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4.TEAMS\3. IBS\Finalised\10_Review Hematotoxicity\"/>
    </mc:Choice>
  </mc:AlternateContent>
  <bookViews>
    <workbookView xWindow="-108" yWindow="132" windowWidth="23148" windowHeight="4956" tabRatio="601"/>
  </bookViews>
  <sheets>
    <sheet name="IN VITRO data" sheetId="6" r:id="rId1"/>
    <sheet name="IN VIVO data" sheetId="5" r:id="rId2"/>
    <sheet name="Bibliography in vivo_Types NPs" sheetId="8" r:id="rId3"/>
    <sheet name="Bibliography in vitro_types NPs" sheetId="9" r:id="rId4"/>
  </sheets>
  <definedNames>
    <definedName name="_xlnm._FilterDatabase" localSheetId="3" hidden="1">'Bibliography in vitro_types NPs'!$A$1:$M$270</definedName>
    <definedName name="_xlnm._FilterDatabase" localSheetId="0" hidden="1">'IN VITRO data'!$W$1:$W$531</definedName>
    <definedName name="_xlnm._FilterDatabase" localSheetId="1" hidden="1">'IN VIVO data'!$Z$1:$Z$502</definedName>
    <definedName name="_xlnm.Print_Area" localSheetId="2">'Bibliography in vivo_Types NPs'!$A:$F</definedName>
    <definedName name="_xlnm.Print_Area" localSheetId="0">'IN VITRO data'!$CE$14:$CI$20</definedName>
    <definedName name="_xlnm.Print_Area" localSheetId="1">'IN VIVO data'!$BP$20:$BS$26</definedName>
  </definedNames>
  <calcPr calcId="162913"/>
</workbook>
</file>

<file path=xl/calcChain.xml><?xml version="1.0" encoding="utf-8"?>
<calcChain xmlns="http://schemas.openxmlformats.org/spreadsheetml/2006/main">
  <c r="Z272" i="6" l="1"/>
  <c r="X272" i="6"/>
  <c r="AA272" i="6" s="1"/>
  <c r="Z271" i="6"/>
  <c r="X271" i="6"/>
  <c r="AA271" i="6" s="1"/>
  <c r="Z270" i="6"/>
  <c r="X270" i="6"/>
  <c r="AA270" i="6" s="1"/>
  <c r="Z269" i="6"/>
  <c r="X269" i="6"/>
  <c r="AA269" i="6" s="1"/>
  <c r="Z268" i="6"/>
  <c r="X268" i="6"/>
  <c r="AA268" i="6" s="1"/>
  <c r="Z301" i="6"/>
  <c r="BS301" i="6" s="1"/>
  <c r="X301" i="6"/>
  <c r="AA301" i="6" s="1"/>
  <c r="Z300" i="6"/>
  <c r="BT300" i="6" s="1"/>
  <c r="X300" i="6"/>
  <c r="AA300" i="6" s="1"/>
  <c r="Z299" i="6"/>
  <c r="BO299" i="6" s="1"/>
  <c r="X299" i="6"/>
  <c r="AA299" i="6" s="1"/>
  <c r="Z518" i="6"/>
  <c r="X518" i="6"/>
  <c r="AA518" i="6" s="1"/>
  <c r="Z517" i="6"/>
  <c r="X517" i="6"/>
  <c r="AA517" i="6" s="1"/>
  <c r="Z516" i="6"/>
  <c r="X516" i="6"/>
  <c r="AA516" i="6" s="1"/>
  <c r="Z515" i="6"/>
  <c r="X515" i="6"/>
  <c r="AA515" i="6" s="1"/>
  <c r="Z514" i="6"/>
  <c r="X514" i="6"/>
  <c r="AA514" i="6" s="1"/>
  <c r="BP299" i="6" l="1"/>
  <c r="BA299" i="6"/>
  <c r="BI299" i="6"/>
  <c r="BQ299" i="6"/>
  <c r="AK299" i="6"/>
  <c r="AR299" i="6"/>
  <c r="AS299" i="6"/>
  <c r="AZ299" i="6"/>
  <c r="BH299" i="6"/>
  <c r="BD300" i="6"/>
  <c r="AW300" i="6"/>
  <c r="BN300" i="6"/>
  <c r="AL299" i="6"/>
  <c r="BB299" i="6"/>
  <c r="BR299" i="6"/>
  <c r="AX300" i="6"/>
  <c r="BO300" i="6"/>
  <c r="AN301" i="6"/>
  <c r="BM301" i="6"/>
  <c r="AM299" i="6"/>
  <c r="BC299" i="6"/>
  <c r="BK299" i="6"/>
  <c r="AQ300" i="6"/>
  <c r="AY300" i="6"/>
  <c r="BG300" i="6"/>
  <c r="BP300" i="6"/>
  <c r="AQ301" i="6"/>
  <c r="BB301" i="6"/>
  <c r="BN301" i="6"/>
  <c r="AN299" i="6"/>
  <c r="AV299" i="6"/>
  <c r="BD299" i="6"/>
  <c r="BL299" i="6"/>
  <c r="BT299" i="6"/>
  <c r="AR300" i="6"/>
  <c r="AZ300" i="6"/>
  <c r="BH300" i="6"/>
  <c r="BQ300" i="6"/>
  <c r="AR301" i="6"/>
  <c r="BD301" i="6"/>
  <c r="BO301" i="6"/>
  <c r="AV300" i="6"/>
  <c r="AK301" i="6"/>
  <c r="BK300" i="6"/>
  <c r="AO300" i="6"/>
  <c r="BE300" i="6"/>
  <c r="AL301" i="6"/>
  <c r="AY301" i="6"/>
  <c r="BL301" i="6"/>
  <c r="AT299" i="6"/>
  <c r="BJ299" i="6"/>
  <c r="AP300" i="6"/>
  <c r="BF300" i="6"/>
  <c r="BA301" i="6"/>
  <c r="AU299" i="6"/>
  <c r="BS299" i="6"/>
  <c r="AO299" i="6"/>
  <c r="AW299" i="6"/>
  <c r="BE299" i="6"/>
  <c r="BM299" i="6"/>
  <c r="AK300" i="6"/>
  <c r="AS300" i="6"/>
  <c r="BA300" i="6"/>
  <c r="BI300" i="6"/>
  <c r="BR300" i="6"/>
  <c r="AS301" i="6"/>
  <c r="BE301" i="6"/>
  <c r="BQ301" i="6"/>
  <c r="AN300" i="6"/>
  <c r="BM300" i="6"/>
  <c r="AW301" i="6"/>
  <c r="BI301" i="6"/>
  <c r="AP299" i="6"/>
  <c r="AX299" i="6"/>
  <c r="BF299" i="6"/>
  <c r="BN299" i="6"/>
  <c r="AL300" i="6"/>
  <c r="AT300" i="6"/>
  <c r="BB300" i="6"/>
  <c r="BJ300" i="6"/>
  <c r="BS300" i="6"/>
  <c r="AT301" i="6"/>
  <c r="BF301" i="6"/>
  <c r="BR301" i="6"/>
  <c r="AQ299" i="6"/>
  <c r="AY299" i="6"/>
  <c r="BG299" i="6"/>
  <c r="AM300" i="6"/>
  <c r="AU300" i="6"/>
  <c r="BC300" i="6"/>
  <c r="BL300" i="6"/>
  <c r="AV301" i="6"/>
  <c r="BH301" i="6"/>
  <c r="BT301" i="6"/>
  <c r="AP301" i="6"/>
  <c r="AZ301" i="6"/>
  <c r="BJ301" i="6"/>
  <c r="AO301" i="6"/>
  <c r="AX301" i="6"/>
  <c r="BG301" i="6"/>
  <c r="BP301" i="6"/>
  <c r="AM301" i="6"/>
  <c r="AU301" i="6"/>
  <c r="BC301" i="6"/>
  <c r="BK301" i="6"/>
  <c r="CA10" i="5"/>
  <c r="CA11" i="5"/>
  <c r="CA12" i="5"/>
  <c r="CA13" i="5"/>
  <c r="CB8" i="5"/>
  <c r="CA14" i="5" s="1"/>
  <c r="CA45" i="6"/>
  <c r="CA44" i="6"/>
  <c r="CA43" i="6"/>
  <c r="Z213" i="6" l="1"/>
  <c r="X213" i="6"/>
  <c r="AA213" i="6" s="1"/>
  <c r="Z212" i="6"/>
  <c r="X212" i="6"/>
  <c r="AA212" i="6" s="1"/>
  <c r="Z211" i="6"/>
  <c r="X211" i="6"/>
  <c r="AA211" i="6" s="1"/>
  <c r="Z210" i="6"/>
  <c r="X210" i="6"/>
  <c r="AA210" i="6" s="1"/>
  <c r="Z209" i="6"/>
  <c r="X209" i="6"/>
  <c r="AA209" i="6" s="1"/>
  <c r="Z208" i="6"/>
  <c r="X208" i="6"/>
  <c r="AA208" i="6" s="1"/>
  <c r="Z207" i="6"/>
  <c r="X207" i="6"/>
  <c r="AA207" i="6" s="1"/>
  <c r="Z206" i="6"/>
  <c r="X206" i="6"/>
  <c r="AA206" i="6" s="1"/>
  <c r="Z205" i="6"/>
  <c r="X205" i="6"/>
  <c r="AA205" i="6" s="1"/>
  <c r="Z204" i="6"/>
  <c r="X204" i="6"/>
  <c r="AA204" i="6" s="1"/>
  <c r="Z203" i="6"/>
  <c r="X203" i="6"/>
  <c r="AA203" i="6" s="1"/>
  <c r="Z202" i="6"/>
  <c r="X202" i="6"/>
  <c r="AA202" i="6" s="1"/>
  <c r="Z201" i="6"/>
  <c r="X201" i="6"/>
  <c r="AA201" i="6" s="1"/>
  <c r="Z200" i="6"/>
  <c r="X200" i="6"/>
  <c r="AA200" i="6" s="1"/>
  <c r="Z199" i="6"/>
  <c r="X199" i="6"/>
  <c r="AA199" i="6" s="1"/>
  <c r="Z198" i="6"/>
  <c r="X198" i="6"/>
  <c r="AA198" i="6" s="1"/>
  <c r="Z197" i="6"/>
  <c r="X197" i="6"/>
  <c r="AA197" i="6" s="1"/>
  <c r="Z196" i="6"/>
  <c r="X196" i="6"/>
  <c r="AA196" i="6" s="1"/>
  <c r="Z195" i="6"/>
  <c r="X195" i="6"/>
  <c r="AA195" i="6" s="1"/>
  <c r="Z194" i="6"/>
  <c r="X194" i="6"/>
  <c r="AA194" i="6" s="1"/>
  <c r="Z193" i="6"/>
  <c r="X193" i="6"/>
  <c r="AA193" i="6" s="1"/>
  <c r="Z192" i="6"/>
  <c r="X192" i="6"/>
  <c r="AA192" i="6" s="1"/>
  <c r="Z191" i="6"/>
  <c r="X191" i="6"/>
  <c r="AA191" i="6" s="1"/>
  <c r="Z190" i="6"/>
  <c r="X190" i="6"/>
  <c r="AA190" i="6" s="1"/>
  <c r="Z189" i="6"/>
  <c r="X189" i="6"/>
  <c r="AA189" i="6" s="1"/>
  <c r="Z188" i="6"/>
  <c r="X188" i="6"/>
  <c r="AA188" i="6" s="1"/>
  <c r="Z187" i="6"/>
  <c r="X187" i="6"/>
  <c r="AA187" i="6" s="1"/>
  <c r="Z186" i="6"/>
  <c r="X186" i="6"/>
  <c r="AA186" i="6" s="1"/>
  <c r="Z185" i="6"/>
  <c r="X185" i="6"/>
  <c r="AA185" i="6" s="1"/>
  <c r="Z184" i="6"/>
  <c r="X184" i="6"/>
  <c r="AA184" i="6" s="1"/>
  <c r="Z183" i="6"/>
  <c r="X183" i="6"/>
  <c r="AA183" i="6" s="1"/>
  <c r="Z182" i="6"/>
  <c r="X182" i="6"/>
  <c r="AA182" i="6" s="1"/>
  <c r="Z181" i="6"/>
  <c r="X181" i="6"/>
  <c r="AA181" i="6" s="1"/>
  <c r="Z180" i="6"/>
  <c r="X180" i="6"/>
  <c r="AA180" i="6" s="1"/>
  <c r="Z179" i="6"/>
  <c r="X179" i="6"/>
  <c r="AA179" i="6" s="1"/>
  <c r="Z178" i="6"/>
  <c r="X178" i="6"/>
  <c r="AA178" i="6" s="1"/>
  <c r="Z177" i="6"/>
  <c r="X177" i="6"/>
  <c r="AA177" i="6" s="1"/>
  <c r="Z176" i="6"/>
  <c r="X176" i="6"/>
  <c r="AA176" i="6" s="1"/>
  <c r="Z175" i="6"/>
  <c r="X175" i="6"/>
  <c r="AA175" i="6" s="1"/>
  <c r="Z174" i="6"/>
  <c r="X174" i="6"/>
  <c r="AA174" i="6" s="1"/>
  <c r="Z173" i="6"/>
  <c r="X173" i="6"/>
  <c r="AA173" i="6" s="1"/>
  <c r="Z172" i="6"/>
  <c r="X172" i="6"/>
  <c r="AA172" i="6" s="1"/>
  <c r="Z171" i="6"/>
  <c r="X171" i="6"/>
  <c r="AA171" i="6" s="1"/>
  <c r="Z170" i="6"/>
  <c r="X170" i="6"/>
  <c r="AA170" i="6" s="1"/>
  <c r="Z169" i="6"/>
  <c r="X169" i="6"/>
  <c r="AA169" i="6" s="1"/>
  <c r="Z168" i="6"/>
  <c r="X168" i="6"/>
  <c r="AA168" i="6" s="1"/>
  <c r="Z167" i="6"/>
  <c r="X167" i="6"/>
  <c r="AA167" i="6" s="1"/>
  <c r="Z166" i="6"/>
  <c r="X166" i="6"/>
  <c r="AA166" i="6" s="1"/>
  <c r="Z165" i="6"/>
  <c r="X165" i="6"/>
  <c r="AA165" i="6" s="1"/>
  <c r="Z164" i="6"/>
  <c r="X164" i="6"/>
  <c r="AA164" i="6" s="1"/>
  <c r="Z163" i="6"/>
  <c r="X163" i="6"/>
  <c r="AA163" i="6" s="1"/>
  <c r="Z162" i="6"/>
  <c r="X162" i="6"/>
  <c r="AA162" i="6" s="1"/>
  <c r="Z161" i="6"/>
  <c r="X161" i="6"/>
  <c r="AA161" i="6" s="1"/>
  <c r="Z160" i="6"/>
  <c r="X160" i="6"/>
  <c r="AA160" i="6" s="1"/>
  <c r="Z159" i="6"/>
  <c r="X159" i="6"/>
  <c r="AA159" i="6" s="1"/>
  <c r="Z158" i="6"/>
  <c r="X158" i="6"/>
  <c r="AA158" i="6" s="1"/>
  <c r="Z155" i="6"/>
  <c r="BO155" i="6" s="1"/>
  <c r="X155" i="6"/>
  <c r="AA155" i="6" s="1"/>
  <c r="Z154" i="6"/>
  <c r="AR154" i="6" s="1"/>
  <c r="X154" i="6"/>
  <c r="AA154" i="6" s="1"/>
  <c r="Z153" i="6"/>
  <c r="BS153" i="6" s="1"/>
  <c r="X153" i="6"/>
  <c r="AA153" i="6" s="1"/>
  <c r="Z152" i="6"/>
  <c r="BM152" i="6" s="1"/>
  <c r="X152" i="6"/>
  <c r="AA152" i="6" s="1"/>
  <c r="Z151" i="6"/>
  <c r="AV151" i="6" s="1"/>
  <c r="X151" i="6"/>
  <c r="AA151" i="6" s="1"/>
  <c r="Z150" i="6"/>
  <c r="X150" i="6"/>
  <c r="AA150" i="6" s="1"/>
  <c r="Z149" i="6"/>
  <c r="X149" i="6"/>
  <c r="AA149" i="6" s="1"/>
  <c r="Z148" i="6"/>
  <c r="X148" i="6"/>
  <c r="AA148" i="6" s="1"/>
  <c r="Z147" i="6"/>
  <c r="X147" i="6"/>
  <c r="AA147" i="6" s="1"/>
  <c r="Z146" i="6"/>
  <c r="X146" i="6"/>
  <c r="AA146" i="6" s="1"/>
  <c r="Z145" i="6"/>
  <c r="X145" i="6"/>
  <c r="AA145" i="6" s="1"/>
  <c r="Z144" i="6"/>
  <c r="X144" i="6"/>
  <c r="AA144" i="6" s="1"/>
  <c r="Z143" i="6"/>
  <c r="X143" i="6"/>
  <c r="AA143" i="6" s="1"/>
  <c r="Z142" i="6"/>
  <c r="X142" i="6"/>
  <c r="AA142" i="6" s="1"/>
  <c r="Z141" i="6"/>
  <c r="X141" i="6"/>
  <c r="AA141" i="6" s="1"/>
  <c r="Z140" i="6"/>
  <c r="X140" i="6"/>
  <c r="AA140" i="6" s="1"/>
  <c r="Z139" i="6"/>
  <c r="X139" i="6"/>
  <c r="AA139" i="6" s="1"/>
  <c r="Z138" i="6"/>
  <c r="X138" i="6"/>
  <c r="AA138" i="6" s="1"/>
  <c r="Z137" i="6"/>
  <c r="X137" i="6"/>
  <c r="AA137" i="6" s="1"/>
  <c r="Z136" i="6"/>
  <c r="X136" i="6"/>
  <c r="AA136" i="6" s="1"/>
  <c r="Z135" i="6"/>
  <c r="X135" i="6"/>
  <c r="AA135" i="6" s="1"/>
  <c r="Z134" i="6"/>
  <c r="X134" i="6"/>
  <c r="AA134" i="6" s="1"/>
  <c r="Z133" i="6"/>
  <c r="X133" i="6"/>
  <c r="AA133" i="6" s="1"/>
  <c r="Z132" i="6"/>
  <c r="X132" i="6"/>
  <c r="AA132" i="6" s="1"/>
  <c r="Z131" i="6"/>
  <c r="X131" i="6"/>
  <c r="AA131" i="6" s="1"/>
  <c r="Z130" i="6"/>
  <c r="X130" i="6"/>
  <c r="AA130" i="6" s="1"/>
  <c r="Z129" i="6"/>
  <c r="X129" i="6"/>
  <c r="AA129" i="6" s="1"/>
  <c r="Z128" i="6"/>
  <c r="X128" i="6"/>
  <c r="AA128" i="6" s="1"/>
  <c r="Z127" i="6"/>
  <c r="X127" i="6"/>
  <c r="AA127" i="6" s="1"/>
  <c r="Z126" i="6"/>
  <c r="X126" i="6"/>
  <c r="AA126" i="6" s="1"/>
  <c r="Z125" i="6"/>
  <c r="X125" i="6"/>
  <c r="AA125" i="6" s="1"/>
  <c r="Z124" i="6"/>
  <c r="X124" i="6"/>
  <c r="AA124" i="6" s="1"/>
  <c r="Z123" i="6"/>
  <c r="X123" i="6"/>
  <c r="AA123" i="6" s="1"/>
  <c r="Z122" i="6"/>
  <c r="X122" i="6"/>
  <c r="AA122" i="6" s="1"/>
  <c r="Z121" i="6"/>
  <c r="X121" i="6"/>
  <c r="AA121" i="6" s="1"/>
  <c r="Z120" i="6"/>
  <c r="X120" i="6"/>
  <c r="AA120" i="6" s="1"/>
  <c r="Z119" i="6"/>
  <c r="X119" i="6"/>
  <c r="AA119" i="6" s="1"/>
  <c r="Z118" i="6"/>
  <c r="X118" i="6"/>
  <c r="AA118" i="6" s="1"/>
  <c r="Z84" i="6"/>
  <c r="X84" i="6"/>
  <c r="AA84" i="6" s="1"/>
  <c r="Z83" i="6"/>
  <c r="X83" i="6"/>
  <c r="AA83" i="6" s="1"/>
  <c r="Z82" i="6"/>
  <c r="X82" i="6"/>
  <c r="AA82" i="6" s="1"/>
  <c r="Z81" i="6"/>
  <c r="X81" i="6"/>
  <c r="AA81" i="6" s="1"/>
  <c r="Z80" i="6"/>
  <c r="X80" i="6"/>
  <c r="AA80" i="6" s="1"/>
  <c r="Z79" i="6"/>
  <c r="X79" i="6"/>
  <c r="AA79" i="6" s="1"/>
  <c r="Z78" i="6"/>
  <c r="X78" i="6"/>
  <c r="AA78" i="6" s="1"/>
  <c r="Z77" i="6"/>
  <c r="X77" i="6"/>
  <c r="AA77" i="6" s="1"/>
  <c r="Z76" i="6"/>
  <c r="X76" i="6"/>
  <c r="AA76" i="6" s="1"/>
  <c r="Z75" i="6"/>
  <c r="X75" i="6"/>
  <c r="AA75" i="6" s="1"/>
  <c r="Z74" i="6"/>
  <c r="X74" i="6"/>
  <c r="AA74" i="6" s="1"/>
  <c r="Z73" i="6"/>
  <c r="X73" i="6"/>
  <c r="AA73" i="6" s="1"/>
  <c r="Z72" i="6"/>
  <c r="X72" i="6"/>
  <c r="AA72" i="6" s="1"/>
  <c r="Z71" i="6"/>
  <c r="X71" i="6"/>
  <c r="AA71" i="6" s="1"/>
  <c r="Z70" i="6"/>
  <c r="X70" i="6"/>
  <c r="AA70" i="6" s="1"/>
  <c r="Z69" i="6"/>
  <c r="X69" i="6"/>
  <c r="AA69" i="6" s="1"/>
  <c r="Z68" i="6"/>
  <c r="X68" i="6"/>
  <c r="AA68" i="6" s="1"/>
  <c r="Z67" i="6"/>
  <c r="X67" i="6"/>
  <c r="AA67" i="6" s="1"/>
  <c r="Z66" i="6"/>
  <c r="X66" i="6"/>
  <c r="AA66" i="6" s="1"/>
  <c r="Z65" i="6"/>
  <c r="X65" i="6"/>
  <c r="AA65" i="6" s="1"/>
  <c r="Z64" i="6"/>
  <c r="X64" i="6"/>
  <c r="AA64" i="6" s="1"/>
  <c r="Z63" i="6"/>
  <c r="X63" i="6"/>
  <c r="AA63" i="6" s="1"/>
  <c r="Z62" i="6"/>
  <c r="X62" i="6"/>
  <c r="Z61" i="6"/>
  <c r="X61" i="6"/>
  <c r="AA61" i="6" s="1"/>
  <c r="X12" i="6"/>
  <c r="AA12" i="6" s="1"/>
  <c r="Z12" i="6"/>
  <c r="BO12" i="6" s="1"/>
  <c r="X15" i="6"/>
  <c r="AA15" i="6" s="1"/>
  <c r="Z15" i="6"/>
  <c r="X20" i="6"/>
  <c r="AA20" i="6" s="1"/>
  <c r="Z20" i="6"/>
  <c r="X22" i="6"/>
  <c r="AA22" i="6" s="1"/>
  <c r="Z22" i="6"/>
  <c r="X24" i="6"/>
  <c r="AA24" i="6" s="1"/>
  <c r="Z24" i="6"/>
  <c r="X26" i="6"/>
  <c r="AA26" i="6" s="1"/>
  <c r="Z26" i="6"/>
  <c r="X27" i="6"/>
  <c r="AA27" i="6" s="1"/>
  <c r="Z27" i="6"/>
  <c r="X44" i="6"/>
  <c r="AA44" i="6" s="1"/>
  <c r="Z44" i="6"/>
  <c r="X45" i="6"/>
  <c r="AA45" i="6" s="1"/>
  <c r="Z45" i="6"/>
  <c r="X46" i="6"/>
  <c r="AA46" i="6" s="1"/>
  <c r="Z46" i="6"/>
  <c r="X47" i="6"/>
  <c r="AA47" i="6" s="1"/>
  <c r="Z47" i="6"/>
  <c r="X48" i="6"/>
  <c r="AA48" i="6" s="1"/>
  <c r="Z48" i="6"/>
  <c r="X51" i="6"/>
  <c r="AA51" i="6" s="1"/>
  <c r="Z51" i="6"/>
  <c r="X54" i="6"/>
  <c r="AA54" i="6" s="1"/>
  <c r="Z54" i="6"/>
  <c r="X60" i="6"/>
  <c r="AA60" i="6" s="1"/>
  <c r="Z60" i="6"/>
  <c r="X117" i="6"/>
  <c r="AA117" i="6" s="1"/>
  <c r="Z117" i="6"/>
  <c r="X157" i="6"/>
  <c r="AA157" i="6" s="1"/>
  <c r="Z157" i="6"/>
  <c r="X217" i="6"/>
  <c r="AA217" i="6" s="1"/>
  <c r="Z217" i="6"/>
  <c r="X218" i="6"/>
  <c r="AA218" i="6" s="1"/>
  <c r="Z218" i="6"/>
  <c r="X219" i="6"/>
  <c r="AA219" i="6" s="1"/>
  <c r="Z219" i="6"/>
  <c r="X222" i="6"/>
  <c r="AA222" i="6" s="1"/>
  <c r="Z222" i="6"/>
  <c r="X223" i="6"/>
  <c r="AA223" i="6" s="1"/>
  <c r="Z223" i="6"/>
  <c r="X224" i="6"/>
  <c r="AA224" i="6" s="1"/>
  <c r="Z224" i="6"/>
  <c r="X229" i="6"/>
  <c r="AA229" i="6" s="1"/>
  <c r="Z229" i="6"/>
  <c r="X232" i="6"/>
  <c r="AA232" i="6" s="1"/>
  <c r="Z232" i="6"/>
  <c r="X233" i="6"/>
  <c r="AA233" i="6" s="1"/>
  <c r="Z233" i="6"/>
  <c r="X235" i="6"/>
  <c r="AA235" i="6" s="1"/>
  <c r="Z235" i="6"/>
  <c r="X240" i="6"/>
  <c r="AA240" i="6" s="1"/>
  <c r="Z240" i="6"/>
  <c r="X241" i="6"/>
  <c r="AA241" i="6" s="1"/>
  <c r="Z241" i="6"/>
  <c r="X243" i="6"/>
  <c r="AA243" i="6" s="1"/>
  <c r="Z243" i="6"/>
  <c r="X244" i="6"/>
  <c r="AA244" i="6" s="1"/>
  <c r="Z244" i="6"/>
  <c r="X245" i="6"/>
  <c r="AA245" i="6" s="1"/>
  <c r="Z245" i="6"/>
  <c r="X251" i="6"/>
  <c r="AA251" i="6" s="1"/>
  <c r="Z251" i="6"/>
  <c r="X252" i="6"/>
  <c r="AA252" i="6" s="1"/>
  <c r="Z252" i="6"/>
  <c r="X254" i="6"/>
  <c r="AA254" i="6" s="1"/>
  <c r="Z254" i="6"/>
  <c r="X257" i="6"/>
  <c r="AA257" i="6" s="1"/>
  <c r="Z257" i="6"/>
  <c r="X258" i="6"/>
  <c r="AA258" i="6" s="1"/>
  <c r="Z258" i="6"/>
  <c r="X260" i="6"/>
  <c r="AA260" i="6" s="1"/>
  <c r="Z260" i="6"/>
  <c r="X264" i="6"/>
  <c r="AA264" i="6" s="1"/>
  <c r="Z264" i="6"/>
  <c r="X265" i="6"/>
  <c r="AA265" i="6" s="1"/>
  <c r="Z265" i="6"/>
  <c r="X266" i="6"/>
  <c r="AA266" i="6" s="1"/>
  <c r="Z266" i="6"/>
  <c r="X267" i="6"/>
  <c r="AA267" i="6" s="1"/>
  <c r="Z267" i="6"/>
  <c r="X274" i="6"/>
  <c r="AA274" i="6" s="1"/>
  <c r="Z274" i="6"/>
  <c r="X275" i="6"/>
  <c r="AA275" i="6" s="1"/>
  <c r="Z275" i="6"/>
  <c r="X276" i="6"/>
  <c r="AA276" i="6" s="1"/>
  <c r="Z276" i="6"/>
  <c r="X277" i="6"/>
  <c r="AA277" i="6" s="1"/>
  <c r="Z277" i="6"/>
  <c r="X278" i="6"/>
  <c r="AA278" i="6" s="1"/>
  <c r="Z278" i="6"/>
  <c r="X279" i="6"/>
  <c r="AA279" i="6" s="1"/>
  <c r="Z279" i="6"/>
  <c r="X281" i="6"/>
  <c r="AA281" i="6" s="1"/>
  <c r="Z281" i="6"/>
  <c r="X282" i="6"/>
  <c r="AA282" i="6" s="1"/>
  <c r="Z282" i="6"/>
  <c r="X283" i="6"/>
  <c r="AA283" i="6" s="1"/>
  <c r="Z283" i="6"/>
  <c r="X284" i="6"/>
  <c r="AA284" i="6" s="1"/>
  <c r="Z284" i="6"/>
  <c r="X285" i="6"/>
  <c r="AA285" i="6" s="1"/>
  <c r="Z285" i="6"/>
  <c r="X289" i="6"/>
  <c r="AA289" i="6" s="1"/>
  <c r="Z289" i="6"/>
  <c r="X290" i="6"/>
  <c r="AA290" i="6" s="1"/>
  <c r="Z290" i="6"/>
  <c r="X291" i="6"/>
  <c r="AA291" i="6" s="1"/>
  <c r="Z291" i="6"/>
  <c r="X292" i="6"/>
  <c r="AA292" i="6" s="1"/>
  <c r="Z292" i="6"/>
  <c r="X296" i="6"/>
  <c r="AA296" i="6" s="1"/>
  <c r="Z296" i="6"/>
  <c r="X298" i="6"/>
  <c r="AA298" i="6" s="1"/>
  <c r="Z298" i="6"/>
  <c r="X306" i="6"/>
  <c r="AA306" i="6" s="1"/>
  <c r="Z306" i="6"/>
  <c r="X307" i="6"/>
  <c r="AA307" i="6" s="1"/>
  <c r="Z307" i="6"/>
  <c r="X309" i="6"/>
  <c r="AA309" i="6" s="1"/>
  <c r="Z309" i="6"/>
  <c r="X310" i="6"/>
  <c r="AA310" i="6" s="1"/>
  <c r="Z310" i="6"/>
  <c r="X311" i="6"/>
  <c r="AA311" i="6" s="1"/>
  <c r="Z311" i="6"/>
  <c r="X315" i="6"/>
  <c r="AA315" i="6" s="1"/>
  <c r="Z315" i="6"/>
  <c r="X316" i="6"/>
  <c r="AA316" i="6" s="1"/>
  <c r="Z316" i="6"/>
  <c r="X317" i="6"/>
  <c r="AA317" i="6" s="1"/>
  <c r="Z317" i="6"/>
  <c r="X318" i="6"/>
  <c r="AA318" i="6" s="1"/>
  <c r="Z318" i="6"/>
  <c r="X319" i="6"/>
  <c r="AA319" i="6" s="1"/>
  <c r="Z319" i="6"/>
  <c r="X320" i="6"/>
  <c r="AA320" i="6" s="1"/>
  <c r="Z320" i="6"/>
  <c r="X322" i="6"/>
  <c r="AA322" i="6" s="1"/>
  <c r="Z322" i="6"/>
  <c r="X323" i="6"/>
  <c r="AA323" i="6" s="1"/>
  <c r="Z323" i="6"/>
  <c r="X324" i="6"/>
  <c r="AA324" i="6" s="1"/>
  <c r="Z324" i="6"/>
  <c r="X326" i="6"/>
  <c r="AA326" i="6" s="1"/>
  <c r="Z326" i="6"/>
  <c r="X327" i="6"/>
  <c r="AA327" i="6" s="1"/>
  <c r="Z327" i="6"/>
  <c r="X328" i="6"/>
  <c r="AA328" i="6" s="1"/>
  <c r="Z328" i="6"/>
  <c r="X329" i="6"/>
  <c r="AA329" i="6" s="1"/>
  <c r="Z329" i="6"/>
  <c r="X330" i="6"/>
  <c r="AA330" i="6" s="1"/>
  <c r="Z330" i="6"/>
  <c r="X333" i="6"/>
  <c r="AA333" i="6" s="1"/>
  <c r="Z333" i="6"/>
  <c r="X335" i="6"/>
  <c r="AA335" i="6" s="1"/>
  <c r="Z335" i="6"/>
  <c r="X340" i="6"/>
  <c r="AA340" i="6" s="1"/>
  <c r="Z340" i="6"/>
  <c r="X341" i="6"/>
  <c r="AA341" i="6" s="1"/>
  <c r="Z341" i="6"/>
  <c r="X343" i="6"/>
  <c r="AA343" i="6" s="1"/>
  <c r="Z343" i="6"/>
  <c r="X344" i="6"/>
  <c r="AA344" i="6" s="1"/>
  <c r="Z344" i="6"/>
  <c r="X345" i="6"/>
  <c r="AA345" i="6" s="1"/>
  <c r="Z345" i="6"/>
  <c r="X346" i="6"/>
  <c r="AA346" i="6" s="1"/>
  <c r="Z346" i="6"/>
  <c r="X347" i="6"/>
  <c r="AA347" i="6" s="1"/>
  <c r="Z347" i="6"/>
  <c r="X348" i="6"/>
  <c r="AA348" i="6" s="1"/>
  <c r="Z348" i="6"/>
  <c r="X349" i="6"/>
  <c r="AA349" i="6" s="1"/>
  <c r="Z349" i="6"/>
  <c r="X351" i="6"/>
  <c r="AA351" i="6" s="1"/>
  <c r="Z351" i="6"/>
  <c r="X352" i="6"/>
  <c r="AA352" i="6" s="1"/>
  <c r="Z352" i="6"/>
  <c r="X353" i="6"/>
  <c r="AA353" i="6" s="1"/>
  <c r="Z353" i="6"/>
  <c r="X360" i="6"/>
  <c r="AA360" i="6" s="1"/>
  <c r="Z360" i="6"/>
  <c r="X362" i="6"/>
  <c r="AA362" i="6" s="1"/>
  <c r="Z362" i="6"/>
  <c r="X364" i="6"/>
  <c r="AA364" i="6" s="1"/>
  <c r="Z364" i="6"/>
  <c r="X365" i="6"/>
  <c r="AA365" i="6" s="1"/>
  <c r="Z365" i="6"/>
  <c r="X366" i="6"/>
  <c r="AA366" i="6" s="1"/>
  <c r="Z366" i="6"/>
  <c r="X367" i="6"/>
  <c r="AA367" i="6" s="1"/>
  <c r="Z367" i="6"/>
  <c r="X368" i="6"/>
  <c r="AA368" i="6" s="1"/>
  <c r="Z368" i="6"/>
  <c r="X369" i="6"/>
  <c r="AA369" i="6" s="1"/>
  <c r="Z369" i="6"/>
  <c r="X370" i="6"/>
  <c r="AA370" i="6" s="1"/>
  <c r="Z370" i="6"/>
  <c r="X371" i="6"/>
  <c r="AA371" i="6" s="1"/>
  <c r="Z371" i="6"/>
  <c r="X377" i="6"/>
  <c r="AA377" i="6" s="1"/>
  <c r="Z377" i="6"/>
  <c r="X383" i="6"/>
  <c r="AA383" i="6" s="1"/>
  <c r="Z383" i="6"/>
  <c r="X387" i="6"/>
  <c r="AA387" i="6" s="1"/>
  <c r="Z387" i="6"/>
  <c r="X393" i="6"/>
  <c r="AA393" i="6" s="1"/>
  <c r="Z393" i="6"/>
  <c r="X394" i="6"/>
  <c r="AA394" i="6" s="1"/>
  <c r="Z394" i="6"/>
  <c r="X397" i="6"/>
  <c r="AA397" i="6" s="1"/>
  <c r="Z397" i="6"/>
  <c r="X403" i="6"/>
  <c r="AA403" i="6" s="1"/>
  <c r="Z403" i="6"/>
  <c r="X406" i="6"/>
  <c r="AA406" i="6" s="1"/>
  <c r="Z406" i="6"/>
  <c r="X408" i="6"/>
  <c r="AA408" i="6" s="1"/>
  <c r="Z408" i="6"/>
  <c r="X411" i="6"/>
  <c r="AA411" i="6" s="1"/>
  <c r="Z411" i="6"/>
  <c r="X412" i="6"/>
  <c r="AA412" i="6" s="1"/>
  <c r="Z412" i="6"/>
  <c r="X418" i="6"/>
  <c r="AA418" i="6" s="1"/>
  <c r="Z418" i="6"/>
  <c r="X420" i="6"/>
  <c r="AA420" i="6" s="1"/>
  <c r="Z420" i="6"/>
  <c r="X424" i="6"/>
  <c r="AA424" i="6" s="1"/>
  <c r="Z424" i="6"/>
  <c r="X429" i="6"/>
  <c r="AA429" i="6" s="1"/>
  <c r="Z429" i="6"/>
  <c r="X430" i="6"/>
  <c r="AA430" i="6" s="1"/>
  <c r="Z430" i="6"/>
  <c r="X434" i="6"/>
  <c r="AA434" i="6" s="1"/>
  <c r="Z434" i="6"/>
  <c r="X437" i="6"/>
  <c r="AA437" i="6" s="1"/>
  <c r="Z437" i="6"/>
  <c r="X441" i="6"/>
  <c r="AA441" i="6" s="1"/>
  <c r="Z441" i="6"/>
  <c r="X442" i="6"/>
  <c r="AA442" i="6" s="1"/>
  <c r="Z442" i="6"/>
  <c r="X443" i="6"/>
  <c r="AA443" i="6" s="1"/>
  <c r="Z443" i="6"/>
  <c r="X445" i="6"/>
  <c r="AA445" i="6" s="1"/>
  <c r="Z445" i="6"/>
  <c r="X447" i="6"/>
  <c r="AA447" i="6" s="1"/>
  <c r="Z447" i="6"/>
  <c r="X449" i="6"/>
  <c r="AA449" i="6" s="1"/>
  <c r="Z449" i="6"/>
  <c r="X453" i="6"/>
  <c r="AA453" i="6" s="1"/>
  <c r="Z453" i="6"/>
  <c r="X457" i="6"/>
  <c r="AA457" i="6" s="1"/>
  <c r="Z457" i="6"/>
  <c r="X459" i="6"/>
  <c r="AA459" i="6" s="1"/>
  <c r="Z459" i="6"/>
  <c r="X460" i="6"/>
  <c r="AA460" i="6" s="1"/>
  <c r="Z460" i="6"/>
  <c r="X462" i="6"/>
  <c r="AA462" i="6" s="1"/>
  <c r="Z462" i="6"/>
  <c r="X465" i="6"/>
  <c r="AA465" i="6" s="1"/>
  <c r="Z465" i="6"/>
  <c r="X467" i="6"/>
  <c r="AA467" i="6" s="1"/>
  <c r="Z467" i="6"/>
  <c r="X468" i="6"/>
  <c r="AA468" i="6" s="1"/>
  <c r="Z468" i="6"/>
  <c r="X469" i="6"/>
  <c r="AA469" i="6" s="1"/>
  <c r="Z469" i="6"/>
  <c r="X471" i="6"/>
  <c r="AA471" i="6" s="1"/>
  <c r="Z471" i="6"/>
  <c r="X476" i="6"/>
  <c r="AA476" i="6" s="1"/>
  <c r="Z476" i="6"/>
  <c r="X477" i="6"/>
  <c r="AA477" i="6" s="1"/>
  <c r="Z477" i="6"/>
  <c r="X480" i="6"/>
  <c r="AA480" i="6" s="1"/>
  <c r="Z480" i="6"/>
  <c r="X492" i="6"/>
  <c r="AA492" i="6" s="1"/>
  <c r="Z492" i="6"/>
  <c r="X504" i="6"/>
  <c r="AA504" i="6" s="1"/>
  <c r="Z504" i="6"/>
  <c r="X507" i="6"/>
  <c r="AA507" i="6" s="1"/>
  <c r="Z507" i="6"/>
  <c r="X508" i="6"/>
  <c r="AA508" i="6" s="1"/>
  <c r="Z508" i="6"/>
  <c r="X510" i="6"/>
  <c r="AA510" i="6" s="1"/>
  <c r="Z510" i="6"/>
  <c r="X512" i="6"/>
  <c r="AA512" i="6" s="1"/>
  <c r="Z512" i="6"/>
  <c r="Z53" i="6"/>
  <c r="X53" i="6"/>
  <c r="AA53" i="6" s="1"/>
  <c r="Z52" i="6"/>
  <c r="X52" i="6"/>
  <c r="AA52" i="6" s="1"/>
  <c r="Z50" i="6"/>
  <c r="X50" i="6"/>
  <c r="AA50" i="6" s="1"/>
  <c r="Z49" i="6"/>
  <c r="X49" i="6"/>
  <c r="AA49" i="6" s="1"/>
  <c r="Z43" i="6"/>
  <c r="X43" i="6"/>
  <c r="AA43" i="6" s="1"/>
  <c r="Z42" i="6"/>
  <c r="X42" i="6"/>
  <c r="AA42" i="6" s="1"/>
  <c r="Z41" i="6"/>
  <c r="X41" i="6"/>
  <c r="AA41" i="6" s="1"/>
  <c r="Z40" i="6"/>
  <c r="X40" i="6"/>
  <c r="AA40" i="6" s="1"/>
  <c r="Z39" i="6"/>
  <c r="X39" i="6"/>
  <c r="AA39" i="6" s="1"/>
  <c r="Z38" i="6"/>
  <c r="X38" i="6"/>
  <c r="AA38" i="6" s="1"/>
  <c r="Z37" i="6"/>
  <c r="X37" i="6"/>
  <c r="AA37" i="6" s="1"/>
  <c r="Z36" i="6"/>
  <c r="X36" i="6"/>
  <c r="AA36" i="6" s="1"/>
  <c r="Z35" i="6"/>
  <c r="X35" i="6"/>
  <c r="AA35" i="6" s="1"/>
  <c r="Z34" i="6"/>
  <c r="X34" i="6"/>
  <c r="AA34" i="6" s="1"/>
  <c r="Z33" i="6"/>
  <c r="X33" i="6"/>
  <c r="AA33" i="6" s="1"/>
  <c r="Z32" i="6"/>
  <c r="X32" i="6"/>
  <c r="AA32" i="6" s="1"/>
  <c r="Z31" i="6"/>
  <c r="X31" i="6"/>
  <c r="AA31" i="6" s="1"/>
  <c r="Z30" i="6"/>
  <c r="BP30" i="6" s="1"/>
  <c r="X30" i="6"/>
  <c r="AA30" i="6" s="1"/>
  <c r="Z29" i="6"/>
  <c r="X29" i="6"/>
  <c r="AA29" i="6" s="1"/>
  <c r="Z28" i="6"/>
  <c r="X28" i="6"/>
  <c r="AA28" i="6" s="1"/>
  <c r="Z25" i="6"/>
  <c r="X25" i="6"/>
  <c r="AA25" i="6" s="1"/>
  <c r="Z23" i="6"/>
  <c r="X23" i="6"/>
  <c r="AA23" i="6" s="1"/>
  <c r="Z21" i="6"/>
  <c r="X21" i="6"/>
  <c r="AA21" i="6" s="1"/>
  <c r="Z19" i="6"/>
  <c r="X19" i="6"/>
  <c r="AA19" i="6" s="1"/>
  <c r="Z18" i="6"/>
  <c r="X18" i="6"/>
  <c r="AA18" i="6" s="1"/>
  <c r="Z17" i="6"/>
  <c r="X17" i="6"/>
  <c r="AA17" i="6" s="1"/>
  <c r="Z16" i="6"/>
  <c r="X16" i="6"/>
  <c r="AA16" i="6" s="1"/>
  <c r="Z14" i="6"/>
  <c r="X14" i="6"/>
  <c r="AA14" i="6" s="1"/>
  <c r="Z13" i="6"/>
  <c r="X13" i="6"/>
  <c r="AA13" i="6" s="1"/>
  <c r="Z11" i="6"/>
  <c r="X11" i="6"/>
  <c r="AA11" i="6" s="1"/>
  <c r="Z10" i="6"/>
  <c r="X10" i="6"/>
  <c r="AA10" i="6" s="1"/>
  <c r="Z9" i="6"/>
  <c r="X9" i="6"/>
  <c r="AA9" i="6" s="1"/>
  <c r="BP39" i="5"/>
  <c r="BF50" i="5"/>
  <c r="BK152" i="5"/>
  <c r="BJ152" i="5"/>
  <c r="BI152" i="5"/>
  <c r="BH152" i="5"/>
  <c r="BG152" i="5"/>
  <c r="BF152" i="5"/>
  <c r="BE152" i="5"/>
  <c r="BD152" i="5"/>
  <c r="BC152" i="5"/>
  <c r="BK151" i="5"/>
  <c r="BJ151" i="5"/>
  <c r="BI151" i="5"/>
  <c r="BH151" i="5"/>
  <c r="BG151" i="5"/>
  <c r="BF151" i="5"/>
  <c r="BE151" i="5"/>
  <c r="BD151" i="5"/>
  <c r="BC151" i="5"/>
  <c r="BK50" i="5"/>
  <c r="BJ50" i="5"/>
  <c r="BI50" i="5"/>
  <c r="BH50" i="5"/>
  <c r="BG50" i="5"/>
  <c r="BE50" i="5"/>
  <c r="BD50" i="5"/>
  <c r="BC50" i="5"/>
  <c r="BK37" i="5"/>
  <c r="BJ37" i="5"/>
  <c r="BI37" i="5"/>
  <c r="BH37" i="5"/>
  <c r="BG37" i="5"/>
  <c r="BF37" i="5"/>
  <c r="BE37" i="5"/>
  <c r="BD37" i="5"/>
  <c r="BC37" i="5"/>
  <c r="BK35" i="5"/>
  <c r="BJ35" i="5"/>
  <c r="BI35" i="5"/>
  <c r="BH35" i="5"/>
  <c r="BG35" i="5"/>
  <c r="BF35" i="5"/>
  <c r="BE35" i="5"/>
  <c r="BD35" i="5"/>
  <c r="BC35" i="5"/>
  <c r="BK30" i="5"/>
  <c r="BJ30" i="5"/>
  <c r="BI30" i="5"/>
  <c r="BH30" i="5"/>
  <c r="BG30" i="5"/>
  <c r="BF30" i="5"/>
  <c r="BE30" i="5"/>
  <c r="BD30" i="5"/>
  <c r="BC30" i="5"/>
  <c r="BK29" i="5"/>
  <c r="BJ29" i="5"/>
  <c r="BI29" i="5"/>
  <c r="BH29" i="5"/>
  <c r="BG29" i="5"/>
  <c r="BF29" i="5"/>
  <c r="BE29" i="5"/>
  <c r="BD29" i="5"/>
  <c r="BC29" i="5"/>
  <c r="BK28" i="5"/>
  <c r="BJ28" i="5"/>
  <c r="BI28" i="5"/>
  <c r="BH28" i="5"/>
  <c r="BG28" i="5"/>
  <c r="BF28" i="5"/>
  <c r="BE28" i="5"/>
  <c r="BD28" i="5"/>
  <c r="BC28" i="5"/>
  <c r="BK27" i="5"/>
  <c r="BJ27" i="5"/>
  <c r="BI27" i="5"/>
  <c r="BH27" i="5"/>
  <c r="BG27" i="5"/>
  <c r="BF27" i="5"/>
  <c r="BE27" i="5"/>
  <c r="BD27" i="5"/>
  <c r="BC27" i="5"/>
  <c r="BK26" i="5"/>
  <c r="BJ26" i="5"/>
  <c r="BI26" i="5"/>
  <c r="BH26" i="5"/>
  <c r="BG26" i="5"/>
  <c r="BF26" i="5"/>
  <c r="BE26" i="5"/>
  <c r="BD26" i="5"/>
  <c r="BC26" i="5"/>
  <c r="BK25" i="5"/>
  <c r="BJ25" i="5"/>
  <c r="BI25" i="5"/>
  <c r="BH25" i="5"/>
  <c r="BG25" i="5"/>
  <c r="BF25" i="5"/>
  <c r="BE25" i="5"/>
  <c r="BD25" i="5"/>
  <c r="BC25" i="5"/>
  <c r="BP46" i="5"/>
  <c r="BP45" i="5"/>
  <c r="BP44" i="5"/>
  <c r="BP43" i="5"/>
  <c r="BP42" i="5"/>
  <c r="BP41" i="5"/>
  <c r="BP40" i="5"/>
  <c r="BP38" i="5"/>
  <c r="BN115" i="6"/>
  <c r="BN97" i="6"/>
  <c r="BN95" i="6"/>
  <c r="BN94" i="6"/>
  <c r="BN57" i="6"/>
  <c r="BE115" i="6"/>
  <c r="BE97" i="6"/>
  <c r="BE95" i="6"/>
  <c r="BE94" i="6"/>
  <c r="BE57" i="6"/>
  <c r="AV115" i="6"/>
  <c r="AV97" i="6"/>
  <c r="AV95" i="6"/>
  <c r="AV94" i="6"/>
  <c r="AV57" i="6"/>
  <c r="AM115" i="6"/>
  <c r="AM97" i="6"/>
  <c r="AM95" i="6"/>
  <c r="AM94" i="6"/>
  <c r="AM57" i="6"/>
  <c r="BM57" i="6"/>
  <c r="BO57" i="6"/>
  <c r="BP57" i="6"/>
  <c r="BQ57" i="6"/>
  <c r="BR57" i="6"/>
  <c r="BS57" i="6"/>
  <c r="BT57" i="6"/>
  <c r="BM94" i="6"/>
  <c r="BO94" i="6"/>
  <c r="BP94" i="6"/>
  <c r="BQ94" i="6"/>
  <c r="BR94" i="6"/>
  <c r="BS94" i="6"/>
  <c r="BT94" i="6"/>
  <c r="BM95" i="6"/>
  <c r="BO95" i="6"/>
  <c r="BP95" i="6"/>
  <c r="BQ95" i="6"/>
  <c r="BR95" i="6"/>
  <c r="BS95" i="6"/>
  <c r="BT95" i="6"/>
  <c r="BM97" i="6"/>
  <c r="BO97" i="6"/>
  <c r="BP97" i="6"/>
  <c r="BQ97" i="6"/>
  <c r="BR97" i="6"/>
  <c r="BS97" i="6"/>
  <c r="BT97" i="6"/>
  <c r="BM115" i="6"/>
  <c r="BO115" i="6"/>
  <c r="BP115" i="6"/>
  <c r="BQ115" i="6"/>
  <c r="BR115" i="6"/>
  <c r="BS115" i="6"/>
  <c r="BT115" i="6"/>
  <c r="BL115" i="6"/>
  <c r="BL97" i="6"/>
  <c r="BL95" i="6"/>
  <c r="BL94" i="6"/>
  <c r="BL57" i="6"/>
  <c r="BD57" i="6"/>
  <c r="BF57" i="6"/>
  <c r="BG57" i="6"/>
  <c r="BH57" i="6"/>
  <c r="BI57" i="6"/>
  <c r="BJ57" i="6"/>
  <c r="BK57" i="6"/>
  <c r="BD94" i="6"/>
  <c r="BF94" i="6"/>
  <c r="BG94" i="6"/>
  <c r="BH94" i="6"/>
  <c r="BI94" i="6"/>
  <c r="BJ94" i="6"/>
  <c r="BK94" i="6"/>
  <c r="BD95" i="6"/>
  <c r="BF95" i="6"/>
  <c r="BG95" i="6"/>
  <c r="BH95" i="6"/>
  <c r="BI95" i="6"/>
  <c r="BJ95" i="6"/>
  <c r="BK95" i="6"/>
  <c r="BD97" i="6"/>
  <c r="BF97" i="6"/>
  <c r="BG97" i="6"/>
  <c r="BH97" i="6"/>
  <c r="BI97" i="6"/>
  <c r="BJ97" i="6"/>
  <c r="BK97" i="6"/>
  <c r="BD115" i="6"/>
  <c r="BF115" i="6"/>
  <c r="BG115" i="6"/>
  <c r="BH115" i="6"/>
  <c r="BI115" i="6"/>
  <c r="BJ115" i="6"/>
  <c r="BK115" i="6"/>
  <c r="BC115" i="6"/>
  <c r="BC97" i="6"/>
  <c r="BC95" i="6"/>
  <c r="BC94" i="6"/>
  <c r="BC57" i="6"/>
  <c r="AU57" i="6"/>
  <c r="AW57" i="6"/>
  <c r="AX57" i="6"/>
  <c r="AY57" i="6"/>
  <c r="AZ57" i="6"/>
  <c r="BA57" i="6"/>
  <c r="BB57" i="6"/>
  <c r="AU94" i="6"/>
  <c r="AW94" i="6"/>
  <c r="AX94" i="6"/>
  <c r="AY94" i="6"/>
  <c r="AZ94" i="6"/>
  <c r="BA94" i="6"/>
  <c r="BB94" i="6"/>
  <c r="AU95" i="6"/>
  <c r="AW95" i="6"/>
  <c r="AX95" i="6"/>
  <c r="AY95" i="6"/>
  <c r="AZ95" i="6"/>
  <c r="BA95" i="6"/>
  <c r="BB95" i="6"/>
  <c r="AU97" i="6"/>
  <c r="AW97" i="6"/>
  <c r="AX97" i="6"/>
  <c r="AY97" i="6"/>
  <c r="AZ97" i="6"/>
  <c r="BA97" i="6"/>
  <c r="BB97" i="6"/>
  <c r="AU115" i="6"/>
  <c r="AW115" i="6"/>
  <c r="AX115" i="6"/>
  <c r="AY115" i="6"/>
  <c r="AZ115" i="6"/>
  <c r="BA115" i="6"/>
  <c r="BB115" i="6"/>
  <c r="AT115" i="6"/>
  <c r="AT97" i="6"/>
  <c r="AT95" i="6"/>
  <c r="AT94" i="6"/>
  <c r="AT57" i="6"/>
  <c r="CL22" i="6"/>
  <c r="CL21" i="6"/>
  <c r="CL20" i="6"/>
  <c r="CL19" i="6"/>
  <c r="CL18" i="6"/>
  <c r="CL17" i="6"/>
  <c r="CL16" i="6"/>
  <c r="CL15" i="6"/>
  <c r="AL57" i="6"/>
  <c r="AN57" i="6"/>
  <c r="AO57" i="6"/>
  <c r="AP57" i="6"/>
  <c r="AQ57" i="6"/>
  <c r="AR57" i="6"/>
  <c r="AS57" i="6"/>
  <c r="AL94" i="6"/>
  <c r="AN94" i="6"/>
  <c r="AO94" i="6"/>
  <c r="AP94" i="6"/>
  <c r="AQ94" i="6"/>
  <c r="AR94" i="6"/>
  <c r="AS94" i="6"/>
  <c r="AL95" i="6"/>
  <c r="AN95" i="6"/>
  <c r="AO95" i="6"/>
  <c r="AP95" i="6"/>
  <c r="AQ95" i="6"/>
  <c r="AR95" i="6"/>
  <c r="AS95" i="6"/>
  <c r="AL97" i="6"/>
  <c r="AN97" i="6"/>
  <c r="AO97" i="6"/>
  <c r="AP97" i="6"/>
  <c r="AQ97" i="6"/>
  <c r="AR97" i="6"/>
  <c r="AS97" i="6"/>
  <c r="AL115" i="6"/>
  <c r="AN115" i="6"/>
  <c r="AO115" i="6"/>
  <c r="AP115" i="6"/>
  <c r="AQ115" i="6"/>
  <c r="AR115" i="6"/>
  <c r="AS115" i="6"/>
  <c r="AK115" i="6"/>
  <c r="AK97" i="6"/>
  <c r="AK95" i="6"/>
  <c r="AK94" i="6"/>
  <c r="AK57" i="6"/>
  <c r="AU25" i="5"/>
  <c r="AV25" i="5"/>
  <c r="AW25" i="5"/>
  <c r="AX25" i="5"/>
  <c r="AY25" i="5"/>
  <c r="AZ25" i="5"/>
  <c r="BA25" i="5"/>
  <c r="BB25" i="5"/>
  <c r="AU26" i="5"/>
  <c r="AV26" i="5"/>
  <c r="AW26" i="5"/>
  <c r="AX26" i="5"/>
  <c r="AY26" i="5"/>
  <c r="AZ26" i="5"/>
  <c r="BA26" i="5"/>
  <c r="BB26" i="5"/>
  <c r="AU27" i="5"/>
  <c r="AV27" i="5"/>
  <c r="AW27" i="5"/>
  <c r="AX27" i="5"/>
  <c r="AY27" i="5"/>
  <c r="AZ27" i="5"/>
  <c r="BA27" i="5"/>
  <c r="BB27" i="5"/>
  <c r="AU28" i="5"/>
  <c r="AV28" i="5"/>
  <c r="AW28" i="5"/>
  <c r="AX28" i="5"/>
  <c r="AY28" i="5"/>
  <c r="AZ28" i="5"/>
  <c r="BA28" i="5"/>
  <c r="BB28" i="5"/>
  <c r="AU29" i="5"/>
  <c r="AV29" i="5"/>
  <c r="AW29" i="5"/>
  <c r="AX29" i="5"/>
  <c r="AY29" i="5"/>
  <c r="AZ29" i="5"/>
  <c r="BA29" i="5"/>
  <c r="BB29" i="5"/>
  <c r="AU30" i="5"/>
  <c r="AV30" i="5"/>
  <c r="AW30" i="5"/>
  <c r="AX30" i="5"/>
  <c r="AY30" i="5"/>
  <c r="AZ30" i="5"/>
  <c r="BA30" i="5"/>
  <c r="BB30" i="5"/>
  <c r="AU35" i="5"/>
  <c r="AV35" i="5"/>
  <c r="AW35" i="5"/>
  <c r="AX35" i="5"/>
  <c r="AY35" i="5"/>
  <c r="AZ35" i="5"/>
  <c r="BA35" i="5"/>
  <c r="BB35" i="5"/>
  <c r="AU37" i="5"/>
  <c r="AV37" i="5"/>
  <c r="AW37" i="5"/>
  <c r="AX37" i="5"/>
  <c r="AY37" i="5"/>
  <c r="AZ37" i="5"/>
  <c r="BA37" i="5"/>
  <c r="BB37" i="5"/>
  <c r="AT37" i="5"/>
  <c r="AT35" i="5"/>
  <c r="AT30" i="5"/>
  <c r="AT29" i="5"/>
  <c r="AT28" i="5"/>
  <c r="AT27" i="5"/>
  <c r="AT26" i="5"/>
  <c r="AT25" i="5"/>
  <c r="AL25" i="5"/>
  <c r="AM25" i="5"/>
  <c r="AN25" i="5"/>
  <c r="AO25" i="5"/>
  <c r="AP25" i="5"/>
  <c r="AQ25" i="5"/>
  <c r="AR25" i="5"/>
  <c r="AS25" i="5"/>
  <c r="AL26" i="5"/>
  <c r="AM26" i="5"/>
  <c r="AN26" i="5"/>
  <c r="AO26" i="5"/>
  <c r="AP26" i="5"/>
  <c r="AQ26" i="5"/>
  <c r="AR26" i="5"/>
  <c r="AS26" i="5"/>
  <c r="AL27" i="5"/>
  <c r="AM27" i="5"/>
  <c r="AN27" i="5"/>
  <c r="AO27" i="5"/>
  <c r="AP27" i="5"/>
  <c r="AQ27" i="5"/>
  <c r="AR27" i="5"/>
  <c r="AS27" i="5"/>
  <c r="AL28" i="5"/>
  <c r="AM28" i="5"/>
  <c r="AN28" i="5"/>
  <c r="AO28" i="5"/>
  <c r="AP28" i="5"/>
  <c r="AQ28" i="5"/>
  <c r="AR28" i="5"/>
  <c r="AS28" i="5"/>
  <c r="AL29" i="5"/>
  <c r="AM29" i="5"/>
  <c r="AN29" i="5"/>
  <c r="AO29" i="5"/>
  <c r="AP29" i="5"/>
  <c r="AQ29" i="5"/>
  <c r="AR29" i="5"/>
  <c r="AS29" i="5"/>
  <c r="AL30" i="5"/>
  <c r="AM30" i="5"/>
  <c r="AN30" i="5"/>
  <c r="AO30" i="5"/>
  <c r="AP30" i="5"/>
  <c r="AQ30" i="5"/>
  <c r="AR30" i="5"/>
  <c r="AS30" i="5"/>
  <c r="AL35" i="5"/>
  <c r="AM35" i="5"/>
  <c r="AN35" i="5"/>
  <c r="AO35" i="5"/>
  <c r="AP35" i="5"/>
  <c r="AQ35" i="5"/>
  <c r="AR35" i="5"/>
  <c r="AS35" i="5"/>
  <c r="AL37" i="5"/>
  <c r="AM37" i="5"/>
  <c r="AN37" i="5"/>
  <c r="AO37" i="5"/>
  <c r="AP37" i="5"/>
  <c r="AQ37" i="5"/>
  <c r="AR37" i="5"/>
  <c r="AS37" i="5"/>
  <c r="AK37" i="5"/>
  <c r="AK35" i="5"/>
  <c r="AK30" i="5"/>
  <c r="AK29" i="5"/>
  <c r="AK28" i="5"/>
  <c r="AK27" i="5"/>
  <c r="AK26" i="5"/>
  <c r="AK25" i="5"/>
  <c r="BA154" i="6" l="1"/>
  <c r="BG154" i="6"/>
  <c r="BM154" i="6"/>
  <c r="BK155" i="6"/>
  <c r="BR151" i="6"/>
  <c r="AQ154" i="6"/>
  <c r="BQ155" i="6"/>
  <c r="BH155" i="6"/>
  <c r="BE155" i="6"/>
  <c r="AS151" i="6"/>
  <c r="BQ151" i="6"/>
  <c r="AU154" i="6"/>
  <c r="AO154" i="6"/>
  <c r="AW151" i="6"/>
  <c r="BM155" i="6"/>
  <c r="AL154" i="6"/>
  <c r="AU151" i="6"/>
  <c r="BS154" i="6"/>
  <c r="BT154" i="6"/>
  <c r="BN30" i="6"/>
  <c r="AU155" i="6"/>
  <c r="BJ154" i="6"/>
  <c r="BP151" i="6"/>
  <c r="AV155" i="6"/>
  <c r="BN155" i="6"/>
  <c r="AO155" i="6"/>
  <c r="AY154" i="6"/>
  <c r="BF151" i="6"/>
  <c r="AM154" i="6"/>
  <c r="BN12" i="6"/>
  <c r="BF30" i="6"/>
  <c r="AL12" i="6"/>
  <c r="BF12" i="6"/>
  <c r="AW152" i="6"/>
  <c r="BF154" i="6"/>
  <c r="BR154" i="6"/>
  <c r="BJ152" i="6"/>
  <c r="BP154" i="6"/>
  <c r="AT154" i="6"/>
  <c r="BC154" i="6"/>
  <c r="AS30" i="6"/>
  <c r="BD30" i="6"/>
  <c r="AR30" i="6"/>
  <c r="BO30" i="6"/>
  <c r="BM30" i="6"/>
  <c r="AT30" i="6"/>
  <c r="AW30" i="6"/>
  <c r="AU30" i="6"/>
  <c r="AA62" i="6"/>
  <c r="AP155" i="6"/>
  <c r="AY155" i="6"/>
  <c r="BT155" i="6"/>
  <c r="BC155" i="6"/>
  <c r="AT155" i="6"/>
  <c r="BD155" i="6"/>
  <c r="AM155" i="6"/>
  <c r="AK155" i="6"/>
  <c r="AS152" i="6"/>
  <c r="AQ155" i="6"/>
  <c r="BB155" i="6"/>
  <c r="BL155" i="6"/>
  <c r="BQ152" i="6"/>
  <c r="AN155" i="6"/>
  <c r="AP152" i="6"/>
  <c r="AP30" i="6"/>
  <c r="BA155" i="6"/>
  <c r="BB30" i="6"/>
  <c r="BJ155" i="6"/>
  <c r="BK30" i="6"/>
  <c r="BL30" i="6"/>
  <c r="BS155" i="6"/>
  <c r="BT30" i="6"/>
  <c r="AM30" i="6"/>
  <c r="AV30" i="6"/>
  <c r="AQ30" i="6"/>
  <c r="BC30" i="6"/>
  <c r="BE30" i="6"/>
  <c r="AL155" i="6"/>
  <c r="AO30" i="6"/>
  <c r="AZ155" i="6"/>
  <c r="BB152" i="6"/>
  <c r="BA30" i="6"/>
  <c r="BI155" i="6"/>
  <c r="BF153" i="6"/>
  <c r="BJ30" i="6"/>
  <c r="BR155" i="6"/>
  <c r="BS30" i="6"/>
  <c r="AQ153" i="6"/>
  <c r="BR30" i="6"/>
  <c r="AS155" i="6"/>
  <c r="AL30" i="6"/>
  <c r="AX155" i="6"/>
  <c r="AY30" i="6"/>
  <c r="BG155" i="6"/>
  <c r="BH152" i="6"/>
  <c r="BH30" i="6"/>
  <c r="BP155" i="6"/>
  <c r="BQ30" i="6"/>
  <c r="AN30" i="6"/>
  <c r="AZ30" i="6"/>
  <c r="BI30" i="6"/>
  <c r="AK30" i="6"/>
  <c r="AR155" i="6"/>
  <c r="AT153" i="6"/>
  <c r="AW155" i="6"/>
  <c r="AX30" i="6"/>
  <c r="BF155" i="6"/>
  <c r="BG30" i="6"/>
  <c r="AK151" i="6"/>
  <c r="AO152" i="6"/>
  <c r="BC152" i="6"/>
  <c r="BD152" i="6"/>
  <c r="BR153" i="6"/>
  <c r="AM153" i="6"/>
  <c r="AM152" i="6"/>
  <c r="AL152" i="6"/>
  <c r="BG151" i="6"/>
  <c r="BT152" i="6"/>
  <c r="BA152" i="6"/>
  <c r="BP152" i="6"/>
  <c r="AY152" i="6"/>
  <c r="BB153" i="6"/>
  <c r="BD153" i="6"/>
  <c r="BQ153" i="6"/>
  <c r="AP154" i="6"/>
  <c r="AO153" i="6"/>
  <c r="AN152" i="6"/>
  <c r="BB154" i="6"/>
  <c r="BA153" i="6"/>
  <c r="AZ152" i="6"/>
  <c r="BC153" i="6"/>
  <c r="BD154" i="6"/>
  <c r="BK152" i="6"/>
  <c r="BQ154" i="6"/>
  <c r="BP153" i="6"/>
  <c r="BO152" i="6"/>
  <c r="AV152" i="6"/>
  <c r="BN154" i="6"/>
  <c r="AP153" i="6"/>
  <c r="AZ153" i="6"/>
  <c r="BK153" i="6"/>
  <c r="BO153" i="6"/>
  <c r="AV153" i="6"/>
  <c r="BN153" i="6"/>
  <c r="AK152" i="6"/>
  <c r="AN154" i="6"/>
  <c r="AL153" i="6"/>
  <c r="AZ154" i="6"/>
  <c r="AY153" i="6"/>
  <c r="AX152" i="6"/>
  <c r="BK154" i="6"/>
  <c r="BJ153" i="6"/>
  <c r="BI152" i="6"/>
  <c r="BL152" i="6"/>
  <c r="BO154" i="6"/>
  <c r="BM153" i="6"/>
  <c r="AV154" i="6"/>
  <c r="BE152" i="6"/>
  <c r="BN152" i="6"/>
  <c r="AN153" i="6"/>
  <c r="AK153" i="6"/>
  <c r="AX153" i="6"/>
  <c r="BL153" i="6"/>
  <c r="AK154" i="6"/>
  <c r="AS153" i="6"/>
  <c r="AR152" i="6"/>
  <c r="AX154" i="6"/>
  <c r="AW153" i="6"/>
  <c r="AU152" i="6"/>
  <c r="BI154" i="6"/>
  <c r="BH153" i="6"/>
  <c r="BG152" i="6"/>
  <c r="BL154" i="6"/>
  <c r="BT153" i="6"/>
  <c r="BS152" i="6"/>
  <c r="BE154" i="6"/>
  <c r="BI153" i="6"/>
  <c r="BE153" i="6"/>
  <c r="AS154" i="6"/>
  <c r="AR153" i="6"/>
  <c r="AQ152" i="6"/>
  <c r="AT152" i="6"/>
  <c r="AW154" i="6"/>
  <c r="AU153" i="6"/>
  <c r="BH154" i="6"/>
  <c r="BG153" i="6"/>
  <c r="BF152" i="6"/>
  <c r="BR152" i="6"/>
  <c r="AW12" i="6"/>
  <c r="AR151" i="6"/>
  <c r="AT151" i="6"/>
  <c r="BD151" i="6"/>
  <c r="BO151" i="6"/>
  <c r="AQ151" i="6"/>
  <c r="BM151" i="6"/>
  <c r="AP151" i="6"/>
  <c r="BA151" i="6"/>
  <c r="BK151" i="6"/>
  <c r="BL151" i="6"/>
  <c r="BE151" i="6"/>
  <c r="AO151" i="6"/>
  <c r="AZ151" i="6"/>
  <c r="BJ151" i="6"/>
  <c r="BT151" i="6"/>
  <c r="AN151" i="6"/>
  <c r="AY151" i="6"/>
  <c r="BI151" i="6"/>
  <c r="BS151" i="6"/>
  <c r="AM151" i="6"/>
  <c r="BN151" i="6"/>
  <c r="BB151" i="6"/>
  <c r="BC151" i="6"/>
  <c r="AL151" i="6"/>
  <c r="AX151" i="6"/>
  <c r="BH151" i="6"/>
  <c r="AK12" i="6"/>
  <c r="AU12" i="6"/>
  <c r="BD12" i="6"/>
  <c r="BM12" i="6"/>
  <c r="AS12" i="6"/>
  <c r="AT12" i="6"/>
  <c r="BC12" i="6"/>
  <c r="BL12" i="6"/>
  <c r="AR12" i="6"/>
  <c r="BB12" i="6"/>
  <c r="BK12" i="6"/>
  <c r="BT12" i="6"/>
  <c r="AM12" i="6"/>
  <c r="BE12" i="6"/>
  <c r="AQ12" i="6"/>
  <c r="BJ12" i="6"/>
  <c r="AO12" i="6"/>
  <c r="AY12" i="6"/>
  <c r="BH12" i="6"/>
  <c r="BQ12" i="6"/>
  <c r="BA12" i="6"/>
  <c r="BS12" i="6"/>
  <c r="AP12" i="6"/>
  <c r="AZ12" i="6"/>
  <c r="BI12" i="6"/>
  <c r="BR12" i="6"/>
  <c r="AN12" i="6"/>
  <c r="AX12" i="6"/>
  <c r="BG12" i="6"/>
  <c r="BP12" i="6"/>
  <c r="AV12" i="6"/>
  <c r="CL23" i="6"/>
  <c r="BP47" i="5"/>
  <c r="BL5" i="5"/>
  <c r="BL6" i="5"/>
  <c r="BL7" i="5"/>
  <c r="BL8" i="5"/>
  <c r="BL9" i="5"/>
  <c r="BL10" i="5"/>
  <c r="BL11" i="5"/>
  <c r="BL12" i="5"/>
  <c r="BL13" i="5"/>
  <c r="BL14" i="5"/>
  <c r="BL15" i="5"/>
  <c r="BL16" i="5"/>
  <c r="BL17" i="5"/>
  <c r="BL18" i="5"/>
  <c r="BL19" i="5"/>
  <c r="BL20" i="5"/>
  <c r="BL21" i="5"/>
  <c r="BL22" i="5"/>
  <c r="BL23" i="5"/>
  <c r="BL24" i="5"/>
  <c r="BL25" i="5"/>
  <c r="BL26" i="5"/>
  <c r="BL27" i="5"/>
  <c r="BL28" i="5"/>
  <c r="BL29" i="5"/>
  <c r="BL30" i="5"/>
  <c r="BL31" i="5"/>
  <c r="BL32" i="5"/>
  <c r="BL33" i="5"/>
  <c r="BL34" i="5"/>
  <c r="BL35" i="5"/>
  <c r="BL36" i="5"/>
  <c r="BL37" i="5"/>
  <c r="BL38" i="5"/>
  <c r="BL39" i="5"/>
  <c r="BL40" i="5"/>
  <c r="BL41" i="5"/>
  <c r="BL42" i="5"/>
  <c r="BL43" i="5"/>
  <c r="BL44" i="5"/>
  <c r="BL45" i="5"/>
  <c r="BL46" i="5"/>
  <c r="BL47" i="5"/>
  <c r="BL48" i="5"/>
  <c r="BL49" i="5"/>
  <c r="BL50" i="5"/>
  <c r="BL51" i="5"/>
  <c r="BL52" i="5"/>
  <c r="BL53" i="5"/>
  <c r="BL54" i="5"/>
  <c r="BL55" i="5"/>
  <c r="BL56" i="5"/>
  <c r="BL57" i="5"/>
  <c r="BL58" i="5"/>
  <c r="BL59" i="5"/>
  <c r="BL60" i="5"/>
  <c r="BL61" i="5"/>
  <c r="BL62" i="5"/>
  <c r="BL63" i="5"/>
  <c r="BL64" i="5"/>
  <c r="BL65" i="5"/>
  <c r="BL66" i="5"/>
  <c r="BL67" i="5"/>
  <c r="BL68" i="5"/>
  <c r="BL69" i="5"/>
  <c r="BL70" i="5"/>
  <c r="BL71" i="5"/>
  <c r="BL72" i="5"/>
  <c r="BL73" i="5"/>
  <c r="BL74" i="5"/>
  <c r="BL75" i="5"/>
  <c r="BL76" i="5"/>
  <c r="BL77" i="5"/>
  <c r="BL78" i="5"/>
  <c r="BL79" i="5"/>
  <c r="BL80" i="5"/>
  <c r="BL81" i="5"/>
  <c r="BL82" i="5"/>
  <c r="BL83" i="5"/>
  <c r="BL84" i="5"/>
  <c r="BL85" i="5"/>
  <c r="BL86" i="5"/>
  <c r="BL87" i="5"/>
  <c r="BL88" i="5"/>
  <c r="BL89" i="5"/>
  <c r="BL90" i="5"/>
  <c r="BL91" i="5"/>
  <c r="BL92" i="5"/>
  <c r="BL93" i="5"/>
  <c r="BL94" i="5"/>
  <c r="BL95" i="5"/>
  <c r="BL96" i="5"/>
  <c r="BL97" i="5"/>
  <c r="BL98" i="5"/>
  <c r="BL99" i="5"/>
  <c r="BL100" i="5"/>
  <c r="BL101" i="5"/>
  <c r="BL102" i="5"/>
  <c r="BL103" i="5"/>
  <c r="BL104" i="5"/>
  <c r="BL105" i="5"/>
  <c r="BL106" i="5"/>
  <c r="BL107" i="5"/>
  <c r="BL108" i="5"/>
  <c r="BL109" i="5"/>
  <c r="BL110" i="5"/>
  <c r="BL111" i="5"/>
  <c r="BL112" i="5"/>
  <c r="BL113" i="5"/>
  <c r="BL114" i="5"/>
  <c r="BL115" i="5"/>
  <c r="BL116" i="5"/>
  <c r="BL117" i="5"/>
  <c r="BL118" i="5"/>
  <c r="BL119" i="5"/>
  <c r="BL120" i="5"/>
  <c r="BL121" i="5"/>
  <c r="BL122" i="5"/>
  <c r="BL123" i="5"/>
  <c r="BL124" i="5"/>
  <c r="BL125" i="5"/>
  <c r="BL126" i="5"/>
  <c r="BL127" i="5"/>
  <c r="BL128" i="5"/>
  <c r="BL129" i="5"/>
  <c r="BL130" i="5"/>
  <c r="BL131" i="5"/>
  <c r="BL132" i="5"/>
  <c r="BL133" i="5"/>
  <c r="BL134" i="5"/>
  <c r="BL135" i="5"/>
  <c r="BL136" i="5"/>
  <c r="BL137" i="5"/>
  <c r="BL138" i="5"/>
  <c r="BL139" i="5"/>
  <c r="BL140" i="5"/>
  <c r="BL141" i="5"/>
  <c r="BL142" i="5"/>
  <c r="BL143" i="5"/>
  <c r="BL144" i="5"/>
  <c r="BL145" i="5"/>
  <c r="BL146" i="5"/>
  <c r="BL147" i="5"/>
  <c r="BL148" i="5"/>
  <c r="BL149" i="5"/>
  <c r="BL150" i="5"/>
  <c r="BL151" i="5"/>
  <c r="BL152" i="5"/>
  <c r="BL153" i="5"/>
  <c r="BL154" i="5"/>
  <c r="BL155" i="5"/>
  <c r="BL156" i="5"/>
  <c r="BL157" i="5"/>
  <c r="BL158" i="5"/>
  <c r="BL159" i="5"/>
  <c r="BL160" i="5"/>
  <c r="BL161" i="5"/>
  <c r="BL162" i="5"/>
  <c r="BL163" i="5"/>
  <c r="BL164" i="5"/>
  <c r="BL165" i="5"/>
  <c r="BL166" i="5"/>
  <c r="BL167" i="5"/>
  <c r="BL168" i="5"/>
  <c r="BL169" i="5"/>
  <c r="BL170" i="5"/>
  <c r="BL171" i="5"/>
  <c r="BL172" i="5"/>
  <c r="BL173" i="5"/>
  <c r="BL174" i="5"/>
  <c r="BL175" i="5"/>
  <c r="BL176" i="5"/>
  <c r="BL177" i="5"/>
  <c r="BL178" i="5"/>
  <c r="BL179" i="5"/>
  <c r="BL180" i="5"/>
  <c r="BL181" i="5"/>
  <c r="BL182" i="5"/>
  <c r="BL183" i="5"/>
  <c r="BL184" i="5"/>
  <c r="BL185" i="5"/>
  <c r="BL186" i="5"/>
  <c r="BL187" i="5"/>
  <c r="BL188" i="5"/>
  <c r="BL189" i="5"/>
  <c r="BL190" i="5"/>
  <c r="BL191" i="5"/>
  <c r="BL192" i="5"/>
  <c r="BL193" i="5"/>
  <c r="BL194" i="5"/>
  <c r="BL195" i="5"/>
  <c r="BL196" i="5"/>
  <c r="BL197" i="5"/>
  <c r="BL198" i="5"/>
  <c r="BL199" i="5"/>
  <c r="BL200" i="5"/>
  <c r="BL201" i="5"/>
  <c r="BL202" i="5"/>
  <c r="BL203" i="5"/>
  <c r="BL204" i="5"/>
  <c r="BL205" i="5"/>
  <c r="BL206" i="5"/>
  <c r="BL207" i="5"/>
  <c r="BL208" i="5"/>
  <c r="BL209" i="5"/>
  <c r="BL210" i="5"/>
  <c r="BL211" i="5"/>
  <c r="BL212" i="5"/>
  <c r="BL213" i="5"/>
  <c r="BL214" i="5"/>
  <c r="BL215" i="5"/>
  <c r="BL216" i="5"/>
  <c r="BL217" i="5"/>
  <c r="BL218" i="5"/>
  <c r="BL219" i="5"/>
  <c r="BL220" i="5"/>
  <c r="BL221" i="5"/>
  <c r="BL222" i="5"/>
  <c r="BL223" i="5"/>
  <c r="BL224" i="5"/>
  <c r="BL225" i="5"/>
  <c r="BL226" i="5"/>
  <c r="BL227" i="5"/>
  <c r="BL228" i="5"/>
  <c r="BL229" i="5"/>
  <c r="BL230" i="5"/>
  <c r="BL231" i="5"/>
  <c r="BL232" i="5"/>
  <c r="BL233" i="5"/>
  <c r="BL234" i="5"/>
  <c r="BL235" i="5"/>
  <c r="BL236" i="5"/>
  <c r="BL237" i="5"/>
  <c r="BL238" i="5"/>
  <c r="BL239" i="5"/>
  <c r="BL240" i="5"/>
  <c r="BL241" i="5"/>
  <c r="BL242" i="5"/>
  <c r="BL243" i="5"/>
  <c r="BL244" i="5"/>
  <c r="BL245" i="5"/>
  <c r="BL246" i="5"/>
  <c r="BL247" i="5"/>
  <c r="BL248" i="5"/>
  <c r="BL249" i="5"/>
  <c r="BL250" i="5"/>
  <c r="BL251" i="5"/>
  <c r="BL252" i="5"/>
  <c r="BL253" i="5"/>
  <c r="BL254" i="5"/>
  <c r="BL255" i="5"/>
  <c r="BL256" i="5"/>
  <c r="BL257" i="5"/>
  <c r="BL258" i="5"/>
  <c r="BL259" i="5"/>
  <c r="BL260" i="5"/>
  <c r="BL261" i="5"/>
  <c r="BL262" i="5"/>
  <c r="BL263" i="5"/>
  <c r="BL264" i="5"/>
  <c r="BL265" i="5"/>
  <c r="BL266" i="5"/>
  <c r="BL267" i="5"/>
  <c r="BL268" i="5"/>
  <c r="BL269" i="5"/>
  <c r="BL270" i="5"/>
  <c r="BL271" i="5"/>
  <c r="BL272" i="5"/>
  <c r="BL273" i="5"/>
  <c r="BL274" i="5"/>
  <c r="BL275" i="5"/>
  <c r="BL276" i="5"/>
  <c r="BL277" i="5"/>
  <c r="BL278" i="5"/>
  <c r="BL279" i="5"/>
  <c r="BL280" i="5"/>
  <c r="BL281" i="5"/>
  <c r="BL282" i="5"/>
  <c r="BL283" i="5"/>
  <c r="BL284" i="5"/>
  <c r="BL285" i="5"/>
  <c r="BL286" i="5"/>
  <c r="BL287" i="5"/>
  <c r="BL288" i="5"/>
  <c r="BL289" i="5"/>
  <c r="BL290" i="5"/>
  <c r="BL291" i="5"/>
  <c r="BL292" i="5"/>
  <c r="BL293" i="5"/>
  <c r="BL294" i="5"/>
  <c r="BL295" i="5"/>
  <c r="BL296" i="5"/>
  <c r="BL297" i="5"/>
  <c r="BL298" i="5"/>
  <c r="BL299" i="5"/>
  <c r="BL300" i="5"/>
  <c r="BL301" i="5"/>
  <c r="BL302" i="5"/>
  <c r="BL303" i="5"/>
  <c r="BL304" i="5"/>
  <c r="BL305" i="5"/>
  <c r="BL306" i="5"/>
  <c r="BL307" i="5"/>
  <c r="BL308" i="5"/>
  <c r="BL309" i="5"/>
  <c r="BL310" i="5"/>
  <c r="BL311" i="5"/>
  <c r="BL312" i="5"/>
  <c r="BL313" i="5"/>
  <c r="BL314" i="5"/>
  <c r="BL315" i="5"/>
  <c r="BL316" i="5"/>
  <c r="BL317" i="5"/>
  <c r="BL318" i="5"/>
  <c r="BL319" i="5"/>
  <c r="BL320" i="5"/>
  <c r="BL321" i="5"/>
  <c r="BL322" i="5"/>
  <c r="BL323" i="5"/>
  <c r="BL324" i="5"/>
  <c r="BL325" i="5"/>
  <c r="BL326" i="5"/>
  <c r="BL327" i="5"/>
  <c r="BL328" i="5"/>
  <c r="BL329" i="5"/>
  <c r="BL330" i="5"/>
  <c r="BL331" i="5"/>
  <c r="BL332" i="5"/>
  <c r="BL333" i="5"/>
  <c r="BL334" i="5"/>
  <c r="BL335" i="5"/>
  <c r="BL336" i="5"/>
  <c r="BL337" i="5"/>
  <c r="BL338" i="5"/>
  <c r="BL339" i="5"/>
  <c r="BL340" i="5"/>
  <c r="BL341" i="5"/>
  <c r="BL342" i="5"/>
  <c r="BL343" i="5"/>
  <c r="BL344" i="5"/>
  <c r="BL345" i="5"/>
  <c r="BL346" i="5"/>
  <c r="BL347" i="5"/>
  <c r="BL348" i="5"/>
  <c r="BL349" i="5"/>
  <c r="BL350" i="5"/>
  <c r="BL351" i="5"/>
  <c r="BL352" i="5"/>
  <c r="BL353" i="5"/>
  <c r="BL354" i="5"/>
  <c r="BL355" i="5"/>
  <c r="BL356" i="5"/>
  <c r="BL357" i="5"/>
  <c r="BL358" i="5"/>
  <c r="BL359" i="5"/>
  <c r="BL360" i="5"/>
  <c r="BL361" i="5"/>
  <c r="BL362" i="5"/>
  <c r="BL363" i="5"/>
  <c r="BL364" i="5"/>
  <c r="BL365" i="5"/>
  <c r="BL366" i="5"/>
  <c r="BL367" i="5"/>
  <c r="BL368" i="5"/>
  <c r="BL369" i="5"/>
  <c r="BL370" i="5"/>
  <c r="BL371" i="5"/>
  <c r="BL372" i="5"/>
  <c r="BL373" i="5"/>
  <c r="BL374" i="5"/>
  <c r="BL375" i="5"/>
  <c r="BL376" i="5"/>
  <c r="BL377" i="5"/>
  <c r="BL378" i="5"/>
  <c r="BL379" i="5"/>
  <c r="BL380" i="5"/>
  <c r="BL381" i="5"/>
  <c r="BL382" i="5"/>
  <c r="BL383" i="5"/>
  <c r="BL384" i="5"/>
  <c r="BL385" i="5"/>
  <c r="BL386" i="5"/>
  <c r="BL387" i="5"/>
  <c r="BL388" i="5"/>
  <c r="BL389" i="5"/>
  <c r="BL390" i="5"/>
  <c r="BL391" i="5"/>
  <c r="BL392" i="5"/>
  <c r="BL393" i="5"/>
  <c r="BL394" i="5"/>
  <c r="BL395" i="5"/>
  <c r="BL396" i="5"/>
  <c r="BL397" i="5"/>
  <c r="BL398" i="5"/>
  <c r="BL399" i="5"/>
  <c r="BL400" i="5"/>
  <c r="BL401" i="5"/>
  <c r="BL402" i="5"/>
  <c r="BL403" i="5"/>
  <c r="BL404" i="5"/>
  <c r="BL405" i="5"/>
  <c r="BL406" i="5"/>
  <c r="BL407" i="5"/>
  <c r="BL408" i="5"/>
  <c r="BL409" i="5"/>
  <c r="BL410" i="5"/>
  <c r="BL411" i="5"/>
  <c r="BL412" i="5"/>
  <c r="BL413" i="5"/>
  <c r="BL414" i="5"/>
  <c r="BL415" i="5"/>
  <c r="BL416" i="5"/>
  <c r="BL417" i="5"/>
  <c r="BL418" i="5"/>
  <c r="BL419" i="5"/>
  <c r="BL420" i="5"/>
  <c r="BL421" i="5"/>
  <c r="BL422" i="5"/>
  <c r="BL423" i="5"/>
  <c r="BL424" i="5"/>
  <c r="BL425" i="5"/>
  <c r="BL426" i="5"/>
  <c r="BL427" i="5"/>
  <c r="BL428" i="5"/>
  <c r="BL429" i="5"/>
  <c r="BL430" i="5"/>
  <c r="BL431" i="5"/>
  <c r="BL432" i="5"/>
  <c r="BL433" i="5"/>
  <c r="BL434" i="5"/>
  <c r="BL435" i="5"/>
  <c r="BL436" i="5"/>
  <c r="BL437" i="5"/>
  <c r="BL438" i="5"/>
  <c r="BL439" i="5"/>
  <c r="BL440" i="5"/>
  <c r="BL441" i="5"/>
  <c r="BL442" i="5"/>
  <c r="BL443" i="5"/>
  <c r="BL444" i="5"/>
  <c r="BL445" i="5"/>
  <c r="BL446" i="5"/>
  <c r="BL447" i="5"/>
  <c r="BL448" i="5"/>
  <c r="BL449" i="5"/>
  <c r="BL450" i="5"/>
  <c r="BL451" i="5"/>
  <c r="BL452" i="5"/>
  <c r="BL453" i="5"/>
  <c r="BL454" i="5"/>
  <c r="BL455" i="5"/>
  <c r="BL456" i="5"/>
  <c r="BL457" i="5"/>
  <c r="BL458" i="5"/>
  <c r="BL459" i="5"/>
  <c r="BL460" i="5"/>
  <c r="BL461" i="5"/>
  <c r="BL462" i="5"/>
  <c r="BL463" i="5"/>
  <c r="BL464" i="5"/>
  <c r="BL465" i="5"/>
  <c r="BL466" i="5"/>
  <c r="BL467" i="5"/>
  <c r="BL468" i="5"/>
  <c r="BL469" i="5"/>
  <c r="BL470" i="5"/>
  <c r="BL471" i="5"/>
  <c r="BL472" i="5"/>
  <c r="BL473" i="5"/>
  <c r="BL474" i="5"/>
  <c r="BL475" i="5"/>
  <c r="BL476" i="5"/>
  <c r="BL477" i="5"/>
  <c r="BL478" i="5"/>
  <c r="BL479" i="5"/>
  <c r="BL480" i="5"/>
  <c r="BL481" i="5"/>
  <c r="BL482" i="5"/>
  <c r="BL483" i="5"/>
  <c r="BL484" i="5"/>
  <c r="BL485" i="5"/>
  <c r="BL486" i="5"/>
  <c r="BL487" i="5"/>
  <c r="BL488" i="5"/>
  <c r="BL489" i="5"/>
  <c r="BL490" i="5"/>
  <c r="BL491" i="5"/>
  <c r="BL492" i="5"/>
  <c r="BL493" i="5"/>
  <c r="BL494" i="5"/>
  <c r="BL495" i="5"/>
  <c r="BL496" i="5"/>
  <c r="BL497" i="5"/>
  <c r="BL498" i="5"/>
  <c r="BL4" i="5"/>
  <c r="BQ28" i="5"/>
  <c r="BV25" i="5"/>
  <c r="BV24" i="5"/>
  <c r="Z14" i="5"/>
  <c r="X14" i="5"/>
  <c r="AA14" i="5" s="1"/>
  <c r="Z13" i="5"/>
  <c r="X13" i="5"/>
  <c r="AA13" i="5" s="1"/>
  <c r="Z11" i="5"/>
  <c r="X11" i="5"/>
  <c r="AA11" i="5" s="1"/>
  <c r="Z10" i="5"/>
  <c r="X10" i="5"/>
  <c r="AA10" i="5" s="1"/>
  <c r="Z4" i="5"/>
  <c r="X4" i="5"/>
  <c r="AA4" i="5" l="1"/>
  <c r="BD11" i="5"/>
  <c r="BK11" i="5"/>
  <c r="BC11" i="5"/>
  <c r="BI11" i="5"/>
  <c r="BG11" i="5"/>
  <c r="BH11" i="5"/>
  <c r="BF11" i="5"/>
  <c r="BE11" i="5"/>
  <c r="BJ11" i="5"/>
  <c r="BJ13" i="5"/>
  <c r="BI13" i="5"/>
  <c r="BG13" i="5"/>
  <c r="BE13" i="5"/>
  <c r="BF13" i="5"/>
  <c r="BC13" i="5"/>
  <c r="BD13" i="5"/>
  <c r="BK13" i="5"/>
  <c r="BH13" i="5"/>
  <c r="BI14" i="5"/>
  <c r="BH14" i="5"/>
  <c r="BF14" i="5"/>
  <c r="BD14" i="5"/>
  <c r="BK14" i="5"/>
  <c r="BJ14" i="5"/>
  <c r="BG14" i="5"/>
  <c r="BE14" i="5"/>
  <c r="BC14" i="5"/>
  <c r="BE10" i="5"/>
  <c r="BD10" i="5"/>
  <c r="BJ10" i="5"/>
  <c r="BH10" i="5"/>
  <c r="BK10" i="5"/>
  <c r="BI10" i="5"/>
  <c r="BG10" i="5"/>
  <c r="BF10" i="5"/>
  <c r="BC10" i="5"/>
  <c r="BC4" i="5"/>
  <c r="BK4" i="5"/>
  <c r="BJ4" i="5"/>
  <c r="BH4" i="5"/>
  <c r="BF4" i="5"/>
  <c r="BG4" i="5"/>
  <c r="BD4" i="5"/>
  <c r="BE4" i="5"/>
  <c r="BI4" i="5"/>
  <c r="AX10" i="5"/>
  <c r="AU10" i="5"/>
  <c r="AY10" i="5"/>
  <c r="AV10" i="5"/>
  <c r="AW10" i="5"/>
  <c r="BB10" i="5"/>
  <c r="AZ10" i="5"/>
  <c r="BA10" i="5"/>
  <c r="AT10" i="5"/>
  <c r="AX11" i="5"/>
  <c r="AU11" i="5"/>
  <c r="BA11" i="5"/>
  <c r="AV11" i="5"/>
  <c r="AW11" i="5"/>
  <c r="AY11" i="5"/>
  <c r="AZ11" i="5"/>
  <c r="AT11" i="5"/>
  <c r="BB11" i="5"/>
  <c r="AX13" i="5"/>
  <c r="AU13" i="5"/>
  <c r="AV13" i="5"/>
  <c r="BA13" i="5"/>
  <c r="BB13" i="5"/>
  <c r="AW13" i="5"/>
  <c r="AY13" i="5"/>
  <c r="AT13" i="5"/>
  <c r="AZ13" i="5"/>
  <c r="AX4" i="5"/>
  <c r="AU4" i="5"/>
  <c r="AY4" i="5"/>
  <c r="AZ4" i="5"/>
  <c r="BA4" i="5"/>
  <c r="BB4" i="5"/>
  <c r="AW4" i="5"/>
  <c r="AT4" i="5"/>
  <c r="AK4" i="5"/>
  <c r="AV4" i="5"/>
  <c r="AX14" i="5"/>
  <c r="AU14" i="5"/>
  <c r="AY14" i="5"/>
  <c r="AW14" i="5"/>
  <c r="AZ14" i="5"/>
  <c r="AV14" i="5"/>
  <c r="BB14" i="5"/>
  <c r="BA14" i="5"/>
  <c r="AT14" i="5"/>
  <c r="AO13" i="5"/>
  <c r="AP13" i="5"/>
  <c r="AR13" i="5"/>
  <c r="AS13" i="5"/>
  <c r="AN13" i="5"/>
  <c r="AL13" i="5"/>
  <c r="AM13" i="5"/>
  <c r="AQ13" i="5"/>
  <c r="AK13" i="5"/>
  <c r="AO10" i="5"/>
  <c r="AP10" i="5"/>
  <c r="AR10" i="5"/>
  <c r="AS10" i="5"/>
  <c r="AL10" i="5"/>
  <c r="AQ10" i="5"/>
  <c r="AM10" i="5"/>
  <c r="AN10" i="5"/>
  <c r="AK10" i="5"/>
  <c r="AO11" i="5"/>
  <c r="AP11" i="5"/>
  <c r="AR11" i="5"/>
  <c r="AS11" i="5"/>
  <c r="AL11" i="5"/>
  <c r="AQ11" i="5"/>
  <c r="AM11" i="5"/>
  <c r="AN11" i="5"/>
  <c r="AK11" i="5"/>
  <c r="AO4" i="5"/>
  <c r="AP4" i="5"/>
  <c r="AR4" i="5"/>
  <c r="AM4" i="5"/>
  <c r="AS4" i="5"/>
  <c r="AQ4" i="5"/>
  <c r="AL4" i="5"/>
  <c r="AN4" i="5"/>
  <c r="AO14" i="5"/>
  <c r="AP14" i="5"/>
  <c r="AR14" i="5"/>
  <c r="AS14" i="5"/>
  <c r="AL14" i="5"/>
  <c r="AQ14" i="5"/>
  <c r="AN14" i="5"/>
  <c r="AM14" i="5"/>
  <c r="AK14" i="5"/>
  <c r="X214" i="6"/>
  <c r="AA214" i="6" s="1"/>
  <c r="Z214" i="6"/>
  <c r="BN214" i="6" l="1"/>
  <c r="BE214" i="6"/>
  <c r="AV214" i="6"/>
  <c r="AM214" i="6"/>
  <c r="BR214" i="6"/>
  <c r="BT214" i="6"/>
  <c r="BM214" i="6"/>
  <c r="BS214" i="6"/>
  <c r="BO214" i="6"/>
  <c r="BQ214" i="6"/>
  <c r="BF214" i="6"/>
  <c r="BG214" i="6"/>
  <c r="BK214" i="6"/>
  <c r="AZ214" i="6"/>
  <c r="BA214" i="6"/>
  <c r="BB214" i="6"/>
  <c r="BD214" i="6"/>
  <c r="BH214" i="6"/>
  <c r="BC214" i="6"/>
  <c r="BI214" i="6"/>
  <c r="AW214" i="6"/>
  <c r="AT214" i="6"/>
  <c r="BP214" i="6"/>
  <c r="AX214" i="6"/>
  <c r="BL214" i="6"/>
  <c r="BJ214" i="6"/>
  <c r="AU214" i="6"/>
  <c r="AY214" i="6"/>
  <c r="AV147" i="6"/>
  <c r="BE147" i="6"/>
  <c r="BN147" i="6"/>
  <c r="AM147" i="6"/>
  <c r="BR147" i="6"/>
  <c r="BT147" i="6"/>
  <c r="BO147" i="6"/>
  <c r="BM147" i="6"/>
  <c r="BQ147" i="6"/>
  <c r="BS147" i="6"/>
  <c r="BP147" i="6"/>
  <c r="BK147" i="6"/>
  <c r="BF147" i="6"/>
  <c r="BG147" i="6"/>
  <c r="BA147" i="6"/>
  <c r="BC147" i="6"/>
  <c r="BB147" i="6"/>
  <c r="BD147" i="6"/>
  <c r="AT147" i="6"/>
  <c r="BI147" i="6"/>
  <c r="AU147" i="6"/>
  <c r="BJ147" i="6"/>
  <c r="BH147" i="6"/>
  <c r="AW147" i="6"/>
  <c r="BL147" i="6"/>
  <c r="AX147" i="6"/>
  <c r="AZ147" i="6"/>
  <c r="AY147" i="6"/>
  <c r="BN146" i="6"/>
  <c r="BE146" i="6"/>
  <c r="AM146" i="6"/>
  <c r="BQ146" i="6"/>
  <c r="BS146" i="6"/>
  <c r="AV146" i="6"/>
  <c r="BR146" i="6"/>
  <c r="BM146" i="6"/>
  <c r="BP146" i="6"/>
  <c r="BO146" i="6"/>
  <c r="BJ146" i="6"/>
  <c r="BD146" i="6"/>
  <c r="BF146" i="6"/>
  <c r="BI146" i="6"/>
  <c r="AZ146" i="6"/>
  <c r="BT146" i="6"/>
  <c r="BK146" i="6"/>
  <c r="BA146" i="6"/>
  <c r="AY146" i="6"/>
  <c r="BG146" i="6"/>
  <c r="BB146" i="6"/>
  <c r="AW146" i="6"/>
  <c r="AX146" i="6"/>
  <c r="AT146" i="6"/>
  <c r="BC146" i="6"/>
  <c r="BL146" i="6"/>
  <c r="AU146" i="6"/>
  <c r="BH146" i="6"/>
  <c r="AP214" i="6"/>
  <c r="AL214" i="6"/>
  <c r="AS214" i="6"/>
  <c r="AN214" i="6"/>
  <c r="AO214" i="6"/>
  <c r="AK214" i="6"/>
  <c r="AQ214" i="6"/>
  <c r="AR214" i="6"/>
  <c r="AQ146" i="6"/>
  <c r="AN146" i="6"/>
  <c r="AS146" i="6"/>
  <c r="AR146" i="6"/>
  <c r="AL146" i="6"/>
  <c r="AO146" i="6"/>
  <c r="AP146" i="6"/>
  <c r="AK146" i="6"/>
  <c r="AQ147" i="6"/>
  <c r="AO147" i="6"/>
  <c r="AL147" i="6"/>
  <c r="AN147" i="6"/>
  <c r="AR147" i="6"/>
  <c r="AP147" i="6"/>
  <c r="AK147" i="6"/>
  <c r="AS147" i="6"/>
  <c r="BN142" i="6" l="1"/>
  <c r="AV142" i="6"/>
  <c r="BE142" i="6"/>
  <c r="AM142" i="6"/>
  <c r="BO142" i="6"/>
  <c r="BR142" i="6"/>
  <c r="BP142" i="6"/>
  <c r="BM142" i="6"/>
  <c r="BT142" i="6"/>
  <c r="BL142" i="6"/>
  <c r="BF142" i="6"/>
  <c r="BS142" i="6"/>
  <c r="BI142" i="6"/>
  <c r="BJ142" i="6"/>
  <c r="AU142" i="6"/>
  <c r="AW142" i="6"/>
  <c r="AX142" i="6"/>
  <c r="BG142" i="6"/>
  <c r="BC142" i="6"/>
  <c r="AY142" i="6"/>
  <c r="BA142" i="6"/>
  <c r="BQ142" i="6"/>
  <c r="AZ142" i="6"/>
  <c r="BD142" i="6"/>
  <c r="BH142" i="6"/>
  <c r="AT142" i="6"/>
  <c r="BK142" i="6"/>
  <c r="BB142" i="6"/>
  <c r="BN52" i="6"/>
  <c r="AV52" i="6"/>
  <c r="BP52" i="6"/>
  <c r="BR52" i="6"/>
  <c r="AM52" i="6"/>
  <c r="BT52" i="6"/>
  <c r="BE52" i="6"/>
  <c r="BM52" i="6"/>
  <c r="BO52" i="6"/>
  <c r="BS52" i="6"/>
  <c r="BL52" i="6"/>
  <c r="BG52" i="6"/>
  <c r="BH52" i="6"/>
  <c r="BJ52" i="6"/>
  <c r="BC52" i="6"/>
  <c r="BB52" i="6"/>
  <c r="BQ52" i="6"/>
  <c r="BK52" i="6"/>
  <c r="AY52" i="6"/>
  <c r="BD52" i="6"/>
  <c r="AZ52" i="6"/>
  <c r="AX52" i="6"/>
  <c r="BF52" i="6"/>
  <c r="BI52" i="6"/>
  <c r="AW52" i="6"/>
  <c r="BA52" i="6"/>
  <c r="AT52" i="6"/>
  <c r="AU52" i="6"/>
  <c r="BN21" i="6"/>
  <c r="BE21" i="6"/>
  <c r="BQ21" i="6"/>
  <c r="AM21" i="6"/>
  <c r="BS21" i="6"/>
  <c r="BM21" i="6"/>
  <c r="BP21" i="6"/>
  <c r="BT21" i="6"/>
  <c r="BR21" i="6"/>
  <c r="BG21" i="6"/>
  <c r="BI21" i="6"/>
  <c r="BL21" i="6"/>
  <c r="BK21" i="6"/>
  <c r="BO21" i="6"/>
  <c r="BD21" i="6"/>
  <c r="AV21" i="6"/>
  <c r="BF21" i="6"/>
  <c r="BH21" i="6"/>
  <c r="BJ21" i="6"/>
  <c r="AU21" i="6"/>
  <c r="AW21" i="6"/>
  <c r="AY21" i="6"/>
  <c r="AZ21" i="6"/>
  <c r="BA21" i="6"/>
  <c r="BB21" i="6"/>
  <c r="BC21" i="6"/>
  <c r="AX21" i="6"/>
  <c r="AT21" i="6"/>
  <c r="AQ52" i="6"/>
  <c r="AR52" i="6"/>
  <c r="AL52" i="6"/>
  <c r="AP52" i="6"/>
  <c r="AS52" i="6"/>
  <c r="AN52" i="6"/>
  <c r="AO52" i="6"/>
  <c r="AK52" i="6"/>
  <c r="AQ142" i="6"/>
  <c r="AS142" i="6"/>
  <c r="AN142" i="6"/>
  <c r="AO142" i="6"/>
  <c r="AR142" i="6"/>
  <c r="AL142" i="6"/>
  <c r="AK142" i="6"/>
  <c r="AP142" i="6"/>
  <c r="AQ21" i="6"/>
  <c r="AR21" i="6"/>
  <c r="AL21" i="6"/>
  <c r="AN21" i="6"/>
  <c r="AO21" i="6"/>
  <c r="AP21" i="6"/>
  <c r="AK21" i="6"/>
  <c r="AS21" i="6"/>
  <c r="BW31" i="6"/>
  <c r="BW29" i="6"/>
  <c r="Z44" i="5"/>
  <c r="X44" i="5"/>
  <c r="AA44" i="5" s="1"/>
  <c r="Z55" i="6"/>
  <c r="X55" i="6"/>
  <c r="AA55" i="6" s="1"/>
  <c r="Z56" i="6"/>
  <c r="X56" i="6"/>
  <c r="AA56" i="6" s="1"/>
  <c r="CL27" i="6"/>
  <c r="CL33" i="6"/>
  <c r="CL32" i="6"/>
  <c r="CL30" i="6"/>
  <c r="CL29" i="6"/>
  <c r="CL31" i="6"/>
  <c r="CL28" i="6"/>
  <c r="BX29" i="6" l="1"/>
  <c r="CF30" i="6"/>
  <c r="CB43" i="6"/>
  <c r="CF29" i="6"/>
  <c r="BN56" i="6"/>
  <c r="BE56" i="6"/>
  <c r="AV56" i="6"/>
  <c r="BT56" i="6"/>
  <c r="BM56" i="6"/>
  <c r="AM56" i="6"/>
  <c r="BP56" i="6"/>
  <c r="BR56" i="6"/>
  <c r="BO56" i="6"/>
  <c r="BQ56" i="6"/>
  <c r="BS56" i="6"/>
  <c r="BH56" i="6"/>
  <c r="BK56" i="6"/>
  <c r="BG56" i="6"/>
  <c r="AX56" i="6"/>
  <c r="BI56" i="6"/>
  <c r="AY56" i="6"/>
  <c r="BJ56" i="6"/>
  <c r="AZ56" i="6"/>
  <c r="BF56" i="6"/>
  <c r="BD56" i="6"/>
  <c r="AW56" i="6"/>
  <c r="BA56" i="6"/>
  <c r="AT56" i="6"/>
  <c r="AU56" i="6"/>
  <c r="BL56" i="6"/>
  <c r="BC56" i="6"/>
  <c r="BB56" i="6"/>
  <c r="BQ53" i="6"/>
  <c r="AM53" i="6"/>
  <c r="BS53" i="6"/>
  <c r="BN53" i="6"/>
  <c r="BO53" i="6"/>
  <c r="BR53" i="6"/>
  <c r="BT53" i="6"/>
  <c r="BE53" i="6"/>
  <c r="BP53" i="6"/>
  <c r="BM53" i="6"/>
  <c r="BL53" i="6"/>
  <c r="BD53" i="6"/>
  <c r="BH53" i="6"/>
  <c r="BI53" i="6"/>
  <c r="AU53" i="6"/>
  <c r="BB53" i="6"/>
  <c r="BK53" i="6"/>
  <c r="AX53" i="6"/>
  <c r="AZ53" i="6"/>
  <c r="BC53" i="6"/>
  <c r="AY53" i="6"/>
  <c r="AV53" i="6"/>
  <c r="BF53" i="6"/>
  <c r="BG53" i="6"/>
  <c r="BJ53" i="6"/>
  <c r="BA53" i="6"/>
  <c r="AW53" i="6"/>
  <c r="AT53" i="6"/>
  <c r="BN54" i="6"/>
  <c r="AV54" i="6"/>
  <c r="BR54" i="6"/>
  <c r="BE54" i="6"/>
  <c r="BT54" i="6"/>
  <c r="BP54" i="6"/>
  <c r="BS54" i="6"/>
  <c r="BQ54" i="6"/>
  <c r="BM54" i="6"/>
  <c r="AM54" i="6"/>
  <c r="BF54" i="6"/>
  <c r="BI54" i="6"/>
  <c r="BJ54" i="6"/>
  <c r="BH54" i="6"/>
  <c r="AU54" i="6"/>
  <c r="BK54" i="6"/>
  <c r="AW54" i="6"/>
  <c r="BD54" i="6"/>
  <c r="BG54" i="6"/>
  <c r="AX54" i="6"/>
  <c r="BO54" i="6"/>
  <c r="AZ54" i="6"/>
  <c r="BL54" i="6"/>
  <c r="BC54" i="6"/>
  <c r="AY54" i="6"/>
  <c r="AT54" i="6"/>
  <c r="BA54" i="6"/>
  <c r="BB54" i="6"/>
  <c r="BN50" i="6"/>
  <c r="BE50" i="6"/>
  <c r="BM50" i="6"/>
  <c r="AV50" i="6"/>
  <c r="BP50" i="6"/>
  <c r="BO50" i="6"/>
  <c r="BR50" i="6"/>
  <c r="AM50" i="6"/>
  <c r="BQ50" i="6"/>
  <c r="BT50" i="6"/>
  <c r="BJ50" i="6"/>
  <c r="BD50" i="6"/>
  <c r="BF50" i="6"/>
  <c r="BS50" i="6"/>
  <c r="BK50" i="6"/>
  <c r="AZ50" i="6"/>
  <c r="BA50" i="6"/>
  <c r="BI50" i="6"/>
  <c r="AX50" i="6"/>
  <c r="BG50" i="6"/>
  <c r="BL50" i="6"/>
  <c r="AT50" i="6"/>
  <c r="BC50" i="6"/>
  <c r="AU50" i="6"/>
  <c r="AW50" i="6"/>
  <c r="AY50" i="6"/>
  <c r="BB50" i="6"/>
  <c r="BH50" i="6"/>
  <c r="BE51" i="6"/>
  <c r="BN51" i="6"/>
  <c r="AV51" i="6"/>
  <c r="BO51" i="6"/>
  <c r="BQ51" i="6"/>
  <c r="AM51" i="6"/>
  <c r="BP51" i="6"/>
  <c r="BS51" i="6"/>
  <c r="BM51" i="6"/>
  <c r="BT51" i="6"/>
  <c r="BR51" i="6"/>
  <c r="BK51" i="6"/>
  <c r="BF51" i="6"/>
  <c r="BL51" i="6"/>
  <c r="BG51" i="6"/>
  <c r="BA51" i="6"/>
  <c r="BD51" i="6"/>
  <c r="BC51" i="6"/>
  <c r="BB51" i="6"/>
  <c r="BJ51" i="6"/>
  <c r="AU51" i="6"/>
  <c r="AW51" i="6"/>
  <c r="AX51" i="6"/>
  <c r="AT51" i="6"/>
  <c r="AY51" i="6"/>
  <c r="AZ51" i="6"/>
  <c r="BI51" i="6"/>
  <c r="BH51" i="6"/>
  <c r="BN55" i="6"/>
  <c r="BE55" i="6"/>
  <c r="AM55" i="6"/>
  <c r="BS55" i="6"/>
  <c r="AV55" i="6"/>
  <c r="BT55" i="6"/>
  <c r="BO55" i="6"/>
  <c r="BP55" i="6"/>
  <c r="BM55" i="6"/>
  <c r="BR55" i="6"/>
  <c r="BQ55" i="6"/>
  <c r="BL55" i="6"/>
  <c r="BG55" i="6"/>
  <c r="BJ55" i="6"/>
  <c r="BK55" i="6"/>
  <c r="AW55" i="6"/>
  <c r="AX55" i="6"/>
  <c r="AZ55" i="6"/>
  <c r="BA55" i="6"/>
  <c r="BH55" i="6"/>
  <c r="AU55" i="6"/>
  <c r="BI55" i="6"/>
  <c r="AY55" i="6"/>
  <c r="BB55" i="6"/>
  <c r="BD55" i="6"/>
  <c r="BC55" i="6"/>
  <c r="AT55" i="6"/>
  <c r="BF55" i="6"/>
  <c r="BG44" i="5"/>
  <c r="BI44" i="5"/>
  <c r="BD44" i="5"/>
  <c r="BJ44" i="5"/>
  <c r="BH44" i="5"/>
  <c r="BE44" i="5"/>
  <c r="BK44" i="5"/>
  <c r="BF44" i="5"/>
  <c r="BC44" i="5"/>
  <c r="AX44" i="5"/>
  <c r="AW44" i="5"/>
  <c r="AU44" i="5"/>
  <c r="AZ44" i="5"/>
  <c r="BA44" i="5"/>
  <c r="AY44" i="5"/>
  <c r="BB44" i="5"/>
  <c r="AT44" i="5"/>
  <c r="AV44" i="5"/>
  <c r="AQ53" i="6"/>
  <c r="AR53" i="6"/>
  <c r="AL53" i="6"/>
  <c r="AO53" i="6"/>
  <c r="AP53" i="6"/>
  <c r="AK53" i="6"/>
  <c r="AN53" i="6"/>
  <c r="AS53" i="6"/>
  <c r="AQ56" i="6"/>
  <c r="AR56" i="6"/>
  <c r="AL56" i="6"/>
  <c r="AP56" i="6"/>
  <c r="AS56" i="6"/>
  <c r="AK56" i="6"/>
  <c r="AN56" i="6"/>
  <c r="AO56" i="6"/>
  <c r="AQ54" i="6"/>
  <c r="AR54" i="6"/>
  <c r="AL54" i="6"/>
  <c r="AN54" i="6"/>
  <c r="AO54" i="6"/>
  <c r="AP54" i="6"/>
  <c r="AS54" i="6"/>
  <c r="AK54" i="6"/>
  <c r="AQ50" i="6"/>
  <c r="AR50" i="6"/>
  <c r="AL50" i="6"/>
  <c r="AN50" i="6"/>
  <c r="AO50" i="6"/>
  <c r="AS50" i="6"/>
  <c r="AK50" i="6"/>
  <c r="AP50" i="6"/>
  <c r="AQ51" i="6"/>
  <c r="AR51" i="6"/>
  <c r="AL51" i="6"/>
  <c r="AS51" i="6"/>
  <c r="AN51" i="6"/>
  <c r="AO51" i="6"/>
  <c r="AP51" i="6"/>
  <c r="AK51" i="6"/>
  <c r="AQ55" i="6"/>
  <c r="AR55" i="6"/>
  <c r="AL55" i="6"/>
  <c r="AN55" i="6"/>
  <c r="AS55" i="6"/>
  <c r="AK55" i="6"/>
  <c r="AO55" i="6"/>
  <c r="AP55" i="6"/>
  <c r="AO44" i="5"/>
  <c r="AR44" i="5"/>
  <c r="AN44" i="5"/>
  <c r="AL44" i="5"/>
  <c r="AQ44" i="5"/>
  <c r="AS44" i="5"/>
  <c r="AP44" i="5"/>
  <c r="AM44" i="5"/>
  <c r="AK44" i="5"/>
  <c r="CL34" i="6"/>
  <c r="CH30" i="6" l="1"/>
  <c r="BN49" i="6"/>
  <c r="BE49" i="6"/>
  <c r="AM49" i="6"/>
  <c r="BO49" i="6"/>
  <c r="BS49" i="6"/>
  <c r="BM49" i="6"/>
  <c r="AV49" i="6"/>
  <c r="BR49" i="6"/>
  <c r="BT49" i="6"/>
  <c r="BQ49" i="6"/>
  <c r="BL49" i="6"/>
  <c r="BI49" i="6"/>
  <c r="BP49" i="6"/>
  <c r="BD49" i="6"/>
  <c r="BF49" i="6"/>
  <c r="AY49" i="6"/>
  <c r="BG49" i="6"/>
  <c r="AZ49" i="6"/>
  <c r="BH49" i="6"/>
  <c r="BC49" i="6"/>
  <c r="AX49" i="6"/>
  <c r="BJ49" i="6"/>
  <c r="BA49" i="6"/>
  <c r="AU49" i="6"/>
  <c r="BK49" i="6"/>
  <c r="BB49" i="6"/>
  <c r="AT49" i="6"/>
  <c r="AW49" i="6"/>
  <c r="AQ49" i="6"/>
  <c r="AR49" i="6"/>
  <c r="AL49" i="6"/>
  <c r="AO49" i="6"/>
  <c r="AP49" i="6"/>
  <c r="AS49" i="6"/>
  <c r="AN49" i="6"/>
  <c r="AK49" i="6"/>
  <c r="Z49" i="5"/>
  <c r="X49" i="5"/>
  <c r="AA49" i="5" s="1"/>
  <c r="X50" i="5"/>
  <c r="AA50" i="5" s="1"/>
  <c r="Z7" i="6"/>
  <c r="X7" i="6"/>
  <c r="AA7" i="6" s="1"/>
  <c r="BN34" i="6" l="1"/>
  <c r="BM34" i="6"/>
  <c r="BE34" i="6"/>
  <c r="BP34" i="6"/>
  <c r="BR34" i="6"/>
  <c r="BT34" i="6"/>
  <c r="AV34" i="6"/>
  <c r="BO34" i="6"/>
  <c r="BQ34" i="6"/>
  <c r="AM34" i="6"/>
  <c r="BS34" i="6"/>
  <c r="BF34" i="6"/>
  <c r="BH34" i="6"/>
  <c r="BI34" i="6"/>
  <c r="BG34" i="6"/>
  <c r="AZ34" i="6"/>
  <c r="BJ34" i="6"/>
  <c r="BA34" i="6"/>
  <c r="AW34" i="6"/>
  <c r="AX34" i="6"/>
  <c r="BD34" i="6"/>
  <c r="AU34" i="6"/>
  <c r="BC34" i="6"/>
  <c r="AT34" i="6"/>
  <c r="BL34" i="6"/>
  <c r="BK34" i="6"/>
  <c r="AY34" i="6"/>
  <c r="BB34" i="6"/>
  <c r="BN7" i="6"/>
  <c r="BE7" i="6"/>
  <c r="BQ7" i="6"/>
  <c r="AM7" i="6"/>
  <c r="BS7" i="6"/>
  <c r="AV7" i="6"/>
  <c r="BR7" i="6"/>
  <c r="BM7" i="6"/>
  <c r="BO7" i="6"/>
  <c r="BT7" i="6"/>
  <c r="BP7" i="6"/>
  <c r="BI7" i="6"/>
  <c r="BL7" i="6"/>
  <c r="BK7" i="6"/>
  <c r="BD7" i="6"/>
  <c r="BF7" i="6"/>
  <c r="BG7" i="6"/>
  <c r="AW7" i="6"/>
  <c r="AX7" i="6"/>
  <c r="AY7" i="6"/>
  <c r="BC7" i="6"/>
  <c r="AZ7" i="6"/>
  <c r="BH7" i="6"/>
  <c r="BB7" i="6"/>
  <c r="BJ7" i="6"/>
  <c r="BA7" i="6"/>
  <c r="AT7" i="6"/>
  <c r="AU7" i="6"/>
  <c r="BJ49" i="5"/>
  <c r="BI49" i="5"/>
  <c r="BE49" i="5"/>
  <c r="BH49" i="5"/>
  <c r="BF49" i="5"/>
  <c r="BK49" i="5"/>
  <c r="BG49" i="5"/>
  <c r="BD49" i="5"/>
  <c r="BC49" i="5"/>
  <c r="AX50" i="5"/>
  <c r="AU50" i="5"/>
  <c r="BA50" i="5"/>
  <c r="AV50" i="5"/>
  <c r="AZ50" i="5"/>
  <c r="BB50" i="5"/>
  <c r="AY50" i="5"/>
  <c r="AT50" i="5"/>
  <c r="AW50" i="5"/>
  <c r="AX49" i="5"/>
  <c r="AZ49" i="5"/>
  <c r="BB49" i="5"/>
  <c r="AV49" i="5"/>
  <c r="AW49" i="5"/>
  <c r="AY49" i="5"/>
  <c r="AT49" i="5"/>
  <c r="AU49" i="5"/>
  <c r="BA49" i="5"/>
  <c r="AQ34" i="6"/>
  <c r="AR34" i="6"/>
  <c r="AL34" i="6"/>
  <c r="AN34" i="6"/>
  <c r="AO34" i="6"/>
  <c r="AS34" i="6"/>
  <c r="AP34" i="6"/>
  <c r="AK34" i="6"/>
  <c r="AQ7" i="6"/>
  <c r="AR7" i="6"/>
  <c r="AL7" i="6"/>
  <c r="AO7" i="6"/>
  <c r="AP7" i="6"/>
  <c r="AN7" i="6"/>
  <c r="AS7" i="6"/>
  <c r="AK7" i="6"/>
  <c r="AO50" i="5"/>
  <c r="AR50" i="5"/>
  <c r="AP50" i="5"/>
  <c r="AL50" i="5"/>
  <c r="AM50" i="5"/>
  <c r="AS50" i="5"/>
  <c r="AK50" i="5"/>
  <c r="AN50" i="5"/>
  <c r="AQ50" i="5"/>
  <c r="AO49" i="5"/>
  <c r="AR49" i="5"/>
  <c r="AM49" i="5"/>
  <c r="AQ49" i="5"/>
  <c r="AN49" i="5"/>
  <c r="AP49" i="5"/>
  <c r="AS49" i="5"/>
  <c r="AL49" i="5"/>
  <c r="AK49" i="5"/>
  <c r="BO28" i="5" l="1"/>
  <c r="BN119" i="6" l="1"/>
  <c r="BE119" i="6"/>
  <c r="AM119" i="6"/>
  <c r="BM119" i="6"/>
  <c r="BP119" i="6"/>
  <c r="BO119" i="6"/>
  <c r="BS119" i="6"/>
  <c r="AV119" i="6"/>
  <c r="BQ119" i="6"/>
  <c r="BR119" i="6"/>
  <c r="BL119" i="6"/>
  <c r="BG119" i="6"/>
  <c r="BJ119" i="6"/>
  <c r="BT119" i="6"/>
  <c r="BK119" i="6"/>
  <c r="BF119" i="6"/>
  <c r="AW119" i="6"/>
  <c r="BH119" i="6"/>
  <c r="AX119" i="6"/>
  <c r="BD119" i="6"/>
  <c r="AU119" i="6"/>
  <c r="BI119" i="6"/>
  <c r="AY119" i="6"/>
  <c r="BB119" i="6"/>
  <c r="BC119" i="6"/>
  <c r="AT119" i="6"/>
  <c r="AZ119" i="6"/>
  <c r="BA119" i="6"/>
  <c r="BN120" i="6"/>
  <c r="BE120" i="6"/>
  <c r="AV120" i="6"/>
  <c r="AM120" i="6"/>
  <c r="BO120" i="6"/>
  <c r="BQ120" i="6"/>
  <c r="BS120" i="6"/>
  <c r="BM120" i="6"/>
  <c r="BP120" i="6"/>
  <c r="BT120" i="6"/>
  <c r="BR120" i="6"/>
  <c r="BH120" i="6"/>
  <c r="BK120" i="6"/>
  <c r="AX120" i="6"/>
  <c r="AY120" i="6"/>
  <c r="BA120" i="6"/>
  <c r="BB120" i="6"/>
  <c r="BL120" i="6"/>
  <c r="BD120" i="6"/>
  <c r="BI120" i="6"/>
  <c r="BJ120" i="6"/>
  <c r="BC120" i="6"/>
  <c r="AU120" i="6"/>
  <c r="AW120" i="6"/>
  <c r="AT120" i="6"/>
  <c r="BF120" i="6"/>
  <c r="AZ120" i="6"/>
  <c r="BG120" i="6"/>
  <c r="BN118" i="6"/>
  <c r="AV118" i="6"/>
  <c r="BO118" i="6"/>
  <c r="AM118" i="6"/>
  <c r="BP118" i="6"/>
  <c r="BR118" i="6"/>
  <c r="BQ118" i="6"/>
  <c r="BT118" i="6"/>
  <c r="BE118" i="6"/>
  <c r="BM118" i="6"/>
  <c r="BF118" i="6"/>
  <c r="BS118" i="6"/>
  <c r="BI118" i="6"/>
  <c r="BJ118" i="6"/>
  <c r="AU118" i="6"/>
  <c r="AW118" i="6"/>
  <c r="BG118" i="6"/>
  <c r="AY118" i="6"/>
  <c r="BD118" i="6"/>
  <c r="AX118" i="6"/>
  <c r="BH118" i="6"/>
  <c r="BK118" i="6"/>
  <c r="BA118" i="6"/>
  <c r="BL118" i="6"/>
  <c r="BC118" i="6"/>
  <c r="BB118" i="6"/>
  <c r="AT118" i="6"/>
  <c r="AZ118" i="6"/>
  <c r="BE121" i="6"/>
  <c r="BN121" i="6"/>
  <c r="AM121" i="6"/>
  <c r="AV121" i="6"/>
  <c r="BP121" i="6"/>
  <c r="BR121" i="6"/>
  <c r="BO121" i="6"/>
  <c r="BS121" i="6"/>
  <c r="BQ121" i="6"/>
  <c r="BL121" i="6"/>
  <c r="BM121" i="6"/>
  <c r="BI121" i="6"/>
  <c r="BD121" i="6"/>
  <c r="BT121" i="6"/>
  <c r="BF121" i="6"/>
  <c r="AY121" i="6"/>
  <c r="BG121" i="6"/>
  <c r="AZ121" i="6"/>
  <c r="BJ121" i="6"/>
  <c r="BK121" i="6"/>
  <c r="BC121" i="6"/>
  <c r="BB121" i="6"/>
  <c r="BH121" i="6"/>
  <c r="AT121" i="6"/>
  <c r="AU121" i="6"/>
  <c r="AW121" i="6"/>
  <c r="BA121" i="6"/>
  <c r="AX121" i="6"/>
  <c r="BN117" i="6"/>
  <c r="BE117" i="6"/>
  <c r="AM117" i="6"/>
  <c r="AV117" i="6"/>
  <c r="BT117" i="6"/>
  <c r="BM117" i="6"/>
  <c r="BR117" i="6"/>
  <c r="BO117" i="6"/>
  <c r="BS117" i="6"/>
  <c r="BL117" i="6"/>
  <c r="BD117" i="6"/>
  <c r="BH117" i="6"/>
  <c r="BI117" i="6"/>
  <c r="BG117" i="6"/>
  <c r="BJ117" i="6"/>
  <c r="AU117" i="6"/>
  <c r="AZ117" i="6"/>
  <c r="BP117" i="6"/>
  <c r="BA117" i="6"/>
  <c r="BQ117" i="6"/>
  <c r="BK117" i="6"/>
  <c r="BB117" i="6"/>
  <c r="AX117" i="6"/>
  <c r="AY117" i="6"/>
  <c r="AT117" i="6"/>
  <c r="BC117" i="6"/>
  <c r="AW117" i="6"/>
  <c r="BF117" i="6"/>
  <c r="AQ119" i="6"/>
  <c r="AO119" i="6"/>
  <c r="AP119" i="6"/>
  <c r="AS119" i="6"/>
  <c r="AK119" i="6"/>
  <c r="AL119" i="6"/>
  <c r="AN119" i="6"/>
  <c r="AR119" i="6"/>
  <c r="AQ118" i="6"/>
  <c r="AS118" i="6"/>
  <c r="AN118" i="6"/>
  <c r="AO118" i="6"/>
  <c r="AL118" i="6"/>
  <c r="AR118" i="6"/>
  <c r="AP118" i="6"/>
  <c r="AK118" i="6"/>
  <c r="AQ121" i="6"/>
  <c r="AR121" i="6"/>
  <c r="AS121" i="6"/>
  <c r="AP121" i="6"/>
  <c r="AL121" i="6"/>
  <c r="AK121" i="6"/>
  <c r="AO121" i="6"/>
  <c r="AN121" i="6"/>
  <c r="AQ117" i="6"/>
  <c r="AR117" i="6"/>
  <c r="AN117" i="6"/>
  <c r="AK117" i="6"/>
  <c r="AL117" i="6"/>
  <c r="AO117" i="6"/>
  <c r="AS117" i="6"/>
  <c r="AP117" i="6"/>
  <c r="AQ120" i="6"/>
  <c r="AL120" i="6"/>
  <c r="AP120" i="6"/>
  <c r="AR120" i="6"/>
  <c r="AK120" i="6"/>
  <c r="AO120" i="6"/>
  <c r="AS120" i="6"/>
  <c r="AN120" i="6"/>
  <c r="Z59" i="6"/>
  <c r="X59" i="6"/>
  <c r="AA59" i="6" s="1"/>
  <c r="Z58" i="6"/>
  <c r="X58" i="6"/>
  <c r="AA58" i="6" s="1"/>
  <c r="AA24" i="5"/>
  <c r="Z24" i="5"/>
  <c r="Z87" i="6"/>
  <c r="X87" i="6"/>
  <c r="AA87" i="6" s="1"/>
  <c r="X27" i="5"/>
  <c r="X97" i="6"/>
  <c r="Z113" i="6"/>
  <c r="X113" i="6"/>
  <c r="AA113" i="6" s="1"/>
  <c r="Z112" i="6"/>
  <c r="X112" i="6"/>
  <c r="AA112" i="6" s="1"/>
  <c r="AA92" i="6"/>
  <c r="Z92" i="6"/>
  <c r="Z111" i="6"/>
  <c r="X111" i="6"/>
  <c r="AA111" i="6" s="1"/>
  <c r="AA91" i="6"/>
  <c r="Z91" i="6"/>
  <c r="Z110" i="6"/>
  <c r="X110" i="6"/>
  <c r="AA110" i="6" s="1"/>
  <c r="Z297" i="6"/>
  <c r="X297" i="6"/>
  <c r="AA297" i="6" s="1"/>
  <c r="Z90" i="6"/>
  <c r="X90" i="6"/>
  <c r="AA90" i="6" s="1"/>
  <c r="X108" i="6"/>
  <c r="AA108" i="6" s="1"/>
  <c r="Z108" i="6"/>
  <c r="Z106" i="6"/>
  <c r="X106" i="6"/>
  <c r="AA106" i="6" s="1"/>
  <c r="BE106" i="6" l="1"/>
  <c r="BN106" i="6"/>
  <c r="AV106" i="6"/>
  <c r="BQ106" i="6"/>
  <c r="BS106" i="6"/>
  <c r="BP106" i="6"/>
  <c r="BT106" i="6"/>
  <c r="BM106" i="6"/>
  <c r="BR106" i="6"/>
  <c r="BJ106" i="6"/>
  <c r="BO106" i="6"/>
  <c r="BD106" i="6"/>
  <c r="BF106" i="6"/>
  <c r="AZ106" i="6"/>
  <c r="BA106" i="6"/>
  <c r="BL106" i="6"/>
  <c r="BG106" i="6"/>
  <c r="AU106" i="6"/>
  <c r="AM106" i="6"/>
  <c r="BI106" i="6"/>
  <c r="AY106" i="6"/>
  <c r="BK106" i="6"/>
  <c r="BB106" i="6"/>
  <c r="AT106" i="6"/>
  <c r="BC106" i="6"/>
  <c r="AW106" i="6"/>
  <c r="BH106" i="6"/>
  <c r="AX106" i="6"/>
  <c r="BN110" i="6"/>
  <c r="BE110" i="6"/>
  <c r="BO110" i="6"/>
  <c r="BQ110" i="6"/>
  <c r="AM110" i="6"/>
  <c r="BT110" i="6"/>
  <c r="BM110" i="6"/>
  <c r="BR110" i="6"/>
  <c r="AV110" i="6"/>
  <c r="BF110" i="6"/>
  <c r="BI110" i="6"/>
  <c r="BL110" i="6"/>
  <c r="BJ110" i="6"/>
  <c r="BK110" i="6"/>
  <c r="AU110" i="6"/>
  <c r="AW110" i="6"/>
  <c r="BS110" i="6"/>
  <c r="BH110" i="6"/>
  <c r="AY110" i="6"/>
  <c r="AZ110" i="6"/>
  <c r="BP110" i="6"/>
  <c r="BC110" i="6"/>
  <c r="BA110" i="6"/>
  <c r="BD110" i="6"/>
  <c r="BB110" i="6"/>
  <c r="BG110" i="6"/>
  <c r="AT110" i="6"/>
  <c r="AX110" i="6"/>
  <c r="BN112" i="6"/>
  <c r="BE112" i="6"/>
  <c r="AV112" i="6"/>
  <c r="AM112" i="6"/>
  <c r="BO112" i="6"/>
  <c r="BQ112" i="6"/>
  <c r="BR112" i="6"/>
  <c r="BT112" i="6"/>
  <c r="BP112" i="6"/>
  <c r="BS112" i="6"/>
  <c r="BM112" i="6"/>
  <c r="BH112" i="6"/>
  <c r="BL112" i="6"/>
  <c r="BK112" i="6"/>
  <c r="BI112" i="6"/>
  <c r="AX112" i="6"/>
  <c r="BJ112" i="6"/>
  <c r="AY112" i="6"/>
  <c r="BC112" i="6"/>
  <c r="AU112" i="6"/>
  <c r="BD112" i="6"/>
  <c r="BA112" i="6"/>
  <c r="BB112" i="6"/>
  <c r="AZ112" i="6"/>
  <c r="AW112" i="6"/>
  <c r="BF112" i="6"/>
  <c r="BG112" i="6"/>
  <c r="AT112" i="6"/>
  <c r="BN87" i="6"/>
  <c r="BE87" i="6"/>
  <c r="AM87" i="6"/>
  <c r="AV87" i="6"/>
  <c r="BM87" i="6"/>
  <c r="BP87" i="6"/>
  <c r="BR87" i="6"/>
  <c r="BT87" i="6"/>
  <c r="BO87" i="6"/>
  <c r="BS87" i="6"/>
  <c r="BL87" i="6"/>
  <c r="BG87" i="6"/>
  <c r="BQ87" i="6"/>
  <c r="BJ87" i="6"/>
  <c r="BK87" i="6"/>
  <c r="BD87" i="6"/>
  <c r="AW87" i="6"/>
  <c r="BF87" i="6"/>
  <c r="AX87" i="6"/>
  <c r="BH87" i="6"/>
  <c r="AU87" i="6"/>
  <c r="BI87" i="6"/>
  <c r="AY87" i="6"/>
  <c r="BC87" i="6"/>
  <c r="AZ87" i="6"/>
  <c r="BA87" i="6"/>
  <c r="BB87" i="6"/>
  <c r="AT87" i="6"/>
  <c r="BN63" i="6"/>
  <c r="BE63" i="6"/>
  <c r="AM63" i="6"/>
  <c r="BM63" i="6"/>
  <c r="BP63" i="6"/>
  <c r="BR63" i="6"/>
  <c r="AV63" i="6"/>
  <c r="BQ63" i="6"/>
  <c r="BS63" i="6"/>
  <c r="BO63" i="6"/>
  <c r="BT63" i="6"/>
  <c r="BL63" i="6"/>
  <c r="BG63" i="6"/>
  <c r="BJ63" i="6"/>
  <c r="BK63" i="6"/>
  <c r="BF63" i="6"/>
  <c r="AW63" i="6"/>
  <c r="BH63" i="6"/>
  <c r="AX63" i="6"/>
  <c r="BD63" i="6"/>
  <c r="BA63" i="6"/>
  <c r="AU63" i="6"/>
  <c r="AY63" i="6"/>
  <c r="AZ63" i="6"/>
  <c r="AT63" i="6"/>
  <c r="BI63" i="6"/>
  <c r="BC63" i="6"/>
  <c r="BB63" i="6"/>
  <c r="BN60" i="6"/>
  <c r="AV60" i="6"/>
  <c r="BE60" i="6"/>
  <c r="BP60" i="6"/>
  <c r="BR60" i="6"/>
  <c r="BO60" i="6"/>
  <c r="BS60" i="6"/>
  <c r="AM60" i="6"/>
  <c r="BT60" i="6"/>
  <c r="BM60" i="6"/>
  <c r="BG60" i="6"/>
  <c r="BH60" i="6"/>
  <c r="BC60" i="6"/>
  <c r="BB60" i="6"/>
  <c r="BI60" i="6"/>
  <c r="BL60" i="6"/>
  <c r="BJ60" i="6"/>
  <c r="AU60" i="6"/>
  <c r="BQ60" i="6"/>
  <c r="BF60" i="6"/>
  <c r="AY60" i="6"/>
  <c r="BK60" i="6"/>
  <c r="AZ60" i="6"/>
  <c r="BA60" i="6"/>
  <c r="BD60" i="6"/>
  <c r="AW60" i="6"/>
  <c r="AX60" i="6"/>
  <c r="AT60" i="6"/>
  <c r="BN108" i="6"/>
  <c r="BE108" i="6"/>
  <c r="AV108" i="6"/>
  <c r="AM108" i="6"/>
  <c r="BS108" i="6"/>
  <c r="BT108" i="6"/>
  <c r="BM108" i="6"/>
  <c r="BP108" i="6"/>
  <c r="BO108" i="6"/>
  <c r="BR108" i="6"/>
  <c r="BQ108" i="6"/>
  <c r="BG108" i="6"/>
  <c r="BH108" i="6"/>
  <c r="BK108" i="6"/>
  <c r="BC108" i="6"/>
  <c r="BB108" i="6"/>
  <c r="BL108" i="6"/>
  <c r="BF108" i="6"/>
  <c r="BA108" i="6"/>
  <c r="BI108" i="6"/>
  <c r="BJ108" i="6"/>
  <c r="AY108" i="6"/>
  <c r="AZ108" i="6"/>
  <c r="AU108" i="6"/>
  <c r="AW108" i="6"/>
  <c r="BD108" i="6"/>
  <c r="AX108" i="6"/>
  <c r="AT108" i="6"/>
  <c r="BN91" i="6"/>
  <c r="BE91" i="6"/>
  <c r="AV91" i="6"/>
  <c r="AM91" i="6"/>
  <c r="BR91" i="6"/>
  <c r="BT91" i="6"/>
  <c r="BM91" i="6"/>
  <c r="BQ91" i="6"/>
  <c r="BP91" i="6"/>
  <c r="BK91" i="6"/>
  <c r="BF91" i="6"/>
  <c r="BG91" i="6"/>
  <c r="BA91" i="6"/>
  <c r="BC91" i="6"/>
  <c r="BB91" i="6"/>
  <c r="BL91" i="6"/>
  <c r="AZ91" i="6"/>
  <c r="BO91" i="6"/>
  <c r="BI91" i="6"/>
  <c r="AU91" i="6"/>
  <c r="AT91" i="6"/>
  <c r="AX91" i="6"/>
  <c r="BD91" i="6"/>
  <c r="AW91" i="6"/>
  <c r="BH91" i="6"/>
  <c r="BJ91" i="6"/>
  <c r="BS91" i="6"/>
  <c r="AY91" i="6"/>
  <c r="BE11" i="6"/>
  <c r="AV11" i="6"/>
  <c r="BO11" i="6"/>
  <c r="BQ11" i="6"/>
  <c r="BP11" i="6"/>
  <c r="BT11" i="6"/>
  <c r="BN11" i="6"/>
  <c r="BM11" i="6"/>
  <c r="BS11" i="6"/>
  <c r="AM11" i="6"/>
  <c r="BR11" i="6"/>
  <c r="BD11" i="6"/>
  <c r="BG11" i="6"/>
  <c r="BI11" i="6"/>
  <c r="BK11" i="6"/>
  <c r="BF11" i="6"/>
  <c r="BA11" i="6"/>
  <c r="BH11" i="6"/>
  <c r="BC11" i="6"/>
  <c r="BB11" i="6"/>
  <c r="AW11" i="6"/>
  <c r="AZ11" i="6"/>
  <c r="AT11" i="6"/>
  <c r="BL11" i="6"/>
  <c r="AY11" i="6"/>
  <c r="AU11" i="6"/>
  <c r="AX11" i="6"/>
  <c r="BJ11" i="6"/>
  <c r="BE59" i="6"/>
  <c r="AV59" i="6"/>
  <c r="BN59" i="6"/>
  <c r="BO59" i="6"/>
  <c r="BQ59" i="6"/>
  <c r="AM59" i="6"/>
  <c r="BM59" i="6"/>
  <c r="BR59" i="6"/>
  <c r="BT59" i="6"/>
  <c r="BP59" i="6"/>
  <c r="BS59" i="6"/>
  <c r="BK59" i="6"/>
  <c r="BF59" i="6"/>
  <c r="BG59" i="6"/>
  <c r="BI59" i="6"/>
  <c r="BA59" i="6"/>
  <c r="BJ59" i="6"/>
  <c r="BC59" i="6"/>
  <c r="BB59" i="6"/>
  <c r="AZ59" i="6"/>
  <c r="BL59" i="6"/>
  <c r="BD59" i="6"/>
  <c r="AY59" i="6"/>
  <c r="AT59" i="6"/>
  <c r="AU59" i="6"/>
  <c r="BH59" i="6"/>
  <c r="AW59" i="6"/>
  <c r="AX59" i="6"/>
  <c r="BN122" i="6"/>
  <c r="BE122" i="6"/>
  <c r="BQ122" i="6"/>
  <c r="AV122" i="6"/>
  <c r="AM122" i="6"/>
  <c r="BS122" i="6"/>
  <c r="BO122" i="6"/>
  <c r="BT122" i="6"/>
  <c r="BR122" i="6"/>
  <c r="BM122" i="6"/>
  <c r="BP122" i="6"/>
  <c r="BJ122" i="6"/>
  <c r="BD122" i="6"/>
  <c r="BF122" i="6"/>
  <c r="BK122" i="6"/>
  <c r="AZ122" i="6"/>
  <c r="BA122" i="6"/>
  <c r="BC122" i="6"/>
  <c r="AW122" i="6"/>
  <c r="AX122" i="6"/>
  <c r="BI122" i="6"/>
  <c r="AY122" i="6"/>
  <c r="BG122" i="6"/>
  <c r="AU122" i="6"/>
  <c r="AT122" i="6"/>
  <c r="BL122" i="6"/>
  <c r="BB122" i="6"/>
  <c r="BH122" i="6"/>
  <c r="BR62" i="6"/>
  <c r="BN62" i="6"/>
  <c r="AV62" i="6"/>
  <c r="BM62" i="6"/>
  <c r="BP62" i="6"/>
  <c r="BE62" i="6"/>
  <c r="BO62" i="6"/>
  <c r="BT62" i="6"/>
  <c r="BS62" i="6"/>
  <c r="AM62" i="6"/>
  <c r="BF62" i="6"/>
  <c r="BQ62" i="6"/>
  <c r="BI62" i="6"/>
  <c r="BL62" i="6"/>
  <c r="BJ62" i="6"/>
  <c r="AU62" i="6"/>
  <c r="AW62" i="6"/>
  <c r="BK62" i="6"/>
  <c r="BA62" i="6"/>
  <c r="BB62" i="6"/>
  <c r="BG62" i="6"/>
  <c r="AY62" i="6"/>
  <c r="AZ62" i="6"/>
  <c r="BC62" i="6"/>
  <c r="BD62" i="6"/>
  <c r="BH62" i="6"/>
  <c r="AT62" i="6"/>
  <c r="AX62" i="6"/>
  <c r="BN90" i="6"/>
  <c r="BE90" i="6"/>
  <c r="AV90" i="6"/>
  <c r="AM90" i="6"/>
  <c r="BQ90" i="6"/>
  <c r="BS90" i="6"/>
  <c r="BP90" i="6"/>
  <c r="BT90" i="6"/>
  <c r="BM90" i="6"/>
  <c r="BR90" i="6"/>
  <c r="BO90" i="6"/>
  <c r="BJ90" i="6"/>
  <c r="BL90" i="6"/>
  <c r="BD90" i="6"/>
  <c r="BF90" i="6"/>
  <c r="BI90" i="6"/>
  <c r="AZ90" i="6"/>
  <c r="BK90" i="6"/>
  <c r="BA90" i="6"/>
  <c r="AW90" i="6"/>
  <c r="BC90" i="6"/>
  <c r="AX90" i="6"/>
  <c r="BG90" i="6"/>
  <c r="AT90" i="6"/>
  <c r="BH90" i="6"/>
  <c r="AU90" i="6"/>
  <c r="BB90" i="6"/>
  <c r="AY90" i="6"/>
  <c r="BN111" i="6"/>
  <c r="BE111" i="6"/>
  <c r="AM111" i="6"/>
  <c r="AV111" i="6"/>
  <c r="BM111" i="6"/>
  <c r="BP111" i="6"/>
  <c r="BT111" i="6"/>
  <c r="BQ111" i="6"/>
  <c r="BS111" i="6"/>
  <c r="BO111" i="6"/>
  <c r="BR111" i="6"/>
  <c r="BL111" i="6"/>
  <c r="BG111" i="6"/>
  <c r="BJ111" i="6"/>
  <c r="BK111" i="6"/>
  <c r="AW111" i="6"/>
  <c r="BD111" i="6"/>
  <c r="AX111" i="6"/>
  <c r="BB111" i="6"/>
  <c r="BF111" i="6"/>
  <c r="BH111" i="6"/>
  <c r="AU111" i="6"/>
  <c r="BC111" i="6"/>
  <c r="AY111" i="6"/>
  <c r="BI111" i="6"/>
  <c r="AT111" i="6"/>
  <c r="AZ111" i="6"/>
  <c r="BA111" i="6"/>
  <c r="BN113" i="6"/>
  <c r="BE113" i="6"/>
  <c r="AM113" i="6"/>
  <c r="AV113" i="6"/>
  <c r="BP113" i="6"/>
  <c r="BR113" i="6"/>
  <c r="BQ113" i="6"/>
  <c r="BM113" i="6"/>
  <c r="BS113" i="6"/>
  <c r="BL113" i="6"/>
  <c r="BO113" i="6"/>
  <c r="BI113" i="6"/>
  <c r="BD113" i="6"/>
  <c r="AY113" i="6"/>
  <c r="AZ113" i="6"/>
  <c r="BG113" i="6"/>
  <c r="BC113" i="6"/>
  <c r="AX113" i="6"/>
  <c r="BT113" i="6"/>
  <c r="BH113" i="6"/>
  <c r="BA113" i="6"/>
  <c r="BF113" i="6"/>
  <c r="BK113" i="6"/>
  <c r="AU113" i="6"/>
  <c r="AT113" i="6"/>
  <c r="BJ113" i="6"/>
  <c r="AW113" i="6"/>
  <c r="BB113" i="6"/>
  <c r="BN92" i="6"/>
  <c r="BE92" i="6"/>
  <c r="AV92" i="6"/>
  <c r="AM92" i="6"/>
  <c r="BS92" i="6"/>
  <c r="BO92" i="6"/>
  <c r="BP92" i="6"/>
  <c r="BR92" i="6"/>
  <c r="BM92" i="6"/>
  <c r="BT92" i="6"/>
  <c r="BQ92" i="6"/>
  <c r="BG92" i="6"/>
  <c r="BH92" i="6"/>
  <c r="BI92" i="6"/>
  <c r="BC92" i="6"/>
  <c r="BB92" i="6"/>
  <c r="BJ92" i="6"/>
  <c r="BD92" i="6"/>
  <c r="BF92" i="6"/>
  <c r="AU92" i="6"/>
  <c r="BA92" i="6"/>
  <c r="AZ92" i="6"/>
  <c r="BL92" i="6"/>
  <c r="BK92" i="6"/>
  <c r="AW92" i="6"/>
  <c r="AX92" i="6"/>
  <c r="AY92" i="6"/>
  <c r="AT92" i="6"/>
  <c r="BN61" i="6"/>
  <c r="BE61" i="6"/>
  <c r="BQ61" i="6"/>
  <c r="AM61" i="6"/>
  <c r="AV61" i="6"/>
  <c r="BS61" i="6"/>
  <c r="BM61" i="6"/>
  <c r="BP61" i="6"/>
  <c r="BO61" i="6"/>
  <c r="BR61" i="6"/>
  <c r="BL61" i="6"/>
  <c r="BD61" i="6"/>
  <c r="BH61" i="6"/>
  <c r="BI61" i="6"/>
  <c r="BG61" i="6"/>
  <c r="BJ61" i="6"/>
  <c r="AU61" i="6"/>
  <c r="BC61" i="6"/>
  <c r="AX61" i="6"/>
  <c r="AY61" i="6"/>
  <c r="BA61" i="6"/>
  <c r="BF61" i="6"/>
  <c r="BK61" i="6"/>
  <c r="BT61" i="6"/>
  <c r="AZ61" i="6"/>
  <c r="AT61" i="6"/>
  <c r="AW61" i="6"/>
  <c r="BB61" i="6"/>
  <c r="BE297" i="6"/>
  <c r="AV297" i="6"/>
  <c r="BN297" i="6"/>
  <c r="AM297" i="6"/>
  <c r="BM297" i="6"/>
  <c r="BQ297" i="6"/>
  <c r="BS297" i="6"/>
  <c r="BP297" i="6"/>
  <c r="BT297" i="6"/>
  <c r="BL297" i="6"/>
  <c r="BR297" i="6"/>
  <c r="BC297" i="6"/>
  <c r="BD297" i="6"/>
  <c r="BI297" i="6"/>
  <c r="AX297" i="6"/>
  <c r="BO297" i="6"/>
  <c r="BJ297" i="6"/>
  <c r="AY297" i="6"/>
  <c r="BG297" i="6"/>
  <c r="AZ297" i="6"/>
  <c r="BB297" i="6"/>
  <c r="BA297" i="6"/>
  <c r="AU297" i="6"/>
  <c r="AT297" i="6"/>
  <c r="BF297" i="6"/>
  <c r="AW297" i="6"/>
  <c r="BK297" i="6"/>
  <c r="BH297" i="6"/>
  <c r="BN58" i="6"/>
  <c r="BE58" i="6"/>
  <c r="BM58" i="6"/>
  <c r="BP58" i="6"/>
  <c r="BS58" i="6"/>
  <c r="AV58" i="6"/>
  <c r="AM58" i="6"/>
  <c r="BQ58" i="6"/>
  <c r="BT58" i="6"/>
  <c r="BR58" i="6"/>
  <c r="BO58" i="6"/>
  <c r="BJ58" i="6"/>
  <c r="BD58" i="6"/>
  <c r="BF58" i="6"/>
  <c r="BL58" i="6"/>
  <c r="AZ58" i="6"/>
  <c r="BA58" i="6"/>
  <c r="BG58" i="6"/>
  <c r="AW58" i="6"/>
  <c r="BH58" i="6"/>
  <c r="BC58" i="6"/>
  <c r="AX58" i="6"/>
  <c r="AY58" i="6"/>
  <c r="BB58" i="6"/>
  <c r="AT58" i="6"/>
  <c r="BI58" i="6"/>
  <c r="BK58" i="6"/>
  <c r="AU58" i="6"/>
  <c r="BN64" i="6"/>
  <c r="AV64" i="6"/>
  <c r="BE64" i="6"/>
  <c r="AM64" i="6"/>
  <c r="BO64" i="6"/>
  <c r="BQ64" i="6"/>
  <c r="BS64" i="6"/>
  <c r="BM64" i="6"/>
  <c r="BT64" i="6"/>
  <c r="BP64" i="6"/>
  <c r="BR64" i="6"/>
  <c r="BH64" i="6"/>
  <c r="BL64" i="6"/>
  <c r="BK64" i="6"/>
  <c r="AX64" i="6"/>
  <c r="AY64" i="6"/>
  <c r="AW64" i="6"/>
  <c r="AZ64" i="6"/>
  <c r="BD64" i="6"/>
  <c r="BA64" i="6"/>
  <c r="BI64" i="6"/>
  <c r="BF64" i="6"/>
  <c r="BB64" i="6"/>
  <c r="BG64" i="6"/>
  <c r="BC64" i="6"/>
  <c r="BJ64" i="6"/>
  <c r="AU64" i="6"/>
  <c r="AT64" i="6"/>
  <c r="BD24" i="5"/>
  <c r="BH24" i="5"/>
  <c r="BK24" i="5"/>
  <c r="BI24" i="5"/>
  <c r="BF24" i="5"/>
  <c r="BG24" i="5"/>
  <c r="BE24" i="5"/>
  <c r="BC24" i="5"/>
  <c r="BJ24" i="5"/>
  <c r="AX24" i="5"/>
  <c r="BB24" i="5"/>
  <c r="AW24" i="5"/>
  <c r="AY24" i="5"/>
  <c r="BA24" i="5"/>
  <c r="AU24" i="5"/>
  <c r="AV24" i="5"/>
  <c r="AT24" i="5"/>
  <c r="AZ24" i="5"/>
  <c r="AQ90" i="6"/>
  <c r="AS90" i="6"/>
  <c r="AN90" i="6"/>
  <c r="AO90" i="6"/>
  <c r="AP90" i="6"/>
  <c r="AR90" i="6"/>
  <c r="AK90" i="6"/>
  <c r="AL90" i="6"/>
  <c r="AQ106" i="6"/>
  <c r="AO106" i="6"/>
  <c r="AL106" i="6"/>
  <c r="AN106" i="6"/>
  <c r="AR106" i="6"/>
  <c r="AS106" i="6"/>
  <c r="AK106" i="6"/>
  <c r="AP106" i="6"/>
  <c r="AQ112" i="6"/>
  <c r="AR112" i="6"/>
  <c r="AS112" i="6"/>
  <c r="AK112" i="6"/>
  <c r="AN112" i="6"/>
  <c r="AP112" i="6"/>
  <c r="AO112" i="6"/>
  <c r="AL112" i="6"/>
  <c r="AQ63" i="6"/>
  <c r="AR63" i="6"/>
  <c r="AL63" i="6"/>
  <c r="AP63" i="6"/>
  <c r="AS63" i="6"/>
  <c r="AO63" i="6"/>
  <c r="AK63" i="6"/>
  <c r="AN63" i="6"/>
  <c r="AQ108" i="6"/>
  <c r="AR108" i="6"/>
  <c r="AN108" i="6"/>
  <c r="AL108" i="6"/>
  <c r="AP108" i="6"/>
  <c r="AS108" i="6"/>
  <c r="AK108" i="6"/>
  <c r="AO108" i="6"/>
  <c r="AQ91" i="6"/>
  <c r="AO91" i="6"/>
  <c r="AP91" i="6"/>
  <c r="AL91" i="6"/>
  <c r="AN91" i="6"/>
  <c r="AK91" i="6"/>
  <c r="AR91" i="6"/>
  <c r="AS91" i="6"/>
  <c r="AQ62" i="6"/>
  <c r="AR62" i="6"/>
  <c r="AN62" i="6"/>
  <c r="AO62" i="6"/>
  <c r="AL62" i="6"/>
  <c r="AP62" i="6"/>
  <c r="AK62" i="6"/>
  <c r="AS62" i="6"/>
  <c r="AQ113" i="6"/>
  <c r="AN113" i="6"/>
  <c r="AS113" i="6"/>
  <c r="AO113" i="6"/>
  <c r="AP113" i="6"/>
  <c r="AL113" i="6"/>
  <c r="AR113" i="6"/>
  <c r="AK113" i="6"/>
  <c r="AQ110" i="6"/>
  <c r="AO110" i="6"/>
  <c r="AP110" i="6"/>
  <c r="AL110" i="6"/>
  <c r="AN110" i="6"/>
  <c r="AR110" i="6"/>
  <c r="AS110" i="6"/>
  <c r="AK110" i="6"/>
  <c r="AQ87" i="6"/>
  <c r="AO87" i="6"/>
  <c r="AL87" i="6"/>
  <c r="AK87" i="6"/>
  <c r="AN87" i="6"/>
  <c r="AR87" i="6"/>
  <c r="AP87" i="6"/>
  <c r="AS87" i="6"/>
  <c r="AQ60" i="6"/>
  <c r="AR60" i="6"/>
  <c r="AN60" i="6"/>
  <c r="AO60" i="6"/>
  <c r="AS60" i="6"/>
  <c r="AK60" i="6"/>
  <c r="AL60" i="6"/>
  <c r="AP60" i="6"/>
  <c r="AQ11" i="6"/>
  <c r="AR11" i="6"/>
  <c r="AL11" i="6"/>
  <c r="AO11" i="6"/>
  <c r="AP11" i="6"/>
  <c r="AS11" i="6"/>
  <c r="AK11" i="6"/>
  <c r="AN11" i="6"/>
  <c r="AQ59" i="6"/>
  <c r="AR59" i="6"/>
  <c r="AL59" i="6"/>
  <c r="AP59" i="6"/>
  <c r="AS59" i="6"/>
  <c r="AN59" i="6"/>
  <c r="AO59" i="6"/>
  <c r="AK59" i="6"/>
  <c r="AQ122" i="6"/>
  <c r="AN122" i="6"/>
  <c r="AS122" i="6"/>
  <c r="AL122" i="6"/>
  <c r="AO122" i="6"/>
  <c r="AR122" i="6"/>
  <c r="AP122" i="6"/>
  <c r="AK122" i="6"/>
  <c r="AQ111" i="6"/>
  <c r="AL111" i="6"/>
  <c r="AP111" i="6"/>
  <c r="AR111" i="6"/>
  <c r="AO111" i="6"/>
  <c r="AK111" i="6"/>
  <c r="AS111" i="6"/>
  <c r="AN111" i="6"/>
  <c r="AQ92" i="6"/>
  <c r="AL92" i="6"/>
  <c r="AP92" i="6"/>
  <c r="AR92" i="6"/>
  <c r="AN92" i="6"/>
  <c r="AS92" i="6"/>
  <c r="AK92" i="6"/>
  <c r="AO92" i="6"/>
  <c r="AQ61" i="6"/>
  <c r="AR61" i="6"/>
  <c r="AP61" i="6"/>
  <c r="AS61" i="6"/>
  <c r="AL61" i="6"/>
  <c r="AN61" i="6"/>
  <c r="AK61" i="6"/>
  <c r="AO61" i="6"/>
  <c r="AP297" i="6"/>
  <c r="AL297" i="6"/>
  <c r="AN297" i="6"/>
  <c r="AO297" i="6"/>
  <c r="AR297" i="6"/>
  <c r="AS297" i="6"/>
  <c r="AK297" i="6"/>
  <c r="AQ297" i="6"/>
  <c r="AQ58" i="6"/>
  <c r="AR58" i="6"/>
  <c r="AN58" i="6"/>
  <c r="AO58" i="6"/>
  <c r="AP58" i="6"/>
  <c r="AK58" i="6"/>
  <c r="AL58" i="6"/>
  <c r="AS58" i="6"/>
  <c r="AQ64" i="6"/>
  <c r="AR64" i="6"/>
  <c r="AN64" i="6"/>
  <c r="AO64" i="6"/>
  <c r="AK64" i="6"/>
  <c r="AL64" i="6"/>
  <c r="AP64" i="6"/>
  <c r="AS64" i="6"/>
  <c r="AO24" i="5"/>
  <c r="AP24" i="5"/>
  <c r="AR24" i="5"/>
  <c r="AS24" i="5"/>
  <c r="AL24" i="5"/>
  <c r="AQ24" i="5"/>
  <c r="AM24" i="5"/>
  <c r="AN24" i="5"/>
  <c r="AK24" i="5"/>
  <c r="Z36" i="5"/>
  <c r="X36" i="5"/>
  <c r="AA36" i="5" s="1"/>
  <c r="Z138" i="5"/>
  <c r="X138" i="5"/>
  <c r="AA138" i="5" s="1"/>
  <c r="BG138" i="5" l="1"/>
  <c r="BF138" i="5"/>
  <c r="BJ138" i="5"/>
  <c r="BH138" i="5"/>
  <c r="BI138" i="5"/>
  <c r="BE138" i="5"/>
  <c r="BD138" i="5"/>
  <c r="BC138" i="5"/>
  <c r="BK138" i="5"/>
  <c r="BG36" i="5"/>
  <c r="BI36" i="5"/>
  <c r="BD36" i="5"/>
  <c r="BK36" i="5"/>
  <c r="BH36" i="5"/>
  <c r="BE36" i="5"/>
  <c r="BJ36" i="5"/>
  <c r="BC36" i="5"/>
  <c r="BF36" i="5"/>
  <c r="AY138" i="5"/>
  <c r="AX138" i="5"/>
  <c r="AZ138" i="5"/>
  <c r="BA138" i="5"/>
  <c r="AU138" i="5"/>
  <c r="AV138" i="5"/>
  <c r="BB138" i="5"/>
  <c r="AW138" i="5"/>
  <c r="AT138" i="5"/>
  <c r="AX36" i="5"/>
  <c r="AY36" i="5"/>
  <c r="AU36" i="5"/>
  <c r="AW36" i="5"/>
  <c r="AZ36" i="5"/>
  <c r="AV36" i="5"/>
  <c r="BA36" i="5"/>
  <c r="BB36" i="5"/>
  <c r="AT36" i="5"/>
  <c r="AP138" i="5"/>
  <c r="AK138" i="5"/>
  <c r="AS138" i="5"/>
  <c r="AN138" i="5"/>
  <c r="AL138" i="5"/>
  <c r="AM138" i="5"/>
  <c r="AO138" i="5"/>
  <c r="AR138" i="5"/>
  <c r="AQ138" i="5"/>
  <c r="AO36" i="5"/>
  <c r="AP36" i="5"/>
  <c r="AR36" i="5"/>
  <c r="AL36" i="5"/>
  <c r="AQ36" i="5"/>
  <c r="AN36" i="5"/>
  <c r="AS36" i="5"/>
  <c r="AK36" i="5"/>
  <c r="AM36" i="5"/>
  <c r="Z38" i="5"/>
  <c r="X38" i="5"/>
  <c r="AA38" i="5" s="1"/>
  <c r="AA115" i="6"/>
  <c r="X156" i="6"/>
  <c r="AA156" i="6" s="1"/>
  <c r="Z156" i="6"/>
  <c r="BE132" i="6" l="1"/>
  <c r="AV132" i="6"/>
  <c r="BN132" i="6"/>
  <c r="AM132" i="6"/>
  <c r="BS132" i="6"/>
  <c r="BM132" i="6"/>
  <c r="BR132" i="6"/>
  <c r="BO132" i="6"/>
  <c r="BQ132" i="6"/>
  <c r="BT132" i="6"/>
  <c r="BG132" i="6"/>
  <c r="BH132" i="6"/>
  <c r="BL132" i="6"/>
  <c r="BD132" i="6"/>
  <c r="BC132" i="6"/>
  <c r="BB132" i="6"/>
  <c r="BF132" i="6"/>
  <c r="BP132" i="6"/>
  <c r="BA132" i="6"/>
  <c r="BJ132" i="6"/>
  <c r="AW132" i="6"/>
  <c r="AX132" i="6"/>
  <c r="AY132" i="6"/>
  <c r="BK132" i="6"/>
  <c r="AU132" i="6"/>
  <c r="BI132" i="6"/>
  <c r="AT132" i="6"/>
  <c r="AZ132" i="6"/>
  <c r="BE140" i="6"/>
  <c r="BN140" i="6"/>
  <c r="AV140" i="6"/>
  <c r="AM140" i="6"/>
  <c r="BS140" i="6"/>
  <c r="BO140" i="6"/>
  <c r="BQ140" i="6"/>
  <c r="BP140" i="6"/>
  <c r="BT140" i="6"/>
  <c r="BR140" i="6"/>
  <c r="BM140" i="6"/>
  <c r="BG140" i="6"/>
  <c r="BH140" i="6"/>
  <c r="BC140" i="6"/>
  <c r="BB140" i="6"/>
  <c r="BK140" i="6"/>
  <c r="AY140" i="6"/>
  <c r="AZ140" i="6"/>
  <c r="BF140" i="6"/>
  <c r="AW140" i="6"/>
  <c r="BJ140" i="6"/>
  <c r="BL140" i="6"/>
  <c r="BI140" i="6"/>
  <c r="AX140" i="6"/>
  <c r="BA140" i="6"/>
  <c r="AU140" i="6"/>
  <c r="BD140" i="6"/>
  <c r="AT140" i="6"/>
  <c r="BN141" i="6"/>
  <c r="AV141" i="6"/>
  <c r="AM141" i="6"/>
  <c r="BT141" i="6"/>
  <c r="BM141" i="6"/>
  <c r="BO141" i="6"/>
  <c r="BQ141" i="6"/>
  <c r="BE141" i="6"/>
  <c r="BS141" i="6"/>
  <c r="BR141" i="6"/>
  <c r="BL141" i="6"/>
  <c r="BD141" i="6"/>
  <c r="BH141" i="6"/>
  <c r="BI141" i="6"/>
  <c r="BF141" i="6"/>
  <c r="BG141" i="6"/>
  <c r="AU141" i="6"/>
  <c r="BB141" i="6"/>
  <c r="BJ141" i="6"/>
  <c r="BP141" i="6"/>
  <c r="BK141" i="6"/>
  <c r="AW141" i="6"/>
  <c r="AY141" i="6"/>
  <c r="AZ141" i="6"/>
  <c r="AT141" i="6"/>
  <c r="BA141" i="6"/>
  <c r="BC141" i="6"/>
  <c r="AX141" i="6"/>
  <c r="BE156" i="6"/>
  <c r="BN156" i="6"/>
  <c r="AV156" i="6"/>
  <c r="BS156" i="6"/>
  <c r="AM156" i="6"/>
  <c r="BM156" i="6"/>
  <c r="BP156" i="6"/>
  <c r="BR156" i="6"/>
  <c r="BO156" i="6"/>
  <c r="BQ156" i="6"/>
  <c r="BG156" i="6"/>
  <c r="BH156" i="6"/>
  <c r="BI156" i="6"/>
  <c r="BC156" i="6"/>
  <c r="BB156" i="6"/>
  <c r="BJ156" i="6"/>
  <c r="BA156" i="6"/>
  <c r="BL156" i="6"/>
  <c r="BK156" i="6"/>
  <c r="AW156" i="6"/>
  <c r="AX156" i="6"/>
  <c r="AY156" i="6"/>
  <c r="BT156" i="6"/>
  <c r="AT156" i="6"/>
  <c r="BD156" i="6"/>
  <c r="AZ156" i="6"/>
  <c r="BF156" i="6"/>
  <c r="AU156" i="6"/>
  <c r="BN136" i="6"/>
  <c r="BE136" i="6"/>
  <c r="AV136" i="6"/>
  <c r="BO136" i="6"/>
  <c r="BQ136" i="6"/>
  <c r="AM136" i="6"/>
  <c r="BR136" i="6"/>
  <c r="BM136" i="6"/>
  <c r="BS136" i="6"/>
  <c r="BP136" i="6"/>
  <c r="BH136" i="6"/>
  <c r="BK136" i="6"/>
  <c r="BT136" i="6"/>
  <c r="BL136" i="6"/>
  <c r="AX136" i="6"/>
  <c r="BD136" i="6"/>
  <c r="AY136" i="6"/>
  <c r="BG136" i="6"/>
  <c r="BI136" i="6"/>
  <c r="AU136" i="6"/>
  <c r="AW136" i="6"/>
  <c r="BC136" i="6"/>
  <c r="AZ136" i="6"/>
  <c r="BA136" i="6"/>
  <c r="BF136" i="6"/>
  <c r="BJ136" i="6"/>
  <c r="AT136" i="6"/>
  <c r="BB136" i="6"/>
  <c r="BN150" i="6"/>
  <c r="BE150" i="6"/>
  <c r="AV150" i="6"/>
  <c r="AM150" i="6"/>
  <c r="BO150" i="6"/>
  <c r="BP150" i="6"/>
  <c r="BM150" i="6"/>
  <c r="BR150" i="6"/>
  <c r="BT150" i="6"/>
  <c r="BQ150" i="6"/>
  <c r="BS150" i="6"/>
  <c r="BF150" i="6"/>
  <c r="BL150" i="6"/>
  <c r="BI150" i="6"/>
  <c r="BJ150" i="6"/>
  <c r="BG150" i="6"/>
  <c r="AU150" i="6"/>
  <c r="BH150" i="6"/>
  <c r="AW150" i="6"/>
  <c r="AY150" i="6"/>
  <c r="BA150" i="6"/>
  <c r="BD150" i="6"/>
  <c r="BC150" i="6"/>
  <c r="AZ150" i="6"/>
  <c r="BK150" i="6"/>
  <c r="AX150" i="6"/>
  <c r="BB150" i="6"/>
  <c r="AT150" i="6"/>
  <c r="BN137" i="6"/>
  <c r="BE137" i="6"/>
  <c r="AM137" i="6"/>
  <c r="AV137" i="6"/>
  <c r="BP137" i="6"/>
  <c r="BR137" i="6"/>
  <c r="BT137" i="6"/>
  <c r="BM137" i="6"/>
  <c r="BQ137" i="6"/>
  <c r="BL137" i="6"/>
  <c r="BO137" i="6"/>
  <c r="BI137" i="6"/>
  <c r="BD137" i="6"/>
  <c r="BH137" i="6"/>
  <c r="AY137" i="6"/>
  <c r="BJ137" i="6"/>
  <c r="AZ137" i="6"/>
  <c r="AX137" i="6"/>
  <c r="BS137" i="6"/>
  <c r="BA137" i="6"/>
  <c r="BF137" i="6"/>
  <c r="BC137" i="6"/>
  <c r="BG137" i="6"/>
  <c r="BK137" i="6"/>
  <c r="AT137" i="6"/>
  <c r="AU137" i="6"/>
  <c r="AW137" i="6"/>
  <c r="BB137" i="6"/>
  <c r="BE134" i="6"/>
  <c r="BN134" i="6"/>
  <c r="BO134" i="6"/>
  <c r="BT134" i="6"/>
  <c r="BQ134" i="6"/>
  <c r="AM134" i="6"/>
  <c r="BS134" i="6"/>
  <c r="AV134" i="6"/>
  <c r="BR134" i="6"/>
  <c r="BF134" i="6"/>
  <c r="BI134" i="6"/>
  <c r="BJ134" i="6"/>
  <c r="BM134" i="6"/>
  <c r="AU134" i="6"/>
  <c r="BP134" i="6"/>
  <c r="BD134" i="6"/>
  <c r="AW134" i="6"/>
  <c r="BL134" i="6"/>
  <c r="BC134" i="6"/>
  <c r="AY134" i="6"/>
  <c r="BG134" i="6"/>
  <c r="AZ134" i="6"/>
  <c r="BK134" i="6"/>
  <c r="BA134" i="6"/>
  <c r="BH134" i="6"/>
  <c r="AX134" i="6"/>
  <c r="AT134" i="6"/>
  <c r="BB134" i="6"/>
  <c r="BE148" i="6"/>
  <c r="BN148" i="6"/>
  <c r="AV148" i="6"/>
  <c r="BS148" i="6"/>
  <c r="BR148" i="6"/>
  <c r="AM148" i="6"/>
  <c r="BP148" i="6"/>
  <c r="BT148" i="6"/>
  <c r="BQ148" i="6"/>
  <c r="BO148" i="6"/>
  <c r="BG148" i="6"/>
  <c r="BL148" i="6"/>
  <c r="BH148" i="6"/>
  <c r="BI148" i="6"/>
  <c r="BC148" i="6"/>
  <c r="BB148" i="6"/>
  <c r="BJ148" i="6"/>
  <c r="BF148" i="6"/>
  <c r="AW148" i="6"/>
  <c r="BK148" i="6"/>
  <c r="AX148" i="6"/>
  <c r="AY148" i="6"/>
  <c r="BM148" i="6"/>
  <c r="AZ148" i="6"/>
  <c r="BA148" i="6"/>
  <c r="AT148" i="6"/>
  <c r="AU148" i="6"/>
  <c r="BD148" i="6"/>
  <c r="BN133" i="6"/>
  <c r="BE133" i="6"/>
  <c r="AM133" i="6"/>
  <c r="AV133" i="6"/>
  <c r="BT133" i="6"/>
  <c r="BM133" i="6"/>
  <c r="BQ133" i="6"/>
  <c r="BO133" i="6"/>
  <c r="BR133" i="6"/>
  <c r="BS133" i="6"/>
  <c r="BL133" i="6"/>
  <c r="BP133" i="6"/>
  <c r="BD133" i="6"/>
  <c r="BH133" i="6"/>
  <c r="BI133" i="6"/>
  <c r="BK133" i="6"/>
  <c r="AU133" i="6"/>
  <c r="BJ133" i="6"/>
  <c r="BC133" i="6"/>
  <c r="AW133" i="6"/>
  <c r="BG133" i="6"/>
  <c r="BB133" i="6"/>
  <c r="AZ133" i="6"/>
  <c r="BF133" i="6"/>
  <c r="BA133" i="6"/>
  <c r="AY133" i="6"/>
  <c r="AT133" i="6"/>
  <c r="AX133" i="6"/>
  <c r="BN145" i="6"/>
  <c r="BE145" i="6"/>
  <c r="AM145" i="6"/>
  <c r="BP145" i="6"/>
  <c r="BR145" i="6"/>
  <c r="AV145" i="6"/>
  <c r="BS145" i="6"/>
  <c r="BO145" i="6"/>
  <c r="BT145" i="6"/>
  <c r="BL145" i="6"/>
  <c r="BM145" i="6"/>
  <c r="BI145" i="6"/>
  <c r="BD145" i="6"/>
  <c r="BQ145" i="6"/>
  <c r="AY145" i="6"/>
  <c r="BF145" i="6"/>
  <c r="AZ145" i="6"/>
  <c r="BK145" i="6"/>
  <c r="AU145" i="6"/>
  <c r="AW145" i="6"/>
  <c r="BH145" i="6"/>
  <c r="AT145" i="6"/>
  <c r="BG145" i="6"/>
  <c r="BJ145" i="6"/>
  <c r="AX145" i="6"/>
  <c r="BC145" i="6"/>
  <c r="BA145" i="6"/>
  <c r="BB145" i="6"/>
  <c r="BE138" i="6"/>
  <c r="BN138" i="6"/>
  <c r="AM138" i="6"/>
  <c r="BQ138" i="6"/>
  <c r="BS138" i="6"/>
  <c r="BM138" i="6"/>
  <c r="AV138" i="6"/>
  <c r="BP138" i="6"/>
  <c r="BT138" i="6"/>
  <c r="BO138" i="6"/>
  <c r="BJ138" i="6"/>
  <c r="BL138" i="6"/>
  <c r="BD138" i="6"/>
  <c r="BF138" i="6"/>
  <c r="AZ138" i="6"/>
  <c r="BA138" i="6"/>
  <c r="BI138" i="6"/>
  <c r="BK138" i="6"/>
  <c r="AW138" i="6"/>
  <c r="AY138" i="6"/>
  <c r="AX138" i="6"/>
  <c r="AT138" i="6"/>
  <c r="BG138" i="6"/>
  <c r="BR138" i="6"/>
  <c r="AU138" i="6"/>
  <c r="BB138" i="6"/>
  <c r="BC138" i="6"/>
  <c r="BH138" i="6"/>
  <c r="BN143" i="6"/>
  <c r="BE143" i="6"/>
  <c r="AV143" i="6"/>
  <c r="AM143" i="6"/>
  <c r="BM143" i="6"/>
  <c r="BP143" i="6"/>
  <c r="BO143" i="6"/>
  <c r="BR143" i="6"/>
  <c r="BT143" i="6"/>
  <c r="BS143" i="6"/>
  <c r="BL143" i="6"/>
  <c r="BG143" i="6"/>
  <c r="BJ143" i="6"/>
  <c r="BQ143" i="6"/>
  <c r="BK143" i="6"/>
  <c r="BD143" i="6"/>
  <c r="AW143" i="6"/>
  <c r="BF143" i="6"/>
  <c r="AX143" i="6"/>
  <c r="BI143" i="6"/>
  <c r="AZ143" i="6"/>
  <c r="BC143" i="6"/>
  <c r="BA143" i="6"/>
  <c r="BH143" i="6"/>
  <c r="AY143" i="6"/>
  <c r="BB143" i="6"/>
  <c r="AT143" i="6"/>
  <c r="AU143" i="6"/>
  <c r="BN135" i="6"/>
  <c r="BE135" i="6"/>
  <c r="AM135" i="6"/>
  <c r="AV135" i="6"/>
  <c r="BM135" i="6"/>
  <c r="BP135" i="6"/>
  <c r="BQ135" i="6"/>
  <c r="BR135" i="6"/>
  <c r="BO135" i="6"/>
  <c r="BT135" i="6"/>
  <c r="BL135" i="6"/>
  <c r="BG135" i="6"/>
  <c r="BS135" i="6"/>
  <c r="BJ135" i="6"/>
  <c r="BK135" i="6"/>
  <c r="BI135" i="6"/>
  <c r="AW135" i="6"/>
  <c r="AX135" i="6"/>
  <c r="BB135" i="6"/>
  <c r="BH135" i="6"/>
  <c r="BD135" i="6"/>
  <c r="BC135" i="6"/>
  <c r="AU135" i="6"/>
  <c r="AY135" i="6"/>
  <c r="AZ135" i="6"/>
  <c r="BA135" i="6"/>
  <c r="AT135" i="6"/>
  <c r="BF135" i="6"/>
  <c r="BN139" i="6"/>
  <c r="BE139" i="6"/>
  <c r="AV139" i="6"/>
  <c r="BR139" i="6"/>
  <c r="BT139" i="6"/>
  <c r="AM139" i="6"/>
  <c r="BQ139" i="6"/>
  <c r="BS139" i="6"/>
  <c r="BO139" i="6"/>
  <c r="BP139" i="6"/>
  <c r="BK139" i="6"/>
  <c r="BF139" i="6"/>
  <c r="BG139" i="6"/>
  <c r="BH139" i="6"/>
  <c r="BA139" i="6"/>
  <c r="BI139" i="6"/>
  <c r="BC139" i="6"/>
  <c r="BB139" i="6"/>
  <c r="AU139" i="6"/>
  <c r="AW139" i="6"/>
  <c r="BD139" i="6"/>
  <c r="AT139" i="6"/>
  <c r="BL139" i="6"/>
  <c r="BM139" i="6"/>
  <c r="BJ139" i="6"/>
  <c r="AZ139" i="6"/>
  <c r="AX139" i="6"/>
  <c r="AY139" i="6"/>
  <c r="BN144" i="6"/>
  <c r="AV144" i="6"/>
  <c r="BO144" i="6"/>
  <c r="BE144" i="6"/>
  <c r="BQ144" i="6"/>
  <c r="BM144" i="6"/>
  <c r="BT144" i="6"/>
  <c r="AM144" i="6"/>
  <c r="BS144" i="6"/>
  <c r="BP144" i="6"/>
  <c r="BH144" i="6"/>
  <c r="BK144" i="6"/>
  <c r="BJ144" i="6"/>
  <c r="AX144" i="6"/>
  <c r="AY144" i="6"/>
  <c r="BC144" i="6"/>
  <c r="BD144" i="6"/>
  <c r="BL144" i="6"/>
  <c r="AW144" i="6"/>
  <c r="BF144" i="6"/>
  <c r="AZ144" i="6"/>
  <c r="BR144" i="6"/>
  <c r="BG144" i="6"/>
  <c r="BA144" i="6"/>
  <c r="BI144" i="6"/>
  <c r="BB144" i="6"/>
  <c r="AU144" i="6"/>
  <c r="AT144" i="6"/>
  <c r="BN149" i="6"/>
  <c r="BE149" i="6"/>
  <c r="AM149" i="6"/>
  <c r="AV149" i="6"/>
  <c r="BT149" i="6"/>
  <c r="BM149" i="6"/>
  <c r="BP149" i="6"/>
  <c r="BQ149" i="6"/>
  <c r="BR149" i="6"/>
  <c r="BL149" i="6"/>
  <c r="BD149" i="6"/>
  <c r="BS149" i="6"/>
  <c r="BH149" i="6"/>
  <c r="BI149" i="6"/>
  <c r="AU149" i="6"/>
  <c r="BO149" i="6"/>
  <c r="AZ149" i="6"/>
  <c r="BA149" i="6"/>
  <c r="BF149" i="6"/>
  <c r="BK149" i="6"/>
  <c r="BC149" i="6"/>
  <c r="BJ149" i="6"/>
  <c r="BB149" i="6"/>
  <c r="AW149" i="6"/>
  <c r="AX149" i="6"/>
  <c r="AY149" i="6"/>
  <c r="BG149" i="6"/>
  <c r="AT149" i="6"/>
  <c r="BE38" i="5"/>
  <c r="BH38" i="5"/>
  <c r="BC38" i="5"/>
  <c r="BJ38" i="5"/>
  <c r="BG38" i="5"/>
  <c r="BK38" i="5"/>
  <c r="BF38" i="5"/>
  <c r="BI38" i="5"/>
  <c r="BD38" i="5"/>
  <c r="AX38" i="5"/>
  <c r="AZ38" i="5"/>
  <c r="AU38" i="5"/>
  <c r="AV38" i="5"/>
  <c r="AW38" i="5"/>
  <c r="AY38" i="5"/>
  <c r="AT38" i="5"/>
  <c r="BB38" i="5"/>
  <c r="BA38" i="5"/>
  <c r="AQ133" i="6"/>
  <c r="AR133" i="6"/>
  <c r="AN133" i="6"/>
  <c r="AO133" i="6"/>
  <c r="AK133" i="6"/>
  <c r="AS133" i="6"/>
  <c r="AP133" i="6"/>
  <c r="AL133" i="6"/>
  <c r="AQ145" i="6"/>
  <c r="AR145" i="6"/>
  <c r="AN145" i="6"/>
  <c r="AO145" i="6"/>
  <c r="AS145" i="6"/>
  <c r="AL145" i="6"/>
  <c r="AP145" i="6"/>
  <c r="AK145" i="6"/>
  <c r="AQ139" i="6"/>
  <c r="AO139" i="6"/>
  <c r="AN139" i="6"/>
  <c r="AR139" i="6"/>
  <c r="AS139" i="6"/>
  <c r="AK139" i="6"/>
  <c r="AP139" i="6"/>
  <c r="AL139" i="6"/>
  <c r="AQ149" i="6"/>
  <c r="AR149" i="6"/>
  <c r="AS149" i="6"/>
  <c r="AK149" i="6"/>
  <c r="AL149" i="6"/>
  <c r="AN149" i="6"/>
  <c r="AO149" i="6"/>
  <c r="AP149" i="6"/>
  <c r="AQ132" i="6"/>
  <c r="AP132" i="6"/>
  <c r="AL132" i="6"/>
  <c r="AR132" i="6"/>
  <c r="AS132" i="6"/>
  <c r="AK132" i="6"/>
  <c r="AO132" i="6"/>
  <c r="AN132" i="6"/>
  <c r="AQ136" i="6"/>
  <c r="AL136" i="6"/>
  <c r="AP136" i="6"/>
  <c r="AK136" i="6"/>
  <c r="AN136" i="6"/>
  <c r="AR136" i="6"/>
  <c r="AS136" i="6"/>
  <c r="AO136" i="6"/>
  <c r="AQ140" i="6"/>
  <c r="AP140" i="6"/>
  <c r="AL140" i="6"/>
  <c r="AR140" i="6"/>
  <c r="AS140" i="6"/>
  <c r="AK140" i="6"/>
  <c r="AN140" i="6"/>
  <c r="AO140" i="6"/>
  <c r="AQ150" i="6"/>
  <c r="AS150" i="6"/>
  <c r="AN150" i="6"/>
  <c r="AL150" i="6"/>
  <c r="AO150" i="6"/>
  <c r="AR150" i="6"/>
  <c r="AP150" i="6"/>
  <c r="AK150" i="6"/>
  <c r="AQ137" i="6"/>
  <c r="AR137" i="6"/>
  <c r="AP137" i="6"/>
  <c r="AS137" i="6"/>
  <c r="AL137" i="6"/>
  <c r="AN137" i="6"/>
  <c r="AO137" i="6"/>
  <c r="AK137" i="6"/>
  <c r="AQ134" i="6"/>
  <c r="AS134" i="6"/>
  <c r="AN134" i="6"/>
  <c r="AO134" i="6"/>
  <c r="AP134" i="6"/>
  <c r="AR134" i="6"/>
  <c r="AL134" i="6"/>
  <c r="AK134" i="6"/>
  <c r="AQ138" i="6"/>
  <c r="AN138" i="6"/>
  <c r="AS138" i="6"/>
  <c r="AO138" i="6"/>
  <c r="AP138" i="6"/>
  <c r="AK138" i="6"/>
  <c r="AL138" i="6"/>
  <c r="AR138" i="6"/>
  <c r="AQ143" i="6"/>
  <c r="AO143" i="6"/>
  <c r="AR143" i="6"/>
  <c r="AS143" i="6"/>
  <c r="AK143" i="6"/>
  <c r="AL143" i="6"/>
  <c r="AN143" i="6"/>
  <c r="AP143" i="6"/>
  <c r="AQ148" i="6"/>
  <c r="AP148" i="6"/>
  <c r="AL148" i="6"/>
  <c r="AN148" i="6"/>
  <c r="AO148" i="6"/>
  <c r="AS148" i="6"/>
  <c r="AK148" i="6"/>
  <c r="AR148" i="6"/>
  <c r="AQ135" i="6"/>
  <c r="AO135" i="6"/>
  <c r="AK135" i="6"/>
  <c r="AN135" i="6"/>
  <c r="AP135" i="6"/>
  <c r="AS135" i="6"/>
  <c r="AL135" i="6"/>
  <c r="AR135" i="6"/>
  <c r="AQ144" i="6"/>
  <c r="AL144" i="6"/>
  <c r="AP144" i="6"/>
  <c r="AK144" i="6"/>
  <c r="AN144" i="6"/>
  <c r="AR144" i="6"/>
  <c r="AO144" i="6"/>
  <c r="AS144" i="6"/>
  <c r="AQ156" i="6"/>
  <c r="AO156" i="6"/>
  <c r="AN156" i="6"/>
  <c r="AP156" i="6"/>
  <c r="AS156" i="6"/>
  <c r="AK156" i="6"/>
  <c r="AL156" i="6"/>
  <c r="AR156" i="6"/>
  <c r="AQ141" i="6"/>
  <c r="AR141" i="6"/>
  <c r="AN141" i="6"/>
  <c r="AK141" i="6"/>
  <c r="AO141" i="6"/>
  <c r="AP141" i="6"/>
  <c r="AL141" i="6"/>
  <c r="AS141" i="6"/>
  <c r="AO38" i="5"/>
  <c r="AR38" i="5"/>
  <c r="AP38" i="5"/>
  <c r="AQ38" i="5"/>
  <c r="AL38" i="5"/>
  <c r="AM38" i="5"/>
  <c r="AN38" i="5"/>
  <c r="AK38" i="5"/>
  <c r="AS38" i="5"/>
  <c r="Z513" i="6"/>
  <c r="X513" i="6"/>
  <c r="AA513" i="6" s="1"/>
  <c r="Z511" i="6"/>
  <c r="X511" i="6"/>
  <c r="AA511" i="6" s="1"/>
  <c r="Z509" i="6"/>
  <c r="X509" i="6"/>
  <c r="AA509" i="6" s="1"/>
  <c r="Z506" i="6"/>
  <c r="X506" i="6"/>
  <c r="AA506" i="6" s="1"/>
  <c r="Z505" i="6"/>
  <c r="X505" i="6"/>
  <c r="AA505" i="6" s="1"/>
  <c r="Z503" i="6"/>
  <c r="X503" i="6"/>
  <c r="AA503" i="6" s="1"/>
  <c r="Z502" i="6"/>
  <c r="X502" i="6"/>
  <c r="AA502" i="6" s="1"/>
  <c r="Z501" i="6"/>
  <c r="X501" i="6"/>
  <c r="AA501" i="6" s="1"/>
  <c r="Z500" i="6"/>
  <c r="X500" i="6"/>
  <c r="AA500" i="6" s="1"/>
  <c r="Z499" i="6"/>
  <c r="X499" i="6"/>
  <c r="AA499" i="6" s="1"/>
  <c r="Z498" i="6"/>
  <c r="X498" i="6"/>
  <c r="AA498" i="6" s="1"/>
  <c r="Z497" i="6"/>
  <c r="X497" i="6"/>
  <c r="AA497" i="6" s="1"/>
  <c r="Z496" i="6"/>
  <c r="X496" i="6"/>
  <c r="AA496" i="6" s="1"/>
  <c r="Z495" i="6"/>
  <c r="X495" i="6"/>
  <c r="AA495" i="6" s="1"/>
  <c r="Z494" i="6"/>
  <c r="X494" i="6"/>
  <c r="AA494" i="6" s="1"/>
  <c r="Z493" i="6"/>
  <c r="X493" i="6"/>
  <c r="AA493" i="6" s="1"/>
  <c r="Z491" i="6"/>
  <c r="X491" i="6"/>
  <c r="AA491" i="6" s="1"/>
  <c r="Z490" i="6"/>
  <c r="X490" i="6"/>
  <c r="AA490" i="6" s="1"/>
  <c r="Z489" i="6"/>
  <c r="X489" i="6"/>
  <c r="AA489" i="6" s="1"/>
  <c r="Z488" i="6"/>
  <c r="X488" i="6"/>
  <c r="AA488" i="6" s="1"/>
  <c r="Z487" i="6"/>
  <c r="X487" i="6"/>
  <c r="AA487" i="6" s="1"/>
  <c r="Z486" i="6"/>
  <c r="X486" i="6"/>
  <c r="AA486" i="6" s="1"/>
  <c r="Z485" i="6"/>
  <c r="X485" i="6"/>
  <c r="AA485" i="6" s="1"/>
  <c r="Z484" i="6"/>
  <c r="X484" i="6"/>
  <c r="AA484" i="6" s="1"/>
  <c r="Z483" i="6"/>
  <c r="X483" i="6"/>
  <c r="AA483" i="6" s="1"/>
  <c r="Z482" i="6"/>
  <c r="X482" i="6"/>
  <c r="AA482" i="6" s="1"/>
  <c r="Z481" i="6"/>
  <c r="X481" i="6"/>
  <c r="AA481" i="6" s="1"/>
  <c r="Z479" i="6"/>
  <c r="X479" i="6"/>
  <c r="AA479" i="6" s="1"/>
  <c r="Z478" i="6"/>
  <c r="X478" i="6"/>
  <c r="AA478" i="6" s="1"/>
  <c r="Z475" i="6"/>
  <c r="X475" i="6"/>
  <c r="AA475" i="6" s="1"/>
  <c r="Z474" i="6"/>
  <c r="X474" i="6"/>
  <c r="AA474" i="6" s="1"/>
  <c r="Z473" i="6"/>
  <c r="X473" i="6"/>
  <c r="AA473" i="6" s="1"/>
  <c r="Z472" i="6"/>
  <c r="X472" i="6"/>
  <c r="AA472" i="6" s="1"/>
  <c r="Z470" i="6"/>
  <c r="X470" i="6"/>
  <c r="AA470" i="6" s="1"/>
  <c r="Z466" i="6"/>
  <c r="X466" i="6"/>
  <c r="AA466" i="6" s="1"/>
  <c r="Z464" i="6"/>
  <c r="X464" i="6"/>
  <c r="AA464" i="6" s="1"/>
  <c r="Z463" i="6"/>
  <c r="X463" i="6"/>
  <c r="AA463" i="6" s="1"/>
  <c r="Z461" i="6"/>
  <c r="X461" i="6"/>
  <c r="AA461" i="6" s="1"/>
  <c r="Z458" i="6"/>
  <c r="X458" i="6"/>
  <c r="AA458" i="6" s="1"/>
  <c r="Z456" i="6"/>
  <c r="X456" i="6"/>
  <c r="AA456" i="6" s="1"/>
  <c r="Z455" i="6"/>
  <c r="X455" i="6"/>
  <c r="AA455" i="6" s="1"/>
  <c r="Z454" i="6"/>
  <c r="X454" i="6"/>
  <c r="AA454" i="6" s="1"/>
  <c r="Z452" i="6"/>
  <c r="X452" i="6"/>
  <c r="AA452" i="6" s="1"/>
  <c r="Z451" i="6"/>
  <c r="X451" i="6"/>
  <c r="AA451" i="6" s="1"/>
  <c r="Z450" i="6"/>
  <c r="X450" i="6"/>
  <c r="AA450" i="6" s="1"/>
  <c r="Z448" i="6"/>
  <c r="X448" i="6"/>
  <c r="AA448" i="6" s="1"/>
  <c r="Z446" i="6"/>
  <c r="X446" i="6"/>
  <c r="AA446" i="6" s="1"/>
  <c r="Z444" i="6"/>
  <c r="X444" i="6"/>
  <c r="AA444" i="6" s="1"/>
  <c r="Z440" i="6"/>
  <c r="X440" i="6"/>
  <c r="AA440" i="6" s="1"/>
  <c r="Z439" i="6"/>
  <c r="X439" i="6"/>
  <c r="AA439" i="6" s="1"/>
  <c r="Z438" i="6"/>
  <c r="X438" i="6"/>
  <c r="AA438" i="6" s="1"/>
  <c r="Z436" i="6"/>
  <c r="X436" i="6"/>
  <c r="AA436" i="6" s="1"/>
  <c r="Z435" i="6"/>
  <c r="X435" i="6"/>
  <c r="AA435" i="6" s="1"/>
  <c r="Z433" i="6"/>
  <c r="X433" i="6"/>
  <c r="AA433" i="6" s="1"/>
  <c r="Z432" i="6"/>
  <c r="X432" i="6"/>
  <c r="AA432" i="6" s="1"/>
  <c r="Z431" i="6"/>
  <c r="X431" i="6"/>
  <c r="AA431" i="6" s="1"/>
  <c r="Z428" i="6"/>
  <c r="X428" i="6"/>
  <c r="AA428" i="6" s="1"/>
  <c r="Z427" i="6"/>
  <c r="X427" i="6"/>
  <c r="AA427" i="6" s="1"/>
  <c r="Z426" i="6"/>
  <c r="X426" i="6"/>
  <c r="AA426" i="6" s="1"/>
  <c r="Z425" i="6"/>
  <c r="X425" i="6"/>
  <c r="AA425" i="6" s="1"/>
  <c r="Z423" i="6"/>
  <c r="X423" i="6"/>
  <c r="AA423" i="6" s="1"/>
  <c r="Z422" i="6"/>
  <c r="X422" i="6"/>
  <c r="AA422" i="6" s="1"/>
  <c r="Z421" i="6"/>
  <c r="X421" i="6"/>
  <c r="AA421" i="6" s="1"/>
  <c r="Z419" i="6"/>
  <c r="X419" i="6"/>
  <c r="AA419" i="6" s="1"/>
  <c r="Z417" i="6"/>
  <c r="X417" i="6"/>
  <c r="AA417" i="6" s="1"/>
  <c r="Z416" i="6"/>
  <c r="X416" i="6"/>
  <c r="AA416" i="6" s="1"/>
  <c r="Z415" i="6"/>
  <c r="X415" i="6"/>
  <c r="AA415" i="6" s="1"/>
  <c r="Z414" i="6"/>
  <c r="X414" i="6"/>
  <c r="AA414" i="6" s="1"/>
  <c r="Z413" i="6"/>
  <c r="X413" i="6"/>
  <c r="AA413" i="6" s="1"/>
  <c r="Z410" i="6"/>
  <c r="X410" i="6"/>
  <c r="AA410" i="6" s="1"/>
  <c r="Z409" i="6"/>
  <c r="X409" i="6"/>
  <c r="AA409" i="6" s="1"/>
  <c r="Z407" i="6"/>
  <c r="X407" i="6"/>
  <c r="AA407" i="6" s="1"/>
  <c r="Z405" i="6"/>
  <c r="X405" i="6"/>
  <c r="AA405" i="6" s="1"/>
  <c r="Z404" i="6"/>
  <c r="X404" i="6"/>
  <c r="AA404" i="6" s="1"/>
  <c r="Z402" i="6"/>
  <c r="X402" i="6"/>
  <c r="AA402" i="6" s="1"/>
  <c r="Z401" i="6"/>
  <c r="X401" i="6"/>
  <c r="AA401" i="6" s="1"/>
  <c r="Z400" i="6"/>
  <c r="X400" i="6"/>
  <c r="AA400" i="6" s="1"/>
  <c r="Z399" i="6"/>
  <c r="X399" i="6"/>
  <c r="AA399" i="6" s="1"/>
  <c r="Z398" i="6"/>
  <c r="X398" i="6"/>
  <c r="AA398" i="6" s="1"/>
  <c r="Z396" i="6"/>
  <c r="X396" i="6"/>
  <c r="AA396" i="6" s="1"/>
  <c r="Z395" i="6"/>
  <c r="X395" i="6"/>
  <c r="AA395" i="6" s="1"/>
  <c r="Z392" i="6"/>
  <c r="X392" i="6"/>
  <c r="AA392" i="6" s="1"/>
  <c r="Z391" i="6"/>
  <c r="X391" i="6"/>
  <c r="AA391" i="6" s="1"/>
  <c r="Z390" i="6"/>
  <c r="X390" i="6"/>
  <c r="AA390" i="6" s="1"/>
  <c r="Z389" i="6"/>
  <c r="X389" i="6"/>
  <c r="AA389" i="6" s="1"/>
  <c r="Z388" i="6"/>
  <c r="X388" i="6"/>
  <c r="AA388" i="6" s="1"/>
  <c r="Z386" i="6"/>
  <c r="X386" i="6"/>
  <c r="AA386" i="6" s="1"/>
  <c r="Z385" i="6"/>
  <c r="X385" i="6"/>
  <c r="AA385" i="6" s="1"/>
  <c r="Z384" i="6"/>
  <c r="X384" i="6"/>
  <c r="AA384" i="6" s="1"/>
  <c r="Z382" i="6"/>
  <c r="X382" i="6"/>
  <c r="AA382" i="6" s="1"/>
  <c r="Z381" i="6"/>
  <c r="X381" i="6"/>
  <c r="AA381" i="6" s="1"/>
  <c r="Z380" i="6"/>
  <c r="X380" i="6"/>
  <c r="AA380" i="6" s="1"/>
  <c r="Z379" i="6"/>
  <c r="X379" i="6"/>
  <c r="AA379" i="6" s="1"/>
  <c r="Z378" i="6"/>
  <c r="X378" i="6"/>
  <c r="AA378" i="6" s="1"/>
  <c r="Z376" i="6"/>
  <c r="X376" i="6"/>
  <c r="AA376" i="6" s="1"/>
  <c r="Z375" i="6"/>
  <c r="X375" i="6"/>
  <c r="AA375" i="6" s="1"/>
  <c r="Z374" i="6"/>
  <c r="X374" i="6"/>
  <c r="AA374" i="6" s="1"/>
  <c r="Z373" i="6"/>
  <c r="X373" i="6"/>
  <c r="AA373" i="6" s="1"/>
  <c r="Z372" i="6"/>
  <c r="X372" i="6"/>
  <c r="AA372" i="6" s="1"/>
  <c r="Z363" i="6"/>
  <c r="X363" i="6"/>
  <c r="AA363" i="6" s="1"/>
  <c r="Z361" i="6"/>
  <c r="X361" i="6"/>
  <c r="AA361" i="6" s="1"/>
  <c r="Z359" i="6"/>
  <c r="X359" i="6"/>
  <c r="AA359" i="6" s="1"/>
  <c r="Z358" i="6"/>
  <c r="X358" i="6"/>
  <c r="AA358" i="6" s="1"/>
  <c r="Z357" i="6"/>
  <c r="X357" i="6"/>
  <c r="AA357" i="6" s="1"/>
  <c r="Z356" i="6"/>
  <c r="X356" i="6"/>
  <c r="AA356" i="6" s="1"/>
  <c r="Z355" i="6"/>
  <c r="X355" i="6"/>
  <c r="AA355" i="6" s="1"/>
  <c r="Z354" i="6"/>
  <c r="X354" i="6"/>
  <c r="AA354" i="6" s="1"/>
  <c r="Z350" i="6"/>
  <c r="X350" i="6"/>
  <c r="AA350" i="6" s="1"/>
  <c r="Z342" i="6"/>
  <c r="X342" i="6"/>
  <c r="AA342" i="6" s="1"/>
  <c r="Z339" i="6"/>
  <c r="X339" i="6"/>
  <c r="AA339" i="6" s="1"/>
  <c r="Z338" i="6"/>
  <c r="X338" i="6"/>
  <c r="AA338" i="6" s="1"/>
  <c r="Z337" i="6"/>
  <c r="X337" i="6"/>
  <c r="AA337" i="6" s="1"/>
  <c r="Z336" i="6"/>
  <c r="X336" i="6"/>
  <c r="AA336" i="6" s="1"/>
  <c r="Z334" i="6"/>
  <c r="X334" i="6"/>
  <c r="AA334" i="6" s="1"/>
  <c r="Z332" i="6"/>
  <c r="X332" i="6"/>
  <c r="AA332" i="6" s="1"/>
  <c r="Z331" i="6"/>
  <c r="X331" i="6"/>
  <c r="AA331" i="6" s="1"/>
  <c r="Z325" i="6"/>
  <c r="X325" i="6"/>
  <c r="AA325" i="6" s="1"/>
  <c r="Z321" i="6"/>
  <c r="X321" i="6"/>
  <c r="AA321" i="6" s="1"/>
  <c r="Z314" i="6"/>
  <c r="X314" i="6"/>
  <c r="AA314" i="6" s="1"/>
  <c r="Z313" i="6"/>
  <c r="X313" i="6"/>
  <c r="AA313" i="6" s="1"/>
  <c r="Z312" i="6"/>
  <c r="X312" i="6"/>
  <c r="AA312" i="6" s="1"/>
  <c r="Z308" i="6"/>
  <c r="X308" i="6"/>
  <c r="AA308" i="6" s="1"/>
  <c r="Z305" i="6"/>
  <c r="X305" i="6"/>
  <c r="AA305" i="6" s="1"/>
  <c r="Z304" i="6"/>
  <c r="X304" i="6"/>
  <c r="AA304" i="6" s="1"/>
  <c r="Z303" i="6"/>
  <c r="X303" i="6"/>
  <c r="AA303" i="6" s="1"/>
  <c r="Z116" i="6"/>
  <c r="X116" i="6"/>
  <c r="AA116" i="6" s="1"/>
  <c r="Z302" i="6"/>
  <c r="X302" i="6"/>
  <c r="AA302" i="6" s="1"/>
  <c r="Z114" i="6"/>
  <c r="X114" i="6"/>
  <c r="AA114" i="6" s="1"/>
  <c r="Z109" i="6"/>
  <c r="X109" i="6"/>
  <c r="AA109" i="6" s="1"/>
  <c r="Z295" i="6"/>
  <c r="X295" i="6"/>
  <c r="AA295" i="6" s="1"/>
  <c r="Z294" i="6"/>
  <c r="X294" i="6"/>
  <c r="AA294" i="6" s="1"/>
  <c r="Z293" i="6"/>
  <c r="X293" i="6"/>
  <c r="AA293" i="6" s="1"/>
  <c r="Z107" i="6"/>
  <c r="X107" i="6"/>
  <c r="AA107" i="6" s="1"/>
  <c r="Z288" i="6"/>
  <c r="X288" i="6"/>
  <c r="AA288" i="6" s="1"/>
  <c r="Z105" i="6"/>
  <c r="X105" i="6"/>
  <c r="AA105" i="6" s="1"/>
  <c r="Z287" i="6"/>
  <c r="X287" i="6"/>
  <c r="AA287" i="6" s="1"/>
  <c r="Z286" i="6"/>
  <c r="X286" i="6"/>
  <c r="AA286" i="6" s="1"/>
  <c r="Z104" i="6"/>
  <c r="X104" i="6"/>
  <c r="AA104" i="6" s="1"/>
  <c r="Z103" i="6"/>
  <c r="X103" i="6"/>
  <c r="AA103" i="6" s="1"/>
  <c r="Z280" i="6"/>
  <c r="X280" i="6"/>
  <c r="AA280" i="6" s="1"/>
  <c r="Z102" i="6"/>
  <c r="X102" i="6"/>
  <c r="AA102" i="6" s="1"/>
  <c r="Z101" i="6"/>
  <c r="X101" i="6"/>
  <c r="AA101" i="6" s="1"/>
  <c r="Z100" i="6"/>
  <c r="X100" i="6"/>
  <c r="AA100" i="6" s="1"/>
  <c r="Z99" i="6"/>
  <c r="X99" i="6"/>
  <c r="AA99" i="6" s="1"/>
  <c r="Z98" i="6"/>
  <c r="X98" i="6"/>
  <c r="AA98" i="6" s="1"/>
  <c r="Z96" i="6"/>
  <c r="X96" i="6"/>
  <c r="AA96" i="6" s="1"/>
  <c r="Z273" i="6"/>
  <c r="X273" i="6"/>
  <c r="AA273" i="6" s="1"/>
  <c r="Z263" i="6"/>
  <c r="X263" i="6"/>
  <c r="AA263" i="6" s="1"/>
  <c r="Z262" i="6"/>
  <c r="X262" i="6"/>
  <c r="AA262" i="6" s="1"/>
  <c r="Z261" i="6"/>
  <c r="X261" i="6"/>
  <c r="AA261" i="6" s="1"/>
  <c r="Z259" i="6"/>
  <c r="X259" i="6"/>
  <c r="AA259" i="6" s="1"/>
  <c r="Z256" i="6"/>
  <c r="X256" i="6"/>
  <c r="AA256" i="6" s="1"/>
  <c r="Z93" i="6"/>
  <c r="X93" i="6"/>
  <c r="AA93" i="6" s="1"/>
  <c r="Z255" i="6"/>
  <c r="X255" i="6"/>
  <c r="AA255" i="6" s="1"/>
  <c r="Z89" i="6"/>
  <c r="X89" i="6"/>
  <c r="AA89" i="6" s="1"/>
  <c r="Z253" i="6"/>
  <c r="X253" i="6"/>
  <c r="AA253" i="6" s="1"/>
  <c r="Z88" i="6"/>
  <c r="X88" i="6"/>
  <c r="AA88" i="6" s="1"/>
  <c r="Z86" i="6"/>
  <c r="X86" i="6"/>
  <c r="AA86" i="6" s="1"/>
  <c r="Z85" i="6"/>
  <c r="X85" i="6"/>
  <c r="AA85" i="6" s="1"/>
  <c r="Z250" i="6"/>
  <c r="X250" i="6"/>
  <c r="AA250" i="6" s="1"/>
  <c r="Z249" i="6"/>
  <c r="X249" i="6"/>
  <c r="AA249" i="6" s="1"/>
  <c r="Z248" i="6"/>
  <c r="X248" i="6"/>
  <c r="AA248" i="6" s="1"/>
  <c r="Z247" i="6"/>
  <c r="X247" i="6"/>
  <c r="AA247" i="6" s="1"/>
  <c r="Z246" i="6"/>
  <c r="X246" i="6"/>
  <c r="AA246" i="6" s="1"/>
  <c r="Z242" i="6"/>
  <c r="X242" i="6"/>
  <c r="AA242" i="6" s="1"/>
  <c r="Z239" i="6"/>
  <c r="X239" i="6"/>
  <c r="AA239" i="6" s="1"/>
  <c r="Z238" i="6"/>
  <c r="X238" i="6"/>
  <c r="AA238" i="6" s="1"/>
  <c r="Z237" i="6"/>
  <c r="X237" i="6"/>
  <c r="AA237" i="6" s="1"/>
  <c r="Z236" i="6"/>
  <c r="X236" i="6"/>
  <c r="AA236" i="6" s="1"/>
  <c r="Z234" i="6"/>
  <c r="X234" i="6"/>
  <c r="AA234" i="6" s="1"/>
  <c r="Z231" i="6"/>
  <c r="X231" i="6"/>
  <c r="AA231" i="6" s="1"/>
  <c r="Z230" i="6"/>
  <c r="X230" i="6"/>
  <c r="AA230" i="6" s="1"/>
  <c r="Z228" i="6"/>
  <c r="X228" i="6"/>
  <c r="AA228" i="6" s="1"/>
  <c r="Z227" i="6"/>
  <c r="X227" i="6"/>
  <c r="AA227" i="6" s="1"/>
  <c r="Z226" i="6"/>
  <c r="X226" i="6"/>
  <c r="AA226" i="6" s="1"/>
  <c r="Z225" i="6"/>
  <c r="X225" i="6"/>
  <c r="AA225" i="6" s="1"/>
  <c r="Z221" i="6"/>
  <c r="X221" i="6"/>
  <c r="AA221" i="6" s="1"/>
  <c r="Z220" i="6"/>
  <c r="X220" i="6"/>
  <c r="AA220" i="6" s="1"/>
  <c r="Z216" i="6"/>
  <c r="X216" i="6"/>
  <c r="AA216" i="6" s="1"/>
  <c r="Z215" i="6"/>
  <c r="X215" i="6"/>
  <c r="AA215" i="6" s="1"/>
  <c r="Z6" i="6"/>
  <c r="X6" i="6"/>
  <c r="AA6" i="6" s="1"/>
  <c r="BW30" i="6"/>
  <c r="BW21" i="6"/>
  <c r="BW17" i="6"/>
  <c r="BW13" i="6"/>
  <c r="CA9" i="6"/>
  <c r="Z8" i="6"/>
  <c r="X8" i="6"/>
  <c r="AA8" i="6" s="1"/>
  <c r="Z5" i="6"/>
  <c r="X5" i="6"/>
  <c r="AA5" i="6" s="1"/>
  <c r="Z4" i="6"/>
  <c r="X4" i="6"/>
  <c r="Z51" i="5"/>
  <c r="X51" i="5"/>
  <c r="AA51" i="5" s="1"/>
  <c r="Z48" i="5"/>
  <c r="X48" i="5"/>
  <c r="AA48" i="5" s="1"/>
  <c r="Z47" i="5"/>
  <c r="X47" i="5"/>
  <c r="AA47" i="5" s="1"/>
  <c r="Z150" i="5"/>
  <c r="X150" i="5"/>
  <c r="AA150" i="5" s="1"/>
  <c r="Z46" i="5"/>
  <c r="X46" i="5"/>
  <c r="AA46" i="5" s="1"/>
  <c r="Z149" i="5"/>
  <c r="X149" i="5"/>
  <c r="AA149" i="5" s="1"/>
  <c r="Z148" i="5"/>
  <c r="X148" i="5"/>
  <c r="AA148" i="5" s="1"/>
  <c r="Z147" i="5"/>
  <c r="X147" i="5"/>
  <c r="AA147" i="5" s="1"/>
  <c r="Z45" i="5"/>
  <c r="X45" i="5"/>
  <c r="AA45" i="5" s="1"/>
  <c r="Z146" i="5"/>
  <c r="X146" i="5"/>
  <c r="AA146" i="5" s="1"/>
  <c r="Z145" i="5"/>
  <c r="X145" i="5"/>
  <c r="AA145" i="5" s="1"/>
  <c r="Z144" i="5"/>
  <c r="X144" i="5"/>
  <c r="AA144" i="5" s="1"/>
  <c r="Z143" i="5"/>
  <c r="X143" i="5"/>
  <c r="AA143" i="5" s="1"/>
  <c r="Z142" i="5"/>
  <c r="X142" i="5"/>
  <c r="AA142" i="5" s="1"/>
  <c r="Z141" i="5"/>
  <c r="X141" i="5"/>
  <c r="AA141" i="5" s="1"/>
  <c r="Z43" i="5"/>
  <c r="X43" i="5"/>
  <c r="AA43" i="5" s="1"/>
  <c r="Z42" i="5"/>
  <c r="X42" i="5"/>
  <c r="AA42" i="5" s="1"/>
  <c r="Z41" i="5"/>
  <c r="X41" i="5"/>
  <c r="AA41" i="5" s="1"/>
  <c r="Z40" i="5"/>
  <c r="X40" i="5"/>
  <c r="AA40" i="5" s="1"/>
  <c r="Z39" i="5"/>
  <c r="X39" i="5"/>
  <c r="AA39" i="5" s="1"/>
  <c r="Z140" i="5"/>
  <c r="X140" i="5"/>
  <c r="AA140" i="5" s="1"/>
  <c r="Z139" i="5"/>
  <c r="X139" i="5"/>
  <c r="AA139" i="5" s="1"/>
  <c r="Z137" i="5"/>
  <c r="X137" i="5"/>
  <c r="AA137" i="5" s="1"/>
  <c r="Z136" i="5"/>
  <c r="X136" i="5"/>
  <c r="AA136" i="5" s="1"/>
  <c r="Z135" i="5"/>
  <c r="X135" i="5"/>
  <c r="AA135" i="5" s="1"/>
  <c r="Z134" i="5"/>
  <c r="X134" i="5"/>
  <c r="AA134" i="5" s="1"/>
  <c r="Z34" i="5"/>
  <c r="X34" i="5"/>
  <c r="AA34" i="5" s="1"/>
  <c r="Z133" i="5"/>
  <c r="X133" i="5"/>
  <c r="AA133" i="5" s="1"/>
  <c r="Z132" i="5"/>
  <c r="X132" i="5"/>
  <c r="AA132" i="5" s="1"/>
  <c r="Z131" i="5"/>
  <c r="X131" i="5"/>
  <c r="AA131" i="5" s="1"/>
  <c r="Z130" i="5"/>
  <c r="X130" i="5"/>
  <c r="AA130" i="5" s="1"/>
  <c r="Z129" i="5"/>
  <c r="X129" i="5"/>
  <c r="AA129" i="5" s="1"/>
  <c r="Z128" i="5"/>
  <c r="X128" i="5"/>
  <c r="AA128" i="5" s="1"/>
  <c r="Z127" i="5"/>
  <c r="X127" i="5"/>
  <c r="AA127" i="5" s="1"/>
  <c r="Z126" i="5"/>
  <c r="X126" i="5"/>
  <c r="AA126" i="5" s="1"/>
  <c r="Z125" i="5"/>
  <c r="X125" i="5"/>
  <c r="AA125" i="5" s="1"/>
  <c r="Z124" i="5"/>
  <c r="X124" i="5"/>
  <c r="AA124" i="5" s="1"/>
  <c r="Z123" i="5"/>
  <c r="X123" i="5"/>
  <c r="AA123" i="5" s="1"/>
  <c r="Z122" i="5"/>
  <c r="X122" i="5"/>
  <c r="AA122" i="5" s="1"/>
  <c r="Z121" i="5"/>
  <c r="X121" i="5"/>
  <c r="AA121" i="5" s="1"/>
  <c r="Z120" i="5"/>
  <c r="X120" i="5"/>
  <c r="AA120" i="5" s="1"/>
  <c r="Z119" i="5"/>
  <c r="X119" i="5"/>
  <c r="AA119" i="5" s="1"/>
  <c r="Z118" i="5"/>
  <c r="X118" i="5"/>
  <c r="AA118" i="5" s="1"/>
  <c r="Z117" i="5"/>
  <c r="X117" i="5"/>
  <c r="AA117" i="5" s="1"/>
  <c r="Z33" i="5"/>
  <c r="X33" i="5"/>
  <c r="AA33" i="5" s="1"/>
  <c r="Z116" i="5"/>
  <c r="X116" i="5"/>
  <c r="AA116" i="5" s="1"/>
  <c r="Z115" i="5"/>
  <c r="X115" i="5"/>
  <c r="AA115" i="5" s="1"/>
  <c r="Z114" i="5"/>
  <c r="X114" i="5"/>
  <c r="AA114" i="5" s="1"/>
  <c r="Z113" i="5"/>
  <c r="X113" i="5"/>
  <c r="AA113" i="5" s="1"/>
  <c r="Z112" i="5"/>
  <c r="X112" i="5"/>
  <c r="AA112" i="5" s="1"/>
  <c r="Z111" i="5"/>
  <c r="X111" i="5"/>
  <c r="AA111" i="5" s="1"/>
  <c r="Z110" i="5"/>
  <c r="X110" i="5"/>
  <c r="AA110" i="5" s="1"/>
  <c r="Z109" i="5"/>
  <c r="X109" i="5"/>
  <c r="AA109" i="5" s="1"/>
  <c r="Z108" i="5"/>
  <c r="X108" i="5"/>
  <c r="AA108" i="5" s="1"/>
  <c r="Z107" i="5"/>
  <c r="X107" i="5"/>
  <c r="AA107" i="5" s="1"/>
  <c r="Z106" i="5"/>
  <c r="X106" i="5"/>
  <c r="AA106" i="5" s="1"/>
  <c r="Z105" i="5"/>
  <c r="X105" i="5"/>
  <c r="AA105" i="5" s="1"/>
  <c r="Z32" i="5"/>
  <c r="X32" i="5"/>
  <c r="AA32" i="5" s="1"/>
  <c r="Z104" i="5"/>
  <c r="X104" i="5"/>
  <c r="AA104" i="5" s="1"/>
  <c r="Z103" i="5"/>
  <c r="X103" i="5"/>
  <c r="AA103" i="5" s="1"/>
  <c r="Z31" i="5"/>
  <c r="X31" i="5"/>
  <c r="AA31" i="5" s="1"/>
  <c r="Z23" i="5"/>
  <c r="X23" i="5"/>
  <c r="AA23" i="5" s="1"/>
  <c r="Z22" i="5"/>
  <c r="X22" i="5"/>
  <c r="AA22" i="5" s="1"/>
  <c r="Z21" i="5"/>
  <c r="X21" i="5"/>
  <c r="AA21" i="5" s="1"/>
  <c r="Z102" i="5"/>
  <c r="X102" i="5"/>
  <c r="AA102" i="5" s="1"/>
  <c r="Z101" i="5"/>
  <c r="X101" i="5"/>
  <c r="AA101" i="5" s="1"/>
  <c r="Z20" i="5"/>
  <c r="X20" i="5"/>
  <c r="AA20" i="5" s="1"/>
  <c r="Z100" i="5"/>
  <c r="X100" i="5"/>
  <c r="AA100" i="5" s="1"/>
  <c r="Z19" i="5"/>
  <c r="X19" i="5"/>
  <c r="AA19" i="5" s="1"/>
  <c r="Z18" i="5"/>
  <c r="X18" i="5"/>
  <c r="AA18" i="5" s="1"/>
  <c r="Z99" i="5"/>
  <c r="X99" i="5"/>
  <c r="AA99" i="5" s="1"/>
  <c r="Z98" i="5"/>
  <c r="X98" i="5"/>
  <c r="AA98" i="5" s="1"/>
  <c r="Z17" i="5"/>
  <c r="X17" i="5"/>
  <c r="AA17" i="5" s="1"/>
  <c r="Z97" i="5"/>
  <c r="X97" i="5"/>
  <c r="AA97" i="5" s="1"/>
  <c r="Z96" i="5"/>
  <c r="X96" i="5"/>
  <c r="AA96" i="5" s="1"/>
  <c r="Z95" i="5"/>
  <c r="X95" i="5"/>
  <c r="AA95" i="5" s="1"/>
  <c r="Z94" i="5"/>
  <c r="X94" i="5"/>
  <c r="AA94" i="5" s="1"/>
  <c r="Z93" i="5"/>
  <c r="X93" i="5"/>
  <c r="AA93" i="5" s="1"/>
  <c r="Z92" i="5"/>
  <c r="X92" i="5"/>
  <c r="AA92" i="5" s="1"/>
  <c r="Z91" i="5"/>
  <c r="X91" i="5"/>
  <c r="AA91" i="5" s="1"/>
  <c r="Z90" i="5"/>
  <c r="X90" i="5"/>
  <c r="AA90" i="5" s="1"/>
  <c r="Z89" i="5"/>
  <c r="X89" i="5"/>
  <c r="AA89" i="5" s="1"/>
  <c r="Z88" i="5"/>
  <c r="X88" i="5"/>
  <c r="AA88" i="5" s="1"/>
  <c r="Z87" i="5"/>
  <c r="X87" i="5"/>
  <c r="AA87" i="5" s="1"/>
  <c r="Z86" i="5"/>
  <c r="X86" i="5"/>
  <c r="AA86" i="5" s="1"/>
  <c r="Z85" i="5"/>
  <c r="X85" i="5"/>
  <c r="AA85" i="5" s="1"/>
  <c r="Z84" i="5"/>
  <c r="X84" i="5"/>
  <c r="AA84" i="5" s="1"/>
  <c r="Z16" i="5"/>
  <c r="X16" i="5"/>
  <c r="AA16" i="5" s="1"/>
  <c r="Z83" i="5"/>
  <c r="X83" i="5"/>
  <c r="AA83" i="5" s="1"/>
  <c r="Z82" i="5"/>
  <c r="X82" i="5"/>
  <c r="AA82" i="5" s="1"/>
  <c r="Z81" i="5"/>
  <c r="X81" i="5"/>
  <c r="AA81" i="5" s="1"/>
  <c r="Z80" i="5"/>
  <c r="X80" i="5"/>
  <c r="AA80" i="5" s="1"/>
  <c r="Z15" i="5"/>
  <c r="X15" i="5"/>
  <c r="AA15" i="5" s="1"/>
  <c r="Z79" i="5"/>
  <c r="X79" i="5"/>
  <c r="AA79" i="5" s="1"/>
  <c r="Z78" i="5"/>
  <c r="X78" i="5"/>
  <c r="AA78" i="5" s="1"/>
  <c r="Z77" i="5"/>
  <c r="X77" i="5"/>
  <c r="AA77" i="5" s="1"/>
  <c r="Z76" i="5"/>
  <c r="X76" i="5"/>
  <c r="AA76" i="5" s="1"/>
  <c r="Z75" i="5"/>
  <c r="X75" i="5"/>
  <c r="AA75" i="5" s="1"/>
  <c r="Z74" i="5"/>
  <c r="X74" i="5"/>
  <c r="AA74" i="5" s="1"/>
  <c r="Z73" i="5"/>
  <c r="X73" i="5"/>
  <c r="AA73" i="5" s="1"/>
  <c r="Z72" i="5"/>
  <c r="X72" i="5"/>
  <c r="AA72" i="5" s="1"/>
  <c r="Z71" i="5"/>
  <c r="X71" i="5"/>
  <c r="AA71" i="5" s="1"/>
  <c r="Z70" i="5"/>
  <c r="X70" i="5"/>
  <c r="AA70" i="5" s="1"/>
  <c r="Z69" i="5"/>
  <c r="X69" i="5"/>
  <c r="AA69" i="5" s="1"/>
  <c r="Z68" i="5"/>
  <c r="X68" i="5"/>
  <c r="AA68" i="5" s="1"/>
  <c r="Z67" i="5"/>
  <c r="X67" i="5"/>
  <c r="AA67" i="5" s="1"/>
  <c r="BQ35" i="5"/>
  <c r="BR34" i="5" s="1"/>
  <c r="Z66" i="5"/>
  <c r="X66" i="5"/>
  <c r="AA66" i="5" s="1"/>
  <c r="BO27" i="5"/>
  <c r="Z65" i="5"/>
  <c r="X65" i="5"/>
  <c r="AA65" i="5" s="1"/>
  <c r="Z64" i="5"/>
  <c r="X64" i="5"/>
  <c r="AA64" i="5" s="1"/>
  <c r="Z63" i="5"/>
  <c r="X63" i="5"/>
  <c r="AA63" i="5" s="1"/>
  <c r="Z62" i="5"/>
  <c r="X62" i="5"/>
  <c r="AA62" i="5" s="1"/>
  <c r="Z12" i="5"/>
  <c r="X12" i="5"/>
  <c r="AA12" i="5" s="1"/>
  <c r="Z61" i="5"/>
  <c r="X61" i="5"/>
  <c r="AA61" i="5" s="1"/>
  <c r="Z60" i="5"/>
  <c r="X60" i="5"/>
  <c r="AA60" i="5" s="1"/>
  <c r="BO19" i="5"/>
  <c r="Z9" i="5"/>
  <c r="X9" i="5"/>
  <c r="AA9" i="5" s="1"/>
  <c r="Z8" i="5"/>
  <c r="X8" i="5"/>
  <c r="AA8" i="5" s="1"/>
  <c r="Z59" i="5"/>
  <c r="X59" i="5"/>
  <c r="AA59" i="5" s="1"/>
  <c r="Z7" i="5"/>
  <c r="X7" i="5"/>
  <c r="AA7" i="5" s="1"/>
  <c r="BO13" i="5"/>
  <c r="Z58" i="5"/>
  <c r="X58" i="5"/>
  <c r="AA58" i="5" s="1"/>
  <c r="Z57" i="5"/>
  <c r="X57" i="5"/>
  <c r="AA57" i="5" s="1"/>
  <c r="Z56" i="5"/>
  <c r="X56" i="5"/>
  <c r="AA56" i="5" s="1"/>
  <c r="Z55" i="5"/>
  <c r="X55" i="5"/>
  <c r="AA55" i="5" s="1"/>
  <c r="Z6" i="5"/>
  <c r="X6" i="5"/>
  <c r="AA6" i="5" s="1"/>
  <c r="Z54" i="5"/>
  <c r="X54" i="5"/>
  <c r="AA54" i="5" s="1"/>
  <c r="BO7" i="5"/>
  <c r="Z5" i="5"/>
  <c r="X5" i="5"/>
  <c r="Z53" i="5"/>
  <c r="X53" i="5"/>
  <c r="AA53" i="5" s="1"/>
  <c r="Z52" i="5"/>
  <c r="X52" i="5"/>
  <c r="CI25" i="6" l="1"/>
  <c r="CI27" i="6"/>
  <c r="CI26" i="6"/>
  <c r="BZ13" i="5"/>
  <c r="BZ12" i="5"/>
  <c r="BZ11" i="5"/>
  <c r="BZ14" i="5" s="1"/>
  <c r="CA42" i="6"/>
  <c r="CA41" i="6"/>
  <c r="CA40" i="6"/>
  <c r="CA39" i="6"/>
  <c r="BE19" i="6"/>
  <c r="AV19" i="6"/>
  <c r="BO19" i="6"/>
  <c r="BQ19" i="6"/>
  <c r="BN19" i="6"/>
  <c r="BP19" i="6"/>
  <c r="BM19" i="6"/>
  <c r="BS19" i="6"/>
  <c r="AM19" i="6"/>
  <c r="BR19" i="6"/>
  <c r="BT19" i="6"/>
  <c r="BD19" i="6"/>
  <c r="BG19" i="6"/>
  <c r="BI19" i="6"/>
  <c r="BL19" i="6"/>
  <c r="BF19" i="6"/>
  <c r="BH19" i="6"/>
  <c r="BA19" i="6"/>
  <c r="BC19" i="6"/>
  <c r="BB19" i="6"/>
  <c r="BK19" i="6"/>
  <c r="AX19" i="6"/>
  <c r="AY19" i="6"/>
  <c r="AW19" i="6"/>
  <c r="AT19" i="6"/>
  <c r="BJ19" i="6"/>
  <c r="AZ19" i="6"/>
  <c r="AU19" i="6"/>
  <c r="BN173" i="6"/>
  <c r="AV173" i="6"/>
  <c r="AM173" i="6"/>
  <c r="BT173" i="6"/>
  <c r="BM173" i="6"/>
  <c r="BE173" i="6"/>
  <c r="BO173" i="6"/>
  <c r="BQ173" i="6"/>
  <c r="BP173" i="6"/>
  <c r="BS173" i="6"/>
  <c r="BL173" i="6"/>
  <c r="BD173" i="6"/>
  <c r="BH173" i="6"/>
  <c r="BR173" i="6"/>
  <c r="BI173" i="6"/>
  <c r="BF173" i="6"/>
  <c r="AU173" i="6"/>
  <c r="AZ173" i="6"/>
  <c r="BA173" i="6"/>
  <c r="BG173" i="6"/>
  <c r="BK173" i="6"/>
  <c r="BJ173" i="6"/>
  <c r="BC173" i="6"/>
  <c r="AX173" i="6"/>
  <c r="BB173" i="6"/>
  <c r="AT173" i="6"/>
  <c r="AW173" i="6"/>
  <c r="AY173" i="6"/>
  <c r="BN181" i="6"/>
  <c r="BE181" i="6"/>
  <c r="AM181" i="6"/>
  <c r="AV181" i="6"/>
  <c r="BQ181" i="6"/>
  <c r="BS181" i="6"/>
  <c r="BT181" i="6"/>
  <c r="BO181" i="6"/>
  <c r="BR181" i="6"/>
  <c r="BL181" i="6"/>
  <c r="BM181" i="6"/>
  <c r="BD181" i="6"/>
  <c r="BH181" i="6"/>
  <c r="BI181" i="6"/>
  <c r="BK181" i="6"/>
  <c r="AY181" i="6"/>
  <c r="AZ181" i="6"/>
  <c r="BG181" i="6"/>
  <c r="BC181" i="6"/>
  <c r="AW181" i="6"/>
  <c r="BP181" i="6"/>
  <c r="AX181" i="6"/>
  <c r="BA181" i="6"/>
  <c r="BB181" i="6"/>
  <c r="AT181" i="6"/>
  <c r="BF181" i="6"/>
  <c r="BJ181" i="6"/>
  <c r="AU181" i="6"/>
  <c r="BN192" i="6"/>
  <c r="AV192" i="6"/>
  <c r="BT192" i="6"/>
  <c r="BM192" i="6"/>
  <c r="BE192" i="6"/>
  <c r="BP192" i="6"/>
  <c r="BS192" i="6"/>
  <c r="BO192" i="6"/>
  <c r="AM192" i="6"/>
  <c r="BH192" i="6"/>
  <c r="BQ192" i="6"/>
  <c r="BK192" i="6"/>
  <c r="BR192" i="6"/>
  <c r="BD192" i="6"/>
  <c r="BB192" i="6"/>
  <c r="BF192" i="6"/>
  <c r="BI192" i="6"/>
  <c r="AU192" i="6"/>
  <c r="AX192" i="6"/>
  <c r="BL192" i="6"/>
  <c r="BJ192" i="6"/>
  <c r="AW192" i="6"/>
  <c r="AT192" i="6"/>
  <c r="AY192" i="6"/>
  <c r="BC192" i="6"/>
  <c r="AZ192" i="6"/>
  <c r="BG192" i="6"/>
  <c r="BA192" i="6"/>
  <c r="BE43" i="6"/>
  <c r="BN43" i="6"/>
  <c r="AV43" i="6"/>
  <c r="BO43" i="6"/>
  <c r="BQ43" i="6"/>
  <c r="AM43" i="6"/>
  <c r="BS43" i="6"/>
  <c r="BT43" i="6"/>
  <c r="BM43" i="6"/>
  <c r="BP43" i="6"/>
  <c r="BR43" i="6"/>
  <c r="BD43" i="6"/>
  <c r="BG43" i="6"/>
  <c r="BI43" i="6"/>
  <c r="BJ43" i="6"/>
  <c r="BF43" i="6"/>
  <c r="BA43" i="6"/>
  <c r="BH43" i="6"/>
  <c r="BC43" i="6"/>
  <c r="BB43" i="6"/>
  <c r="AX43" i="6"/>
  <c r="BL43" i="6"/>
  <c r="AY43" i="6"/>
  <c r="AU43" i="6"/>
  <c r="AT43" i="6"/>
  <c r="AW43" i="6"/>
  <c r="AZ43" i="6"/>
  <c r="BK43" i="6"/>
  <c r="BE207" i="6"/>
  <c r="BN207" i="6"/>
  <c r="AM207" i="6"/>
  <c r="BS207" i="6"/>
  <c r="BO207" i="6"/>
  <c r="BQ207" i="6"/>
  <c r="BT207" i="6"/>
  <c r="BL207" i="6"/>
  <c r="BM207" i="6"/>
  <c r="AV207" i="6"/>
  <c r="BR207" i="6"/>
  <c r="BG207" i="6"/>
  <c r="BH207" i="6"/>
  <c r="BP207" i="6"/>
  <c r="BF207" i="6"/>
  <c r="BC207" i="6"/>
  <c r="BA207" i="6"/>
  <c r="BI207" i="6"/>
  <c r="BB207" i="6"/>
  <c r="BK207" i="6"/>
  <c r="AW207" i="6"/>
  <c r="AY207" i="6"/>
  <c r="AX207" i="6"/>
  <c r="BJ207" i="6"/>
  <c r="AU207" i="6"/>
  <c r="AZ207" i="6"/>
  <c r="BD207" i="6"/>
  <c r="AT207" i="6"/>
  <c r="BN66" i="6"/>
  <c r="AV66" i="6"/>
  <c r="BQ66" i="6"/>
  <c r="AM66" i="6"/>
  <c r="BS66" i="6"/>
  <c r="BM66" i="6"/>
  <c r="BR66" i="6"/>
  <c r="BE66" i="6"/>
  <c r="BP66" i="6"/>
  <c r="BO66" i="6"/>
  <c r="BJ66" i="6"/>
  <c r="BD66" i="6"/>
  <c r="BF66" i="6"/>
  <c r="BK66" i="6"/>
  <c r="AZ66" i="6"/>
  <c r="BA66" i="6"/>
  <c r="BL66" i="6"/>
  <c r="AU66" i="6"/>
  <c r="BI66" i="6"/>
  <c r="BC66" i="6"/>
  <c r="AY66" i="6"/>
  <c r="BB66" i="6"/>
  <c r="AT66" i="6"/>
  <c r="BT66" i="6"/>
  <c r="BG66" i="6"/>
  <c r="AW66" i="6"/>
  <c r="AX66" i="6"/>
  <c r="BH66" i="6"/>
  <c r="BE71" i="6"/>
  <c r="BN71" i="6"/>
  <c r="AM71" i="6"/>
  <c r="BM71" i="6"/>
  <c r="BP71" i="6"/>
  <c r="BR71" i="6"/>
  <c r="BQ71" i="6"/>
  <c r="BS71" i="6"/>
  <c r="BO71" i="6"/>
  <c r="BL71" i="6"/>
  <c r="AV71" i="6"/>
  <c r="BG71" i="6"/>
  <c r="BJ71" i="6"/>
  <c r="BK71" i="6"/>
  <c r="AW71" i="6"/>
  <c r="AX71" i="6"/>
  <c r="BC71" i="6"/>
  <c r="BB71" i="6"/>
  <c r="BA71" i="6"/>
  <c r="AU71" i="6"/>
  <c r="BH71" i="6"/>
  <c r="BD71" i="6"/>
  <c r="BT71" i="6"/>
  <c r="BF71" i="6"/>
  <c r="AY71" i="6"/>
  <c r="AZ71" i="6"/>
  <c r="BI71" i="6"/>
  <c r="AT71" i="6"/>
  <c r="BN230" i="6"/>
  <c r="BE230" i="6"/>
  <c r="AV230" i="6"/>
  <c r="AM230" i="6"/>
  <c r="BR230" i="6"/>
  <c r="BT230" i="6"/>
  <c r="BM230" i="6"/>
  <c r="BO230" i="6"/>
  <c r="BQ230" i="6"/>
  <c r="BP230" i="6"/>
  <c r="BS230" i="6"/>
  <c r="BL230" i="6"/>
  <c r="BF230" i="6"/>
  <c r="BG230" i="6"/>
  <c r="BD230" i="6"/>
  <c r="AZ230" i="6"/>
  <c r="BH230" i="6"/>
  <c r="BA230" i="6"/>
  <c r="AU230" i="6"/>
  <c r="BC230" i="6"/>
  <c r="BI230" i="6"/>
  <c r="AW230" i="6"/>
  <c r="BJ230" i="6"/>
  <c r="AX230" i="6"/>
  <c r="BK230" i="6"/>
  <c r="AY230" i="6"/>
  <c r="BB230" i="6"/>
  <c r="AT230" i="6"/>
  <c r="BN237" i="6"/>
  <c r="AV237" i="6"/>
  <c r="AM237" i="6"/>
  <c r="BQ237" i="6"/>
  <c r="BE237" i="6"/>
  <c r="BS237" i="6"/>
  <c r="BP237" i="6"/>
  <c r="BT237" i="6"/>
  <c r="BO237" i="6"/>
  <c r="BL237" i="6"/>
  <c r="BM237" i="6"/>
  <c r="BR237" i="6"/>
  <c r="BD237" i="6"/>
  <c r="BF237" i="6"/>
  <c r="BJ237" i="6"/>
  <c r="AY237" i="6"/>
  <c r="BK237" i="6"/>
  <c r="AZ237" i="6"/>
  <c r="BH237" i="6"/>
  <c r="BC237" i="6"/>
  <c r="BA237" i="6"/>
  <c r="BB237" i="6"/>
  <c r="AX237" i="6"/>
  <c r="BG237" i="6"/>
  <c r="BI237" i="6"/>
  <c r="AW237" i="6"/>
  <c r="AT237" i="6"/>
  <c r="AU237" i="6"/>
  <c r="BN245" i="6"/>
  <c r="BE245" i="6"/>
  <c r="AM245" i="6"/>
  <c r="AV245" i="6"/>
  <c r="BQ245" i="6"/>
  <c r="BS245" i="6"/>
  <c r="BT245" i="6"/>
  <c r="BO245" i="6"/>
  <c r="BL245" i="6"/>
  <c r="BP245" i="6"/>
  <c r="BD245" i="6"/>
  <c r="BR245" i="6"/>
  <c r="BF245" i="6"/>
  <c r="BH245" i="6"/>
  <c r="AY245" i="6"/>
  <c r="BI245" i="6"/>
  <c r="AZ245" i="6"/>
  <c r="BJ245" i="6"/>
  <c r="AW245" i="6"/>
  <c r="BA245" i="6"/>
  <c r="BM245" i="6"/>
  <c r="BC245" i="6"/>
  <c r="AX245" i="6"/>
  <c r="BK245" i="6"/>
  <c r="AT245" i="6"/>
  <c r="AU245" i="6"/>
  <c r="BB245" i="6"/>
  <c r="BG245" i="6"/>
  <c r="BN253" i="6"/>
  <c r="AV253" i="6"/>
  <c r="AM253" i="6"/>
  <c r="BE253" i="6"/>
  <c r="BQ253" i="6"/>
  <c r="BS253" i="6"/>
  <c r="BO253" i="6"/>
  <c r="BT253" i="6"/>
  <c r="BP253" i="6"/>
  <c r="BL253" i="6"/>
  <c r="BM253" i="6"/>
  <c r="BR253" i="6"/>
  <c r="BD253" i="6"/>
  <c r="BF253" i="6"/>
  <c r="AY253" i="6"/>
  <c r="BG253" i="6"/>
  <c r="AZ253" i="6"/>
  <c r="BJ253" i="6"/>
  <c r="BC253" i="6"/>
  <c r="AU253" i="6"/>
  <c r="AW253" i="6"/>
  <c r="BH253" i="6"/>
  <c r="BI253" i="6"/>
  <c r="AX253" i="6"/>
  <c r="AT253" i="6"/>
  <c r="BK253" i="6"/>
  <c r="BA253" i="6"/>
  <c r="BB253" i="6"/>
  <c r="BN263" i="6"/>
  <c r="BE263" i="6"/>
  <c r="AM263" i="6"/>
  <c r="AV263" i="6"/>
  <c r="BS263" i="6"/>
  <c r="BO263" i="6"/>
  <c r="BM263" i="6"/>
  <c r="BQ263" i="6"/>
  <c r="BR263" i="6"/>
  <c r="BL263" i="6"/>
  <c r="BG263" i="6"/>
  <c r="BH263" i="6"/>
  <c r="BJ263" i="6"/>
  <c r="BA263" i="6"/>
  <c r="BK263" i="6"/>
  <c r="BB263" i="6"/>
  <c r="AY263" i="6"/>
  <c r="BP263" i="6"/>
  <c r="BF263" i="6"/>
  <c r="AZ263" i="6"/>
  <c r="BD263" i="6"/>
  <c r="BC263" i="6"/>
  <c r="AU263" i="6"/>
  <c r="AW263" i="6"/>
  <c r="AT263" i="6"/>
  <c r="BT263" i="6"/>
  <c r="BI263" i="6"/>
  <c r="AX263" i="6"/>
  <c r="BE276" i="6"/>
  <c r="BN276" i="6"/>
  <c r="AM276" i="6"/>
  <c r="AV276" i="6"/>
  <c r="BS276" i="6"/>
  <c r="BO276" i="6"/>
  <c r="BQ276" i="6"/>
  <c r="BL276" i="6"/>
  <c r="BM276" i="6"/>
  <c r="BR276" i="6"/>
  <c r="BT276" i="6"/>
  <c r="BG276" i="6"/>
  <c r="BH276" i="6"/>
  <c r="BF276" i="6"/>
  <c r="BC276" i="6"/>
  <c r="BA276" i="6"/>
  <c r="BI276" i="6"/>
  <c r="BB276" i="6"/>
  <c r="BP276" i="6"/>
  <c r="AW276" i="6"/>
  <c r="BJ276" i="6"/>
  <c r="AX276" i="6"/>
  <c r="BD276" i="6"/>
  <c r="AY276" i="6"/>
  <c r="BK276" i="6"/>
  <c r="AT276" i="6"/>
  <c r="AU276" i="6"/>
  <c r="AZ276" i="6"/>
  <c r="BN285" i="6"/>
  <c r="BE285" i="6"/>
  <c r="AV285" i="6"/>
  <c r="AM285" i="6"/>
  <c r="BM285" i="6"/>
  <c r="BP285" i="6"/>
  <c r="BR285" i="6"/>
  <c r="BT285" i="6"/>
  <c r="BL285" i="6"/>
  <c r="BS285" i="6"/>
  <c r="BH285" i="6"/>
  <c r="BI285" i="6"/>
  <c r="BG285" i="6"/>
  <c r="BB285" i="6"/>
  <c r="BJ285" i="6"/>
  <c r="BC285" i="6"/>
  <c r="BO285" i="6"/>
  <c r="BD285" i="6"/>
  <c r="AX285" i="6"/>
  <c r="AZ285" i="6"/>
  <c r="AY285" i="6"/>
  <c r="BF285" i="6"/>
  <c r="AU285" i="6"/>
  <c r="BK285" i="6"/>
  <c r="AW285" i="6"/>
  <c r="BA285" i="6"/>
  <c r="BQ285" i="6"/>
  <c r="AT285" i="6"/>
  <c r="BN294" i="6"/>
  <c r="BE294" i="6"/>
  <c r="AM294" i="6"/>
  <c r="AV294" i="6"/>
  <c r="BS294" i="6"/>
  <c r="BM294" i="6"/>
  <c r="BP294" i="6"/>
  <c r="BL294" i="6"/>
  <c r="BO294" i="6"/>
  <c r="BR294" i="6"/>
  <c r="BT294" i="6"/>
  <c r="BI294" i="6"/>
  <c r="BJ294" i="6"/>
  <c r="BH294" i="6"/>
  <c r="BK294" i="6"/>
  <c r="AU294" i="6"/>
  <c r="BD294" i="6"/>
  <c r="AY294" i="6"/>
  <c r="BG294" i="6"/>
  <c r="BA294" i="6"/>
  <c r="BF294" i="6"/>
  <c r="AZ294" i="6"/>
  <c r="AT294" i="6"/>
  <c r="BC294" i="6"/>
  <c r="BB294" i="6"/>
  <c r="AW294" i="6"/>
  <c r="AX294" i="6"/>
  <c r="BQ294" i="6"/>
  <c r="BN126" i="6"/>
  <c r="BE126" i="6"/>
  <c r="AM126" i="6"/>
  <c r="BO126" i="6"/>
  <c r="BS126" i="6"/>
  <c r="AV126" i="6"/>
  <c r="BP126" i="6"/>
  <c r="BQ126" i="6"/>
  <c r="BM126" i="6"/>
  <c r="BT126" i="6"/>
  <c r="BF126" i="6"/>
  <c r="BI126" i="6"/>
  <c r="BJ126" i="6"/>
  <c r="BH126" i="6"/>
  <c r="AU126" i="6"/>
  <c r="BK126" i="6"/>
  <c r="AW126" i="6"/>
  <c r="BG126" i="6"/>
  <c r="BA126" i="6"/>
  <c r="BB126" i="6"/>
  <c r="AY126" i="6"/>
  <c r="BL126" i="6"/>
  <c r="AX126" i="6"/>
  <c r="BR126" i="6"/>
  <c r="BC126" i="6"/>
  <c r="BD126" i="6"/>
  <c r="AT126" i="6"/>
  <c r="AZ126" i="6"/>
  <c r="BE306" i="6"/>
  <c r="AM306" i="6"/>
  <c r="BN306" i="6"/>
  <c r="AV306" i="6"/>
  <c r="BT306" i="6"/>
  <c r="BO306" i="6"/>
  <c r="BQ306" i="6"/>
  <c r="BP306" i="6"/>
  <c r="BR306" i="6"/>
  <c r="BS306" i="6"/>
  <c r="BJ306" i="6"/>
  <c r="BK306" i="6"/>
  <c r="BI306" i="6"/>
  <c r="AU306" i="6"/>
  <c r="BM306" i="6"/>
  <c r="AW306" i="6"/>
  <c r="BG306" i="6"/>
  <c r="AZ306" i="6"/>
  <c r="BL306" i="6"/>
  <c r="BA306" i="6"/>
  <c r="AT306" i="6"/>
  <c r="BC306" i="6"/>
  <c r="BB306" i="6"/>
  <c r="BD306" i="6"/>
  <c r="AY306" i="6"/>
  <c r="BF306" i="6"/>
  <c r="AX306" i="6"/>
  <c r="BH306" i="6"/>
  <c r="BE322" i="6"/>
  <c r="BN322" i="6"/>
  <c r="AV322" i="6"/>
  <c r="AM322" i="6"/>
  <c r="BT322" i="6"/>
  <c r="BO322" i="6"/>
  <c r="BQ322" i="6"/>
  <c r="BP322" i="6"/>
  <c r="BS322" i="6"/>
  <c r="BL322" i="6"/>
  <c r="BR322" i="6"/>
  <c r="BJ322" i="6"/>
  <c r="BK322" i="6"/>
  <c r="BD322" i="6"/>
  <c r="AU322" i="6"/>
  <c r="BF322" i="6"/>
  <c r="AW322" i="6"/>
  <c r="BI322" i="6"/>
  <c r="BC322" i="6"/>
  <c r="BG322" i="6"/>
  <c r="AT322" i="6"/>
  <c r="AX322" i="6"/>
  <c r="AY322" i="6"/>
  <c r="AZ322" i="6"/>
  <c r="BM322" i="6"/>
  <c r="BH322" i="6"/>
  <c r="BA322" i="6"/>
  <c r="BB322" i="6"/>
  <c r="BE330" i="6"/>
  <c r="BN330" i="6"/>
  <c r="AV330" i="6"/>
  <c r="AM330" i="6"/>
  <c r="BT330" i="6"/>
  <c r="BO330" i="6"/>
  <c r="BQ330" i="6"/>
  <c r="BM330" i="6"/>
  <c r="BP330" i="6"/>
  <c r="BJ330" i="6"/>
  <c r="BK330" i="6"/>
  <c r="BR330" i="6"/>
  <c r="AU330" i="6"/>
  <c r="BS330" i="6"/>
  <c r="BC330" i="6"/>
  <c r="AW330" i="6"/>
  <c r="BI330" i="6"/>
  <c r="BB330" i="6"/>
  <c r="BG330" i="6"/>
  <c r="BD330" i="6"/>
  <c r="AT330" i="6"/>
  <c r="BF330" i="6"/>
  <c r="BA330" i="6"/>
  <c r="BH330" i="6"/>
  <c r="BL330" i="6"/>
  <c r="AX330" i="6"/>
  <c r="AY330" i="6"/>
  <c r="AZ330" i="6"/>
  <c r="BE338" i="6"/>
  <c r="BN338" i="6"/>
  <c r="AM338" i="6"/>
  <c r="AV338" i="6"/>
  <c r="BT338" i="6"/>
  <c r="BO338" i="6"/>
  <c r="BQ338" i="6"/>
  <c r="BP338" i="6"/>
  <c r="BS338" i="6"/>
  <c r="BR338" i="6"/>
  <c r="BJ338" i="6"/>
  <c r="BL338" i="6"/>
  <c r="BK338" i="6"/>
  <c r="BI338" i="6"/>
  <c r="AU338" i="6"/>
  <c r="AW338" i="6"/>
  <c r="BM338" i="6"/>
  <c r="BC338" i="6"/>
  <c r="AZ338" i="6"/>
  <c r="BB338" i="6"/>
  <c r="BG338" i="6"/>
  <c r="BD338" i="6"/>
  <c r="BA338" i="6"/>
  <c r="AT338" i="6"/>
  <c r="BF338" i="6"/>
  <c r="AX338" i="6"/>
  <c r="BH338" i="6"/>
  <c r="AY338" i="6"/>
  <c r="BE350" i="6"/>
  <c r="BN350" i="6"/>
  <c r="AV350" i="6"/>
  <c r="AM350" i="6"/>
  <c r="BS350" i="6"/>
  <c r="BQ350" i="6"/>
  <c r="BT350" i="6"/>
  <c r="BM350" i="6"/>
  <c r="BO350" i="6"/>
  <c r="BP350" i="6"/>
  <c r="BF350" i="6"/>
  <c r="BR350" i="6"/>
  <c r="BG350" i="6"/>
  <c r="BK350" i="6"/>
  <c r="AZ350" i="6"/>
  <c r="BA350" i="6"/>
  <c r="BL350" i="6"/>
  <c r="BB350" i="6"/>
  <c r="BC350" i="6"/>
  <c r="BD350" i="6"/>
  <c r="BH350" i="6"/>
  <c r="BI350" i="6"/>
  <c r="AX350" i="6"/>
  <c r="AT350" i="6"/>
  <c r="AY350" i="6"/>
  <c r="AU350" i="6"/>
  <c r="AW350" i="6"/>
  <c r="BJ350" i="6"/>
  <c r="BE358" i="6"/>
  <c r="BN358" i="6"/>
  <c r="AV358" i="6"/>
  <c r="AM358" i="6"/>
  <c r="BS358" i="6"/>
  <c r="BP358" i="6"/>
  <c r="BR358" i="6"/>
  <c r="BO358" i="6"/>
  <c r="BQ358" i="6"/>
  <c r="BL358" i="6"/>
  <c r="BF358" i="6"/>
  <c r="BG358" i="6"/>
  <c r="BM358" i="6"/>
  <c r="BI358" i="6"/>
  <c r="AZ358" i="6"/>
  <c r="BT358" i="6"/>
  <c r="BJ358" i="6"/>
  <c r="BA358" i="6"/>
  <c r="AX358" i="6"/>
  <c r="BB358" i="6"/>
  <c r="BD358" i="6"/>
  <c r="AY358" i="6"/>
  <c r="BH358" i="6"/>
  <c r="BK358" i="6"/>
  <c r="BC358" i="6"/>
  <c r="AW358" i="6"/>
  <c r="AT358" i="6"/>
  <c r="AU358" i="6"/>
  <c r="BE366" i="6"/>
  <c r="BN366" i="6"/>
  <c r="AV366" i="6"/>
  <c r="AM366" i="6"/>
  <c r="BR366" i="6"/>
  <c r="BT366" i="6"/>
  <c r="BM366" i="6"/>
  <c r="BO366" i="6"/>
  <c r="BP366" i="6"/>
  <c r="BF366" i="6"/>
  <c r="BQ366" i="6"/>
  <c r="BG366" i="6"/>
  <c r="BD366" i="6"/>
  <c r="AZ366" i="6"/>
  <c r="BS366" i="6"/>
  <c r="BH366" i="6"/>
  <c r="BA366" i="6"/>
  <c r="AU366" i="6"/>
  <c r="BI366" i="6"/>
  <c r="AW366" i="6"/>
  <c r="BJ366" i="6"/>
  <c r="BC366" i="6"/>
  <c r="AX366" i="6"/>
  <c r="BK366" i="6"/>
  <c r="AY366" i="6"/>
  <c r="BB366" i="6"/>
  <c r="AT366" i="6"/>
  <c r="BL366" i="6"/>
  <c r="BE374" i="6"/>
  <c r="BN374" i="6"/>
  <c r="AV374" i="6"/>
  <c r="AM374" i="6"/>
  <c r="BR374" i="6"/>
  <c r="BT374" i="6"/>
  <c r="BM374" i="6"/>
  <c r="BP374" i="6"/>
  <c r="BS374" i="6"/>
  <c r="BF374" i="6"/>
  <c r="BG374" i="6"/>
  <c r="BL374" i="6"/>
  <c r="AZ374" i="6"/>
  <c r="BO374" i="6"/>
  <c r="BC374" i="6"/>
  <c r="BA374" i="6"/>
  <c r="BQ374" i="6"/>
  <c r="BH374" i="6"/>
  <c r="AU374" i="6"/>
  <c r="BK374" i="6"/>
  <c r="BI374" i="6"/>
  <c r="BJ374" i="6"/>
  <c r="BB374" i="6"/>
  <c r="AT374" i="6"/>
  <c r="BD374" i="6"/>
  <c r="AX374" i="6"/>
  <c r="AY374" i="6"/>
  <c r="AW374" i="6"/>
  <c r="BN386" i="6"/>
  <c r="BE386" i="6"/>
  <c r="AV386" i="6"/>
  <c r="AM386" i="6"/>
  <c r="BM386" i="6"/>
  <c r="BP386" i="6"/>
  <c r="BR386" i="6"/>
  <c r="BL386" i="6"/>
  <c r="BO386" i="6"/>
  <c r="BS386" i="6"/>
  <c r="BJ386" i="6"/>
  <c r="BT386" i="6"/>
  <c r="BK386" i="6"/>
  <c r="BD386" i="6"/>
  <c r="BF386" i="6"/>
  <c r="AW386" i="6"/>
  <c r="BH386" i="6"/>
  <c r="BB386" i="6"/>
  <c r="BI386" i="6"/>
  <c r="AT386" i="6"/>
  <c r="BC386" i="6"/>
  <c r="AZ386" i="6"/>
  <c r="BG386" i="6"/>
  <c r="AU386" i="6"/>
  <c r="BQ386" i="6"/>
  <c r="AX386" i="6"/>
  <c r="AY386" i="6"/>
  <c r="BA386" i="6"/>
  <c r="BE394" i="6"/>
  <c r="AV394" i="6"/>
  <c r="AM394" i="6"/>
  <c r="BN394" i="6"/>
  <c r="BM394" i="6"/>
  <c r="BP394" i="6"/>
  <c r="BR394" i="6"/>
  <c r="BQ394" i="6"/>
  <c r="BJ394" i="6"/>
  <c r="BK394" i="6"/>
  <c r="BC394" i="6"/>
  <c r="BT394" i="6"/>
  <c r="BL394" i="6"/>
  <c r="BD394" i="6"/>
  <c r="BH394" i="6"/>
  <c r="BB394" i="6"/>
  <c r="BO394" i="6"/>
  <c r="BI394" i="6"/>
  <c r="AT394" i="6"/>
  <c r="AU394" i="6"/>
  <c r="BG394" i="6"/>
  <c r="AW394" i="6"/>
  <c r="BS394" i="6"/>
  <c r="AZ394" i="6"/>
  <c r="BA394" i="6"/>
  <c r="AY394" i="6"/>
  <c r="BF394" i="6"/>
  <c r="AX394" i="6"/>
  <c r="BE402" i="6"/>
  <c r="BN402" i="6"/>
  <c r="AM402" i="6"/>
  <c r="AV402" i="6"/>
  <c r="BM402" i="6"/>
  <c r="BP402" i="6"/>
  <c r="BR402" i="6"/>
  <c r="BQ402" i="6"/>
  <c r="BS402" i="6"/>
  <c r="BL402" i="6"/>
  <c r="BJ402" i="6"/>
  <c r="BK402" i="6"/>
  <c r="BI402" i="6"/>
  <c r="BD402" i="6"/>
  <c r="BT402" i="6"/>
  <c r="BH402" i="6"/>
  <c r="BB402" i="6"/>
  <c r="AU402" i="6"/>
  <c r="AT402" i="6"/>
  <c r="BF402" i="6"/>
  <c r="BC402" i="6"/>
  <c r="AW402" i="6"/>
  <c r="BG402" i="6"/>
  <c r="AX402" i="6"/>
  <c r="BO402" i="6"/>
  <c r="AY402" i="6"/>
  <c r="AZ402" i="6"/>
  <c r="BA402" i="6"/>
  <c r="BE410" i="6"/>
  <c r="BN410" i="6"/>
  <c r="AV410" i="6"/>
  <c r="AM410" i="6"/>
  <c r="BM410" i="6"/>
  <c r="BP410" i="6"/>
  <c r="BR410" i="6"/>
  <c r="BT410" i="6"/>
  <c r="BL410" i="6"/>
  <c r="BO410" i="6"/>
  <c r="BJ410" i="6"/>
  <c r="BQ410" i="6"/>
  <c r="BK410" i="6"/>
  <c r="BG410" i="6"/>
  <c r="BH410" i="6"/>
  <c r="BD410" i="6"/>
  <c r="BC410" i="6"/>
  <c r="BB410" i="6"/>
  <c r="AT410" i="6"/>
  <c r="AU410" i="6"/>
  <c r="BF410" i="6"/>
  <c r="AY410" i="6"/>
  <c r="BI410" i="6"/>
  <c r="AW410" i="6"/>
  <c r="AX410" i="6"/>
  <c r="AZ410" i="6"/>
  <c r="BA410" i="6"/>
  <c r="BS410" i="6"/>
  <c r="BE418" i="6"/>
  <c r="BN418" i="6"/>
  <c r="AV418" i="6"/>
  <c r="AM418" i="6"/>
  <c r="BM418" i="6"/>
  <c r="BP418" i="6"/>
  <c r="BR418" i="6"/>
  <c r="BO418" i="6"/>
  <c r="BT418" i="6"/>
  <c r="BS418" i="6"/>
  <c r="BJ418" i="6"/>
  <c r="BK418" i="6"/>
  <c r="BD418" i="6"/>
  <c r="BF418" i="6"/>
  <c r="BG418" i="6"/>
  <c r="BL418" i="6"/>
  <c r="BB418" i="6"/>
  <c r="AU418" i="6"/>
  <c r="BQ418" i="6"/>
  <c r="AT418" i="6"/>
  <c r="BH418" i="6"/>
  <c r="BI418" i="6"/>
  <c r="AY418" i="6"/>
  <c r="AZ418" i="6"/>
  <c r="AW418" i="6"/>
  <c r="AX418" i="6"/>
  <c r="BA418" i="6"/>
  <c r="BC418" i="6"/>
  <c r="BE426" i="6"/>
  <c r="BN426" i="6"/>
  <c r="AV426" i="6"/>
  <c r="AM426" i="6"/>
  <c r="BM426" i="6"/>
  <c r="BP426" i="6"/>
  <c r="BR426" i="6"/>
  <c r="BO426" i="6"/>
  <c r="BQ426" i="6"/>
  <c r="BJ426" i="6"/>
  <c r="BK426" i="6"/>
  <c r="BC426" i="6"/>
  <c r="BS426" i="6"/>
  <c r="BG426" i="6"/>
  <c r="BB426" i="6"/>
  <c r="AT426" i="6"/>
  <c r="AU426" i="6"/>
  <c r="BH426" i="6"/>
  <c r="BA426" i="6"/>
  <c r="BI426" i="6"/>
  <c r="BT426" i="6"/>
  <c r="AW426" i="6"/>
  <c r="BL426" i="6"/>
  <c r="AZ426" i="6"/>
  <c r="AX426" i="6"/>
  <c r="BD426" i="6"/>
  <c r="BF426" i="6"/>
  <c r="AY426" i="6"/>
  <c r="BE434" i="6"/>
  <c r="AV434" i="6"/>
  <c r="BN434" i="6"/>
  <c r="AM434" i="6"/>
  <c r="BM434" i="6"/>
  <c r="BP434" i="6"/>
  <c r="BR434" i="6"/>
  <c r="BS434" i="6"/>
  <c r="BJ434" i="6"/>
  <c r="BK434" i="6"/>
  <c r="BI434" i="6"/>
  <c r="BL434" i="6"/>
  <c r="BG434" i="6"/>
  <c r="BO434" i="6"/>
  <c r="BB434" i="6"/>
  <c r="BT434" i="6"/>
  <c r="BC434" i="6"/>
  <c r="AU434" i="6"/>
  <c r="BQ434" i="6"/>
  <c r="AT434" i="6"/>
  <c r="BH434" i="6"/>
  <c r="AX434" i="6"/>
  <c r="BA434" i="6"/>
  <c r="AZ434" i="6"/>
  <c r="BD434" i="6"/>
  <c r="BF434" i="6"/>
  <c r="AY434" i="6"/>
  <c r="AW434" i="6"/>
  <c r="BE442" i="6"/>
  <c r="AV442" i="6"/>
  <c r="AM442" i="6"/>
  <c r="BM442" i="6"/>
  <c r="BP442" i="6"/>
  <c r="BR442" i="6"/>
  <c r="BL442" i="6"/>
  <c r="BS442" i="6"/>
  <c r="BT442" i="6"/>
  <c r="BO442" i="6"/>
  <c r="BJ442" i="6"/>
  <c r="BQ442" i="6"/>
  <c r="BK442" i="6"/>
  <c r="BG442" i="6"/>
  <c r="BH442" i="6"/>
  <c r="BI442" i="6"/>
  <c r="BB442" i="6"/>
  <c r="AT442" i="6"/>
  <c r="AU442" i="6"/>
  <c r="BC442" i="6"/>
  <c r="AX442" i="6"/>
  <c r="AY442" i="6"/>
  <c r="BD442" i="6"/>
  <c r="AW442" i="6"/>
  <c r="BF442" i="6"/>
  <c r="AZ442" i="6"/>
  <c r="BN442" i="6"/>
  <c r="BA442" i="6"/>
  <c r="BE450" i="6"/>
  <c r="BN450" i="6"/>
  <c r="AM450" i="6"/>
  <c r="AV450" i="6"/>
  <c r="BM450" i="6"/>
  <c r="BP450" i="6"/>
  <c r="BR450" i="6"/>
  <c r="BL450" i="6"/>
  <c r="BO450" i="6"/>
  <c r="BT450" i="6"/>
  <c r="BJ450" i="6"/>
  <c r="BK450" i="6"/>
  <c r="BD450" i="6"/>
  <c r="BF450" i="6"/>
  <c r="BI450" i="6"/>
  <c r="BB450" i="6"/>
  <c r="BS450" i="6"/>
  <c r="AT450" i="6"/>
  <c r="BQ450" i="6"/>
  <c r="BC450" i="6"/>
  <c r="AU450" i="6"/>
  <c r="AZ450" i="6"/>
  <c r="AX450" i="6"/>
  <c r="BA450" i="6"/>
  <c r="AY450" i="6"/>
  <c r="BG450" i="6"/>
  <c r="BH450" i="6"/>
  <c r="AW450" i="6"/>
  <c r="BE458" i="6"/>
  <c r="BN458" i="6"/>
  <c r="AV458" i="6"/>
  <c r="AM458" i="6"/>
  <c r="BM458" i="6"/>
  <c r="BP458" i="6"/>
  <c r="BR458" i="6"/>
  <c r="BQ458" i="6"/>
  <c r="BJ458" i="6"/>
  <c r="BK458" i="6"/>
  <c r="BC458" i="6"/>
  <c r="BI458" i="6"/>
  <c r="BT458" i="6"/>
  <c r="BL458" i="6"/>
  <c r="BB458" i="6"/>
  <c r="AU458" i="6"/>
  <c r="BD458" i="6"/>
  <c r="AT458" i="6"/>
  <c r="BF458" i="6"/>
  <c r="AW458" i="6"/>
  <c r="AZ458" i="6"/>
  <c r="BA458" i="6"/>
  <c r="BG458" i="6"/>
  <c r="AX458" i="6"/>
  <c r="BH458" i="6"/>
  <c r="BS458" i="6"/>
  <c r="BO458" i="6"/>
  <c r="AY458" i="6"/>
  <c r="BE462" i="6"/>
  <c r="BN462" i="6"/>
  <c r="AV462" i="6"/>
  <c r="AM462" i="6"/>
  <c r="BR462" i="6"/>
  <c r="BT462" i="6"/>
  <c r="BM462" i="6"/>
  <c r="BO462" i="6"/>
  <c r="BS462" i="6"/>
  <c r="BL462" i="6"/>
  <c r="BQ462" i="6"/>
  <c r="BF462" i="6"/>
  <c r="BG462" i="6"/>
  <c r="BD462" i="6"/>
  <c r="BH462" i="6"/>
  <c r="BP462" i="6"/>
  <c r="BK462" i="6"/>
  <c r="AX462" i="6"/>
  <c r="AZ462" i="6"/>
  <c r="AY462" i="6"/>
  <c r="BC462" i="6"/>
  <c r="AW462" i="6"/>
  <c r="BA462" i="6"/>
  <c r="BB462" i="6"/>
  <c r="AU462" i="6"/>
  <c r="AT462" i="6"/>
  <c r="BI462" i="6"/>
  <c r="BJ462" i="6"/>
  <c r="BE470" i="6"/>
  <c r="AV470" i="6"/>
  <c r="AM470" i="6"/>
  <c r="BN470" i="6"/>
  <c r="BR470" i="6"/>
  <c r="BT470" i="6"/>
  <c r="BM470" i="6"/>
  <c r="BO470" i="6"/>
  <c r="BP470" i="6"/>
  <c r="BF470" i="6"/>
  <c r="BG470" i="6"/>
  <c r="BC470" i="6"/>
  <c r="BL470" i="6"/>
  <c r="BK470" i="6"/>
  <c r="AX470" i="6"/>
  <c r="BH470" i="6"/>
  <c r="BQ470" i="6"/>
  <c r="BD470" i="6"/>
  <c r="AY470" i="6"/>
  <c r="BS470" i="6"/>
  <c r="AZ470" i="6"/>
  <c r="BB470" i="6"/>
  <c r="AT470" i="6"/>
  <c r="BA470" i="6"/>
  <c r="AU470" i="6"/>
  <c r="BI470" i="6"/>
  <c r="BJ470" i="6"/>
  <c r="AW470" i="6"/>
  <c r="BE478" i="6"/>
  <c r="BN478" i="6"/>
  <c r="AV478" i="6"/>
  <c r="AM478" i="6"/>
  <c r="BR478" i="6"/>
  <c r="BT478" i="6"/>
  <c r="BM478" i="6"/>
  <c r="BQ478" i="6"/>
  <c r="BF478" i="6"/>
  <c r="BG478" i="6"/>
  <c r="BK478" i="6"/>
  <c r="BL478" i="6"/>
  <c r="BP478" i="6"/>
  <c r="AX478" i="6"/>
  <c r="BH478" i="6"/>
  <c r="AZ478" i="6"/>
  <c r="BD478" i="6"/>
  <c r="AY478" i="6"/>
  <c r="BC478" i="6"/>
  <c r="AU478" i="6"/>
  <c r="BO478" i="6"/>
  <c r="BB478" i="6"/>
  <c r="AT478" i="6"/>
  <c r="BS478" i="6"/>
  <c r="AW478" i="6"/>
  <c r="BI478" i="6"/>
  <c r="BA478" i="6"/>
  <c r="BJ478" i="6"/>
  <c r="BE486" i="6"/>
  <c r="BN486" i="6"/>
  <c r="AV486" i="6"/>
  <c r="BR486" i="6"/>
  <c r="BT486" i="6"/>
  <c r="BM486" i="6"/>
  <c r="BQ486" i="6"/>
  <c r="BS486" i="6"/>
  <c r="BL486" i="6"/>
  <c r="BO486" i="6"/>
  <c r="BF486" i="6"/>
  <c r="BP486" i="6"/>
  <c r="BG486" i="6"/>
  <c r="BI486" i="6"/>
  <c r="BJ486" i="6"/>
  <c r="AX486" i="6"/>
  <c r="BH486" i="6"/>
  <c r="BD486" i="6"/>
  <c r="AY486" i="6"/>
  <c r="AZ486" i="6"/>
  <c r="AM486" i="6"/>
  <c r="AU486" i="6"/>
  <c r="BC486" i="6"/>
  <c r="AW486" i="6"/>
  <c r="AT486" i="6"/>
  <c r="BA486" i="6"/>
  <c r="BB486" i="6"/>
  <c r="BK486" i="6"/>
  <c r="BE494" i="6"/>
  <c r="BN494" i="6"/>
  <c r="AV494" i="6"/>
  <c r="AM494" i="6"/>
  <c r="BR494" i="6"/>
  <c r="BT494" i="6"/>
  <c r="BM494" i="6"/>
  <c r="BO494" i="6"/>
  <c r="BS494" i="6"/>
  <c r="BF494" i="6"/>
  <c r="BG494" i="6"/>
  <c r="BQ494" i="6"/>
  <c r="BD494" i="6"/>
  <c r="BH494" i="6"/>
  <c r="BL494" i="6"/>
  <c r="AX494" i="6"/>
  <c r="BJ494" i="6"/>
  <c r="BC494" i="6"/>
  <c r="AZ494" i="6"/>
  <c r="BI494" i="6"/>
  <c r="AY494" i="6"/>
  <c r="BA494" i="6"/>
  <c r="BP494" i="6"/>
  <c r="AU494" i="6"/>
  <c r="AT494" i="6"/>
  <c r="AW494" i="6"/>
  <c r="BB494" i="6"/>
  <c r="BK494" i="6"/>
  <c r="BE502" i="6"/>
  <c r="BN502" i="6"/>
  <c r="AV502" i="6"/>
  <c r="AM502" i="6"/>
  <c r="BR502" i="6"/>
  <c r="BT502" i="6"/>
  <c r="BM502" i="6"/>
  <c r="BP502" i="6"/>
  <c r="BF502" i="6"/>
  <c r="BL502" i="6"/>
  <c r="BG502" i="6"/>
  <c r="BQ502" i="6"/>
  <c r="BS502" i="6"/>
  <c r="BC502" i="6"/>
  <c r="BH502" i="6"/>
  <c r="AX502" i="6"/>
  <c r="BI502" i="6"/>
  <c r="AY502" i="6"/>
  <c r="BO502" i="6"/>
  <c r="BJ502" i="6"/>
  <c r="AZ502" i="6"/>
  <c r="BA502" i="6"/>
  <c r="BB502" i="6"/>
  <c r="AT502" i="6"/>
  <c r="BK502" i="6"/>
  <c r="BD502" i="6"/>
  <c r="AU502" i="6"/>
  <c r="AW502" i="6"/>
  <c r="BE510" i="6"/>
  <c r="BN510" i="6"/>
  <c r="AV510" i="6"/>
  <c r="AM510" i="6"/>
  <c r="BR510" i="6"/>
  <c r="BT510" i="6"/>
  <c r="BM510" i="6"/>
  <c r="BP510" i="6"/>
  <c r="BQ510" i="6"/>
  <c r="BF510" i="6"/>
  <c r="BG510" i="6"/>
  <c r="BS510" i="6"/>
  <c r="BL510" i="6"/>
  <c r="BK510" i="6"/>
  <c r="BH510" i="6"/>
  <c r="BC510" i="6"/>
  <c r="AX510" i="6"/>
  <c r="AZ510" i="6"/>
  <c r="BI510" i="6"/>
  <c r="AY510" i="6"/>
  <c r="BJ510" i="6"/>
  <c r="BO510" i="6"/>
  <c r="AU510" i="6"/>
  <c r="AT510" i="6"/>
  <c r="AW510" i="6"/>
  <c r="BD510" i="6"/>
  <c r="BA510" i="6"/>
  <c r="BB510" i="6"/>
  <c r="BN28" i="6"/>
  <c r="BE28" i="6"/>
  <c r="BP28" i="6"/>
  <c r="BR28" i="6"/>
  <c r="BT28" i="6"/>
  <c r="AM28" i="6"/>
  <c r="BM28" i="6"/>
  <c r="BO28" i="6"/>
  <c r="AV28" i="6"/>
  <c r="BS28" i="6"/>
  <c r="BF28" i="6"/>
  <c r="BH28" i="6"/>
  <c r="BJ28" i="6"/>
  <c r="BG28" i="6"/>
  <c r="BQ28" i="6"/>
  <c r="BI28" i="6"/>
  <c r="BC28" i="6"/>
  <c r="BB28" i="6"/>
  <c r="AY28" i="6"/>
  <c r="BD28" i="6"/>
  <c r="AZ28" i="6"/>
  <c r="BA28" i="6"/>
  <c r="AU28" i="6"/>
  <c r="BL28" i="6"/>
  <c r="BK28" i="6"/>
  <c r="AW28" i="6"/>
  <c r="AT28" i="6"/>
  <c r="AX28" i="6"/>
  <c r="BN15" i="6"/>
  <c r="BE15" i="6"/>
  <c r="AM15" i="6"/>
  <c r="BS15" i="6"/>
  <c r="AV15" i="6"/>
  <c r="BR15" i="6"/>
  <c r="BQ15" i="6"/>
  <c r="BM15" i="6"/>
  <c r="BT15" i="6"/>
  <c r="BP15" i="6"/>
  <c r="BI15" i="6"/>
  <c r="BL15" i="6"/>
  <c r="BK15" i="6"/>
  <c r="BD15" i="6"/>
  <c r="BH15" i="6"/>
  <c r="BJ15" i="6"/>
  <c r="BG15" i="6"/>
  <c r="AW15" i="6"/>
  <c r="AX15" i="6"/>
  <c r="BC15" i="6"/>
  <c r="BO15" i="6"/>
  <c r="AY15" i="6"/>
  <c r="BA15" i="6"/>
  <c r="AZ15" i="6"/>
  <c r="BF15" i="6"/>
  <c r="AU15" i="6"/>
  <c r="BB15" i="6"/>
  <c r="AT15" i="6"/>
  <c r="BE27" i="6"/>
  <c r="AV27" i="6"/>
  <c r="BO27" i="6"/>
  <c r="BQ27" i="6"/>
  <c r="AM27" i="6"/>
  <c r="BP27" i="6"/>
  <c r="BS27" i="6"/>
  <c r="BM27" i="6"/>
  <c r="BR27" i="6"/>
  <c r="BD27" i="6"/>
  <c r="BG27" i="6"/>
  <c r="BN27" i="6"/>
  <c r="BI27" i="6"/>
  <c r="BJ27" i="6"/>
  <c r="BT27" i="6"/>
  <c r="BL27" i="6"/>
  <c r="BF27" i="6"/>
  <c r="BA27" i="6"/>
  <c r="BH27" i="6"/>
  <c r="BC27" i="6"/>
  <c r="BB27" i="6"/>
  <c r="BK27" i="6"/>
  <c r="AU27" i="6"/>
  <c r="AW27" i="6"/>
  <c r="AY27" i="6"/>
  <c r="AT27" i="6"/>
  <c r="AZ27" i="6"/>
  <c r="AX27" i="6"/>
  <c r="BN32" i="6"/>
  <c r="BT32" i="6"/>
  <c r="BM32" i="6"/>
  <c r="AV32" i="6"/>
  <c r="AM32" i="6"/>
  <c r="BE32" i="6"/>
  <c r="BP32" i="6"/>
  <c r="BR32" i="6"/>
  <c r="BQ32" i="6"/>
  <c r="BS32" i="6"/>
  <c r="BJ32" i="6"/>
  <c r="BF32" i="6"/>
  <c r="BL32" i="6"/>
  <c r="BI32" i="6"/>
  <c r="BO32" i="6"/>
  <c r="AX32" i="6"/>
  <c r="BD32" i="6"/>
  <c r="AY32" i="6"/>
  <c r="BK32" i="6"/>
  <c r="BA32" i="6"/>
  <c r="BB32" i="6"/>
  <c r="AU32" i="6"/>
  <c r="BG32" i="6"/>
  <c r="BH32" i="6"/>
  <c r="BC32" i="6"/>
  <c r="AW32" i="6"/>
  <c r="AZ32" i="6"/>
  <c r="AT32" i="6"/>
  <c r="BN10" i="6"/>
  <c r="BE10" i="6"/>
  <c r="BT10" i="6"/>
  <c r="BM10" i="6"/>
  <c r="BP10" i="6"/>
  <c r="AM10" i="6"/>
  <c r="BO10" i="6"/>
  <c r="BR10" i="6"/>
  <c r="BS10" i="6"/>
  <c r="AV10" i="6"/>
  <c r="BF10" i="6"/>
  <c r="BQ10" i="6"/>
  <c r="BH10" i="6"/>
  <c r="BD10" i="6"/>
  <c r="BJ10" i="6"/>
  <c r="BK10" i="6"/>
  <c r="AZ10" i="6"/>
  <c r="BA10" i="6"/>
  <c r="BG10" i="6"/>
  <c r="AX10" i="6"/>
  <c r="BI10" i="6"/>
  <c r="AY10" i="6"/>
  <c r="AW10" i="6"/>
  <c r="BL10" i="6"/>
  <c r="BC10" i="6"/>
  <c r="AU10" i="6"/>
  <c r="AT10" i="6"/>
  <c r="BB10" i="6"/>
  <c r="BN161" i="6"/>
  <c r="BE161" i="6"/>
  <c r="AM161" i="6"/>
  <c r="AV161" i="6"/>
  <c r="BP161" i="6"/>
  <c r="BR161" i="6"/>
  <c r="BO161" i="6"/>
  <c r="BT161" i="6"/>
  <c r="BM161" i="6"/>
  <c r="BL161" i="6"/>
  <c r="BQ161" i="6"/>
  <c r="BI161" i="6"/>
  <c r="BD161" i="6"/>
  <c r="BK161" i="6"/>
  <c r="AY161" i="6"/>
  <c r="AZ161" i="6"/>
  <c r="AX161" i="6"/>
  <c r="BA161" i="6"/>
  <c r="BJ161" i="6"/>
  <c r="BS161" i="6"/>
  <c r="BF161" i="6"/>
  <c r="BG161" i="6"/>
  <c r="AT161" i="6"/>
  <c r="BH161" i="6"/>
  <c r="AW161" i="6"/>
  <c r="BB161" i="6"/>
  <c r="BC161" i="6"/>
  <c r="AU161" i="6"/>
  <c r="BN169" i="6"/>
  <c r="BE169" i="6"/>
  <c r="AM169" i="6"/>
  <c r="AV169" i="6"/>
  <c r="BP169" i="6"/>
  <c r="BR169" i="6"/>
  <c r="BS169" i="6"/>
  <c r="BO169" i="6"/>
  <c r="BL169" i="6"/>
  <c r="BM169" i="6"/>
  <c r="BT169" i="6"/>
  <c r="BI169" i="6"/>
  <c r="BD169" i="6"/>
  <c r="BG169" i="6"/>
  <c r="AY169" i="6"/>
  <c r="BQ169" i="6"/>
  <c r="BH169" i="6"/>
  <c r="AZ169" i="6"/>
  <c r="BK169" i="6"/>
  <c r="AU169" i="6"/>
  <c r="AW169" i="6"/>
  <c r="BJ169" i="6"/>
  <c r="AT169" i="6"/>
  <c r="BB169" i="6"/>
  <c r="BF169" i="6"/>
  <c r="BC169" i="6"/>
  <c r="BA169" i="6"/>
  <c r="AX169" i="6"/>
  <c r="BN185" i="6"/>
  <c r="BE185" i="6"/>
  <c r="AM185" i="6"/>
  <c r="AV185" i="6"/>
  <c r="BO185" i="6"/>
  <c r="BQ185" i="6"/>
  <c r="BR185" i="6"/>
  <c r="BL185" i="6"/>
  <c r="BP185" i="6"/>
  <c r="BT185" i="6"/>
  <c r="BS185" i="6"/>
  <c r="BI185" i="6"/>
  <c r="BD185" i="6"/>
  <c r="BM185" i="6"/>
  <c r="BJ185" i="6"/>
  <c r="BK185" i="6"/>
  <c r="BC185" i="6"/>
  <c r="AU185" i="6"/>
  <c r="BF185" i="6"/>
  <c r="BA185" i="6"/>
  <c r="AT185" i="6"/>
  <c r="BB185" i="6"/>
  <c r="BH185" i="6"/>
  <c r="AW185" i="6"/>
  <c r="AX185" i="6"/>
  <c r="BG185" i="6"/>
  <c r="AY185" i="6"/>
  <c r="AZ185" i="6"/>
  <c r="BN194" i="6"/>
  <c r="BE194" i="6"/>
  <c r="AM194" i="6"/>
  <c r="AV194" i="6"/>
  <c r="BM194" i="6"/>
  <c r="BP194" i="6"/>
  <c r="BR194" i="6"/>
  <c r="BS194" i="6"/>
  <c r="BO194" i="6"/>
  <c r="BT194" i="6"/>
  <c r="BJ194" i="6"/>
  <c r="BD194" i="6"/>
  <c r="BF194" i="6"/>
  <c r="BK194" i="6"/>
  <c r="BG194" i="6"/>
  <c r="AU194" i="6"/>
  <c r="BH194" i="6"/>
  <c r="BC194" i="6"/>
  <c r="AW194" i="6"/>
  <c r="BI194" i="6"/>
  <c r="BL194" i="6"/>
  <c r="BB194" i="6"/>
  <c r="AT194" i="6"/>
  <c r="BQ194" i="6"/>
  <c r="AZ194" i="6"/>
  <c r="BA194" i="6"/>
  <c r="AY194" i="6"/>
  <c r="AX194" i="6"/>
  <c r="BN44" i="6"/>
  <c r="AV44" i="6"/>
  <c r="BE44" i="6"/>
  <c r="BP44" i="6"/>
  <c r="BR44" i="6"/>
  <c r="BM44" i="6"/>
  <c r="BQ44" i="6"/>
  <c r="BT44" i="6"/>
  <c r="AM44" i="6"/>
  <c r="BO44" i="6"/>
  <c r="BF44" i="6"/>
  <c r="BL44" i="6"/>
  <c r="BG44" i="6"/>
  <c r="BH44" i="6"/>
  <c r="BC44" i="6"/>
  <c r="BB44" i="6"/>
  <c r="BI44" i="6"/>
  <c r="BA44" i="6"/>
  <c r="BS44" i="6"/>
  <c r="BJ44" i="6"/>
  <c r="BD44" i="6"/>
  <c r="AX44" i="6"/>
  <c r="BK44" i="6"/>
  <c r="AW44" i="6"/>
  <c r="AY44" i="6"/>
  <c r="AT44" i="6"/>
  <c r="AZ44" i="6"/>
  <c r="AU44" i="6"/>
  <c r="BN210" i="6"/>
  <c r="BE210" i="6"/>
  <c r="AV210" i="6"/>
  <c r="AM210" i="6"/>
  <c r="BM210" i="6"/>
  <c r="BP210" i="6"/>
  <c r="BR210" i="6"/>
  <c r="BQ210" i="6"/>
  <c r="BT210" i="6"/>
  <c r="BS210" i="6"/>
  <c r="BL210" i="6"/>
  <c r="BJ210" i="6"/>
  <c r="BK210" i="6"/>
  <c r="BG210" i="6"/>
  <c r="AU210" i="6"/>
  <c r="BH210" i="6"/>
  <c r="AW210" i="6"/>
  <c r="AX210" i="6"/>
  <c r="AZ210" i="6"/>
  <c r="BO210" i="6"/>
  <c r="BD210" i="6"/>
  <c r="AY210" i="6"/>
  <c r="AT210" i="6"/>
  <c r="BF210" i="6"/>
  <c r="BI210" i="6"/>
  <c r="BB210" i="6"/>
  <c r="BA210" i="6"/>
  <c r="BC210" i="6"/>
  <c r="BN217" i="6"/>
  <c r="BE217" i="6"/>
  <c r="AV217" i="6"/>
  <c r="AM217" i="6"/>
  <c r="BO217" i="6"/>
  <c r="BQ217" i="6"/>
  <c r="BP217" i="6"/>
  <c r="BS217" i="6"/>
  <c r="BL217" i="6"/>
  <c r="BR217" i="6"/>
  <c r="BI217" i="6"/>
  <c r="BJ217" i="6"/>
  <c r="BT217" i="6"/>
  <c r="BC217" i="6"/>
  <c r="AU217" i="6"/>
  <c r="BF217" i="6"/>
  <c r="BM217" i="6"/>
  <c r="BK217" i="6"/>
  <c r="BA217" i="6"/>
  <c r="AT217" i="6"/>
  <c r="BB217" i="6"/>
  <c r="AW217" i="6"/>
  <c r="AZ217" i="6"/>
  <c r="BD217" i="6"/>
  <c r="BG217" i="6"/>
  <c r="BH217" i="6"/>
  <c r="AX217" i="6"/>
  <c r="AY217" i="6"/>
  <c r="BE223" i="6"/>
  <c r="BN223" i="6"/>
  <c r="AM223" i="6"/>
  <c r="AV223" i="6"/>
  <c r="BS223" i="6"/>
  <c r="BO223" i="6"/>
  <c r="BT223" i="6"/>
  <c r="BP223" i="6"/>
  <c r="BQ223" i="6"/>
  <c r="BL223" i="6"/>
  <c r="BM223" i="6"/>
  <c r="BG223" i="6"/>
  <c r="BR223" i="6"/>
  <c r="BH223" i="6"/>
  <c r="BA223" i="6"/>
  <c r="BB223" i="6"/>
  <c r="BF223" i="6"/>
  <c r="BC223" i="6"/>
  <c r="BK223" i="6"/>
  <c r="BJ223" i="6"/>
  <c r="AW223" i="6"/>
  <c r="AZ223" i="6"/>
  <c r="AU223" i="6"/>
  <c r="AX223" i="6"/>
  <c r="AY223" i="6"/>
  <c r="AT223" i="6"/>
  <c r="BD223" i="6"/>
  <c r="BI223" i="6"/>
  <c r="BN233" i="6"/>
  <c r="BE233" i="6"/>
  <c r="AM233" i="6"/>
  <c r="AV233" i="6"/>
  <c r="BO233" i="6"/>
  <c r="BQ233" i="6"/>
  <c r="BM233" i="6"/>
  <c r="BS233" i="6"/>
  <c r="BL233" i="6"/>
  <c r="BT233" i="6"/>
  <c r="BI233" i="6"/>
  <c r="BJ233" i="6"/>
  <c r="BF233" i="6"/>
  <c r="BG233" i="6"/>
  <c r="AU233" i="6"/>
  <c r="BH233" i="6"/>
  <c r="AW233" i="6"/>
  <c r="AT233" i="6"/>
  <c r="BP233" i="6"/>
  <c r="AX233" i="6"/>
  <c r="BR233" i="6"/>
  <c r="AY233" i="6"/>
  <c r="BC233" i="6"/>
  <c r="BA233" i="6"/>
  <c r="BB233" i="6"/>
  <c r="AZ233" i="6"/>
  <c r="BD233" i="6"/>
  <c r="BK233" i="6"/>
  <c r="BN83" i="6"/>
  <c r="BE83" i="6"/>
  <c r="AV83" i="6"/>
  <c r="BR83" i="6"/>
  <c r="BT83" i="6"/>
  <c r="BM83" i="6"/>
  <c r="BO83" i="6"/>
  <c r="BQ83" i="6"/>
  <c r="BP83" i="6"/>
  <c r="AM83" i="6"/>
  <c r="BS83" i="6"/>
  <c r="BK83" i="6"/>
  <c r="BF83" i="6"/>
  <c r="BG83" i="6"/>
  <c r="BH83" i="6"/>
  <c r="BA83" i="6"/>
  <c r="BI83" i="6"/>
  <c r="BC83" i="6"/>
  <c r="BB83" i="6"/>
  <c r="BL83" i="6"/>
  <c r="BD83" i="6"/>
  <c r="AU83" i="6"/>
  <c r="AT83" i="6"/>
  <c r="BJ83" i="6"/>
  <c r="AW83" i="6"/>
  <c r="AX83" i="6"/>
  <c r="AY83" i="6"/>
  <c r="AZ83" i="6"/>
  <c r="BN86" i="6"/>
  <c r="BE86" i="6"/>
  <c r="AV86" i="6"/>
  <c r="AM86" i="6"/>
  <c r="BO86" i="6"/>
  <c r="BQ86" i="6"/>
  <c r="BM86" i="6"/>
  <c r="BS86" i="6"/>
  <c r="BP86" i="6"/>
  <c r="BT86" i="6"/>
  <c r="BR86" i="6"/>
  <c r="BF86" i="6"/>
  <c r="BI86" i="6"/>
  <c r="BJ86" i="6"/>
  <c r="AU86" i="6"/>
  <c r="AW86" i="6"/>
  <c r="BL86" i="6"/>
  <c r="AX86" i="6"/>
  <c r="BG86" i="6"/>
  <c r="BA86" i="6"/>
  <c r="BK86" i="6"/>
  <c r="BH86" i="6"/>
  <c r="BB86" i="6"/>
  <c r="AT86" i="6"/>
  <c r="BC86" i="6"/>
  <c r="AY86" i="6"/>
  <c r="BD86" i="6"/>
  <c r="AZ86" i="6"/>
  <c r="BN259" i="6"/>
  <c r="AV259" i="6"/>
  <c r="BE259" i="6"/>
  <c r="BO259" i="6"/>
  <c r="BQ259" i="6"/>
  <c r="BS259" i="6"/>
  <c r="BP259" i="6"/>
  <c r="BT259" i="6"/>
  <c r="AM259" i="6"/>
  <c r="BM259" i="6"/>
  <c r="BK259" i="6"/>
  <c r="BC259" i="6"/>
  <c r="BF259" i="6"/>
  <c r="AW259" i="6"/>
  <c r="BG259" i="6"/>
  <c r="AX259" i="6"/>
  <c r="BJ259" i="6"/>
  <c r="AT259" i="6"/>
  <c r="BH259" i="6"/>
  <c r="BR259" i="6"/>
  <c r="AU259" i="6"/>
  <c r="BL259" i="6"/>
  <c r="BD259" i="6"/>
  <c r="AY259" i="6"/>
  <c r="BA259" i="6"/>
  <c r="BI259" i="6"/>
  <c r="AZ259" i="6"/>
  <c r="BB259" i="6"/>
  <c r="BN99" i="6"/>
  <c r="AV99" i="6"/>
  <c r="BE99" i="6"/>
  <c r="AM99" i="6"/>
  <c r="BR99" i="6"/>
  <c r="BT99" i="6"/>
  <c r="BM99" i="6"/>
  <c r="BQ99" i="6"/>
  <c r="BP99" i="6"/>
  <c r="BS99" i="6"/>
  <c r="BK99" i="6"/>
  <c r="BL99" i="6"/>
  <c r="BF99" i="6"/>
  <c r="BG99" i="6"/>
  <c r="BJ99" i="6"/>
  <c r="BA99" i="6"/>
  <c r="BC99" i="6"/>
  <c r="BB99" i="6"/>
  <c r="AZ99" i="6"/>
  <c r="BO99" i="6"/>
  <c r="BD99" i="6"/>
  <c r="AT99" i="6"/>
  <c r="AU99" i="6"/>
  <c r="AY99" i="6"/>
  <c r="BI99" i="6"/>
  <c r="AX99" i="6"/>
  <c r="BH99" i="6"/>
  <c r="AW99" i="6"/>
  <c r="BE281" i="6"/>
  <c r="BN281" i="6"/>
  <c r="AV281" i="6"/>
  <c r="AM281" i="6"/>
  <c r="BP281" i="6"/>
  <c r="BR281" i="6"/>
  <c r="BT281" i="6"/>
  <c r="BO281" i="6"/>
  <c r="BM281" i="6"/>
  <c r="BS281" i="6"/>
  <c r="BQ281" i="6"/>
  <c r="BC281" i="6"/>
  <c r="BD281" i="6"/>
  <c r="AX281" i="6"/>
  <c r="BF281" i="6"/>
  <c r="AY281" i="6"/>
  <c r="BG281" i="6"/>
  <c r="BJ281" i="6"/>
  <c r="BK281" i="6"/>
  <c r="AU281" i="6"/>
  <c r="BA281" i="6"/>
  <c r="BL281" i="6"/>
  <c r="AZ281" i="6"/>
  <c r="AT281" i="6"/>
  <c r="BB281" i="6"/>
  <c r="BH281" i="6"/>
  <c r="BI281" i="6"/>
  <c r="AW281" i="6"/>
  <c r="BN291" i="6"/>
  <c r="BE291" i="6"/>
  <c r="AM291" i="6"/>
  <c r="BP291" i="6"/>
  <c r="BS291" i="6"/>
  <c r="AV291" i="6"/>
  <c r="BQ291" i="6"/>
  <c r="BT291" i="6"/>
  <c r="BR291" i="6"/>
  <c r="BL291" i="6"/>
  <c r="BO291" i="6"/>
  <c r="BF291" i="6"/>
  <c r="BG291" i="6"/>
  <c r="BI291" i="6"/>
  <c r="AZ291" i="6"/>
  <c r="BJ291" i="6"/>
  <c r="BA291" i="6"/>
  <c r="BD291" i="6"/>
  <c r="AX291" i="6"/>
  <c r="BC291" i="6"/>
  <c r="BB291" i="6"/>
  <c r="BM291" i="6"/>
  <c r="AY291" i="6"/>
  <c r="AW291" i="6"/>
  <c r="BH291" i="6"/>
  <c r="BK291" i="6"/>
  <c r="AU291" i="6"/>
  <c r="AT291" i="6"/>
  <c r="BN123" i="6"/>
  <c r="AV123" i="6"/>
  <c r="BE123" i="6"/>
  <c r="BR123" i="6"/>
  <c r="BT123" i="6"/>
  <c r="BS123" i="6"/>
  <c r="BO123" i="6"/>
  <c r="BP123" i="6"/>
  <c r="AM123" i="6"/>
  <c r="BM123" i="6"/>
  <c r="BK123" i="6"/>
  <c r="BF123" i="6"/>
  <c r="BL123" i="6"/>
  <c r="BG123" i="6"/>
  <c r="BA123" i="6"/>
  <c r="BQ123" i="6"/>
  <c r="BD123" i="6"/>
  <c r="BC123" i="6"/>
  <c r="BB123" i="6"/>
  <c r="AZ123" i="6"/>
  <c r="BJ123" i="6"/>
  <c r="AT123" i="6"/>
  <c r="BI123" i="6"/>
  <c r="AY123" i="6"/>
  <c r="BH123" i="6"/>
  <c r="AU123" i="6"/>
  <c r="AW123" i="6"/>
  <c r="AX123" i="6"/>
  <c r="BN304" i="6"/>
  <c r="BE304" i="6"/>
  <c r="AV304" i="6"/>
  <c r="AM304" i="6"/>
  <c r="BR304" i="6"/>
  <c r="BO304" i="6"/>
  <c r="BM304" i="6"/>
  <c r="BQ304" i="6"/>
  <c r="BP304" i="6"/>
  <c r="BH304" i="6"/>
  <c r="BS304" i="6"/>
  <c r="BI304" i="6"/>
  <c r="BB304" i="6"/>
  <c r="BG304" i="6"/>
  <c r="BL304" i="6"/>
  <c r="BD304" i="6"/>
  <c r="AU304" i="6"/>
  <c r="BT304" i="6"/>
  <c r="AX304" i="6"/>
  <c r="BJ304" i="6"/>
  <c r="BA304" i="6"/>
  <c r="BK304" i="6"/>
  <c r="AW304" i="6"/>
  <c r="AT304" i="6"/>
  <c r="AZ304" i="6"/>
  <c r="AY304" i="6"/>
  <c r="BF304" i="6"/>
  <c r="BC304" i="6"/>
  <c r="BN310" i="6"/>
  <c r="BE310" i="6"/>
  <c r="AM310" i="6"/>
  <c r="AV310" i="6"/>
  <c r="BP310" i="6"/>
  <c r="BS310" i="6"/>
  <c r="BT310" i="6"/>
  <c r="BM310" i="6"/>
  <c r="BF310" i="6"/>
  <c r="BG310" i="6"/>
  <c r="AZ310" i="6"/>
  <c r="BC310" i="6"/>
  <c r="BA310" i="6"/>
  <c r="BI310" i="6"/>
  <c r="BL310" i="6"/>
  <c r="BQ310" i="6"/>
  <c r="BO310" i="6"/>
  <c r="AU310" i="6"/>
  <c r="BD310" i="6"/>
  <c r="BH310" i="6"/>
  <c r="AW310" i="6"/>
  <c r="BJ310" i="6"/>
  <c r="AX310" i="6"/>
  <c r="AT310" i="6"/>
  <c r="BB310" i="6"/>
  <c r="BK310" i="6"/>
  <c r="AY310" i="6"/>
  <c r="BR310" i="6"/>
  <c r="BN318" i="6"/>
  <c r="BE318" i="6"/>
  <c r="AV318" i="6"/>
  <c r="AM318" i="6"/>
  <c r="BP318" i="6"/>
  <c r="BS318" i="6"/>
  <c r="BO318" i="6"/>
  <c r="BR318" i="6"/>
  <c r="BM318" i="6"/>
  <c r="BQ318" i="6"/>
  <c r="BL318" i="6"/>
  <c r="BF318" i="6"/>
  <c r="BT318" i="6"/>
  <c r="BG318" i="6"/>
  <c r="BK318" i="6"/>
  <c r="AZ318" i="6"/>
  <c r="BA318" i="6"/>
  <c r="BI318" i="6"/>
  <c r="BB318" i="6"/>
  <c r="BD318" i="6"/>
  <c r="BJ318" i="6"/>
  <c r="AY318" i="6"/>
  <c r="BC318" i="6"/>
  <c r="AT318" i="6"/>
  <c r="AW318" i="6"/>
  <c r="AU318" i="6"/>
  <c r="AX318" i="6"/>
  <c r="BH318" i="6"/>
  <c r="BE326" i="6"/>
  <c r="AM326" i="6"/>
  <c r="BN326" i="6"/>
  <c r="BP326" i="6"/>
  <c r="BS326" i="6"/>
  <c r="BM326" i="6"/>
  <c r="BQ326" i="6"/>
  <c r="BL326" i="6"/>
  <c r="AV326" i="6"/>
  <c r="BT326" i="6"/>
  <c r="BF326" i="6"/>
  <c r="BG326" i="6"/>
  <c r="BI326" i="6"/>
  <c r="AZ326" i="6"/>
  <c r="BJ326" i="6"/>
  <c r="BA326" i="6"/>
  <c r="BK326" i="6"/>
  <c r="BC326" i="6"/>
  <c r="AX326" i="6"/>
  <c r="BB326" i="6"/>
  <c r="BR326" i="6"/>
  <c r="BD326" i="6"/>
  <c r="AY326" i="6"/>
  <c r="BO326" i="6"/>
  <c r="AU326" i="6"/>
  <c r="BH326" i="6"/>
  <c r="AT326" i="6"/>
  <c r="AW326" i="6"/>
  <c r="BE334" i="6"/>
  <c r="BN334" i="6"/>
  <c r="AV334" i="6"/>
  <c r="AM334" i="6"/>
  <c r="BP334" i="6"/>
  <c r="BS334" i="6"/>
  <c r="BR334" i="6"/>
  <c r="BQ334" i="6"/>
  <c r="BL334" i="6"/>
  <c r="BF334" i="6"/>
  <c r="BG334" i="6"/>
  <c r="BD334" i="6"/>
  <c r="AZ334" i="6"/>
  <c r="BH334" i="6"/>
  <c r="BA334" i="6"/>
  <c r="BK334" i="6"/>
  <c r="AU334" i="6"/>
  <c r="BO334" i="6"/>
  <c r="BT334" i="6"/>
  <c r="BI334" i="6"/>
  <c r="BM334" i="6"/>
  <c r="AW334" i="6"/>
  <c r="AX334" i="6"/>
  <c r="AY334" i="6"/>
  <c r="BB334" i="6"/>
  <c r="BJ334" i="6"/>
  <c r="BC334" i="6"/>
  <c r="AT334" i="6"/>
  <c r="BE342" i="6"/>
  <c r="AV342" i="6"/>
  <c r="BN342" i="6"/>
  <c r="AM342" i="6"/>
  <c r="BP342" i="6"/>
  <c r="BS342" i="6"/>
  <c r="BM342" i="6"/>
  <c r="BQ342" i="6"/>
  <c r="BT342" i="6"/>
  <c r="BF342" i="6"/>
  <c r="BO342" i="6"/>
  <c r="BG342" i="6"/>
  <c r="AZ342" i="6"/>
  <c r="BC342" i="6"/>
  <c r="BA342" i="6"/>
  <c r="BK342" i="6"/>
  <c r="AU342" i="6"/>
  <c r="BI342" i="6"/>
  <c r="BL342" i="6"/>
  <c r="BD342" i="6"/>
  <c r="BR342" i="6"/>
  <c r="BH342" i="6"/>
  <c r="AT342" i="6"/>
  <c r="BJ342" i="6"/>
  <c r="AW342" i="6"/>
  <c r="BB342" i="6"/>
  <c r="AX342" i="6"/>
  <c r="AY342" i="6"/>
  <c r="BN346" i="6"/>
  <c r="BE346" i="6"/>
  <c r="AV346" i="6"/>
  <c r="AM346" i="6"/>
  <c r="BT346" i="6"/>
  <c r="BO346" i="6"/>
  <c r="BQ346" i="6"/>
  <c r="BM346" i="6"/>
  <c r="BR346" i="6"/>
  <c r="BP346" i="6"/>
  <c r="BL346" i="6"/>
  <c r="BJ346" i="6"/>
  <c r="BS346" i="6"/>
  <c r="BK346" i="6"/>
  <c r="BG346" i="6"/>
  <c r="AU346" i="6"/>
  <c r="BH346" i="6"/>
  <c r="AW346" i="6"/>
  <c r="AX346" i="6"/>
  <c r="BD346" i="6"/>
  <c r="AY346" i="6"/>
  <c r="AT346" i="6"/>
  <c r="BF346" i="6"/>
  <c r="AZ346" i="6"/>
  <c r="BI346" i="6"/>
  <c r="BC346" i="6"/>
  <c r="BA346" i="6"/>
  <c r="BB346" i="6"/>
  <c r="BN354" i="6"/>
  <c r="AV354" i="6"/>
  <c r="BE354" i="6"/>
  <c r="AM354" i="6"/>
  <c r="BO354" i="6"/>
  <c r="BQ354" i="6"/>
  <c r="BS354" i="6"/>
  <c r="BM354" i="6"/>
  <c r="BP354" i="6"/>
  <c r="BJ354" i="6"/>
  <c r="BK354" i="6"/>
  <c r="BD354" i="6"/>
  <c r="AU354" i="6"/>
  <c r="BR354" i="6"/>
  <c r="BF354" i="6"/>
  <c r="AW354" i="6"/>
  <c r="BC354" i="6"/>
  <c r="BG354" i="6"/>
  <c r="AT354" i="6"/>
  <c r="BH354" i="6"/>
  <c r="AX354" i="6"/>
  <c r="BI354" i="6"/>
  <c r="BT354" i="6"/>
  <c r="BL354" i="6"/>
  <c r="AY354" i="6"/>
  <c r="BA354" i="6"/>
  <c r="BB354" i="6"/>
  <c r="AZ354" i="6"/>
  <c r="BE362" i="6"/>
  <c r="BN362" i="6"/>
  <c r="AV362" i="6"/>
  <c r="AM362" i="6"/>
  <c r="BM362" i="6"/>
  <c r="BP362" i="6"/>
  <c r="BR362" i="6"/>
  <c r="BO362" i="6"/>
  <c r="BQ362" i="6"/>
  <c r="BL362" i="6"/>
  <c r="BJ362" i="6"/>
  <c r="BK362" i="6"/>
  <c r="AU362" i="6"/>
  <c r="BS362" i="6"/>
  <c r="BC362" i="6"/>
  <c r="AW362" i="6"/>
  <c r="BF362" i="6"/>
  <c r="BB362" i="6"/>
  <c r="BT362" i="6"/>
  <c r="BG362" i="6"/>
  <c r="AT362" i="6"/>
  <c r="BH362" i="6"/>
  <c r="BI362" i="6"/>
  <c r="BD362" i="6"/>
  <c r="AZ362" i="6"/>
  <c r="AY362" i="6"/>
  <c r="BA362" i="6"/>
  <c r="AX362" i="6"/>
  <c r="BE370" i="6"/>
  <c r="BN370" i="6"/>
  <c r="AV370" i="6"/>
  <c r="BM370" i="6"/>
  <c r="AM370" i="6"/>
  <c r="BP370" i="6"/>
  <c r="BR370" i="6"/>
  <c r="BS370" i="6"/>
  <c r="BJ370" i="6"/>
  <c r="BK370" i="6"/>
  <c r="BO370" i="6"/>
  <c r="BI370" i="6"/>
  <c r="AU370" i="6"/>
  <c r="BQ370" i="6"/>
  <c r="BL370" i="6"/>
  <c r="AW370" i="6"/>
  <c r="BF370" i="6"/>
  <c r="AZ370" i="6"/>
  <c r="BB370" i="6"/>
  <c r="BG370" i="6"/>
  <c r="BA370" i="6"/>
  <c r="AT370" i="6"/>
  <c r="BH370" i="6"/>
  <c r="BT370" i="6"/>
  <c r="BD370" i="6"/>
  <c r="BC370" i="6"/>
  <c r="AX370" i="6"/>
  <c r="AY370" i="6"/>
  <c r="BE378" i="6"/>
  <c r="AV378" i="6"/>
  <c r="BN378" i="6"/>
  <c r="AM378" i="6"/>
  <c r="BM378" i="6"/>
  <c r="BP378" i="6"/>
  <c r="BR378" i="6"/>
  <c r="BL378" i="6"/>
  <c r="BS378" i="6"/>
  <c r="BT378" i="6"/>
  <c r="BJ378" i="6"/>
  <c r="BO378" i="6"/>
  <c r="BK378" i="6"/>
  <c r="BG378" i="6"/>
  <c r="AU378" i="6"/>
  <c r="BQ378" i="6"/>
  <c r="BH378" i="6"/>
  <c r="AW378" i="6"/>
  <c r="BF378" i="6"/>
  <c r="AX378" i="6"/>
  <c r="BC378" i="6"/>
  <c r="AZ378" i="6"/>
  <c r="BI378" i="6"/>
  <c r="AY378" i="6"/>
  <c r="AT378" i="6"/>
  <c r="BD378" i="6"/>
  <c r="BA378" i="6"/>
  <c r="BB378" i="6"/>
  <c r="BE390" i="6"/>
  <c r="BN390" i="6"/>
  <c r="AV390" i="6"/>
  <c r="AM390" i="6"/>
  <c r="BR390" i="6"/>
  <c r="BT390" i="6"/>
  <c r="BM390" i="6"/>
  <c r="BS390" i="6"/>
  <c r="BL390" i="6"/>
  <c r="BF390" i="6"/>
  <c r="BO390" i="6"/>
  <c r="BG390" i="6"/>
  <c r="BI390" i="6"/>
  <c r="BP390" i="6"/>
  <c r="BJ390" i="6"/>
  <c r="BQ390" i="6"/>
  <c r="BH390" i="6"/>
  <c r="AX390" i="6"/>
  <c r="BK390" i="6"/>
  <c r="AY390" i="6"/>
  <c r="AZ390" i="6"/>
  <c r="AW390" i="6"/>
  <c r="BC390" i="6"/>
  <c r="BD390" i="6"/>
  <c r="AU390" i="6"/>
  <c r="BA390" i="6"/>
  <c r="BB390" i="6"/>
  <c r="AT390" i="6"/>
  <c r="BE398" i="6"/>
  <c r="BN398" i="6"/>
  <c r="AV398" i="6"/>
  <c r="AM398" i="6"/>
  <c r="BR398" i="6"/>
  <c r="BT398" i="6"/>
  <c r="BM398" i="6"/>
  <c r="BO398" i="6"/>
  <c r="BS398" i="6"/>
  <c r="BL398" i="6"/>
  <c r="BP398" i="6"/>
  <c r="BF398" i="6"/>
  <c r="BQ398" i="6"/>
  <c r="BG398" i="6"/>
  <c r="BD398" i="6"/>
  <c r="BH398" i="6"/>
  <c r="BJ398" i="6"/>
  <c r="BC398" i="6"/>
  <c r="AX398" i="6"/>
  <c r="BK398" i="6"/>
  <c r="AY398" i="6"/>
  <c r="AZ398" i="6"/>
  <c r="AW398" i="6"/>
  <c r="BA398" i="6"/>
  <c r="BI398" i="6"/>
  <c r="AU398" i="6"/>
  <c r="BB398" i="6"/>
  <c r="AT398" i="6"/>
  <c r="BE406" i="6"/>
  <c r="BN406" i="6"/>
  <c r="AV406" i="6"/>
  <c r="AM406" i="6"/>
  <c r="BR406" i="6"/>
  <c r="BT406" i="6"/>
  <c r="BM406" i="6"/>
  <c r="BO406" i="6"/>
  <c r="BP406" i="6"/>
  <c r="BF406" i="6"/>
  <c r="BG406" i="6"/>
  <c r="BC406" i="6"/>
  <c r="BD406" i="6"/>
  <c r="BJ406" i="6"/>
  <c r="AX406" i="6"/>
  <c r="AZ406" i="6"/>
  <c r="BK406" i="6"/>
  <c r="AY406" i="6"/>
  <c r="BQ406" i="6"/>
  <c r="BB406" i="6"/>
  <c r="AT406" i="6"/>
  <c r="BS406" i="6"/>
  <c r="BH406" i="6"/>
  <c r="BI406" i="6"/>
  <c r="AW406" i="6"/>
  <c r="BL406" i="6"/>
  <c r="BA406" i="6"/>
  <c r="AU406" i="6"/>
  <c r="BE414" i="6"/>
  <c r="BN414" i="6"/>
  <c r="AM414" i="6"/>
  <c r="AV414" i="6"/>
  <c r="BR414" i="6"/>
  <c r="BT414" i="6"/>
  <c r="BM414" i="6"/>
  <c r="BQ414" i="6"/>
  <c r="BF414" i="6"/>
  <c r="BG414" i="6"/>
  <c r="BK414" i="6"/>
  <c r="BD414" i="6"/>
  <c r="BJ414" i="6"/>
  <c r="AX414" i="6"/>
  <c r="BP414" i="6"/>
  <c r="BS414" i="6"/>
  <c r="BO414" i="6"/>
  <c r="BL414" i="6"/>
  <c r="AY414" i="6"/>
  <c r="AZ414" i="6"/>
  <c r="BH414" i="6"/>
  <c r="BC414" i="6"/>
  <c r="AU414" i="6"/>
  <c r="BI414" i="6"/>
  <c r="BB414" i="6"/>
  <c r="AT414" i="6"/>
  <c r="AW414" i="6"/>
  <c r="BA414" i="6"/>
  <c r="BE422" i="6"/>
  <c r="BN422" i="6"/>
  <c r="AV422" i="6"/>
  <c r="AM422" i="6"/>
  <c r="BR422" i="6"/>
  <c r="BT422" i="6"/>
  <c r="BM422" i="6"/>
  <c r="BQ422" i="6"/>
  <c r="BS422" i="6"/>
  <c r="BL422" i="6"/>
  <c r="BF422" i="6"/>
  <c r="BO422" i="6"/>
  <c r="BG422" i="6"/>
  <c r="BI422" i="6"/>
  <c r="BJ422" i="6"/>
  <c r="BD422" i="6"/>
  <c r="AX422" i="6"/>
  <c r="AZ422" i="6"/>
  <c r="AY422" i="6"/>
  <c r="BC422" i="6"/>
  <c r="BH422" i="6"/>
  <c r="BP422" i="6"/>
  <c r="BK422" i="6"/>
  <c r="AU422" i="6"/>
  <c r="AW422" i="6"/>
  <c r="AT422" i="6"/>
  <c r="BB422" i="6"/>
  <c r="BA422" i="6"/>
  <c r="BE430" i="6"/>
  <c r="BN430" i="6"/>
  <c r="AV430" i="6"/>
  <c r="AM430" i="6"/>
  <c r="BR430" i="6"/>
  <c r="BT430" i="6"/>
  <c r="BM430" i="6"/>
  <c r="BO430" i="6"/>
  <c r="BQ430" i="6"/>
  <c r="BF430" i="6"/>
  <c r="BS430" i="6"/>
  <c r="BG430" i="6"/>
  <c r="BL430" i="6"/>
  <c r="BD430" i="6"/>
  <c r="BH430" i="6"/>
  <c r="BI430" i="6"/>
  <c r="AX430" i="6"/>
  <c r="BP430" i="6"/>
  <c r="AY430" i="6"/>
  <c r="AZ430" i="6"/>
  <c r="BJ430" i="6"/>
  <c r="BA430" i="6"/>
  <c r="BK430" i="6"/>
  <c r="BC430" i="6"/>
  <c r="AU430" i="6"/>
  <c r="AW430" i="6"/>
  <c r="BB430" i="6"/>
  <c r="AT430" i="6"/>
  <c r="BE438" i="6"/>
  <c r="BN438" i="6"/>
  <c r="AV438" i="6"/>
  <c r="AM438" i="6"/>
  <c r="BR438" i="6"/>
  <c r="BT438" i="6"/>
  <c r="BM438" i="6"/>
  <c r="BP438" i="6"/>
  <c r="BF438" i="6"/>
  <c r="BG438" i="6"/>
  <c r="BC438" i="6"/>
  <c r="BI438" i="6"/>
  <c r="BQ438" i="6"/>
  <c r="AX438" i="6"/>
  <c r="AZ438" i="6"/>
  <c r="BS438" i="6"/>
  <c r="AY438" i="6"/>
  <c r="BJ438" i="6"/>
  <c r="BK438" i="6"/>
  <c r="BO438" i="6"/>
  <c r="BA438" i="6"/>
  <c r="BL438" i="6"/>
  <c r="BB438" i="6"/>
  <c r="AT438" i="6"/>
  <c r="AW438" i="6"/>
  <c r="BD438" i="6"/>
  <c r="AU438" i="6"/>
  <c r="BH438" i="6"/>
  <c r="BE446" i="6"/>
  <c r="BN446" i="6"/>
  <c r="AM446" i="6"/>
  <c r="AV446" i="6"/>
  <c r="BR446" i="6"/>
  <c r="BT446" i="6"/>
  <c r="BM446" i="6"/>
  <c r="BP446" i="6"/>
  <c r="BQ446" i="6"/>
  <c r="BF446" i="6"/>
  <c r="BG446" i="6"/>
  <c r="BK446" i="6"/>
  <c r="BI446" i="6"/>
  <c r="AX446" i="6"/>
  <c r="BL446" i="6"/>
  <c r="AZ446" i="6"/>
  <c r="AY446" i="6"/>
  <c r="BO446" i="6"/>
  <c r="BJ446" i="6"/>
  <c r="AU446" i="6"/>
  <c r="BA446" i="6"/>
  <c r="BS446" i="6"/>
  <c r="AT446" i="6"/>
  <c r="BC446" i="6"/>
  <c r="AW446" i="6"/>
  <c r="BD446" i="6"/>
  <c r="BH446" i="6"/>
  <c r="BB446" i="6"/>
  <c r="BE454" i="6"/>
  <c r="BN454" i="6"/>
  <c r="AV454" i="6"/>
  <c r="AM454" i="6"/>
  <c r="BR454" i="6"/>
  <c r="BT454" i="6"/>
  <c r="BM454" i="6"/>
  <c r="BS454" i="6"/>
  <c r="BL454" i="6"/>
  <c r="BO454" i="6"/>
  <c r="BF454" i="6"/>
  <c r="BP454" i="6"/>
  <c r="BG454" i="6"/>
  <c r="BI454" i="6"/>
  <c r="BJ454" i="6"/>
  <c r="BK454" i="6"/>
  <c r="BQ454" i="6"/>
  <c r="BC454" i="6"/>
  <c r="AX454" i="6"/>
  <c r="AY454" i="6"/>
  <c r="AZ454" i="6"/>
  <c r="AW454" i="6"/>
  <c r="AU454" i="6"/>
  <c r="BB454" i="6"/>
  <c r="BA454" i="6"/>
  <c r="BD454" i="6"/>
  <c r="AT454" i="6"/>
  <c r="BH454" i="6"/>
  <c r="BE466" i="6"/>
  <c r="BN466" i="6"/>
  <c r="AM466" i="6"/>
  <c r="AV466" i="6"/>
  <c r="BM466" i="6"/>
  <c r="BP466" i="6"/>
  <c r="BR466" i="6"/>
  <c r="BQ466" i="6"/>
  <c r="BS466" i="6"/>
  <c r="BJ466" i="6"/>
  <c r="BK466" i="6"/>
  <c r="BI466" i="6"/>
  <c r="BC466" i="6"/>
  <c r="BB466" i="6"/>
  <c r="BO466" i="6"/>
  <c r="BT466" i="6"/>
  <c r="BD466" i="6"/>
  <c r="AT466" i="6"/>
  <c r="BF466" i="6"/>
  <c r="AU466" i="6"/>
  <c r="BL466" i="6"/>
  <c r="AW466" i="6"/>
  <c r="AX466" i="6"/>
  <c r="BG466" i="6"/>
  <c r="BH466" i="6"/>
  <c r="AZ466" i="6"/>
  <c r="AY466" i="6"/>
  <c r="BA466" i="6"/>
  <c r="BE474" i="6"/>
  <c r="BN474" i="6"/>
  <c r="AV474" i="6"/>
  <c r="AM474" i="6"/>
  <c r="BM474" i="6"/>
  <c r="BP474" i="6"/>
  <c r="BR474" i="6"/>
  <c r="BT474" i="6"/>
  <c r="BL474" i="6"/>
  <c r="BQ474" i="6"/>
  <c r="BJ474" i="6"/>
  <c r="BS474" i="6"/>
  <c r="BK474" i="6"/>
  <c r="BG474" i="6"/>
  <c r="BH474" i="6"/>
  <c r="BB474" i="6"/>
  <c r="BF474" i="6"/>
  <c r="AU474" i="6"/>
  <c r="BD474" i="6"/>
  <c r="AT474" i="6"/>
  <c r="BO474" i="6"/>
  <c r="AY474" i="6"/>
  <c r="BI474" i="6"/>
  <c r="AX474" i="6"/>
  <c r="AW474" i="6"/>
  <c r="AZ474" i="6"/>
  <c r="BA474" i="6"/>
  <c r="BC474" i="6"/>
  <c r="BE482" i="6"/>
  <c r="BN482" i="6"/>
  <c r="AV482" i="6"/>
  <c r="AM482" i="6"/>
  <c r="BM482" i="6"/>
  <c r="BP482" i="6"/>
  <c r="BR482" i="6"/>
  <c r="BO482" i="6"/>
  <c r="BT482" i="6"/>
  <c r="BJ482" i="6"/>
  <c r="BL482" i="6"/>
  <c r="BK482" i="6"/>
  <c r="BS482" i="6"/>
  <c r="BD482" i="6"/>
  <c r="BF482" i="6"/>
  <c r="BC482" i="6"/>
  <c r="BB482" i="6"/>
  <c r="BH482" i="6"/>
  <c r="BG482" i="6"/>
  <c r="AT482" i="6"/>
  <c r="AU482" i="6"/>
  <c r="AY482" i="6"/>
  <c r="BQ482" i="6"/>
  <c r="AZ482" i="6"/>
  <c r="AX482" i="6"/>
  <c r="BA482" i="6"/>
  <c r="BI482" i="6"/>
  <c r="AW482" i="6"/>
  <c r="BE490" i="6"/>
  <c r="BN490" i="6"/>
  <c r="AV490" i="6"/>
  <c r="AM490" i="6"/>
  <c r="BM490" i="6"/>
  <c r="BP490" i="6"/>
  <c r="BR490" i="6"/>
  <c r="BO490" i="6"/>
  <c r="BQ490" i="6"/>
  <c r="BJ490" i="6"/>
  <c r="BK490" i="6"/>
  <c r="BT490" i="6"/>
  <c r="BC490" i="6"/>
  <c r="BS490" i="6"/>
  <c r="BF490" i="6"/>
  <c r="BB490" i="6"/>
  <c r="BH490" i="6"/>
  <c r="AU490" i="6"/>
  <c r="BG490" i="6"/>
  <c r="AT490" i="6"/>
  <c r="BL490" i="6"/>
  <c r="BA490" i="6"/>
  <c r="AW490" i="6"/>
  <c r="BI490" i="6"/>
  <c r="BD490" i="6"/>
  <c r="AX490" i="6"/>
  <c r="AY490" i="6"/>
  <c r="AZ490" i="6"/>
  <c r="BE498" i="6"/>
  <c r="BN498" i="6"/>
  <c r="AV498" i="6"/>
  <c r="AM498" i="6"/>
  <c r="BM498" i="6"/>
  <c r="BP498" i="6"/>
  <c r="BR498" i="6"/>
  <c r="BS498" i="6"/>
  <c r="BJ498" i="6"/>
  <c r="BO498" i="6"/>
  <c r="BK498" i="6"/>
  <c r="BT498" i="6"/>
  <c r="BI498" i="6"/>
  <c r="BF498" i="6"/>
  <c r="BB498" i="6"/>
  <c r="BG498" i="6"/>
  <c r="AT498" i="6"/>
  <c r="BH498" i="6"/>
  <c r="AU498" i="6"/>
  <c r="BC498" i="6"/>
  <c r="AX498" i="6"/>
  <c r="BA498" i="6"/>
  <c r="BQ498" i="6"/>
  <c r="BD498" i="6"/>
  <c r="AW498" i="6"/>
  <c r="BL498" i="6"/>
  <c r="AY498" i="6"/>
  <c r="AZ498" i="6"/>
  <c r="BE506" i="6"/>
  <c r="AV506" i="6"/>
  <c r="BN506" i="6"/>
  <c r="AM506" i="6"/>
  <c r="BM506" i="6"/>
  <c r="BP506" i="6"/>
  <c r="BR506" i="6"/>
  <c r="BL506" i="6"/>
  <c r="BS506" i="6"/>
  <c r="BT506" i="6"/>
  <c r="BQ506" i="6"/>
  <c r="BJ506" i="6"/>
  <c r="BK506" i="6"/>
  <c r="BO506" i="6"/>
  <c r="BG506" i="6"/>
  <c r="BH506" i="6"/>
  <c r="BF506" i="6"/>
  <c r="BB506" i="6"/>
  <c r="AU506" i="6"/>
  <c r="BI506" i="6"/>
  <c r="AT506" i="6"/>
  <c r="BC506" i="6"/>
  <c r="AX506" i="6"/>
  <c r="AY506" i="6"/>
  <c r="BD506" i="6"/>
  <c r="AW506" i="6"/>
  <c r="AZ506" i="6"/>
  <c r="BA506" i="6"/>
  <c r="BN4" i="6"/>
  <c r="BE4" i="6"/>
  <c r="AM4" i="6"/>
  <c r="AV4" i="6"/>
  <c r="BC4" i="6"/>
  <c r="BL4" i="6"/>
  <c r="AT4" i="6"/>
  <c r="BN16" i="6"/>
  <c r="BT16" i="6"/>
  <c r="BE16" i="6"/>
  <c r="BM16" i="6"/>
  <c r="BP16" i="6"/>
  <c r="AV16" i="6"/>
  <c r="BO16" i="6"/>
  <c r="BR16" i="6"/>
  <c r="BS16" i="6"/>
  <c r="AM16" i="6"/>
  <c r="BQ16" i="6"/>
  <c r="BJ16" i="6"/>
  <c r="BF16" i="6"/>
  <c r="BI16" i="6"/>
  <c r="AX16" i="6"/>
  <c r="BD16" i="6"/>
  <c r="AY16" i="6"/>
  <c r="BL16" i="6"/>
  <c r="BG16" i="6"/>
  <c r="AW16" i="6"/>
  <c r="BH16" i="6"/>
  <c r="BC16" i="6"/>
  <c r="AZ16" i="6"/>
  <c r="BA16" i="6"/>
  <c r="BK16" i="6"/>
  <c r="AT16" i="6"/>
  <c r="AU16" i="6"/>
  <c r="BB16" i="6"/>
  <c r="BN33" i="6"/>
  <c r="BE33" i="6"/>
  <c r="AM33" i="6"/>
  <c r="AV33" i="6"/>
  <c r="BO33" i="6"/>
  <c r="BM33" i="6"/>
  <c r="BQ33" i="6"/>
  <c r="BS33" i="6"/>
  <c r="BP33" i="6"/>
  <c r="BR33" i="6"/>
  <c r="BL33" i="6"/>
  <c r="BK33" i="6"/>
  <c r="BD33" i="6"/>
  <c r="BG33" i="6"/>
  <c r="BH33" i="6"/>
  <c r="BI33" i="6"/>
  <c r="AY33" i="6"/>
  <c r="AZ33" i="6"/>
  <c r="BF33" i="6"/>
  <c r="AU33" i="6"/>
  <c r="AX33" i="6"/>
  <c r="AT33" i="6"/>
  <c r="AW33" i="6"/>
  <c r="BT33" i="6"/>
  <c r="BC33" i="6"/>
  <c r="BJ33" i="6"/>
  <c r="BA33" i="6"/>
  <c r="BB33" i="6"/>
  <c r="BN13" i="6"/>
  <c r="BO13" i="6"/>
  <c r="BQ13" i="6"/>
  <c r="AM13" i="6"/>
  <c r="BS13" i="6"/>
  <c r="BM13" i="6"/>
  <c r="BE13" i="6"/>
  <c r="BR13" i="6"/>
  <c r="AV13" i="6"/>
  <c r="BP13" i="6"/>
  <c r="BT13" i="6"/>
  <c r="BG13" i="6"/>
  <c r="BI13" i="6"/>
  <c r="BL13" i="6"/>
  <c r="BK13" i="6"/>
  <c r="BD13" i="6"/>
  <c r="BJ13" i="6"/>
  <c r="AU13" i="6"/>
  <c r="AX13" i="6"/>
  <c r="AY13" i="6"/>
  <c r="AW13" i="6"/>
  <c r="AZ13" i="6"/>
  <c r="BA13" i="6"/>
  <c r="BH13" i="6"/>
  <c r="BB13" i="6"/>
  <c r="BC13" i="6"/>
  <c r="AT13" i="6"/>
  <c r="BF13" i="6"/>
  <c r="BN20" i="6"/>
  <c r="BP20" i="6"/>
  <c r="BR20" i="6"/>
  <c r="AV20" i="6"/>
  <c r="BT20" i="6"/>
  <c r="BM20" i="6"/>
  <c r="BQ20" i="6"/>
  <c r="BS20" i="6"/>
  <c r="BO20" i="6"/>
  <c r="BF20" i="6"/>
  <c r="BH20" i="6"/>
  <c r="BJ20" i="6"/>
  <c r="BG20" i="6"/>
  <c r="BL20" i="6"/>
  <c r="BC20" i="6"/>
  <c r="BB20" i="6"/>
  <c r="AM20" i="6"/>
  <c r="BA20" i="6"/>
  <c r="BD20" i="6"/>
  <c r="AY20" i="6"/>
  <c r="AU20" i="6"/>
  <c r="BE20" i="6"/>
  <c r="BI20" i="6"/>
  <c r="BK20" i="6"/>
  <c r="AT20" i="6"/>
  <c r="AW20" i="6"/>
  <c r="AX20" i="6"/>
  <c r="AZ20" i="6"/>
  <c r="BN25" i="6"/>
  <c r="BE25" i="6"/>
  <c r="AM25" i="6"/>
  <c r="AV25" i="6"/>
  <c r="BO25" i="6"/>
  <c r="BS25" i="6"/>
  <c r="BM25" i="6"/>
  <c r="BR25" i="6"/>
  <c r="BP25" i="6"/>
  <c r="BT25" i="6"/>
  <c r="BL25" i="6"/>
  <c r="BK25" i="6"/>
  <c r="BD25" i="6"/>
  <c r="BQ25" i="6"/>
  <c r="BG25" i="6"/>
  <c r="BJ25" i="6"/>
  <c r="AY25" i="6"/>
  <c r="AZ25" i="6"/>
  <c r="AX25" i="6"/>
  <c r="BA25" i="6"/>
  <c r="BF25" i="6"/>
  <c r="AW25" i="6"/>
  <c r="BI25" i="6"/>
  <c r="BH25" i="6"/>
  <c r="BB25" i="6"/>
  <c r="AT25" i="6"/>
  <c r="BC25" i="6"/>
  <c r="AU25" i="6"/>
  <c r="BN158" i="6"/>
  <c r="BE158" i="6"/>
  <c r="AM158" i="6"/>
  <c r="BO158" i="6"/>
  <c r="BT158" i="6"/>
  <c r="BP158" i="6"/>
  <c r="BM158" i="6"/>
  <c r="AV158" i="6"/>
  <c r="BR158" i="6"/>
  <c r="BQ158" i="6"/>
  <c r="BF158" i="6"/>
  <c r="BI158" i="6"/>
  <c r="BL158" i="6"/>
  <c r="BJ158" i="6"/>
  <c r="BS158" i="6"/>
  <c r="BG158" i="6"/>
  <c r="AU158" i="6"/>
  <c r="BH158" i="6"/>
  <c r="AW158" i="6"/>
  <c r="AY158" i="6"/>
  <c r="AZ158" i="6"/>
  <c r="AX158" i="6"/>
  <c r="BC158" i="6"/>
  <c r="BA158" i="6"/>
  <c r="BD158" i="6"/>
  <c r="BB158" i="6"/>
  <c r="BK158" i="6"/>
  <c r="AT158" i="6"/>
  <c r="BN162" i="6"/>
  <c r="AV162" i="6"/>
  <c r="BE162" i="6"/>
  <c r="BQ162" i="6"/>
  <c r="BS162" i="6"/>
  <c r="BM162" i="6"/>
  <c r="AM162" i="6"/>
  <c r="BP162" i="6"/>
  <c r="BT162" i="6"/>
  <c r="BO162" i="6"/>
  <c r="BJ162" i="6"/>
  <c r="BD162" i="6"/>
  <c r="BF162" i="6"/>
  <c r="AZ162" i="6"/>
  <c r="BG162" i="6"/>
  <c r="BA162" i="6"/>
  <c r="BI162" i="6"/>
  <c r="BK162" i="6"/>
  <c r="BC162" i="6"/>
  <c r="AW162" i="6"/>
  <c r="BR162" i="6"/>
  <c r="AX162" i="6"/>
  <c r="AT162" i="6"/>
  <c r="AY162" i="6"/>
  <c r="BL162" i="6"/>
  <c r="AU162" i="6"/>
  <c r="BB162" i="6"/>
  <c r="BH162" i="6"/>
  <c r="BN166" i="6"/>
  <c r="BE166" i="6"/>
  <c r="AV166" i="6"/>
  <c r="BO166" i="6"/>
  <c r="AM166" i="6"/>
  <c r="BR166" i="6"/>
  <c r="BT166" i="6"/>
  <c r="BS166" i="6"/>
  <c r="BM166" i="6"/>
  <c r="BP166" i="6"/>
  <c r="BF166" i="6"/>
  <c r="BQ166" i="6"/>
  <c r="BI166" i="6"/>
  <c r="BJ166" i="6"/>
  <c r="AU166" i="6"/>
  <c r="BL166" i="6"/>
  <c r="AW166" i="6"/>
  <c r="AX166" i="6"/>
  <c r="BH166" i="6"/>
  <c r="AY166" i="6"/>
  <c r="BK166" i="6"/>
  <c r="AZ166" i="6"/>
  <c r="BA166" i="6"/>
  <c r="BB166" i="6"/>
  <c r="BC166" i="6"/>
  <c r="AT166" i="6"/>
  <c r="BD166" i="6"/>
  <c r="BG166" i="6"/>
  <c r="BE170" i="6"/>
  <c r="BN170" i="6"/>
  <c r="BQ170" i="6"/>
  <c r="AV170" i="6"/>
  <c r="BS170" i="6"/>
  <c r="AM170" i="6"/>
  <c r="BM170" i="6"/>
  <c r="BP170" i="6"/>
  <c r="BO170" i="6"/>
  <c r="BT170" i="6"/>
  <c r="BR170" i="6"/>
  <c r="BJ170" i="6"/>
  <c r="BD170" i="6"/>
  <c r="BF170" i="6"/>
  <c r="AZ170" i="6"/>
  <c r="BA170" i="6"/>
  <c r="AY170" i="6"/>
  <c r="BG170" i="6"/>
  <c r="BB170" i="6"/>
  <c r="BL170" i="6"/>
  <c r="AW170" i="6"/>
  <c r="BC170" i="6"/>
  <c r="BH170" i="6"/>
  <c r="AX170" i="6"/>
  <c r="AT170" i="6"/>
  <c r="BI170" i="6"/>
  <c r="BK170" i="6"/>
  <c r="AU170" i="6"/>
  <c r="BN174" i="6"/>
  <c r="BE174" i="6"/>
  <c r="AV174" i="6"/>
  <c r="AM174" i="6"/>
  <c r="BO174" i="6"/>
  <c r="BP174" i="6"/>
  <c r="BR174" i="6"/>
  <c r="BT174" i="6"/>
  <c r="BM174" i="6"/>
  <c r="BF174" i="6"/>
  <c r="BI174" i="6"/>
  <c r="BJ174" i="6"/>
  <c r="BK174" i="6"/>
  <c r="AU174" i="6"/>
  <c r="BH174" i="6"/>
  <c r="BB174" i="6"/>
  <c r="BL174" i="6"/>
  <c r="BC174" i="6"/>
  <c r="AX174" i="6"/>
  <c r="BD174" i="6"/>
  <c r="AY174" i="6"/>
  <c r="AZ174" i="6"/>
  <c r="BS174" i="6"/>
  <c r="AW174" i="6"/>
  <c r="BA174" i="6"/>
  <c r="AT174" i="6"/>
  <c r="BG174" i="6"/>
  <c r="BQ174" i="6"/>
  <c r="BN178" i="6"/>
  <c r="BE178" i="6"/>
  <c r="AV178" i="6"/>
  <c r="BM178" i="6"/>
  <c r="BP178" i="6"/>
  <c r="BR178" i="6"/>
  <c r="BO178" i="6"/>
  <c r="BT178" i="6"/>
  <c r="BS178" i="6"/>
  <c r="BL178" i="6"/>
  <c r="BJ178" i="6"/>
  <c r="BD178" i="6"/>
  <c r="BQ178" i="6"/>
  <c r="BF178" i="6"/>
  <c r="BH178" i="6"/>
  <c r="AZ178" i="6"/>
  <c r="BI178" i="6"/>
  <c r="BB178" i="6"/>
  <c r="BG178" i="6"/>
  <c r="AM178" i="6"/>
  <c r="AU178" i="6"/>
  <c r="AT178" i="6"/>
  <c r="AW178" i="6"/>
  <c r="BC178" i="6"/>
  <c r="BA178" i="6"/>
  <c r="BK178" i="6"/>
  <c r="AY178" i="6"/>
  <c r="AX178" i="6"/>
  <c r="BN182" i="6"/>
  <c r="BE182" i="6"/>
  <c r="AV182" i="6"/>
  <c r="AM182" i="6"/>
  <c r="BR182" i="6"/>
  <c r="BT182" i="6"/>
  <c r="BM182" i="6"/>
  <c r="BQ182" i="6"/>
  <c r="BP182" i="6"/>
  <c r="BF182" i="6"/>
  <c r="BS182" i="6"/>
  <c r="BI182" i="6"/>
  <c r="BJ182" i="6"/>
  <c r="BD182" i="6"/>
  <c r="BG182" i="6"/>
  <c r="AZ182" i="6"/>
  <c r="BH182" i="6"/>
  <c r="BA182" i="6"/>
  <c r="BB182" i="6"/>
  <c r="BO182" i="6"/>
  <c r="BL182" i="6"/>
  <c r="AX182" i="6"/>
  <c r="AY182" i="6"/>
  <c r="BK182" i="6"/>
  <c r="AT182" i="6"/>
  <c r="AU182" i="6"/>
  <c r="AW182" i="6"/>
  <c r="BC182" i="6"/>
  <c r="BN186" i="6"/>
  <c r="AM186" i="6"/>
  <c r="BE186" i="6"/>
  <c r="AV186" i="6"/>
  <c r="BM186" i="6"/>
  <c r="BP186" i="6"/>
  <c r="BR186" i="6"/>
  <c r="BO186" i="6"/>
  <c r="BS186" i="6"/>
  <c r="BJ186" i="6"/>
  <c r="BL186" i="6"/>
  <c r="BD186" i="6"/>
  <c r="BF186" i="6"/>
  <c r="BQ186" i="6"/>
  <c r="BK186" i="6"/>
  <c r="AU186" i="6"/>
  <c r="AW186" i="6"/>
  <c r="BG186" i="6"/>
  <c r="BI186" i="6"/>
  <c r="AX186" i="6"/>
  <c r="BH186" i="6"/>
  <c r="AT186" i="6"/>
  <c r="BC186" i="6"/>
  <c r="AZ186" i="6"/>
  <c r="BA186" i="6"/>
  <c r="BT186" i="6"/>
  <c r="BB186" i="6"/>
  <c r="AY186" i="6"/>
  <c r="BN37" i="6"/>
  <c r="BE37" i="6"/>
  <c r="BQ37" i="6"/>
  <c r="AM37" i="6"/>
  <c r="BS37" i="6"/>
  <c r="BR37" i="6"/>
  <c r="BP37" i="6"/>
  <c r="AV37" i="6"/>
  <c r="BO37" i="6"/>
  <c r="BG37" i="6"/>
  <c r="BI37" i="6"/>
  <c r="BT37" i="6"/>
  <c r="BL37" i="6"/>
  <c r="BK37" i="6"/>
  <c r="BD37" i="6"/>
  <c r="BF37" i="6"/>
  <c r="BH37" i="6"/>
  <c r="BJ37" i="6"/>
  <c r="AU37" i="6"/>
  <c r="AX37" i="6"/>
  <c r="AY37" i="6"/>
  <c r="AZ37" i="6"/>
  <c r="BM37" i="6"/>
  <c r="BC37" i="6"/>
  <c r="AW37" i="6"/>
  <c r="AT37" i="6"/>
  <c r="BA37" i="6"/>
  <c r="BB37" i="6"/>
  <c r="BN38" i="6"/>
  <c r="BR38" i="6"/>
  <c r="BT38" i="6"/>
  <c r="AV38" i="6"/>
  <c r="BE38" i="6"/>
  <c r="BM38" i="6"/>
  <c r="BP38" i="6"/>
  <c r="AM38" i="6"/>
  <c r="BO38" i="6"/>
  <c r="BQ38" i="6"/>
  <c r="BS38" i="6"/>
  <c r="BH38" i="6"/>
  <c r="BJ38" i="6"/>
  <c r="BF38" i="6"/>
  <c r="BK38" i="6"/>
  <c r="BL38" i="6"/>
  <c r="AU38" i="6"/>
  <c r="AW38" i="6"/>
  <c r="BA38" i="6"/>
  <c r="BC38" i="6"/>
  <c r="BB38" i="6"/>
  <c r="AX38" i="6"/>
  <c r="BD38" i="6"/>
  <c r="BG38" i="6"/>
  <c r="BI38" i="6"/>
  <c r="AT38" i="6"/>
  <c r="AY38" i="6"/>
  <c r="AZ38" i="6"/>
  <c r="AV195" i="6"/>
  <c r="BE195" i="6"/>
  <c r="BN195" i="6"/>
  <c r="AM195" i="6"/>
  <c r="BO195" i="6"/>
  <c r="BQ195" i="6"/>
  <c r="BS195" i="6"/>
  <c r="BP195" i="6"/>
  <c r="BT195" i="6"/>
  <c r="BM195" i="6"/>
  <c r="BK195" i="6"/>
  <c r="BF195" i="6"/>
  <c r="BG195" i="6"/>
  <c r="BD195" i="6"/>
  <c r="BC195" i="6"/>
  <c r="AW195" i="6"/>
  <c r="AX195" i="6"/>
  <c r="BJ195" i="6"/>
  <c r="AT195" i="6"/>
  <c r="AY195" i="6"/>
  <c r="BR195" i="6"/>
  <c r="AU195" i="6"/>
  <c r="BL195" i="6"/>
  <c r="BH195" i="6"/>
  <c r="BI195" i="6"/>
  <c r="BA195" i="6"/>
  <c r="AZ195" i="6"/>
  <c r="BB195" i="6"/>
  <c r="BN41" i="6"/>
  <c r="BE41" i="6"/>
  <c r="AM41" i="6"/>
  <c r="BO41" i="6"/>
  <c r="BM41" i="6"/>
  <c r="BQ41" i="6"/>
  <c r="BR41" i="6"/>
  <c r="BT41" i="6"/>
  <c r="BP41" i="6"/>
  <c r="AV41" i="6"/>
  <c r="BL41" i="6"/>
  <c r="BK41" i="6"/>
  <c r="BD41" i="6"/>
  <c r="BG41" i="6"/>
  <c r="BJ41" i="6"/>
  <c r="AY41" i="6"/>
  <c r="AZ41" i="6"/>
  <c r="BS41" i="6"/>
  <c r="BF41" i="6"/>
  <c r="BB41" i="6"/>
  <c r="BH41" i="6"/>
  <c r="BI41" i="6"/>
  <c r="AU41" i="6"/>
  <c r="AX41" i="6"/>
  <c r="AT41" i="6"/>
  <c r="AW41" i="6"/>
  <c r="BA41" i="6"/>
  <c r="BC41" i="6"/>
  <c r="BN199" i="6"/>
  <c r="BE199" i="6"/>
  <c r="AM199" i="6"/>
  <c r="AV199" i="6"/>
  <c r="BS199" i="6"/>
  <c r="BO199" i="6"/>
  <c r="BM199" i="6"/>
  <c r="BQ199" i="6"/>
  <c r="BP199" i="6"/>
  <c r="BT199" i="6"/>
  <c r="BL199" i="6"/>
  <c r="BR199" i="6"/>
  <c r="BJ199" i="6"/>
  <c r="BK199" i="6"/>
  <c r="BF199" i="6"/>
  <c r="BA199" i="6"/>
  <c r="BG199" i="6"/>
  <c r="BB199" i="6"/>
  <c r="BD199" i="6"/>
  <c r="AY199" i="6"/>
  <c r="BI199" i="6"/>
  <c r="BH199" i="6"/>
  <c r="AZ199" i="6"/>
  <c r="AX199" i="6"/>
  <c r="AT199" i="6"/>
  <c r="AU199" i="6"/>
  <c r="AW199" i="6"/>
  <c r="BC199" i="6"/>
  <c r="AV202" i="6"/>
  <c r="BN202" i="6"/>
  <c r="AM202" i="6"/>
  <c r="BE202" i="6"/>
  <c r="BM202" i="6"/>
  <c r="BP202" i="6"/>
  <c r="BR202" i="6"/>
  <c r="BS202" i="6"/>
  <c r="BO202" i="6"/>
  <c r="BT202" i="6"/>
  <c r="BJ202" i="6"/>
  <c r="BK202" i="6"/>
  <c r="BL202" i="6"/>
  <c r="BI202" i="6"/>
  <c r="AU202" i="6"/>
  <c r="AW202" i="6"/>
  <c r="BC202" i="6"/>
  <c r="AZ202" i="6"/>
  <c r="BD202" i="6"/>
  <c r="BA202" i="6"/>
  <c r="AT202" i="6"/>
  <c r="BF202" i="6"/>
  <c r="BB202" i="6"/>
  <c r="BG202" i="6"/>
  <c r="BQ202" i="6"/>
  <c r="BH202" i="6"/>
  <c r="AX202" i="6"/>
  <c r="AY202" i="6"/>
  <c r="BN46" i="6"/>
  <c r="AV46" i="6"/>
  <c r="BR46" i="6"/>
  <c r="BT46" i="6"/>
  <c r="BE46" i="6"/>
  <c r="BS46" i="6"/>
  <c r="AM46" i="6"/>
  <c r="BM46" i="6"/>
  <c r="BP46" i="6"/>
  <c r="BO46" i="6"/>
  <c r="BF46" i="6"/>
  <c r="BQ46" i="6"/>
  <c r="BI46" i="6"/>
  <c r="BJ46" i="6"/>
  <c r="AU46" i="6"/>
  <c r="AW46" i="6"/>
  <c r="BL46" i="6"/>
  <c r="BK46" i="6"/>
  <c r="AY46" i="6"/>
  <c r="AZ46" i="6"/>
  <c r="AX46" i="6"/>
  <c r="BD46" i="6"/>
  <c r="BG46" i="6"/>
  <c r="BH46" i="6"/>
  <c r="BC46" i="6"/>
  <c r="AT46" i="6"/>
  <c r="BA46" i="6"/>
  <c r="BB46" i="6"/>
  <c r="BN208" i="6"/>
  <c r="BE208" i="6"/>
  <c r="AV208" i="6"/>
  <c r="BT208" i="6"/>
  <c r="AM208" i="6"/>
  <c r="BM208" i="6"/>
  <c r="BP208" i="6"/>
  <c r="BO208" i="6"/>
  <c r="BR208" i="6"/>
  <c r="BS208" i="6"/>
  <c r="BL208" i="6"/>
  <c r="BH208" i="6"/>
  <c r="BQ208" i="6"/>
  <c r="BI208" i="6"/>
  <c r="BK208" i="6"/>
  <c r="BB208" i="6"/>
  <c r="AZ208" i="6"/>
  <c r="BF208" i="6"/>
  <c r="BG208" i="6"/>
  <c r="BD208" i="6"/>
  <c r="BA208" i="6"/>
  <c r="BC208" i="6"/>
  <c r="AX208" i="6"/>
  <c r="BJ208" i="6"/>
  <c r="AT208" i="6"/>
  <c r="AU208" i="6"/>
  <c r="AW208" i="6"/>
  <c r="AY208" i="6"/>
  <c r="BE211" i="6"/>
  <c r="BN211" i="6"/>
  <c r="AV211" i="6"/>
  <c r="AM211" i="6"/>
  <c r="BO211" i="6"/>
  <c r="BQ211" i="6"/>
  <c r="BS211" i="6"/>
  <c r="BM211" i="6"/>
  <c r="BT211" i="6"/>
  <c r="BR211" i="6"/>
  <c r="BL211" i="6"/>
  <c r="BP211" i="6"/>
  <c r="BK211" i="6"/>
  <c r="BC211" i="6"/>
  <c r="BJ211" i="6"/>
  <c r="AW211" i="6"/>
  <c r="AX211" i="6"/>
  <c r="BF211" i="6"/>
  <c r="BI211" i="6"/>
  <c r="BA211" i="6"/>
  <c r="AT211" i="6"/>
  <c r="BB211" i="6"/>
  <c r="AZ211" i="6"/>
  <c r="BD211" i="6"/>
  <c r="AU211" i="6"/>
  <c r="AY211" i="6"/>
  <c r="BG211" i="6"/>
  <c r="BH211" i="6"/>
  <c r="BN9" i="6"/>
  <c r="BE9" i="6"/>
  <c r="AM9" i="6"/>
  <c r="BS9" i="6"/>
  <c r="AV9" i="6"/>
  <c r="BO9" i="6"/>
  <c r="BQ9" i="6"/>
  <c r="BP9" i="6"/>
  <c r="BT9" i="6"/>
  <c r="BM9" i="6"/>
  <c r="BR9" i="6"/>
  <c r="BL9" i="6"/>
  <c r="BK9" i="6"/>
  <c r="BD9" i="6"/>
  <c r="BG9" i="6"/>
  <c r="BF9" i="6"/>
  <c r="AY9" i="6"/>
  <c r="AZ9" i="6"/>
  <c r="AU9" i="6"/>
  <c r="BJ9" i="6"/>
  <c r="AW9" i="6"/>
  <c r="BB9" i="6"/>
  <c r="AT9" i="6"/>
  <c r="BC9" i="6"/>
  <c r="BH9" i="6"/>
  <c r="AX9" i="6"/>
  <c r="BA9" i="6"/>
  <c r="BI9" i="6"/>
  <c r="BE67" i="6"/>
  <c r="AV67" i="6"/>
  <c r="AM67" i="6"/>
  <c r="BR67" i="6"/>
  <c r="BT67" i="6"/>
  <c r="BM67" i="6"/>
  <c r="BS67" i="6"/>
  <c r="BO67" i="6"/>
  <c r="BP67" i="6"/>
  <c r="BN67" i="6"/>
  <c r="BQ67" i="6"/>
  <c r="BK67" i="6"/>
  <c r="BF67" i="6"/>
  <c r="BG67" i="6"/>
  <c r="BA67" i="6"/>
  <c r="BD67" i="6"/>
  <c r="BC67" i="6"/>
  <c r="BB67" i="6"/>
  <c r="BJ67" i="6"/>
  <c r="AX67" i="6"/>
  <c r="AY67" i="6"/>
  <c r="AT67" i="6"/>
  <c r="BI67" i="6"/>
  <c r="BH67" i="6"/>
  <c r="AU67" i="6"/>
  <c r="BL67" i="6"/>
  <c r="AW67" i="6"/>
  <c r="AZ67" i="6"/>
  <c r="BN218" i="6"/>
  <c r="BE218" i="6"/>
  <c r="BM218" i="6"/>
  <c r="BP218" i="6"/>
  <c r="AV218" i="6"/>
  <c r="BR218" i="6"/>
  <c r="BQ218" i="6"/>
  <c r="AM218" i="6"/>
  <c r="BO218" i="6"/>
  <c r="BS218" i="6"/>
  <c r="BJ218" i="6"/>
  <c r="BK218" i="6"/>
  <c r="BD218" i="6"/>
  <c r="AU218" i="6"/>
  <c r="BT218" i="6"/>
  <c r="BF218" i="6"/>
  <c r="AW218" i="6"/>
  <c r="BC218" i="6"/>
  <c r="BL218" i="6"/>
  <c r="BG218" i="6"/>
  <c r="AT218" i="6"/>
  <c r="BH218" i="6"/>
  <c r="AX218" i="6"/>
  <c r="BI218" i="6"/>
  <c r="AY218" i="6"/>
  <c r="BB218" i="6"/>
  <c r="AZ218" i="6"/>
  <c r="BA218" i="6"/>
  <c r="BN70" i="6"/>
  <c r="AM70" i="6"/>
  <c r="AV70" i="6"/>
  <c r="BO70" i="6"/>
  <c r="BQ70" i="6"/>
  <c r="BP70" i="6"/>
  <c r="BS70" i="6"/>
  <c r="BM70" i="6"/>
  <c r="BT70" i="6"/>
  <c r="BE70" i="6"/>
  <c r="BR70" i="6"/>
  <c r="BF70" i="6"/>
  <c r="BI70" i="6"/>
  <c r="BJ70" i="6"/>
  <c r="BH70" i="6"/>
  <c r="AU70" i="6"/>
  <c r="BK70" i="6"/>
  <c r="AW70" i="6"/>
  <c r="BD70" i="6"/>
  <c r="AY70" i="6"/>
  <c r="BG70" i="6"/>
  <c r="BC70" i="6"/>
  <c r="AZ70" i="6"/>
  <c r="BA70" i="6"/>
  <c r="BL70" i="6"/>
  <c r="BB70" i="6"/>
  <c r="AT70" i="6"/>
  <c r="AX70" i="6"/>
  <c r="BN72" i="6"/>
  <c r="BE72" i="6"/>
  <c r="AV72" i="6"/>
  <c r="AM72" i="6"/>
  <c r="BO72" i="6"/>
  <c r="BQ72" i="6"/>
  <c r="BS72" i="6"/>
  <c r="BM72" i="6"/>
  <c r="BR72" i="6"/>
  <c r="BP72" i="6"/>
  <c r="BT72" i="6"/>
  <c r="BH72" i="6"/>
  <c r="BK72" i="6"/>
  <c r="BG72" i="6"/>
  <c r="AX72" i="6"/>
  <c r="BI72" i="6"/>
  <c r="AY72" i="6"/>
  <c r="BJ72" i="6"/>
  <c r="AU72" i="6"/>
  <c r="BD72" i="6"/>
  <c r="BA72" i="6"/>
  <c r="BB72" i="6"/>
  <c r="BL72" i="6"/>
  <c r="AT72" i="6"/>
  <c r="BF72" i="6"/>
  <c r="AZ72" i="6"/>
  <c r="BC72" i="6"/>
  <c r="AW72" i="6"/>
  <c r="BN224" i="6"/>
  <c r="AV224" i="6"/>
  <c r="AM224" i="6"/>
  <c r="BE224" i="6"/>
  <c r="BT224" i="6"/>
  <c r="BM224" i="6"/>
  <c r="BP224" i="6"/>
  <c r="BR224" i="6"/>
  <c r="BO224" i="6"/>
  <c r="BS224" i="6"/>
  <c r="BL224" i="6"/>
  <c r="BH224" i="6"/>
  <c r="BI224" i="6"/>
  <c r="BD224" i="6"/>
  <c r="BB224" i="6"/>
  <c r="BF224" i="6"/>
  <c r="AU224" i="6"/>
  <c r="BJ224" i="6"/>
  <c r="BK224" i="6"/>
  <c r="BG224" i="6"/>
  <c r="AW224" i="6"/>
  <c r="AX224" i="6"/>
  <c r="BC224" i="6"/>
  <c r="AY224" i="6"/>
  <c r="AT224" i="6"/>
  <c r="BQ224" i="6"/>
  <c r="AZ224" i="6"/>
  <c r="BA224" i="6"/>
  <c r="BE228" i="6"/>
  <c r="AV228" i="6"/>
  <c r="BN228" i="6"/>
  <c r="BP228" i="6"/>
  <c r="BR228" i="6"/>
  <c r="BT228" i="6"/>
  <c r="BO228" i="6"/>
  <c r="BS228" i="6"/>
  <c r="BQ228" i="6"/>
  <c r="AM228" i="6"/>
  <c r="BL228" i="6"/>
  <c r="BC228" i="6"/>
  <c r="BD228" i="6"/>
  <c r="BI228" i="6"/>
  <c r="AX228" i="6"/>
  <c r="BM228" i="6"/>
  <c r="BJ228" i="6"/>
  <c r="AY228" i="6"/>
  <c r="BF228" i="6"/>
  <c r="AZ228" i="6"/>
  <c r="BH228" i="6"/>
  <c r="BB228" i="6"/>
  <c r="BK228" i="6"/>
  <c r="BG228" i="6"/>
  <c r="BA228" i="6"/>
  <c r="AT228" i="6"/>
  <c r="AU228" i="6"/>
  <c r="AW228" i="6"/>
  <c r="BE231" i="6"/>
  <c r="AM231" i="6"/>
  <c r="BN231" i="6"/>
  <c r="AV231" i="6"/>
  <c r="BS231" i="6"/>
  <c r="BO231" i="6"/>
  <c r="BP231" i="6"/>
  <c r="BT231" i="6"/>
  <c r="BQ231" i="6"/>
  <c r="BL231" i="6"/>
  <c r="BG231" i="6"/>
  <c r="BM231" i="6"/>
  <c r="BH231" i="6"/>
  <c r="BJ231" i="6"/>
  <c r="BA231" i="6"/>
  <c r="BK231" i="6"/>
  <c r="BB231" i="6"/>
  <c r="BF231" i="6"/>
  <c r="BR231" i="6"/>
  <c r="AY231" i="6"/>
  <c r="BC231" i="6"/>
  <c r="AZ231" i="6"/>
  <c r="AT231" i="6"/>
  <c r="BI231" i="6"/>
  <c r="AW231" i="6"/>
  <c r="AX231" i="6"/>
  <c r="AU231" i="6"/>
  <c r="BD231" i="6"/>
  <c r="BN76" i="6"/>
  <c r="BE76" i="6"/>
  <c r="AV76" i="6"/>
  <c r="AM76" i="6"/>
  <c r="BS76" i="6"/>
  <c r="BO76" i="6"/>
  <c r="BT76" i="6"/>
  <c r="BP76" i="6"/>
  <c r="BM76" i="6"/>
  <c r="BQ76" i="6"/>
  <c r="BL76" i="6"/>
  <c r="BG76" i="6"/>
  <c r="BR76" i="6"/>
  <c r="BH76" i="6"/>
  <c r="BD76" i="6"/>
  <c r="BC76" i="6"/>
  <c r="BB76" i="6"/>
  <c r="BF76" i="6"/>
  <c r="AY76" i="6"/>
  <c r="AZ76" i="6"/>
  <c r="AU76" i="6"/>
  <c r="BJ76" i="6"/>
  <c r="BA76" i="6"/>
  <c r="BK76" i="6"/>
  <c r="BI76" i="6"/>
  <c r="AW76" i="6"/>
  <c r="AX76" i="6"/>
  <c r="AT76" i="6"/>
  <c r="BN78" i="6"/>
  <c r="AV78" i="6"/>
  <c r="BE78" i="6"/>
  <c r="BO78" i="6"/>
  <c r="BQ78" i="6"/>
  <c r="BS78" i="6"/>
  <c r="AM78" i="6"/>
  <c r="BM78" i="6"/>
  <c r="BP78" i="6"/>
  <c r="BT78" i="6"/>
  <c r="BR78" i="6"/>
  <c r="BF78" i="6"/>
  <c r="BI78" i="6"/>
  <c r="BJ78" i="6"/>
  <c r="BL78" i="6"/>
  <c r="AU78" i="6"/>
  <c r="BD78" i="6"/>
  <c r="AW78" i="6"/>
  <c r="AX78" i="6"/>
  <c r="BK78" i="6"/>
  <c r="BA78" i="6"/>
  <c r="BG78" i="6"/>
  <c r="BB78" i="6"/>
  <c r="BC78" i="6"/>
  <c r="AY78" i="6"/>
  <c r="BH78" i="6"/>
  <c r="AT78" i="6"/>
  <c r="AZ78" i="6"/>
  <c r="BN238" i="6"/>
  <c r="BE238" i="6"/>
  <c r="AV238" i="6"/>
  <c r="BR238" i="6"/>
  <c r="BT238" i="6"/>
  <c r="BM238" i="6"/>
  <c r="BQ238" i="6"/>
  <c r="AM238" i="6"/>
  <c r="BO238" i="6"/>
  <c r="BS238" i="6"/>
  <c r="BF238" i="6"/>
  <c r="BP238" i="6"/>
  <c r="BG238" i="6"/>
  <c r="AZ238" i="6"/>
  <c r="BC238" i="6"/>
  <c r="BA238" i="6"/>
  <c r="BH238" i="6"/>
  <c r="BI238" i="6"/>
  <c r="BJ238" i="6"/>
  <c r="AU238" i="6"/>
  <c r="BK238" i="6"/>
  <c r="AY238" i="6"/>
  <c r="BB238" i="6"/>
  <c r="AT238" i="6"/>
  <c r="AX238" i="6"/>
  <c r="BD238" i="6"/>
  <c r="AW238" i="6"/>
  <c r="BL238" i="6"/>
  <c r="BN241" i="6"/>
  <c r="BE241" i="6"/>
  <c r="AM241" i="6"/>
  <c r="AV241" i="6"/>
  <c r="BO241" i="6"/>
  <c r="BQ241" i="6"/>
  <c r="BM241" i="6"/>
  <c r="BR241" i="6"/>
  <c r="BL241" i="6"/>
  <c r="BS241" i="6"/>
  <c r="BT241" i="6"/>
  <c r="BI241" i="6"/>
  <c r="BJ241" i="6"/>
  <c r="BD241" i="6"/>
  <c r="AU241" i="6"/>
  <c r="BH241" i="6"/>
  <c r="BF241" i="6"/>
  <c r="AW241" i="6"/>
  <c r="AT241" i="6"/>
  <c r="BP241" i="6"/>
  <c r="BG241" i="6"/>
  <c r="AX241" i="6"/>
  <c r="AY241" i="6"/>
  <c r="AZ241" i="6"/>
  <c r="BA241" i="6"/>
  <c r="BB241" i="6"/>
  <c r="BK241" i="6"/>
  <c r="BC241" i="6"/>
  <c r="BE242" i="6"/>
  <c r="BN242" i="6"/>
  <c r="AV242" i="6"/>
  <c r="AM242" i="6"/>
  <c r="BM242" i="6"/>
  <c r="BP242" i="6"/>
  <c r="BR242" i="6"/>
  <c r="BO242" i="6"/>
  <c r="BT242" i="6"/>
  <c r="BL242" i="6"/>
  <c r="BJ242" i="6"/>
  <c r="BK242" i="6"/>
  <c r="BG242" i="6"/>
  <c r="AU242" i="6"/>
  <c r="BH242" i="6"/>
  <c r="AW242" i="6"/>
  <c r="BS242" i="6"/>
  <c r="BF242" i="6"/>
  <c r="AX242" i="6"/>
  <c r="AZ242" i="6"/>
  <c r="BI242" i="6"/>
  <c r="AY242" i="6"/>
  <c r="AT242" i="6"/>
  <c r="BC242" i="6"/>
  <c r="BA242" i="6"/>
  <c r="BD242" i="6"/>
  <c r="BB242" i="6"/>
  <c r="BQ242" i="6"/>
  <c r="BN84" i="6"/>
  <c r="BE84" i="6"/>
  <c r="AV84" i="6"/>
  <c r="AM84" i="6"/>
  <c r="BS84" i="6"/>
  <c r="BO84" i="6"/>
  <c r="BP84" i="6"/>
  <c r="BT84" i="6"/>
  <c r="BM84" i="6"/>
  <c r="BR84" i="6"/>
  <c r="BG84" i="6"/>
  <c r="BH84" i="6"/>
  <c r="BC84" i="6"/>
  <c r="BB84" i="6"/>
  <c r="BJ84" i="6"/>
  <c r="AW84" i="6"/>
  <c r="BK84" i="6"/>
  <c r="AX84" i="6"/>
  <c r="AU84" i="6"/>
  <c r="BA84" i="6"/>
  <c r="BQ84" i="6"/>
  <c r="BF84" i="6"/>
  <c r="BD84" i="6"/>
  <c r="AY84" i="6"/>
  <c r="AT84" i="6"/>
  <c r="BL84" i="6"/>
  <c r="BI84" i="6"/>
  <c r="AZ84" i="6"/>
  <c r="BN249" i="6"/>
  <c r="BE249" i="6"/>
  <c r="AM249" i="6"/>
  <c r="AV249" i="6"/>
  <c r="BO249" i="6"/>
  <c r="BQ249" i="6"/>
  <c r="BR249" i="6"/>
  <c r="BM249" i="6"/>
  <c r="BL249" i="6"/>
  <c r="BS249" i="6"/>
  <c r="BI249" i="6"/>
  <c r="BJ249" i="6"/>
  <c r="BC249" i="6"/>
  <c r="BP249" i="6"/>
  <c r="AU249" i="6"/>
  <c r="BH249" i="6"/>
  <c r="BA249" i="6"/>
  <c r="BD249" i="6"/>
  <c r="AT249" i="6"/>
  <c r="BT249" i="6"/>
  <c r="BB249" i="6"/>
  <c r="BF249" i="6"/>
  <c r="AZ249" i="6"/>
  <c r="AX249" i="6"/>
  <c r="BK249" i="6"/>
  <c r="BG249" i="6"/>
  <c r="AY249" i="6"/>
  <c r="AW249" i="6"/>
  <c r="BN251" i="6"/>
  <c r="BE251" i="6"/>
  <c r="AV251" i="6"/>
  <c r="AM251" i="6"/>
  <c r="BO251" i="6"/>
  <c r="BQ251" i="6"/>
  <c r="BS251" i="6"/>
  <c r="BP251" i="6"/>
  <c r="BT251" i="6"/>
  <c r="BM251" i="6"/>
  <c r="BL251" i="6"/>
  <c r="BK251" i="6"/>
  <c r="BC251" i="6"/>
  <c r="BH251" i="6"/>
  <c r="AW251" i="6"/>
  <c r="BI251" i="6"/>
  <c r="AX251" i="6"/>
  <c r="BR251" i="6"/>
  <c r="BJ251" i="6"/>
  <c r="AY251" i="6"/>
  <c r="AT251" i="6"/>
  <c r="BA251" i="6"/>
  <c r="BF251" i="6"/>
  <c r="AZ251" i="6"/>
  <c r="BD251" i="6"/>
  <c r="BG251" i="6"/>
  <c r="BB251" i="6"/>
  <c r="AU251" i="6"/>
  <c r="BN254" i="6"/>
  <c r="BE254" i="6"/>
  <c r="AV254" i="6"/>
  <c r="AM254" i="6"/>
  <c r="BR254" i="6"/>
  <c r="BT254" i="6"/>
  <c r="BM254" i="6"/>
  <c r="BP254" i="6"/>
  <c r="BS254" i="6"/>
  <c r="BL254" i="6"/>
  <c r="BF254" i="6"/>
  <c r="BO254" i="6"/>
  <c r="BG254" i="6"/>
  <c r="BI254" i="6"/>
  <c r="AZ254" i="6"/>
  <c r="BJ254" i="6"/>
  <c r="BA254" i="6"/>
  <c r="BH254" i="6"/>
  <c r="AX254" i="6"/>
  <c r="BB254" i="6"/>
  <c r="BK254" i="6"/>
  <c r="AY254" i="6"/>
  <c r="BC254" i="6"/>
  <c r="BQ254" i="6"/>
  <c r="AU254" i="6"/>
  <c r="AT254" i="6"/>
  <c r="AW254" i="6"/>
  <c r="BD254" i="6"/>
  <c r="BN256" i="6"/>
  <c r="AV256" i="6"/>
  <c r="AM256" i="6"/>
  <c r="BE256" i="6"/>
  <c r="BT256" i="6"/>
  <c r="BM256" i="6"/>
  <c r="BP256" i="6"/>
  <c r="BS256" i="6"/>
  <c r="BO256" i="6"/>
  <c r="BQ256" i="6"/>
  <c r="BH256" i="6"/>
  <c r="BI256" i="6"/>
  <c r="BD256" i="6"/>
  <c r="BB256" i="6"/>
  <c r="BL256" i="6"/>
  <c r="BF256" i="6"/>
  <c r="BR256" i="6"/>
  <c r="BJ256" i="6"/>
  <c r="AU256" i="6"/>
  <c r="BC256" i="6"/>
  <c r="BK256" i="6"/>
  <c r="AW256" i="6"/>
  <c r="AX256" i="6"/>
  <c r="BG256" i="6"/>
  <c r="AT256" i="6"/>
  <c r="BA256" i="6"/>
  <c r="AY256" i="6"/>
  <c r="AZ256" i="6"/>
  <c r="BE260" i="6"/>
  <c r="BN260" i="6"/>
  <c r="AV260" i="6"/>
  <c r="AM260" i="6"/>
  <c r="BP260" i="6"/>
  <c r="BR260" i="6"/>
  <c r="BT260" i="6"/>
  <c r="BQ260" i="6"/>
  <c r="BS260" i="6"/>
  <c r="BO260" i="6"/>
  <c r="BL260" i="6"/>
  <c r="BM260" i="6"/>
  <c r="BC260" i="6"/>
  <c r="BD260" i="6"/>
  <c r="BI260" i="6"/>
  <c r="AX260" i="6"/>
  <c r="BJ260" i="6"/>
  <c r="AY260" i="6"/>
  <c r="BH260" i="6"/>
  <c r="AZ260" i="6"/>
  <c r="BB260" i="6"/>
  <c r="BK260" i="6"/>
  <c r="BA260" i="6"/>
  <c r="AW260" i="6"/>
  <c r="BF260" i="6"/>
  <c r="BG260" i="6"/>
  <c r="AT260" i="6"/>
  <c r="AU260" i="6"/>
  <c r="BN264" i="6"/>
  <c r="AV264" i="6"/>
  <c r="BE264" i="6"/>
  <c r="BT264" i="6"/>
  <c r="AM264" i="6"/>
  <c r="BM264" i="6"/>
  <c r="BP264" i="6"/>
  <c r="BO264" i="6"/>
  <c r="BS264" i="6"/>
  <c r="BQ264" i="6"/>
  <c r="BH264" i="6"/>
  <c r="BI264" i="6"/>
  <c r="BB264" i="6"/>
  <c r="BR264" i="6"/>
  <c r="BD264" i="6"/>
  <c r="BJ264" i="6"/>
  <c r="AU264" i="6"/>
  <c r="BL264" i="6"/>
  <c r="BK264" i="6"/>
  <c r="BC264" i="6"/>
  <c r="AY264" i="6"/>
  <c r="BF264" i="6"/>
  <c r="AT264" i="6"/>
  <c r="BG264" i="6"/>
  <c r="AZ264" i="6"/>
  <c r="BA264" i="6"/>
  <c r="AW264" i="6"/>
  <c r="AX264" i="6"/>
  <c r="BN273" i="6"/>
  <c r="BE273" i="6"/>
  <c r="AV273" i="6"/>
  <c r="BP273" i="6"/>
  <c r="BR273" i="6"/>
  <c r="BT273" i="6"/>
  <c r="AM273" i="6"/>
  <c r="BQ273" i="6"/>
  <c r="BM273" i="6"/>
  <c r="BO273" i="6"/>
  <c r="BC273" i="6"/>
  <c r="BS273" i="6"/>
  <c r="BL273" i="6"/>
  <c r="BD273" i="6"/>
  <c r="BG273" i="6"/>
  <c r="AX273" i="6"/>
  <c r="BH273" i="6"/>
  <c r="AY273" i="6"/>
  <c r="BJ273" i="6"/>
  <c r="AU273" i="6"/>
  <c r="BK273" i="6"/>
  <c r="AW273" i="6"/>
  <c r="AZ273" i="6"/>
  <c r="BF273" i="6"/>
  <c r="BI273" i="6"/>
  <c r="BB273" i="6"/>
  <c r="AT273" i="6"/>
  <c r="BA273" i="6"/>
  <c r="BN274" i="6"/>
  <c r="BE274" i="6"/>
  <c r="AV274" i="6"/>
  <c r="AM274" i="6"/>
  <c r="BQ274" i="6"/>
  <c r="BS274" i="6"/>
  <c r="BR274" i="6"/>
  <c r="BM274" i="6"/>
  <c r="BP274" i="6"/>
  <c r="BL274" i="6"/>
  <c r="BT274" i="6"/>
  <c r="BD274" i="6"/>
  <c r="BF274" i="6"/>
  <c r="BJ274" i="6"/>
  <c r="AY274" i="6"/>
  <c r="BO274" i="6"/>
  <c r="BK274" i="6"/>
  <c r="AZ274" i="6"/>
  <c r="BA274" i="6"/>
  <c r="BG274" i="6"/>
  <c r="BB274" i="6"/>
  <c r="BH274" i="6"/>
  <c r="AW274" i="6"/>
  <c r="BI274" i="6"/>
  <c r="AU274" i="6"/>
  <c r="BC274" i="6"/>
  <c r="AX274" i="6"/>
  <c r="AT274" i="6"/>
  <c r="BN277" i="6"/>
  <c r="BE277" i="6"/>
  <c r="AV277" i="6"/>
  <c r="AM277" i="6"/>
  <c r="BT277" i="6"/>
  <c r="BM277" i="6"/>
  <c r="BP277" i="6"/>
  <c r="BO277" i="6"/>
  <c r="BR277" i="6"/>
  <c r="BQ277" i="6"/>
  <c r="BH277" i="6"/>
  <c r="BI277" i="6"/>
  <c r="BK277" i="6"/>
  <c r="BB277" i="6"/>
  <c r="BD277" i="6"/>
  <c r="BJ277" i="6"/>
  <c r="AZ277" i="6"/>
  <c r="BS277" i="6"/>
  <c r="BA277" i="6"/>
  <c r="BC277" i="6"/>
  <c r="BG277" i="6"/>
  <c r="AU277" i="6"/>
  <c r="AY277" i="6"/>
  <c r="AX277" i="6"/>
  <c r="AT277" i="6"/>
  <c r="BF277" i="6"/>
  <c r="BL277" i="6"/>
  <c r="AW277" i="6"/>
  <c r="BN102" i="6"/>
  <c r="BE102" i="6"/>
  <c r="AM102" i="6"/>
  <c r="AV102" i="6"/>
  <c r="BO102" i="6"/>
  <c r="BQ102" i="6"/>
  <c r="BR102" i="6"/>
  <c r="BP102" i="6"/>
  <c r="BT102" i="6"/>
  <c r="BM102" i="6"/>
  <c r="BS102" i="6"/>
  <c r="BF102" i="6"/>
  <c r="BI102" i="6"/>
  <c r="BJ102" i="6"/>
  <c r="AU102" i="6"/>
  <c r="AW102" i="6"/>
  <c r="BA102" i="6"/>
  <c r="BL102" i="6"/>
  <c r="BC102" i="6"/>
  <c r="BB102" i="6"/>
  <c r="BG102" i="6"/>
  <c r="AY102" i="6"/>
  <c r="AZ102" i="6"/>
  <c r="BD102" i="6"/>
  <c r="BH102" i="6"/>
  <c r="AT102" i="6"/>
  <c r="BK102" i="6"/>
  <c r="AX102" i="6"/>
  <c r="BN282" i="6"/>
  <c r="AM282" i="6"/>
  <c r="AV282" i="6"/>
  <c r="BQ282" i="6"/>
  <c r="BS282" i="6"/>
  <c r="BM282" i="6"/>
  <c r="BR282" i="6"/>
  <c r="BE282" i="6"/>
  <c r="BL282" i="6"/>
  <c r="BO282" i="6"/>
  <c r="BD282" i="6"/>
  <c r="BF282" i="6"/>
  <c r="BT282" i="6"/>
  <c r="BH282" i="6"/>
  <c r="AY282" i="6"/>
  <c r="BI282" i="6"/>
  <c r="AZ282" i="6"/>
  <c r="AW282" i="6"/>
  <c r="BG282" i="6"/>
  <c r="BA282" i="6"/>
  <c r="AX282" i="6"/>
  <c r="BJ282" i="6"/>
  <c r="BP282" i="6"/>
  <c r="BB282" i="6"/>
  <c r="AT282" i="6"/>
  <c r="BC282" i="6"/>
  <c r="AU282" i="6"/>
  <c r="BK282" i="6"/>
  <c r="BN104" i="6"/>
  <c r="BE104" i="6"/>
  <c r="AV104" i="6"/>
  <c r="BO104" i="6"/>
  <c r="AM104" i="6"/>
  <c r="BQ104" i="6"/>
  <c r="BP104" i="6"/>
  <c r="BT104" i="6"/>
  <c r="BR104" i="6"/>
  <c r="BS104" i="6"/>
  <c r="BL104" i="6"/>
  <c r="BH104" i="6"/>
  <c r="BK104" i="6"/>
  <c r="AX104" i="6"/>
  <c r="AY104" i="6"/>
  <c r="AW104" i="6"/>
  <c r="BD104" i="6"/>
  <c r="AZ104" i="6"/>
  <c r="BA104" i="6"/>
  <c r="BG104" i="6"/>
  <c r="BF104" i="6"/>
  <c r="BB104" i="6"/>
  <c r="BI104" i="6"/>
  <c r="BM104" i="6"/>
  <c r="AT104" i="6"/>
  <c r="AU104" i="6"/>
  <c r="BJ104" i="6"/>
  <c r="BC104" i="6"/>
  <c r="BE288" i="6"/>
  <c r="AV288" i="6"/>
  <c r="AM288" i="6"/>
  <c r="BP288" i="6"/>
  <c r="BR288" i="6"/>
  <c r="BO288" i="6"/>
  <c r="BS288" i="6"/>
  <c r="BT288" i="6"/>
  <c r="BK288" i="6"/>
  <c r="BC288" i="6"/>
  <c r="BL288" i="6"/>
  <c r="BH288" i="6"/>
  <c r="AW288" i="6"/>
  <c r="BI288" i="6"/>
  <c r="AX288" i="6"/>
  <c r="BM288" i="6"/>
  <c r="BD288" i="6"/>
  <c r="AY288" i="6"/>
  <c r="AT288" i="6"/>
  <c r="BA288" i="6"/>
  <c r="BN288" i="6"/>
  <c r="BJ288" i="6"/>
  <c r="BQ288" i="6"/>
  <c r="BF288" i="6"/>
  <c r="AZ288" i="6"/>
  <c r="BG288" i="6"/>
  <c r="AU288" i="6"/>
  <c r="BB288" i="6"/>
  <c r="BN107" i="6"/>
  <c r="AV107" i="6"/>
  <c r="AM107" i="6"/>
  <c r="BR107" i="6"/>
  <c r="BT107" i="6"/>
  <c r="BP107" i="6"/>
  <c r="BM107" i="6"/>
  <c r="BQ107" i="6"/>
  <c r="BO107" i="6"/>
  <c r="BE107" i="6"/>
  <c r="BK107" i="6"/>
  <c r="BF107" i="6"/>
  <c r="BS107" i="6"/>
  <c r="BG107" i="6"/>
  <c r="BD107" i="6"/>
  <c r="BA107" i="6"/>
  <c r="BH107" i="6"/>
  <c r="BC107" i="6"/>
  <c r="BB107" i="6"/>
  <c r="AX107" i="6"/>
  <c r="AY107" i="6"/>
  <c r="BL107" i="6"/>
  <c r="AT107" i="6"/>
  <c r="BI107" i="6"/>
  <c r="AU107" i="6"/>
  <c r="BJ107" i="6"/>
  <c r="AZ107" i="6"/>
  <c r="AW107" i="6"/>
  <c r="BN295" i="6"/>
  <c r="BE295" i="6"/>
  <c r="AV295" i="6"/>
  <c r="BT295" i="6"/>
  <c r="BO295" i="6"/>
  <c r="BQ295" i="6"/>
  <c r="BM295" i="6"/>
  <c r="BR295" i="6"/>
  <c r="BJ295" i="6"/>
  <c r="BL295" i="6"/>
  <c r="BK295" i="6"/>
  <c r="AM295" i="6"/>
  <c r="BS295" i="6"/>
  <c r="AU295" i="6"/>
  <c r="BC295" i="6"/>
  <c r="AW295" i="6"/>
  <c r="BG295" i="6"/>
  <c r="BP295" i="6"/>
  <c r="BB295" i="6"/>
  <c r="AT295" i="6"/>
  <c r="BD295" i="6"/>
  <c r="BF295" i="6"/>
  <c r="BI295" i="6"/>
  <c r="AX295" i="6"/>
  <c r="BH295" i="6"/>
  <c r="AZ295" i="6"/>
  <c r="AY295" i="6"/>
  <c r="BA295" i="6"/>
  <c r="BE114" i="6"/>
  <c r="BN114" i="6"/>
  <c r="BQ114" i="6"/>
  <c r="BS114" i="6"/>
  <c r="BM114" i="6"/>
  <c r="BP114" i="6"/>
  <c r="BO114" i="6"/>
  <c r="BT114" i="6"/>
  <c r="AV114" i="6"/>
  <c r="AM114" i="6"/>
  <c r="BR114" i="6"/>
  <c r="BJ114" i="6"/>
  <c r="BD114" i="6"/>
  <c r="BF114" i="6"/>
  <c r="BL114" i="6"/>
  <c r="BH114" i="6"/>
  <c r="AZ114" i="6"/>
  <c r="BI114" i="6"/>
  <c r="BA114" i="6"/>
  <c r="AY114" i="6"/>
  <c r="BB114" i="6"/>
  <c r="AT114" i="6"/>
  <c r="BG114" i="6"/>
  <c r="BK114" i="6"/>
  <c r="AU114" i="6"/>
  <c r="AW114" i="6"/>
  <c r="AX114" i="6"/>
  <c r="BC114" i="6"/>
  <c r="BN124" i="6"/>
  <c r="BE124" i="6"/>
  <c r="AV124" i="6"/>
  <c r="AM124" i="6"/>
  <c r="BS124" i="6"/>
  <c r="BP124" i="6"/>
  <c r="BR124" i="6"/>
  <c r="BM124" i="6"/>
  <c r="BQ124" i="6"/>
  <c r="BT124" i="6"/>
  <c r="BL124" i="6"/>
  <c r="BG124" i="6"/>
  <c r="BH124" i="6"/>
  <c r="BJ124" i="6"/>
  <c r="BC124" i="6"/>
  <c r="BB124" i="6"/>
  <c r="BK124" i="6"/>
  <c r="BD124" i="6"/>
  <c r="BF124" i="6"/>
  <c r="AU124" i="6"/>
  <c r="AW124" i="6"/>
  <c r="BO124" i="6"/>
  <c r="BI124" i="6"/>
  <c r="AX124" i="6"/>
  <c r="AY124" i="6"/>
  <c r="AZ124" i="6"/>
  <c r="AT124" i="6"/>
  <c r="BA124" i="6"/>
  <c r="BE127" i="6"/>
  <c r="BN127" i="6"/>
  <c r="AV127" i="6"/>
  <c r="AM127" i="6"/>
  <c r="BM127" i="6"/>
  <c r="BP127" i="6"/>
  <c r="BQ127" i="6"/>
  <c r="BR127" i="6"/>
  <c r="BT127" i="6"/>
  <c r="BO127" i="6"/>
  <c r="BL127" i="6"/>
  <c r="BG127" i="6"/>
  <c r="BJ127" i="6"/>
  <c r="BK127" i="6"/>
  <c r="AW127" i="6"/>
  <c r="AX127" i="6"/>
  <c r="BD127" i="6"/>
  <c r="BH127" i="6"/>
  <c r="BB127" i="6"/>
  <c r="BS127" i="6"/>
  <c r="BI127" i="6"/>
  <c r="AY127" i="6"/>
  <c r="AZ127" i="6"/>
  <c r="BF127" i="6"/>
  <c r="AT127" i="6"/>
  <c r="AU127" i="6"/>
  <c r="BA127" i="6"/>
  <c r="BC127" i="6"/>
  <c r="BN130" i="6"/>
  <c r="BE130" i="6"/>
  <c r="AV130" i="6"/>
  <c r="BQ130" i="6"/>
  <c r="BS130" i="6"/>
  <c r="BP130" i="6"/>
  <c r="BM130" i="6"/>
  <c r="BT130" i="6"/>
  <c r="BR130" i="6"/>
  <c r="AM130" i="6"/>
  <c r="BL130" i="6"/>
  <c r="BJ130" i="6"/>
  <c r="BD130" i="6"/>
  <c r="BF130" i="6"/>
  <c r="BG130" i="6"/>
  <c r="AZ130" i="6"/>
  <c r="BH130" i="6"/>
  <c r="BA130" i="6"/>
  <c r="AU130" i="6"/>
  <c r="BI130" i="6"/>
  <c r="AW130" i="6"/>
  <c r="AY130" i="6"/>
  <c r="BK130" i="6"/>
  <c r="AX130" i="6"/>
  <c r="AT130" i="6"/>
  <c r="BC130" i="6"/>
  <c r="BB130" i="6"/>
  <c r="BO130" i="6"/>
  <c r="BN307" i="6"/>
  <c r="BE307" i="6"/>
  <c r="AV307" i="6"/>
  <c r="AM307" i="6"/>
  <c r="BP307" i="6"/>
  <c r="BR307" i="6"/>
  <c r="BO307" i="6"/>
  <c r="BS307" i="6"/>
  <c r="BL307" i="6"/>
  <c r="BK307" i="6"/>
  <c r="BC307" i="6"/>
  <c r="AW307" i="6"/>
  <c r="BD307" i="6"/>
  <c r="AX307" i="6"/>
  <c r="BQ307" i="6"/>
  <c r="BG307" i="6"/>
  <c r="AT307" i="6"/>
  <c r="BI307" i="6"/>
  <c r="BJ307" i="6"/>
  <c r="BT307" i="6"/>
  <c r="BH307" i="6"/>
  <c r="BM307" i="6"/>
  <c r="AZ307" i="6"/>
  <c r="BA307" i="6"/>
  <c r="BB307" i="6"/>
  <c r="AU307" i="6"/>
  <c r="BF307" i="6"/>
  <c r="AY307" i="6"/>
  <c r="BE311" i="6"/>
  <c r="AV311" i="6"/>
  <c r="AM311" i="6"/>
  <c r="BN311" i="6"/>
  <c r="BQ311" i="6"/>
  <c r="BT311" i="6"/>
  <c r="BM311" i="6"/>
  <c r="BP311" i="6"/>
  <c r="BL311" i="6"/>
  <c r="BS311" i="6"/>
  <c r="BO311" i="6"/>
  <c r="BG311" i="6"/>
  <c r="BH311" i="6"/>
  <c r="BR311" i="6"/>
  <c r="BF311" i="6"/>
  <c r="BC311" i="6"/>
  <c r="BA311" i="6"/>
  <c r="BI311" i="6"/>
  <c r="BB311" i="6"/>
  <c r="BD311" i="6"/>
  <c r="AW311" i="6"/>
  <c r="BK311" i="6"/>
  <c r="AY311" i="6"/>
  <c r="BJ311" i="6"/>
  <c r="AX311" i="6"/>
  <c r="AZ311" i="6"/>
  <c r="AT311" i="6"/>
  <c r="AU311" i="6"/>
  <c r="BN315" i="6"/>
  <c r="AV315" i="6"/>
  <c r="BE315" i="6"/>
  <c r="BP315" i="6"/>
  <c r="BR315" i="6"/>
  <c r="BM315" i="6"/>
  <c r="BQ315" i="6"/>
  <c r="BO315" i="6"/>
  <c r="BS315" i="6"/>
  <c r="BK315" i="6"/>
  <c r="BC315" i="6"/>
  <c r="BJ315" i="6"/>
  <c r="AW315" i="6"/>
  <c r="BL315" i="6"/>
  <c r="AX315" i="6"/>
  <c r="BT315" i="6"/>
  <c r="BG315" i="6"/>
  <c r="BA315" i="6"/>
  <c r="AT315" i="6"/>
  <c r="BI315" i="6"/>
  <c r="BH315" i="6"/>
  <c r="BB315" i="6"/>
  <c r="BF315" i="6"/>
  <c r="AM315" i="6"/>
  <c r="AU315" i="6"/>
  <c r="AZ315" i="6"/>
  <c r="BD315" i="6"/>
  <c r="AY315" i="6"/>
  <c r="BN319" i="6"/>
  <c r="BE319" i="6"/>
  <c r="AV319" i="6"/>
  <c r="AM319" i="6"/>
  <c r="BQ319" i="6"/>
  <c r="BT319" i="6"/>
  <c r="BM319" i="6"/>
  <c r="BL319" i="6"/>
  <c r="BO319" i="6"/>
  <c r="BS319" i="6"/>
  <c r="BG319" i="6"/>
  <c r="BH319" i="6"/>
  <c r="BA319" i="6"/>
  <c r="BP319" i="6"/>
  <c r="BD319" i="6"/>
  <c r="BB319" i="6"/>
  <c r="BI319" i="6"/>
  <c r="BK319" i="6"/>
  <c r="BR319" i="6"/>
  <c r="BJ319" i="6"/>
  <c r="AU319" i="6"/>
  <c r="AW319" i="6"/>
  <c r="BF319" i="6"/>
  <c r="AZ319" i="6"/>
  <c r="AY319" i="6"/>
  <c r="AT319" i="6"/>
  <c r="BC319" i="6"/>
  <c r="AX319" i="6"/>
  <c r="BN323" i="6"/>
  <c r="AV323" i="6"/>
  <c r="BE323" i="6"/>
  <c r="AM323" i="6"/>
  <c r="BP323" i="6"/>
  <c r="BR323" i="6"/>
  <c r="BS323" i="6"/>
  <c r="BM323" i="6"/>
  <c r="BT323" i="6"/>
  <c r="BK323" i="6"/>
  <c r="BO323" i="6"/>
  <c r="BC323" i="6"/>
  <c r="BL323" i="6"/>
  <c r="BH323" i="6"/>
  <c r="AW323" i="6"/>
  <c r="BI323" i="6"/>
  <c r="AX323" i="6"/>
  <c r="BQ323" i="6"/>
  <c r="BG323" i="6"/>
  <c r="AY323" i="6"/>
  <c r="AT323" i="6"/>
  <c r="BA323" i="6"/>
  <c r="BJ323" i="6"/>
  <c r="AZ323" i="6"/>
  <c r="BB323" i="6"/>
  <c r="AU323" i="6"/>
  <c r="BD323" i="6"/>
  <c r="BF323" i="6"/>
  <c r="BE327" i="6"/>
  <c r="BN327" i="6"/>
  <c r="AV327" i="6"/>
  <c r="AM327" i="6"/>
  <c r="BQ327" i="6"/>
  <c r="BT327" i="6"/>
  <c r="BM327" i="6"/>
  <c r="BP327" i="6"/>
  <c r="BS327" i="6"/>
  <c r="BL327" i="6"/>
  <c r="BO327" i="6"/>
  <c r="BR327" i="6"/>
  <c r="BG327" i="6"/>
  <c r="BH327" i="6"/>
  <c r="BA327" i="6"/>
  <c r="BB327" i="6"/>
  <c r="BI327" i="6"/>
  <c r="BK327" i="6"/>
  <c r="BJ327" i="6"/>
  <c r="BC327" i="6"/>
  <c r="AW327" i="6"/>
  <c r="BD327" i="6"/>
  <c r="AX327" i="6"/>
  <c r="AY327" i="6"/>
  <c r="AZ327" i="6"/>
  <c r="BF327" i="6"/>
  <c r="AU327" i="6"/>
  <c r="AT327" i="6"/>
  <c r="BE331" i="6"/>
  <c r="BN331" i="6"/>
  <c r="AV331" i="6"/>
  <c r="AM331" i="6"/>
  <c r="BP331" i="6"/>
  <c r="BR331" i="6"/>
  <c r="BM331" i="6"/>
  <c r="BQ331" i="6"/>
  <c r="BT331" i="6"/>
  <c r="BS331" i="6"/>
  <c r="BK331" i="6"/>
  <c r="BC331" i="6"/>
  <c r="BF331" i="6"/>
  <c r="AW331" i="6"/>
  <c r="BG331" i="6"/>
  <c r="AX331" i="6"/>
  <c r="BI331" i="6"/>
  <c r="AT331" i="6"/>
  <c r="BL331" i="6"/>
  <c r="BJ331" i="6"/>
  <c r="AU331" i="6"/>
  <c r="AY331" i="6"/>
  <c r="BH331" i="6"/>
  <c r="BB331" i="6"/>
  <c r="BD331" i="6"/>
  <c r="AZ331" i="6"/>
  <c r="BO331" i="6"/>
  <c r="BA331" i="6"/>
  <c r="BE335" i="6"/>
  <c r="BN335" i="6"/>
  <c r="AV335" i="6"/>
  <c r="AM335" i="6"/>
  <c r="BQ335" i="6"/>
  <c r="BT335" i="6"/>
  <c r="BM335" i="6"/>
  <c r="BO335" i="6"/>
  <c r="BL335" i="6"/>
  <c r="BR335" i="6"/>
  <c r="BS335" i="6"/>
  <c r="BG335" i="6"/>
  <c r="BH335" i="6"/>
  <c r="BJ335" i="6"/>
  <c r="BA335" i="6"/>
  <c r="BK335" i="6"/>
  <c r="BB335" i="6"/>
  <c r="BI335" i="6"/>
  <c r="AY335" i="6"/>
  <c r="AZ335" i="6"/>
  <c r="BD335" i="6"/>
  <c r="BF335" i="6"/>
  <c r="BP335" i="6"/>
  <c r="AT335" i="6"/>
  <c r="AW335" i="6"/>
  <c r="BC335" i="6"/>
  <c r="AX335" i="6"/>
  <c r="AU335" i="6"/>
  <c r="BE339" i="6"/>
  <c r="BN339" i="6"/>
  <c r="AV339" i="6"/>
  <c r="AM339" i="6"/>
  <c r="BP339" i="6"/>
  <c r="BR339" i="6"/>
  <c r="BO339" i="6"/>
  <c r="BL339" i="6"/>
  <c r="BM339" i="6"/>
  <c r="BK339" i="6"/>
  <c r="BC339" i="6"/>
  <c r="AW339" i="6"/>
  <c r="BD339" i="6"/>
  <c r="AX339" i="6"/>
  <c r="BF339" i="6"/>
  <c r="BT339" i="6"/>
  <c r="BI339" i="6"/>
  <c r="AT339" i="6"/>
  <c r="BJ339" i="6"/>
  <c r="AY339" i="6"/>
  <c r="BQ339" i="6"/>
  <c r="AZ339" i="6"/>
  <c r="AU339" i="6"/>
  <c r="BB339" i="6"/>
  <c r="BA339" i="6"/>
  <c r="BS339" i="6"/>
  <c r="BG339" i="6"/>
  <c r="BH339" i="6"/>
  <c r="BE343" i="6"/>
  <c r="BN343" i="6"/>
  <c r="AV343" i="6"/>
  <c r="AM343" i="6"/>
  <c r="BQ343" i="6"/>
  <c r="BT343" i="6"/>
  <c r="BM343" i="6"/>
  <c r="BS343" i="6"/>
  <c r="BL343" i="6"/>
  <c r="BP343" i="6"/>
  <c r="BG343" i="6"/>
  <c r="BH343" i="6"/>
  <c r="BO343" i="6"/>
  <c r="BF343" i="6"/>
  <c r="BC343" i="6"/>
  <c r="BA343" i="6"/>
  <c r="BR343" i="6"/>
  <c r="BI343" i="6"/>
  <c r="BB343" i="6"/>
  <c r="BK343" i="6"/>
  <c r="AW343" i="6"/>
  <c r="AX343" i="6"/>
  <c r="AY343" i="6"/>
  <c r="AU343" i="6"/>
  <c r="BD343" i="6"/>
  <c r="BJ343" i="6"/>
  <c r="AZ343" i="6"/>
  <c r="AT343" i="6"/>
  <c r="BE347" i="6"/>
  <c r="BN347" i="6"/>
  <c r="AM347" i="6"/>
  <c r="AV347" i="6"/>
  <c r="BP347" i="6"/>
  <c r="BR347" i="6"/>
  <c r="BQ347" i="6"/>
  <c r="BT347" i="6"/>
  <c r="BO347" i="6"/>
  <c r="BL347" i="6"/>
  <c r="BS347" i="6"/>
  <c r="BK347" i="6"/>
  <c r="BC347" i="6"/>
  <c r="BJ347" i="6"/>
  <c r="AW347" i="6"/>
  <c r="AX347" i="6"/>
  <c r="BF347" i="6"/>
  <c r="BI347" i="6"/>
  <c r="BA347" i="6"/>
  <c r="AT347" i="6"/>
  <c r="BB347" i="6"/>
  <c r="BD347" i="6"/>
  <c r="BH347" i="6"/>
  <c r="AU347" i="6"/>
  <c r="AY347" i="6"/>
  <c r="AZ347" i="6"/>
  <c r="BM347" i="6"/>
  <c r="BG347" i="6"/>
  <c r="BE351" i="6"/>
  <c r="AV351" i="6"/>
  <c r="BN351" i="6"/>
  <c r="AM351" i="6"/>
  <c r="BT351" i="6"/>
  <c r="BS351" i="6"/>
  <c r="BL351" i="6"/>
  <c r="BO351" i="6"/>
  <c r="BP351" i="6"/>
  <c r="BG351" i="6"/>
  <c r="BH351" i="6"/>
  <c r="BA351" i="6"/>
  <c r="BD351" i="6"/>
  <c r="BB351" i="6"/>
  <c r="BF351" i="6"/>
  <c r="BK351" i="6"/>
  <c r="BM351" i="6"/>
  <c r="BQ351" i="6"/>
  <c r="BC351" i="6"/>
  <c r="AU351" i="6"/>
  <c r="AW351" i="6"/>
  <c r="BI351" i="6"/>
  <c r="BR351" i="6"/>
  <c r="BJ351" i="6"/>
  <c r="AY351" i="6"/>
  <c r="AZ351" i="6"/>
  <c r="AX351" i="6"/>
  <c r="AT351" i="6"/>
  <c r="BE355" i="6"/>
  <c r="BN355" i="6"/>
  <c r="AV355" i="6"/>
  <c r="AM355" i="6"/>
  <c r="BP355" i="6"/>
  <c r="BS355" i="6"/>
  <c r="BM355" i="6"/>
  <c r="BQ355" i="6"/>
  <c r="BK355" i="6"/>
  <c r="BC355" i="6"/>
  <c r="BH355" i="6"/>
  <c r="AW355" i="6"/>
  <c r="BI355" i="6"/>
  <c r="AX355" i="6"/>
  <c r="BF355" i="6"/>
  <c r="BO355" i="6"/>
  <c r="AY355" i="6"/>
  <c r="AT355" i="6"/>
  <c r="BA355" i="6"/>
  <c r="BR355" i="6"/>
  <c r="AZ355" i="6"/>
  <c r="BT355" i="6"/>
  <c r="AU355" i="6"/>
  <c r="BL355" i="6"/>
  <c r="BD355" i="6"/>
  <c r="BG355" i="6"/>
  <c r="BB355" i="6"/>
  <c r="BJ355" i="6"/>
  <c r="BE359" i="6"/>
  <c r="AV359" i="6"/>
  <c r="AM359" i="6"/>
  <c r="BN359" i="6"/>
  <c r="BT359" i="6"/>
  <c r="BR359" i="6"/>
  <c r="BL359" i="6"/>
  <c r="BM359" i="6"/>
  <c r="BQ359" i="6"/>
  <c r="BG359" i="6"/>
  <c r="BH359" i="6"/>
  <c r="BA359" i="6"/>
  <c r="BB359" i="6"/>
  <c r="BO359" i="6"/>
  <c r="BF359" i="6"/>
  <c r="BC359" i="6"/>
  <c r="BK359" i="6"/>
  <c r="BD359" i="6"/>
  <c r="AU359" i="6"/>
  <c r="BI359" i="6"/>
  <c r="AW359" i="6"/>
  <c r="BS359" i="6"/>
  <c r="AY359" i="6"/>
  <c r="AT359" i="6"/>
  <c r="AX359" i="6"/>
  <c r="AZ359" i="6"/>
  <c r="BJ359" i="6"/>
  <c r="BP359" i="6"/>
  <c r="BN363" i="6"/>
  <c r="BE363" i="6"/>
  <c r="AV363" i="6"/>
  <c r="AM363" i="6"/>
  <c r="BO363" i="6"/>
  <c r="BQ363" i="6"/>
  <c r="BS363" i="6"/>
  <c r="BP363" i="6"/>
  <c r="BM363" i="6"/>
  <c r="BK363" i="6"/>
  <c r="BR363" i="6"/>
  <c r="BC363" i="6"/>
  <c r="BF363" i="6"/>
  <c r="AW363" i="6"/>
  <c r="BG363" i="6"/>
  <c r="AX363" i="6"/>
  <c r="BL363" i="6"/>
  <c r="BH363" i="6"/>
  <c r="AT363" i="6"/>
  <c r="AU363" i="6"/>
  <c r="AY363" i="6"/>
  <c r="BD363" i="6"/>
  <c r="BJ363" i="6"/>
  <c r="BA363" i="6"/>
  <c r="BB363" i="6"/>
  <c r="BI363" i="6"/>
  <c r="BT363" i="6"/>
  <c r="AZ363" i="6"/>
  <c r="BE367" i="6"/>
  <c r="AV367" i="6"/>
  <c r="AM367" i="6"/>
  <c r="BN367" i="6"/>
  <c r="BS367" i="6"/>
  <c r="BL367" i="6"/>
  <c r="BO367" i="6"/>
  <c r="BM367" i="6"/>
  <c r="BR367" i="6"/>
  <c r="BT367" i="6"/>
  <c r="BG367" i="6"/>
  <c r="BH367" i="6"/>
  <c r="BJ367" i="6"/>
  <c r="BA367" i="6"/>
  <c r="BK367" i="6"/>
  <c r="BB367" i="6"/>
  <c r="BF367" i="6"/>
  <c r="AY367" i="6"/>
  <c r="BP367" i="6"/>
  <c r="BC367" i="6"/>
  <c r="AZ367" i="6"/>
  <c r="BQ367" i="6"/>
  <c r="BI367" i="6"/>
  <c r="AX367" i="6"/>
  <c r="AT367" i="6"/>
  <c r="AW367" i="6"/>
  <c r="AU367" i="6"/>
  <c r="BD367" i="6"/>
  <c r="BN371" i="6"/>
  <c r="BE371" i="6"/>
  <c r="AV371" i="6"/>
  <c r="AM371" i="6"/>
  <c r="BO371" i="6"/>
  <c r="BQ371" i="6"/>
  <c r="BS371" i="6"/>
  <c r="BP371" i="6"/>
  <c r="BR371" i="6"/>
  <c r="BL371" i="6"/>
  <c r="BK371" i="6"/>
  <c r="BC371" i="6"/>
  <c r="AW371" i="6"/>
  <c r="BD371" i="6"/>
  <c r="AX371" i="6"/>
  <c r="BH371" i="6"/>
  <c r="BM371" i="6"/>
  <c r="AT371" i="6"/>
  <c r="BT371" i="6"/>
  <c r="BF371" i="6"/>
  <c r="AU371" i="6"/>
  <c r="AY371" i="6"/>
  <c r="AZ371" i="6"/>
  <c r="BA371" i="6"/>
  <c r="BB371" i="6"/>
  <c r="BG371" i="6"/>
  <c r="BI371" i="6"/>
  <c r="BJ371" i="6"/>
  <c r="BE375" i="6"/>
  <c r="AV375" i="6"/>
  <c r="BN375" i="6"/>
  <c r="AM375" i="6"/>
  <c r="BS375" i="6"/>
  <c r="BL375" i="6"/>
  <c r="BO375" i="6"/>
  <c r="BM375" i="6"/>
  <c r="BP375" i="6"/>
  <c r="BG375" i="6"/>
  <c r="BQ375" i="6"/>
  <c r="BH375" i="6"/>
  <c r="BF375" i="6"/>
  <c r="BC375" i="6"/>
  <c r="BA375" i="6"/>
  <c r="BI375" i="6"/>
  <c r="BB375" i="6"/>
  <c r="BJ375" i="6"/>
  <c r="AW375" i="6"/>
  <c r="AX375" i="6"/>
  <c r="AY375" i="6"/>
  <c r="BD375" i="6"/>
  <c r="AT375" i="6"/>
  <c r="BK375" i="6"/>
  <c r="AU375" i="6"/>
  <c r="AZ375" i="6"/>
  <c r="BT375" i="6"/>
  <c r="BR375" i="6"/>
  <c r="BN379" i="6"/>
  <c r="AV379" i="6"/>
  <c r="BE379" i="6"/>
  <c r="BO379" i="6"/>
  <c r="BQ379" i="6"/>
  <c r="BS379" i="6"/>
  <c r="BT379" i="6"/>
  <c r="AM379" i="6"/>
  <c r="BK379" i="6"/>
  <c r="BL379" i="6"/>
  <c r="BC379" i="6"/>
  <c r="BJ379" i="6"/>
  <c r="AW379" i="6"/>
  <c r="AX379" i="6"/>
  <c r="BR379" i="6"/>
  <c r="BH379" i="6"/>
  <c r="BA379" i="6"/>
  <c r="AT379" i="6"/>
  <c r="BM379" i="6"/>
  <c r="BF379" i="6"/>
  <c r="BB379" i="6"/>
  <c r="BD379" i="6"/>
  <c r="BP379" i="6"/>
  <c r="AZ379" i="6"/>
  <c r="BG379" i="6"/>
  <c r="AU379" i="6"/>
  <c r="AY379" i="6"/>
  <c r="BI379" i="6"/>
  <c r="BE383" i="6"/>
  <c r="BN383" i="6"/>
  <c r="AV383" i="6"/>
  <c r="AM383" i="6"/>
  <c r="BS383" i="6"/>
  <c r="BL383" i="6"/>
  <c r="BO383" i="6"/>
  <c r="BQ383" i="6"/>
  <c r="BR383" i="6"/>
  <c r="BG383" i="6"/>
  <c r="BT383" i="6"/>
  <c r="BH383" i="6"/>
  <c r="BA383" i="6"/>
  <c r="BD383" i="6"/>
  <c r="BB383" i="6"/>
  <c r="BJ383" i="6"/>
  <c r="BM383" i="6"/>
  <c r="BP383" i="6"/>
  <c r="BF383" i="6"/>
  <c r="AU383" i="6"/>
  <c r="AW383" i="6"/>
  <c r="BK383" i="6"/>
  <c r="BC383" i="6"/>
  <c r="AX383" i="6"/>
  <c r="AY383" i="6"/>
  <c r="AT383" i="6"/>
  <c r="AZ383" i="6"/>
  <c r="BI383" i="6"/>
  <c r="BE387" i="6"/>
  <c r="BN387" i="6"/>
  <c r="AV387" i="6"/>
  <c r="AM387" i="6"/>
  <c r="BO387" i="6"/>
  <c r="BQ387" i="6"/>
  <c r="BS387" i="6"/>
  <c r="BM387" i="6"/>
  <c r="BT387" i="6"/>
  <c r="BK387" i="6"/>
  <c r="BC387" i="6"/>
  <c r="BH387" i="6"/>
  <c r="BI387" i="6"/>
  <c r="BJ387" i="6"/>
  <c r="BP387" i="6"/>
  <c r="BL387" i="6"/>
  <c r="AT387" i="6"/>
  <c r="AW387" i="6"/>
  <c r="BF387" i="6"/>
  <c r="BR387" i="6"/>
  <c r="AU387" i="6"/>
  <c r="BD387" i="6"/>
  <c r="AY387" i="6"/>
  <c r="AZ387" i="6"/>
  <c r="BB387" i="6"/>
  <c r="BG387" i="6"/>
  <c r="BA387" i="6"/>
  <c r="AX387" i="6"/>
  <c r="BE391" i="6"/>
  <c r="BN391" i="6"/>
  <c r="AV391" i="6"/>
  <c r="AM391" i="6"/>
  <c r="BS391" i="6"/>
  <c r="BL391" i="6"/>
  <c r="BO391" i="6"/>
  <c r="BQ391" i="6"/>
  <c r="BR391" i="6"/>
  <c r="BG391" i="6"/>
  <c r="BH391" i="6"/>
  <c r="BJ391" i="6"/>
  <c r="BT391" i="6"/>
  <c r="AY391" i="6"/>
  <c r="BA391" i="6"/>
  <c r="BF391" i="6"/>
  <c r="AZ391" i="6"/>
  <c r="BD391" i="6"/>
  <c r="BP391" i="6"/>
  <c r="BI391" i="6"/>
  <c r="AU391" i="6"/>
  <c r="BK391" i="6"/>
  <c r="AW391" i="6"/>
  <c r="BB391" i="6"/>
  <c r="BM391" i="6"/>
  <c r="BC391" i="6"/>
  <c r="AT391" i="6"/>
  <c r="AX391" i="6"/>
  <c r="BE395" i="6"/>
  <c r="BN395" i="6"/>
  <c r="AV395" i="6"/>
  <c r="AM395" i="6"/>
  <c r="BO395" i="6"/>
  <c r="BQ395" i="6"/>
  <c r="BS395" i="6"/>
  <c r="BM395" i="6"/>
  <c r="BP395" i="6"/>
  <c r="BR395" i="6"/>
  <c r="BK395" i="6"/>
  <c r="BT395" i="6"/>
  <c r="BC395" i="6"/>
  <c r="BF395" i="6"/>
  <c r="BL395" i="6"/>
  <c r="BG395" i="6"/>
  <c r="BJ395" i="6"/>
  <c r="AT395" i="6"/>
  <c r="AW395" i="6"/>
  <c r="BH395" i="6"/>
  <c r="AU395" i="6"/>
  <c r="BD395" i="6"/>
  <c r="BA395" i="6"/>
  <c r="BI395" i="6"/>
  <c r="AY395" i="6"/>
  <c r="AX395" i="6"/>
  <c r="AZ395" i="6"/>
  <c r="BB395" i="6"/>
  <c r="BE399" i="6"/>
  <c r="BN399" i="6"/>
  <c r="AV399" i="6"/>
  <c r="AM399" i="6"/>
  <c r="BS399" i="6"/>
  <c r="BL399" i="6"/>
  <c r="BO399" i="6"/>
  <c r="BT399" i="6"/>
  <c r="BM399" i="6"/>
  <c r="BG399" i="6"/>
  <c r="BH399" i="6"/>
  <c r="BJ399" i="6"/>
  <c r="BK399" i="6"/>
  <c r="AY399" i="6"/>
  <c r="BA399" i="6"/>
  <c r="BQ399" i="6"/>
  <c r="AZ399" i="6"/>
  <c r="BP399" i="6"/>
  <c r="BD399" i="6"/>
  <c r="BF399" i="6"/>
  <c r="AX399" i="6"/>
  <c r="BR399" i="6"/>
  <c r="AT399" i="6"/>
  <c r="BC399" i="6"/>
  <c r="BI399" i="6"/>
  <c r="AW399" i="6"/>
  <c r="BB399" i="6"/>
  <c r="AU399" i="6"/>
  <c r="BE403" i="6"/>
  <c r="BN403" i="6"/>
  <c r="AM403" i="6"/>
  <c r="BO403" i="6"/>
  <c r="BQ403" i="6"/>
  <c r="BS403" i="6"/>
  <c r="BR403" i="6"/>
  <c r="BL403" i="6"/>
  <c r="BK403" i="6"/>
  <c r="BC403" i="6"/>
  <c r="BD403" i="6"/>
  <c r="BJ403" i="6"/>
  <c r="AT403" i="6"/>
  <c r="BP403" i="6"/>
  <c r="BT403" i="6"/>
  <c r="BM403" i="6"/>
  <c r="BF403" i="6"/>
  <c r="AU403" i="6"/>
  <c r="BG403" i="6"/>
  <c r="AW403" i="6"/>
  <c r="BH403" i="6"/>
  <c r="AX403" i="6"/>
  <c r="BA403" i="6"/>
  <c r="BB403" i="6"/>
  <c r="AY403" i="6"/>
  <c r="AZ403" i="6"/>
  <c r="BI403" i="6"/>
  <c r="AV403" i="6"/>
  <c r="BE407" i="6"/>
  <c r="AV407" i="6"/>
  <c r="AM407" i="6"/>
  <c r="BN407" i="6"/>
  <c r="BS407" i="6"/>
  <c r="BL407" i="6"/>
  <c r="BO407" i="6"/>
  <c r="BP407" i="6"/>
  <c r="BT407" i="6"/>
  <c r="BM407" i="6"/>
  <c r="BG407" i="6"/>
  <c r="BQ407" i="6"/>
  <c r="BH407" i="6"/>
  <c r="BF407" i="6"/>
  <c r="BC407" i="6"/>
  <c r="BI407" i="6"/>
  <c r="BR407" i="6"/>
  <c r="AY407" i="6"/>
  <c r="AZ407" i="6"/>
  <c r="BD407" i="6"/>
  <c r="BA407" i="6"/>
  <c r="BJ407" i="6"/>
  <c r="BK407" i="6"/>
  <c r="AX407" i="6"/>
  <c r="BB407" i="6"/>
  <c r="AT407" i="6"/>
  <c r="AU407" i="6"/>
  <c r="AW407" i="6"/>
  <c r="BN411" i="6"/>
  <c r="BE411" i="6"/>
  <c r="AV411" i="6"/>
  <c r="AM411" i="6"/>
  <c r="BO411" i="6"/>
  <c r="BQ411" i="6"/>
  <c r="BS411" i="6"/>
  <c r="BR411" i="6"/>
  <c r="BL411" i="6"/>
  <c r="BT411" i="6"/>
  <c r="BK411" i="6"/>
  <c r="BC411" i="6"/>
  <c r="BJ411" i="6"/>
  <c r="BM411" i="6"/>
  <c r="BD411" i="6"/>
  <c r="AT411" i="6"/>
  <c r="AW411" i="6"/>
  <c r="BF411" i="6"/>
  <c r="AU411" i="6"/>
  <c r="BG411" i="6"/>
  <c r="BP411" i="6"/>
  <c r="BI411" i="6"/>
  <c r="AX411" i="6"/>
  <c r="AY411" i="6"/>
  <c r="BB411" i="6"/>
  <c r="BH411" i="6"/>
  <c r="AZ411" i="6"/>
  <c r="BA411" i="6"/>
  <c r="BE415" i="6"/>
  <c r="AV415" i="6"/>
  <c r="BN415" i="6"/>
  <c r="AM415" i="6"/>
  <c r="BS415" i="6"/>
  <c r="BL415" i="6"/>
  <c r="BO415" i="6"/>
  <c r="BP415" i="6"/>
  <c r="BQ415" i="6"/>
  <c r="BT415" i="6"/>
  <c r="BG415" i="6"/>
  <c r="BH415" i="6"/>
  <c r="BD415" i="6"/>
  <c r="BR415" i="6"/>
  <c r="BC415" i="6"/>
  <c r="AY415" i="6"/>
  <c r="BA415" i="6"/>
  <c r="BF415" i="6"/>
  <c r="AZ415" i="6"/>
  <c r="BI415" i="6"/>
  <c r="BK415" i="6"/>
  <c r="AU415" i="6"/>
  <c r="BJ415" i="6"/>
  <c r="AW415" i="6"/>
  <c r="BB415" i="6"/>
  <c r="AX415" i="6"/>
  <c r="AT415" i="6"/>
  <c r="BM415" i="6"/>
  <c r="AV419" i="6"/>
  <c r="BN419" i="6"/>
  <c r="BE419" i="6"/>
  <c r="AM419" i="6"/>
  <c r="BO419" i="6"/>
  <c r="BQ419" i="6"/>
  <c r="BS419" i="6"/>
  <c r="BM419" i="6"/>
  <c r="BK419" i="6"/>
  <c r="BP419" i="6"/>
  <c r="BL419" i="6"/>
  <c r="BC419" i="6"/>
  <c r="BH419" i="6"/>
  <c r="BI419" i="6"/>
  <c r="BD419" i="6"/>
  <c r="AT419" i="6"/>
  <c r="BT419" i="6"/>
  <c r="BF419" i="6"/>
  <c r="AU419" i="6"/>
  <c r="BR419" i="6"/>
  <c r="BG419" i="6"/>
  <c r="AW419" i="6"/>
  <c r="AZ419" i="6"/>
  <c r="BB419" i="6"/>
  <c r="AX419" i="6"/>
  <c r="BA419" i="6"/>
  <c r="BJ419" i="6"/>
  <c r="AY419" i="6"/>
  <c r="BE423" i="6"/>
  <c r="AV423" i="6"/>
  <c r="BN423" i="6"/>
  <c r="AM423" i="6"/>
  <c r="BS423" i="6"/>
  <c r="BL423" i="6"/>
  <c r="BO423" i="6"/>
  <c r="BR423" i="6"/>
  <c r="BG423" i="6"/>
  <c r="BH423" i="6"/>
  <c r="BP423" i="6"/>
  <c r="BD423" i="6"/>
  <c r="AY423" i="6"/>
  <c r="BT423" i="6"/>
  <c r="BQ423" i="6"/>
  <c r="BF423" i="6"/>
  <c r="BC423" i="6"/>
  <c r="AZ423" i="6"/>
  <c r="BI423" i="6"/>
  <c r="BA423" i="6"/>
  <c r="AW423" i="6"/>
  <c r="BK423" i="6"/>
  <c r="BJ423" i="6"/>
  <c r="BB423" i="6"/>
  <c r="AT423" i="6"/>
  <c r="BM423" i="6"/>
  <c r="AU423" i="6"/>
  <c r="AX423" i="6"/>
  <c r="BN427" i="6"/>
  <c r="BE427" i="6"/>
  <c r="AV427" i="6"/>
  <c r="AM427" i="6"/>
  <c r="BO427" i="6"/>
  <c r="BQ427" i="6"/>
  <c r="BS427" i="6"/>
  <c r="BP427" i="6"/>
  <c r="BR427" i="6"/>
  <c r="BK427" i="6"/>
  <c r="BT427" i="6"/>
  <c r="BC427" i="6"/>
  <c r="BF427" i="6"/>
  <c r="BL427" i="6"/>
  <c r="BG427" i="6"/>
  <c r="BD427" i="6"/>
  <c r="AT427" i="6"/>
  <c r="AW427" i="6"/>
  <c r="BH427" i="6"/>
  <c r="AU427" i="6"/>
  <c r="BI427" i="6"/>
  <c r="AZ427" i="6"/>
  <c r="BA427" i="6"/>
  <c r="AY427" i="6"/>
  <c r="AX427" i="6"/>
  <c r="BM427" i="6"/>
  <c r="BB427" i="6"/>
  <c r="BJ427" i="6"/>
  <c r="BE431" i="6"/>
  <c r="BN431" i="6"/>
  <c r="AV431" i="6"/>
  <c r="AM431" i="6"/>
  <c r="BS431" i="6"/>
  <c r="BL431" i="6"/>
  <c r="BO431" i="6"/>
  <c r="BM431" i="6"/>
  <c r="BR431" i="6"/>
  <c r="BT431" i="6"/>
  <c r="BG431" i="6"/>
  <c r="BH431" i="6"/>
  <c r="BJ431" i="6"/>
  <c r="BK431" i="6"/>
  <c r="BQ431" i="6"/>
  <c r="BC431" i="6"/>
  <c r="BD431" i="6"/>
  <c r="AY431" i="6"/>
  <c r="BA431" i="6"/>
  <c r="BF431" i="6"/>
  <c r="AZ431" i="6"/>
  <c r="BI431" i="6"/>
  <c r="AT431" i="6"/>
  <c r="AW431" i="6"/>
  <c r="AX431" i="6"/>
  <c r="BP431" i="6"/>
  <c r="AU431" i="6"/>
  <c r="BB431" i="6"/>
  <c r="BN435" i="6"/>
  <c r="BE435" i="6"/>
  <c r="AV435" i="6"/>
  <c r="BO435" i="6"/>
  <c r="BQ435" i="6"/>
  <c r="BS435" i="6"/>
  <c r="BP435" i="6"/>
  <c r="BR435" i="6"/>
  <c r="BL435" i="6"/>
  <c r="AM435" i="6"/>
  <c r="BK435" i="6"/>
  <c r="BC435" i="6"/>
  <c r="BD435" i="6"/>
  <c r="BG435" i="6"/>
  <c r="AT435" i="6"/>
  <c r="BM435" i="6"/>
  <c r="BH435" i="6"/>
  <c r="AU435" i="6"/>
  <c r="BI435" i="6"/>
  <c r="AW435" i="6"/>
  <c r="BB435" i="6"/>
  <c r="BT435" i="6"/>
  <c r="BF435" i="6"/>
  <c r="AX435" i="6"/>
  <c r="AZ435" i="6"/>
  <c r="BA435" i="6"/>
  <c r="BJ435" i="6"/>
  <c r="AY435" i="6"/>
  <c r="BE439" i="6"/>
  <c r="AV439" i="6"/>
  <c r="BN439" i="6"/>
  <c r="AM439" i="6"/>
  <c r="BS439" i="6"/>
  <c r="BL439" i="6"/>
  <c r="BO439" i="6"/>
  <c r="BM439" i="6"/>
  <c r="BP439" i="6"/>
  <c r="BQ439" i="6"/>
  <c r="BG439" i="6"/>
  <c r="BR439" i="6"/>
  <c r="BH439" i="6"/>
  <c r="BF439" i="6"/>
  <c r="BC439" i="6"/>
  <c r="BI439" i="6"/>
  <c r="BD439" i="6"/>
  <c r="AY439" i="6"/>
  <c r="BK439" i="6"/>
  <c r="BJ439" i="6"/>
  <c r="AZ439" i="6"/>
  <c r="BT439" i="6"/>
  <c r="BA439" i="6"/>
  <c r="BB439" i="6"/>
  <c r="AT439" i="6"/>
  <c r="AW439" i="6"/>
  <c r="AU439" i="6"/>
  <c r="AX439" i="6"/>
  <c r="BN443" i="6"/>
  <c r="BE443" i="6"/>
  <c r="AV443" i="6"/>
  <c r="AM443" i="6"/>
  <c r="BO443" i="6"/>
  <c r="BQ443" i="6"/>
  <c r="BS443" i="6"/>
  <c r="BT443" i="6"/>
  <c r="BL443" i="6"/>
  <c r="BK443" i="6"/>
  <c r="BC443" i="6"/>
  <c r="BJ443" i="6"/>
  <c r="BR443" i="6"/>
  <c r="BG443" i="6"/>
  <c r="AT443" i="6"/>
  <c r="BI443" i="6"/>
  <c r="AW443" i="6"/>
  <c r="BH443" i="6"/>
  <c r="AU443" i="6"/>
  <c r="BD443" i="6"/>
  <c r="AY443" i="6"/>
  <c r="BF443" i="6"/>
  <c r="BB443" i="6"/>
  <c r="BP443" i="6"/>
  <c r="BM443" i="6"/>
  <c r="AZ443" i="6"/>
  <c r="AX443" i="6"/>
  <c r="BA443" i="6"/>
  <c r="BE447" i="6"/>
  <c r="BN447" i="6"/>
  <c r="AV447" i="6"/>
  <c r="AM447" i="6"/>
  <c r="BS447" i="6"/>
  <c r="BL447" i="6"/>
  <c r="BO447" i="6"/>
  <c r="BQ447" i="6"/>
  <c r="BT447" i="6"/>
  <c r="BG447" i="6"/>
  <c r="BH447" i="6"/>
  <c r="BR447" i="6"/>
  <c r="BD447" i="6"/>
  <c r="BM447" i="6"/>
  <c r="BI447" i="6"/>
  <c r="AY447" i="6"/>
  <c r="BK447" i="6"/>
  <c r="BJ447" i="6"/>
  <c r="AZ447" i="6"/>
  <c r="BA447" i="6"/>
  <c r="BP447" i="6"/>
  <c r="AU447" i="6"/>
  <c r="BF447" i="6"/>
  <c r="BB447" i="6"/>
  <c r="AW447" i="6"/>
  <c r="AT447" i="6"/>
  <c r="BC447" i="6"/>
  <c r="AX447" i="6"/>
  <c r="BE451" i="6"/>
  <c r="BN451" i="6"/>
  <c r="AV451" i="6"/>
  <c r="AM451" i="6"/>
  <c r="BO451" i="6"/>
  <c r="BQ451" i="6"/>
  <c r="BS451" i="6"/>
  <c r="BM451" i="6"/>
  <c r="BT451" i="6"/>
  <c r="BK451" i="6"/>
  <c r="BP451" i="6"/>
  <c r="BC451" i="6"/>
  <c r="BH451" i="6"/>
  <c r="BI451" i="6"/>
  <c r="BG451" i="6"/>
  <c r="AT451" i="6"/>
  <c r="AW451" i="6"/>
  <c r="BL451" i="6"/>
  <c r="BJ451" i="6"/>
  <c r="AU451" i="6"/>
  <c r="BD451" i="6"/>
  <c r="BF451" i="6"/>
  <c r="AY451" i="6"/>
  <c r="AZ451" i="6"/>
  <c r="BR451" i="6"/>
  <c r="AX451" i="6"/>
  <c r="BA451" i="6"/>
  <c r="BB451" i="6"/>
  <c r="BE455" i="6"/>
  <c r="BN455" i="6"/>
  <c r="AV455" i="6"/>
  <c r="AM455" i="6"/>
  <c r="BS455" i="6"/>
  <c r="BL455" i="6"/>
  <c r="BO455" i="6"/>
  <c r="BQ455" i="6"/>
  <c r="BR455" i="6"/>
  <c r="BG455" i="6"/>
  <c r="BH455" i="6"/>
  <c r="BT455" i="6"/>
  <c r="BI455" i="6"/>
  <c r="AY455" i="6"/>
  <c r="BP455" i="6"/>
  <c r="BK455" i="6"/>
  <c r="BA455" i="6"/>
  <c r="BM455" i="6"/>
  <c r="BJ455" i="6"/>
  <c r="AZ455" i="6"/>
  <c r="BD455" i="6"/>
  <c r="BF455" i="6"/>
  <c r="AU455" i="6"/>
  <c r="AW455" i="6"/>
  <c r="BC455" i="6"/>
  <c r="AT455" i="6"/>
  <c r="AX455" i="6"/>
  <c r="BB455" i="6"/>
  <c r="BE459" i="6"/>
  <c r="AV459" i="6"/>
  <c r="BN459" i="6"/>
  <c r="AM459" i="6"/>
  <c r="BO459" i="6"/>
  <c r="BQ459" i="6"/>
  <c r="BS459" i="6"/>
  <c r="BM459" i="6"/>
  <c r="BP459" i="6"/>
  <c r="BT459" i="6"/>
  <c r="BK459" i="6"/>
  <c r="BL459" i="6"/>
  <c r="BC459" i="6"/>
  <c r="BR459" i="6"/>
  <c r="BF459" i="6"/>
  <c r="BG459" i="6"/>
  <c r="BI459" i="6"/>
  <c r="AT459" i="6"/>
  <c r="BJ459" i="6"/>
  <c r="AU459" i="6"/>
  <c r="AW459" i="6"/>
  <c r="BD459" i="6"/>
  <c r="BA459" i="6"/>
  <c r="BH459" i="6"/>
  <c r="AX459" i="6"/>
  <c r="AY459" i="6"/>
  <c r="AZ459" i="6"/>
  <c r="BB459" i="6"/>
  <c r="BE463" i="6"/>
  <c r="BN463" i="6"/>
  <c r="AV463" i="6"/>
  <c r="AM463" i="6"/>
  <c r="BS463" i="6"/>
  <c r="BL463" i="6"/>
  <c r="BO463" i="6"/>
  <c r="BT463" i="6"/>
  <c r="BM463" i="6"/>
  <c r="BG463" i="6"/>
  <c r="BP463" i="6"/>
  <c r="BH463" i="6"/>
  <c r="BR463" i="6"/>
  <c r="BJ463" i="6"/>
  <c r="BK463" i="6"/>
  <c r="BI463" i="6"/>
  <c r="AY463" i="6"/>
  <c r="AZ463" i="6"/>
  <c r="BA463" i="6"/>
  <c r="BD463" i="6"/>
  <c r="AX463" i="6"/>
  <c r="BQ463" i="6"/>
  <c r="BF463" i="6"/>
  <c r="AT463" i="6"/>
  <c r="BC463" i="6"/>
  <c r="AU463" i="6"/>
  <c r="AW463" i="6"/>
  <c r="BB463" i="6"/>
  <c r="BN467" i="6"/>
  <c r="BE467" i="6"/>
  <c r="AV467" i="6"/>
  <c r="AM467" i="6"/>
  <c r="BO467" i="6"/>
  <c r="BQ467" i="6"/>
  <c r="BS467" i="6"/>
  <c r="BR467" i="6"/>
  <c r="BL467" i="6"/>
  <c r="BK467" i="6"/>
  <c r="BC467" i="6"/>
  <c r="BP467" i="6"/>
  <c r="BT467" i="6"/>
  <c r="BD467" i="6"/>
  <c r="BF467" i="6"/>
  <c r="BI467" i="6"/>
  <c r="AT467" i="6"/>
  <c r="AW467" i="6"/>
  <c r="BJ467" i="6"/>
  <c r="AU467" i="6"/>
  <c r="BG467" i="6"/>
  <c r="AX467" i="6"/>
  <c r="BH467" i="6"/>
  <c r="BM467" i="6"/>
  <c r="BA467" i="6"/>
  <c r="BB467" i="6"/>
  <c r="AZ467" i="6"/>
  <c r="AY467" i="6"/>
  <c r="BE471" i="6"/>
  <c r="BN471" i="6"/>
  <c r="AV471" i="6"/>
  <c r="AM471" i="6"/>
  <c r="BS471" i="6"/>
  <c r="BL471" i="6"/>
  <c r="BO471" i="6"/>
  <c r="BP471" i="6"/>
  <c r="BT471" i="6"/>
  <c r="BQ471" i="6"/>
  <c r="BG471" i="6"/>
  <c r="BR471" i="6"/>
  <c r="BH471" i="6"/>
  <c r="BM471" i="6"/>
  <c r="BF471" i="6"/>
  <c r="BC471" i="6"/>
  <c r="BI471" i="6"/>
  <c r="BK471" i="6"/>
  <c r="AY471" i="6"/>
  <c r="BA471" i="6"/>
  <c r="AZ471" i="6"/>
  <c r="BD471" i="6"/>
  <c r="BJ471" i="6"/>
  <c r="AX471" i="6"/>
  <c r="BB471" i="6"/>
  <c r="AU471" i="6"/>
  <c r="AW471" i="6"/>
  <c r="AT471" i="6"/>
  <c r="BN475" i="6"/>
  <c r="AV475" i="6"/>
  <c r="AM475" i="6"/>
  <c r="BE475" i="6"/>
  <c r="BO475" i="6"/>
  <c r="BQ475" i="6"/>
  <c r="BS475" i="6"/>
  <c r="BR475" i="6"/>
  <c r="BL475" i="6"/>
  <c r="BT475" i="6"/>
  <c r="BK475" i="6"/>
  <c r="BC475" i="6"/>
  <c r="BP475" i="6"/>
  <c r="BJ475" i="6"/>
  <c r="BF475" i="6"/>
  <c r="BM475" i="6"/>
  <c r="BI475" i="6"/>
  <c r="AT475" i="6"/>
  <c r="AU475" i="6"/>
  <c r="AW475" i="6"/>
  <c r="BG475" i="6"/>
  <c r="BH475" i="6"/>
  <c r="AX475" i="6"/>
  <c r="AY475" i="6"/>
  <c r="BA475" i="6"/>
  <c r="BD475" i="6"/>
  <c r="AZ475" i="6"/>
  <c r="BB475" i="6"/>
  <c r="BE479" i="6"/>
  <c r="AV479" i="6"/>
  <c r="BN479" i="6"/>
  <c r="AM479" i="6"/>
  <c r="BS479" i="6"/>
  <c r="BL479" i="6"/>
  <c r="BO479" i="6"/>
  <c r="BP479" i="6"/>
  <c r="BQ479" i="6"/>
  <c r="BG479" i="6"/>
  <c r="BH479" i="6"/>
  <c r="BM479" i="6"/>
  <c r="BR479" i="6"/>
  <c r="BD479" i="6"/>
  <c r="BF479" i="6"/>
  <c r="BK479" i="6"/>
  <c r="AY479" i="6"/>
  <c r="BC479" i="6"/>
  <c r="AZ479" i="6"/>
  <c r="BA479" i="6"/>
  <c r="BI479" i="6"/>
  <c r="BJ479" i="6"/>
  <c r="BT479" i="6"/>
  <c r="AU479" i="6"/>
  <c r="AX479" i="6"/>
  <c r="BB479" i="6"/>
  <c r="AT479" i="6"/>
  <c r="AW479" i="6"/>
  <c r="BE483" i="6"/>
  <c r="AV483" i="6"/>
  <c r="BN483" i="6"/>
  <c r="AM483" i="6"/>
  <c r="BO483" i="6"/>
  <c r="BQ483" i="6"/>
  <c r="BS483" i="6"/>
  <c r="BM483" i="6"/>
  <c r="BP483" i="6"/>
  <c r="BL483" i="6"/>
  <c r="BK483" i="6"/>
  <c r="BR483" i="6"/>
  <c r="BC483" i="6"/>
  <c r="BH483" i="6"/>
  <c r="BT483" i="6"/>
  <c r="BI483" i="6"/>
  <c r="BF483" i="6"/>
  <c r="AT483" i="6"/>
  <c r="AW483" i="6"/>
  <c r="AU483" i="6"/>
  <c r="BG483" i="6"/>
  <c r="AZ483" i="6"/>
  <c r="BJ483" i="6"/>
  <c r="AX483" i="6"/>
  <c r="BD483" i="6"/>
  <c r="AY483" i="6"/>
  <c r="BB483" i="6"/>
  <c r="BA483" i="6"/>
  <c r="BE487" i="6"/>
  <c r="BN487" i="6"/>
  <c r="AV487" i="6"/>
  <c r="AM487" i="6"/>
  <c r="BS487" i="6"/>
  <c r="BL487" i="6"/>
  <c r="BO487" i="6"/>
  <c r="BR487" i="6"/>
  <c r="BG487" i="6"/>
  <c r="BH487" i="6"/>
  <c r="BP487" i="6"/>
  <c r="BQ487" i="6"/>
  <c r="BF487" i="6"/>
  <c r="BC487" i="6"/>
  <c r="BK487" i="6"/>
  <c r="AY487" i="6"/>
  <c r="BM487" i="6"/>
  <c r="BA487" i="6"/>
  <c r="BT487" i="6"/>
  <c r="AZ487" i="6"/>
  <c r="BI487" i="6"/>
  <c r="AW487" i="6"/>
  <c r="BJ487" i="6"/>
  <c r="AT487" i="6"/>
  <c r="AX487" i="6"/>
  <c r="AU487" i="6"/>
  <c r="BD487" i="6"/>
  <c r="BB487" i="6"/>
  <c r="BN491" i="6"/>
  <c r="BE491" i="6"/>
  <c r="AM491" i="6"/>
  <c r="BO491" i="6"/>
  <c r="BQ491" i="6"/>
  <c r="BS491" i="6"/>
  <c r="BP491" i="6"/>
  <c r="BT491" i="6"/>
  <c r="BK491" i="6"/>
  <c r="BC491" i="6"/>
  <c r="BF491" i="6"/>
  <c r="BM491" i="6"/>
  <c r="BG491" i="6"/>
  <c r="AV491" i="6"/>
  <c r="BH491" i="6"/>
  <c r="AT491" i="6"/>
  <c r="BR491" i="6"/>
  <c r="BL491" i="6"/>
  <c r="AU491" i="6"/>
  <c r="AW491" i="6"/>
  <c r="BI491" i="6"/>
  <c r="BJ491" i="6"/>
  <c r="AZ491" i="6"/>
  <c r="BA491" i="6"/>
  <c r="AX491" i="6"/>
  <c r="BB491" i="6"/>
  <c r="AY491" i="6"/>
  <c r="BD491" i="6"/>
  <c r="BE495" i="6"/>
  <c r="AV495" i="6"/>
  <c r="BN495" i="6"/>
  <c r="AM495" i="6"/>
  <c r="BS495" i="6"/>
  <c r="BL495" i="6"/>
  <c r="BO495" i="6"/>
  <c r="BM495" i="6"/>
  <c r="BR495" i="6"/>
  <c r="BT495" i="6"/>
  <c r="BG495" i="6"/>
  <c r="BP495" i="6"/>
  <c r="BH495" i="6"/>
  <c r="BJ495" i="6"/>
  <c r="BQ495" i="6"/>
  <c r="BK495" i="6"/>
  <c r="BF495" i="6"/>
  <c r="AY495" i="6"/>
  <c r="BC495" i="6"/>
  <c r="AZ495" i="6"/>
  <c r="BA495" i="6"/>
  <c r="BI495" i="6"/>
  <c r="AT495" i="6"/>
  <c r="AW495" i="6"/>
  <c r="AX495" i="6"/>
  <c r="AU495" i="6"/>
  <c r="BB495" i="6"/>
  <c r="BD495" i="6"/>
  <c r="BN499" i="6"/>
  <c r="BE499" i="6"/>
  <c r="AV499" i="6"/>
  <c r="AM499" i="6"/>
  <c r="BO499" i="6"/>
  <c r="BQ499" i="6"/>
  <c r="BS499" i="6"/>
  <c r="BP499" i="6"/>
  <c r="BR499" i="6"/>
  <c r="BL499" i="6"/>
  <c r="BK499" i="6"/>
  <c r="BC499" i="6"/>
  <c r="BM499" i="6"/>
  <c r="BD499" i="6"/>
  <c r="BT499" i="6"/>
  <c r="BH499" i="6"/>
  <c r="AT499" i="6"/>
  <c r="AW499" i="6"/>
  <c r="AU499" i="6"/>
  <c r="BI499" i="6"/>
  <c r="BB499" i="6"/>
  <c r="BJ499" i="6"/>
  <c r="AX499" i="6"/>
  <c r="BA499" i="6"/>
  <c r="BF499" i="6"/>
  <c r="AY499" i="6"/>
  <c r="BG499" i="6"/>
  <c r="AZ499" i="6"/>
  <c r="BE503" i="6"/>
  <c r="AV503" i="6"/>
  <c r="AM503" i="6"/>
  <c r="BN503" i="6"/>
  <c r="BS503" i="6"/>
  <c r="BL503" i="6"/>
  <c r="BO503" i="6"/>
  <c r="BM503" i="6"/>
  <c r="BP503" i="6"/>
  <c r="BR503" i="6"/>
  <c r="BG503" i="6"/>
  <c r="BT503" i="6"/>
  <c r="BH503" i="6"/>
  <c r="BF503" i="6"/>
  <c r="BC503" i="6"/>
  <c r="BI503" i="6"/>
  <c r="BJ503" i="6"/>
  <c r="AY503" i="6"/>
  <c r="BA503" i="6"/>
  <c r="AZ503" i="6"/>
  <c r="BQ503" i="6"/>
  <c r="BK503" i="6"/>
  <c r="BB503" i="6"/>
  <c r="AT503" i="6"/>
  <c r="AU503" i="6"/>
  <c r="AX503" i="6"/>
  <c r="AW503" i="6"/>
  <c r="BD503" i="6"/>
  <c r="BN507" i="6"/>
  <c r="BE507" i="6"/>
  <c r="AV507" i="6"/>
  <c r="BO507" i="6"/>
  <c r="AM507" i="6"/>
  <c r="BQ507" i="6"/>
  <c r="BS507" i="6"/>
  <c r="BT507" i="6"/>
  <c r="BK507" i="6"/>
  <c r="BM507" i="6"/>
  <c r="BC507" i="6"/>
  <c r="BJ507" i="6"/>
  <c r="BP507" i="6"/>
  <c r="BL507" i="6"/>
  <c r="BH507" i="6"/>
  <c r="AT507" i="6"/>
  <c r="BR507" i="6"/>
  <c r="AU507" i="6"/>
  <c r="BD507" i="6"/>
  <c r="AW507" i="6"/>
  <c r="BI507" i="6"/>
  <c r="AY507" i="6"/>
  <c r="BB507" i="6"/>
  <c r="BF507" i="6"/>
  <c r="BG507" i="6"/>
  <c r="AZ507" i="6"/>
  <c r="BA507" i="6"/>
  <c r="AX507" i="6"/>
  <c r="BE511" i="6"/>
  <c r="BN511" i="6"/>
  <c r="AV511" i="6"/>
  <c r="AM511" i="6"/>
  <c r="BS511" i="6"/>
  <c r="BL511" i="6"/>
  <c r="BO511" i="6"/>
  <c r="BQ511" i="6"/>
  <c r="BG511" i="6"/>
  <c r="BH511" i="6"/>
  <c r="BM511" i="6"/>
  <c r="BD511" i="6"/>
  <c r="BJ511" i="6"/>
  <c r="BR511" i="6"/>
  <c r="AY511" i="6"/>
  <c r="BT511" i="6"/>
  <c r="AZ511" i="6"/>
  <c r="BA511" i="6"/>
  <c r="BK511" i="6"/>
  <c r="AU511" i="6"/>
  <c r="BB511" i="6"/>
  <c r="AX511" i="6"/>
  <c r="BC511" i="6"/>
  <c r="BP511" i="6"/>
  <c r="BF511" i="6"/>
  <c r="BI511" i="6"/>
  <c r="AW511" i="6"/>
  <c r="AT511" i="6"/>
  <c r="BN24" i="6"/>
  <c r="BE24" i="6"/>
  <c r="BT24" i="6"/>
  <c r="BM24" i="6"/>
  <c r="AV24" i="6"/>
  <c r="BP24" i="6"/>
  <c r="BR24" i="6"/>
  <c r="AM24" i="6"/>
  <c r="BO24" i="6"/>
  <c r="BS24" i="6"/>
  <c r="BQ24" i="6"/>
  <c r="BJ24" i="6"/>
  <c r="BF24" i="6"/>
  <c r="BD24" i="6"/>
  <c r="BI24" i="6"/>
  <c r="BK24" i="6"/>
  <c r="BG24" i="6"/>
  <c r="AX24" i="6"/>
  <c r="BH24" i="6"/>
  <c r="AY24" i="6"/>
  <c r="AU24" i="6"/>
  <c r="BA24" i="6"/>
  <c r="BC24" i="6"/>
  <c r="BL24" i="6"/>
  <c r="AW24" i="6"/>
  <c r="AZ24" i="6"/>
  <c r="BB24" i="6"/>
  <c r="AT24" i="6"/>
  <c r="BN157" i="6"/>
  <c r="AM157" i="6"/>
  <c r="BT157" i="6"/>
  <c r="BM157" i="6"/>
  <c r="BE157" i="6"/>
  <c r="BQ157" i="6"/>
  <c r="AV157" i="6"/>
  <c r="BS157" i="6"/>
  <c r="BO157" i="6"/>
  <c r="BP157" i="6"/>
  <c r="BL157" i="6"/>
  <c r="BR157" i="6"/>
  <c r="BD157" i="6"/>
  <c r="BH157" i="6"/>
  <c r="BI157" i="6"/>
  <c r="AU157" i="6"/>
  <c r="BJ157" i="6"/>
  <c r="BK157" i="6"/>
  <c r="AW157" i="6"/>
  <c r="BB157" i="6"/>
  <c r="BG157" i="6"/>
  <c r="BF157" i="6"/>
  <c r="AX157" i="6"/>
  <c r="AY157" i="6"/>
  <c r="BA157" i="6"/>
  <c r="BC157" i="6"/>
  <c r="AZ157" i="6"/>
  <c r="AT157" i="6"/>
  <c r="BN165" i="6"/>
  <c r="BE165" i="6"/>
  <c r="AM165" i="6"/>
  <c r="BT165" i="6"/>
  <c r="BM165" i="6"/>
  <c r="AV165" i="6"/>
  <c r="BO165" i="6"/>
  <c r="BQ165" i="6"/>
  <c r="BS165" i="6"/>
  <c r="BP165" i="6"/>
  <c r="BL165" i="6"/>
  <c r="BD165" i="6"/>
  <c r="BH165" i="6"/>
  <c r="BI165" i="6"/>
  <c r="BJ165" i="6"/>
  <c r="BK165" i="6"/>
  <c r="AU165" i="6"/>
  <c r="BC165" i="6"/>
  <c r="BB165" i="6"/>
  <c r="BR165" i="6"/>
  <c r="BF165" i="6"/>
  <c r="BG165" i="6"/>
  <c r="AW165" i="6"/>
  <c r="AX165" i="6"/>
  <c r="AY165" i="6"/>
  <c r="AT165" i="6"/>
  <c r="AZ165" i="6"/>
  <c r="BA165" i="6"/>
  <c r="BN177" i="6"/>
  <c r="BE177" i="6"/>
  <c r="AM177" i="6"/>
  <c r="AV177" i="6"/>
  <c r="BO177" i="6"/>
  <c r="BQ177" i="6"/>
  <c r="BM177" i="6"/>
  <c r="BR177" i="6"/>
  <c r="BL177" i="6"/>
  <c r="BP177" i="6"/>
  <c r="BI177" i="6"/>
  <c r="BT177" i="6"/>
  <c r="BD177" i="6"/>
  <c r="BS177" i="6"/>
  <c r="AY177" i="6"/>
  <c r="BG177" i="6"/>
  <c r="AZ177" i="6"/>
  <c r="BH177" i="6"/>
  <c r="BA177" i="6"/>
  <c r="BB177" i="6"/>
  <c r="BF177" i="6"/>
  <c r="AT177" i="6"/>
  <c r="BJ177" i="6"/>
  <c r="BK177" i="6"/>
  <c r="BC177" i="6"/>
  <c r="AU177" i="6"/>
  <c r="AW177" i="6"/>
  <c r="AX177" i="6"/>
  <c r="BN189" i="6"/>
  <c r="BE189" i="6"/>
  <c r="AV189" i="6"/>
  <c r="AM189" i="6"/>
  <c r="BQ189" i="6"/>
  <c r="BS189" i="6"/>
  <c r="BO189" i="6"/>
  <c r="BT189" i="6"/>
  <c r="BM189" i="6"/>
  <c r="BL189" i="6"/>
  <c r="BD189" i="6"/>
  <c r="BH189" i="6"/>
  <c r="BI189" i="6"/>
  <c r="BG189" i="6"/>
  <c r="BJ189" i="6"/>
  <c r="BF189" i="6"/>
  <c r="AY189" i="6"/>
  <c r="BP189" i="6"/>
  <c r="BK189" i="6"/>
  <c r="AZ189" i="6"/>
  <c r="AW189" i="6"/>
  <c r="BC189" i="6"/>
  <c r="AU189" i="6"/>
  <c r="BB189" i="6"/>
  <c r="AT189" i="6"/>
  <c r="BR189" i="6"/>
  <c r="BA189" i="6"/>
  <c r="AX189" i="6"/>
  <c r="BN40" i="6"/>
  <c r="BE40" i="6"/>
  <c r="BT40" i="6"/>
  <c r="AV40" i="6"/>
  <c r="BM40" i="6"/>
  <c r="AM40" i="6"/>
  <c r="BR40" i="6"/>
  <c r="BO40" i="6"/>
  <c r="BQ40" i="6"/>
  <c r="BP40" i="6"/>
  <c r="BJ40" i="6"/>
  <c r="BF40" i="6"/>
  <c r="BS40" i="6"/>
  <c r="BD40" i="6"/>
  <c r="BL40" i="6"/>
  <c r="BI40" i="6"/>
  <c r="BK40" i="6"/>
  <c r="BG40" i="6"/>
  <c r="AX40" i="6"/>
  <c r="BH40" i="6"/>
  <c r="AY40" i="6"/>
  <c r="AW40" i="6"/>
  <c r="AZ40" i="6"/>
  <c r="AU40" i="6"/>
  <c r="BC40" i="6"/>
  <c r="BA40" i="6"/>
  <c r="BB40" i="6"/>
  <c r="AT40" i="6"/>
  <c r="BN45" i="6"/>
  <c r="BE45" i="6"/>
  <c r="BQ45" i="6"/>
  <c r="AM45" i="6"/>
  <c r="BS45" i="6"/>
  <c r="AV45" i="6"/>
  <c r="BO45" i="6"/>
  <c r="BR45" i="6"/>
  <c r="BP45" i="6"/>
  <c r="BM45" i="6"/>
  <c r="BT45" i="6"/>
  <c r="BL45" i="6"/>
  <c r="BD45" i="6"/>
  <c r="BH45" i="6"/>
  <c r="BI45" i="6"/>
  <c r="BG45" i="6"/>
  <c r="BJ45" i="6"/>
  <c r="AU45" i="6"/>
  <c r="AW45" i="6"/>
  <c r="BC45" i="6"/>
  <c r="BK45" i="6"/>
  <c r="AX45" i="6"/>
  <c r="AZ45" i="6"/>
  <c r="AY45" i="6"/>
  <c r="BF45" i="6"/>
  <c r="BA45" i="6"/>
  <c r="AT45" i="6"/>
  <c r="BB45" i="6"/>
  <c r="BN213" i="6"/>
  <c r="AM213" i="6"/>
  <c r="AV213" i="6"/>
  <c r="BQ213" i="6"/>
  <c r="BS213" i="6"/>
  <c r="BM213" i="6"/>
  <c r="BR213" i="6"/>
  <c r="BE213" i="6"/>
  <c r="BT213" i="6"/>
  <c r="BL213" i="6"/>
  <c r="BP213" i="6"/>
  <c r="BD213" i="6"/>
  <c r="BF213" i="6"/>
  <c r="BH213" i="6"/>
  <c r="AY213" i="6"/>
  <c r="BI213" i="6"/>
  <c r="AZ213" i="6"/>
  <c r="BK213" i="6"/>
  <c r="AW213" i="6"/>
  <c r="BA213" i="6"/>
  <c r="AX213" i="6"/>
  <c r="BG213" i="6"/>
  <c r="AU213" i="6"/>
  <c r="BJ213" i="6"/>
  <c r="BO213" i="6"/>
  <c r="AT213" i="6"/>
  <c r="BC213" i="6"/>
  <c r="BB213" i="6"/>
  <c r="BN219" i="6"/>
  <c r="BE219" i="6"/>
  <c r="AV219" i="6"/>
  <c r="AM219" i="6"/>
  <c r="BO219" i="6"/>
  <c r="BQ219" i="6"/>
  <c r="BS219" i="6"/>
  <c r="BM219" i="6"/>
  <c r="BR219" i="6"/>
  <c r="BT219" i="6"/>
  <c r="BK219" i="6"/>
  <c r="BC219" i="6"/>
  <c r="BH219" i="6"/>
  <c r="AW219" i="6"/>
  <c r="BI219" i="6"/>
  <c r="AX219" i="6"/>
  <c r="BF219" i="6"/>
  <c r="AY219" i="6"/>
  <c r="AT219" i="6"/>
  <c r="BL219" i="6"/>
  <c r="BA219" i="6"/>
  <c r="BP219" i="6"/>
  <c r="AZ219" i="6"/>
  <c r="BD219" i="6"/>
  <c r="BG219" i="6"/>
  <c r="AU219" i="6"/>
  <c r="BB219" i="6"/>
  <c r="BJ219" i="6"/>
  <c r="BE227" i="6"/>
  <c r="AV227" i="6"/>
  <c r="BN227" i="6"/>
  <c r="AM227" i="6"/>
  <c r="BO227" i="6"/>
  <c r="BQ227" i="6"/>
  <c r="BS227" i="6"/>
  <c r="BR227" i="6"/>
  <c r="BM227" i="6"/>
  <c r="BT227" i="6"/>
  <c r="BK227" i="6"/>
  <c r="BL227" i="6"/>
  <c r="BC227" i="6"/>
  <c r="BP227" i="6"/>
  <c r="BF227" i="6"/>
  <c r="AW227" i="6"/>
  <c r="BG227" i="6"/>
  <c r="AX227" i="6"/>
  <c r="BH227" i="6"/>
  <c r="AT227" i="6"/>
  <c r="AU227" i="6"/>
  <c r="AY227" i="6"/>
  <c r="BB227" i="6"/>
  <c r="BD227" i="6"/>
  <c r="BJ227" i="6"/>
  <c r="BI227" i="6"/>
  <c r="AZ227" i="6"/>
  <c r="BA227" i="6"/>
  <c r="BN77" i="6"/>
  <c r="BE77" i="6"/>
  <c r="AM77" i="6"/>
  <c r="AV77" i="6"/>
  <c r="BT77" i="6"/>
  <c r="BM77" i="6"/>
  <c r="BP77" i="6"/>
  <c r="BR77" i="6"/>
  <c r="BQ77" i="6"/>
  <c r="BO77" i="6"/>
  <c r="BL77" i="6"/>
  <c r="BD77" i="6"/>
  <c r="BH77" i="6"/>
  <c r="BI77" i="6"/>
  <c r="BK77" i="6"/>
  <c r="BS77" i="6"/>
  <c r="AU77" i="6"/>
  <c r="BG77" i="6"/>
  <c r="BB77" i="6"/>
  <c r="BJ77" i="6"/>
  <c r="BA77" i="6"/>
  <c r="AX77" i="6"/>
  <c r="AW77" i="6"/>
  <c r="BF77" i="6"/>
  <c r="AZ77" i="6"/>
  <c r="BC77" i="6"/>
  <c r="AY77" i="6"/>
  <c r="AT77" i="6"/>
  <c r="BN240" i="6"/>
  <c r="BE240" i="6"/>
  <c r="AV240" i="6"/>
  <c r="AM240" i="6"/>
  <c r="BT240" i="6"/>
  <c r="BM240" i="6"/>
  <c r="BP240" i="6"/>
  <c r="BQ240" i="6"/>
  <c r="BO240" i="6"/>
  <c r="BS240" i="6"/>
  <c r="BH240" i="6"/>
  <c r="BI240" i="6"/>
  <c r="BK240" i="6"/>
  <c r="BB240" i="6"/>
  <c r="BR240" i="6"/>
  <c r="BF240" i="6"/>
  <c r="AZ240" i="6"/>
  <c r="BJ240" i="6"/>
  <c r="BG240" i="6"/>
  <c r="BA240" i="6"/>
  <c r="BD240" i="6"/>
  <c r="AW240" i="6"/>
  <c r="BL240" i="6"/>
  <c r="AT240" i="6"/>
  <c r="AU240" i="6"/>
  <c r="AX240" i="6"/>
  <c r="BC240" i="6"/>
  <c r="AY240" i="6"/>
  <c r="BN248" i="6"/>
  <c r="BE248" i="6"/>
  <c r="AV248" i="6"/>
  <c r="BT248" i="6"/>
  <c r="BM248" i="6"/>
  <c r="AM248" i="6"/>
  <c r="BP248" i="6"/>
  <c r="BQ248" i="6"/>
  <c r="BS248" i="6"/>
  <c r="BO248" i="6"/>
  <c r="BR248" i="6"/>
  <c r="BL248" i="6"/>
  <c r="BH248" i="6"/>
  <c r="BI248" i="6"/>
  <c r="BG248" i="6"/>
  <c r="BB248" i="6"/>
  <c r="BJ248" i="6"/>
  <c r="BC248" i="6"/>
  <c r="BF248" i="6"/>
  <c r="AX248" i="6"/>
  <c r="AZ248" i="6"/>
  <c r="BK248" i="6"/>
  <c r="AY248" i="6"/>
  <c r="AW248" i="6"/>
  <c r="BD248" i="6"/>
  <c r="BA248" i="6"/>
  <c r="AT248" i="6"/>
  <c r="AU248" i="6"/>
  <c r="BN93" i="6"/>
  <c r="AM93" i="6"/>
  <c r="BT93" i="6"/>
  <c r="BM93" i="6"/>
  <c r="AV93" i="6"/>
  <c r="BP93" i="6"/>
  <c r="BQ93" i="6"/>
  <c r="BE93" i="6"/>
  <c r="BR93" i="6"/>
  <c r="BS93" i="6"/>
  <c r="BL93" i="6"/>
  <c r="BD93" i="6"/>
  <c r="BH93" i="6"/>
  <c r="BI93" i="6"/>
  <c r="BO93" i="6"/>
  <c r="AU93" i="6"/>
  <c r="BC93" i="6"/>
  <c r="AX93" i="6"/>
  <c r="AY93" i="6"/>
  <c r="BF93" i="6"/>
  <c r="BG93" i="6"/>
  <c r="AW93" i="6"/>
  <c r="BJ93" i="6"/>
  <c r="AZ93" i="6"/>
  <c r="BK93" i="6"/>
  <c r="BA93" i="6"/>
  <c r="AT93" i="6"/>
  <c r="BB93" i="6"/>
  <c r="BE267" i="6"/>
  <c r="AV267" i="6"/>
  <c r="BN267" i="6"/>
  <c r="AM267" i="6"/>
  <c r="BO267" i="6"/>
  <c r="BQ267" i="6"/>
  <c r="BS267" i="6"/>
  <c r="BT267" i="6"/>
  <c r="BM267" i="6"/>
  <c r="BP267" i="6"/>
  <c r="BL267" i="6"/>
  <c r="BR267" i="6"/>
  <c r="BK267" i="6"/>
  <c r="BC267" i="6"/>
  <c r="AW267" i="6"/>
  <c r="BD267" i="6"/>
  <c r="AX267" i="6"/>
  <c r="BJ267" i="6"/>
  <c r="AT267" i="6"/>
  <c r="BH267" i="6"/>
  <c r="BF267" i="6"/>
  <c r="BG267" i="6"/>
  <c r="BI267" i="6"/>
  <c r="AU267" i="6"/>
  <c r="BA267" i="6"/>
  <c r="BB267" i="6"/>
  <c r="AY267" i="6"/>
  <c r="AZ267" i="6"/>
  <c r="BN101" i="6"/>
  <c r="BE101" i="6"/>
  <c r="AV101" i="6"/>
  <c r="AM101" i="6"/>
  <c r="BT101" i="6"/>
  <c r="BM101" i="6"/>
  <c r="BP101" i="6"/>
  <c r="BQ101" i="6"/>
  <c r="BS101" i="6"/>
  <c r="BR101" i="6"/>
  <c r="BO101" i="6"/>
  <c r="BL101" i="6"/>
  <c r="BD101" i="6"/>
  <c r="BH101" i="6"/>
  <c r="BI101" i="6"/>
  <c r="BJ101" i="6"/>
  <c r="BK101" i="6"/>
  <c r="AU101" i="6"/>
  <c r="AX101" i="6"/>
  <c r="BF101" i="6"/>
  <c r="AY101" i="6"/>
  <c r="BC101" i="6"/>
  <c r="BG101" i="6"/>
  <c r="AW101" i="6"/>
  <c r="AZ101" i="6"/>
  <c r="AT101" i="6"/>
  <c r="BA101" i="6"/>
  <c r="BB101" i="6"/>
  <c r="BN105" i="6"/>
  <c r="BE105" i="6"/>
  <c r="AM105" i="6"/>
  <c r="AV105" i="6"/>
  <c r="BP105" i="6"/>
  <c r="BR105" i="6"/>
  <c r="BT105" i="6"/>
  <c r="BO105" i="6"/>
  <c r="BM105" i="6"/>
  <c r="BS105" i="6"/>
  <c r="BQ105" i="6"/>
  <c r="BL105" i="6"/>
  <c r="BI105" i="6"/>
  <c r="BD105" i="6"/>
  <c r="BG105" i="6"/>
  <c r="AY105" i="6"/>
  <c r="BH105" i="6"/>
  <c r="AZ105" i="6"/>
  <c r="BK105" i="6"/>
  <c r="BB105" i="6"/>
  <c r="BF105" i="6"/>
  <c r="AU105" i="6"/>
  <c r="AT105" i="6"/>
  <c r="BJ105" i="6"/>
  <c r="BC105" i="6"/>
  <c r="BA105" i="6"/>
  <c r="AW105" i="6"/>
  <c r="AX105" i="6"/>
  <c r="BE109" i="6"/>
  <c r="AM109" i="6"/>
  <c r="BT109" i="6"/>
  <c r="BM109" i="6"/>
  <c r="AV109" i="6"/>
  <c r="BQ109" i="6"/>
  <c r="BS109" i="6"/>
  <c r="BP109" i="6"/>
  <c r="BR109" i="6"/>
  <c r="BN109" i="6"/>
  <c r="BL109" i="6"/>
  <c r="BD109" i="6"/>
  <c r="BH109" i="6"/>
  <c r="BI109" i="6"/>
  <c r="BF109" i="6"/>
  <c r="AU109" i="6"/>
  <c r="AW109" i="6"/>
  <c r="BK109" i="6"/>
  <c r="AX109" i="6"/>
  <c r="BC109" i="6"/>
  <c r="AZ109" i="6"/>
  <c r="BA109" i="6"/>
  <c r="BG109" i="6"/>
  <c r="BJ109" i="6"/>
  <c r="BO109" i="6"/>
  <c r="AT109" i="6"/>
  <c r="AY109" i="6"/>
  <c r="BB109" i="6"/>
  <c r="BN314" i="6"/>
  <c r="BE314" i="6"/>
  <c r="AV314" i="6"/>
  <c r="AM314" i="6"/>
  <c r="BT314" i="6"/>
  <c r="BO314" i="6"/>
  <c r="BQ314" i="6"/>
  <c r="BR314" i="6"/>
  <c r="BM314" i="6"/>
  <c r="BL314" i="6"/>
  <c r="BJ314" i="6"/>
  <c r="BK314" i="6"/>
  <c r="BG314" i="6"/>
  <c r="AU314" i="6"/>
  <c r="BH314" i="6"/>
  <c r="AW314" i="6"/>
  <c r="BI314" i="6"/>
  <c r="AX314" i="6"/>
  <c r="AZ314" i="6"/>
  <c r="AY314" i="6"/>
  <c r="AT314" i="6"/>
  <c r="BD314" i="6"/>
  <c r="BF314" i="6"/>
  <c r="BP314" i="6"/>
  <c r="BB314" i="6"/>
  <c r="BS314" i="6"/>
  <c r="BC314" i="6"/>
  <c r="BA314" i="6"/>
  <c r="BE382" i="6"/>
  <c r="BN382" i="6"/>
  <c r="AM382" i="6"/>
  <c r="AV382" i="6"/>
  <c r="BR382" i="6"/>
  <c r="BT382" i="6"/>
  <c r="BM382" i="6"/>
  <c r="BP382" i="6"/>
  <c r="BQ382" i="6"/>
  <c r="BF382" i="6"/>
  <c r="BG382" i="6"/>
  <c r="BK382" i="6"/>
  <c r="AZ382" i="6"/>
  <c r="BO382" i="6"/>
  <c r="BA382" i="6"/>
  <c r="BH382" i="6"/>
  <c r="BC382" i="6"/>
  <c r="BB382" i="6"/>
  <c r="BS382" i="6"/>
  <c r="BL382" i="6"/>
  <c r="BI382" i="6"/>
  <c r="BJ382" i="6"/>
  <c r="AW382" i="6"/>
  <c r="AU382" i="6"/>
  <c r="AY382" i="6"/>
  <c r="AX382" i="6"/>
  <c r="AT382" i="6"/>
  <c r="BD382" i="6"/>
  <c r="BN5" i="6"/>
  <c r="BE5" i="6"/>
  <c r="BO5" i="6"/>
  <c r="BQ5" i="6"/>
  <c r="AM5" i="6"/>
  <c r="BS5" i="6"/>
  <c r="BT5" i="6"/>
  <c r="BM5" i="6"/>
  <c r="AV5" i="6"/>
  <c r="BP5" i="6"/>
  <c r="BG5" i="6"/>
  <c r="BR5" i="6"/>
  <c r="BI5" i="6"/>
  <c r="BL5" i="6"/>
  <c r="BK5" i="6"/>
  <c r="BF5" i="6"/>
  <c r="BH5" i="6"/>
  <c r="BD5" i="6"/>
  <c r="BJ5" i="6"/>
  <c r="AU5" i="6"/>
  <c r="BA5" i="6"/>
  <c r="BB5" i="6"/>
  <c r="AW5" i="6"/>
  <c r="AZ5" i="6"/>
  <c r="AX5" i="6"/>
  <c r="AY5" i="6"/>
  <c r="AT5" i="6"/>
  <c r="BC5" i="6"/>
  <c r="BN17" i="6"/>
  <c r="BE17" i="6"/>
  <c r="AM17" i="6"/>
  <c r="AV17" i="6"/>
  <c r="BO17" i="6"/>
  <c r="BS17" i="6"/>
  <c r="BQ17" i="6"/>
  <c r="BT17" i="6"/>
  <c r="BR17" i="6"/>
  <c r="BP17" i="6"/>
  <c r="BL17" i="6"/>
  <c r="BK17" i="6"/>
  <c r="BD17" i="6"/>
  <c r="BG17" i="6"/>
  <c r="BH17" i="6"/>
  <c r="BI17" i="6"/>
  <c r="BM17" i="6"/>
  <c r="AY17" i="6"/>
  <c r="AZ17" i="6"/>
  <c r="BC17" i="6"/>
  <c r="BB17" i="6"/>
  <c r="BF17" i="6"/>
  <c r="AW17" i="6"/>
  <c r="AT17" i="6"/>
  <c r="AX17" i="6"/>
  <c r="BA17" i="6"/>
  <c r="BJ17" i="6"/>
  <c r="AU17" i="6"/>
  <c r="BN29" i="6"/>
  <c r="BQ29" i="6"/>
  <c r="AM29" i="6"/>
  <c r="BS29" i="6"/>
  <c r="BE29" i="6"/>
  <c r="AV29" i="6"/>
  <c r="BO29" i="6"/>
  <c r="BR29" i="6"/>
  <c r="BM29" i="6"/>
  <c r="BT29" i="6"/>
  <c r="BP29" i="6"/>
  <c r="BG29" i="6"/>
  <c r="BI29" i="6"/>
  <c r="BL29" i="6"/>
  <c r="BK29" i="6"/>
  <c r="BH29" i="6"/>
  <c r="AU29" i="6"/>
  <c r="BC29" i="6"/>
  <c r="BB29" i="6"/>
  <c r="BF29" i="6"/>
  <c r="AY29" i="6"/>
  <c r="BA29" i="6"/>
  <c r="BJ29" i="6"/>
  <c r="AZ29" i="6"/>
  <c r="BD29" i="6"/>
  <c r="AX29" i="6"/>
  <c r="AT29" i="6"/>
  <c r="AW29" i="6"/>
  <c r="BE22" i="6"/>
  <c r="BR22" i="6"/>
  <c r="BN22" i="6"/>
  <c r="BT22" i="6"/>
  <c r="AM22" i="6"/>
  <c r="BP22" i="6"/>
  <c r="AV22" i="6"/>
  <c r="BS22" i="6"/>
  <c r="BO22" i="6"/>
  <c r="BM22" i="6"/>
  <c r="BH22" i="6"/>
  <c r="BQ22" i="6"/>
  <c r="BJ22" i="6"/>
  <c r="BF22" i="6"/>
  <c r="BK22" i="6"/>
  <c r="AU22" i="6"/>
  <c r="AW22" i="6"/>
  <c r="AY22" i="6"/>
  <c r="AZ22" i="6"/>
  <c r="BG22" i="6"/>
  <c r="BA22" i="6"/>
  <c r="BL22" i="6"/>
  <c r="BC22" i="6"/>
  <c r="AX22" i="6"/>
  <c r="BD22" i="6"/>
  <c r="BB22" i="6"/>
  <c r="BI22" i="6"/>
  <c r="AT22" i="6"/>
  <c r="BN35" i="6"/>
  <c r="BE35" i="6"/>
  <c r="AV35" i="6"/>
  <c r="BO35" i="6"/>
  <c r="BQ35" i="6"/>
  <c r="AM35" i="6"/>
  <c r="BP35" i="6"/>
  <c r="BM35" i="6"/>
  <c r="BS35" i="6"/>
  <c r="BR35" i="6"/>
  <c r="BD35" i="6"/>
  <c r="BT35" i="6"/>
  <c r="BG35" i="6"/>
  <c r="BI35" i="6"/>
  <c r="BF35" i="6"/>
  <c r="BH35" i="6"/>
  <c r="BA35" i="6"/>
  <c r="BC35" i="6"/>
  <c r="BB35" i="6"/>
  <c r="AZ35" i="6"/>
  <c r="BK35" i="6"/>
  <c r="AU35" i="6"/>
  <c r="AT35" i="6"/>
  <c r="AW35" i="6"/>
  <c r="AX35" i="6"/>
  <c r="BL35" i="6"/>
  <c r="BJ35" i="6"/>
  <c r="AY35" i="6"/>
  <c r="BE159" i="6"/>
  <c r="BN159" i="6"/>
  <c r="AM159" i="6"/>
  <c r="AV159" i="6"/>
  <c r="BM159" i="6"/>
  <c r="BP159" i="6"/>
  <c r="BQ159" i="6"/>
  <c r="BS159" i="6"/>
  <c r="BR159" i="6"/>
  <c r="BL159" i="6"/>
  <c r="BG159" i="6"/>
  <c r="BT159" i="6"/>
  <c r="BJ159" i="6"/>
  <c r="BK159" i="6"/>
  <c r="AW159" i="6"/>
  <c r="BO159" i="6"/>
  <c r="AX159" i="6"/>
  <c r="BB159" i="6"/>
  <c r="BD159" i="6"/>
  <c r="BI159" i="6"/>
  <c r="BC159" i="6"/>
  <c r="BH159" i="6"/>
  <c r="BA159" i="6"/>
  <c r="AZ159" i="6"/>
  <c r="BF159" i="6"/>
  <c r="AY159" i="6"/>
  <c r="AT159" i="6"/>
  <c r="AU159" i="6"/>
  <c r="BN163" i="6"/>
  <c r="AV163" i="6"/>
  <c r="BE163" i="6"/>
  <c r="AM163" i="6"/>
  <c r="BR163" i="6"/>
  <c r="BT163" i="6"/>
  <c r="BQ163" i="6"/>
  <c r="BM163" i="6"/>
  <c r="BP163" i="6"/>
  <c r="BS163" i="6"/>
  <c r="BK163" i="6"/>
  <c r="BF163" i="6"/>
  <c r="BG163" i="6"/>
  <c r="BJ163" i="6"/>
  <c r="BA163" i="6"/>
  <c r="BC163" i="6"/>
  <c r="BB163" i="6"/>
  <c r="AU163" i="6"/>
  <c r="AW163" i="6"/>
  <c r="BH163" i="6"/>
  <c r="AT163" i="6"/>
  <c r="BI163" i="6"/>
  <c r="BO163" i="6"/>
  <c r="AY163" i="6"/>
  <c r="AZ163" i="6"/>
  <c r="BD163" i="6"/>
  <c r="BL163" i="6"/>
  <c r="AX163" i="6"/>
  <c r="BE167" i="6"/>
  <c r="BN167" i="6"/>
  <c r="AM167" i="6"/>
  <c r="BM167" i="6"/>
  <c r="BP167" i="6"/>
  <c r="AV167" i="6"/>
  <c r="BQ167" i="6"/>
  <c r="BS167" i="6"/>
  <c r="BT167" i="6"/>
  <c r="BL167" i="6"/>
  <c r="BG167" i="6"/>
  <c r="BJ167" i="6"/>
  <c r="BO167" i="6"/>
  <c r="BK167" i="6"/>
  <c r="BH167" i="6"/>
  <c r="AW167" i="6"/>
  <c r="BI167" i="6"/>
  <c r="AX167" i="6"/>
  <c r="BF167" i="6"/>
  <c r="AZ167" i="6"/>
  <c r="BA167" i="6"/>
  <c r="BC167" i="6"/>
  <c r="BD167" i="6"/>
  <c r="BR167" i="6"/>
  <c r="AT167" i="6"/>
  <c r="AU167" i="6"/>
  <c r="BB167" i="6"/>
  <c r="AY167" i="6"/>
  <c r="BN171" i="6"/>
  <c r="BE171" i="6"/>
  <c r="AV171" i="6"/>
  <c r="BR171" i="6"/>
  <c r="BT171" i="6"/>
  <c r="AM171" i="6"/>
  <c r="BO171" i="6"/>
  <c r="BQ171" i="6"/>
  <c r="BS171" i="6"/>
  <c r="BK171" i="6"/>
  <c r="BF171" i="6"/>
  <c r="BL171" i="6"/>
  <c r="BG171" i="6"/>
  <c r="BD171" i="6"/>
  <c r="BA171" i="6"/>
  <c r="BH171" i="6"/>
  <c r="BC171" i="6"/>
  <c r="BB171" i="6"/>
  <c r="BP171" i="6"/>
  <c r="BJ171" i="6"/>
  <c r="AT171" i="6"/>
  <c r="AU171" i="6"/>
  <c r="BM171" i="6"/>
  <c r="AX171" i="6"/>
  <c r="AY171" i="6"/>
  <c r="BI171" i="6"/>
  <c r="AW171" i="6"/>
  <c r="AZ171" i="6"/>
  <c r="BE175" i="6"/>
  <c r="BN175" i="6"/>
  <c r="AV175" i="6"/>
  <c r="AM175" i="6"/>
  <c r="BP175" i="6"/>
  <c r="BR175" i="6"/>
  <c r="BT175" i="6"/>
  <c r="BM175" i="6"/>
  <c r="BQ175" i="6"/>
  <c r="BS175" i="6"/>
  <c r="BL175" i="6"/>
  <c r="BG175" i="6"/>
  <c r="BJ175" i="6"/>
  <c r="BK175" i="6"/>
  <c r="AW175" i="6"/>
  <c r="BD175" i="6"/>
  <c r="BC175" i="6"/>
  <c r="BF175" i="6"/>
  <c r="AU175" i="6"/>
  <c r="BH175" i="6"/>
  <c r="BO175" i="6"/>
  <c r="BB175" i="6"/>
  <c r="BA175" i="6"/>
  <c r="AT175" i="6"/>
  <c r="BI175" i="6"/>
  <c r="AX175" i="6"/>
  <c r="AY175" i="6"/>
  <c r="AZ175" i="6"/>
  <c r="BN179" i="6"/>
  <c r="AV179" i="6"/>
  <c r="BE179" i="6"/>
  <c r="AM179" i="6"/>
  <c r="BO179" i="6"/>
  <c r="BQ179" i="6"/>
  <c r="BS179" i="6"/>
  <c r="BP179" i="6"/>
  <c r="BR179" i="6"/>
  <c r="BK179" i="6"/>
  <c r="BF179" i="6"/>
  <c r="BG179" i="6"/>
  <c r="BA179" i="6"/>
  <c r="BM179" i="6"/>
  <c r="BC179" i="6"/>
  <c r="BI179" i="6"/>
  <c r="BT179" i="6"/>
  <c r="BJ179" i="6"/>
  <c r="AU179" i="6"/>
  <c r="BH179" i="6"/>
  <c r="AY179" i="6"/>
  <c r="AT179" i="6"/>
  <c r="BB179" i="6"/>
  <c r="AZ179" i="6"/>
  <c r="BL179" i="6"/>
  <c r="AX179" i="6"/>
  <c r="AW179" i="6"/>
  <c r="BD179" i="6"/>
  <c r="BN183" i="6"/>
  <c r="BE183" i="6"/>
  <c r="AM183" i="6"/>
  <c r="BS183" i="6"/>
  <c r="BO183" i="6"/>
  <c r="BR183" i="6"/>
  <c r="BM183" i="6"/>
  <c r="AV183" i="6"/>
  <c r="BL183" i="6"/>
  <c r="BP183" i="6"/>
  <c r="BG183" i="6"/>
  <c r="BJ183" i="6"/>
  <c r="BQ183" i="6"/>
  <c r="BK183" i="6"/>
  <c r="BA183" i="6"/>
  <c r="BB183" i="6"/>
  <c r="BD183" i="6"/>
  <c r="AW183" i="6"/>
  <c r="BF183" i="6"/>
  <c r="AU183" i="6"/>
  <c r="BH183" i="6"/>
  <c r="BI183" i="6"/>
  <c r="BT183" i="6"/>
  <c r="AX183" i="6"/>
  <c r="AY183" i="6"/>
  <c r="AZ183" i="6"/>
  <c r="AT183" i="6"/>
  <c r="BC183" i="6"/>
  <c r="BN187" i="6"/>
  <c r="BE187" i="6"/>
  <c r="AV187" i="6"/>
  <c r="AM187" i="6"/>
  <c r="BO187" i="6"/>
  <c r="BQ187" i="6"/>
  <c r="BS187" i="6"/>
  <c r="BP187" i="6"/>
  <c r="BR187" i="6"/>
  <c r="BK187" i="6"/>
  <c r="BM187" i="6"/>
  <c r="BF187" i="6"/>
  <c r="BT187" i="6"/>
  <c r="BG187" i="6"/>
  <c r="BI187" i="6"/>
  <c r="BL187" i="6"/>
  <c r="BJ187" i="6"/>
  <c r="BC187" i="6"/>
  <c r="AW187" i="6"/>
  <c r="BD187" i="6"/>
  <c r="AX187" i="6"/>
  <c r="AY187" i="6"/>
  <c r="AT187" i="6"/>
  <c r="BH187" i="6"/>
  <c r="AZ187" i="6"/>
  <c r="BA187" i="6"/>
  <c r="AU187" i="6"/>
  <c r="BB187" i="6"/>
  <c r="BE190" i="6"/>
  <c r="BN190" i="6"/>
  <c r="AV190" i="6"/>
  <c r="AM190" i="6"/>
  <c r="BR190" i="6"/>
  <c r="BT190" i="6"/>
  <c r="BM190" i="6"/>
  <c r="BP190" i="6"/>
  <c r="BQ190" i="6"/>
  <c r="BO190" i="6"/>
  <c r="BL190" i="6"/>
  <c r="BF190" i="6"/>
  <c r="BI190" i="6"/>
  <c r="BJ190" i="6"/>
  <c r="AZ190" i="6"/>
  <c r="BA190" i="6"/>
  <c r="BS190" i="6"/>
  <c r="BC190" i="6"/>
  <c r="AX190" i="6"/>
  <c r="BD190" i="6"/>
  <c r="AY190" i="6"/>
  <c r="BG190" i="6"/>
  <c r="BB190" i="6"/>
  <c r="BH190" i="6"/>
  <c r="BK190" i="6"/>
  <c r="AU190" i="6"/>
  <c r="AT190" i="6"/>
  <c r="AW190" i="6"/>
  <c r="BN193" i="6"/>
  <c r="BE193" i="6"/>
  <c r="AM193" i="6"/>
  <c r="BO193" i="6"/>
  <c r="BQ193" i="6"/>
  <c r="AV193" i="6"/>
  <c r="BR193" i="6"/>
  <c r="BT193" i="6"/>
  <c r="BP193" i="6"/>
  <c r="BL193" i="6"/>
  <c r="BI193" i="6"/>
  <c r="BD193" i="6"/>
  <c r="BM193" i="6"/>
  <c r="BF193" i="6"/>
  <c r="BS193" i="6"/>
  <c r="BG193" i="6"/>
  <c r="AU193" i="6"/>
  <c r="BC193" i="6"/>
  <c r="AY193" i="6"/>
  <c r="BH193" i="6"/>
  <c r="BJ193" i="6"/>
  <c r="AZ193" i="6"/>
  <c r="BA193" i="6"/>
  <c r="AT193" i="6"/>
  <c r="BB193" i="6"/>
  <c r="BK193" i="6"/>
  <c r="AW193" i="6"/>
  <c r="AX193" i="6"/>
  <c r="BE196" i="6"/>
  <c r="BN196" i="6"/>
  <c r="AV196" i="6"/>
  <c r="BP196" i="6"/>
  <c r="BR196" i="6"/>
  <c r="AM196" i="6"/>
  <c r="BT196" i="6"/>
  <c r="BQ196" i="6"/>
  <c r="BO196" i="6"/>
  <c r="BS196" i="6"/>
  <c r="BG196" i="6"/>
  <c r="BL196" i="6"/>
  <c r="BH196" i="6"/>
  <c r="BJ196" i="6"/>
  <c r="BC196" i="6"/>
  <c r="BK196" i="6"/>
  <c r="BI196" i="6"/>
  <c r="AX196" i="6"/>
  <c r="AY196" i="6"/>
  <c r="AZ196" i="6"/>
  <c r="BD196" i="6"/>
  <c r="BA196" i="6"/>
  <c r="BF196" i="6"/>
  <c r="BB196" i="6"/>
  <c r="AU196" i="6"/>
  <c r="AT196" i="6"/>
  <c r="BM196" i="6"/>
  <c r="AW196" i="6"/>
  <c r="BN198" i="6"/>
  <c r="BE198" i="6"/>
  <c r="AV198" i="6"/>
  <c r="AM198" i="6"/>
  <c r="BR198" i="6"/>
  <c r="BT198" i="6"/>
  <c r="BM198" i="6"/>
  <c r="BP198" i="6"/>
  <c r="BF198" i="6"/>
  <c r="BL198" i="6"/>
  <c r="BI198" i="6"/>
  <c r="BJ198" i="6"/>
  <c r="BH198" i="6"/>
  <c r="BK198" i="6"/>
  <c r="BO198" i="6"/>
  <c r="AZ198" i="6"/>
  <c r="BQ198" i="6"/>
  <c r="BA198" i="6"/>
  <c r="BS198" i="6"/>
  <c r="AU198" i="6"/>
  <c r="AX198" i="6"/>
  <c r="AW198" i="6"/>
  <c r="BB198" i="6"/>
  <c r="BD198" i="6"/>
  <c r="BC198" i="6"/>
  <c r="BG198" i="6"/>
  <c r="AY198" i="6"/>
  <c r="AT198" i="6"/>
  <c r="BN200" i="6"/>
  <c r="BE200" i="6"/>
  <c r="AV200" i="6"/>
  <c r="AM200" i="6"/>
  <c r="BT200" i="6"/>
  <c r="BM200" i="6"/>
  <c r="BP200" i="6"/>
  <c r="BO200" i="6"/>
  <c r="BS200" i="6"/>
  <c r="BR200" i="6"/>
  <c r="BK200" i="6"/>
  <c r="BQ200" i="6"/>
  <c r="BF200" i="6"/>
  <c r="BG200" i="6"/>
  <c r="BB200" i="6"/>
  <c r="BL200" i="6"/>
  <c r="BI200" i="6"/>
  <c r="BC200" i="6"/>
  <c r="BD200" i="6"/>
  <c r="AU200" i="6"/>
  <c r="BA200" i="6"/>
  <c r="AT200" i="6"/>
  <c r="AW200" i="6"/>
  <c r="AX200" i="6"/>
  <c r="AY200" i="6"/>
  <c r="BH200" i="6"/>
  <c r="AZ200" i="6"/>
  <c r="BJ200" i="6"/>
  <c r="BN205" i="6"/>
  <c r="AV205" i="6"/>
  <c r="BE205" i="6"/>
  <c r="AM205" i="6"/>
  <c r="BQ205" i="6"/>
  <c r="BS205" i="6"/>
  <c r="BR205" i="6"/>
  <c r="BM205" i="6"/>
  <c r="BO205" i="6"/>
  <c r="BT205" i="6"/>
  <c r="BL205" i="6"/>
  <c r="BD205" i="6"/>
  <c r="BF205" i="6"/>
  <c r="BJ205" i="6"/>
  <c r="AY205" i="6"/>
  <c r="BK205" i="6"/>
  <c r="AZ205" i="6"/>
  <c r="BI205" i="6"/>
  <c r="BA205" i="6"/>
  <c r="BB205" i="6"/>
  <c r="BP205" i="6"/>
  <c r="BC205" i="6"/>
  <c r="BG205" i="6"/>
  <c r="BH205" i="6"/>
  <c r="AU205" i="6"/>
  <c r="AT205" i="6"/>
  <c r="AW205" i="6"/>
  <c r="AX205" i="6"/>
  <c r="BE47" i="6"/>
  <c r="AM47" i="6"/>
  <c r="BS47" i="6"/>
  <c r="AV47" i="6"/>
  <c r="BO47" i="6"/>
  <c r="BQ47" i="6"/>
  <c r="BP47" i="6"/>
  <c r="BT47" i="6"/>
  <c r="BM47" i="6"/>
  <c r="BR47" i="6"/>
  <c r="BN47" i="6"/>
  <c r="BL47" i="6"/>
  <c r="BG47" i="6"/>
  <c r="BJ47" i="6"/>
  <c r="BK47" i="6"/>
  <c r="BF47" i="6"/>
  <c r="AW47" i="6"/>
  <c r="BH47" i="6"/>
  <c r="AX47" i="6"/>
  <c r="BB47" i="6"/>
  <c r="BD47" i="6"/>
  <c r="AU47" i="6"/>
  <c r="AY47" i="6"/>
  <c r="AZ47" i="6"/>
  <c r="BC47" i="6"/>
  <c r="BA47" i="6"/>
  <c r="AT47" i="6"/>
  <c r="BI47" i="6"/>
  <c r="BE212" i="6"/>
  <c r="BN212" i="6"/>
  <c r="AV212" i="6"/>
  <c r="AM212" i="6"/>
  <c r="BP212" i="6"/>
  <c r="BR212" i="6"/>
  <c r="BT212" i="6"/>
  <c r="BO212" i="6"/>
  <c r="BQ212" i="6"/>
  <c r="BC212" i="6"/>
  <c r="BD212" i="6"/>
  <c r="AX212" i="6"/>
  <c r="BF212" i="6"/>
  <c r="AY212" i="6"/>
  <c r="BS212" i="6"/>
  <c r="BL212" i="6"/>
  <c r="BK212" i="6"/>
  <c r="BH212" i="6"/>
  <c r="BI212" i="6"/>
  <c r="BG212" i="6"/>
  <c r="AU212" i="6"/>
  <c r="AW212" i="6"/>
  <c r="BM212" i="6"/>
  <c r="AT212" i="6"/>
  <c r="BA212" i="6"/>
  <c r="AZ212" i="6"/>
  <c r="BB212" i="6"/>
  <c r="BJ212" i="6"/>
  <c r="BN6" i="6"/>
  <c r="BP6" i="6"/>
  <c r="BR6" i="6"/>
  <c r="BT6" i="6"/>
  <c r="AV6" i="6"/>
  <c r="BQ6" i="6"/>
  <c r="BO6" i="6"/>
  <c r="BE6" i="6"/>
  <c r="BM6" i="6"/>
  <c r="AM6" i="6"/>
  <c r="BH6" i="6"/>
  <c r="BJ6" i="6"/>
  <c r="BL6" i="6"/>
  <c r="BG6" i="6"/>
  <c r="AU6" i="6"/>
  <c r="AW6" i="6"/>
  <c r="BI6" i="6"/>
  <c r="BK6" i="6"/>
  <c r="BB6" i="6"/>
  <c r="BS6" i="6"/>
  <c r="AY6" i="6"/>
  <c r="AX6" i="6"/>
  <c r="BC6" i="6"/>
  <c r="AT6" i="6"/>
  <c r="BD6" i="6"/>
  <c r="BF6" i="6"/>
  <c r="AZ6" i="6"/>
  <c r="BA6" i="6"/>
  <c r="BE215" i="6"/>
  <c r="AM215" i="6"/>
  <c r="AV215" i="6"/>
  <c r="BS215" i="6"/>
  <c r="BO215" i="6"/>
  <c r="BQ215" i="6"/>
  <c r="BT215" i="6"/>
  <c r="BL215" i="6"/>
  <c r="BP215" i="6"/>
  <c r="BR215" i="6"/>
  <c r="BM215" i="6"/>
  <c r="BG215" i="6"/>
  <c r="BH215" i="6"/>
  <c r="BA215" i="6"/>
  <c r="BD215" i="6"/>
  <c r="BB215" i="6"/>
  <c r="BF215" i="6"/>
  <c r="BK215" i="6"/>
  <c r="BC215" i="6"/>
  <c r="AU215" i="6"/>
  <c r="BN215" i="6"/>
  <c r="AW215" i="6"/>
  <c r="AZ215" i="6"/>
  <c r="BI215" i="6"/>
  <c r="BJ215" i="6"/>
  <c r="AT215" i="6"/>
  <c r="AX215" i="6"/>
  <c r="AY215" i="6"/>
  <c r="BN68" i="6"/>
  <c r="AV68" i="6"/>
  <c r="BE68" i="6"/>
  <c r="BS68" i="6"/>
  <c r="BO68" i="6"/>
  <c r="BQ68" i="6"/>
  <c r="BT68" i="6"/>
  <c r="BR68" i="6"/>
  <c r="BM68" i="6"/>
  <c r="BL68" i="6"/>
  <c r="BG68" i="6"/>
  <c r="BH68" i="6"/>
  <c r="BJ68" i="6"/>
  <c r="BC68" i="6"/>
  <c r="BB68" i="6"/>
  <c r="AM68" i="6"/>
  <c r="BK68" i="6"/>
  <c r="BA68" i="6"/>
  <c r="BD68" i="6"/>
  <c r="AU68" i="6"/>
  <c r="BP68" i="6"/>
  <c r="AY68" i="6"/>
  <c r="AZ68" i="6"/>
  <c r="BF68" i="6"/>
  <c r="BI68" i="6"/>
  <c r="AT68" i="6"/>
  <c r="AW68" i="6"/>
  <c r="AX68" i="6"/>
  <c r="BE220" i="6"/>
  <c r="AV220" i="6"/>
  <c r="BN220" i="6"/>
  <c r="AM220" i="6"/>
  <c r="BP220" i="6"/>
  <c r="BR220" i="6"/>
  <c r="BT220" i="6"/>
  <c r="BO220" i="6"/>
  <c r="BQ220" i="6"/>
  <c r="BM220" i="6"/>
  <c r="BS220" i="6"/>
  <c r="BC220" i="6"/>
  <c r="BD220" i="6"/>
  <c r="BK220" i="6"/>
  <c r="AX220" i="6"/>
  <c r="AY220" i="6"/>
  <c r="BF220" i="6"/>
  <c r="BB220" i="6"/>
  <c r="BH220" i="6"/>
  <c r="BI220" i="6"/>
  <c r="BL220" i="6"/>
  <c r="BG220" i="6"/>
  <c r="AZ220" i="6"/>
  <c r="AT220" i="6"/>
  <c r="BJ220" i="6"/>
  <c r="AW220" i="6"/>
  <c r="AU220" i="6"/>
  <c r="BA220" i="6"/>
  <c r="BN73" i="6"/>
  <c r="BE73" i="6"/>
  <c r="AM73" i="6"/>
  <c r="AV73" i="6"/>
  <c r="BP73" i="6"/>
  <c r="BR73" i="6"/>
  <c r="BT73" i="6"/>
  <c r="BO73" i="6"/>
  <c r="BM73" i="6"/>
  <c r="BS73" i="6"/>
  <c r="BL73" i="6"/>
  <c r="BQ73" i="6"/>
  <c r="BI73" i="6"/>
  <c r="BD73" i="6"/>
  <c r="AY73" i="6"/>
  <c r="AZ73" i="6"/>
  <c r="AX73" i="6"/>
  <c r="BF73" i="6"/>
  <c r="BA73" i="6"/>
  <c r="BC73" i="6"/>
  <c r="BH73" i="6"/>
  <c r="BK73" i="6"/>
  <c r="BJ73" i="6"/>
  <c r="AU73" i="6"/>
  <c r="AT73" i="6"/>
  <c r="BG73" i="6"/>
  <c r="BB73" i="6"/>
  <c r="AW73" i="6"/>
  <c r="BN225" i="6"/>
  <c r="BE225" i="6"/>
  <c r="AM225" i="6"/>
  <c r="BO225" i="6"/>
  <c r="BQ225" i="6"/>
  <c r="BS225" i="6"/>
  <c r="BM225" i="6"/>
  <c r="BR225" i="6"/>
  <c r="BL225" i="6"/>
  <c r="BP225" i="6"/>
  <c r="BI225" i="6"/>
  <c r="BJ225" i="6"/>
  <c r="BH225" i="6"/>
  <c r="BK225" i="6"/>
  <c r="AU225" i="6"/>
  <c r="BT225" i="6"/>
  <c r="BF225" i="6"/>
  <c r="AY225" i="6"/>
  <c r="BA225" i="6"/>
  <c r="AZ225" i="6"/>
  <c r="AT225" i="6"/>
  <c r="AX225" i="6"/>
  <c r="BD225" i="6"/>
  <c r="BG225" i="6"/>
  <c r="BC225" i="6"/>
  <c r="BB225" i="6"/>
  <c r="AV225" i="6"/>
  <c r="AW225" i="6"/>
  <c r="BN229" i="6"/>
  <c r="BE229" i="6"/>
  <c r="AM229" i="6"/>
  <c r="AV229" i="6"/>
  <c r="BQ229" i="6"/>
  <c r="BS229" i="6"/>
  <c r="BP229" i="6"/>
  <c r="BO229" i="6"/>
  <c r="BT229" i="6"/>
  <c r="BL229" i="6"/>
  <c r="BR229" i="6"/>
  <c r="BD229" i="6"/>
  <c r="BF229" i="6"/>
  <c r="BC229" i="6"/>
  <c r="AY229" i="6"/>
  <c r="AZ229" i="6"/>
  <c r="BH229" i="6"/>
  <c r="BK229" i="6"/>
  <c r="BI229" i="6"/>
  <c r="BJ229" i="6"/>
  <c r="AU229" i="6"/>
  <c r="AW229" i="6"/>
  <c r="BA229" i="6"/>
  <c r="BB229" i="6"/>
  <c r="BG229" i="6"/>
  <c r="AT229" i="6"/>
  <c r="BM229" i="6"/>
  <c r="AX229" i="6"/>
  <c r="BN232" i="6"/>
  <c r="BE232" i="6"/>
  <c r="AV232" i="6"/>
  <c r="AM232" i="6"/>
  <c r="BT232" i="6"/>
  <c r="BM232" i="6"/>
  <c r="BP232" i="6"/>
  <c r="BQ232" i="6"/>
  <c r="BO232" i="6"/>
  <c r="BS232" i="6"/>
  <c r="BR232" i="6"/>
  <c r="BH232" i="6"/>
  <c r="BI232" i="6"/>
  <c r="BL232" i="6"/>
  <c r="BB232" i="6"/>
  <c r="BF232" i="6"/>
  <c r="BC232" i="6"/>
  <c r="BJ232" i="6"/>
  <c r="AU232" i="6"/>
  <c r="BK232" i="6"/>
  <c r="BG232" i="6"/>
  <c r="AZ232" i="6"/>
  <c r="BD232" i="6"/>
  <c r="AT232" i="6"/>
  <c r="AW232" i="6"/>
  <c r="AX232" i="6"/>
  <c r="AY232" i="6"/>
  <c r="BA232" i="6"/>
  <c r="BN234" i="6"/>
  <c r="BE234" i="6"/>
  <c r="AV234" i="6"/>
  <c r="AM234" i="6"/>
  <c r="BM234" i="6"/>
  <c r="BP234" i="6"/>
  <c r="BR234" i="6"/>
  <c r="BT234" i="6"/>
  <c r="BO234" i="6"/>
  <c r="BQ234" i="6"/>
  <c r="BS234" i="6"/>
  <c r="BJ234" i="6"/>
  <c r="BK234" i="6"/>
  <c r="BI234" i="6"/>
  <c r="AU234" i="6"/>
  <c r="AW234" i="6"/>
  <c r="BL234" i="6"/>
  <c r="BF234" i="6"/>
  <c r="AZ234" i="6"/>
  <c r="BB234" i="6"/>
  <c r="BG234" i="6"/>
  <c r="BA234" i="6"/>
  <c r="AT234" i="6"/>
  <c r="BH234" i="6"/>
  <c r="BC234" i="6"/>
  <c r="AX234" i="6"/>
  <c r="AY234" i="6"/>
  <c r="BD234" i="6"/>
  <c r="BE236" i="6"/>
  <c r="AV236" i="6"/>
  <c r="AM236" i="6"/>
  <c r="BN236" i="6"/>
  <c r="BP236" i="6"/>
  <c r="BR236" i="6"/>
  <c r="BT236" i="6"/>
  <c r="BS236" i="6"/>
  <c r="BM236" i="6"/>
  <c r="BL236" i="6"/>
  <c r="BC236" i="6"/>
  <c r="BD236" i="6"/>
  <c r="BQ236" i="6"/>
  <c r="BG236" i="6"/>
  <c r="AX236" i="6"/>
  <c r="BH236" i="6"/>
  <c r="AY236" i="6"/>
  <c r="BF236" i="6"/>
  <c r="AU236" i="6"/>
  <c r="BJ236" i="6"/>
  <c r="AZ236" i="6"/>
  <c r="BK236" i="6"/>
  <c r="BI236" i="6"/>
  <c r="AW236" i="6"/>
  <c r="BO236" i="6"/>
  <c r="BA236" i="6"/>
  <c r="AT236" i="6"/>
  <c r="BB236" i="6"/>
  <c r="BE239" i="6"/>
  <c r="BN239" i="6"/>
  <c r="AV239" i="6"/>
  <c r="AM239" i="6"/>
  <c r="BS239" i="6"/>
  <c r="BO239" i="6"/>
  <c r="BP239" i="6"/>
  <c r="BR239" i="6"/>
  <c r="BL239" i="6"/>
  <c r="BM239" i="6"/>
  <c r="BQ239" i="6"/>
  <c r="BG239" i="6"/>
  <c r="BH239" i="6"/>
  <c r="BF239" i="6"/>
  <c r="BC239" i="6"/>
  <c r="BA239" i="6"/>
  <c r="BT239" i="6"/>
  <c r="BI239" i="6"/>
  <c r="BB239" i="6"/>
  <c r="BJ239" i="6"/>
  <c r="AW239" i="6"/>
  <c r="AY239" i="6"/>
  <c r="AX239" i="6"/>
  <c r="AT239" i="6"/>
  <c r="BD239" i="6"/>
  <c r="BK239" i="6"/>
  <c r="AU239" i="6"/>
  <c r="AZ239" i="6"/>
  <c r="BN81" i="6"/>
  <c r="BE81" i="6"/>
  <c r="AV81" i="6"/>
  <c r="AM81" i="6"/>
  <c r="BP81" i="6"/>
  <c r="BR81" i="6"/>
  <c r="BT81" i="6"/>
  <c r="BO81" i="6"/>
  <c r="BS81" i="6"/>
  <c r="BM81" i="6"/>
  <c r="BL81" i="6"/>
  <c r="BI81" i="6"/>
  <c r="BD81" i="6"/>
  <c r="BH81" i="6"/>
  <c r="AY81" i="6"/>
  <c r="BJ81" i="6"/>
  <c r="AZ81" i="6"/>
  <c r="BC81" i="6"/>
  <c r="AU81" i="6"/>
  <c r="BQ81" i="6"/>
  <c r="AW81" i="6"/>
  <c r="BK81" i="6"/>
  <c r="AX81" i="6"/>
  <c r="AT81" i="6"/>
  <c r="BF81" i="6"/>
  <c r="BB81" i="6"/>
  <c r="BA81" i="6"/>
  <c r="BG81" i="6"/>
  <c r="BN243" i="6"/>
  <c r="AV243" i="6"/>
  <c r="BE243" i="6"/>
  <c r="BO243" i="6"/>
  <c r="BQ243" i="6"/>
  <c r="BS243" i="6"/>
  <c r="BP243" i="6"/>
  <c r="BM243" i="6"/>
  <c r="BT243" i="6"/>
  <c r="AM243" i="6"/>
  <c r="BR243" i="6"/>
  <c r="BK243" i="6"/>
  <c r="BC243" i="6"/>
  <c r="BJ243" i="6"/>
  <c r="AW243" i="6"/>
  <c r="AX243" i="6"/>
  <c r="BL243" i="6"/>
  <c r="BH243" i="6"/>
  <c r="BA243" i="6"/>
  <c r="AT243" i="6"/>
  <c r="BB243" i="6"/>
  <c r="BD243" i="6"/>
  <c r="BF243" i="6"/>
  <c r="AY243" i="6"/>
  <c r="BG243" i="6"/>
  <c r="AZ243" i="6"/>
  <c r="BI243" i="6"/>
  <c r="AU243" i="6"/>
  <c r="BN246" i="6"/>
  <c r="BE246" i="6"/>
  <c r="AV246" i="6"/>
  <c r="AM246" i="6"/>
  <c r="BR246" i="6"/>
  <c r="BT246" i="6"/>
  <c r="BM246" i="6"/>
  <c r="BQ246" i="6"/>
  <c r="BO246" i="6"/>
  <c r="BS246" i="6"/>
  <c r="BP246" i="6"/>
  <c r="BF246" i="6"/>
  <c r="BL246" i="6"/>
  <c r="BG246" i="6"/>
  <c r="BK246" i="6"/>
  <c r="AZ246" i="6"/>
  <c r="BA246" i="6"/>
  <c r="BH246" i="6"/>
  <c r="BC246" i="6"/>
  <c r="BB246" i="6"/>
  <c r="BI246" i="6"/>
  <c r="BJ246" i="6"/>
  <c r="BD246" i="6"/>
  <c r="AU246" i="6"/>
  <c r="AW246" i="6"/>
  <c r="AX246" i="6"/>
  <c r="AY246" i="6"/>
  <c r="AT246" i="6"/>
  <c r="BE250" i="6"/>
  <c r="AV250" i="6"/>
  <c r="AM250" i="6"/>
  <c r="BN250" i="6"/>
  <c r="BM250" i="6"/>
  <c r="BP250" i="6"/>
  <c r="BR250" i="6"/>
  <c r="BO250" i="6"/>
  <c r="BS250" i="6"/>
  <c r="BQ250" i="6"/>
  <c r="BL250" i="6"/>
  <c r="BJ250" i="6"/>
  <c r="BK250" i="6"/>
  <c r="BD250" i="6"/>
  <c r="AU250" i="6"/>
  <c r="BF250" i="6"/>
  <c r="AW250" i="6"/>
  <c r="BH250" i="6"/>
  <c r="BI250" i="6"/>
  <c r="AT250" i="6"/>
  <c r="AX250" i="6"/>
  <c r="BT250" i="6"/>
  <c r="BA250" i="6"/>
  <c r="BC250" i="6"/>
  <c r="BB250" i="6"/>
  <c r="AY250" i="6"/>
  <c r="BG250" i="6"/>
  <c r="AZ250" i="6"/>
  <c r="BN88" i="6"/>
  <c r="BE88" i="6"/>
  <c r="AV88" i="6"/>
  <c r="BO88" i="6"/>
  <c r="BQ88" i="6"/>
  <c r="BS88" i="6"/>
  <c r="BR88" i="6"/>
  <c r="AM88" i="6"/>
  <c r="BM88" i="6"/>
  <c r="BP88" i="6"/>
  <c r="BH88" i="6"/>
  <c r="BK88" i="6"/>
  <c r="BT88" i="6"/>
  <c r="BL88" i="6"/>
  <c r="BJ88" i="6"/>
  <c r="AX88" i="6"/>
  <c r="AY88" i="6"/>
  <c r="BA88" i="6"/>
  <c r="BB88" i="6"/>
  <c r="BG88" i="6"/>
  <c r="AU88" i="6"/>
  <c r="BD88" i="6"/>
  <c r="BC88" i="6"/>
  <c r="AZ88" i="6"/>
  <c r="AT88" i="6"/>
  <c r="BI88" i="6"/>
  <c r="BF88" i="6"/>
  <c r="AW88" i="6"/>
  <c r="BN89" i="6"/>
  <c r="BE89" i="6"/>
  <c r="AM89" i="6"/>
  <c r="BP89" i="6"/>
  <c r="BR89" i="6"/>
  <c r="BT89" i="6"/>
  <c r="BS89" i="6"/>
  <c r="BM89" i="6"/>
  <c r="BO89" i="6"/>
  <c r="BQ89" i="6"/>
  <c r="BL89" i="6"/>
  <c r="AV89" i="6"/>
  <c r="BI89" i="6"/>
  <c r="BD89" i="6"/>
  <c r="AY89" i="6"/>
  <c r="BF89" i="6"/>
  <c r="AZ89" i="6"/>
  <c r="BJ89" i="6"/>
  <c r="BK89" i="6"/>
  <c r="BH89" i="6"/>
  <c r="AU89" i="6"/>
  <c r="AW89" i="6"/>
  <c r="AX89" i="6"/>
  <c r="AT89" i="6"/>
  <c r="BB89" i="6"/>
  <c r="BG89" i="6"/>
  <c r="BA89" i="6"/>
  <c r="BC89" i="6"/>
  <c r="BN257" i="6"/>
  <c r="BE257" i="6"/>
  <c r="AM257" i="6"/>
  <c r="AV257" i="6"/>
  <c r="BO257" i="6"/>
  <c r="BQ257" i="6"/>
  <c r="BR257" i="6"/>
  <c r="BT257" i="6"/>
  <c r="BS257" i="6"/>
  <c r="BL257" i="6"/>
  <c r="BP257" i="6"/>
  <c r="BI257" i="6"/>
  <c r="BJ257" i="6"/>
  <c r="BM257" i="6"/>
  <c r="BH257" i="6"/>
  <c r="BK257" i="6"/>
  <c r="AU257" i="6"/>
  <c r="AY257" i="6"/>
  <c r="BD257" i="6"/>
  <c r="BA257" i="6"/>
  <c r="BC257" i="6"/>
  <c r="AZ257" i="6"/>
  <c r="AT257" i="6"/>
  <c r="BF257" i="6"/>
  <c r="AW257" i="6"/>
  <c r="BG257" i="6"/>
  <c r="AX257" i="6"/>
  <c r="BB257" i="6"/>
  <c r="BN261" i="6"/>
  <c r="BE261" i="6"/>
  <c r="AM261" i="6"/>
  <c r="AV261" i="6"/>
  <c r="BQ261" i="6"/>
  <c r="BS261" i="6"/>
  <c r="BO261" i="6"/>
  <c r="BR261" i="6"/>
  <c r="BP261" i="6"/>
  <c r="BL261" i="6"/>
  <c r="BD261" i="6"/>
  <c r="BM261" i="6"/>
  <c r="BF261" i="6"/>
  <c r="BC261" i="6"/>
  <c r="AY261" i="6"/>
  <c r="AZ261" i="6"/>
  <c r="BJ261" i="6"/>
  <c r="BG261" i="6"/>
  <c r="BT261" i="6"/>
  <c r="BH261" i="6"/>
  <c r="BK261" i="6"/>
  <c r="BB261" i="6"/>
  <c r="AU261" i="6"/>
  <c r="AW261" i="6"/>
  <c r="BA261" i="6"/>
  <c r="AX261" i="6"/>
  <c r="AT261" i="6"/>
  <c r="BI261" i="6"/>
  <c r="BN265" i="6"/>
  <c r="BE265" i="6"/>
  <c r="AM265" i="6"/>
  <c r="AV265" i="6"/>
  <c r="BO265" i="6"/>
  <c r="BQ265" i="6"/>
  <c r="BT265" i="6"/>
  <c r="BP265" i="6"/>
  <c r="BL265" i="6"/>
  <c r="BM265" i="6"/>
  <c r="BR265" i="6"/>
  <c r="BI265" i="6"/>
  <c r="BJ265" i="6"/>
  <c r="BF265" i="6"/>
  <c r="BG265" i="6"/>
  <c r="AU265" i="6"/>
  <c r="BC265" i="6"/>
  <c r="AW265" i="6"/>
  <c r="BD265" i="6"/>
  <c r="AT265" i="6"/>
  <c r="AX265" i="6"/>
  <c r="AY265" i="6"/>
  <c r="BH265" i="6"/>
  <c r="AZ265" i="6"/>
  <c r="BA265" i="6"/>
  <c r="BS265" i="6"/>
  <c r="BB265" i="6"/>
  <c r="BK265" i="6"/>
  <c r="BN96" i="6"/>
  <c r="BE96" i="6"/>
  <c r="AV96" i="6"/>
  <c r="AM96" i="6"/>
  <c r="BO96" i="6"/>
  <c r="BQ96" i="6"/>
  <c r="BS96" i="6"/>
  <c r="BR96" i="6"/>
  <c r="BM96" i="6"/>
  <c r="BT96" i="6"/>
  <c r="BH96" i="6"/>
  <c r="BK96" i="6"/>
  <c r="BI96" i="6"/>
  <c r="AX96" i="6"/>
  <c r="BJ96" i="6"/>
  <c r="AY96" i="6"/>
  <c r="BP96" i="6"/>
  <c r="BC96" i="6"/>
  <c r="BD96" i="6"/>
  <c r="BL96" i="6"/>
  <c r="BF96" i="6"/>
  <c r="BG96" i="6"/>
  <c r="AU96" i="6"/>
  <c r="AZ96" i="6"/>
  <c r="BA96" i="6"/>
  <c r="BB96" i="6"/>
  <c r="AT96" i="6"/>
  <c r="AW96" i="6"/>
  <c r="BE275" i="6"/>
  <c r="BN275" i="6"/>
  <c r="AM275" i="6"/>
  <c r="AV275" i="6"/>
  <c r="BR275" i="6"/>
  <c r="BT275" i="6"/>
  <c r="BM275" i="6"/>
  <c r="BP275" i="6"/>
  <c r="BS275" i="6"/>
  <c r="BO275" i="6"/>
  <c r="BL275" i="6"/>
  <c r="BF275" i="6"/>
  <c r="BG275" i="6"/>
  <c r="AZ275" i="6"/>
  <c r="BC275" i="6"/>
  <c r="BA275" i="6"/>
  <c r="BD275" i="6"/>
  <c r="BJ275" i="6"/>
  <c r="AU275" i="6"/>
  <c r="BK275" i="6"/>
  <c r="BQ275" i="6"/>
  <c r="AT275" i="6"/>
  <c r="AX275" i="6"/>
  <c r="BH275" i="6"/>
  <c r="AY275" i="6"/>
  <c r="BI275" i="6"/>
  <c r="AW275" i="6"/>
  <c r="BB275" i="6"/>
  <c r="BN278" i="6"/>
  <c r="BE278" i="6"/>
  <c r="AM278" i="6"/>
  <c r="AV278" i="6"/>
  <c r="BO278" i="6"/>
  <c r="BQ278" i="6"/>
  <c r="BP278" i="6"/>
  <c r="BT278" i="6"/>
  <c r="BL278" i="6"/>
  <c r="BM278" i="6"/>
  <c r="BS278" i="6"/>
  <c r="BI278" i="6"/>
  <c r="BJ278" i="6"/>
  <c r="BD278" i="6"/>
  <c r="AU278" i="6"/>
  <c r="BG278" i="6"/>
  <c r="AW278" i="6"/>
  <c r="BF278" i="6"/>
  <c r="BC278" i="6"/>
  <c r="BR278" i="6"/>
  <c r="AT278" i="6"/>
  <c r="BH278" i="6"/>
  <c r="BB278" i="6"/>
  <c r="BK278" i="6"/>
  <c r="AX278" i="6"/>
  <c r="AZ278" i="6"/>
  <c r="AY278" i="6"/>
  <c r="BA278" i="6"/>
  <c r="BN280" i="6"/>
  <c r="AV280" i="6"/>
  <c r="BE280" i="6"/>
  <c r="AM280" i="6"/>
  <c r="BO280" i="6"/>
  <c r="BQ280" i="6"/>
  <c r="BS280" i="6"/>
  <c r="BM280" i="6"/>
  <c r="BT280" i="6"/>
  <c r="BP280" i="6"/>
  <c r="BL280" i="6"/>
  <c r="BK280" i="6"/>
  <c r="BR280" i="6"/>
  <c r="BC280" i="6"/>
  <c r="BJ280" i="6"/>
  <c r="AW280" i="6"/>
  <c r="AX280" i="6"/>
  <c r="BD280" i="6"/>
  <c r="BA280" i="6"/>
  <c r="AT280" i="6"/>
  <c r="BH280" i="6"/>
  <c r="BF280" i="6"/>
  <c r="BB280" i="6"/>
  <c r="BG280" i="6"/>
  <c r="AU280" i="6"/>
  <c r="BI280" i="6"/>
  <c r="AY280" i="6"/>
  <c r="AZ280" i="6"/>
  <c r="BN283" i="6"/>
  <c r="BE283" i="6"/>
  <c r="AV283" i="6"/>
  <c r="AM283" i="6"/>
  <c r="BR283" i="6"/>
  <c r="BT283" i="6"/>
  <c r="BM283" i="6"/>
  <c r="BS283" i="6"/>
  <c r="BO283" i="6"/>
  <c r="BP283" i="6"/>
  <c r="BF283" i="6"/>
  <c r="BG283" i="6"/>
  <c r="BK283" i="6"/>
  <c r="AZ283" i="6"/>
  <c r="BQ283" i="6"/>
  <c r="BA283" i="6"/>
  <c r="BL283" i="6"/>
  <c r="BD283" i="6"/>
  <c r="BJ283" i="6"/>
  <c r="BB283" i="6"/>
  <c r="BH283" i="6"/>
  <c r="BI283" i="6"/>
  <c r="AT283" i="6"/>
  <c r="BC283" i="6"/>
  <c r="AU283" i="6"/>
  <c r="AW283" i="6"/>
  <c r="AX283" i="6"/>
  <c r="AY283" i="6"/>
  <c r="BN286" i="6"/>
  <c r="BE286" i="6"/>
  <c r="AV286" i="6"/>
  <c r="AM286" i="6"/>
  <c r="BS286" i="6"/>
  <c r="BM286" i="6"/>
  <c r="BP286" i="6"/>
  <c r="BL286" i="6"/>
  <c r="BQ286" i="6"/>
  <c r="BT286" i="6"/>
  <c r="BO286" i="6"/>
  <c r="BI286" i="6"/>
  <c r="BJ286" i="6"/>
  <c r="BC286" i="6"/>
  <c r="AU286" i="6"/>
  <c r="BD286" i="6"/>
  <c r="BA286" i="6"/>
  <c r="BG286" i="6"/>
  <c r="AT286" i="6"/>
  <c r="BF286" i="6"/>
  <c r="BB286" i="6"/>
  <c r="BH286" i="6"/>
  <c r="AY286" i="6"/>
  <c r="BR286" i="6"/>
  <c r="AX286" i="6"/>
  <c r="BK286" i="6"/>
  <c r="AW286" i="6"/>
  <c r="AZ286" i="6"/>
  <c r="BE289" i="6"/>
  <c r="BN289" i="6"/>
  <c r="AV289" i="6"/>
  <c r="BM289" i="6"/>
  <c r="BQ289" i="6"/>
  <c r="BS289" i="6"/>
  <c r="BR289" i="6"/>
  <c r="BO289" i="6"/>
  <c r="BC289" i="6"/>
  <c r="BD289" i="6"/>
  <c r="BT289" i="6"/>
  <c r="BK289" i="6"/>
  <c r="AX289" i="6"/>
  <c r="AM289" i="6"/>
  <c r="AY289" i="6"/>
  <c r="BG289" i="6"/>
  <c r="BJ289" i="6"/>
  <c r="BB289" i="6"/>
  <c r="BP289" i="6"/>
  <c r="BL289" i="6"/>
  <c r="BF289" i="6"/>
  <c r="AU289" i="6"/>
  <c r="AT289" i="6"/>
  <c r="BH289" i="6"/>
  <c r="BA289" i="6"/>
  <c r="AW289" i="6"/>
  <c r="AZ289" i="6"/>
  <c r="BI289" i="6"/>
  <c r="BE292" i="6"/>
  <c r="AM292" i="6"/>
  <c r="BN292" i="6"/>
  <c r="AV292" i="6"/>
  <c r="BQ292" i="6"/>
  <c r="BT292" i="6"/>
  <c r="BM292" i="6"/>
  <c r="BL292" i="6"/>
  <c r="BP292" i="6"/>
  <c r="BO292" i="6"/>
  <c r="BG292" i="6"/>
  <c r="BR292" i="6"/>
  <c r="BH292" i="6"/>
  <c r="BA292" i="6"/>
  <c r="BB292" i="6"/>
  <c r="BD292" i="6"/>
  <c r="BJ292" i="6"/>
  <c r="BF292" i="6"/>
  <c r="BC292" i="6"/>
  <c r="BI292" i="6"/>
  <c r="AX292" i="6"/>
  <c r="BS292" i="6"/>
  <c r="AY292" i="6"/>
  <c r="AT292" i="6"/>
  <c r="AU292" i="6"/>
  <c r="BK292" i="6"/>
  <c r="AW292" i="6"/>
  <c r="AZ292" i="6"/>
  <c r="BE296" i="6"/>
  <c r="AV296" i="6"/>
  <c r="BN296" i="6"/>
  <c r="AM296" i="6"/>
  <c r="BP296" i="6"/>
  <c r="BR296" i="6"/>
  <c r="BT296" i="6"/>
  <c r="BM296" i="6"/>
  <c r="BQ296" i="6"/>
  <c r="BO296" i="6"/>
  <c r="BL296" i="6"/>
  <c r="BK296" i="6"/>
  <c r="BS296" i="6"/>
  <c r="BC296" i="6"/>
  <c r="BF296" i="6"/>
  <c r="AW296" i="6"/>
  <c r="BG296" i="6"/>
  <c r="AX296" i="6"/>
  <c r="BD296" i="6"/>
  <c r="AT296" i="6"/>
  <c r="BJ296" i="6"/>
  <c r="BH296" i="6"/>
  <c r="AU296" i="6"/>
  <c r="BI296" i="6"/>
  <c r="AY296" i="6"/>
  <c r="AZ296" i="6"/>
  <c r="BB296" i="6"/>
  <c r="BA296" i="6"/>
  <c r="BN302" i="6"/>
  <c r="AV302" i="6"/>
  <c r="BE302" i="6"/>
  <c r="BP302" i="6"/>
  <c r="BS302" i="6"/>
  <c r="AM302" i="6"/>
  <c r="BO302" i="6"/>
  <c r="BR302" i="6"/>
  <c r="BQ302" i="6"/>
  <c r="BF302" i="6"/>
  <c r="BG302" i="6"/>
  <c r="BD302" i="6"/>
  <c r="AZ302" i="6"/>
  <c r="BH302" i="6"/>
  <c r="BA302" i="6"/>
  <c r="BI302" i="6"/>
  <c r="AU302" i="6"/>
  <c r="AX302" i="6"/>
  <c r="BL302" i="6"/>
  <c r="AW302" i="6"/>
  <c r="BM302" i="6"/>
  <c r="BJ302" i="6"/>
  <c r="BC302" i="6"/>
  <c r="BK302" i="6"/>
  <c r="BB302" i="6"/>
  <c r="AT302" i="6"/>
  <c r="BT302" i="6"/>
  <c r="AY302" i="6"/>
  <c r="BN125" i="6"/>
  <c r="BE125" i="6"/>
  <c r="AV125" i="6"/>
  <c r="AM125" i="6"/>
  <c r="BT125" i="6"/>
  <c r="BM125" i="6"/>
  <c r="BP125" i="6"/>
  <c r="BS125" i="6"/>
  <c r="BO125" i="6"/>
  <c r="BR125" i="6"/>
  <c r="BQ125" i="6"/>
  <c r="BL125" i="6"/>
  <c r="BD125" i="6"/>
  <c r="BH125" i="6"/>
  <c r="BI125" i="6"/>
  <c r="AU125" i="6"/>
  <c r="AX125" i="6"/>
  <c r="AY125" i="6"/>
  <c r="BK125" i="6"/>
  <c r="BC125" i="6"/>
  <c r="BB125" i="6"/>
  <c r="BF125" i="6"/>
  <c r="BG125" i="6"/>
  <c r="BJ125" i="6"/>
  <c r="AW125" i="6"/>
  <c r="AZ125" i="6"/>
  <c r="BA125" i="6"/>
  <c r="AT125" i="6"/>
  <c r="BN128" i="6"/>
  <c r="AV128" i="6"/>
  <c r="BE128" i="6"/>
  <c r="AM128" i="6"/>
  <c r="BO128" i="6"/>
  <c r="BQ128" i="6"/>
  <c r="BT128" i="6"/>
  <c r="BP128" i="6"/>
  <c r="BM128" i="6"/>
  <c r="BR128" i="6"/>
  <c r="BH128" i="6"/>
  <c r="BS128" i="6"/>
  <c r="BK128" i="6"/>
  <c r="BG128" i="6"/>
  <c r="AX128" i="6"/>
  <c r="BI128" i="6"/>
  <c r="AY128" i="6"/>
  <c r="AW128" i="6"/>
  <c r="BL128" i="6"/>
  <c r="AZ128" i="6"/>
  <c r="BC128" i="6"/>
  <c r="BD128" i="6"/>
  <c r="BF128" i="6"/>
  <c r="AU128" i="6"/>
  <c r="BA128" i="6"/>
  <c r="BB128" i="6"/>
  <c r="AT128" i="6"/>
  <c r="BJ128" i="6"/>
  <c r="BN131" i="6"/>
  <c r="AV131" i="6"/>
  <c r="BR131" i="6"/>
  <c r="BT131" i="6"/>
  <c r="BE131" i="6"/>
  <c r="AM131" i="6"/>
  <c r="BM131" i="6"/>
  <c r="BP131" i="6"/>
  <c r="BS131" i="6"/>
  <c r="BQ131" i="6"/>
  <c r="BK131" i="6"/>
  <c r="BF131" i="6"/>
  <c r="BG131" i="6"/>
  <c r="BA131" i="6"/>
  <c r="BL131" i="6"/>
  <c r="BC131" i="6"/>
  <c r="BB131" i="6"/>
  <c r="BH131" i="6"/>
  <c r="AX131" i="6"/>
  <c r="BI131" i="6"/>
  <c r="AY131" i="6"/>
  <c r="BO131" i="6"/>
  <c r="AT131" i="6"/>
  <c r="BD131" i="6"/>
  <c r="BJ131" i="6"/>
  <c r="AU131" i="6"/>
  <c r="AZ131" i="6"/>
  <c r="AW131" i="6"/>
  <c r="BE308" i="6"/>
  <c r="BN308" i="6"/>
  <c r="AV308" i="6"/>
  <c r="AM308" i="6"/>
  <c r="BM308" i="6"/>
  <c r="BQ308" i="6"/>
  <c r="BS308" i="6"/>
  <c r="BO308" i="6"/>
  <c r="BP308" i="6"/>
  <c r="BL308" i="6"/>
  <c r="BR308" i="6"/>
  <c r="BC308" i="6"/>
  <c r="BT308" i="6"/>
  <c r="BD308" i="6"/>
  <c r="BG308" i="6"/>
  <c r="AX308" i="6"/>
  <c r="BH308" i="6"/>
  <c r="AY308" i="6"/>
  <c r="BI308" i="6"/>
  <c r="AU308" i="6"/>
  <c r="AZ308" i="6"/>
  <c r="AW308" i="6"/>
  <c r="BF308" i="6"/>
  <c r="BJ308" i="6"/>
  <c r="BK308" i="6"/>
  <c r="BA308" i="6"/>
  <c r="BB308" i="6"/>
  <c r="AT308" i="6"/>
  <c r="BN312" i="6"/>
  <c r="AV312" i="6"/>
  <c r="BE312" i="6"/>
  <c r="AM312" i="6"/>
  <c r="BR312" i="6"/>
  <c r="BO312" i="6"/>
  <c r="BS312" i="6"/>
  <c r="BP312" i="6"/>
  <c r="BQ312" i="6"/>
  <c r="BH312" i="6"/>
  <c r="BI312" i="6"/>
  <c r="BK312" i="6"/>
  <c r="BB312" i="6"/>
  <c r="BM312" i="6"/>
  <c r="BT312" i="6"/>
  <c r="BG312" i="6"/>
  <c r="BC312" i="6"/>
  <c r="AZ312" i="6"/>
  <c r="BD312" i="6"/>
  <c r="BA312" i="6"/>
  <c r="AX312" i="6"/>
  <c r="AY312" i="6"/>
  <c r="AU312" i="6"/>
  <c r="AW312" i="6"/>
  <c r="BF312" i="6"/>
  <c r="BJ312" i="6"/>
  <c r="BL312" i="6"/>
  <c r="AT312" i="6"/>
  <c r="BE316" i="6"/>
  <c r="BN316" i="6"/>
  <c r="AV316" i="6"/>
  <c r="AM316" i="6"/>
  <c r="BM316" i="6"/>
  <c r="BQ316" i="6"/>
  <c r="BS316" i="6"/>
  <c r="BP316" i="6"/>
  <c r="BT316" i="6"/>
  <c r="BC316" i="6"/>
  <c r="BL316" i="6"/>
  <c r="BD316" i="6"/>
  <c r="AX316" i="6"/>
  <c r="BF316" i="6"/>
  <c r="AY316" i="6"/>
  <c r="BI316" i="6"/>
  <c r="BR316" i="6"/>
  <c r="BG316" i="6"/>
  <c r="BO316" i="6"/>
  <c r="AU316" i="6"/>
  <c r="AZ316" i="6"/>
  <c r="BH316" i="6"/>
  <c r="AW316" i="6"/>
  <c r="BA316" i="6"/>
  <c r="BB316" i="6"/>
  <c r="BJ316" i="6"/>
  <c r="AT316" i="6"/>
  <c r="BK316" i="6"/>
  <c r="BN320" i="6"/>
  <c r="BE320" i="6"/>
  <c r="AV320" i="6"/>
  <c r="AM320" i="6"/>
  <c r="BR320" i="6"/>
  <c r="BO320" i="6"/>
  <c r="BM320" i="6"/>
  <c r="BQ320" i="6"/>
  <c r="BT320" i="6"/>
  <c r="BL320" i="6"/>
  <c r="BH320" i="6"/>
  <c r="BI320" i="6"/>
  <c r="BG320" i="6"/>
  <c r="BB320" i="6"/>
  <c r="BJ320" i="6"/>
  <c r="BC320" i="6"/>
  <c r="BS320" i="6"/>
  <c r="BK320" i="6"/>
  <c r="AX320" i="6"/>
  <c r="AZ320" i="6"/>
  <c r="AY320" i="6"/>
  <c r="BD320" i="6"/>
  <c r="AU320" i="6"/>
  <c r="BF320" i="6"/>
  <c r="BA320" i="6"/>
  <c r="AW320" i="6"/>
  <c r="AT320" i="6"/>
  <c r="BP320" i="6"/>
  <c r="BE324" i="6"/>
  <c r="BN324" i="6"/>
  <c r="AV324" i="6"/>
  <c r="AM324" i="6"/>
  <c r="BM324" i="6"/>
  <c r="BQ324" i="6"/>
  <c r="BS324" i="6"/>
  <c r="BO324" i="6"/>
  <c r="BR324" i="6"/>
  <c r="BP324" i="6"/>
  <c r="BC324" i="6"/>
  <c r="BD324" i="6"/>
  <c r="BT324" i="6"/>
  <c r="BK324" i="6"/>
  <c r="AX324" i="6"/>
  <c r="AY324" i="6"/>
  <c r="BI324" i="6"/>
  <c r="BB324" i="6"/>
  <c r="BF324" i="6"/>
  <c r="BG324" i="6"/>
  <c r="BH324" i="6"/>
  <c r="BJ324" i="6"/>
  <c r="AZ324" i="6"/>
  <c r="BA324" i="6"/>
  <c r="AT324" i="6"/>
  <c r="AU324" i="6"/>
  <c r="AW324" i="6"/>
  <c r="BL324" i="6"/>
  <c r="BN328" i="6"/>
  <c r="BE328" i="6"/>
  <c r="AV328" i="6"/>
  <c r="AM328" i="6"/>
  <c r="BR328" i="6"/>
  <c r="BO328" i="6"/>
  <c r="BP328" i="6"/>
  <c r="BS328" i="6"/>
  <c r="BH328" i="6"/>
  <c r="BM328" i="6"/>
  <c r="BI328" i="6"/>
  <c r="BD328" i="6"/>
  <c r="BB328" i="6"/>
  <c r="BF328" i="6"/>
  <c r="BT328" i="6"/>
  <c r="BL328" i="6"/>
  <c r="BK328" i="6"/>
  <c r="AU328" i="6"/>
  <c r="AW328" i="6"/>
  <c r="AX328" i="6"/>
  <c r="BG328" i="6"/>
  <c r="BQ328" i="6"/>
  <c r="BC328" i="6"/>
  <c r="AZ328" i="6"/>
  <c r="AT328" i="6"/>
  <c r="AY328" i="6"/>
  <c r="BA328" i="6"/>
  <c r="BJ328" i="6"/>
  <c r="BN332" i="6"/>
  <c r="BE332" i="6"/>
  <c r="AV332" i="6"/>
  <c r="BM332" i="6"/>
  <c r="AM332" i="6"/>
  <c r="BQ332" i="6"/>
  <c r="BS332" i="6"/>
  <c r="BT332" i="6"/>
  <c r="BR332" i="6"/>
  <c r="BL332" i="6"/>
  <c r="BO332" i="6"/>
  <c r="BC332" i="6"/>
  <c r="BP332" i="6"/>
  <c r="BD332" i="6"/>
  <c r="BI332" i="6"/>
  <c r="AX332" i="6"/>
  <c r="BJ332" i="6"/>
  <c r="AY332" i="6"/>
  <c r="BK332" i="6"/>
  <c r="AZ332" i="6"/>
  <c r="BF332" i="6"/>
  <c r="BB332" i="6"/>
  <c r="BA332" i="6"/>
  <c r="BG332" i="6"/>
  <c r="BH332" i="6"/>
  <c r="AU332" i="6"/>
  <c r="AW332" i="6"/>
  <c r="AT332" i="6"/>
  <c r="BN336" i="6"/>
  <c r="BE336" i="6"/>
  <c r="AV336" i="6"/>
  <c r="AM336" i="6"/>
  <c r="BR336" i="6"/>
  <c r="BO336" i="6"/>
  <c r="BQ336" i="6"/>
  <c r="BT336" i="6"/>
  <c r="BM336" i="6"/>
  <c r="BS336" i="6"/>
  <c r="BH336" i="6"/>
  <c r="BI336" i="6"/>
  <c r="BP336" i="6"/>
  <c r="BB336" i="6"/>
  <c r="BK336" i="6"/>
  <c r="BF336" i="6"/>
  <c r="AU336" i="6"/>
  <c r="BD336" i="6"/>
  <c r="BL336" i="6"/>
  <c r="BC336" i="6"/>
  <c r="BG336" i="6"/>
  <c r="AW336" i="6"/>
  <c r="AZ336" i="6"/>
  <c r="AT336" i="6"/>
  <c r="BA336" i="6"/>
  <c r="AX336" i="6"/>
  <c r="AY336" i="6"/>
  <c r="BJ336" i="6"/>
  <c r="BN340" i="6"/>
  <c r="BE340" i="6"/>
  <c r="AV340" i="6"/>
  <c r="AM340" i="6"/>
  <c r="BM340" i="6"/>
  <c r="BQ340" i="6"/>
  <c r="BS340" i="6"/>
  <c r="BO340" i="6"/>
  <c r="BR340" i="6"/>
  <c r="BP340" i="6"/>
  <c r="BL340" i="6"/>
  <c r="BC340" i="6"/>
  <c r="BD340" i="6"/>
  <c r="BG340" i="6"/>
  <c r="AX340" i="6"/>
  <c r="BH340" i="6"/>
  <c r="AY340" i="6"/>
  <c r="BK340" i="6"/>
  <c r="AU340" i="6"/>
  <c r="BF340" i="6"/>
  <c r="BT340" i="6"/>
  <c r="AW340" i="6"/>
  <c r="AZ340" i="6"/>
  <c r="BI340" i="6"/>
  <c r="BJ340" i="6"/>
  <c r="BB340" i="6"/>
  <c r="BA340" i="6"/>
  <c r="AT340" i="6"/>
  <c r="BN344" i="6"/>
  <c r="BE344" i="6"/>
  <c r="AV344" i="6"/>
  <c r="BR344" i="6"/>
  <c r="BO344" i="6"/>
  <c r="BP344" i="6"/>
  <c r="AM344" i="6"/>
  <c r="BS344" i="6"/>
  <c r="BQ344" i="6"/>
  <c r="BT344" i="6"/>
  <c r="BH344" i="6"/>
  <c r="BI344" i="6"/>
  <c r="BK344" i="6"/>
  <c r="BB344" i="6"/>
  <c r="BL344" i="6"/>
  <c r="AZ344" i="6"/>
  <c r="BF344" i="6"/>
  <c r="BM344" i="6"/>
  <c r="BG344" i="6"/>
  <c r="BD344" i="6"/>
  <c r="BA344" i="6"/>
  <c r="AW344" i="6"/>
  <c r="BC344" i="6"/>
  <c r="AX344" i="6"/>
  <c r="AT344" i="6"/>
  <c r="BJ344" i="6"/>
  <c r="AU344" i="6"/>
  <c r="AY344" i="6"/>
  <c r="BN348" i="6"/>
  <c r="BE348" i="6"/>
  <c r="AV348" i="6"/>
  <c r="BM348" i="6"/>
  <c r="BQ348" i="6"/>
  <c r="BP348" i="6"/>
  <c r="BT348" i="6"/>
  <c r="AM348" i="6"/>
  <c r="BC348" i="6"/>
  <c r="BD348" i="6"/>
  <c r="BS348" i="6"/>
  <c r="BL348" i="6"/>
  <c r="AX348" i="6"/>
  <c r="BF348" i="6"/>
  <c r="AY348" i="6"/>
  <c r="BK348" i="6"/>
  <c r="BR348" i="6"/>
  <c r="BH348" i="6"/>
  <c r="BI348" i="6"/>
  <c r="BG348" i="6"/>
  <c r="AU348" i="6"/>
  <c r="BO348" i="6"/>
  <c r="AW348" i="6"/>
  <c r="BB348" i="6"/>
  <c r="BJ348" i="6"/>
  <c r="AZ348" i="6"/>
  <c r="BA348" i="6"/>
  <c r="AT348" i="6"/>
  <c r="BN352" i="6"/>
  <c r="BE352" i="6"/>
  <c r="AM352" i="6"/>
  <c r="AV352" i="6"/>
  <c r="BO352" i="6"/>
  <c r="BQ352" i="6"/>
  <c r="BL352" i="6"/>
  <c r="BM352" i="6"/>
  <c r="BP352" i="6"/>
  <c r="BH352" i="6"/>
  <c r="BI352" i="6"/>
  <c r="BT352" i="6"/>
  <c r="BG352" i="6"/>
  <c r="BB352" i="6"/>
  <c r="BJ352" i="6"/>
  <c r="BC352" i="6"/>
  <c r="BR352" i="6"/>
  <c r="AX352" i="6"/>
  <c r="BF352" i="6"/>
  <c r="AZ352" i="6"/>
  <c r="BK352" i="6"/>
  <c r="BD352" i="6"/>
  <c r="AY352" i="6"/>
  <c r="AU352" i="6"/>
  <c r="AW352" i="6"/>
  <c r="BA352" i="6"/>
  <c r="AT352" i="6"/>
  <c r="BS352" i="6"/>
  <c r="AV356" i="6"/>
  <c r="BN356" i="6"/>
  <c r="AM356" i="6"/>
  <c r="BQ356" i="6"/>
  <c r="BM356" i="6"/>
  <c r="BP356" i="6"/>
  <c r="BE356" i="6"/>
  <c r="BO356" i="6"/>
  <c r="BR356" i="6"/>
  <c r="BT356" i="6"/>
  <c r="BC356" i="6"/>
  <c r="BL356" i="6"/>
  <c r="BD356" i="6"/>
  <c r="BK356" i="6"/>
  <c r="AX356" i="6"/>
  <c r="AY356" i="6"/>
  <c r="BF356" i="6"/>
  <c r="BB356" i="6"/>
  <c r="BH356" i="6"/>
  <c r="BS356" i="6"/>
  <c r="BI356" i="6"/>
  <c r="BG356" i="6"/>
  <c r="BJ356" i="6"/>
  <c r="AT356" i="6"/>
  <c r="AW356" i="6"/>
  <c r="AZ356" i="6"/>
  <c r="AU356" i="6"/>
  <c r="BA356" i="6"/>
  <c r="BN360" i="6"/>
  <c r="BE360" i="6"/>
  <c r="AM360" i="6"/>
  <c r="AV360" i="6"/>
  <c r="BT360" i="6"/>
  <c r="BM360" i="6"/>
  <c r="BP360" i="6"/>
  <c r="BQ360" i="6"/>
  <c r="BL360" i="6"/>
  <c r="BR360" i="6"/>
  <c r="BO360" i="6"/>
  <c r="BH360" i="6"/>
  <c r="BS360" i="6"/>
  <c r="BI360" i="6"/>
  <c r="BD360" i="6"/>
  <c r="BB360" i="6"/>
  <c r="BF360" i="6"/>
  <c r="AU360" i="6"/>
  <c r="BJ360" i="6"/>
  <c r="BK360" i="6"/>
  <c r="BG360" i="6"/>
  <c r="AW360" i="6"/>
  <c r="AX360" i="6"/>
  <c r="AY360" i="6"/>
  <c r="AT360" i="6"/>
  <c r="AZ360" i="6"/>
  <c r="BA360" i="6"/>
  <c r="BC360" i="6"/>
  <c r="BN364" i="6"/>
  <c r="BE364" i="6"/>
  <c r="AV364" i="6"/>
  <c r="AM364" i="6"/>
  <c r="BP364" i="6"/>
  <c r="BR364" i="6"/>
  <c r="BT364" i="6"/>
  <c r="BL364" i="6"/>
  <c r="BM364" i="6"/>
  <c r="BO364" i="6"/>
  <c r="BC364" i="6"/>
  <c r="BD364" i="6"/>
  <c r="BI364" i="6"/>
  <c r="AX364" i="6"/>
  <c r="BJ364" i="6"/>
  <c r="AY364" i="6"/>
  <c r="BQ364" i="6"/>
  <c r="BF364" i="6"/>
  <c r="AZ364" i="6"/>
  <c r="BH364" i="6"/>
  <c r="BB364" i="6"/>
  <c r="BK364" i="6"/>
  <c r="BG364" i="6"/>
  <c r="BA364" i="6"/>
  <c r="BS364" i="6"/>
  <c r="AT364" i="6"/>
  <c r="AU364" i="6"/>
  <c r="AW364" i="6"/>
  <c r="BN368" i="6"/>
  <c r="AV368" i="6"/>
  <c r="AM368" i="6"/>
  <c r="BE368" i="6"/>
  <c r="BT368" i="6"/>
  <c r="BM368" i="6"/>
  <c r="BP368" i="6"/>
  <c r="BS368" i="6"/>
  <c r="BH368" i="6"/>
  <c r="BI368" i="6"/>
  <c r="BB368" i="6"/>
  <c r="BR368" i="6"/>
  <c r="BF368" i="6"/>
  <c r="BC368" i="6"/>
  <c r="BJ368" i="6"/>
  <c r="AU368" i="6"/>
  <c r="BO368" i="6"/>
  <c r="BK368" i="6"/>
  <c r="BG368" i="6"/>
  <c r="BL368" i="6"/>
  <c r="BD368" i="6"/>
  <c r="AY368" i="6"/>
  <c r="AZ368" i="6"/>
  <c r="BQ368" i="6"/>
  <c r="AW368" i="6"/>
  <c r="AX368" i="6"/>
  <c r="BA368" i="6"/>
  <c r="AT368" i="6"/>
  <c r="BE372" i="6"/>
  <c r="BN372" i="6"/>
  <c r="AM372" i="6"/>
  <c r="AV372" i="6"/>
  <c r="BP372" i="6"/>
  <c r="BR372" i="6"/>
  <c r="BT372" i="6"/>
  <c r="BQ372" i="6"/>
  <c r="BL372" i="6"/>
  <c r="BM372" i="6"/>
  <c r="BC372" i="6"/>
  <c r="BO372" i="6"/>
  <c r="BD372" i="6"/>
  <c r="BG372" i="6"/>
  <c r="AX372" i="6"/>
  <c r="BH372" i="6"/>
  <c r="AY372" i="6"/>
  <c r="BF372" i="6"/>
  <c r="AU372" i="6"/>
  <c r="BS372" i="6"/>
  <c r="BJ372" i="6"/>
  <c r="BK372" i="6"/>
  <c r="BI372" i="6"/>
  <c r="AW372" i="6"/>
  <c r="AZ372" i="6"/>
  <c r="BA372" i="6"/>
  <c r="BB372" i="6"/>
  <c r="AT372" i="6"/>
  <c r="BN376" i="6"/>
  <c r="AV376" i="6"/>
  <c r="BE376" i="6"/>
  <c r="AM376" i="6"/>
  <c r="BT376" i="6"/>
  <c r="BM376" i="6"/>
  <c r="BP376" i="6"/>
  <c r="BO376" i="6"/>
  <c r="BS376" i="6"/>
  <c r="BH376" i="6"/>
  <c r="BI376" i="6"/>
  <c r="BK376" i="6"/>
  <c r="BB376" i="6"/>
  <c r="BQ376" i="6"/>
  <c r="BF376" i="6"/>
  <c r="AZ376" i="6"/>
  <c r="BL376" i="6"/>
  <c r="BJ376" i="6"/>
  <c r="BR376" i="6"/>
  <c r="BG376" i="6"/>
  <c r="BA376" i="6"/>
  <c r="BC376" i="6"/>
  <c r="AU376" i="6"/>
  <c r="AW376" i="6"/>
  <c r="BD376" i="6"/>
  <c r="AX376" i="6"/>
  <c r="AT376" i="6"/>
  <c r="AY376" i="6"/>
  <c r="BE380" i="6"/>
  <c r="BN380" i="6"/>
  <c r="AV380" i="6"/>
  <c r="AM380" i="6"/>
  <c r="BP380" i="6"/>
  <c r="BR380" i="6"/>
  <c r="BT380" i="6"/>
  <c r="BQ380" i="6"/>
  <c r="BS380" i="6"/>
  <c r="BL380" i="6"/>
  <c r="BC380" i="6"/>
  <c r="BD380" i="6"/>
  <c r="AX380" i="6"/>
  <c r="BF380" i="6"/>
  <c r="AY380" i="6"/>
  <c r="BH380" i="6"/>
  <c r="BJ380" i="6"/>
  <c r="BI380" i="6"/>
  <c r="AU380" i="6"/>
  <c r="BK380" i="6"/>
  <c r="BM380" i="6"/>
  <c r="BG380" i="6"/>
  <c r="BA380" i="6"/>
  <c r="BB380" i="6"/>
  <c r="AT380" i="6"/>
  <c r="AZ380" i="6"/>
  <c r="BO380" i="6"/>
  <c r="AW380" i="6"/>
  <c r="BN384" i="6"/>
  <c r="BE384" i="6"/>
  <c r="AM384" i="6"/>
  <c r="BT384" i="6"/>
  <c r="AV384" i="6"/>
  <c r="BM384" i="6"/>
  <c r="BP384" i="6"/>
  <c r="BO384" i="6"/>
  <c r="BQ384" i="6"/>
  <c r="BL384" i="6"/>
  <c r="BH384" i="6"/>
  <c r="BI384" i="6"/>
  <c r="BG384" i="6"/>
  <c r="BJ384" i="6"/>
  <c r="BC384" i="6"/>
  <c r="BS384" i="6"/>
  <c r="BF384" i="6"/>
  <c r="AX384" i="6"/>
  <c r="AZ384" i="6"/>
  <c r="BK384" i="6"/>
  <c r="AY384" i="6"/>
  <c r="BA384" i="6"/>
  <c r="BD384" i="6"/>
  <c r="BR384" i="6"/>
  <c r="AT384" i="6"/>
  <c r="AU384" i="6"/>
  <c r="AW384" i="6"/>
  <c r="BB384" i="6"/>
  <c r="BE388" i="6"/>
  <c r="BN388" i="6"/>
  <c r="AM388" i="6"/>
  <c r="AV388" i="6"/>
  <c r="BP388" i="6"/>
  <c r="BR388" i="6"/>
  <c r="BT388" i="6"/>
  <c r="BM388" i="6"/>
  <c r="BC388" i="6"/>
  <c r="BD388" i="6"/>
  <c r="BK388" i="6"/>
  <c r="BH388" i="6"/>
  <c r="AU388" i="6"/>
  <c r="BJ388" i="6"/>
  <c r="BQ388" i="6"/>
  <c r="BI388" i="6"/>
  <c r="AW388" i="6"/>
  <c r="BO388" i="6"/>
  <c r="AX388" i="6"/>
  <c r="AZ388" i="6"/>
  <c r="BL388" i="6"/>
  <c r="AT388" i="6"/>
  <c r="BS388" i="6"/>
  <c r="BA388" i="6"/>
  <c r="BB388" i="6"/>
  <c r="BF388" i="6"/>
  <c r="BG388" i="6"/>
  <c r="AY388" i="6"/>
  <c r="BN392" i="6"/>
  <c r="BE392" i="6"/>
  <c r="AV392" i="6"/>
  <c r="AM392" i="6"/>
  <c r="BT392" i="6"/>
  <c r="BM392" i="6"/>
  <c r="BP392" i="6"/>
  <c r="BR392" i="6"/>
  <c r="BQ392" i="6"/>
  <c r="BH392" i="6"/>
  <c r="BS392" i="6"/>
  <c r="BI392" i="6"/>
  <c r="BD392" i="6"/>
  <c r="BF392" i="6"/>
  <c r="BJ392" i="6"/>
  <c r="AZ392" i="6"/>
  <c r="BB392" i="6"/>
  <c r="BO392" i="6"/>
  <c r="BK392" i="6"/>
  <c r="BA392" i="6"/>
  <c r="BC392" i="6"/>
  <c r="BL392" i="6"/>
  <c r="AW392" i="6"/>
  <c r="AT392" i="6"/>
  <c r="AU392" i="6"/>
  <c r="AX392" i="6"/>
  <c r="AY392" i="6"/>
  <c r="BG392" i="6"/>
  <c r="BN396" i="6"/>
  <c r="BE396" i="6"/>
  <c r="AV396" i="6"/>
  <c r="AM396" i="6"/>
  <c r="BP396" i="6"/>
  <c r="BR396" i="6"/>
  <c r="BT396" i="6"/>
  <c r="BO396" i="6"/>
  <c r="BL396" i="6"/>
  <c r="BC396" i="6"/>
  <c r="BD396" i="6"/>
  <c r="BI396" i="6"/>
  <c r="BJ396" i="6"/>
  <c r="BS396" i="6"/>
  <c r="BH396" i="6"/>
  <c r="AU396" i="6"/>
  <c r="BK396" i="6"/>
  <c r="AW396" i="6"/>
  <c r="AX396" i="6"/>
  <c r="BQ396" i="6"/>
  <c r="BG396" i="6"/>
  <c r="AZ396" i="6"/>
  <c r="BA396" i="6"/>
  <c r="BF396" i="6"/>
  <c r="BM396" i="6"/>
  <c r="BB396" i="6"/>
  <c r="AY396" i="6"/>
  <c r="AT396" i="6"/>
  <c r="BN400" i="6"/>
  <c r="BE400" i="6"/>
  <c r="AV400" i="6"/>
  <c r="AM400" i="6"/>
  <c r="BT400" i="6"/>
  <c r="BM400" i="6"/>
  <c r="BP400" i="6"/>
  <c r="BR400" i="6"/>
  <c r="BS400" i="6"/>
  <c r="BH400" i="6"/>
  <c r="BL400" i="6"/>
  <c r="BI400" i="6"/>
  <c r="BO400" i="6"/>
  <c r="BD400" i="6"/>
  <c r="BJ400" i="6"/>
  <c r="AZ400" i="6"/>
  <c r="BK400" i="6"/>
  <c r="BA400" i="6"/>
  <c r="BB400" i="6"/>
  <c r="BF400" i="6"/>
  <c r="BG400" i="6"/>
  <c r="AW400" i="6"/>
  <c r="AT400" i="6"/>
  <c r="BC400" i="6"/>
  <c r="AX400" i="6"/>
  <c r="AY400" i="6"/>
  <c r="BQ400" i="6"/>
  <c r="AU400" i="6"/>
  <c r="BN404" i="6"/>
  <c r="BE404" i="6"/>
  <c r="AV404" i="6"/>
  <c r="AM404" i="6"/>
  <c r="BP404" i="6"/>
  <c r="BR404" i="6"/>
  <c r="BT404" i="6"/>
  <c r="BO404" i="6"/>
  <c r="BQ404" i="6"/>
  <c r="BM404" i="6"/>
  <c r="BC404" i="6"/>
  <c r="BS404" i="6"/>
  <c r="BD404" i="6"/>
  <c r="BL404" i="6"/>
  <c r="BG404" i="6"/>
  <c r="BH404" i="6"/>
  <c r="BJ404" i="6"/>
  <c r="AU404" i="6"/>
  <c r="AX404" i="6"/>
  <c r="BK404" i="6"/>
  <c r="AW404" i="6"/>
  <c r="BB404" i="6"/>
  <c r="AT404" i="6"/>
  <c r="AY404" i="6"/>
  <c r="AZ404" i="6"/>
  <c r="BA404" i="6"/>
  <c r="BF404" i="6"/>
  <c r="BI404" i="6"/>
  <c r="BN408" i="6"/>
  <c r="BE408" i="6"/>
  <c r="AV408" i="6"/>
  <c r="AM408" i="6"/>
  <c r="BT408" i="6"/>
  <c r="BM408" i="6"/>
  <c r="BP408" i="6"/>
  <c r="BO408" i="6"/>
  <c r="BH408" i="6"/>
  <c r="BI408" i="6"/>
  <c r="BS408" i="6"/>
  <c r="BK408" i="6"/>
  <c r="BD408" i="6"/>
  <c r="BJ408" i="6"/>
  <c r="AZ408" i="6"/>
  <c r="BC408" i="6"/>
  <c r="BB408" i="6"/>
  <c r="BL408" i="6"/>
  <c r="BQ408" i="6"/>
  <c r="BA408" i="6"/>
  <c r="BR408" i="6"/>
  <c r="AY408" i="6"/>
  <c r="BF408" i="6"/>
  <c r="BG408" i="6"/>
  <c r="AX408" i="6"/>
  <c r="AW408" i="6"/>
  <c r="AU408" i="6"/>
  <c r="AT408" i="6"/>
  <c r="BE412" i="6"/>
  <c r="BN412" i="6"/>
  <c r="AV412" i="6"/>
  <c r="AM412" i="6"/>
  <c r="BP412" i="6"/>
  <c r="BR412" i="6"/>
  <c r="BT412" i="6"/>
  <c r="BS412" i="6"/>
  <c r="BC412" i="6"/>
  <c r="BD412" i="6"/>
  <c r="BQ412" i="6"/>
  <c r="BF412" i="6"/>
  <c r="BG412" i="6"/>
  <c r="BO412" i="6"/>
  <c r="BJ412" i="6"/>
  <c r="AU412" i="6"/>
  <c r="BK412" i="6"/>
  <c r="AW412" i="6"/>
  <c r="BL412" i="6"/>
  <c r="AX412" i="6"/>
  <c r="AY412" i="6"/>
  <c r="BB412" i="6"/>
  <c r="BM412" i="6"/>
  <c r="BH412" i="6"/>
  <c r="AT412" i="6"/>
  <c r="AZ412" i="6"/>
  <c r="BA412" i="6"/>
  <c r="BI412" i="6"/>
  <c r="BN416" i="6"/>
  <c r="BE416" i="6"/>
  <c r="AV416" i="6"/>
  <c r="AM416" i="6"/>
  <c r="BT416" i="6"/>
  <c r="BM416" i="6"/>
  <c r="BP416" i="6"/>
  <c r="BQ416" i="6"/>
  <c r="BL416" i="6"/>
  <c r="BH416" i="6"/>
  <c r="BO416" i="6"/>
  <c r="BI416" i="6"/>
  <c r="BS416" i="6"/>
  <c r="BG416" i="6"/>
  <c r="BJ416" i="6"/>
  <c r="BC416" i="6"/>
  <c r="BD416" i="6"/>
  <c r="AZ416" i="6"/>
  <c r="BA416" i="6"/>
  <c r="BB416" i="6"/>
  <c r="AU416" i="6"/>
  <c r="AY416" i="6"/>
  <c r="BF416" i="6"/>
  <c r="BR416" i="6"/>
  <c r="BK416" i="6"/>
  <c r="AW416" i="6"/>
  <c r="AX416" i="6"/>
  <c r="AT416" i="6"/>
  <c r="BE420" i="6"/>
  <c r="BN420" i="6"/>
  <c r="AV420" i="6"/>
  <c r="BP420" i="6"/>
  <c r="BR420" i="6"/>
  <c r="BT420" i="6"/>
  <c r="BM420" i="6"/>
  <c r="BS420" i="6"/>
  <c r="BL420" i="6"/>
  <c r="BC420" i="6"/>
  <c r="AM420" i="6"/>
  <c r="BD420" i="6"/>
  <c r="BQ420" i="6"/>
  <c r="BK420" i="6"/>
  <c r="BG420" i="6"/>
  <c r="BJ420" i="6"/>
  <c r="AU420" i="6"/>
  <c r="AX420" i="6"/>
  <c r="AW420" i="6"/>
  <c r="BO420" i="6"/>
  <c r="AT420" i="6"/>
  <c r="BF420" i="6"/>
  <c r="AY420" i="6"/>
  <c r="BH420" i="6"/>
  <c r="AZ420" i="6"/>
  <c r="BB420" i="6"/>
  <c r="BI420" i="6"/>
  <c r="BA420" i="6"/>
  <c r="BN424" i="6"/>
  <c r="BE424" i="6"/>
  <c r="AM424" i="6"/>
  <c r="AV424" i="6"/>
  <c r="BT424" i="6"/>
  <c r="BM424" i="6"/>
  <c r="BP424" i="6"/>
  <c r="BQ424" i="6"/>
  <c r="BL424" i="6"/>
  <c r="BR424" i="6"/>
  <c r="BS424" i="6"/>
  <c r="BH424" i="6"/>
  <c r="BI424" i="6"/>
  <c r="BO424" i="6"/>
  <c r="BD424" i="6"/>
  <c r="BF424" i="6"/>
  <c r="BG424" i="6"/>
  <c r="BC424" i="6"/>
  <c r="AZ424" i="6"/>
  <c r="BB424" i="6"/>
  <c r="BA424" i="6"/>
  <c r="AU424" i="6"/>
  <c r="BJ424" i="6"/>
  <c r="AW424" i="6"/>
  <c r="AT424" i="6"/>
  <c r="BK424" i="6"/>
  <c r="AX424" i="6"/>
  <c r="AY424" i="6"/>
  <c r="BN428" i="6"/>
  <c r="AV428" i="6"/>
  <c r="AM428" i="6"/>
  <c r="BE428" i="6"/>
  <c r="BP428" i="6"/>
  <c r="BR428" i="6"/>
  <c r="BT428" i="6"/>
  <c r="BL428" i="6"/>
  <c r="BM428" i="6"/>
  <c r="BO428" i="6"/>
  <c r="BC428" i="6"/>
  <c r="BD428" i="6"/>
  <c r="BS428" i="6"/>
  <c r="BI428" i="6"/>
  <c r="BJ428" i="6"/>
  <c r="BG428" i="6"/>
  <c r="BQ428" i="6"/>
  <c r="AU428" i="6"/>
  <c r="AW428" i="6"/>
  <c r="AX428" i="6"/>
  <c r="BA428" i="6"/>
  <c r="BF428" i="6"/>
  <c r="AT428" i="6"/>
  <c r="BH428" i="6"/>
  <c r="AZ428" i="6"/>
  <c r="AY428" i="6"/>
  <c r="BK428" i="6"/>
  <c r="BB428" i="6"/>
  <c r="BN432" i="6"/>
  <c r="AV432" i="6"/>
  <c r="BE432" i="6"/>
  <c r="AM432" i="6"/>
  <c r="BT432" i="6"/>
  <c r="BM432" i="6"/>
  <c r="BP432" i="6"/>
  <c r="BS432" i="6"/>
  <c r="BH432" i="6"/>
  <c r="BI432" i="6"/>
  <c r="BQ432" i="6"/>
  <c r="BR432" i="6"/>
  <c r="BG432" i="6"/>
  <c r="AZ432" i="6"/>
  <c r="BA432" i="6"/>
  <c r="BB432" i="6"/>
  <c r="AX432" i="6"/>
  <c r="BF432" i="6"/>
  <c r="BC432" i="6"/>
  <c r="BJ432" i="6"/>
  <c r="BD432" i="6"/>
  <c r="AY432" i="6"/>
  <c r="BK432" i="6"/>
  <c r="AU432" i="6"/>
  <c r="AT432" i="6"/>
  <c r="BO432" i="6"/>
  <c r="BL432" i="6"/>
  <c r="AW432" i="6"/>
  <c r="BN436" i="6"/>
  <c r="BE436" i="6"/>
  <c r="AV436" i="6"/>
  <c r="AM436" i="6"/>
  <c r="BP436" i="6"/>
  <c r="BR436" i="6"/>
  <c r="BT436" i="6"/>
  <c r="BQ436" i="6"/>
  <c r="BL436" i="6"/>
  <c r="BO436" i="6"/>
  <c r="BC436" i="6"/>
  <c r="BS436" i="6"/>
  <c r="BD436" i="6"/>
  <c r="BM436" i="6"/>
  <c r="BG436" i="6"/>
  <c r="BH436" i="6"/>
  <c r="BI436" i="6"/>
  <c r="AU436" i="6"/>
  <c r="AX436" i="6"/>
  <c r="AW436" i="6"/>
  <c r="BF436" i="6"/>
  <c r="BA436" i="6"/>
  <c r="BJ436" i="6"/>
  <c r="BB436" i="6"/>
  <c r="AY436" i="6"/>
  <c r="AZ436" i="6"/>
  <c r="BK436" i="6"/>
  <c r="AT436" i="6"/>
  <c r="BN440" i="6"/>
  <c r="BE440" i="6"/>
  <c r="AM440" i="6"/>
  <c r="AV440" i="6"/>
  <c r="BT440" i="6"/>
  <c r="BM440" i="6"/>
  <c r="BP440" i="6"/>
  <c r="BO440" i="6"/>
  <c r="BS440" i="6"/>
  <c r="BH440" i="6"/>
  <c r="BL440" i="6"/>
  <c r="BI440" i="6"/>
  <c r="BQ440" i="6"/>
  <c r="BK440" i="6"/>
  <c r="BR440" i="6"/>
  <c r="BG440" i="6"/>
  <c r="BC440" i="6"/>
  <c r="AZ440" i="6"/>
  <c r="BB440" i="6"/>
  <c r="BA440" i="6"/>
  <c r="BF440" i="6"/>
  <c r="AX440" i="6"/>
  <c r="BJ440" i="6"/>
  <c r="AY440" i="6"/>
  <c r="BD440" i="6"/>
  <c r="AT440" i="6"/>
  <c r="AW440" i="6"/>
  <c r="AU440" i="6"/>
  <c r="BN444" i="6"/>
  <c r="AV444" i="6"/>
  <c r="AM444" i="6"/>
  <c r="BE444" i="6"/>
  <c r="BP444" i="6"/>
  <c r="BR444" i="6"/>
  <c r="BT444" i="6"/>
  <c r="BQ444" i="6"/>
  <c r="BS444" i="6"/>
  <c r="BC444" i="6"/>
  <c r="BD444" i="6"/>
  <c r="BM444" i="6"/>
  <c r="BO444" i="6"/>
  <c r="BF444" i="6"/>
  <c r="BI444" i="6"/>
  <c r="AU444" i="6"/>
  <c r="BL444" i="6"/>
  <c r="AW444" i="6"/>
  <c r="AX444" i="6"/>
  <c r="BH444" i="6"/>
  <c r="BJ444" i="6"/>
  <c r="AY444" i="6"/>
  <c r="AZ444" i="6"/>
  <c r="BB444" i="6"/>
  <c r="AT444" i="6"/>
  <c r="BA444" i="6"/>
  <c r="BG444" i="6"/>
  <c r="BK444" i="6"/>
  <c r="BN448" i="6"/>
  <c r="BE448" i="6"/>
  <c r="AV448" i="6"/>
  <c r="AM448" i="6"/>
  <c r="BT448" i="6"/>
  <c r="BM448" i="6"/>
  <c r="BP448" i="6"/>
  <c r="BO448" i="6"/>
  <c r="BQ448" i="6"/>
  <c r="BL448" i="6"/>
  <c r="BH448" i="6"/>
  <c r="BR448" i="6"/>
  <c r="BI448" i="6"/>
  <c r="BG448" i="6"/>
  <c r="BS448" i="6"/>
  <c r="BJ448" i="6"/>
  <c r="BC448" i="6"/>
  <c r="BK448" i="6"/>
  <c r="AZ448" i="6"/>
  <c r="BB448" i="6"/>
  <c r="BA448" i="6"/>
  <c r="BF448" i="6"/>
  <c r="AU448" i="6"/>
  <c r="BD448" i="6"/>
  <c r="AW448" i="6"/>
  <c r="AX448" i="6"/>
  <c r="AY448" i="6"/>
  <c r="AT448" i="6"/>
  <c r="BN452" i="6"/>
  <c r="BE452" i="6"/>
  <c r="AV452" i="6"/>
  <c r="AM452" i="6"/>
  <c r="BP452" i="6"/>
  <c r="BR452" i="6"/>
  <c r="BT452" i="6"/>
  <c r="BM452" i="6"/>
  <c r="BC452" i="6"/>
  <c r="BD452" i="6"/>
  <c r="BO452" i="6"/>
  <c r="BK452" i="6"/>
  <c r="BQ452" i="6"/>
  <c r="BL452" i="6"/>
  <c r="BS452" i="6"/>
  <c r="BI452" i="6"/>
  <c r="AU452" i="6"/>
  <c r="BF452" i="6"/>
  <c r="AW452" i="6"/>
  <c r="AX452" i="6"/>
  <c r="AZ452" i="6"/>
  <c r="BH452" i="6"/>
  <c r="BJ452" i="6"/>
  <c r="AT452" i="6"/>
  <c r="BB452" i="6"/>
  <c r="AY452" i="6"/>
  <c r="BG452" i="6"/>
  <c r="BA452" i="6"/>
  <c r="BN456" i="6"/>
  <c r="BE456" i="6"/>
  <c r="AV456" i="6"/>
  <c r="BT456" i="6"/>
  <c r="BM456" i="6"/>
  <c r="BP456" i="6"/>
  <c r="AM456" i="6"/>
  <c r="BR456" i="6"/>
  <c r="BS456" i="6"/>
  <c r="BH456" i="6"/>
  <c r="BI456" i="6"/>
  <c r="BL456" i="6"/>
  <c r="BD456" i="6"/>
  <c r="BO456" i="6"/>
  <c r="BF456" i="6"/>
  <c r="BK456" i="6"/>
  <c r="AZ456" i="6"/>
  <c r="BQ456" i="6"/>
  <c r="BA456" i="6"/>
  <c r="BB456" i="6"/>
  <c r="AW456" i="6"/>
  <c r="AT456" i="6"/>
  <c r="BJ456" i="6"/>
  <c r="BC456" i="6"/>
  <c r="BG456" i="6"/>
  <c r="AU456" i="6"/>
  <c r="AY456" i="6"/>
  <c r="AX456" i="6"/>
  <c r="BN460" i="6"/>
  <c r="BE460" i="6"/>
  <c r="AV460" i="6"/>
  <c r="BP460" i="6"/>
  <c r="BR460" i="6"/>
  <c r="AM460" i="6"/>
  <c r="BT460" i="6"/>
  <c r="BO460" i="6"/>
  <c r="BL460" i="6"/>
  <c r="BC460" i="6"/>
  <c r="BM460" i="6"/>
  <c r="BD460" i="6"/>
  <c r="BI460" i="6"/>
  <c r="BQ460" i="6"/>
  <c r="BJ460" i="6"/>
  <c r="BK460" i="6"/>
  <c r="AU460" i="6"/>
  <c r="BF460" i="6"/>
  <c r="AX460" i="6"/>
  <c r="BS460" i="6"/>
  <c r="AW460" i="6"/>
  <c r="BH460" i="6"/>
  <c r="AZ460" i="6"/>
  <c r="BA460" i="6"/>
  <c r="BB460" i="6"/>
  <c r="BG460" i="6"/>
  <c r="AY460" i="6"/>
  <c r="AT460" i="6"/>
  <c r="BN464" i="6"/>
  <c r="BE464" i="6"/>
  <c r="AV464" i="6"/>
  <c r="AM464" i="6"/>
  <c r="BT464" i="6"/>
  <c r="BM464" i="6"/>
  <c r="BP464" i="6"/>
  <c r="BR464" i="6"/>
  <c r="BS464" i="6"/>
  <c r="BL464" i="6"/>
  <c r="BH464" i="6"/>
  <c r="BI464" i="6"/>
  <c r="BO464" i="6"/>
  <c r="BK464" i="6"/>
  <c r="AZ464" i="6"/>
  <c r="BF464" i="6"/>
  <c r="BC464" i="6"/>
  <c r="BB464" i="6"/>
  <c r="BD464" i="6"/>
  <c r="BA464" i="6"/>
  <c r="BJ464" i="6"/>
  <c r="AW464" i="6"/>
  <c r="AT464" i="6"/>
  <c r="AX464" i="6"/>
  <c r="BG464" i="6"/>
  <c r="AU464" i="6"/>
  <c r="BQ464" i="6"/>
  <c r="AY464" i="6"/>
  <c r="BN468" i="6"/>
  <c r="BE468" i="6"/>
  <c r="AV468" i="6"/>
  <c r="AM468" i="6"/>
  <c r="BP468" i="6"/>
  <c r="BR468" i="6"/>
  <c r="BT468" i="6"/>
  <c r="BO468" i="6"/>
  <c r="BQ468" i="6"/>
  <c r="BS468" i="6"/>
  <c r="BC468" i="6"/>
  <c r="BD468" i="6"/>
  <c r="BG468" i="6"/>
  <c r="BH468" i="6"/>
  <c r="BM468" i="6"/>
  <c r="BK468" i="6"/>
  <c r="AU468" i="6"/>
  <c r="BF468" i="6"/>
  <c r="AW468" i="6"/>
  <c r="AX468" i="6"/>
  <c r="BB468" i="6"/>
  <c r="BJ468" i="6"/>
  <c r="AZ468" i="6"/>
  <c r="AY468" i="6"/>
  <c r="AT468" i="6"/>
  <c r="BA468" i="6"/>
  <c r="BI468" i="6"/>
  <c r="BL468" i="6"/>
  <c r="BN472" i="6"/>
  <c r="BE472" i="6"/>
  <c r="AM472" i="6"/>
  <c r="AV472" i="6"/>
  <c r="BT472" i="6"/>
  <c r="BM472" i="6"/>
  <c r="BP472" i="6"/>
  <c r="BO472" i="6"/>
  <c r="BH472" i="6"/>
  <c r="BI472" i="6"/>
  <c r="BK472" i="6"/>
  <c r="BQ472" i="6"/>
  <c r="AZ472" i="6"/>
  <c r="BR472" i="6"/>
  <c r="BD472" i="6"/>
  <c r="BA472" i="6"/>
  <c r="BF472" i="6"/>
  <c r="BB472" i="6"/>
  <c r="BC472" i="6"/>
  <c r="AY472" i="6"/>
  <c r="BL472" i="6"/>
  <c r="BJ472" i="6"/>
  <c r="BS472" i="6"/>
  <c r="BG472" i="6"/>
  <c r="AU472" i="6"/>
  <c r="AX472" i="6"/>
  <c r="AT472" i="6"/>
  <c r="AW472" i="6"/>
  <c r="BE476" i="6"/>
  <c r="BN476" i="6"/>
  <c r="AV476" i="6"/>
  <c r="AM476" i="6"/>
  <c r="BP476" i="6"/>
  <c r="BR476" i="6"/>
  <c r="BT476" i="6"/>
  <c r="BS476" i="6"/>
  <c r="BC476" i="6"/>
  <c r="BD476" i="6"/>
  <c r="BM476" i="6"/>
  <c r="BF476" i="6"/>
  <c r="BK476" i="6"/>
  <c r="AU476" i="6"/>
  <c r="BQ476" i="6"/>
  <c r="AX476" i="6"/>
  <c r="BL476" i="6"/>
  <c r="BO476" i="6"/>
  <c r="BG476" i="6"/>
  <c r="AW476" i="6"/>
  <c r="BH476" i="6"/>
  <c r="AY476" i="6"/>
  <c r="BJ476" i="6"/>
  <c r="BB476" i="6"/>
  <c r="AZ476" i="6"/>
  <c r="BA476" i="6"/>
  <c r="AT476" i="6"/>
  <c r="BI476" i="6"/>
  <c r="BN480" i="6"/>
  <c r="BE480" i="6"/>
  <c r="AV480" i="6"/>
  <c r="AM480" i="6"/>
  <c r="BT480" i="6"/>
  <c r="BM480" i="6"/>
  <c r="BP480" i="6"/>
  <c r="BQ480" i="6"/>
  <c r="BL480" i="6"/>
  <c r="BO480" i="6"/>
  <c r="BH480" i="6"/>
  <c r="BR480" i="6"/>
  <c r="BI480" i="6"/>
  <c r="BG480" i="6"/>
  <c r="BJ480" i="6"/>
  <c r="BC480" i="6"/>
  <c r="BS480" i="6"/>
  <c r="AZ480" i="6"/>
  <c r="BB480" i="6"/>
  <c r="BD480" i="6"/>
  <c r="BA480" i="6"/>
  <c r="BF480" i="6"/>
  <c r="AU480" i="6"/>
  <c r="AY480" i="6"/>
  <c r="BK480" i="6"/>
  <c r="AW480" i="6"/>
  <c r="AX480" i="6"/>
  <c r="AT480" i="6"/>
  <c r="BE484" i="6"/>
  <c r="BN484" i="6"/>
  <c r="AM484" i="6"/>
  <c r="AV484" i="6"/>
  <c r="BP484" i="6"/>
  <c r="BR484" i="6"/>
  <c r="BT484" i="6"/>
  <c r="BM484" i="6"/>
  <c r="BS484" i="6"/>
  <c r="BC484" i="6"/>
  <c r="BD484" i="6"/>
  <c r="BL484" i="6"/>
  <c r="BK484" i="6"/>
  <c r="BO484" i="6"/>
  <c r="BF484" i="6"/>
  <c r="AU484" i="6"/>
  <c r="BG484" i="6"/>
  <c r="AW484" i="6"/>
  <c r="BH484" i="6"/>
  <c r="AX484" i="6"/>
  <c r="AT484" i="6"/>
  <c r="BJ484" i="6"/>
  <c r="AY484" i="6"/>
  <c r="AZ484" i="6"/>
  <c r="BQ484" i="6"/>
  <c r="BA484" i="6"/>
  <c r="BI484" i="6"/>
  <c r="BB484" i="6"/>
  <c r="BN488" i="6"/>
  <c r="BE488" i="6"/>
  <c r="AV488" i="6"/>
  <c r="AM488" i="6"/>
  <c r="BT488" i="6"/>
  <c r="BM488" i="6"/>
  <c r="BP488" i="6"/>
  <c r="BQ488" i="6"/>
  <c r="BL488" i="6"/>
  <c r="BR488" i="6"/>
  <c r="BH488" i="6"/>
  <c r="BI488" i="6"/>
  <c r="BD488" i="6"/>
  <c r="BF488" i="6"/>
  <c r="BS488" i="6"/>
  <c r="AZ488" i="6"/>
  <c r="BG488" i="6"/>
  <c r="BA488" i="6"/>
  <c r="BJ488" i="6"/>
  <c r="BB488" i="6"/>
  <c r="BC488" i="6"/>
  <c r="AU488" i="6"/>
  <c r="AW488" i="6"/>
  <c r="AT488" i="6"/>
  <c r="BK488" i="6"/>
  <c r="AX488" i="6"/>
  <c r="AY488" i="6"/>
  <c r="BO488" i="6"/>
  <c r="BN492" i="6"/>
  <c r="AV492" i="6"/>
  <c r="BE492" i="6"/>
  <c r="AM492" i="6"/>
  <c r="BP492" i="6"/>
  <c r="BR492" i="6"/>
  <c r="BT492" i="6"/>
  <c r="BL492" i="6"/>
  <c r="BM492" i="6"/>
  <c r="BO492" i="6"/>
  <c r="BC492" i="6"/>
  <c r="BQ492" i="6"/>
  <c r="BD492" i="6"/>
  <c r="BI492" i="6"/>
  <c r="BJ492" i="6"/>
  <c r="BF492" i="6"/>
  <c r="AU492" i="6"/>
  <c r="AX492" i="6"/>
  <c r="BG492" i="6"/>
  <c r="AW492" i="6"/>
  <c r="BS492" i="6"/>
  <c r="BH492" i="6"/>
  <c r="BA492" i="6"/>
  <c r="AT492" i="6"/>
  <c r="AY492" i="6"/>
  <c r="BK492" i="6"/>
  <c r="AZ492" i="6"/>
  <c r="BB492" i="6"/>
  <c r="BN496" i="6"/>
  <c r="AV496" i="6"/>
  <c r="BE496" i="6"/>
  <c r="AM496" i="6"/>
  <c r="BT496" i="6"/>
  <c r="BM496" i="6"/>
  <c r="BP496" i="6"/>
  <c r="BS496" i="6"/>
  <c r="BH496" i="6"/>
  <c r="BI496" i="6"/>
  <c r="BQ496" i="6"/>
  <c r="BF496" i="6"/>
  <c r="BC496" i="6"/>
  <c r="AZ496" i="6"/>
  <c r="BB496" i="6"/>
  <c r="BR496" i="6"/>
  <c r="BG496" i="6"/>
  <c r="BA496" i="6"/>
  <c r="BJ496" i="6"/>
  <c r="BL496" i="6"/>
  <c r="AX496" i="6"/>
  <c r="BD496" i="6"/>
  <c r="BO496" i="6"/>
  <c r="BK496" i="6"/>
  <c r="AU496" i="6"/>
  <c r="AW496" i="6"/>
  <c r="AT496" i="6"/>
  <c r="AY496" i="6"/>
  <c r="BE500" i="6"/>
  <c r="AM500" i="6"/>
  <c r="AV500" i="6"/>
  <c r="BN500" i="6"/>
  <c r="BP500" i="6"/>
  <c r="BR500" i="6"/>
  <c r="BT500" i="6"/>
  <c r="BQ500" i="6"/>
  <c r="BL500" i="6"/>
  <c r="BS500" i="6"/>
  <c r="BC500" i="6"/>
  <c r="BD500" i="6"/>
  <c r="BG500" i="6"/>
  <c r="BH500" i="6"/>
  <c r="BF500" i="6"/>
  <c r="AU500" i="6"/>
  <c r="BJ500" i="6"/>
  <c r="BI500" i="6"/>
  <c r="AW500" i="6"/>
  <c r="AX500" i="6"/>
  <c r="BA500" i="6"/>
  <c r="BB500" i="6"/>
  <c r="BM500" i="6"/>
  <c r="BO500" i="6"/>
  <c r="AY500" i="6"/>
  <c r="AZ500" i="6"/>
  <c r="BK500" i="6"/>
  <c r="AT500" i="6"/>
  <c r="BN504" i="6"/>
  <c r="BE504" i="6"/>
  <c r="AM504" i="6"/>
  <c r="AV504" i="6"/>
  <c r="BT504" i="6"/>
  <c r="BM504" i="6"/>
  <c r="BP504" i="6"/>
  <c r="BO504" i="6"/>
  <c r="BS504" i="6"/>
  <c r="BL504" i="6"/>
  <c r="BH504" i="6"/>
  <c r="BI504" i="6"/>
  <c r="BK504" i="6"/>
  <c r="BR504" i="6"/>
  <c r="BF504" i="6"/>
  <c r="AZ504" i="6"/>
  <c r="BJ504" i="6"/>
  <c r="BG504" i="6"/>
  <c r="BA504" i="6"/>
  <c r="BB504" i="6"/>
  <c r="BQ504" i="6"/>
  <c r="BD504" i="6"/>
  <c r="AX504" i="6"/>
  <c r="AY504" i="6"/>
  <c r="AT504" i="6"/>
  <c r="BC504" i="6"/>
  <c r="AU504" i="6"/>
  <c r="AW504" i="6"/>
  <c r="BN508" i="6"/>
  <c r="BE508" i="6"/>
  <c r="AV508" i="6"/>
  <c r="AM508" i="6"/>
  <c r="BP508" i="6"/>
  <c r="BR508" i="6"/>
  <c r="BT508" i="6"/>
  <c r="BQ508" i="6"/>
  <c r="BS508" i="6"/>
  <c r="BC508" i="6"/>
  <c r="BD508" i="6"/>
  <c r="BL508" i="6"/>
  <c r="BF508" i="6"/>
  <c r="BH508" i="6"/>
  <c r="AU508" i="6"/>
  <c r="BM508" i="6"/>
  <c r="BJ508" i="6"/>
  <c r="AX508" i="6"/>
  <c r="BO508" i="6"/>
  <c r="BI508" i="6"/>
  <c r="AW508" i="6"/>
  <c r="BG508" i="6"/>
  <c r="AY508" i="6"/>
  <c r="BA508" i="6"/>
  <c r="BB508" i="6"/>
  <c r="AT508" i="6"/>
  <c r="BK508" i="6"/>
  <c r="AZ508" i="6"/>
  <c r="BN512" i="6"/>
  <c r="BE512" i="6"/>
  <c r="AV512" i="6"/>
  <c r="BT512" i="6"/>
  <c r="BM512" i="6"/>
  <c r="BP512" i="6"/>
  <c r="BO512" i="6"/>
  <c r="BQ512" i="6"/>
  <c r="BL512" i="6"/>
  <c r="BR512" i="6"/>
  <c r="BH512" i="6"/>
  <c r="BS512" i="6"/>
  <c r="BI512" i="6"/>
  <c r="BG512" i="6"/>
  <c r="BJ512" i="6"/>
  <c r="BC512" i="6"/>
  <c r="AM512" i="6"/>
  <c r="BF512" i="6"/>
  <c r="AZ512" i="6"/>
  <c r="BB512" i="6"/>
  <c r="BK512" i="6"/>
  <c r="BA512" i="6"/>
  <c r="BD512" i="6"/>
  <c r="AU512" i="6"/>
  <c r="AW512" i="6"/>
  <c r="AX512" i="6"/>
  <c r="AT512" i="6"/>
  <c r="AY512" i="6"/>
  <c r="BN203" i="6"/>
  <c r="BE203" i="6"/>
  <c r="AV203" i="6"/>
  <c r="AM203" i="6"/>
  <c r="BO203" i="6"/>
  <c r="BQ203" i="6"/>
  <c r="BS203" i="6"/>
  <c r="BT203" i="6"/>
  <c r="BM203" i="6"/>
  <c r="BR203" i="6"/>
  <c r="BL203" i="6"/>
  <c r="BK203" i="6"/>
  <c r="BC203" i="6"/>
  <c r="AW203" i="6"/>
  <c r="BD203" i="6"/>
  <c r="AX203" i="6"/>
  <c r="BF203" i="6"/>
  <c r="BI203" i="6"/>
  <c r="AT203" i="6"/>
  <c r="BJ203" i="6"/>
  <c r="AZ203" i="6"/>
  <c r="BP203" i="6"/>
  <c r="BG203" i="6"/>
  <c r="BH203" i="6"/>
  <c r="AU203" i="6"/>
  <c r="AY203" i="6"/>
  <c r="BA203" i="6"/>
  <c r="BB203" i="6"/>
  <c r="BN8" i="6"/>
  <c r="BE8" i="6"/>
  <c r="BR8" i="6"/>
  <c r="BT8" i="6"/>
  <c r="BM8" i="6"/>
  <c r="BP8" i="6"/>
  <c r="BS8" i="6"/>
  <c r="AM8" i="6"/>
  <c r="AV8" i="6"/>
  <c r="BO8" i="6"/>
  <c r="BQ8" i="6"/>
  <c r="BJ8" i="6"/>
  <c r="BF8" i="6"/>
  <c r="BG8" i="6"/>
  <c r="BK8" i="6"/>
  <c r="BD8" i="6"/>
  <c r="AX8" i="6"/>
  <c r="BH8" i="6"/>
  <c r="AY8" i="6"/>
  <c r="BC8" i="6"/>
  <c r="BB8" i="6"/>
  <c r="BI8" i="6"/>
  <c r="AU8" i="6"/>
  <c r="AW8" i="6"/>
  <c r="AZ8" i="6"/>
  <c r="BL8" i="6"/>
  <c r="AT8" i="6"/>
  <c r="BA8" i="6"/>
  <c r="BN14" i="6"/>
  <c r="BR14" i="6"/>
  <c r="BT14" i="6"/>
  <c r="BO14" i="6"/>
  <c r="BE14" i="6"/>
  <c r="BS14" i="6"/>
  <c r="AM14" i="6"/>
  <c r="BM14" i="6"/>
  <c r="BQ14" i="6"/>
  <c r="AV14" i="6"/>
  <c r="BH14" i="6"/>
  <c r="BJ14" i="6"/>
  <c r="BP14" i="6"/>
  <c r="BK14" i="6"/>
  <c r="BL14" i="6"/>
  <c r="BD14" i="6"/>
  <c r="AU14" i="6"/>
  <c r="AW14" i="6"/>
  <c r="BA14" i="6"/>
  <c r="BB14" i="6"/>
  <c r="AY14" i="6"/>
  <c r="BF14" i="6"/>
  <c r="BG14" i="6"/>
  <c r="BI14" i="6"/>
  <c r="AX14" i="6"/>
  <c r="AZ14" i="6"/>
  <c r="AT14" i="6"/>
  <c r="BC14" i="6"/>
  <c r="BN18" i="6"/>
  <c r="BE18" i="6"/>
  <c r="BM18" i="6"/>
  <c r="BP18" i="6"/>
  <c r="AM18" i="6"/>
  <c r="AV18" i="6"/>
  <c r="BQ18" i="6"/>
  <c r="BS18" i="6"/>
  <c r="BR18" i="6"/>
  <c r="BO18" i="6"/>
  <c r="BF18" i="6"/>
  <c r="BH18" i="6"/>
  <c r="BI18" i="6"/>
  <c r="BG18" i="6"/>
  <c r="AZ18" i="6"/>
  <c r="BT18" i="6"/>
  <c r="BL18" i="6"/>
  <c r="BJ18" i="6"/>
  <c r="BA18" i="6"/>
  <c r="AU18" i="6"/>
  <c r="AY18" i="6"/>
  <c r="BK18" i="6"/>
  <c r="AT18" i="6"/>
  <c r="AW18" i="6"/>
  <c r="AX18" i="6"/>
  <c r="BD18" i="6"/>
  <c r="BB18" i="6"/>
  <c r="BC18" i="6"/>
  <c r="BN26" i="6"/>
  <c r="BM26" i="6"/>
  <c r="BP26" i="6"/>
  <c r="BO26" i="6"/>
  <c r="BR26" i="6"/>
  <c r="AV26" i="6"/>
  <c r="BS26" i="6"/>
  <c r="BE26" i="6"/>
  <c r="BT26" i="6"/>
  <c r="AM26" i="6"/>
  <c r="BF26" i="6"/>
  <c r="BH26" i="6"/>
  <c r="BI26" i="6"/>
  <c r="BL26" i="6"/>
  <c r="BJ26" i="6"/>
  <c r="AZ26" i="6"/>
  <c r="BA26" i="6"/>
  <c r="BC26" i="6"/>
  <c r="BK26" i="6"/>
  <c r="AY26" i="6"/>
  <c r="AU26" i="6"/>
  <c r="AT26" i="6"/>
  <c r="BQ26" i="6"/>
  <c r="BD26" i="6"/>
  <c r="AW26" i="6"/>
  <c r="AX26" i="6"/>
  <c r="BG26" i="6"/>
  <c r="BB26" i="6"/>
  <c r="BE31" i="6"/>
  <c r="AM31" i="6"/>
  <c r="BS31" i="6"/>
  <c r="AV31" i="6"/>
  <c r="BN31" i="6"/>
  <c r="BQ31" i="6"/>
  <c r="BT31" i="6"/>
  <c r="BR31" i="6"/>
  <c r="BM31" i="6"/>
  <c r="BP31" i="6"/>
  <c r="BO31" i="6"/>
  <c r="BI31" i="6"/>
  <c r="BL31" i="6"/>
  <c r="BK31" i="6"/>
  <c r="BD31" i="6"/>
  <c r="BH31" i="6"/>
  <c r="BJ31" i="6"/>
  <c r="BG31" i="6"/>
  <c r="AW31" i="6"/>
  <c r="AX31" i="6"/>
  <c r="AU31" i="6"/>
  <c r="AY31" i="6"/>
  <c r="BC31" i="6"/>
  <c r="BF31" i="6"/>
  <c r="AZ31" i="6"/>
  <c r="BB31" i="6"/>
  <c r="AT31" i="6"/>
  <c r="BA31" i="6"/>
  <c r="BN23" i="6"/>
  <c r="BE23" i="6"/>
  <c r="AM23" i="6"/>
  <c r="BS23" i="6"/>
  <c r="AV23" i="6"/>
  <c r="BO23" i="6"/>
  <c r="BQ23" i="6"/>
  <c r="BP23" i="6"/>
  <c r="BM23" i="6"/>
  <c r="BR23" i="6"/>
  <c r="BI23" i="6"/>
  <c r="BL23" i="6"/>
  <c r="BK23" i="6"/>
  <c r="BD23" i="6"/>
  <c r="BF23" i="6"/>
  <c r="AW23" i="6"/>
  <c r="AX23" i="6"/>
  <c r="BH23" i="6"/>
  <c r="BB23" i="6"/>
  <c r="BJ23" i="6"/>
  <c r="AY23" i="6"/>
  <c r="BT23" i="6"/>
  <c r="BC23" i="6"/>
  <c r="AZ23" i="6"/>
  <c r="BA23" i="6"/>
  <c r="AT23" i="6"/>
  <c r="AU23" i="6"/>
  <c r="BG23" i="6"/>
  <c r="BN36" i="6"/>
  <c r="AV36" i="6"/>
  <c r="BE36" i="6"/>
  <c r="BP36" i="6"/>
  <c r="BR36" i="6"/>
  <c r="BM36" i="6"/>
  <c r="BQ36" i="6"/>
  <c r="BT36" i="6"/>
  <c r="BS36" i="6"/>
  <c r="BO36" i="6"/>
  <c r="BF36" i="6"/>
  <c r="BH36" i="6"/>
  <c r="BJ36" i="6"/>
  <c r="AM36" i="6"/>
  <c r="BG36" i="6"/>
  <c r="BC36" i="6"/>
  <c r="BB36" i="6"/>
  <c r="BL36" i="6"/>
  <c r="BI36" i="6"/>
  <c r="BK36" i="6"/>
  <c r="AU36" i="6"/>
  <c r="AX36" i="6"/>
  <c r="BA36" i="6"/>
  <c r="BD36" i="6"/>
  <c r="AW36" i="6"/>
  <c r="AY36" i="6"/>
  <c r="AT36" i="6"/>
  <c r="AZ36" i="6"/>
  <c r="BN160" i="6"/>
  <c r="BE160" i="6"/>
  <c r="AV160" i="6"/>
  <c r="AM160" i="6"/>
  <c r="BO160" i="6"/>
  <c r="BQ160" i="6"/>
  <c r="BR160" i="6"/>
  <c r="BT160" i="6"/>
  <c r="BP160" i="6"/>
  <c r="BM160" i="6"/>
  <c r="BH160" i="6"/>
  <c r="BL160" i="6"/>
  <c r="BK160" i="6"/>
  <c r="BS160" i="6"/>
  <c r="BF160" i="6"/>
  <c r="AX160" i="6"/>
  <c r="BG160" i="6"/>
  <c r="AY160" i="6"/>
  <c r="BD160" i="6"/>
  <c r="BI160" i="6"/>
  <c r="AU160" i="6"/>
  <c r="BC160" i="6"/>
  <c r="AW160" i="6"/>
  <c r="BA160" i="6"/>
  <c r="BJ160" i="6"/>
  <c r="AZ160" i="6"/>
  <c r="BB160" i="6"/>
  <c r="AT160" i="6"/>
  <c r="BE164" i="6"/>
  <c r="AV164" i="6"/>
  <c r="BS164" i="6"/>
  <c r="BN164" i="6"/>
  <c r="BM164" i="6"/>
  <c r="BP164" i="6"/>
  <c r="BQ164" i="6"/>
  <c r="BO164" i="6"/>
  <c r="BT164" i="6"/>
  <c r="BL164" i="6"/>
  <c r="AM164" i="6"/>
  <c r="BG164" i="6"/>
  <c r="BH164" i="6"/>
  <c r="BC164" i="6"/>
  <c r="BB164" i="6"/>
  <c r="BD164" i="6"/>
  <c r="BR164" i="6"/>
  <c r="BK164" i="6"/>
  <c r="AY164" i="6"/>
  <c r="AZ164" i="6"/>
  <c r="AW164" i="6"/>
  <c r="BA164" i="6"/>
  <c r="AX164" i="6"/>
  <c r="BF164" i="6"/>
  <c r="BI164" i="6"/>
  <c r="AT164" i="6"/>
  <c r="BJ164" i="6"/>
  <c r="AU164" i="6"/>
  <c r="BN168" i="6"/>
  <c r="BE168" i="6"/>
  <c r="AV168" i="6"/>
  <c r="AM168" i="6"/>
  <c r="BO168" i="6"/>
  <c r="BQ168" i="6"/>
  <c r="BM168" i="6"/>
  <c r="BR168" i="6"/>
  <c r="BT168" i="6"/>
  <c r="BP168" i="6"/>
  <c r="BH168" i="6"/>
  <c r="BK168" i="6"/>
  <c r="BS168" i="6"/>
  <c r="BL168" i="6"/>
  <c r="AX168" i="6"/>
  <c r="AY168" i="6"/>
  <c r="BD168" i="6"/>
  <c r="BI168" i="6"/>
  <c r="AW168" i="6"/>
  <c r="BA168" i="6"/>
  <c r="BF168" i="6"/>
  <c r="AZ168" i="6"/>
  <c r="BJ168" i="6"/>
  <c r="BC168" i="6"/>
  <c r="AU168" i="6"/>
  <c r="BB168" i="6"/>
  <c r="AT168" i="6"/>
  <c r="BG168" i="6"/>
  <c r="BE172" i="6"/>
  <c r="BN172" i="6"/>
  <c r="AV172" i="6"/>
  <c r="AM172" i="6"/>
  <c r="BS172" i="6"/>
  <c r="BR172" i="6"/>
  <c r="BM172" i="6"/>
  <c r="BQ172" i="6"/>
  <c r="BO172" i="6"/>
  <c r="BT172" i="6"/>
  <c r="BP172" i="6"/>
  <c r="BL172" i="6"/>
  <c r="BG172" i="6"/>
  <c r="BH172" i="6"/>
  <c r="BK172" i="6"/>
  <c r="BC172" i="6"/>
  <c r="BB172" i="6"/>
  <c r="BF172" i="6"/>
  <c r="AW172" i="6"/>
  <c r="BI172" i="6"/>
  <c r="AX172" i="6"/>
  <c r="AY172" i="6"/>
  <c r="BA172" i="6"/>
  <c r="AZ172" i="6"/>
  <c r="BD172" i="6"/>
  <c r="BJ172" i="6"/>
  <c r="AT172" i="6"/>
  <c r="AU172" i="6"/>
  <c r="BN176" i="6"/>
  <c r="AV176" i="6"/>
  <c r="BE176" i="6"/>
  <c r="AM176" i="6"/>
  <c r="BQ176" i="6"/>
  <c r="BT176" i="6"/>
  <c r="BO176" i="6"/>
  <c r="BP176" i="6"/>
  <c r="BR176" i="6"/>
  <c r="BM176" i="6"/>
  <c r="BH176" i="6"/>
  <c r="BK176" i="6"/>
  <c r="BI176" i="6"/>
  <c r="AX176" i="6"/>
  <c r="BJ176" i="6"/>
  <c r="BS176" i="6"/>
  <c r="BL176" i="6"/>
  <c r="AW176" i="6"/>
  <c r="AY176" i="6"/>
  <c r="BF176" i="6"/>
  <c r="BC176" i="6"/>
  <c r="AZ176" i="6"/>
  <c r="BG176" i="6"/>
  <c r="AU176" i="6"/>
  <c r="BD176" i="6"/>
  <c r="BA176" i="6"/>
  <c r="BB176" i="6"/>
  <c r="AT176" i="6"/>
  <c r="BE180" i="6"/>
  <c r="AV180" i="6"/>
  <c r="BN180" i="6"/>
  <c r="AM180" i="6"/>
  <c r="BP180" i="6"/>
  <c r="BR180" i="6"/>
  <c r="BT180" i="6"/>
  <c r="BM180" i="6"/>
  <c r="BS180" i="6"/>
  <c r="BO180" i="6"/>
  <c r="BG180" i="6"/>
  <c r="BH180" i="6"/>
  <c r="BF180" i="6"/>
  <c r="BC180" i="6"/>
  <c r="BB180" i="6"/>
  <c r="BI180" i="6"/>
  <c r="AW180" i="6"/>
  <c r="AX180" i="6"/>
  <c r="BJ180" i="6"/>
  <c r="BL180" i="6"/>
  <c r="BK180" i="6"/>
  <c r="BQ180" i="6"/>
  <c r="BD180" i="6"/>
  <c r="AU180" i="6"/>
  <c r="AY180" i="6"/>
  <c r="AT180" i="6"/>
  <c r="AZ180" i="6"/>
  <c r="BA180" i="6"/>
  <c r="BN184" i="6"/>
  <c r="BE184" i="6"/>
  <c r="AV184" i="6"/>
  <c r="BT184" i="6"/>
  <c r="BM184" i="6"/>
  <c r="BP184" i="6"/>
  <c r="AM184" i="6"/>
  <c r="BQ184" i="6"/>
  <c r="BS184" i="6"/>
  <c r="BR184" i="6"/>
  <c r="BH184" i="6"/>
  <c r="BK184" i="6"/>
  <c r="BL184" i="6"/>
  <c r="BD184" i="6"/>
  <c r="BF184" i="6"/>
  <c r="BI184" i="6"/>
  <c r="BB184" i="6"/>
  <c r="BJ184" i="6"/>
  <c r="BC184" i="6"/>
  <c r="BO184" i="6"/>
  <c r="AX184" i="6"/>
  <c r="AY184" i="6"/>
  <c r="AZ184" i="6"/>
  <c r="AU184" i="6"/>
  <c r="AW184" i="6"/>
  <c r="AT184" i="6"/>
  <c r="BA184" i="6"/>
  <c r="BG184" i="6"/>
  <c r="BE188" i="6"/>
  <c r="AV188" i="6"/>
  <c r="AM188" i="6"/>
  <c r="BP188" i="6"/>
  <c r="BR188" i="6"/>
  <c r="BT188" i="6"/>
  <c r="BM188" i="6"/>
  <c r="BN188" i="6"/>
  <c r="BQ188" i="6"/>
  <c r="BO188" i="6"/>
  <c r="BG188" i="6"/>
  <c r="BH188" i="6"/>
  <c r="BL188" i="6"/>
  <c r="BC188" i="6"/>
  <c r="BS188" i="6"/>
  <c r="AX188" i="6"/>
  <c r="AY188" i="6"/>
  <c r="BF188" i="6"/>
  <c r="BK188" i="6"/>
  <c r="BB188" i="6"/>
  <c r="BA188" i="6"/>
  <c r="BD188" i="6"/>
  <c r="BJ188" i="6"/>
  <c r="AT188" i="6"/>
  <c r="BI188" i="6"/>
  <c r="AU188" i="6"/>
  <c r="AW188" i="6"/>
  <c r="AZ188" i="6"/>
  <c r="BN191" i="6"/>
  <c r="BE191" i="6"/>
  <c r="AV191" i="6"/>
  <c r="AM191" i="6"/>
  <c r="BS191" i="6"/>
  <c r="BO191" i="6"/>
  <c r="BM191" i="6"/>
  <c r="BR191" i="6"/>
  <c r="BP191" i="6"/>
  <c r="BL191" i="6"/>
  <c r="BT191" i="6"/>
  <c r="BG191" i="6"/>
  <c r="BJ191" i="6"/>
  <c r="BK191" i="6"/>
  <c r="BF191" i="6"/>
  <c r="BH191" i="6"/>
  <c r="BA191" i="6"/>
  <c r="BB191" i="6"/>
  <c r="BD191" i="6"/>
  <c r="BQ191" i="6"/>
  <c r="AX191" i="6"/>
  <c r="AU191" i="6"/>
  <c r="BI191" i="6"/>
  <c r="AW191" i="6"/>
  <c r="AT191" i="6"/>
  <c r="AY191" i="6"/>
  <c r="AZ191" i="6"/>
  <c r="BC191" i="6"/>
  <c r="BE39" i="6"/>
  <c r="BN39" i="6"/>
  <c r="AM39" i="6"/>
  <c r="BS39" i="6"/>
  <c r="BO39" i="6"/>
  <c r="AV39" i="6"/>
  <c r="BQ39" i="6"/>
  <c r="BT39" i="6"/>
  <c r="BM39" i="6"/>
  <c r="BP39" i="6"/>
  <c r="BI39" i="6"/>
  <c r="BL39" i="6"/>
  <c r="BK39" i="6"/>
  <c r="BD39" i="6"/>
  <c r="BF39" i="6"/>
  <c r="AW39" i="6"/>
  <c r="AX39" i="6"/>
  <c r="BC39" i="6"/>
  <c r="BG39" i="6"/>
  <c r="AU39" i="6"/>
  <c r="AY39" i="6"/>
  <c r="AZ39" i="6"/>
  <c r="BR39" i="6"/>
  <c r="BB39" i="6"/>
  <c r="BA39" i="6"/>
  <c r="BH39" i="6"/>
  <c r="BJ39" i="6"/>
  <c r="AT39" i="6"/>
  <c r="BN197" i="6"/>
  <c r="BE197" i="6"/>
  <c r="AM197" i="6"/>
  <c r="AV197" i="6"/>
  <c r="BQ197" i="6"/>
  <c r="BS197" i="6"/>
  <c r="BO197" i="6"/>
  <c r="BR197" i="6"/>
  <c r="BM197" i="6"/>
  <c r="BT197" i="6"/>
  <c r="BL197" i="6"/>
  <c r="BD197" i="6"/>
  <c r="BH197" i="6"/>
  <c r="BP197" i="6"/>
  <c r="BI197" i="6"/>
  <c r="BC197" i="6"/>
  <c r="AY197" i="6"/>
  <c r="BF197" i="6"/>
  <c r="AZ197" i="6"/>
  <c r="BK197" i="6"/>
  <c r="BG197" i="6"/>
  <c r="AW197" i="6"/>
  <c r="AX197" i="6"/>
  <c r="AU197" i="6"/>
  <c r="BJ197" i="6"/>
  <c r="BA197" i="6"/>
  <c r="BB197" i="6"/>
  <c r="AT197" i="6"/>
  <c r="BN42" i="6"/>
  <c r="AV42" i="6"/>
  <c r="BM42" i="6"/>
  <c r="BP42" i="6"/>
  <c r="BO42" i="6"/>
  <c r="BR42" i="6"/>
  <c r="AM42" i="6"/>
  <c r="BT42" i="6"/>
  <c r="BE42" i="6"/>
  <c r="BQ42" i="6"/>
  <c r="BS42" i="6"/>
  <c r="BF42" i="6"/>
  <c r="BH42" i="6"/>
  <c r="BI42" i="6"/>
  <c r="BJ42" i="6"/>
  <c r="BL42" i="6"/>
  <c r="AZ42" i="6"/>
  <c r="BA42" i="6"/>
  <c r="AU42" i="6"/>
  <c r="AX42" i="6"/>
  <c r="BK42" i="6"/>
  <c r="BD42" i="6"/>
  <c r="AT42" i="6"/>
  <c r="BG42" i="6"/>
  <c r="AW42" i="6"/>
  <c r="AY42" i="6"/>
  <c r="BC42" i="6"/>
  <c r="BB42" i="6"/>
  <c r="BN201" i="6"/>
  <c r="BE201" i="6"/>
  <c r="AM201" i="6"/>
  <c r="AV201" i="6"/>
  <c r="BO201" i="6"/>
  <c r="BQ201" i="6"/>
  <c r="BT201" i="6"/>
  <c r="BP201" i="6"/>
  <c r="BL201" i="6"/>
  <c r="BR201" i="6"/>
  <c r="BS201" i="6"/>
  <c r="BD201" i="6"/>
  <c r="BI201" i="6"/>
  <c r="BM201" i="6"/>
  <c r="BJ201" i="6"/>
  <c r="BF201" i="6"/>
  <c r="BG201" i="6"/>
  <c r="AU201" i="6"/>
  <c r="BK201" i="6"/>
  <c r="AW201" i="6"/>
  <c r="AY201" i="6"/>
  <c r="AT201" i="6"/>
  <c r="BC201" i="6"/>
  <c r="AX201" i="6"/>
  <c r="BB201" i="6"/>
  <c r="AZ201" i="6"/>
  <c r="BH201" i="6"/>
  <c r="BA201" i="6"/>
  <c r="BN204" i="6"/>
  <c r="BE204" i="6"/>
  <c r="AV204" i="6"/>
  <c r="BP204" i="6"/>
  <c r="BR204" i="6"/>
  <c r="BT204" i="6"/>
  <c r="BQ204" i="6"/>
  <c r="BO204" i="6"/>
  <c r="BC204" i="6"/>
  <c r="BD204" i="6"/>
  <c r="BG204" i="6"/>
  <c r="AX204" i="6"/>
  <c r="BH204" i="6"/>
  <c r="AY204" i="6"/>
  <c r="BK204" i="6"/>
  <c r="AM204" i="6"/>
  <c r="BM204" i="6"/>
  <c r="AU204" i="6"/>
  <c r="BF204" i="6"/>
  <c r="AZ204" i="6"/>
  <c r="BI204" i="6"/>
  <c r="BS204" i="6"/>
  <c r="AW204" i="6"/>
  <c r="BJ204" i="6"/>
  <c r="BA204" i="6"/>
  <c r="BB204" i="6"/>
  <c r="BL204" i="6"/>
  <c r="AT204" i="6"/>
  <c r="BE206" i="6"/>
  <c r="BN206" i="6"/>
  <c r="AM206" i="6"/>
  <c r="AV206" i="6"/>
  <c r="BR206" i="6"/>
  <c r="BT206" i="6"/>
  <c r="BM206" i="6"/>
  <c r="BP206" i="6"/>
  <c r="BS206" i="6"/>
  <c r="BQ206" i="6"/>
  <c r="BO206" i="6"/>
  <c r="BF206" i="6"/>
  <c r="BL206" i="6"/>
  <c r="BG206" i="6"/>
  <c r="AZ206" i="6"/>
  <c r="BC206" i="6"/>
  <c r="BA206" i="6"/>
  <c r="BK206" i="6"/>
  <c r="BD206" i="6"/>
  <c r="BH206" i="6"/>
  <c r="AU206" i="6"/>
  <c r="BI206" i="6"/>
  <c r="AW206" i="6"/>
  <c r="AT206" i="6"/>
  <c r="BB206" i="6"/>
  <c r="AX206" i="6"/>
  <c r="BJ206" i="6"/>
  <c r="AY206" i="6"/>
  <c r="BN209" i="6"/>
  <c r="BE209" i="6"/>
  <c r="AM209" i="6"/>
  <c r="AV209" i="6"/>
  <c r="BO209" i="6"/>
  <c r="BQ209" i="6"/>
  <c r="BP209" i="6"/>
  <c r="BT209" i="6"/>
  <c r="BL209" i="6"/>
  <c r="BR209" i="6"/>
  <c r="BM209" i="6"/>
  <c r="BI209" i="6"/>
  <c r="BJ209" i="6"/>
  <c r="BS209" i="6"/>
  <c r="BD209" i="6"/>
  <c r="AU209" i="6"/>
  <c r="BF209" i="6"/>
  <c r="BC209" i="6"/>
  <c r="BK209" i="6"/>
  <c r="AW209" i="6"/>
  <c r="AT209" i="6"/>
  <c r="BH209" i="6"/>
  <c r="AY209" i="6"/>
  <c r="AZ209" i="6"/>
  <c r="BB209" i="6"/>
  <c r="BG209" i="6"/>
  <c r="AX209" i="6"/>
  <c r="BA209" i="6"/>
  <c r="BN48" i="6"/>
  <c r="BE48" i="6"/>
  <c r="BT48" i="6"/>
  <c r="BM48" i="6"/>
  <c r="AM48" i="6"/>
  <c r="AV48" i="6"/>
  <c r="BP48" i="6"/>
  <c r="BR48" i="6"/>
  <c r="BS48" i="6"/>
  <c r="BO48" i="6"/>
  <c r="BQ48" i="6"/>
  <c r="BH48" i="6"/>
  <c r="BK48" i="6"/>
  <c r="AX48" i="6"/>
  <c r="AY48" i="6"/>
  <c r="BC48" i="6"/>
  <c r="AU48" i="6"/>
  <c r="BD48" i="6"/>
  <c r="AZ48" i="6"/>
  <c r="BI48" i="6"/>
  <c r="BJ48" i="6"/>
  <c r="BL48" i="6"/>
  <c r="AW48" i="6"/>
  <c r="AT48" i="6"/>
  <c r="BA48" i="6"/>
  <c r="BF48" i="6"/>
  <c r="BG48" i="6"/>
  <c r="BB48" i="6"/>
  <c r="BN65" i="6"/>
  <c r="BE65" i="6"/>
  <c r="AM65" i="6"/>
  <c r="AV65" i="6"/>
  <c r="BP65" i="6"/>
  <c r="BR65" i="6"/>
  <c r="BT65" i="6"/>
  <c r="BO65" i="6"/>
  <c r="BS65" i="6"/>
  <c r="BL65" i="6"/>
  <c r="BQ65" i="6"/>
  <c r="BI65" i="6"/>
  <c r="BM65" i="6"/>
  <c r="BD65" i="6"/>
  <c r="BF65" i="6"/>
  <c r="AY65" i="6"/>
  <c r="BG65" i="6"/>
  <c r="AZ65" i="6"/>
  <c r="BH65" i="6"/>
  <c r="BB65" i="6"/>
  <c r="BJ65" i="6"/>
  <c r="BK65" i="6"/>
  <c r="BA65" i="6"/>
  <c r="AU65" i="6"/>
  <c r="AT65" i="6"/>
  <c r="BC65" i="6"/>
  <c r="AX65" i="6"/>
  <c r="AW65" i="6"/>
  <c r="BN216" i="6"/>
  <c r="BE216" i="6"/>
  <c r="AV216" i="6"/>
  <c r="AM216" i="6"/>
  <c r="BT216" i="6"/>
  <c r="BM216" i="6"/>
  <c r="BP216" i="6"/>
  <c r="BR216" i="6"/>
  <c r="BS216" i="6"/>
  <c r="BL216" i="6"/>
  <c r="BO216" i="6"/>
  <c r="BH216" i="6"/>
  <c r="BQ216" i="6"/>
  <c r="BI216" i="6"/>
  <c r="BG216" i="6"/>
  <c r="BB216" i="6"/>
  <c r="BJ216" i="6"/>
  <c r="BC216" i="6"/>
  <c r="AX216" i="6"/>
  <c r="BF216" i="6"/>
  <c r="AZ216" i="6"/>
  <c r="BK216" i="6"/>
  <c r="BD216" i="6"/>
  <c r="AY216" i="6"/>
  <c r="BA216" i="6"/>
  <c r="AU216" i="6"/>
  <c r="AW216" i="6"/>
  <c r="AT216" i="6"/>
  <c r="BN69" i="6"/>
  <c r="AV69" i="6"/>
  <c r="AM69" i="6"/>
  <c r="BE69" i="6"/>
  <c r="BT69" i="6"/>
  <c r="BM69" i="6"/>
  <c r="BP69" i="6"/>
  <c r="BR69" i="6"/>
  <c r="BQ69" i="6"/>
  <c r="BO69" i="6"/>
  <c r="BL69" i="6"/>
  <c r="BD69" i="6"/>
  <c r="BH69" i="6"/>
  <c r="BI69" i="6"/>
  <c r="AU69" i="6"/>
  <c r="AW69" i="6"/>
  <c r="BF69" i="6"/>
  <c r="BA69" i="6"/>
  <c r="BK69" i="6"/>
  <c r="BS69" i="6"/>
  <c r="AX69" i="6"/>
  <c r="AZ69" i="6"/>
  <c r="BB69" i="6"/>
  <c r="AT69" i="6"/>
  <c r="BG69" i="6"/>
  <c r="AY69" i="6"/>
  <c r="BJ69" i="6"/>
  <c r="BC69" i="6"/>
  <c r="BN221" i="6"/>
  <c r="BE221" i="6"/>
  <c r="AM221" i="6"/>
  <c r="AV221" i="6"/>
  <c r="BQ221" i="6"/>
  <c r="BS221" i="6"/>
  <c r="BM221" i="6"/>
  <c r="BP221" i="6"/>
  <c r="BO221" i="6"/>
  <c r="BL221" i="6"/>
  <c r="BD221" i="6"/>
  <c r="BF221" i="6"/>
  <c r="AY221" i="6"/>
  <c r="BG221" i="6"/>
  <c r="AZ221" i="6"/>
  <c r="BH221" i="6"/>
  <c r="BK221" i="6"/>
  <c r="BT221" i="6"/>
  <c r="AU221" i="6"/>
  <c r="BR221" i="6"/>
  <c r="AW221" i="6"/>
  <c r="BA221" i="6"/>
  <c r="BI221" i="6"/>
  <c r="BB221" i="6"/>
  <c r="BC221" i="6"/>
  <c r="BJ221" i="6"/>
  <c r="AT221" i="6"/>
  <c r="AX221" i="6"/>
  <c r="BN222" i="6"/>
  <c r="BE222" i="6"/>
  <c r="AV222" i="6"/>
  <c r="AM222" i="6"/>
  <c r="BR222" i="6"/>
  <c r="BT222" i="6"/>
  <c r="BM222" i="6"/>
  <c r="BO222" i="6"/>
  <c r="BS222" i="6"/>
  <c r="BQ222" i="6"/>
  <c r="BL222" i="6"/>
  <c r="BP222" i="6"/>
  <c r="BF222" i="6"/>
  <c r="BG222" i="6"/>
  <c r="BI222" i="6"/>
  <c r="AZ222" i="6"/>
  <c r="BJ222" i="6"/>
  <c r="BA222" i="6"/>
  <c r="AX222" i="6"/>
  <c r="BB222" i="6"/>
  <c r="BD222" i="6"/>
  <c r="AY222" i="6"/>
  <c r="BH222" i="6"/>
  <c r="BK222" i="6"/>
  <c r="BC222" i="6"/>
  <c r="AU222" i="6"/>
  <c r="AW222" i="6"/>
  <c r="AT222" i="6"/>
  <c r="BN226" i="6"/>
  <c r="AV226" i="6"/>
  <c r="BE226" i="6"/>
  <c r="AM226" i="6"/>
  <c r="BM226" i="6"/>
  <c r="BP226" i="6"/>
  <c r="BR226" i="6"/>
  <c r="BQ226" i="6"/>
  <c r="BT226" i="6"/>
  <c r="BO226" i="6"/>
  <c r="BJ226" i="6"/>
  <c r="BK226" i="6"/>
  <c r="AU226" i="6"/>
  <c r="BL226" i="6"/>
  <c r="BC226" i="6"/>
  <c r="AW226" i="6"/>
  <c r="BF226" i="6"/>
  <c r="BB226" i="6"/>
  <c r="BG226" i="6"/>
  <c r="AT226" i="6"/>
  <c r="BH226" i="6"/>
  <c r="BI226" i="6"/>
  <c r="BD226" i="6"/>
  <c r="AY226" i="6"/>
  <c r="AZ226" i="6"/>
  <c r="AX226" i="6"/>
  <c r="BA226" i="6"/>
  <c r="BS226" i="6"/>
  <c r="BN74" i="6"/>
  <c r="BE74" i="6"/>
  <c r="AV74" i="6"/>
  <c r="BQ74" i="6"/>
  <c r="BS74" i="6"/>
  <c r="BM74" i="6"/>
  <c r="AM74" i="6"/>
  <c r="BP74" i="6"/>
  <c r="BR74" i="6"/>
  <c r="BT74" i="6"/>
  <c r="BJ74" i="6"/>
  <c r="BD74" i="6"/>
  <c r="BF74" i="6"/>
  <c r="BO74" i="6"/>
  <c r="BG74" i="6"/>
  <c r="AZ74" i="6"/>
  <c r="BL74" i="6"/>
  <c r="BH74" i="6"/>
  <c r="BA74" i="6"/>
  <c r="AU74" i="6"/>
  <c r="AY74" i="6"/>
  <c r="BB74" i="6"/>
  <c r="AT74" i="6"/>
  <c r="BI74" i="6"/>
  <c r="BK74" i="6"/>
  <c r="AW74" i="6"/>
  <c r="BC74" i="6"/>
  <c r="AX74" i="6"/>
  <c r="BN75" i="6"/>
  <c r="BE75" i="6"/>
  <c r="AV75" i="6"/>
  <c r="BR75" i="6"/>
  <c r="BT75" i="6"/>
  <c r="BM75" i="6"/>
  <c r="BO75" i="6"/>
  <c r="BS75" i="6"/>
  <c r="BP75" i="6"/>
  <c r="BQ75" i="6"/>
  <c r="AM75" i="6"/>
  <c r="BK75" i="6"/>
  <c r="BF75" i="6"/>
  <c r="BL75" i="6"/>
  <c r="BG75" i="6"/>
  <c r="BA75" i="6"/>
  <c r="BC75" i="6"/>
  <c r="BB75" i="6"/>
  <c r="BD75" i="6"/>
  <c r="AU75" i="6"/>
  <c r="BH75" i="6"/>
  <c r="AW75" i="6"/>
  <c r="BI75" i="6"/>
  <c r="AT75" i="6"/>
  <c r="AX75" i="6"/>
  <c r="AY75" i="6"/>
  <c r="AZ75" i="6"/>
  <c r="BJ75" i="6"/>
  <c r="BN235" i="6"/>
  <c r="BE235" i="6"/>
  <c r="AV235" i="6"/>
  <c r="AM235" i="6"/>
  <c r="BO235" i="6"/>
  <c r="BQ235" i="6"/>
  <c r="BS235" i="6"/>
  <c r="BR235" i="6"/>
  <c r="BM235" i="6"/>
  <c r="BT235" i="6"/>
  <c r="BL235" i="6"/>
  <c r="BK235" i="6"/>
  <c r="BC235" i="6"/>
  <c r="AW235" i="6"/>
  <c r="BD235" i="6"/>
  <c r="AX235" i="6"/>
  <c r="BH235" i="6"/>
  <c r="AT235" i="6"/>
  <c r="BP235" i="6"/>
  <c r="BF235" i="6"/>
  <c r="BG235" i="6"/>
  <c r="AY235" i="6"/>
  <c r="BI235" i="6"/>
  <c r="BB235" i="6"/>
  <c r="BJ235" i="6"/>
  <c r="AU235" i="6"/>
  <c r="BA235" i="6"/>
  <c r="AZ235" i="6"/>
  <c r="BN79" i="6"/>
  <c r="BE79" i="6"/>
  <c r="AM79" i="6"/>
  <c r="BM79" i="6"/>
  <c r="BP79" i="6"/>
  <c r="BR79" i="6"/>
  <c r="BQ79" i="6"/>
  <c r="BT79" i="6"/>
  <c r="AV79" i="6"/>
  <c r="BO79" i="6"/>
  <c r="BL79" i="6"/>
  <c r="BG79" i="6"/>
  <c r="BJ79" i="6"/>
  <c r="BK79" i="6"/>
  <c r="BI79" i="6"/>
  <c r="AW79" i="6"/>
  <c r="AX79" i="6"/>
  <c r="BS79" i="6"/>
  <c r="AZ79" i="6"/>
  <c r="BA79" i="6"/>
  <c r="BH79" i="6"/>
  <c r="BC79" i="6"/>
  <c r="AU79" i="6"/>
  <c r="AY79" i="6"/>
  <c r="BB79" i="6"/>
  <c r="AT79" i="6"/>
  <c r="BD79" i="6"/>
  <c r="BF79" i="6"/>
  <c r="BN80" i="6"/>
  <c r="BE80" i="6"/>
  <c r="AV80" i="6"/>
  <c r="AM80" i="6"/>
  <c r="BO80" i="6"/>
  <c r="BQ80" i="6"/>
  <c r="BS80" i="6"/>
  <c r="BR80" i="6"/>
  <c r="BP80" i="6"/>
  <c r="BM80" i="6"/>
  <c r="BT80" i="6"/>
  <c r="BH80" i="6"/>
  <c r="BK80" i="6"/>
  <c r="AX80" i="6"/>
  <c r="BD80" i="6"/>
  <c r="AY80" i="6"/>
  <c r="BF80" i="6"/>
  <c r="BG80" i="6"/>
  <c r="BC80" i="6"/>
  <c r="AU80" i="6"/>
  <c r="BA80" i="6"/>
  <c r="BJ80" i="6"/>
  <c r="BL80" i="6"/>
  <c r="BI80" i="6"/>
  <c r="BB80" i="6"/>
  <c r="AT80" i="6"/>
  <c r="AZ80" i="6"/>
  <c r="AW80" i="6"/>
  <c r="BE82" i="6"/>
  <c r="BN82" i="6"/>
  <c r="AV82" i="6"/>
  <c r="BQ82" i="6"/>
  <c r="BS82" i="6"/>
  <c r="AM82" i="6"/>
  <c r="BP82" i="6"/>
  <c r="BM82" i="6"/>
  <c r="BO82" i="6"/>
  <c r="BT82" i="6"/>
  <c r="BR82" i="6"/>
  <c r="BL82" i="6"/>
  <c r="BJ82" i="6"/>
  <c r="BD82" i="6"/>
  <c r="BF82" i="6"/>
  <c r="AZ82" i="6"/>
  <c r="BA82" i="6"/>
  <c r="BH82" i="6"/>
  <c r="AY82" i="6"/>
  <c r="BI82" i="6"/>
  <c r="BB82" i="6"/>
  <c r="AU82" i="6"/>
  <c r="BC82" i="6"/>
  <c r="AT82" i="6"/>
  <c r="BG82" i="6"/>
  <c r="BK82" i="6"/>
  <c r="AW82" i="6"/>
  <c r="AX82" i="6"/>
  <c r="BE244" i="6"/>
  <c r="BN244" i="6"/>
  <c r="AV244" i="6"/>
  <c r="AM244" i="6"/>
  <c r="BP244" i="6"/>
  <c r="BR244" i="6"/>
  <c r="BT244" i="6"/>
  <c r="BM244" i="6"/>
  <c r="BS244" i="6"/>
  <c r="BQ244" i="6"/>
  <c r="BO244" i="6"/>
  <c r="BC244" i="6"/>
  <c r="BD244" i="6"/>
  <c r="AX244" i="6"/>
  <c r="BF244" i="6"/>
  <c r="AY244" i="6"/>
  <c r="BH244" i="6"/>
  <c r="BJ244" i="6"/>
  <c r="BK244" i="6"/>
  <c r="BI244" i="6"/>
  <c r="AU244" i="6"/>
  <c r="BB244" i="6"/>
  <c r="BL244" i="6"/>
  <c r="AW244" i="6"/>
  <c r="AT244" i="6"/>
  <c r="AZ244" i="6"/>
  <c r="BG244" i="6"/>
  <c r="BA244" i="6"/>
  <c r="BN247" i="6"/>
  <c r="BE247" i="6"/>
  <c r="AM247" i="6"/>
  <c r="BS247" i="6"/>
  <c r="BO247" i="6"/>
  <c r="AV247" i="6"/>
  <c r="BR247" i="6"/>
  <c r="BM247" i="6"/>
  <c r="BL247" i="6"/>
  <c r="BQ247" i="6"/>
  <c r="BG247" i="6"/>
  <c r="BH247" i="6"/>
  <c r="BT247" i="6"/>
  <c r="BA247" i="6"/>
  <c r="BD247" i="6"/>
  <c r="BB247" i="6"/>
  <c r="BJ247" i="6"/>
  <c r="BP247" i="6"/>
  <c r="BF247" i="6"/>
  <c r="AU247" i="6"/>
  <c r="AW247" i="6"/>
  <c r="AY247" i="6"/>
  <c r="BK247" i="6"/>
  <c r="BI247" i="6"/>
  <c r="AT247" i="6"/>
  <c r="BC247" i="6"/>
  <c r="AX247" i="6"/>
  <c r="AZ247" i="6"/>
  <c r="BN85" i="6"/>
  <c r="AM85" i="6"/>
  <c r="BT85" i="6"/>
  <c r="BM85" i="6"/>
  <c r="BE85" i="6"/>
  <c r="BP85" i="6"/>
  <c r="AV85" i="6"/>
  <c r="BQ85" i="6"/>
  <c r="BO85" i="6"/>
  <c r="BS85" i="6"/>
  <c r="BL85" i="6"/>
  <c r="BD85" i="6"/>
  <c r="BH85" i="6"/>
  <c r="BI85" i="6"/>
  <c r="BF85" i="6"/>
  <c r="BG85" i="6"/>
  <c r="AU85" i="6"/>
  <c r="AZ85" i="6"/>
  <c r="BA85" i="6"/>
  <c r="BJ85" i="6"/>
  <c r="AX85" i="6"/>
  <c r="AW85" i="6"/>
  <c r="BB85" i="6"/>
  <c r="BK85" i="6"/>
  <c r="AT85" i="6"/>
  <c r="AY85" i="6"/>
  <c r="BR85" i="6"/>
  <c r="BC85" i="6"/>
  <c r="BE252" i="6"/>
  <c r="AV252" i="6"/>
  <c r="BN252" i="6"/>
  <c r="AM252" i="6"/>
  <c r="BP252" i="6"/>
  <c r="BR252" i="6"/>
  <c r="BT252" i="6"/>
  <c r="BM252" i="6"/>
  <c r="BQ252" i="6"/>
  <c r="BS252" i="6"/>
  <c r="BO252" i="6"/>
  <c r="BC252" i="6"/>
  <c r="BD252" i="6"/>
  <c r="BK252" i="6"/>
  <c r="AX252" i="6"/>
  <c r="AY252" i="6"/>
  <c r="BH252" i="6"/>
  <c r="BB252" i="6"/>
  <c r="BJ252" i="6"/>
  <c r="BI252" i="6"/>
  <c r="BL252" i="6"/>
  <c r="AW252" i="6"/>
  <c r="BF252" i="6"/>
  <c r="AT252" i="6"/>
  <c r="BA252" i="6"/>
  <c r="BG252" i="6"/>
  <c r="AU252" i="6"/>
  <c r="AZ252" i="6"/>
  <c r="BN255" i="6"/>
  <c r="BE255" i="6"/>
  <c r="AV255" i="6"/>
  <c r="AM255" i="6"/>
  <c r="BS255" i="6"/>
  <c r="BO255" i="6"/>
  <c r="BM255" i="6"/>
  <c r="BR255" i="6"/>
  <c r="BQ255" i="6"/>
  <c r="BL255" i="6"/>
  <c r="BT255" i="6"/>
  <c r="BG255" i="6"/>
  <c r="BH255" i="6"/>
  <c r="BA255" i="6"/>
  <c r="BB255" i="6"/>
  <c r="BJ255" i="6"/>
  <c r="BF255" i="6"/>
  <c r="BD255" i="6"/>
  <c r="AU255" i="6"/>
  <c r="AY255" i="6"/>
  <c r="AZ255" i="6"/>
  <c r="AT255" i="6"/>
  <c r="BP255" i="6"/>
  <c r="BC255" i="6"/>
  <c r="AW255" i="6"/>
  <c r="AX255" i="6"/>
  <c r="BI255" i="6"/>
  <c r="BK255" i="6"/>
  <c r="BE258" i="6"/>
  <c r="BN258" i="6"/>
  <c r="AM258" i="6"/>
  <c r="AV258" i="6"/>
  <c r="BM258" i="6"/>
  <c r="BP258" i="6"/>
  <c r="BR258" i="6"/>
  <c r="BS258" i="6"/>
  <c r="BQ258" i="6"/>
  <c r="BO258" i="6"/>
  <c r="BJ258" i="6"/>
  <c r="BK258" i="6"/>
  <c r="BL258" i="6"/>
  <c r="AU258" i="6"/>
  <c r="BT258" i="6"/>
  <c r="BC258" i="6"/>
  <c r="AW258" i="6"/>
  <c r="BD258" i="6"/>
  <c r="BH258" i="6"/>
  <c r="BB258" i="6"/>
  <c r="BI258" i="6"/>
  <c r="AT258" i="6"/>
  <c r="BG258" i="6"/>
  <c r="AX258" i="6"/>
  <c r="AY258" i="6"/>
  <c r="BF258" i="6"/>
  <c r="AZ258" i="6"/>
  <c r="BA258" i="6"/>
  <c r="BE262" i="6"/>
  <c r="BN262" i="6"/>
  <c r="AV262" i="6"/>
  <c r="AM262" i="6"/>
  <c r="BR262" i="6"/>
  <c r="BT262" i="6"/>
  <c r="BM262" i="6"/>
  <c r="BP262" i="6"/>
  <c r="BO262" i="6"/>
  <c r="BQ262" i="6"/>
  <c r="BL262" i="6"/>
  <c r="BS262" i="6"/>
  <c r="BF262" i="6"/>
  <c r="BG262" i="6"/>
  <c r="BD262" i="6"/>
  <c r="AZ262" i="6"/>
  <c r="BH262" i="6"/>
  <c r="BA262" i="6"/>
  <c r="BJ262" i="6"/>
  <c r="BC262" i="6"/>
  <c r="AU262" i="6"/>
  <c r="BK262" i="6"/>
  <c r="AW262" i="6"/>
  <c r="AX262" i="6"/>
  <c r="BI262" i="6"/>
  <c r="AY262" i="6"/>
  <c r="BB262" i="6"/>
  <c r="AT262" i="6"/>
  <c r="BN266" i="6"/>
  <c r="AM266" i="6"/>
  <c r="BE266" i="6"/>
  <c r="BM266" i="6"/>
  <c r="BP266" i="6"/>
  <c r="BR266" i="6"/>
  <c r="BS266" i="6"/>
  <c r="BQ266" i="6"/>
  <c r="BT266" i="6"/>
  <c r="AV266" i="6"/>
  <c r="BJ266" i="6"/>
  <c r="BK266" i="6"/>
  <c r="BO266" i="6"/>
  <c r="BI266" i="6"/>
  <c r="AU266" i="6"/>
  <c r="AW266" i="6"/>
  <c r="BD266" i="6"/>
  <c r="BL266" i="6"/>
  <c r="BH266" i="6"/>
  <c r="AZ266" i="6"/>
  <c r="BB266" i="6"/>
  <c r="BA266" i="6"/>
  <c r="AT266" i="6"/>
  <c r="BC266" i="6"/>
  <c r="AX266" i="6"/>
  <c r="AY266" i="6"/>
  <c r="BF266" i="6"/>
  <c r="BG266" i="6"/>
  <c r="BN98" i="6"/>
  <c r="BE98" i="6"/>
  <c r="AV98" i="6"/>
  <c r="BQ98" i="6"/>
  <c r="BS98" i="6"/>
  <c r="AM98" i="6"/>
  <c r="BT98" i="6"/>
  <c r="BO98" i="6"/>
  <c r="BR98" i="6"/>
  <c r="BP98" i="6"/>
  <c r="BM98" i="6"/>
  <c r="BJ98" i="6"/>
  <c r="BD98" i="6"/>
  <c r="BL98" i="6"/>
  <c r="BF98" i="6"/>
  <c r="AZ98" i="6"/>
  <c r="BG98" i="6"/>
  <c r="BA98" i="6"/>
  <c r="BI98" i="6"/>
  <c r="AW98" i="6"/>
  <c r="BK98" i="6"/>
  <c r="AX98" i="6"/>
  <c r="AY98" i="6"/>
  <c r="BB98" i="6"/>
  <c r="AT98" i="6"/>
  <c r="BH98" i="6"/>
  <c r="BC98" i="6"/>
  <c r="AU98" i="6"/>
  <c r="BN100" i="6"/>
  <c r="BE100" i="6"/>
  <c r="AV100" i="6"/>
  <c r="BS100" i="6"/>
  <c r="BO100" i="6"/>
  <c r="BR100" i="6"/>
  <c r="AM100" i="6"/>
  <c r="BM100" i="6"/>
  <c r="BP100" i="6"/>
  <c r="BQ100" i="6"/>
  <c r="BG100" i="6"/>
  <c r="BH100" i="6"/>
  <c r="BT100" i="6"/>
  <c r="BC100" i="6"/>
  <c r="BB100" i="6"/>
  <c r="BD100" i="6"/>
  <c r="BK100" i="6"/>
  <c r="AU100" i="6"/>
  <c r="BF100" i="6"/>
  <c r="AY100" i="6"/>
  <c r="BJ100" i="6"/>
  <c r="BL100" i="6"/>
  <c r="BI100" i="6"/>
  <c r="AZ100" i="6"/>
  <c r="BA100" i="6"/>
  <c r="AW100" i="6"/>
  <c r="AT100" i="6"/>
  <c r="AX100" i="6"/>
  <c r="BN279" i="6"/>
  <c r="BE279" i="6"/>
  <c r="AV279" i="6"/>
  <c r="AM279" i="6"/>
  <c r="BM279" i="6"/>
  <c r="BP279" i="6"/>
  <c r="BR279" i="6"/>
  <c r="BQ279" i="6"/>
  <c r="BS279" i="6"/>
  <c r="BL279" i="6"/>
  <c r="BT279" i="6"/>
  <c r="BJ279" i="6"/>
  <c r="BK279" i="6"/>
  <c r="BG279" i="6"/>
  <c r="AU279" i="6"/>
  <c r="BH279" i="6"/>
  <c r="AW279" i="6"/>
  <c r="BD279" i="6"/>
  <c r="BC279" i="6"/>
  <c r="AX279" i="6"/>
  <c r="BO279" i="6"/>
  <c r="AY279" i="6"/>
  <c r="AT279" i="6"/>
  <c r="AZ279" i="6"/>
  <c r="BI279" i="6"/>
  <c r="BB279" i="6"/>
  <c r="BF279" i="6"/>
  <c r="BA279" i="6"/>
  <c r="BE103" i="6"/>
  <c r="AV103" i="6"/>
  <c r="AM103" i="6"/>
  <c r="BN103" i="6"/>
  <c r="BM103" i="6"/>
  <c r="BP103" i="6"/>
  <c r="BR103" i="6"/>
  <c r="BO103" i="6"/>
  <c r="BS103" i="6"/>
  <c r="BQ103" i="6"/>
  <c r="BL103" i="6"/>
  <c r="BG103" i="6"/>
  <c r="BJ103" i="6"/>
  <c r="BK103" i="6"/>
  <c r="BH103" i="6"/>
  <c r="AW103" i="6"/>
  <c r="BT103" i="6"/>
  <c r="BI103" i="6"/>
  <c r="AX103" i="6"/>
  <c r="BF103" i="6"/>
  <c r="BC103" i="6"/>
  <c r="BD103" i="6"/>
  <c r="AU103" i="6"/>
  <c r="AY103" i="6"/>
  <c r="AZ103" i="6"/>
  <c r="BB103" i="6"/>
  <c r="AT103" i="6"/>
  <c r="BA103" i="6"/>
  <c r="BE284" i="6"/>
  <c r="BN284" i="6"/>
  <c r="AM284" i="6"/>
  <c r="AV284" i="6"/>
  <c r="BS284" i="6"/>
  <c r="BO284" i="6"/>
  <c r="BQ284" i="6"/>
  <c r="BT284" i="6"/>
  <c r="BM284" i="6"/>
  <c r="BL284" i="6"/>
  <c r="BR284" i="6"/>
  <c r="BP284" i="6"/>
  <c r="BG284" i="6"/>
  <c r="BH284" i="6"/>
  <c r="BA284" i="6"/>
  <c r="BD284" i="6"/>
  <c r="BB284" i="6"/>
  <c r="BC284" i="6"/>
  <c r="BJ284" i="6"/>
  <c r="BF284" i="6"/>
  <c r="AU284" i="6"/>
  <c r="BI284" i="6"/>
  <c r="AW284" i="6"/>
  <c r="AX284" i="6"/>
  <c r="BK284" i="6"/>
  <c r="AY284" i="6"/>
  <c r="AZ284" i="6"/>
  <c r="AT284" i="6"/>
  <c r="BN287" i="6"/>
  <c r="BE287" i="6"/>
  <c r="AM287" i="6"/>
  <c r="BT287" i="6"/>
  <c r="BO287" i="6"/>
  <c r="BQ287" i="6"/>
  <c r="BS287" i="6"/>
  <c r="AV287" i="6"/>
  <c r="BR287" i="6"/>
  <c r="BM287" i="6"/>
  <c r="BJ287" i="6"/>
  <c r="BP287" i="6"/>
  <c r="BK287" i="6"/>
  <c r="BD287" i="6"/>
  <c r="AU287" i="6"/>
  <c r="BL287" i="6"/>
  <c r="BF287" i="6"/>
  <c r="AW287" i="6"/>
  <c r="BG287" i="6"/>
  <c r="AT287" i="6"/>
  <c r="AX287" i="6"/>
  <c r="BC287" i="6"/>
  <c r="AZ287" i="6"/>
  <c r="BA287" i="6"/>
  <c r="BH287" i="6"/>
  <c r="BI287" i="6"/>
  <c r="BB287" i="6"/>
  <c r="AY287" i="6"/>
  <c r="BN290" i="6"/>
  <c r="AM290" i="6"/>
  <c r="AV290" i="6"/>
  <c r="BE290" i="6"/>
  <c r="BO290" i="6"/>
  <c r="BR290" i="6"/>
  <c r="BT290" i="6"/>
  <c r="BM290" i="6"/>
  <c r="BQ290" i="6"/>
  <c r="BL290" i="6"/>
  <c r="BS290" i="6"/>
  <c r="BD290" i="6"/>
  <c r="BF290" i="6"/>
  <c r="AY290" i="6"/>
  <c r="BP290" i="6"/>
  <c r="BG290" i="6"/>
  <c r="AZ290" i="6"/>
  <c r="BI290" i="6"/>
  <c r="BH290" i="6"/>
  <c r="AU290" i="6"/>
  <c r="AW290" i="6"/>
  <c r="BJ290" i="6"/>
  <c r="BK290" i="6"/>
  <c r="AX290" i="6"/>
  <c r="BC290" i="6"/>
  <c r="BA290" i="6"/>
  <c r="BB290" i="6"/>
  <c r="AT290" i="6"/>
  <c r="BN293" i="6"/>
  <c r="AV293" i="6"/>
  <c r="AM293" i="6"/>
  <c r="BE293" i="6"/>
  <c r="BR293" i="6"/>
  <c r="BO293" i="6"/>
  <c r="BP293" i="6"/>
  <c r="BS293" i="6"/>
  <c r="BQ293" i="6"/>
  <c r="BL293" i="6"/>
  <c r="BH293" i="6"/>
  <c r="BI293" i="6"/>
  <c r="BD293" i="6"/>
  <c r="BB293" i="6"/>
  <c r="BF293" i="6"/>
  <c r="BM293" i="6"/>
  <c r="BG293" i="6"/>
  <c r="BC293" i="6"/>
  <c r="AU293" i="6"/>
  <c r="AW293" i="6"/>
  <c r="AX293" i="6"/>
  <c r="BK293" i="6"/>
  <c r="BA293" i="6"/>
  <c r="AT293" i="6"/>
  <c r="AY293" i="6"/>
  <c r="AZ293" i="6"/>
  <c r="BT293" i="6"/>
  <c r="BJ293" i="6"/>
  <c r="BN298" i="6"/>
  <c r="BE298" i="6"/>
  <c r="AM298" i="6"/>
  <c r="AV298" i="6"/>
  <c r="BO298" i="6"/>
  <c r="BR298" i="6"/>
  <c r="BT298" i="6"/>
  <c r="BS298" i="6"/>
  <c r="BL298" i="6"/>
  <c r="BM298" i="6"/>
  <c r="BD298" i="6"/>
  <c r="BF298" i="6"/>
  <c r="BC298" i="6"/>
  <c r="AY298" i="6"/>
  <c r="AZ298" i="6"/>
  <c r="BG298" i="6"/>
  <c r="BQ298" i="6"/>
  <c r="BP298" i="6"/>
  <c r="BH298" i="6"/>
  <c r="BI298" i="6"/>
  <c r="BJ298" i="6"/>
  <c r="BA298" i="6"/>
  <c r="AU298" i="6"/>
  <c r="AW298" i="6"/>
  <c r="AT298" i="6"/>
  <c r="BK298" i="6"/>
  <c r="AX298" i="6"/>
  <c r="BB298" i="6"/>
  <c r="BE116" i="6"/>
  <c r="BN116" i="6"/>
  <c r="AV116" i="6"/>
  <c r="BS116" i="6"/>
  <c r="AM116" i="6"/>
  <c r="BO116" i="6"/>
  <c r="BR116" i="6"/>
  <c r="BM116" i="6"/>
  <c r="BQ116" i="6"/>
  <c r="BT116" i="6"/>
  <c r="BP116" i="6"/>
  <c r="BL116" i="6"/>
  <c r="BG116" i="6"/>
  <c r="BH116" i="6"/>
  <c r="BC116" i="6"/>
  <c r="BB116" i="6"/>
  <c r="BJ116" i="6"/>
  <c r="AW116" i="6"/>
  <c r="BK116" i="6"/>
  <c r="AX116" i="6"/>
  <c r="BF116" i="6"/>
  <c r="AU116" i="6"/>
  <c r="AY116" i="6"/>
  <c r="BD116" i="6"/>
  <c r="BI116" i="6"/>
  <c r="AT116" i="6"/>
  <c r="AZ116" i="6"/>
  <c r="BA116" i="6"/>
  <c r="BE303" i="6"/>
  <c r="BN303" i="6"/>
  <c r="AM303" i="6"/>
  <c r="AV303" i="6"/>
  <c r="BQ303" i="6"/>
  <c r="BT303" i="6"/>
  <c r="BM303" i="6"/>
  <c r="BR303" i="6"/>
  <c r="BL303" i="6"/>
  <c r="BP303" i="6"/>
  <c r="BS303" i="6"/>
  <c r="BG303" i="6"/>
  <c r="BH303" i="6"/>
  <c r="BJ303" i="6"/>
  <c r="BA303" i="6"/>
  <c r="BK303" i="6"/>
  <c r="BB303" i="6"/>
  <c r="BO303" i="6"/>
  <c r="BC303" i="6"/>
  <c r="BD303" i="6"/>
  <c r="AY303" i="6"/>
  <c r="BI303" i="6"/>
  <c r="BF303" i="6"/>
  <c r="AZ303" i="6"/>
  <c r="AT303" i="6"/>
  <c r="AU303" i="6"/>
  <c r="AW303" i="6"/>
  <c r="AX303" i="6"/>
  <c r="BN129" i="6"/>
  <c r="BE129" i="6"/>
  <c r="AM129" i="6"/>
  <c r="AV129" i="6"/>
  <c r="BP129" i="6"/>
  <c r="BR129" i="6"/>
  <c r="BO129" i="6"/>
  <c r="BS129" i="6"/>
  <c r="BM129" i="6"/>
  <c r="BT129" i="6"/>
  <c r="BL129" i="6"/>
  <c r="BI129" i="6"/>
  <c r="BQ129" i="6"/>
  <c r="BD129" i="6"/>
  <c r="AY129" i="6"/>
  <c r="AZ129" i="6"/>
  <c r="BF129" i="6"/>
  <c r="BB129" i="6"/>
  <c r="BG129" i="6"/>
  <c r="BH129" i="6"/>
  <c r="AT129" i="6"/>
  <c r="BC129" i="6"/>
  <c r="AU129" i="6"/>
  <c r="AW129" i="6"/>
  <c r="BJ129" i="6"/>
  <c r="AX129" i="6"/>
  <c r="BK129" i="6"/>
  <c r="BA129" i="6"/>
  <c r="BN305" i="6"/>
  <c r="BE305" i="6"/>
  <c r="AM305" i="6"/>
  <c r="AV305" i="6"/>
  <c r="BS305" i="6"/>
  <c r="BM305" i="6"/>
  <c r="BP305" i="6"/>
  <c r="BQ305" i="6"/>
  <c r="BL305" i="6"/>
  <c r="BT305" i="6"/>
  <c r="BO305" i="6"/>
  <c r="BI305" i="6"/>
  <c r="BJ305" i="6"/>
  <c r="BR305" i="6"/>
  <c r="BF305" i="6"/>
  <c r="BG305" i="6"/>
  <c r="AU305" i="6"/>
  <c r="BD305" i="6"/>
  <c r="AW305" i="6"/>
  <c r="AY305" i="6"/>
  <c r="AT305" i="6"/>
  <c r="BH305" i="6"/>
  <c r="AX305" i="6"/>
  <c r="BK305" i="6"/>
  <c r="AZ305" i="6"/>
  <c r="BA305" i="6"/>
  <c r="BB305" i="6"/>
  <c r="BC305" i="6"/>
  <c r="BN309" i="6"/>
  <c r="AV309" i="6"/>
  <c r="AM309" i="6"/>
  <c r="BE309" i="6"/>
  <c r="BO309" i="6"/>
  <c r="BR309" i="6"/>
  <c r="BT309" i="6"/>
  <c r="BM309" i="6"/>
  <c r="BQ309" i="6"/>
  <c r="BL309" i="6"/>
  <c r="BP309" i="6"/>
  <c r="BS309" i="6"/>
  <c r="BD309" i="6"/>
  <c r="BF309" i="6"/>
  <c r="BJ309" i="6"/>
  <c r="AY309" i="6"/>
  <c r="BK309" i="6"/>
  <c r="AZ309" i="6"/>
  <c r="BG309" i="6"/>
  <c r="BA309" i="6"/>
  <c r="BH309" i="6"/>
  <c r="BC309" i="6"/>
  <c r="BB309" i="6"/>
  <c r="BI309" i="6"/>
  <c r="AU309" i="6"/>
  <c r="AW309" i="6"/>
  <c r="AX309" i="6"/>
  <c r="AT309" i="6"/>
  <c r="BN313" i="6"/>
  <c r="BE313" i="6"/>
  <c r="AM313" i="6"/>
  <c r="AV313" i="6"/>
  <c r="BS313" i="6"/>
  <c r="BM313" i="6"/>
  <c r="BP313" i="6"/>
  <c r="BL313" i="6"/>
  <c r="BO313" i="6"/>
  <c r="BR313" i="6"/>
  <c r="BQ313" i="6"/>
  <c r="BI313" i="6"/>
  <c r="BT313" i="6"/>
  <c r="BJ313" i="6"/>
  <c r="BD313" i="6"/>
  <c r="AU313" i="6"/>
  <c r="BG313" i="6"/>
  <c r="BH313" i="6"/>
  <c r="BK313" i="6"/>
  <c r="AW313" i="6"/>
  <c r="AT313" i="6"/>
  <c r="BF313" i="6"/>
  <c r="BA313" i="6"/>
  <c r="AX313" i="6"/>
  <c r="AY313" i="6"/>
  <c r="AZ313" i="6"/>
  <c r="BC313" i="6"/>
  <c r="BB313" i="6"/>
  <c r="BN317" i="6"/>
  <c r="BE317" i="6"/>
  <c r="AV317" i="6"/>
  <c r="AM317" i="6"/>
  <c r="BO317" i="6"/>
  <c r="BR317" i="6"/>
  <c r="BT317" i="6"/>
  <c r="BP317" i="6"/>
  <c r="BL317" i="6"/>
  <c r="BM317" i="6"/>
  <c r="BS317" i="6"/>
  <c r="BD317" i="6"/>
  <c r="BF317" i="6"/>
  <c r="BQ317" i="6"/>
  <c r="BH317" i="6"/>
  <c r="AY317" i="6"/>
  <c r="BI317" i="6"/>
  <c r="AZ317" i="6"/>
  <c r="BC317" i="6"/>
  <c r="BG317" i="6"/>
  <c r="AW317" i="6"/>
  <c r="BA317" i="6"/>
  <c r="BJ317" i="6"/>
  <c r="AX317" i="6"/>
  <c r="BK317" i="6"/>
  <c r="AT317" i="6"/>
  <c r="AU317" i="6"/>
  <c r="BB317" i="6"/>
  <c r="BN321" i="6"/>
  <c r="BE321" i="6"/>
  <c r="AV321" i="6"/>
  <c r="AM321" i="6"/>
  <c r="BS321" i="6"/>
  <c r="BM321" i="6"/>
  <c r="BP321" i="6"/>
  <c r="BT321" i="6"/>
  <c r="BL321" i="6"/>
  <c r="BO321" i="6"/>
  <c r="BQ321" i="6"/>
  <c r="BI321" i="6"/>
  <c r="BJ321" i="6"/>
  <c r="BC321" i="6"/>
  <c r="AU321" i="6"/>
  <c r="BG321" i="6"/>
  <c r="BA321" i="6"/>
  <c r="AT321" i="6"/>
  <c r="BH321" i="6"/>
  <c r="BB321" i="6"/>
  <c r="BK321" i="6"/>
  <c r="AX321" i="6"/>
  <c r="BD321" i="6"/>
  <c r="BF321" i="6"/>
  <c r="BR321" i="6"/>
  <c r="AW321" i="6"/>
  <c r="AY321" i="6"/>
  <c r="AZ321" i="6"/>
  <c r="BN325" i="6"/>
  <c r="AV325" i="6"/>
  <c r="AM325" i="6"/>
  <c r="BO325" i="6"/>
  <c r="BE325" i="6"/>
  <c r="BR325" i="6"/>
  <c r="BT325" i="6"/>
  <c r="BQ325" i="6"/>
  <c r="BL325" i="6"/>
  <c r="BS325" i="6"/>
  <c r="BD325" i="6"/>
  <c r="BF325" i="6"/>
  <c r="AY325" i="6"/>
  <c r="BM325" i="6"/>
  <c r="BG325" i="6"/>
  <c r="AZ325" i="6"/>
  <c r="BI325" i="6"/>
  <c r="BP325" i="6"/>
  <c r="BJ325" i="6"/>
  <c r="BC325" i="6"/>
  <c r="AU325" i="6"/>
  <c r="BK325" i="6"/>
  <c r="AW325" i="6"/>
  <c r="AT325" i="6"/>
  <c r="AX325" i="6"/>
  <c r="BB325" i="6"/>
  <c r="BH325" i="6"/>
  <c r="BA325" i="6"/>
  <c r="BN329" i="6"/>
  <c r="AV329" i="6"/>
  <c r="AM329" i="6"/>
  <c r="BE329" i="6"/>
  <c r="BS329" i="6"/>
  <c r="BM329" i="6"/>
  <c r="BP329" i="6"/>
  <c r="BO329" i="6"/>
  <c r="BL329" i="6"/>
  <c r="BR329" i="6"/>
  <c r="BT329" i="6"/>
  <c r="BI329" i="6"/>
  <c r="BJ329" i="6"/>
  <c r="BH329" i="6"/>
  <c r="BK329" i="6"/>
  <c r="AU329" i="6"/>
  <c r="BC329" i="6"/>
  <c r="BG329" i="6"/>
  <c r="AY329" i="6"/>
  <c r="BA329" i="6"/>
  <c r="AZ329" i="6"/>
  <c r="AT329" i="6"/>
  <c r="BF329" i="6"/>
  <c r="BQ329" i="6"/>
  <c r="AX329" i="6"/>
  <c r="BB329" i="6"/>
  <c r="AW329" i="6"/>
  <c r="BD329" i="6"/>
  <c r="BN333" i="6"/>
  <c r="BE333" i="6"/>
  <c r="AV333" i="6"/>
  <c r="AM333" i="6"/>
  <c r="BO333" i="6"/>
  <c r="BR333" i="6"/>
  <c r="BT333" i="6"/>
  <c r="BP333" i="6"/>
  <c r="BS333" i="6"/>
  <c r="BL333" i="6"/>
  <c r="BM333" i="6"/>
  <c r="BD333" i="6"/>
  <c r="BF333" i="6"/>
  <c r="BC333" i="6"/>
  <c r="AY333" i="6"/>
  <c r="AZ333" i="6"/>
  <c r="BQ333" i="6"/>
  <c r="BI333" i="6"/>
  <c r="BJ333" i="6"/>
  <c r="BK333" i="6"/>
  <c r="AX333" i="6"/>
  <c r="BB333" i="6"/>
  <c r="BG333" i="6"/>
  <c r="BH333" i="6"/>
  <c r="AU333" i="6"/>
  <c r="BA333" i="6"/>
  <c r="AT333" i="6"/>
  <c r="AW333" i="6"/>
  <c r="BN337" i="6"/>
  <c r="AV337" i="6"/>
  <c r="AM337" i="6"/>
  <c r="BE337" i="6"/>
  <c r="BS337" i="6"/>
  <c r="BM337" i="6"/>
  <c r="BP337" i="6"/>
  <c r="BL337" i="6"/>
  <c r="BQ337" i="6"/>
  <c r="BR337" i="6"/>
  <c r="BI337" i="6"/>
  <c r="BO337" i="6"/>
  <c r="BJ337" i="6"/>
  <c r="BF337" i="6"/>
  <c r="BT337" i="6"/>
  <c r="BG337" i="6"/>
  <c r="AU337" i="6"/>
  <c r="BK337" i="6"/>
  <c r="AW337" i="6"/>
  <c r="AT337" i="6"/>
  <c r="BC337" i="6"/>
  <c r="AX337" i="6"/>
  <c r="AY337" i="6"/>
  <c r="BD337" i="6"/>
  <c r="BH337" i="6"/>
  <c r="AZ337" i="6"/>
  <c r="BA337" i="6"/>
  <c r="BB337" i="6"/>
  <c r="BN341" i="6"/>
  <c r="AV341" i="6"/>
  <c r="BE341" i="6"/>
  <c r="AM341" i="6"/>
  <c r="BO341" i="6"/>
  <c r="BR341" i="6"/>
  <c r="BT341" i="6"/>
  <c r="BM341" i="6"/>
  <c r="BL341" i="6"/>
  <c r="BQ341" i="6"/>
  <c r="BS341" i="6"/>
  <c r="BP341" i="6"/>
  <c r="BD341" i="6"/>
  <c r="BF341" i="6"/>
  <c r="BJ341" i="6"/>
  <c r="AY341" i="6"/>
  <c r="BK341" i="6"/>
  <c r="AZ341" i="6"/>
  <c r="BI341" i="6"/>
  <c r="BA341" i="6"/>
  <c r="BB341" i="6"/>
  <c r="BG341" i="6"/>
  <c r="AX341" i="6"/>
  <c r="BH341" i="6"/>
  <c r="BC341" i="6"/>
  <c r="AT341" i="6"/>
  <c r="AW341" i="6"/>
  <c r="AU341" i="6"/>
  <c r="BN345" i="6"/>
  <c r="BE345" i="6"/>
  <c r="AV345" i="6"/>
  <c r="AM345" i="6"/>
  <c r="BS345" i="6"/>
  <c r="BM345" i="6"/>
  <c r="BP345" i="6"/>
  <c r="BR345" i="6"/>
  <c r="BL345" i="6"/>
  <c r="BT345" i="6"/>
  <c r="BI345" i="6"/>
  <c r="BJ345" i="6"/>
  <c r="BD345" i="6"/>
  <c r="AU345" i="6"/>
  <c r="BQ345" i="6"/>
  <c r="BF345" i="6"/>
  <c r="BC345" i="6"/>
  <c r="BK345" i="6"/>
  <c r="AW345" i="6"/>
  <c r="AT345" i="6"/>
  <c r="BH345" i="6"/>
  <c r="AZ345" i="6"/>
  <c r="BG345" i="6"/>
  <c r="BO345" i="6"/>
  <c r="AX345" i="6"/>
  <c r="AY345" i="6"/>
  <c r="BA345" i="6"/>
  <c r="BB345" i="6"/>
  <c r="BN349" i="6"/>
  <c r="AV349" i="6"/>
  <c r="AM349" i="6"/>
  <c r="BE349" i="6"/>
  <c r="BO349" i="6"/>
  <c r="BR349" i="6"/>
  <c r="BM349" i="6"/>
  <c r="BQ349" i="6"/>
  <c r="BT349" i="6"/>
  <c r="BL349" i="6"/>
  <c r="BD349" i="6"/>
  <c r="BF349" i="6"/>
  <c r="BH349" i="6"/>
  <c r="AY349" i="6"/>
  <c r="BP349" i="6"/>
  <c r="BI349" i="6"/>
  <c r="AZ349" i="6"/>
  <c r="BK349" i="6"/>
  <c r="AW349" i="6"/>
  <c r="BA349" i="6"/>
  <c r="BS349" i="6"/>
  <c r="AX349" i="6"/>
  <c r="AU349" i="6"/>
  <c r="AT349" i="6"/>
  <c r="BC349" i="6"/>
  <c r="BB349" i="6"/>
  <c r="BG349" i="6"/>
  <c r="BJ349" i="6"/>
  <c r="BN353" i="6"/>
  <c r="BE353" i="6"/>
  <c r="AV353" i="6"/>
  <c r="AM353" i="6"/>
  <c r="BM353" i="6"/>
  <c r="BO353" i="6"/>
  <c r="BL353" i="6"/>
  <c r="BQ353" i="6"/>
  <c r="BS353" i="6"/>
  <c r="BP353" i="6"/>
  <c r="BR353" i="6"/>
  <c r="BI353" i="6"/>
  <c r="BT353" i="6"/>
  <c r="BJ353" i="6"/>
  <c r="BC353" i="6"/>
  <c r="AU353" i="6"/>
  <c r="BF353" i="6"/>
  <c r="BK353" i="6"/>
  <c r="BA353" i="6"/>
  <c r="AT353" i="6"/>
  <c r="BB353" i="6"/>
  <c r="AW353" i="6"/>
  <c r="BG353" i="6"/>
  <c r="AZ353" i="6"/>
  <c r="BH353" i="6"/>
  <c r="BD353" i="6"/>
  <c r="AX353" i="6"/>
  <c r="AY353" i="6"/>
  <c r="BN357" i="6"/>
  <c r="AV357" i="6"/>
  <c r="BE357" i="6"/>
  <c r="AM357" i="6"/>
  <c r="BR357" i="6"/>
  <c r="BM357" i="6"/>
  <c r="BP357" i="6"/>
  <c r="BS357" i="6"/>
  <c r="BL357" i="6"/>
  <c r="BQ357" i="6"/>
  <c r="BD357" i="6"/>
  <c r="BO357" i="6"/>
  <c r="BF357" i="6"/>
  <c r="AY357" i="6"/>
  <c r="BG357" i="6"/>
  <c r="AZ357" i="6"/>
  <c r="BH357" i="6"/>
  <c r="BK357" i="6"/>
  <c r="AU357" i="6"/>
  <c r="AW357" i="6"/>
  <c r="BB357" i="6"/>
  <c r="BI357" i="6"/>
  <c r="BC357" i="6"/>
  <c r="BT357" i="6"/>
  <c r="BA357" i="6"/>
  <c r="AX357" i="6"/>
  <c r="BJ357" i="6"/>
  <c r="AT357" i="6"/>
  <c r="BN361" i="6"/>
  <c r="AV361" i="6"/>
  <c r="BE361" i="6"/>
  <c r="AM361" i="6"/>
  <c r="BL361" i="6"/>
  <c r="BO361" i="6"/>
  <c r="BQ361" i="6"/>
  <c r="BR361" i="6"/>
  <c r="BI361" i="6"/>
  <c r="BJ361" i="6"/>
  <c r="BT361" i="6"/>
  <c r="BH361" i="6"/>
  <c r="BK361" i="6"/>
  <c r="AU361" i="6"/>
  <c r="BF361" i="6"/>
  <c r="BM361" i="6"/>
  <c r="AY361" i="6"/>
  <c r="BS361" i="6"/>
  <c r="BA361" i="6"/>
  <c r="BP361" i="6"/>
  <c r="AZ361" i="6"/>
  <c r="AT361" i="6"/>
  <c r="AW361" i="6"/>
  <c r="AX361" i="6"/>
  <c r="BC361" i="6"/>
  <c r="BD361" i="6"/>
  <c r="BB361" i="6"/>
  <c r="BG361" i="6"/>
  <c r="BN365" i="6"/>
  <c r="BE365" i="6"/>
  <c r="AV365" i="6"/>
  <c r="AM365" i="6"/>
  <c r="BQ365" i="6"/>
  <c r="BS365" i="6"/>
  <c r="BL365" i="6"/>
  <c r="BO365" i="6"/>
  <c r="BT365" i="6"/>
  <c r="BD365" i="6"/>
  <c r="BF365" i="6"/>
  <c r="BR365" i="6"/>
  <c r="BC365" i="6"/>
  <c r="AY365" i="6"/>
  <c r="AZ365" i="6"/>
  <c r="BH365" i="6"/>
  <c r="BP365" i="6"/>
  <c r="BK365" i="6"/>
  <c r="AW365" i="6"/>
  <c r="BM365" i="6"/>
  <c r="BB365" i="6"/>
  <c r="BG365" i="6"/>
  <c r="BJ365" i="6"/>
  <c r="BI365" i="6"/>
  <c r="AT365" i="6"/>
  <c r="AX365" i="6"/>
  <c r="AU365" i="6"/>
  <c r="BA365" i="6"/>
  <c r="BN369" i="6"/>
  <c r="BE369" i="6"/>
  <c r="AV369" i="6"/>
  <c r="AM369" i="6"/>
  <c r="BL369" i="6"/>
  <c r="BO369" i="6"/>
  <c r="BQ369" i="6"/>
  <c r="BR369" i="6"/>
  <c r="BS369" i="6"/>
  <c r="BM369" i="6"/>
  <c r="BI369" i="6"/>
  <c r="BP369" i="6"/>
  <c r="BJ369" i="6"/>
  <c r="BF369" i="6"/>
  <c r="BG369" i="6"/>
  <c r="AU369" i="6"/>
  <c r="BH369" i="6"/>
  <c r="AW369" i="6"/>
  <c r="AT369" i="6"/>
  <c r="AX369" i="6"/>
  <c r="AY369" i="6"/>
  <c r="BB369" i="6"/>
  <c r="BT369" i="6"/>
  <c r="BK369" i="6"/>
  <c r="BC369" i="6"/>
  <c r="AZ369" i="6"/>
  <c r="BD369" i="6"/>
  <c r="BA369" i="6"/>
  <c r="BN373" i="6"/>
  <c r="AV373" i="6"/>
  <c r="BE373" i="6"/>
  <c r="AM373" i="6"/>
  <c r="BQ373" i="6"/>
  <c r="BS373" i="6"/>
  <c r="BL373" i="6"/>
  <c r="BO373" i="6"/>
  <c r="BP373" i="6"/>
  <c r="BD373" i="6"/>
  <c r="BF373" i="6"/>
  <c r="BT373" i="6"/>
  <c r="BJ373" i="6"/>
  <c r="AY373" i="6"/>
  <c r="BK373" i="6"/>
  <c r="AZ373" i="6"/>
  <c r="BH373" i="6"/>
  <c r="BC373" i="6"/>
  <c r="BA373" i="6"/>
  <c r="BM373" i="6"/>
  <c r="BB373" i="6"/>
  <c r="BG373" i="6"/>
  <c r="BI373" i="6"/>
  <c r="AW373" i="6"/>
  <c r="AX373" i="6"/>
  <c r="AU373" i="6"/>
  <c r="BR373" i="6"/>
  <c r="AT373" i="6"/>
  <c r="BN377" i="6"/>
  <c r="BE377" i="6"/>
  <c r="AV377" i="6"/>
  <c r="AM377" i="6"/>
  <c r="BL377" i="6"/>
  <c r="BO377" i="6"/>
  <c r="BQ377" i="6"/>
  <c r="BT377" i="6"/>
  <c r="BM377" i="6"/>
  <c r="BS377" i="6"/>
  <c r="BI377" i="6"/>
  <c r="BJ377" i="6"/>
  <c r="BR377" i="6"/>
  <c r="BD377" i="6"/>
  <c r="AU377" i="6"/>
  <c r="BH377" i="6"/>
  <c r="BP377" i="6"/>
  <c r="AW377" i="6"/>
  <c r="AT377" i="6"/>
  <c r="BF377" i="6"/>
  <c r="AY377" i="6"/>
  <c r="BB377" i="6"/>
  <c r="BA377" i="6"/>
  <c r="BG377" i="6"/>
  <c r="BK377" i="6"/>
  <c r="BC377" i="6"/>
  <c r="AX377" i="6"/>
  <c r="AZ377" i="6"/>
  <c r="BN381" i="6"/>
  <c r="BE381" i="6"/>
  <c r="AV381" i="6"/>
  <c r="AM381" i="6"/>
  <c r="BQ381" i="6"/>
  <c r="BS381" i="6"/>
  <c r="BL381" i="6"/>
  <c r="BR381" i="6"/>
  <c r="BM381" i="6"/>
  <c r="BD381" i="6"/>
  <c r="BO381" i="6"/>
  <c r="BF381" i="6"/>
  <c r="BT381" i="6"/>
  <c r="BH381" i="6"/>
  <c r="AY381" i="6"/>
  <c r="BI381" i="6"/>
  <c r="AZ381" i="6"/>
  <c r="BJ381" i="6"/>
  <c r="BP381" i="6"/>
  <c r="AW381" i="6"/>
  <c r="BA381" i="6"/>
  <c r="BC381" i="6"/>
  <c r="AX381" i="6"/>
  <c r="AT381" i="6"/>
  <c r="BG381" i="6"/>
  <c r="AU381" i="6"/>
  <c r="BK381" i="6"/>
  <c r="BB381" i="6"/>
  <c r="BN385" i="6"/>
  <c r="AV385" i="6"/>
  <c r="AM385" i="6"/>
  <c r="BE385" i="6"/>
  <c r="BL385" i="6"/>
  <c r="BO385" i="6"/>
  <c r="BQ385" i="6"/>
  <c r="BP385" i="6"/>
  <c r="BT385" i="6"/>
  <c r="BI385" i="6"/>
  <c r="BJ385" i="6"/>
  <c r="BR385" i="6"/>
  <c r="BC385" i="6"/>
  <c r="BS385" i="6"/>
  <c r="AU385" i="6"/>
  <c r="BH385" i="6"/>
  <c r="AZ385" i="6"/>
  <c r="BD385" i="6"/>
  <c r="AT385" i="6"/>
  <c r="BA385" i="6"/>
  <c r="BB385" i="6"/>
  <c r="BF385" i="6"/>
  <c r="BK385" i="6"/>
  <c r="AX385" i="6"/>
  <c r="BM385" i="6"/>
  <c r="AY385" i="6"/>
  <c r="BG385" i="6"/>
  <c r="AW385" i="6"/>
  <c r="BN389" i="6"/>
  <c r="AV389" i="6"/>
  <c r="AM389" i="6"/>
  <c r="BE389" i="6"/>
  <c r="BQ389" i="6"/>
  <c r="BS389" i="6"/>
  <c r="BL389" i="6"/>
  <c r="BM389" i="6"/>
  <c r="BR389" i="6"/>
  <c r="BT389" i="6"/>
  <c r="BP389" i="6"/>
  <c r="BD389" i="6"/>
  <c r="BF389" i="6"/>
  <c r="BO389" i="6"/>
  <c r="BG389" i="6"/>
  <c r="BJ389" i="6"/>
  <c r="BC389" i="6"/>
  <c r="AW389" i="6"/>
  <c r="AY389" i="6"/>
  <c r="AX389" i="6"/>
  <c r="BH389" i="6"/>
  <c r="BI389" i="6"/>
  <c r="BK389" i="6"/>
  <c r="AU389" i="6"/>
  <c r="AT389" i="6"/>
  <c r="AZ389" i="6"/>
  <c r="BA389" i="6"/>
  <c r="BB389" i="6"/>
  <c r="BN393" i="6"/>
  <c r="AV393" i="6"/>
  <c r="AM393" i="6"/>
  <c r="BE393" i="6"/>
  <c r="BL393" i="6"/>
  <c r="BO393" i="6"/>
  <c r="BQ393" i="6"/>
  <c r="BP393" i="6"/>
  <c r="BR393" i="6"/>
  <c r="BI393" i="6"/>
  <c r="BJ393" i="6"/>
  <c r="BS393" i="6"/>
  <c r="BH393" i="6"/>
  <c r="BT393" i="6"/>
  <c r="BK393" i="6"/>
  <c r="BA393" i="6"/>
  <c r="BM393" i="6"/>
  <c r="BD393" i="6"/>
  <c r="BC393" i="6"/>
  <c r="BB393" i="6"/>
  <c r="AT393" i="6"/>
  <c r="BF393" i="6"/>
  <c r="AU393" i="6"/>
  <c r="AW393" i="6"/>
  <c r="AZ393" i="6"/>
  <c r="AY393" i="6"/>
  <c r="AX393" i="6"/>
  <c r="BG393" i="6"/>
  <c r="BN397" i="6"/>
  <c r="AV397" i="6"/>
  <c r="BE397" i="6"/>
  <c r="AM397" i="6"/>
  <c r="BQ397" i="6"/>
  <c r="BS397" i="6"/>
  <c r="BL397" i="6"/>
  <c r="BM397" i="6"/>
  <c r="BO397" i="6"/>
  <c r="BD397" i="6"/>
  <c r="BF397" i="6"/>
  <c r="BP397" i="6"/>
  <c r="BC397" i="6"/>
  <c r="BR397" i="6"/>
  <c r="BJ397" i="6"/>
  <c r="AW397" i="6"/>
  <c r="BG397" i="6"/>
  <c r="AY397" i="6"/>
  <c r="BH397" i="6"/>
  <c r="BT397" i="6"/>
  <c r="AX397" i="6"/>
  <c r="BA397" i="6"/>
  <c r="BI397" i="6"/>
  <c r="AZ397" i="6"/>
  <c r="BK397" i="6"/>
  <c r="BB397" i="6"/>
  <c r="AT397" i="6"/>
  <c r="AU397" i="6"/>
  <c r="BN401" i="6"/>
  <c r="AV401" i="6"/>
  <c r="BE401" i="6"/>
  <c r="AM401" i="6"/>
  <c r="BL401" i="6"/>
  <c r="BO401" i="6"/>
  <c r="BQ401" i="6"/>
  <c r="BS401" i="6"/>
  <c r="BP401" i="6"/>
  <c r="BI401" i="6"/>
  <c r="BR401" i="6"/>
  <c r="BJ401" i="6"/>
  <c r="BM401" i="6"/>
  <c r="BF401" i="6"/>
  <c r="BT401" i="6"/>
  <c r="BG401" i="6"/>
  <c r="BC401" i="6"/>
  <c r="BA401" i="6"/>
  <c r="BD401" i="6"/>
  <c r="AT401" i="6"/>
  <c r="BH401" i="6"/>
  <c r="BB401" i="6"/>
  <c r="AX401" i="6"/>
  <c r="AW401" i="6"/>
  <c r="AU401" i="6"/>
  <c r="AY401" i="6"/>
  <c r="BK401" i="6"/>
  <c r="AZ401" i="6"/>
  <c r="BN405" i="6"/>
  <c r="BE405" i="6"/>
  <c r="AV405" i="6"/>
  <c r="AM405" i="6"/>
  <c r="BQ405" i="6"/>
  <c r="BS405" i="6"/>
  <c r="BL405" i="6"/>
  <c r="BP405" i="6"/>
  <c r="BD405" i="6"/>
  <c r="BF405" i="6"/>
  <c r="BO405" i="6"/>
  <c r="BJ405" i="6"/>
  <c r="BR405" i="6"/>
  <c r="BK405" i="6"/>
  <c r="BT405" i="6"/>
  <c r="AW405" i="6"/>
  <c r="BG405" i="6"/>
  <c r="BH405" i="6"/>
  <c r="AX405" i="6"/>
  <c r="AY405" i="6"/>
  <c r="BI405" i="6"/>
  <c r="BA405" i="6"/>
  <c r="BB405" i="6"/>
  <c r="BC405" i="6"/>
  <c r="AZ405" i="6"/>
  <c r="AT405" i="6"/>
  <c r="BM405" i="6"/>
  <c r="AU405" i="6"/>
  <c r="BN409" i="6"/>
  <c r="AV409" i="6"/>
  <c r="AM409" i="6"/>
  <c r="BE409" i="6"/>
  <c r="BL409" i="6"/>
  <c r="BO409" i="6"/>
  <c r="BQ409" i="6"/>
  <c r="BM409" i="6"/>
  <c r="BS409" i="6"/>
  <c r="BT409" i="6"/>
  <c r="BI409" i="6"/>
  <c r="BJ409" i="6"/>
  <c r="BP409" i="6"/>
  <c r="BD409" i="6"/>
  <c r="BA409" i="6"/>
  <c r="BG409" i="6"/>
  <c r="AT409" i="6"/>
  <c r="BR409" i="6"/>
  <c r="BF409" i="6"/>
  <c r="BC409" i="6"/>
  <c r="BB409" i="6"/>
  <c r="AX409" i="6"/>
  <c r="AY409" i="6"/>
  <c r="AW409" i="6"/>
  <c r="AZ409" i="6"/>
  <c r="BH409" i="6"/>
  <c r="BK409" i="6"/>
  <c r="AU409" i="6"/>
  <c r="BN413" i="6"/>
  <c r="AV413" i="6"/>
  <c r="AM413" i="6"/>
  <c r="BQ413" i="6"/>
  <c r="BS413" i="6"/>
  <c r="BL413" i="6"/>
  <c r="BP413" i="6"/>
  <c r="BR413" i="6"/>
  <c r="BM413" i="6"/>
  <c r="BD413" i="6"/>
  <c r="BO413" i="6"/>
  <c r="BF413" i="6"/>
  <c r="BH413" i="6"/>
  <c r="BT413" i="6"/>
  <c r="BI413" i="6"/>
  <c r="AW413" i="6"/>
  <c r="BG413" i="6"/>
  <c r="AY413" i="6"/>
  <c r="AX413" i="6"/>
  <c r="BE413" i="6"/>
  <c r="BC413" i="6"/>
  <c r="AU413" i="6"/>
  <c r="AT413" i="6"/>
  <c r="AZ413" i="6"/>
  <c r="BB413" i="6"/>
  <c r="BA413" i="6"/>
  <c r="BJ413" i="6"/>
  <c r="BK413" i="6"/>
  <c r="BN417" i="6"/>
  <c r="BE417" i="6"/>
  <c r="AV417" i="6"/>
  <c r="AM417" i="6"/>
  <c r="BL417" i="6"/>
  <c r="BO417" i="6"/>
  <c r="BQ417" i="6"/>
  <c r="BM417" i="6"/>
  <c r="BP417" i="6"/>
  <c r="BI417" i="6"/>
  <c r="BJ417" i="6"/>
  <c r="BC417" i="6"/>
  <c r="BR417" i="6"/>
  <c r="BT417" i="6"/>
  <c r="BD417" i="6"/>
  <c r="BA417" i="6"/>
  <c r="BG417" i="6"/>
  <c r="BF417" i="6"/>
  <c r="BB417" i="6"/>
  <c r="AT417" i="6"/>
  <c r="AZ417" i="6"/>
  <c r="AU417" i="6"/>
  <c r="BH417" i="6"/>
  <c r="BS417" i="6"/>
  <c r="BK417" i="6"/>
  <c r="AW417" i="6"/>
  <c r="AX417" i="6"/>
  <c r="AY417" i="6"/>
  <c r="BN421" i="6"/>
  <c r="BE421" i="6"/>
  <c r="AV421" i="6"/>
  <c r="AM421" i="6"/>
  <c r="BQ421" i="6"/>
  <c r="BS421" i="6"/>
  <c r="BL421" i="6"/>
  <c r="BT421" i="6"/>
  <c r="BM421" i="6"/>
  <c r="BR421" i="6"/>
  <c r="BD421" i="6"/>
  <c r="BF421" i="6"/>
  <c r="BO421" i="6"/>
  <c r="BG421" i="6"/>
  <c r="BP421" i="6"/>
  <c r="AW421" i="6"/>
  <c r="BI421" i="6"/>
  <c r="BH421" i="6"/>
  <c r="AX421" i="6"/>
  <c r="AY421" i="6"/>
  <c r="AZ421" i="6"/>
  <c r="BA421" i="6"/>
  <c r="AU421" i="6"/>
  <c r="BB421" i="6"/>
  <c r="AT421" i="6"/>
  <c r="BJ421" i="6"/>
  <c r="BC421" i="6"/>
  <c r="BK421" i="6"/>
  <c r="BN425" i="6"/>
  <c r="BE425" i="6"/>
  <c r="AV425" i="6"/>
  <c r="AM425" i="6"/>
  <c r="BL425" i="6"/>
  <c r="BO425" i="6"/>
  <c r="BQ425" i="6"/>
  <c r="BR425" i="6"/>
  <c r="BI425" i="6"/>
  <c r="BM425" i="6"/>
  <c r="BJ425" i="6"/>
  <c r="BH425" i="6"/>
  <c r="BP425" i="6"/>
  <c r="BK425" i="6"/>
  <c r="BD425" i="6"/>
  <c r="BA425" i="6"/>
  <c r="BG425" i="6"/>
  <c r="AT425" i="6"/>
  <c r="BS425" i="6"/>
  <c r="BF425" i="6"/>
  <c r="BB425" i="6"/>
  <c r="AW425" i="6"/>
  <c r="BT425" i="6"/>
  <c r="AZ425" i="6"/>
  <c r="AU425" i="6"/>
  <c r="AX425" i="6"/>
  <c r="BC425" i="6"/>
  <c r="AY425" i="6"/>
  <c r="BN429" i="6"/>
  <c r="BE429" i="6"/>
  <c r="AV429" i="6"/>
  <c r="AM429" i="6"/>
  <c r="BQ429" i="6"/>
  <c r="BS429" i="6"/>
  <c r="BL429" i="6"/>
  <c r="BO429" i="6"/>
  <c r="BT429" i="6"/>
  <c r="BD429" i="6"/>
  <c r="BF429" i="6"/>
  <c r="BC429" i="6"/>
  <c r="BM429" i="6"/>
  <c r="BG429" i="6"/>
  <c r="AW429" i="6"/>
  <c r="BI429" i="6"/>
  <c r="AY429" i="6"/>
  <c r="BP429" i="6"/>
  <c r="BH429" i="6"/>
  <c r="AX429" i="6"/>
  <c r="BR429" i="6"/>
  <c r="AZ429" i="6"/>
  <c r="BA429" i="6"/>
  <c r="BB429" i="6"/>
  <c r="AT429" i="6"/>
  <c r="BJ429" i="6"/>
  <c r="AU429" i="6"/>
  <c r="BK429" i="6"/>
  <c r="BN433" i="6"/>
  <c r="BE433" i="6"/>
  <c r="AV433" i="6"/>
  <c r="AM433" i="6"/>
  <c r="BL433" i="6"/>
  <c r="BO433" i="6"/>
  <c r="BQ433" i="6"/>
  <c r="BR433" i="6"/>
  <c r="BS433" i="6"/>
  <c r="BP433" i="6"/>
  <c r="BI433" i="6"/>
  <c r="BT433" i="6"/>
  <c r="BJ433" i="6"/>
  <c r="BF433" i="6"/>
  <c r="BG433" i="6"/>
  <c r="BD433" i="6"/>
  <c r="BA433" i="6"/>
  <c r="BK433" i="6"/>
  <c r="AT433" i="6"/>
  <c r="BH433" i="6"/>
  <c r="BB433" i="6"/>
  <c r="BM433" i="6"/>
  <c r="AW433" i="6"/>
  <c r="AX433" i="6"/>
  <c r="AY433" i="6"/>
  <c r="AU433" i="6"/>
  <c r="AZ433" i="6"/>
  <c r="BC433" i="6"/>
  <c r="BN437" i="6"/>
  <c r="BE437" i="6"/>
  <c r="AV437" i="6"/>
  <c r="AM437" i="6"/>
  <c r="BQ437" i="6"/>
  <c r="BS437" i="6"/>
  <c r="BL437" i="6"/>
  <c r="BO437" i="6"/>
  <c r="BP437" i="6"/>
  <c r="BD437" i="6"/>
  <c r="BF437" i="6"/>
  <c r="BJ437" i="6"/>
  <c r="BM437" i="6"/>
  <c r="BK437" i="6"/>
  <c r="BR437" i="6"/>
  <c r="BG437" i="6"/>
  <c r="AW437" i="6"/>
  <c r="BH437" i="6"/>
  <c r="BC437" i="6"/>
  <c r="AX437" i="6"/>
  <c r="BI437" i="6"/>
  <c r="AY437" i="6"/>
  <c r="BB437" i="6"/>
  <c r="BT437" i="6"/>
  <c r="AU437" i="6"/>
  <c r="AT437" i="6"/>
  <c r="AZ437" i="6"/>
  <c r="BA437" i="6"/>
  <c r="BN441" i="6"/>
  <c r="AV441" i="6"/>
  <c r="BE441" i="6"/>
  <c r="AM441" i="6"/>
  <c r="BL441" i="6"/>
  <c r="BO441" i="6"/>
  <c r="BQ441" i="6"/>
  <c r="BT441" i="6"/>
  <c r="BM441" i="6"/>
  <c r="BI441" i="6"/>
  <c r="BJ441" i="6"/>
  <c r="BD441" i="6"/>
  <c r="BS441" i="6"/>
  <c r="BG441" i="6"/>
  <c r="BA441" i="6"/>
  <c r="AT441" i="6"/>
  <c r="BP441" i="6"/>
  <c r="BH441" i="6"/>
  <c r="BB441" i="6"/>
  <c r="BK441" i="6"/>
  <c r="AY441" i="6"/>
  <c r="BC441" i="6"/>
  <c r="BR441" i="6"/>
  <c r="AX441" i="6"/>
  <c r="BF441" i="6"/>
  <c r="AZ441" i="6"/>
  <c r="AU441" i="6"/>
  <c r="AW441" i="6"/>
  <c r="BN445" i="6"/>
  <c r="BE445" i="6"/>
  <c r="AV445" i="6"/>
  <c r="AM445" i="6"/>
  <c r="BQ445" i="6"/>
  <c r="BS445" i="6"/>
  <c r="BL445" i="6"/>
  <c r="BR445" i="6"/>
  <c r="BO445" i="6"/>
  <c r="BD445" i="6"/>
  <c r="BP445" i="6"/>
  <c r="BF445" i="6"/>
  <c r="BH445" i="6"/>
  <c r="BI445" i="6"/>
  <c r="BC445" i="6"/>
  <c r="BG445" i="6"/>
  <c r="AW445" i="6"/>
  <c r="BT445" i="6"/>
  <c r="BM445" i="6"/>
  <c r="BJ445" i="6"/>
  <c r="AX445" i="6"/>
  <c r="BK445" i="6"/>
  <c r="AY445" i="6"/>
  <c r="AU445" i="6"/>
  <c r="AT445" i="6"/>
  <c r="BB445" i="6"/>
  <c r="AZ445" i="6"/>
  <c r="BA445" i="6"/>
  <c r="BN449" i="6"/>
  <c r="AV449" i="6"/>
  <c r="AM449" i="6"/>
  <c r="BE449" i="6"/>
  <c r="BL449" i="6"/>
  <c r="BO449" i="6"/>
  <c r="BQ449" i="6"/>
  <c r="BP449" i="6"/>
  <c r="BT449" i="6"/>
  <c r="BI449" i="6"/>
  <c r="BJ449" i="6"/>
  <c r="BC449" i="6"/>
  <c r="BR449" i="6"/>
  <c r="BG449" i="6"/>
  <c r="BA449" i="6"/>
  <c r="AT449" i="6"/>
  <c r="BS449" i="6"/>
  <c r="BH449" i="6"/>
  <c r="BB449" i="6"/>
  <c r="BK449" i="6"/>
  <c r="AU449" i="6"/>
  <c r="BM449" i="6"/>
  <c r="AY449" i="6"/>
  <c r="BD449" i="6"/>
  <c r="AZ449" i="6"/>
  <c r="BF449" i="6"/>
  <c r="AW449" i="6"/>
  <c r="AX449" i="6"/>
  <c r="BN453" i="6"/>
  <c r="AV453" i="6"/>
  <c r="AM453" i="6"/>
  <c r="BE453" i="6"/>
  <c r="BQ453" i="6"/>
  <c r="BS453" i="6"/>
  <c r="BL453" i="6"/>
  <c r="BM453" i="6"/>
  <c r="BR453" i="6"/>
  <c r="BT453" i="6"/>
  <c r="BD453" i="6"/>
  <c r="BF453" i="6"/>
  <c r="BG453" i="6"/>
  <c r="BI453" i="6"/>
  <c r="AW453" i="6"/>
  <c r="AY453" i="6"/>
  <c r="BJ453" i="6"/>
  <c r="BC453" i="6"/>
  <c r="AX453" i="6"/>
  <c r="BK453" i="6"/>
  <c r="BO453" i="6"/>
  <c r="AU453" i="6"/>
  <c r="AT453" i="6"/>
  <c r="BP453" i="6"/>
  <c r="AZ453" i="6"/>
  <c r="BA453" i="6"/>
  <c r="BB453" i="6"/>
  <c r="BH453" i="6"/>
  <c r="BN457" i="6"/>
  <c r="AV457" i="6"/>
  <c r="BE457" i="6"/>
  <c r="AM457" i="6"/>
  <c r="BL457" i="6"/>
  <c r="BO457" i="6"/>
  <c r="BQ457" i="6"/>
  <c r="BP457" i="6"/>
  <c r="BR457" i="6"/>
  <c r="BI457" i="6"/>
  <c r="BM457" i="6"/>
  <c r="BJ457" i="6"/>
  <c r="BH457" i="6"/>
  <c r="BK457" i="6"/>
  <c r="BT457" i="6"/>
  <c r="BC457" i="6"/>
  <c r="BG457" i="6"/>
  <c r="BA457" i="6"/>
  <c r="AT457" i="6"/>
  <c r="BB457" i="6"/>
  <c r="AU457" i="6"/>
  <c r="BD457" i="6"/>
  <c r="AW457" i="6"/>
  <c r="BF457" i="6"/>
  <c r="BS457" i="6"/>
  <c r="AX457" i="6"/>
  <c r="AY457" i="6"/>
  <c r="AZ457" i="6"/>
  <c r="BN461" i="6"/>
  <c r="BE461" i="6"/>
  <c r="AV461" i="6"/>
  <c r="AM461" i="6"/>
  <c r="BQ461" i="6"/>
  <c r="BS461" i="6"/>
  <c r="BL461" i="6"/>
  <c r="BM461" i="6"/>
  <c r="BO461" i="6"/>
  <c r="BD461" i="6"/>
  <c r="BF461" i="6"/>
  <c r="BC461" i="6"/>
  <c r="BI461" i="6"/>
  <c r="AW461" i="6"/>
  <c r="BR461" i="6"/>
  <c r="BJ461" i="6"/>
  <c r="AX461" i="6"/>
  <c r="BP461" i="6"/>
  <c r="BK461" i="6"/>
  <c r="AY461" i="6"/>
  <c r="BT461" i="6"/>
  <c r="BA461" i="6"/>
  <c r="BG461" i="6"/>
  <c r="BB461" i="6"/>
  <c r="AT461" i="6"/>
  <c r="AU461" i="6"/>
  <c r="BH461" i="6"/>
  <c r="AZ461" i="6"/>
  <c r="BN465" i="6"/>
  <c r="AV465" i="6"/>
  <c r="BE465" i="6"/>
  <c r="AM465" i="6"/>
  <c r="BL465" i="6"/>
  <c r="BO465" i="6"/>
  <c r="BQ465" i="6"/>
  <c r="BS465" i="6"/>
  <c r="BR465" i="6"/>
  <c r="BI465" i="6"/>
  <c r="BT465" i="6"/>
  <c r="BJ465" i="6"/>
  <c r="BF465" i="6"/>
  <c r="BG465" i="6"/>
  <c r="BM465" i="6"/>
  <c r="BK465" i="6"/>
  <c r="BA465" i="6"/>
  <c r="BP465" i="6"/>
  <c r="BC465" i="6"/>
  <c r="BB465" i="6"/>
  <c r="AT465" i="6"/>
  <c r="AX465" i="6"/>
  <c r="BD465" i="6"/>
  <c r="AU465" i="6"/>
  <c r="BH465" i="6"/>
  <c r="AW465" i="6"/>
  <c r="AY465" i="6"/>
  <c r="AZ465" i="6"/>
  <c r="BN469" i="6"/>
  <c r="AV469" i="6"/>
  <c r="BE469" i="6"/>
  <c r="AM469" i="6"/>
  <c r="BQ469" i="6"/>
  <c r="BS469" i="6"/>
  <c r="BL469" i="6"/>
  <c r="BP469" i="6"/>
  <c r="BD469" i="6"/>
  <c r="BM469" i="6"/>
  <c r="BF469" i="6"/>
  <c r="BJ469" i="6"/>
  <c r="BK469" i="6"/>
  <c r="BT469" i="6"/>
  <c r="BI469" i="6"/>
  <c r="AW469" i="6"/>
  <c r="AY469" i="6"/>
  <c r="AX469" i="6"/>
  <c r="BC469" i="6"/>
  <c r="BA469" i="6"/>
  <c r="BO469" i="6"/>
  <c r="BG469" i="6"/>
  <c r="BB469" i="6"/>
  <c r="AT469" i="6"/>
  <c r="BH469" i="6"/>
  <c r="AU469" i="6"/>
  <c r="AZ469" i="6"/>
  <c r="BR469" i="6"/>
  <c r="BN473" i="6"/>
  <c r="AV473" i="6"/>
  <c r="AM473" i="6"/>
  <c r="BE473" i="6"/>
  <c r="BL473" i="6"/>
  <c r="BO473" i="6"/>
  <c r="BQ473" i="6"/>
  <c r="BM473" i="6"/>
  <c r="BS473" i="6"/>
  <c r="BT473" i="6"/>
  <c r="BI473" i="6"/>
  <c r="BJ473" i="6"/>
  <c r="BD473" i="6"/>
  <c r="BP473" i="6"/>
  <c r="BF473" i="6"/>
  <c r="BC473" i="6"/>
  <c r="BK473" i="6"/>
  <c r="BA473" i="6"/>
  <c r="AT473" i="6"/>
  <c r="BB473" i="6"/>
  <c r="AX473" i="6"/>
  <c r="BG473" i="6"/>
  <c r="AY473" i="6"/>
  <c r="AZ473" i="6"/>
  <c r="BR473" i="6"/>
  <c r="BH473" i="6"/>
  <c r="AU473" i="6"/>
  <c r="AW473" i="6"/>
  <c r="BN477" i="6"/>
  <c r="BE477" i="6"/>
  <c r="AV477" i="6"/>
  <c r="AM477" i="6"/>
  <c r="BQ477" i="6"/>
  <c r="BS477" i="6"/>
  <c r="BL477" i="6"/>
  <c r="BP477" i="6"/>
  <c r="BR477" i="6"/>
  <c r="BO477" i="6"/>
  <c r="BD477" i="6"/>
  <c r="BT477" i="6"/>
  <c r="BF477" i="6"/>
  <c r="BH477" i="6"/>
  <c r="BI477" i="6"/>
  <c r="BK477" i="6"/>
  <c r="AW477" i="6"/>
  <c r="BM477" i="6"/>
  <c r="AX477" i="6"/>
  <c r="AY477" i="6"/>
  <c r="BG477" i="6"/>
  <c r="AU477" i="6"/>
  <c r="AT477" i="6"/>
  <c r="AZ477" i="6"/>
  <c r="BA477" i="6"/>
  <c r="BB477" i="6"/>
  <c r="BJ477" i="6"/>
  <c r="BC477" i="6"/>
  <c r="BN481" i="6"/>
  <c r="BE481" i="6"/>
  <c r="AV481" i="6"/>
  <c r="AM481" i="6"/>
  <c r="BL481" i="6"/>
  <c r="BO481" i="6"/>
  <c r="BQ481" i="6"/>
  <c r="BM481" i="6"/>
  <c r="BP481" i="6"/>
  <c r="BI481" i="6"/>
  <c r="BJ481" i="6"/>
  <c r="BC481" i="6"/>
  <c r="BF481" i="6"/>
  <c r="BK481" i="6"/>
  <c r="BA481" i="6"/>
  <c r="BT481" i="6"/>
  <c r="BR481" i="6"/>
  <c r="BB481" i="6"/>
  <c r="BS481" i="6"/>
  <c r="AT481" i="6"/>
  <c r="AZ481" i="6"/>
  <c r="BD481" i="6"/>
  <c r="BG481" i="6"/>
  <c r="AU481" i="6"/>
  <c r="AY481" i="6"/>
  <c r="BH481" i="6"/>
  <c r="AW481" i="6"/>
  <c r="AX481" i="6"/>
  <c r="BN485" i="6"/>
  <c r="AV485" i="6"/>
  <c r="BE485" i="6"/>
  <c r="AM485" i="6"/>
  <c r="BQ485" i="6"/>
  <c r="BS485" i="6"/>
  <c r="BL485" i="6"/>
  <c r="BT485" i="6"/>
  <c r="BM485" i="6"/>
  <c r="BD485" i="6"/>
  <c r="BF485" i="6"/>
  <c r="BG485" i="6"/>
  <c r="BH485" i="6"/>
  <c r="BP485" i="6"/>
  <c r="BK485" i="6"/>
  <c r="AW485" i="6"/>
  <c r="AY485" i="6"/>
  <c r="BR485" i="6"/>
  <c r="AX485" i="6"/>
  <c r="AZ485" i="6"/>
  <c r="BI485" i="6"/>
  <c r="AU485" i="6"/>
  <c r="BB485" i="6"/>
  <c r="AT485" i="6"/>
  <c r="BA485" i="6"/>
  <c r="BJ485" i="6"/>
  <c r="BC485" i="6"/>
  <c r="BO485" i="6"/>
  <c r="BN489" i="6"/>
  <c r="BE489" i="6"/>
  <c r="AV489" i="6"/>
  <c r="AM489" i="6"/>
  <c r="BL489" i="6"/>
  <c r="BO489" i="6"/>
  <c r="BQ489" i="6"/>
  <c r="BR489" i="6"/>
  <c r="BM489" i="6"/>
  <c r="BI489" i="6"/>
  <c r="BP489" i="6"/>
  <c r="BJ489" i="6"/>
  <c r="BH489" i="6"/>
  <c r="BK489" i="6"/>
  <c r="BF489" i="6"/>
  <c r="BA489" i="6"/>
  <c r="AT489" i="6"/>
  <c r="BB489" i="6"/>
  <c r="BS489" i="6"/>
  <c r="AW489" i="6"/>
  <c r="BT489" i="6"/>
  <c r="BD489" i="6"/>
  <c r="AZ489" i="6"/>
  <c r="BG489" i="6"/>
  <c r="AU489" i="6"/>
  <c r="AX489" i="6"/>
  <c r="BC489" i="6"/>
  <c r="AY489" i="6"/>
  <c r="BN493" i="6"/>
  <c r="BE493" i="6"/>
  <c r="AV493" i="6"/>
  <c r="AM493" i="6"/>
  <c r="BQ493" i="6"/>
  <c r="BS493" i="6"/>
  <c r="BL493" i="6"/>
  <c r="BO493" i="6"/>
  <c r="BT493" i="6"/>
  <c r="BD493" i="6"/>
  <c r="BF493" i="6"/>
  <c r="BC493" i="6"/>
  <c r="BR493" i="6"/>
  <c r="BH493" i="6"/>
  <c r="BK493" i="6"/>
  <c r="AW493" i="6"/>
  <c r="BM493" i="6"/>
  <c r="AX493" i="6"/>
  <c r="AY493" i="6"/>
  <c r="BG493" i="6"/>
  <c r="AZ493" i="6"/>
  <c r="BI493" i="6"/>
  <c r="BA493" i="6"/>
  <c r="AU493" i="6"/>
  <c r="BP493" i="6"/>
  <c r="BJ493" i="6"/>
  <c r="AT493" i="6"/>
  <c r="BB493" i="6"/>
  <c r="BN497" i="6"/>
  <c r="BE497" i="6"/>
  <c r="AV497" i="6"/>
  <c r="AM497" i="6"/>
  <c r="BL497" i="6"/>
  <c r="BO497" i="6"/>
  <c r="BQ497" i="6"/>
  <c r="BR497" i="6"/>
  <c r="BS497" i="6"/>
  <c r="BT497" i="6"/>
  <c r="BI497" i="6"/>
  <c r="BJ497" i="6"/>
  <c r="BF497" i="6"/>
  <c r="BG497" i="6"/>
  <c r="BH497" i="6"/>
  <c r="BA497" i="6"/>
  <c r="BM497" i="6"/>
  <c r="BP497" i="6"/>
  <c r="BB497" i="6"/>
  <c r="AT497" i="6"/>
  <c r="BC497" i="6"/>
  <c r="BD497" i="6"/>
  <c r="AW497" i="6"/>
  <c r="BK497" i="6"/>
  <c r="AX497" i="6"/>
  <c r="AU497" i="6"/>
  <c r="AZ497" i="6"/>
  <c r="AY497" i="6"/>
  <c r="BN501" i="6"/>
  <c r="BE501" i="6"/>
  <c r="AV501" i="6"/>
  <c r="AM501" i="6"/>
  <c r="BQ501" i="6"/>
  <c r="BS501" i="6"/>
  <c r="BL501" i="6"/>
  <c r="BO501" i="6"/>
  <c r="BP501" i="6"/>
  <c r="BD501" i="6"/>
  <c r="BM501" i="6"/>
  <c r="BF501" i="6"/>
  <c r="BJ501" i="6"/>
  <c r="BK501" i="6"/>
  <c r="BH501" i="6"/>
  <c r="BC501" i="6"/>
  <c r="BR501" i="6"/>
  <c r="AW501" i="6"/>
  <c r="AY501" i="6"/>
  <c r="BT501" i="6"/>
  <c r="AX501" i="6"/>
  <c r="BB501" i="6"/>
  <c r="BG501" i="6"/>
  <c r="BI501" i="6"/>
  <c r="AU501" i="6"/>
  <c r="AT501" i="6"/>
  <c r="BA501" i="6"/>
  <c r="AZ501" i="6"/>
  <c r="BN505" i="6"/>
  <c r="AV505" i="6"/>
  <c r="AM505" i="6"/>
  <c r="BE505" i="6"/>
  <c r="BL505" i="6"/>
  <c r="BO505" i="6"/>
  <c r="BQ505" i="6"/>
  <c r="BT505" i="6"/>
  <c r="BM505" i="6"/>
  <c r="BI505" i="6"/>
  <c r="BJ505" i="6"/>
  <c r="BD505" i="6"/>
  <c r="BH505" i="6"/>
  <c r="BS505" i="6"/>
  <c r="BA505" i="6"/>
  <c r="AT505" i="6"/>
  <c r="BB505" i="6"/>
  <c r="AY505" i="6"/>
  <c r="BP505" i="6"/>
  <c r="BG505" i="6"/>
  <c r="BK505" i="6"/>
  <c r="BF505" i="6"/>
  <c r="AZ505" i="6"/>
  <c r="BR505" i="6"/>
  <c r="AW505" i="6"/>
  <c r="BC505" i="6"/>
  <c r="AU505" i="6"/>
  <c r="AX505" i="6"/>
  <c r="BN509" i="6"/>
  <c r="BE509" i="6"/>
  <c r="AV509" i="6"/>
  <c r="AM509" i="6"/>
  <c r="BQ509" i="6"/>
  <c r="BS509" i="6"/>
  <c r="BL509" i="6"/>
  <c r="BR509" i="6"/>
  <c r="BP509" i="6"/>
  <c r="BD509" i="6"/>
  <c r="BT509" i="6"/>
  <c r="BF509" i="6"/>
  <c r="BH509" i="6"/>
  <c r="BI509" i="6"/>
  <c r="BO509" i="6"/>
  <c r="BJ509" i="6"/>
  <c r="AW509" i="6"/>
  <c r="BC509" i="6"/>
  <c r="AX509" i="6"/>
  <c r="AY509" i="6"/>
  <c r="AU509" i="6"/>
  <c r="AT509" i="6"/>
  <c r="BM509" i="6"/>
  <c r="BG509" i="6"/>
  <c r="BB509" i="6"/>
  <c r="BK509" i="6"/>
  <c r="AZ509" i="6"/>
  <c r="BA509" i="6"/>
  <c r="BN513" i="6"/>
  <c r="AV513" i="6"/>
  <c r="BE513" i="6"/>
  <c r="AM513" i="6"/>
  <c r="BL513" i="6"/>
  <c r="BO513" i="6"/>
  <c r="BQ513" i="6"/>
  <c r="BP513" i="6"/>
  <c r="BT513" i="6"/>
  <c r="BI513" i="6"/>
  <c r="BJ513" i="6"/>
  <c r="BC513" i="6"/>
  <c r="BH513" i="6"/>
  <c r="BA513" i="6"/>
  <c r="BD513" i="6"/>
  <c r="BR513" i="6"/>
  <c r="BB513" i="6"/>
  <c r="BM513" i="6"/>
  <c r="AT513" i="6"/>
  <c r="AU513" i="6"/>
  <c r="BG513" i="6"/>
  <c r="AY513" i="6"/>
  <c r="BK513" i="6"/>
  <c r="AZ513" i="6"/>
  <c r="BF513" i="6"/>
  <c r="AX513" i="6"/>
  <c r="BS513" i="6"/>
  <c r="AW513" i="6"/>
  <c r="BK57" i="5"/>
  <c r="BC57" i="5"/>
  <c r="BJ57" i="5"/>
  <c r="BF57" i="5"/>
  <c r="BI57" i="5"/>
  <c r="BG57" i="5"/>
  <c r="BD57" i="5"/>
  <c r="BE57" i="5"/>
  <c r="BH57" i="5"/>
  <c r="BG61" i="5"/>
  <c r="BK61" i="5"/>
  <c r="BF61" i="5"/>
  <c r="BJ61" i="5"/>
  <c r="BH61" i="5"/>
  <c r="BD61" i="5"/>
  <c r="BI61" i="5"/>
  <c r="BC61" i="5"/>
  <c r="BE61" i="5"/>
  <c r="BE71" i="5"/>
  <c r="BC71" i="5"/>
  <c r="BK71" i="5"/>
  <c r="BH71" i="5"/>
  <c r="BF71" i="5"/>
  <c r="BD71" i="5"/>
  <c r="BJ71" i="5"/>
  <c r="BG71" i="5"/>
  <c r="BI71" i="5"/>
  <c r="BG82" i="5"/>
  <c r="BF82" i="5"/>
  <c r="BJ82" i="5"/>
  <c r="BH82" i="5"/>
  <c r="BD82" i="5"/>
  <c r="BC82" i="5"/>
  <c r="BI82" i="5"/>
  <c r="BE82" i="5"/>
  <c r="BK82" i="5"/>
  <c r="BD93" i="5"/>
  <c r="BK93" i="5"/>
  <c r="BC93" i="5"/>
  <c r="BG93" i="5"/>
  <c r="BE93" i="5"/>
  <c r="BI93" i="5"/>
  <c r="BJ93" i="5"/>
  <c r="BH93" i="5"/>
  <c r="BF93" i="5"/>
  <c r="BJ18" i="5"/>
  <c r="BF18" i="5"/>
  <c r="BC18" i="5"/>
  <c r="BI18" i="5"/>
  <c r="BG18" i="5"/>
  <c r="BK18" i="5"/>
  <c r="BE18" i="5"/>
  <c r="BH18" i="5"/>
  <c r="BD18" i="5"/>
  <c r="BE23" i="5"/>
  <c r="BI23" i="5"/>
  <c r="BK23" i="5"/>
  <c r="BJ23" i="5"/>
  <c r="BG23" i="5"/>
  <c r="BD23" i="5"/>
  <c r="BH23" i="5"/>
  <c r="BF23" i="5"/>
  <c r="BC23" i="5"/>
  <c r="BI112" i="5"/>
  <c r="BH112" i="5"/>
  <c r="BD112" i="5"/>
  <c r="BJ112" i="5"/>
  <c r="BG112" i="5"/>
  <c r="BF112" i="5"/>
  <c r="BK112" i="5"/>
  <c r="BE112" i="5"/>
  <c r="BC112" i="5"/>
  <c r="BF123" i="5"/>
  <c r="BE123" i="5"/>
  <c r="BI123" i="5"/>
  <c r="BG123" i="5"/>
  <c r="BD123" i="5"/>
  <c r="BC123" i="5"/>
  <c r="BH123" i="5"/>
  <c r="BJ123" i="5"/>
  <c r="BK123" i="5"/>
  <c r="BK134" i="5"/>
  <c r="BC134" i="5"/>
  <c r="BJ134" i="5"/>
  <c r="BF134" i="5"/>
  <c r="BD134" i="5"/>
  <c r="BI134" i="5"/>
  <c r="BH134" i="5"/>
  <c r="BE134" i="5"/>
  <c r="BG134" i="5"/>
  <c r="BJ41" i="5"/>
  <c r="BH41" i="5"/>
  <c r="BD41" i="5"/>
  <c r="BK41" i="5"/>
  <c r="BG41" i="5"/>
  <c r="BE41" i="5"/>
  <c r="BI41" i="5"/>
  <c r="BF41" i="5"/>
  <c r="BC41" i="5"/>
  <c r="BD149" i="5"/>
  <c r="BK149" i="5"/>
  <c r="BC149" i="5"/>
  <c r="BG149" i="5"/>
  <c r="BE149" i="5"/>
  <c r="BJ149" i="5"/>
  <c r="BI149" i="5"/>
  <c r="BF149" i="5"/>
  <c r="BH149" i="5"/>
  <c r="BH52" i="5"/>
  <c r="BJ52" i="5"/>
  <c r="BE52" i="5"/>
  <c r="BG52" i="5"/>
  <c r="BF52" i="5"/>
  <c r="BC52" i="5"/>
  <c r="BK52" i="5"/>
  <c r="BI52" i="5"/>
  <c r="BD52" i="5"/>
  <c r="BG8" i="5"/>
  <c r="BF8" i="5"/>
  <c r="BD8" i="5"/>
  <c r="BJ8" i="5"/>
  <c r="BC8" i="5"/>
  <c r="BI8" i="5"/>
  <c r="BK8" i="5"/>
  <c r="BH8" i="5"/>
  <c r="BE8" i="5"/>
  <c r="BI6" i="5"/>
  <c r="BH6" i="5"/>
  <c r="BF6" i="5"/>
  <c r="BD6" i="5"/>
  <c r="BE6" i="5"/>
  <c r="BC6" i="5"/>
  <c r="BK6" i="5"/>
  <c r="BJ6" i="5"/>
  <c r="BG6" i="5"/>
  <c r="BJ58" i="5"/>
  <c r="BK58" i="5"/>
  <c r="BF58" i="5"/>
  <c r="BC58" i="5"/>
  <c r="BI58" i="5"/>
  <c r="BG58" i="5"/>
  <c r="BH58" i="5"/>
  <c r="BE58" i="5"/>
  <c r="BD58" i="5"/>
  <c r="BK12" i="5"/>
  <c r="BC12" i="5"/>
  <c r="BJ12" i="5"/>
  <c r="BH12" i="5"/>
  <c r="BF12" i="5"/>
  <c r="BI12" i="5"/>
  <c r="BE12" i="5"/>
  <c r="BG12" i="5"/>
  <c r="BD12" i="5"/>
  <c r="BH68" i="5"/>
  <c r="BC68" i="5"/>
  <c r="BK68" i="5"/>
  <c r="BG68" i="5"/>
  <c r="BD68" i="5"/>
  <c r="BI68" i="5"/>
  <c r="BJ68" i="5"/>
  <c r="BE68" i="5"/>
  <c r="BF68" i="5"/>
  <c r="BH76" i="5"/>
  <c r="BF76" i="5"/>
  <c r="BJ76" i="5"/>
  <c r="BD76" i="5"/>
  <c r="BC76" i="5"/>
  <c r="BK76" i="5"/>
  <c r="BE76" i="5"/>
  <c r="BG76" i="5"/>
  <c r="BI76" i="5"/>
  <c r="BF83" i="5"/>
  <c r="BE83" i="5"/>
  <c r="BI83" i="5"/>
  <c r="BG83" i="5"/>
  <c r="BK83" i="5"/>
  <c r="BJ83" i="5"/>
  <c r="BC83" i="5"/>
  <c r="BH83" i="5"/>
  <c r="BD83" i="5"/>
  <c r="BG90" i="5"/>
  <c r="BF90" i="5"/>
  <c r="BJ90" i="5"/>
  <c r="BH90" i="5"/>
  <c r="BD90" i="5"/>
  <c r="BC90" i="5"/>
  <c r="BK90" i="5"/>
  <c r="BI90" i="5"/>
  <c r="BE90" i="5"/>
  <c r="BK17" i="5"/>
  <c r="BC17" i="5"/>
  <c r="BG17" i="5"/>
  <c r="BJ17" i="5"/>
  <c r="BH17" i="5"/>
  <c r="BE17" i="5"/>
  <c r="BF17" i="5"/>
  <c r="BD17" i="5"/>
  <c r="BI17" i="5"/>
  <c r="BK102" i="5"/>
  <c r="BC102" i="5"/>
  <c r="BJ102" i="5"/>
  <c r="BF102" i="5"/>
  <c r="BD102" i="5"/>
  <c r="BE102" i="5"/>
  <c r="BI102" i="5"/>
  <c r="BH102" i="5"/>
  <c r="BG102" i="5"/>
  <c r="BH105" i="5"/>
  <c r="BG105" i="5"/>
  <c r="BK105" i="5"/>
  <c r="BC105" i="5"/>
  <c r="BI105" i="5"/>
  <c r="BF105" i="5"/>
  <c r="BE105" i="5"/>
  <c r="BJ105" i="5"/>
  <c r="BD105" i="5"/>
  <c r="BH113" i="5"/>
  <c r="BG113" i="5"/>
  <c r="BK113" i="5"/>
  <c r="BC113" i="5"/>
  <c r="BI113" i="5"/>
  <c r="BJ113" i="5"/>
  <c r="BF113" i="5"/>
  <c r="BE113" i="5"/>
  <c r="BD113" i="5"/>
  <c r="BE124" i="5"/>
  <c r="BD124" i="5"/>
  <c r="BH124" i="5"/>
  <c r="BF124" i="5"/>
  <c r="BK124" i="5"/>
  <c r="BJ124" i="5"/>
  <c r="BG124" i="5"/>
  <c r="BC124" i="5"/>
  <c r="BI124" i="5"/>
  <c r="BE132" i="5"/>
  <c r="BD132" i="5"/>
  <c r="BH132" i="5"/>
  <c r="BF132" i="5"/>
  <c r="BC132" i="5"/>
  <c r="BJ132" i="5"/>
  <c r="BI132" i="5"/>
  <c r="BG132" i="5"/>
  <c r="BK132" i="5"/>
  <c r="BE140" i="5"/>
  <c r="BD140" i="5"/>
  <c r="BH140" i="5"/>
  <c r="BF140" i="5"/>
  <c r="BK140" i="5"/>
  <c r="BJ140" i="5"/>
  <c r="BI140" i="5"/>
  <c r="BG140" i="5"/>
  <c r="BC140" i="5"/>
  <c r="BJ143" i="5"/>
  <c r="BI143" i="5"/>
  <c r="BE143" i="5"/>
  <c r="BK143" i="5"/>
  <c r="BC143" i="5"/>
  <c r="BG143" i="5"/>
  <c r="BF143" i="5"/>
  <c r="BD143" i="5"/>
  <c r="BH143" i="5"/>
  <c r="BF45" i="5"/>
  <c r="BI45" i="5"/>
  <c r="BD45" i="5"/>
  <c r="BK45" i="5"/>
  <c r="BH45" i="5"/>
  <c r="BE45" i="5"/>
  <c r="BG45" i="5"/>
  <c r="BC45" i="5"/>
  <c r="BJ45" i="5"/>
  <c r="BI51" i="5"/>
  <c r="BJ51" i="5"/>
  <c r="BE51" i="5"/>
  <c r="BD51" i="5"/>
  <c r="BC51" i="5"/>
  <c r="BH51" i="5"/>
  <c r="BK51" i="5"/>
  <c r="BF51" i="5"/>
  <c r="BG51" i="5"/>
  <c r="BG53" i="5"/>
  <c r="BJ53" i="5"/>
  <c r="BE53" i="5"/>
  <c r="BK53" i="5"/>
  <c r="BI53" i="5"/>
  <c r="BF53" i="5"/>
  <c r="BC53" i="5"/>
  <c r="BH53" i="5"/>
  <c r="BD53" i="5"/>
  <c r="BF9" i="5"/>
  <c r="BE9" i="5"/>
  <c r="BK9" i="5"/>
  <c r="BC9" i="5"/>
  <c r="BI9" i="5"/>
  <c r="BJ9" i="5"/>
  <c r="BG9" i="5"/>
  <c r="BH9" i="5"/>
  <c r="BD9" i="5"/>
  <c r="BD64" i="5"/>
  <c r="BK64" i="5"/>
  <c r="BJ64" i="5"/>
  <c r="BG64" i="5"/>
  <c r="BI64" i="5"/>
  <c r="BH64" i="5"/>
  <c r="BE64" i="5"/>
  <c r="BF64" i="5"/>
  <c r="BC64" i="5"/>
  <c r="BI75" i="5"/>
  <c r="BD75" i="5"/>
  <c r="BC75" i="5"/>
  <c r="BH75" i="5"/>
  <c r="BK75" i="5"/>
  <c r="BJ75" i="5"/>
  <c r="BG75" i="5"/>
  <c r="BE75" i="5"/>
  <c r="BF75" i="5"/>
  <c r="BD85" i="5"/>
  <c r="BK85" i="5"/>
  <c r="BC85" i="5"/>
  <c r="BG85" i="5"/>
  <c r="BE85" i="5"/>
  <c r="BI85" i="5"/>
  <c r="BJ85" i="5"/>
  <c r="BH85" i="5"/>
  <c r="BF85" i="5"/>
  <c r="BH97" i="5"/>
  <c r="BG97" i="5"/>
  <c r="BK97" i="5"/>
  <c r="BC97" i="5"/>
  <c r="BI97" i="5"/>
  <c r="BE97" i="5"/>
  <c r="BD97" i="5"/>
  <c r="BJ97" i="5"/>
  <c r="BF97" i="5"/>
  <c r="BE108" i="5"/>
  <c r="BD108" i="5"/>
  <c r="BH108" i="5"/>
  <c r="BF108" i="5"/>
  <c r="BK108" i="5"/>
  <c r="BJ108" i="5"/>
  <c r="BI108" i="5"/>
  <c r="BG108" i="5"/>
  <c r="BC108" i="5"/>
  <c r="BJ119" i="5"/>
  <c r="BI119" i="5"/>
  <c r="BE119" i="5"/>
  <c r="BK119" i="5"/>
  <c r="BC119" i="5"/>
  <c r="BH119" i="5"/>
  <c r="BG119" i="5"/>
  <c r="BF119" i="5"/>
  <c r="BD119" i="5"/>
  <c r="BJ127" i="5"/>
  <c r="BI127" i="5"/>
  <c r="BE127" i="5"/>
  <c r="BK127" i="5"/>
  <c r="BC127" i="5"/>
  <c r="BH127" i="5"/>
  <c r="BG127" i="5"/>
  <c r="BD127" i="5"/>
  <c r="BF127" i="5"/>
  <c r="BF139" i="5"/>
  <c r="BE139" i="5"/>
  <c r="BI139" i="5"/>
  <c r="BG139" i="5"/>
  <c r="BD139" i="5"/>
  <c r="BC139" i="5"/>
  <c r="BK139" i="5"/>
  <c r="BJ139" i="5"/>
  <c r="BH139" i="5"/>
  <c r="BG146" i="5"/>
  <c r="BF146" i="5"/>
  <c r="BJ146" i="5"/>
  <c r="BH146" i="5"/>
  <c r="BE146" i="5"/>
  <c r="BD146" i="5"/>
  <c r="BK146" i="5"/>
  <c r="BI146" i="5"/>
  <c r="BC146" i="5"/>
  <c r="BF62" i="5"/>
  <c r="BK62" i="5"/>
  <c r="BG62" i="5"/>
  <c r="BC62" i="5"/>
  <c r="BJ62" i="5"/>
  <c r="BH62" i="5"/>
  <c r="BI62" i="5"/>
  <c r="BE62" i="5"/>
  <c r="BD62" i="5"/>
  <c r="BG69" i="5"/>
  <c r="BC69" i="5"/>
  <c r="BK69" i="5"/>
  <c r="BH69" i="5"/>
  <c r="BI69" i="5"/>
  <c r="BF69" i="5"/>
  <c r="BD69" i="5"/>
  <c r="BJ69" i="5"/>
  <c r="BE69" i="5"/>
  <c r="BK73" i="5"/>
  <c r="BC73" i="5"/>
  <c r="BD73" i="5"/>
  <c r="BH73" i="5"/>
  <c r="BJ73" i="5"/>
  <c r="BG73" i="5"/>
  <c r="BF73" i="5"/>
  <c r="BI73" i="5"/>
  <c r="BE73" i="5"/>
  <c r="BI80" i="5"/>
  <c r="BH80" i="5"/>
  <c r="BD80" i="5"/>
  <c r="BJ80" i="5"/>
  <c r="BF80" i="5"/>
  <c r="BC80" i="5"/>
  <c r="BG80" i="5"/>
  <c r="BK80" i="5"/>
  <c r="BE80" i="5"/>
  <c r="BJ87" i="5"/>
  <c r="BI87" i="5"/>
  <c r="BE87" i="5"/>
  <c r="BK87" i="5"/>
  <c r="BC87" i="5"/>
  <c r="BG87" i="5"/>
  <c r="BD87" i="5"/>
  <c r="BH87" i="5"/>
  <c r="BF87" i="5"/>
  <c r="BJ95" i="5"/>
  <c r="BI95" i="5"/>
  <c r="BE95" i="5"/>
  <c r="BK95" i="5"/>
  <c r="BC95" i="5"/>
  <c r="BD95" i="5"/>
  <c r="BG95" i="5"/>
  <c r="BH95" i="5"/>
  <c r="BF95" i="5"/>
  <c r="BE100" i="5"/>
  <c r="BD100" i="5"/>
  <c r="BH100" i="5"/>
  <c r="BF100" i="5"/>
  <c r="BC100" i="5"/>
  <c r="BJ100" i="5"/>
  <c r="BI100" i="5"/>
  <c r="BG100" i="5"/>
  <c r="BK100" i="5"/>
  <c r="BG21" i="5"/>
  <c r="BK21" i="5"/>
  <c r="BC21" i="5"/>
  <c r="BH21" i="5"/>
  <c r="BF21" i="5"/>
  <c r="BD21" i="5"/>
  <c r="BI21" i="5"/>
  <c r="BJ21" i="5"/>
  <c r="BE21" i="5"/>
  <c r="BG106" i="5"/>
  <c r="BF106" i="5"/>
  <c r="BJ106" i="5"/>
  <c r="BH106" i="5"/>
  <c r="BI106" i="5"/>
  <c r="BE106" i="5"/>
  <c r="BD106" i="5"/>
  <c r="BK106" i="5"/>
  <c r="BC106" i="5"/>
  <c r="BK110" i="5"/>
  <c r="BC110" i="5"/>
  <c r="BJ110" i="5"/>
  <c r="BF110" i="5"/>
  <c r="BD110" i="5"/>
  <c r="BI110" i="5"/>
  <c r="BH110" i="5"/>
  <c r="BE110" i="5"/>
  <c r="BG110" i="5"/>
  <c r="BG114" i="5"/>
  <c r="BF114" i="5"/>
  <c r="BJ114" i="5"/>
  <c r="BH114" i="5"/>
  <c r="BE114" i="5"/>
  <c r="BD114" i="5"/>
  <c r="BK114" i="5"/>
  <c r="BC114" i="5"/>
  <c r="BI114" i="5"/>
  <c r="BD117" i="5"/>
  <c r="BK117" i="5"/>
  <c r="BC117" i="5"/>
  <c r="BG117" i="5"/>
  <c r="BE117" i="5"/>
  <c r="BJ117" i="5"/>
  <c r="BI117" i="5"/>
  <c r="BF117" i="5"/>
  <c r="BH117" i="5"/>
  <c r="BD125" i="5"/>
  <c r="BK125" i="5"/>
  <c r="BC125" i="5"/>
  <c r="BG125" i="5"/>
  <c r="BE125" i="5"/>
  <c r="BI125" i="5"/>
  <c r="BH125" i="5"/>
  <c r="BF125" i="5"/>
  <c r="BJ125" i="5"/>
  <c r="BH129" i="5"/>
  <c r="BG129" i="5"/>
  <c r="BK129" i="5"/>
  <c r="BC129" i="5"/>
  <c r="BI129" i="5"/>
  <c r="BJ129" i="5"/>
  <c r="BE129" i="5"/>
  <c r="BD129" i="5"/>
  <c r="BF129" i="5"/>
  <c r="BD133" i="5"/>
  <c r="BK133" i="5"/>
  <c r="BC133" i="5"/>
  <c r="BG133" i="5"/>
  <c r="BE133" i="5"/>
  <c r="BJ133" i="5"/>
  <c r="BI133" i="5"/>
  <c r="BH133" i="5"/>
  <c r="BF133" i="5"/>
  <c r="BI136" i="5"/>
  <c r="BH136" i="5"/>
  <c r="BD136" i="5"/>
  <c r="BJ136" i="5"/>
  <c r="BK136" i="5"/>
  <c r="BF136" i="5"/>
  <c r="BG136" i="5"/>
  <c r="BE136" i="5"/>
  <c r="BC136" i="5"/>
  <c r="BD39" i="5"/>
  <c r="BH39" i="5"/>
  <c r="BC39" i="5"/>
  <c r="BF39" i="5"/>
  <c r="BE39" i="5"/>
  <c r="BJ39" i="5"/>
  <c r="BK39" i="5"/>
  <c r="BG39" i="5"/>
  <c r="BI39" i="5"/>
  <c r="BH43" i="5"/>
  <c r="BI43" i="5"/>
  <c r="BD43" i="5"/>
  <c r="BF43" i="5"/>
  <c r="BE43" i="5"/>
  <c r="BK43" i="5"/>
  <c r="BJ43" i="5"/>
  <c r="BG43" i="5"/>
  <c r="BC43" i="5"/>
  <c r="BI144" i="5"/>
  <c r="BH144" i="5"/>
  <c r="BD144" i="5"/>
  <c r="BJ144" i="5"/>
  <c r="BG144" i="5"/>
  <c r="BF144" i="5"/>
  <c r="BK144" i="5"/>
  <c r="BE144" i="5"/>
  <c r="BC144" i="5"/>
  <c r="BF147" i="5"/>
  <c r="BE147" i="5"/>
  <c r="BI147" i="5"/>
  <c r="BG147" i="5"/>
  <c r="BK147" i="5"/>
  <c r="BC147" i="5"/>
  <c r="BJ147" i="5"/>
  <c r="BH147" i="5"/>
  <c r="BD147" i="5"/>
  <c r="BK150" i="5"/>
  <c r="BC150" i="5"/>
  <c r="BJ150" i="5"/>
  <c r="BF150" i="5"/>
  <c r="BD150" i="5"/>
  <c r="BH150" i="5"/>
  <c r="BI150" i="5"/>
  <c r="BG150" i="5"/>
  <c r="BE150" i="5"/>
  <c r="BJ5" i="5"/>
  <c r="BI5" i="5"/>
  <c r="BG5" i="5"/>
  <c r="BE5" i="5"/>
  <c r="BK5" i="5"/>
  <c r="BH5" i="5"/>
  <c r="BD5" i="5"/>
  <c r="BF5" i="5"/>
  <c r="BC5" i="5"/>
  <c r="BH7" i="5"/>
  <c r="BG7" i="5"/>
  <c r="BE7" i="5"/>
  <c r="BK7" i="5"/>
  <c r="BC7" i="5"/>
  <c r="BJ7" i="5"/>
  <c r="BI7" i="5"/>
  <c r="BF7" i="5"/>
  <c r="BD7" i="5"/>
  <c r="BJ66" i="5"/>
  <c r="BC66" i="5"/>
  <c r="BK66" i="5"/>
  <c r="BG66" i="5"/>
  <c r="BF66" i="5"/>
  <c r="BE66" i="5"/>
  <c r="BI66" i="5"/>
  <c r="BH66" i="5"/>
  <c r="BD66" i="5"/>
  <c r="BI59" i="5"/>
  <c r="BK59" i="5"/>
  <c r="BF59" i="5"/>
  <c r="BE59" i="5"/>
  <c r="BD59" i="5"/>
  <c r="BJ59" i="5"/>
  <c r="BG59" i="5"/>
  <c r="BH59" i="5"/>
  <c r="BC59" i="5"/>
  <c r="BF54" i="5"/>
  <c r="BJ54" i="5"/>
  <c r="BE54" i="5"/>
  <c r="BI54" i="5"/>
  <c r="BG54" i="5"/>
  <c r="BH54" i="5"/>
  <c r="BC54" i="5"/>
  <c r="BD54" i="5"/>
  <c r="BK54" i="5"/>
  <c r="BI67" i="5"/>
  <c r="BC67" i="5"/>
  <c r="BK67" i="5"/>
  <c r="BG67" i="5"/>
  <c r="BJ67" i="5"/>
  <c r="BF67" i="5"/>
  <c r="BD67" i="5"/>
  <c r="BH67" i="5"/>
  <c r="BE67" i="5"/>
  <c r="BJ79" i="5"/>
  <c r="BI79" i="5"/>
  <c r="BE79" i="5"/>
  <c r="BK79" i="5"/>
  <c r="BC79" i="5"/>
  <c r="BH79" i="5"/>
  <c r="BD79" i="5"/>
  <c r="BF79" i="5"/>
  <c r="BG79" i="5"/>
  <c r="BH89" i="5"/>
  <c r="BG89" i="5"/>
  <c r="BK89" i="5"/>
  <c r="BC89" i="5"/>
  <c r="BI89" i="5"/>
  <c r="BE89" i="5"/>
  <c r="BD89" i="5"/>
  <c r="BJ89" i="5"/>
  <c r="BF89" i="5"/>
  <c r="BD101" i="5"/>
  <c r="BK101" i="5"/>
  <c r="BC101" i="5"/>
  <c r="BG101" i="5"/>
  <c r="BE101" i="5"/>
  <c r="BJ101" i="5"/>
  <c r="BI101" i="5"/>
  <c r="BH101" i="5"/>
  <c r="BF101" i="5"/>
  <c r="BD32" i="5"/>
  <c r="BH32" i="5"/>
  <c r="BG32" i="5"/>
  <c r="BF32" i="5"/>
  <c r="BC32" i="5"/>
  <c r="BK32" i="5"/>
  <c r="BJ32" i="5"/>
  <c r="BI32" i="5"/>
  <c r="BE32" i="5"/>
  <c r="BE116" i="5"/>
  <c r="BD116" i="5"/>
  <c r="BH116" i="5"/>
  <c r="BF116" i="5"/>
  <c r="BC116" i="5"/>
  <c r="BG116" i="5"/>
  <c r="BK116" i="5"/>
  <c r="BJ116" i="5"/>
  <c r="BI116" i="5"/>
  <c r="BF131" i="5"/>
  <c r="BE131" i="5"/>
  <c r="BI131" i="5"/>
  <c r="BG131" i="5"/>
  <c r="BK131" i="5"/>
  <c r="BH131" i="5"/>
  <c r="BJ131" i="5"/>
  <c r="BD131" i="5"/>
  <c r="BC131" i="5"/>
  <c r="BK142" i="5"/>
  <c r="BC142" i="5"/>
  <c r="BJ142" i="5"/>
  <c r="BF142" i="5"/>
  <c r="BD142" i="5"/>
  <c r="BI142" i="5"/>
  <c r="BH142" i="5"/>
  <c r="BE142" i="5"/>
  <c r="BG142" i="5"/>
  <c r="BK48" i="5"/>
  <c r="BC48" i="5"/>
  <c r="BI48" i="5"/>
  <c r="BE48" i="5"/>
  <c r="BJ48" i="5"/>
  <c r="BH48" i="5"/>
  <c r="BF48" i="5"/>
  <c r="BD48" i="5"/>
  <c r="BG48" i="5"/>
  <c r="BK65" i="5"/>
  <c r="BC65" i="5"/>
  <c r="BJ65" i="5"/>
  <c r="BG65" i="5"/>
  <c r="BI65" i="5"/>
  <c r="BF65" i="5"/>
  <c r="BH65" i="5"/>
  <c r="BD65" i="5"/>
  <c r="BE65" i="5"/>
  <c r="BD72" i="5"/>
  <c r="BC72" i="5"/>
  <c r="BK72" i="5"/>
  <c r="BH72" i="5"/>
  <c r="BJ72" i="5"/>
  <c r="BI72" i="5"/>
  <c r="BF72" i="5"/>
  <c r="BE72" i="5"/>
  <c r="BG72" i="5"/>
  <c r="BE15" i="5"/>
  <c r="BI15" i="5"/>
  <c r="BH15" i="5"/>
  <c r="BF15" i="5"/>
  <c r="BC15" i="5"/>
  <c r="BD15" i="5"/>
  <c r="BK15" i="5"/>
  <c r="BJ15" i="5"/>
  <c r="BG15" i="5"/>
  <c r="BK86" i="5"/>
  <c r="BC86" i="5"/>
  <c r="BJ86" i="5"/>
  <c r="BF86" i="5"/>
  <c r="BD86" i="5"/>
  <c r="BE86" i="5"/>
  <c r="BI86" i="5"/>
  <c r="BG86" i="5"/>
  <c r="BH86" i="5"/>
  <c r="BK94" i="5"/>
  <c r="BC94" i="5"/>
  <c r="BJ94" i="5"/>
  <c r="BF94" i="5"/>
  <c r="BD94" i="5"/>
  <c r="BI94" i="5"/>
  <c r="BH94" i="5"/>
  <c r="BG94" i="5"/>
  <c r="BE94" i="5"/>
  <c r="BI19" i="5"/>
  <c r="BE19" i="5"/>
  <c r="BD19" i="5"/>
  <c r="BC19" i="5"/>
  <c r="BK19" i="5"/>
  <c r="BH19" i="5"/>
  <c r="BJ19" i="5"/>
  <c r="BG19" i="5"/>
  <c r="BF19" i="5"/>
  <c r="BE31" i="5"/>
  <c r="BI31" i="5"/>
  <c r="BF31" i="5"/>
  <c r="BD31" i="5"/>
  <c r="BJ31" i="5"/>
  <c r="BC31" i="5"/>
  <c r="BK31" i="5"/>
  <c r="BH31" i="5"/>
  <c r="BG31" i="5"/>
  <c r="BD109" i="5"/>
  <c r="BK109" i="5"/>
  <c r="BC109" i="5"/>
  <c r="BG109" i="5"/>
  <c r="BE109" i="5"/>
  <c r="BF109" i="5"/>
  <c r="BJ109" i="5"/>
  <c r="BI109" i="5"/>
  <c r="BH109" i="5"/>
  <c r="BK33" i="5"/>
  <c r="BC33" i="5"/>
  <c r="BG33" i="5"/>
  <c r="BI33" i="5"/>
  <c r="BH33" i="5"/>
  <c r="BE33" i="5"/>
  <c r="BF33" i="5"/>
  <c r="BD33" i="5"/>
  <c r="BJ33" i="5"/>
  <c r="BI120" i="5"/>
  <c r="BH120" i="5"/>
  <c r="BD120" i="5"/>
  <c r="BJ120" i="5"/>
  <c r="BK120" i="5"/>
  <c r="BG120" i="5"/>
  <c r="BF120" i="5"/>
  <c r="BC120" i="5"/>
  <c r="BE120" i="5"/>
  <c r="BI128" i="5"/>
  <c r="BH128" i="5"/>
  <c r="BD128" i="5"/>
  <c r="BJ128" i="5"/>
  <c r="BG128" i="5"/>
  <c r="BF128" i="5"/>
  <c r="BC128" i="5"/>
  <c r="BK128" i="5"/>
  <c r="BE128" i="5"/>
  <c r="BJ135" i="5"/>
  <c r="BI135" i="5"/>
  <c r="BE135" i="5"/>
  <c r="BK135" i="5"/>
  <c r="BC135" i="5"/>
  <c r="BH135" i="5"/>
  <c r="BG135" i="5"/>
  <c r="BD135" i="5"/>
  <c r="BF135" i="5"/>
  <c r="BI42" i="5"/>
  <c r="BH42" i="5"/>
  <c r="BD42" i="5"/>
  <c r="BC42" i="5"/>
  <c r="BK42" i="5"/>
  <c r="BG42" i="5"/>
  <c r="BJ42" i="5"/>
  <c r="BE42" i="5"/>
  <c r="BF42" i="5"/>
  <c r="BE46" i="5"/>
  <c r="BI46" i="5"/>
  <c r="BD46" i="5"/>
  <c r="BC46" i="5"/>
  <c r="BK46" i="5"/>
  <c r="BH46" i="5"/>
  <c r="BJ46" i="5"/>
  <c r="BG46" i="5"/>
  <c r="BF46" i="5"/>
  <c r="BE55" i="5"/>
  <c r="BJ55" i="5"/>
  <c r="BF55" i="5"/>
  <c r="BD55" i="5"/>
  <c r="BC55" i="5"/>
  <c r="BI55" i="5"/>
  <c r="BH55" i="5"/>
  <c r="BK55" i="5"/>
  <c r="BG55" i="5"/>
  <c r="BD77" i="5"/>
  <c r="BK77" i="5"/>
  <c r="BC77" i="5"/>
  <c r="BG77" i="5"/>
  <c r="BE77" i="5"/>
  <c r="BJ77" i="5"/>
  <c r="BI77" i="5"/>
  <c r="BF77" i="5"/>
  <c r="BH77" i="5"/>
  <c r="BD16" i="5"/>
  <c r="BH16" i="5"/>
  <c r="BJ16" i="5"/>
  <c r="BI16" i="5"/>
  <c r="BF16" i="5"/>
  <c r="BC16" i="5"/>
  <c r="BK16" i="5"/>
  <c r="BG16" i="5"/>
  <c r="BE16" i="5"/>
  <c r="BF91" i="5"/>
  <c r="BE91" i="5"/>
  <c r="BI91" i="5"/>
  <c r="BG91" i="5"/>
  <c r="BD91" i="5"/>
  <c r="BC91" i="5"/>
  <c r="BH91" i="5"/>
  <c r="BJ91" i="5"/>
  <c r="BK91" i="5"/>
  <c r="BG98" i="5"/>
  <c r="BF98" i="5"/>
  <c r="BJ98" i="5"/>
  <c r="BH98" i="5"/>
  <c r="BE98" i="5"/>
  <c r="BD98" i="5"/>
  <c r="BI98" i="5"/>
  <c r="BK98" i="5"/>
  <c r="BC98" i="5"/>
  <c r="BJ103" i="5"/>
  <c r="BI103" i="5"/>
  <c r="BE103" i="5"/>
  <c r="BK103" i="5"/>
  <c r="BC103" i="5"/>
  <c r="BH103" i="5"/>
  <c r="BG103" i="5"/>
  <c r="BD103" i="5"/>
  <c r="BF103" i="5"/>
  <c r="BH121" i="5"/>
  <c r="BG121" i="5"/>
  <c r="BK121" i="5"/>
  <c r="BC121" i="5"/>
  <c r="BI121" i="5"/>
  <c r="BF121" i="5"/>
  <c r="BE121" i="5"/>
  <c r="BJ121" i="5"/>
  <c r="BD121" i="5"/>
  <c r="BD56" i="5"/>
  <c r="BJ56" i="5"/>
  <c r="BF56" i="5"/>
  <c r="BH56" i="5"/>
  <c r="BG56" i="5"/>
  <c r="BC56" i="5"/>
  <c r="BI56" i="5"/>
  <c r="BK56" i="5"/>
  <c r="BE56" i="5"/>
  <c r="BH60" i="5"/>
  <c r="BK60" i="5"/>
  <c r="BF60" i="5"/>
  <c r="BI60" i="5"/>
  <c r="BG60" i="5"/>
  <c r="BD60" i="5"/>
  <c r="BC60" i="5"/>
  <c r="BJ60" i="5"/>
  <c r="BE60" i="5"/>
  <c r="BE63" i="5"/>
  <c r="BK63" i="5"/>
  <c r="BG63" i="5"/>
  <c r="BF63" i="5"/>
  <c r="BD63" i="5"/>
  <c r="BJ63" i="5"/>
  <c r="BI63" i="5"/>
  <c r="BH63" i="5"/>
  <c r="BC63" i="5"/>
  <c r="BF70" i="5"/>
  <c r="BC70" i="5"/>
  <c r="BK70" i="5"/>
  <c r="BH70" i="5"/>
  <c r="BI70" i="5"/>
  <c r="BE70" i="5"/>
  <c r="BJ70" i="5"/>
  <c r="BG70" i="5"/>
  <c r="BD70" i="5"/>
  <c r="BJ74" i="5"/>
  <c r="BD74" i="5"/>
  <c r="BC74" i="5"/>
  <c r="BH74" i="5"/>
  <c r="BG74" i="5"/>
  <c r="BE74" i="5"/>
  <c r="BF74" i="5"/>
  <c r="BK74" i="5"/>
  <c r="BI74" i="5"/>
  <c r="BK78" i="5"/>
  <c r="BC78" i="5"/>
  <c r="BJ78" i="5"/>
  <c r="BF78" i="5"/>
  <c r="BD78" i="5"/>
  <c r="BH78" i="5"/>
  <c r="BG78" i="5"/>
  <c r="BI78" i="5"/>
  <c r="BE78" i="5"/>
  <c r="BH81" i="5"/>
  <c r="BG81" i="5"/>
  <c r="BK81" i="5"/>
  <c r="BC81" i="5"/>
  <c r="BI81" i="5"/>
  <c r="BJ81" i="5"/>
  <c r="BD81" i="5"/>
  <c r="BF81" i="5"/>
  <c r="BE81" i="5"/>
  <c r="BE84" i="5"/>
  <c r="BD84" i="5"/>
  <c r="BH84" i="5"/>
  <c r="BF84" i="5"/>
  <c r="BC84" i="5"/>
  <c r="BK84" i="5"/>
  <c r="BJ84" i="5"/>
  <c r="BI84" i="5"/>
  <c r="BG84" i="5"/>
  <c r="BI88" i="5"/>
  <c r="BH88" i="5"/>
  <c r="BD88" i="5"/>
  <c r="BJ88" i="5"/>
  <c r="BE88" i="5"/>
  <c r="BC88" i="5"/>
  <c r="BK88" i="5"/>
  <c r="BG88" i="5"/>
  <c r="BF88" i="5"/>
  <c r="BE92" i="5"/>
  <c r="BD92" i="5"/>
  <c r="BH92" i="5"/>
  <c r="BF92" i="5"/>
  <c r="BK92" i="5"/>
  <c r="BJ92" i="5"/>
  <c r="BG92" i="5"/>
  <c r="BC92" i="5"/>
  <c r="BI92" i="5"/>
  <c r="BI96" i="5"/>
  <c r="BH96" i="5"/>
  <c r="BD96" i="5"/>
  <c r="BJ96" i="5"/>
  <c r="BG96" i="5"/>
  <c r="BF96" i="5"/>
  <c r="BC96" i="5"/>
  <c r="BE96" i="5"/>
  <c r="BK96" i="5"/>
  <c r="BF99" i="5"/>
  <c r="BE99" i="5"/>
  <c r="BI99" i="5"/>
  <c r="BG99" i="5"/>
  <c r="BK99" i="5"/>
  <c r="BH99" i="5"/>
  <c r="BD99" i="5"/>
  <c r="BC99" i="5"/>
  <c r="BJ99" i="5"/>
  <c r="BH20" i="5"/>
  <c r="BD20" i="5"/>
  <c r="BF20" i="5"/>
  <c r="BE20" i="5"/>
  <c r="BJ20" i="5"/>
  <c r="BK20" i="5"/>
  <c r="BI20" i="5"/>
  <c r="BG20" i="5"/>
  <c r="BC20" i="5"/>
  <c r="BF22" i="5"/>
  <c r="BJ22" i="5"/>
  <c r="BI22" i="5"/>
  <c r="BH22" i="5"/>
  <c r="BE22" i="5"/>
  <c r="BC22" i="5"/>
  <c r="BD22" i="5"/>
  <c r="BK22" i="5"/>
  <c r="BG22" i="5"/>
  <c r="BI104" i="5"/>
  <c r="BH104" i="5"/>
  <c r="BD104" i="5"/>
  <c r="BJ104" i="5"/>
  <c r="BF104" i="5"/>
  <c r="BE104" i="5"/>
  <c r="BC104" i="5"/>
  <c r="BG104" i="5"/>
  <c r="BK104" i="5"/>
  <c r="BF107" i="5"/>
  <c r="BE107" i="5"/>
  <c r="BI107" i="5"/>
  <c r="BG107" i="5"/>
  <c r="BD107" i="5"/>
  <c r="BC107" i="5"/>
  <c r="BK107" i="5"/>
  <c r="BJ107" i="5"/>
  <c r="BH107" i="5"/>
  <c r="BJ111" i="5"/>
  <c r="BI111" i="5"/>
  <c r="BE111" i="5"/>
  <c r="BK111" i="5"/>
  <c r="BC111" i="5"/>
  <c r="BG111" i="5"/>
  <c r="BF111" i="5"/>
  <c r="BD111" i="5"/>
  <c r="BH111" i="5"/>
  <c r="BF115" i="5"/>
  <c r="BE115" i="5"/>
  <c r="BI115" i="5"/>
  <c r="BG115" i="5"/>
  <c r="BK115" i="5"/>
  <c r="BJ115" i="5"/>
  <c r="BH115" i="5"/>
  <c r="BC115" i="5"/>
  <c r="BD115" i="5"/>
  <c r="BK118" i="5"/>
  <c r="BC118" i="5"/>
  <c r="BJ118" i="5"/>
  <c r="BF118" i="5"/>
  <c r="BD118" i="5"/>
  <c r="BH118" i="5"/>
  <c r="BG118" i="5"/>
  <c r="BE118" i="5"/>
  <c r="BI118" i="5"/>
  <c r="BG122" i="5"/>
  <c r="BF122" i="5"/>
  <c r="BJ122" i="5"/>
  <c r="BH122" i="5"/>
  <c r="BK122" i="5"/>
  <c r="BI122" i="5"/>
  <c r="BD122" i="5"/>
  <c r="BE122" i="5"/>
  <c r="BC122" i="5"/>
  <c r="BK126" i="5"/>
  <c r="BC126" i="5"/>
  <c r="BJ126" i="5"/>
  <c r="BF126" i="5"/>
  <c r="BD126" i="5"/>
  <c r="BI126" i="5"/>
  <c r="BH126" i="5"/>
  <c r="BG126" i="5"/>
  <c r="BE126" i="5"/>
  <c r="BG130" i="5"/>
  <c r="BF130" i="5"/>
  <c r="BJ130" i="5"/>
  <c r="BH130" i="5"/>
  <c r="BE130" i="5"/>
  <c r="BD130" i="5"/>
  <c r="BI130" i="5"/>
  <c r="BC130" i="5"/>
  <c r="BK130" i="5"/>
  <c r="BJ34" i="5"/>
  <c r="BF34" i="5"/>
  <c r="BK34" i="5"/>
  <c r="BI34" i="5"/>
  <c r="BG34" i="5"/>
  <c r="BD34" i="5"/>
  <c r="BE34" i="5"/>
  <c r="BH34" i="5"/>
  <c r="BC34" i="5"/>
  <c r="BH137" i="5"/>
  <c r="BG137" i="5"/>
  <c r="BK137" i="5"/>
  <c r="BC137" i="5"/>
  <c r="BI137" i="5"/>
  <c r="BF137" i="5"/>
  <c r="BE137" i="5"/>
  <c r="BJ137" i="5"/>
  <c r="BD137" i="5"/>
  <c r="BK40" i="5"/>
  <c r="BC40" i="5"/>
  <c r="BH40" i="5"/>
  <c r="BD40" i="5"/>
  <c r="BI40" i="5"/>
  <c r="BG40" i="5"/>
  <c r="BE40" i="5"/>
  <c r="BJ40" i="5"/>
  <c r="BF40" i="5"/>
  <c r="BD141" i="5"/>
  <c r="BK141" i="5"/>
  <c r="BC141" i="5"/>
  <c r="BG141" i="5"/>
  <c r="BE141" i="5"/>
  <c r="BJ141" i="5"/>
  <c r="BI141" i="5"/>
  <c r="BF141" i="5"/>
  <c r="BH141" i="5"/>
  <c r="BH145" i="5"/>
  <c r="BG145" i="5"/>
  <c r="BK145" i="5"/>
  <c r="BC145" i="5"/>
  <c r="BI145" i="5"/>
  <c r="BJ145" i="5"/>
  <c r="BF145" i="5"/>
  <c r="BE145" i="5"/>
  <c r="BD145" i="5"/>
  <c r="BE148" i="5"/>
  <c r="BD148" i="5"/>
  <c r="BH148" i="5"/>
  <c r="BF148" i="5"/>
  <c r="BC148" i="5"/>
  <c r="BK148" i="5"/>
  <c r="BJ148" i="5"/>
  <c r="BG148" i="5"/>
  <c r="BI148" i="5"/>
  <c r="BD47" i="5"/>
  <c r="BI47" i="5"/>
  <c r="BE47" i="5"/>
  <c r="BG47" i="5"/>
  <c r="BF47" i="5"/>
  <c r="BK47" i="5"/>
  <c r="BH47" i="5"/>
  <c r="BJ47" i="5"/>
  <c r="BC47" i="5"/>
  <c r="AY59" i="5"/>
  <c r="AV59" i="5"/>
  <c r="BA59" i="5"/>
  <c r="BB59" i="5"/>
  <c r="AU59" i="5"/>
  <c r="AW59" i="5"/>
  <c r="AX59" i="5"/>
  <c r="AZ59" i="5"/>
  <c r="AT59" i="5"/>
  <c r="AY64" i="5"/>
  <c r="AV64" i="5"/>
  <c r="AX64" i="5"/>
  <c r="AZ64" i="5"/>
  <c r="AW64" i="5"/>
  <c r="BA64" i="5"/>
  <c r="BB64" i="5"/>
  <c r="AT64" i="5"/>
  <c r="AU64" i="5"/>
  <c r="AY71" i="5"/>
  <c r="AV71" i="5"/>
  <c r="BA71" i="5"/>
  <c r="BB71" i="5"/>
  <c r="AU71" i="5"/>
  <c r="AW71" i="5"/>
  <c r="AX71" i="5"/>
  <c r="AT71" i="5"/>
  <c r="AZ71" i="5"/>
  <c r="AY79" i="5"/>
  <c r="AV79" i="5"/>
  <c r="AW79" i="5"/>
  <c r="BA79" i="5"/>
  <c r="BB79" i="5"/>
  <c r="AZ79" i="5"/>
  <c r="AT79" i="5"/>
  <c r="AU79" i="5"/>
  <c r="AX79" i="5"/>
  <c r="AY85" i="5"/>
  <c r="AU85" i="5"/>
  <c r="AX85" i="5"/>
  <c r="AZ85" i="5"/>
  <c r="BA85" i="5"/>
  <c r="AV85" i="5"/>
  <c r="AT85" i="5"/>
  <c r="AW85" i="5"/>
  <c r="BB85" i="5"/>
  <c r="AY93" i="5"/>
  <c r="AX93" i="5"/>
  <c r="AU93" i="5"/>
  <c r="AZ93" i="5"/>
  <c r="BB93" i="5"/>
  <c r="AV93" i="5"/>
  <c r="AW93" i="5"/>
  <c r="BA93" i="5"/>
  <c r="AT93" i="5"/>
  <c r="AX18" i="5"/>
  <c r="AU18" i="5"/>
  <c r="AY18" i="5"/>
  <c r="AZ18" i="5"/>
  <c r="BA18" i="5"/>
  <c r="AV18" i="5"/>
  <c r="AW18" i="5"/>
  <c r="BB18" i="5"/>
  <c r="AT18" i="5"/>
  <c r="AX23" i="5"/>
  <c r="AU23" i="5"/>
  <c r="BA23" i="5"/>
  <c r="AV23" i="5"/>
  <c r="AW23" i="5"/>
  <c r="BB23" i="5"/>
  <c r="AZ23" i="5"/>
  <c r="AT23" i="5"/>
  <c r="AY23" i="5"/>
  <c r="AY108" i="5"/>
  <c r="BA108" i="5"/>
  <c r="BB108" i="5"/>
  <c r="AW108" i="5"/>
  <c r="AV108" i="5"/>
  <c r="AX108" i="5"/>
  <c r="AU108" i="5"/>
  <c r="AZ108" i="5"/>
  <c r="AT108" i="5"/>
  <c r="AY116" i="5"/>
  <c r="BA116" i="5"/>
  <c r="BB116" i="5"/>
  <c r="AW116" i="5"/>
  <c r="AU116" i="5"/>
  <c r="AV116" i="5"/>
  <c r="AT116" i="5"/>
  <c r="AX116" i="5"/>
  <c r="AZ116" i="5"/>
  <c r="AY123" i="5"/>
  <c r="AZ123" i="5"/>
  <c r="BA123" i="5"/>
  <c r="BB123" i="5"/>
  <c r="AV123" i="5"/>
  <c r="AX123" i="5"/>
  <c r="AT123" i="5"/>
  <c r="AU123" i="5"/>
  <c r="AW123" i="5"/>
  <c r="AY131" i="5"/>
  <c r="AZ131" i="5"/>
  <c r="BA131" i="5"/>
  <c r="BB131" i="5"/>
  <c r="AV131" i="5"/>
  <c r="AU131" i="5"/>
  <c r="AW131" i="5"/>
  <c r="AT131" i="5"/>
  <c r="AX131" i="5"/>
  <c r="AX41" i="5"/>
  <c r="AY41" i="5"/>
  <c r="AZ41" i="5"/>
  <c r="BB41" i="5"/>
  <c r="AU41" i="5"/>
  <c r="AV41" i="5"/>
  <c r="AW41" i="5"/>
  <c r="BA41" i="5"/>
  <c r="AT41" i="5"/>
  <c r="AU146" i="5"/>
  <c r="AV146" i="5"/>
  <c r="AZ146" i="5"/>
  <c r="AY146" i="5"/>
  <c r="AW146" i="5"/>
  <c r="AX146" i="5"/>
  <c r="AT146" i="5"/>
  <c r="BA146" i="5"/>
  <c r="BB146" i="5"/>
  <c r="AX48" i="5"/>
  <c r="BB48" i="5"/>
  <c r="AY48" i="5"/>
  <c r="AW48" i="5"/>
  <c r="AZ48" i="5"/>
  <c r="AU48" i="5"/>
  <c r="AV48" i="5"/>
  <c r="BA48" i="5"/>
  <c r="AT48" i="5"/>
  <c r="AX52" i="5"/>
  <c r="AW52" i="5"/>
  <c r="BB52" i="5"/>
  <c r="AV52" i="5"/>
  <c r="AY52" i="5"/>
  <c r="AZ52" i="5"/>
  <c r="AU52" i="5"/>
  <c r="BA52" i="5"/>
  <c r="AT52" i="5"/>
  <c r="AX9" i="5"/>
  <c r="AU9" i="5"/>
  <c r="AV9" i="5"/>
  <c r="BA9" i="5"/>
  <c r="BB9" i="5"/>
  <c r="AW9" i="5"/>
  <c r="AY9" i="5"/>
  <c r="AZ9" i="5"/>
  <c r="AT9" i="5"/>
  <c r="AY54" i="5"/>
  <c r="AV54" i="5"/>
  <c r="AX54" i="5"/>
  <c r="AZ54" i="5"/>
  <c r="AT54" i="5"/>
  <c r="AU54" i="5"/>
  <c r="AW54" i="5"/>
  <c r="BA54" i="5"/>
  <c r="BB54" i="5"/>
  <c r="AY57" i="5"/>
  <c r="AV57" i="5"/>
  <c r="AU57" i="5"/>
  <c r="AW57" i="5"/>
  <c r="BA57" i="5"/>
  <c r="BB57" i="5"/>
  <c r="AT57" i="5"/>
  <c r="AZ57" i="5"/>
  <c r="AX57" i="5"/>
  <c r="AY61" i="5"/>
  <c r="AV61" i="5"/>
  <c r="AU61" i="5"/>
  <c r="AW61" i="5"/>
  <c r="BA61" i="5"/>
  <c r="BB61" i="5"/>
  <c r="AZ61" i="5"/>
  <c r="AX61" i="5"/>
  <c r="AT61" i="5"/>
  <c r="AY67" i="5"/>
  <c r="AV67" i="5"/>
  <c r="BA67" i="5"/>
  <c r="BB67" i="5"/>
  <c r="AU67" i="5"/>
  <c r="AW67" i="5"/>
  <c r="AX67" i="5"/>
  <c r="AZ67" i="5"/>
  <c r="AT67" i="5"/>
  <c r="AY75" i="5"/>
  <c r="AV75" i="5"/>
  <c r="BA75" i="5"/>
  <c r="BB75" i="5"/>
  <c r="AU75" i="5"/>
  <c r="AW75" i="5"/>
  <c r="AX75" i="5"/>
  <c r="AZ75" i="5"/>
  <c r="AT75" i="5"/>
  <c r="AY82" i="5"/>
  <c r="AZ82" i="5"/>
  <c r="BA82" i="5"/>
  <c r="AU82" i="5"/>
  <c r="AV82" i="5"/>
  <c r="AW82" i="5"/>
  <c r="AX82" i="5"/>
  <c r="BB82" i="5"/>
  <c r="AT82" i="5"/>
  <c r="AY89" i="5"/>
  <c r="AX89" i="5"/>
  <c r="AU89" i="5"/>
  <c r="AV89" i="5"/>
  <c r="AW89" i="5"/>
  <c r="BB89" i="5"/>
  <c r="AT89" i="5"/>
  <c r="AZ89" i="5"/>
  <c r="BA89" i="5"/>
  <c r="AY97" i="5"/>
  <c r="AX97" i="5"/>
  <c r="AU97" i="5"/>
  <c r="AV97" i="5"/>
  <c r="AW97" i="5"/>
  <c r="BB97" i="5"/>
  <c r="AT97" i="5"/>
  <c r="BA97" i="5"/>
  <c r="AZ97" i="5"/>
  <c r="AY101" i="5"/>
  <c r="AU101" i="5"/>
  <c r="AV101" i="5"/>
  <c r="AW101" i="5"/>
  <c r="BA101" i="5"/>
  <c r="AX101" i="5"/>
  <c r="AZ101" i="5"/>
  <c r="BB101" i="5"/>
  <c r="AT101" i="5"/>
  <c r="AX32" i="5"/>
  <c r="AU32" i="5"/>
  <c r="AZ32" i="5"/>
  <c r="BA32" i="5"/>
  <c r="AY32" i="5"/>
  <c r="AT32" i="5"/>
  <c r="BB32" i="5"/>
  <c r="AV32" i="5"/>
  <c r="AW32" i="5"/>
  <c r="AY112" i="5"/>
  <c r="AV112" i="5"/>
  <c r="AW112" i="5"/>
  <c r="AX112" i="5"/>
  <c r="BB112" i="5"/>
  <c r="BA112" i="5"/>
  <c r="AT112" i="5"/>
  <c r="AU112" i="5"/>
  <c r="AZ112" i="5"/>
  <c r="AY119" i="5"/>
  <c r="AU119" i="5"/>
  <c r="AV119" i="5"/>
  <c r="AW119" i="5"/>
  <c r="BA119" i="5"/>
  <c r="AZ119" i="5"/>
  <c r="BB119" i="5"/>
  <c r="AT119" i="5"/>
  <c r="AX119" i="5"/>
  <c r="AY127" i="5"/>
  <c r="AU127" i="5"/>
  <c r="AV127" i="5"/>
  <c r="AW127" i="5"/>
  <c r="BA127" i="5"/>
  <c r="AX127" i="5"/>
  <c r="AZ127" i="5"/>
  <c r="AT127" i="5"/>
  <c r="BB127" i="5"/>
  <c r="AY134" i="5"/>
  <c r="AT134" i="5"/>
  <c r="AU134" i="5"/>
  <c r="AV134" i="5"/>
  <c r="AZ134" i="5"/>
  <c r="AW134" i="5"/>
  <c r="BB134" i="5"/>
  <c r="AX134" i="5"/>
  <c r="BA134" i="5"/>
  <c r="AY139" i="5"/>
  <c r="AZ139" i="5"/>
  <c r="BA139" i="5"/>
  <c r="BB139" i="5"/>
  <c r="AV139" i="5"/>
  <c r="AT139" i="5"/>
  <c r="AU139" i="5"/>
  <c r="AW139" i="5"/>
  <c r="AX139" i="5"/>
  <c r="AY142" i="5"/>
  <c r="AT142" i="5"/>
  <c r="AU142" i="5"/>
  <c r="AV142" i="5"/>
  <c r="AZ142" i="5"/>
  <c r="AX142" i="5"/>
  <c r="BA142" i="5"/>
  <c r="AW142" i="5"/>
  <c r="BB142" i="5"/>
  <c r="AU149" i="5"/>
  <c r="AV149" i="5"/>
  <c r="AZ149" i="5"/>
  <c r="AW149" i="5"/>
  <c r="BA149" i="5"/>
  <c r="AX149" i="5"/>
  <c r="AY149" i="5"/>
  <c r="AT149" i="5"/>
  <c r="BB149" i="5"/>
  <c r="AX8" i="5"/>
  <c r="AU8" i="5"/>
  <c r="AY8" i="5"/>
  <c r="AZ8" i="5"/>
  <c r="AV8" i="5"/>
  <c r="BB8" i="5"/>
  <c r="BA8" i="5"/>
  <c r="AT8" i="5"/>
  <c r="AW8" i="5"/>
  <c r="AX6" i="5"/>
  <c r="AU6" i="5"/>
  <c r="AY6" i="5"/>
  <c r="AV6" i="5"/>
  <c r="BA6" i="5"/>
  <c r="BB6" i="5"/>
  <c r="AZ6" i="5"/>
  <c r="AW6" i="5"/>
  <c r="AT6" i="5"/>
  <c r="AY58" i="5"/>
  <c r="AV58" i="5"/>
  <c r="AX58" i="5"/>
  <c r="AZ58" i="5"/>
  <c r="BB58" i="5"/>
  <c r="AU58" i="5"/>
  <c r="AT58" i="5"/>
  <c r="AW58" i="5"/>
  <c r="BA58" i="5"/>
  <c r="AX12" i="5"/>
  <c r="AU12" i="5"/>
  <c r="AY12" i="5"/>
  <c r="AZ12" i="5"/>
  <c r="AV12" i="5"/>
  <c r="AW12" i="5"/>
  <c r="BB12" i="5"/>
  <c r="BA12" i="5"/>
  <c r="AT12" i="5"/>
  <c r="AY65" i="5"/>
  <c r="AV65" i="5"/>
  <c r="AU65" i="5"/>
  <c r="AW65" i="5"/>
  <c r="BA65" i="5"/>
  <c r="BB65" i="5"/>
  <c r="AT65" i="5"/>
  <c r="AX65" i="5"/>
  <c r="AZ65" i="5"/>
  <c r="AY68" i="5"/>
  <c r="AV68" i="5"/>
  <c r="AX68" i="5"/>
  <c r="AZ68" i="5"/>
  <c r="BA68" i="5"/>
  <c r="AW68" i="5"/>
  <c r="AT68" i="5"/>
  <c r="BB68" i="5"/>
  <c r="AU68" i="5"/>
  <c r="AY72" i="5"/>
  <c r="AV72" i="5"/>
  <c r="AX72" i="5"/>
  <c r="AZ72" i="5"/>
  <c r="AW72" i="5"/>
  <c r="BA72" i="5"/>
  <c r="BB72" i="5"/>
  <c r="AU72" i="5"/>
  <c r="AT72" i="5"/>
  <c r="AY76" i="5"/>
  <c r="BB76" i="5"/>
  <c r="AW76" i="5"/>
  <c r="AX76" i="5"/>
  <c r="AZ76" i="5"/>
  <c r="AU76" i="5"/>
  <c r="AT76" i="5"/>
  <c r="AV76" i="5"/>
  <c r="BA76" i="5"/>
  <c r="AX15" i="5"/>
  <c r="AU15" i="5"/>
  <c r="BA15" i="5"/>
  <c r="AV15" i="5"/>
  <c r="AW15" i="5"/>
  <c r="AY15" i="5"/>
  <c r="AZ15" i="5"/>
  <c r="BB15" i="5"/>
  <c r="AT15" i="5"/>
  <c r="AY83" i="5"/>
  <c r="BA83" i="5"/>
  <c r="BB83" i="5"/>
  <c r="AV83" i="5"/>
  <c r="AW83" i="5"/>
  <c r="AX83" i="5"/>
  <c r="AU83" i="5"/>
  <c r="AZ83" i="5"/>
  <c r="AT83" i="5"/>
  <c r="AY86" i="5"/>
  <c r="AU86" i="5"/>
  <c r="AV86" i="5"/>
  <c r="AZ86" i="5"/>
  <c r="BA86" i="5"/>
  <c r="AX86" i="5"/>
  <c r="AT86" i="5"/>
  <c r="BB86" i="5"/>
  <c r="AW86" i="5"/>
  <c r="AY90" i="5"/>
  <c r="AZ90" i="5"/>
  <c r="AU90" i="5"/>
  <c r="AV90" i="5"/>
  <c r="BA90" i="5"/>
  <c r="BB90" i="5"/>
  <c r="AT90" i="5"/>
  <c r="AX90" i="5"/>
  <c r="AW90" i="5"/>
  <c r="AY94" i="5"/>
  <c r="AU94" i="5"/>
  <c r="AZ94" i="5"/>
  <c r="AV94" i="5"/>
  <c r="AT94" i="5"/>
  <c r="AW94" i="5"/>
  <c r="AX94" i="5"/>
  <c r="BB94" i="5"/>
  <c r="BA94" i="5"/>
  <c r="AX17" i="5"/>
  <c r="AU17" i="5"/>
  <c r="AV17" i="5"/>
  <c r="BA17" i="5"/>
  <c r="BB17" i="5"/>
  <c r="AY17" i="5"/>
  <c r="AZ17" i="5"/>
  <c r="AW17" i="5"/>
  <c r="AT17" i="5"/>
  <c r="AX19" i="5"/>
  <c r="AU19" i="5"/>
  <c r="BA19" i="5"/>
  <c r="AV19" i="5"/>
  <c r="AW19" i="5"/>
  <c r="AZ19" i="5"/>
  <c r="BB19" i="5"/>
  <c r="AY19" i="5"/>
  <c r="AT19" i="5"/>
  <c r="AY102" i="5"/>
  <c r="AU102" i="5"/>
  <c r="AW102" i="5"/>
  <c r="AT102" i="5"/>
  <c r="AX102" i="5"/>
  <c r="AZ102" i="5"/>
  <c r="BB102" i="5"/>
  <c r="AV102" i="5"/>
  <c r="BA102" i="5"/>
  <c r="AX31" i="5"/>
  <c r="AY31" i="5"/>
  <c r="AZ31" i="5"/>
  <c r="AU31" i="5"/>
  <c r="BA31" i="5"/>
  <c r="BB31" i="5"/>
  <c r="AW31" i="5"/>
  <c r="AT31" i="5"/>
  <c r="AV31" i="5"/>
  <c r="AY105" i="5"/>
  <c r="AX105" i="5"/>
  <c r="AU105" i="5"/>
  <c r="AV105" i="5"/>
  <c r="BA105" i="5"/>
  <c r="AT105" i="5"/>
  <c r="AZ105" i="5"/>
  <c r="AW105" i="5"/>
  <c r="BB105" i="5"/>
  <c r="AY109" i="5"/>
  <c r="BB109" i="5"/>
  <c r="AU109" i="5"/>
  <c r="AX109" i="5"/>
  <c r="AT109" i="5"/>
  <c r="AV109" i="5"/>
  <c r="BA109" i="5"/>
  <c r="AW109" i="5"/>
  <c r="AZ109" i="5"/>
  <c r="AY113" i="5"/>
  <c r="AW113" i="5"/>
  <c r="AX113" i="5"/>
  <c r="AZ113" i="5"/>
  <c r="AT113" i="5"/>
  <c r="AU113" i="5"/>
  <c r="BA113" i="5"/>
  <c r="AV113" i="5"/>
  <c r="BB113" i="5"/>
  <c r="AX33" i="5"/>
  <c r="AV33" i="5"/>
  <c r="BA33" i="5"/>
  <c r="BB33" i="5"/>
  <c r="AY33" i="5"/>
  <c r="AZ33" i="5"/>
  <c r="AT33" i="5"/>
  <c r="AU33" i="5"/>
  <c r="AW33" i="5"/>
  <c r="AY120" i="5"/>
  <c r="AV120" i="5"/>
  <c r="AW120" i="5"/>
  <c r="AX120" i="5"/>
  <c r="BB120" i="5"/>
  <c r="AT120" i="5"/>
  <c r="AZ120" i="5"/>
  <c r="AU120" i="5"/>
  <c r="BA120" i="5"/>
  <c r="AY124" i="5"/>
  <c r="BA124" i="5"/>
  <c r="BB124" i="5"/>
  <c r="AW124" i="5"/>
  <c r="AV124" i="5"/>
  <c r="AU124" i="5"/>
  <c r="AX124" i="5"/>
  <c r="AZ124" i="5"/>
  <c r="AT124" i="5"/>
  <c r="AY128" i="5"/>
  <c r="AV128" i="5"/>
  <c r="AW128" i="5"/>
  <c r="AX128" i="5"/>
  <c r="BB128" i="5"/>
  <c r="BA128" i="5"/>
  <c r="AT128" i="5"/>
  <c r="AU128" i="5"/>
  <c r="AZ128" i="5"/>
  <c r="AY132" i="5"/>
  <c r="BA132" i="5"/>
  <c r="BB132" i="5"/>
  <c r="AW132" i="5"/>
  <c r="AT132" i="5"/>
  <c r="AZ132" i="5"/>
  <c r="AU132" i="5"/>
  <c r="AV132" i="5"/>
  <c r="AX132" i="5"/>
  <c r="AY135" i="5"/>
  <c r="AU135" i="5"/>
  <c r="AV135" i="5"/>
  <c r="AW135" i="5"/>
  <c r="BA135" i="5"/>
  <c r="AZ135" i="5"/>
  <c r="BB135" i="5"/>
  <c r="AT135" i="5"/>
  <c r="AX135" i="5"/>
  <c r="AY140" i="5"/>
  <c r="BA140" i="5"/>
  <c r="BB140" i="5"/>
  <c r="AW140" i="5"/>
  <c r="AV140" i="5"/>
  <c r="AX140" i="5"/>
  <c r="AZ140" i="5"/>
  <c r="AT140" i="5"/>
  <c r="AU140" i="5"/>
  <c r="AX42" i="5"/>
  <c r="AU42" i="5"/>
  <c r="AZ42" i="5"/>
  <c r="BA42" i="5"/>
  <c r="AV42" i="5"/>
  <c r="BB42" i="5"/>
  <c r="AW42" i="5"/>
  <c r="AY42" i="5"/>
  <c r="AT42" i="5"/>
  <c r="AU143" i="5"/>
  <c r="AV143" i="5"/>
  <c r="AW143" i="5"/>
  <c r="AZ143" i="5"/>
  <c r="AT143" i="5"/>
  <c r="AX143" i="5"/>
  <c r="BB143" i="5"/>
  <c r="AY143" i="5"/>
  <c r="BA143" i="5"/>
  <c r="AX45" i="5"/>
  <c r="AY45" i="5"/>
  <c r="AU45" i="5"/>
  <c r="AW45" i="5"/>
  <c r="AZ45" i="5"/>
  <c r="AV45" i="5"/>
  <c r="BB45" i="5"/>
  <c r="AT45" i="5"/>
  <c r="BA45" i="5"/>
  <c r="AX46" i="5"/>
  <c r="AZ46" i="5"/>
  <c r="AV46" i="5"/>
  <c r="BB46" i="5"/>
  <c r="AU46" i="5"/>
  <c r="AW46" i="5"/>
  <c r="AT46" i="5"/>
  <c r="AY46" i="5"/>
  <c r="BA46" i="5"/>
  <c r="AX51" i="5"/>
  <c r="AV51" i="5"/>
  <c r="BB51" i="5"/>
  <c r="AY51" i="5"/>
  <c r="AZ51" i="5"/>
  <c r="AU51" i="5"/>
  <c r="AW51" i="5"/>
  <c r="BA51" i="5"/>
  <c r="AT51" i="5"/>
  <c r="AX53" i="5"/>
  <c r="AY53" i="5"/>
  <c r="AU53" i="5"/>
  <c r="AV53" i="5"/>
  <c r="BA53" i="5"/>
  <c r="BB53" i="5"/>
  <c r="AZ53" i="5"/>
  <c r="AT53" i="5"/>
  <c r="AW53" i="5"/>
  <c r="AY55" i="5"/>
  <c r="AV55" i="5"/>
  <c r="BA55" i="5"/>
  <c r="BB55" i="5"/>
  <c r="AU55" i="5"/>
  <c r="AW55" i="5"/>
  <c r="AX55" i="5"/>
  <c r="AT55" i="5"/>
  <c r="AZ55" i="5"/>
  <c r="AY62" i="5"/>
  <c r="AV62" i="5"/>
  <c r="AX62" i="5"/>
  <c r="AZ62" i="5"/>
  <c r="AT62" i="5"/>
  <c r="AU62" i="5"/>
  <c r="AW62" i="5"/>
  <c r="BB62" i="5"/>
  <c r="BA62" i="5"/>
  <c r="AY69" i="5"/>
  <c r="AV69" i="5"/>
  <c r="AU69" i="5"/>
  <c r="AW69" i="5"/>
  <c r="BA69" i="5"/>
  <c r="BB69" i="5"/>
  <c r="AZ69" i="5"/>
  <c r="AT69" i="5"/>
  <c r="AX69" i="5"/>
  <c r="AY77" i="5"/>
  <c r="AU77" i="5"/>
  <c r="AX77" i="5"/>
  <c r="AZ77" i="5"/>
  <c r="AW77" i="5"/>
  <c r="BA77" i="5"/>
  <c r="BB77" i="5"/>
  <c r="AV77" i="5"/>
  <c r="AT77" i="5"/>
  <c r="AX16" i="5"/>
  <c r="AU16" i="5"/>
  <c r="AY16" i="5"/>
  <c r="AZ16" i="5"/>
  <c r="AW16" i="5"/>
  <c r="BA16" i="5"/>
  <c r="AT16" i="5"/>
  <c r="AV16" i="5"/>
  <c r="BB16" i="5"/>
  <c r="AY91" i="5"/>
  <c r="BA91" i="5"/>
  <c r="AV91" i="5"/>
  <c r="AW91" i="5"/>
  <c r="AU91" i="5"/>
  <c r="BB91" i="5"/>
  <c r="AZ91" i="5"/>
  <c r="AX91" i="5"/>
  <c r="AT91" i="5"/>
  <c r="AY98" i="5"/>
  <c r="AZ98" i="5"/>
  <c r="AW98" i="5"/>
  <c r="AX98" i="5"/>
  <c r="BA98" i="5"/>
  <c r="AU98" i="5"/>
  <c r="AT98" i="5"/>
  <c r="BB98" i="5"/>
  <c r="AV98" i="5"/>
  <c r="AX21" i="5"/>
  <c r="AU21" i="5"/>
  <c r="AV21" i="5"/>
  <c r="BA21" i="5"/>
  <c r="BB21" i="5"/>
  <c r="AZ21" i="5"/>
  <c r="AY21" i="5"/>
  <c r="AT21" i="5"/>
  <c r="AW21" i="5"/>
  <c r="AY106" i="5"/>
  <c r="AZ106" i="5"/>
  <c r="AV106" i="5"/>
  <c r="AW106" i="5"/>
  <c r="AX106" i="5"/>
  <c r="AU106" i="5"/>
  <c r="BA106" i="5"/>
  <c r="BB106" i="5"/>
  <c r="AT106" i="5"/>
  <c r="AY114" i="5"/>
  <c r="AX114" i="5"/>
  <c r="AZ114" i="5"/>
  <c r="BA114" i="5"/>
  <c r="AU114" i="5"/>
  <c r="AW114" i="5"/>
  <c r="AT114" i="5"/>
  <c r="BB114" i="5"/>
  <c r="AV114" i="5"/>
  <c r="AY121" i="5"/>
  <c r="AW121" i="5"/>
  <c r="AX121" i="5"/>
  <c r="AZ121" i="5"/>
  <c r="AT121" i="5"/>
  <c r="BB121" i="5"/>
  <c r="AU121" i="5"/>
  <c r="AV121" i="5"/>
  <c r="BA121" i="5"/>
  <c r="AY129" i="5"/>
  <c r="AW129" i="5"/>
  <c r="AX129" i="5"/>
  <c r="AZ129" i="5"/>
  <c r="AT129" i="5"/>
  <c r="BA129" i="5"/>
  <c r="AU129" i="5"/>
  <c r="AV129" i="5"/>
  <c r="BB129" i="5"/>
  <c r="AY136" i="5"/>
  <c r="AV136" i="5"/>
  <c r="AW136" i="5"/>
  <c r="AX136" i="5"/>
  <c r="BB136" i="5"/>
  <c r="AZ136" i="5"/>
  <c r="AU136" i="5"/>
  <c r="BA136" i="5"/>
  <c r="AT136" i="5"/>
  <c r="AU144" i="5"/>
  <c r="AV144" i="5"/>
  <c r="AZ144" i="5"/>
  <c r="AX144" i="5"/>
  <c r="AW144" i="5"/>
  <c r="AY144" i="5"/>
  <c r="BA144" i="5"/>
  <c r="BB144" i="5"/>
  <c r="AT144" i="5"/>
  <c r="AU150" i="5"/>
  <c r="AT150" i="5"/>
  <c r="AZ150" i="5"/>
  <c r="AY150" i="5"/>
  <c r="AX150" i="5"/>
  <c r="BA150" i="5"/>
  <c r="BB150" i="5"/>
  <c r="AV150" i="5"/>
  <c r="AW150" i="5"/>
  <c r="AX5" i="5"/>
  <c r="AU5" i="5"/>
  <c r="AV5" i="5"/>
  <c r="BA5" i="5"/>
  <c r="BB5" i="5"/>
  <c r="AZ5" i="5"/>
  <c r="AT5" i="5"/>
  <c r="AW5" i="5"/>
  <c r="AY5" i="5"/>
  <c r="AX7" i="5"/>
  <c r="AU7" i="5"/>
  <c r="BA7" i="5"/>
  <c r="AV7" i="5"/>
  <c r="AW7" i="5"/>
  <c r="BB7" i="5"/>
  <c r="AY7" i="5"/>
  <c r="AZ7" i="5"/>
  <c r="AT7" i="5"/>
  <c r="AY66" i="5"/>
  <c r="AV66" i="5"/>
  <c r="AX66" i="5"/>
  <c r="AZ66" i="5"/>
  <c r="BB66" i="5"/>
  <c r="AU66" i="5"/>
  <c r="AT66" i="5"/>
  <c r="AW66" i="5"/>
  <c r="BA66" i="5"/>
  <c r="AY73" i="5"/>
  <c r="AV73" i="5"/>
  <c r="AU73" i="5"/>
  <c r="AW73" i="5"/>
  <c r="BA73" i="5"/>
  <c r="BB73" i="5"/>
  <c r="AT73" i="5"/>
  <c r="AZ73" i="5"/>
  <c r="AX73" i="5"/>
  <c r="AY80" i="5"/>
  <c r="AW80" i="5"/>
  <c r="AX80" i="5"/>
  <c r="BB80" i="5"/>
  <c r="AU80" i="5"/>
  <c r="AV80" i="5"/>
  <c r="AZ80" i="5"/>
  <c r="AT80" i="5"/>
  <c r="BA80" i="5"/>
  <c r="AY87" i="5"/>
  <c r="AV87" i="5"/>
  <c r="AW87" i="5"/>
  <c r="BA87" i="5"/>
  <c r="BB87" i="5"/>
  <c r="AU87" i="5"/>
  <c r="AZ87" i="5"/>
  <c r="AT87" i="5"/>
  <c r="AX87" i="5"/>
  <c r="AY95" i="5"/>
  <c r="AV95" i="5"/>
  <c r="BA95" i="5"/>
  <c r="AZ95" i="5"/>
  <c r="BB95" i="5"/>
  <c r="AU95" i="5"/>
  <c r="AW95" i="5"/>
  <c r="AX95" i="5"/>
  <c r="AT95" i="5"/>
  <c r="AY100" i="5"/>
  <c r="BB100" i="5"/>
  <c r="AU100" i="5"/>
  <c r="AX100" i="5"/>
  <c r="AW100" i="5"/>
  <c r="AT100" i="5"/>
  <c r="AZ100" i="5"/>
  <c r="BA100" i="5"/>
  <c r="AV100" i="5"/>
  <c r="AY103" i="5"/>
  <c r="AV103" i="5"/>
  <c r="AZ103" i="5"/>
  <c r="BA103" i="5"/>
  <c r="BB103" i="5"/>
  <c r="AU103" i="5"/>
  <c r="AW103" i="5"/>
  <c r="AX103" i="5"/>
  <c r="AT103" i="5"/>
  <c r="AY110" i="5"/>
  <c r="AT110" i="5"/>
  <c r="AU110" i="5"/>
  <c r="AV110" i="5"/>
  <c r="AZ110" i="5"/>
  <c r="AX110" i="5"/>
  <c r="BA110" i="5"/>
  <c r="BB110" i="5"/>
  <c r="AW110" i="5"/>
  <c r="AY117" i="5"/>
  <c r="BB117" i="5"/>
  <c r="AU117" i="5"/>
  <c r="AX117" i="5"/>
  <c r="AW117" i="5"/>
  <c r="AZ117" i="5"/>
  <c r="AV117" i="5"/>
  <c r="BA117" i="5"/>
  <c r="AT117" i="5"/>
  <c r="AY125" i="5"/>
  <c r="BB125" i="5"/>
  <c r="AU125" i="5"/>
  <c r="AX125" i="5"/>
  <c r="AV125" i="5"/>
  <c r="BA125" i="5"/>
  <c r="AW125" i="5"/>
  <c r="AZ125" i="5"/>
  <c r="AT125" i="5"/>
  <c r="AY133" i="5"/>
  <c r="BB133" i="5"/>
  <c r="AU133" i="5"/>
  <c r="AX133" i="5"/>
  <c r="AW133" i="5"/>
  <c r="AV133" i="5"/>
  <c r="AZ133" i="5"/>
  <c r="BA133" i="5"/>
  <c r="AT133" i="5"/>
  <c r="AX39" i="5"/>
  <c r="BA39" i="5"/>
  <c r="AV39" i="5"/>
  <c r="AW39" i="5"/>
  <c r="AU39" i="5"/>
  <c r="AY39" i="5"/>
  <c r="AZ39" i="5"/>
  <c r="BB39" i="5"/>
  <c r="AT39" i="5"/>
  <c r="AX43" i="5"/>
  <c r="AV43" i="5"/>
  <c r="BA43" i="5"/>
  <c r="BB43" i="5"/>
  <c r="AZ43" i="5"/>
  <c r="AU43" i="5"/>
  <c r="AW43" i="5"/>
  <c r="AT43" i="5"/>
  <c r="AY43" i="5"/>
  <c r="AU147" i="5"/>
  <c r="AV147" i="5"/>
  <c r="AZ147" i="5"/>
  <c r="AY147" i="5"/>
  <c r="BA147" i="5"/>
  <c r="AW147" i="5"/>
  <c r="BB147" i="5"/>
  <c r="AT147" i="5"/>
  <c r="AX147" i="5"/>
  <c r="AY56" i="5"/>
  <c r="AV56" i="5"/>
  <c r="AX56" i="5"/>
  <c r="AZ56" i="5"/>
  <c r="AW56" i="5"/>
  <c r="BA56" i="5"/>
  <c r="BB56" i="5"/>
  <c r="AU56" i="5"/>
  <c r="AT56" i="5"/>
  <c r="AY60" i="5"/>
  <c r="AV60" i="5"/>
  <c r="AX60" i="5"/>
  <c r="AZ60" i="5"/>
  <c r="BA60" i="5"/>
  <c r="AU60" i="5"/>
  <c r="AT60" i="5"/>
  <c r="AW60" i="5"/>
  <c r="BB60" i="5"/>
  <c r="AY63" i="5"/>
  <c r="AV63" i="5"/>
  <c r="BA63" i="5"/>
  <c r="BB63" i="5"/>
  <c r="AU63" i="5"/>
  <c r="AW63" i="5"/>
  <c r="AX63" i="5"/>
  <c r="AZ63" i="5"/>
  <c r="AT63" i="5"/>
  <c r="AY70" i="5"/>
  <c r="AV70" i="5"/>
  <c r="AX70" i="5"/>
  <c r="AZ70" i="5"/>
  <c r="AT70" i="5"/>
  <c r="AU70" i="5"/>
  <c r="AW70" i="5"/>
  <c r="BA70" i="5"/>
  <c r="BB70" i="5"/>
  <c r="AY74" i="5"/>
  <c r="AV74" i="5"/>
  <c r="AX74" i="5"/>
  <c r="AZ74" i="5"/>
  <c r="BB74" i="5"/>
  <c r="AU74" i="5"/>
  <c r="AW74" i="5"/>
  <c r="BA74" i="5"/>
  <c r="AT74" i="5"/>
  <c r="AY78" i="5"/>
  <c r="AU78" i="5"/>
  <c r="AV78" i="5"/>
  <c r="AZ78" i="5"/>
  <c r="BA78" i="5"/>
  <c r="AT78" i="5"/>
  <c r="BB78" i="5"/>
  <c r="AX78" i="5"/>
  <c r="AW78" i="5"/>
  <c r="AY81" i="5"/>
  <c r="AX81" i="5"/>
  <c r="AZ81" i="5"/>
  <c r="AU81" i="5"/>
  <c r="BB81" i="5"/>
  <c r="AV81" i="5"/>
  <c r="AT81" i="5"/>
  <c r="AW81" i="5"/>
  <c r="BA81" i="5"/>
  <c r="AY84" i="5"/>
  <c r="BB84" i="5"/>
  <c r="AW84" i="5"/>
  <c r="AX84" i="5"/>
  <c r="AV84" i="5"/>
  <c r="AZ84" i="5"/>
  <c r="BA84" i="5"/>
  <c r="AU84" i="5"/>
  <c r="AT84" i="5"/>
  <c r="AY88" i="5"/>
  <c r="AW88" i="5"/>
  <c r="AX88" i="5"/>
  <c r="BB88" i="5"/>
  <c r="BA88" i="5"/>
  <c r="AU88" i="5"/>
  <c r="AV88" i="5"/>
  <c r="AT88" i="5"/>
  <c r="AZ88" i="5"/>
  <c r="AY92" i="5"/>
  <c r="BB92" i="5"/>
  <c r="AW92" i="5"/>
  <c r="AX92" i="5"/>
  <c r="AZ92" i="5"/>
  <c r="BA92" i="5"/>
  <c r="AU92" i="5"/>
  <c r="AT92" i="5"/>
  <c r="AV92" i="5"/>
  <c r="AY96" i="5"/>
  <c r="AW96" i="5"/>
  <c r="AU96" i="5"/>
  <c r="AZ96" i="5"/>
  <c r="AV96" i="5"/>
  <c r="AT96" i="5"/>
  <c r="AX96" i="5"/>
  <c r="BA96" i="5"/>
  <c r="BB96" i="5"/>
  <c r="AY99" i="5"/>
  <c r="BA99" i="5"/>
  <c r="AZ99" i="5"/>
  <c r="BB99" i="5"/>
  <c r="AV99" i="5"/>
  <c r="AT99" i="5"/>
  <c r="AX99" i="5"/>
  <c r="AU99" i="5"/>
  <c r="AW99" i="5"/>
  <c r="AX20" i="5"/>
  <c r="AU20" i="5"/>
  <c r="AY20" i="5"/>
  <c r="AZ20" i="5"/>
  <c r="BA20" i="5"/>
  <c r="BB20" i="5"/>
  <c r="AV20" i="5"/>
  <c r="AT20" i="5"/>
  <c r="AW20" i="5"/>
  <c r="AX22" i="5"/>
  <c r="AU22" i="5"/>
  <c r="AY22" i="5"/>
  <c r="BA22" i="5"/>
  <c r="BB22" i="5"/>
  <c r="AV22" i="5"/>
  <c r="AW22" i="5"/>
  <c r="AZ22" i="5"/>
  <c r="AT22" i="5"/>
  <c r="AY104" i="5"/>
  <c r="AW104" i="5"/>
  <c r="BB104" i="5"/>
  <c r="AX104" i="5"/>
  <c r="BA104" i="5"/>
  <c r="AU104" i="5"/>
  <c r="AV104" i="5"/>
  <c r="AZ104" i="5"/>
  <c r="AT104" i="5"/>
  <c r="AY107" i="5"/>
  <c r="BA107" i="5"/>
  <c r="AX107" i="5"/>
  <c r="AZ107" i="5"/>
  <c r="BB107" i="5"/>
  <c r="AU107" i="5"/>
  <c r="AT107" i="5"/>
  <c r="AV107" i="5"/>
  <c r="AW107" i="5"/>
  <c r="AY111" i="5"/>
  <c r="AU111" i="5"/>
  <c r="AV111" i="5"/>
  <c r="AW111" i="5"/>
  <c r="BA111" i="5"/>
  <c r="AT111" i="5"/>
  <c r="AX111" i="5"/>
  <c r="AZ111" i="5"/>
  <c r="BB111" i="5"/>
  <c r="AY115" i="5"/>
  <c r="AZ115" i="5"/>
  <c r="BA115" i="5"/>
  <c r="BB115" i="5"/>
  <c r="AV115" i="5"/>
  <c r="AU115" i="5"/>
  <c r="AW115" i="5"/>
  <c r="AX115" i="5"/>
  <c r="AT115" i="5"/>
  <c r="AY118" i="5"/>
  <c r="AT118" i="5"/>
  <c r="AU118" i="5"/>
  <c r="AV118" i="5"/>
  <c r="AZ118" i="5"/>
  <c r="BB118" i="5"/>
  <c r="AW118" i="5"/>
  <c r="AX118" i="5"/>
  <c r="BA118" i="5"/>
  <c r="AY122" i="5"/>
  <c r="AX122" i="5"/>
  <c r="AZ122" i="5"/>
  <c r="BA122" i="5"/>
  <c r="AU122" i="5"/>
  <c r="AT122" i="5"/>
  <c r="BB122" i="5"/>
  <c r="AV122" i="5"/>
  <c r="AW122" i="5"/>
  <c r="AY126" i="5"/>
  <c r="AT126" i="5"/>
  <c r="AU126" i="5"/>
  <c r="AV126" i="5"/>
  <c r="AZ126" i="5"/>
  <c r="AX126" i="5"/>
  <c r="BA126" i="5"/>
  <c r="BB126" i="5"/>
  <c r="AW126" i="5"/>
  <c r="AY130" i="5"/>
  <c r="AX130" i="5"/>
  <c r="AZ130" i="5"/>
  <c r="BA130" i="5"/>
  <c r="AU130" i="5"/>
  <c r="AT130" i="5"/>
  <c r="AV130" i="5"/>
  <c r="AW130" i="5"/>
  <c r="BB130" i="5"/>
  <c r="AX34" i="5"/>
  <c r="AW34" i="5"/>
  <c r="BB34" i="5"/>
  <c r="AY34" i="5"/>
  <c r="AZ34" i="5"/>
  <c r="AU34" i="5"/>
  <c r="AT34" i="5"/>
  <c r="BA34" i="5"/>
  <c r="AV34" i="5"/>
  <c r="AY137" i="5"/>
  <c r="AW137" i="5"/>
  <c r="AX137" i="5"/>
  <c r="AZ137" i="5"/>
  <c r="AT137" i="5"/>
  <c r="BB137" i="5"/>
  <c r="AV137" i="5"/>
  <c r="BA137" i="5"/>
  <c r="AU137" i="5"/>
  <c r="AX40" i="5"/>
  <c r="BB40" i="5"/>
  <c r="AW40" i="5"/>
  <c r="AY40" i="5"/>
  <c r="AU40" i="5"/>
  <c r="AV40" i="5"/>
  <c r="BA40" i="5"/>
  <c r="AZ40" i="5"/>
  <c r="AT40" i="5"/>
  <c r="AY141" i="5"/>
  <c r="BB141" i="5"/>
  <c r="AU141" i="5"/>
  <c r="AX141" i="5"/>
  <c r="AV141" i="5"/>
  <c r="BA141" i="5"/>
  <c r="AT141" i="5"/>
  <c r="AW141" i="5"/>
  <c r="AZ141" i="5"/>
  <c r="AU145" i="5"/>
  <c r="AV145" i="5"/>
  <c r="AZ145" i="5"/>
  <c r="AT145" i="5"/>
  <c r="BB145" i="5"/>
  <c r="BA145" i="5"/>
  <c r="AW145" i="5"/>
  <c r="AX145" i="5"/>
  <c r="AY145" i="5"/>
  <c r="AU148" i="5"/>
  <c r="AV148" i="5"/>
  <c r="AZ148" i="5"/>
  <c r="BA148" i="5"/>
  <c r="AW148" i="5"/>
  <c r="BB148" i="5"/>
  <c r="AX148" i="5"/>
  <c r="AT148" i="5"/>
  <c r="AY148" i="5"/>
  <c r="AX47" i="5"/>
  <c r="BA47" i="5"/>
  <c r="AW47" i="5"/>
  <c r="AU47" i="5"/>
  <c r="AZ47" i="5"/>
  <c r="BB47" i="5"/>
  <c r="AY47" i="5"/>
  <c r="AT47" i="5"/>
  <c r="AV47" i="5"/>
  <c r="AQ14" i="6"/>
  <c r="AR14" i="6"/>
  <c r="AL14" i="6"/>
  <c r="AN14" i="6"/>
  <c r="AS14" i="6"/>
  <c r="AP14" i="6"/>
  <c r="AK14" i="6"/>
  <c r="AO14" i="6"/>
  <c r="AQ26" i="6"/>
  <c r="AR26" i="6"/>
  <c r="AL26" i="6"/>
  <c r="AS26" i="6"/>
  <c r="AN26" i="6"/>
  <c r="AO26" i="6"/>
  <c r="AP26" i="6"/>
  <c r="AK26" i="6"/>
  <c r="AQ23" i="6"/>
  <c r="AR23" i="6"/>
  <c r="AL23" i="6"/>
  <c r="AP23" i="6"/>
  <c r="AS23" i="6"/>
  <c r="AK23" i="6"/>
  <c r="AN23" i="6"/>
  <c r="AO23" i="6"/>
  <c r="AQ160" i="6"/>
  <c r="AO160" i="6"/>
  <c r="AS160" i="6"/>
  <c r="AK160" i="6"/>
  <c r="AL160" i="6"/>
  <c r="AN160" i="6"/>
  <c r="AR160" i="6"/>
  <c r="AP160" i="6"/>
  <c r="AQ168" i="6"/>
  <c r="AO168" i="6"/>
  <c r="AP168" i="6"/>
  <c r="AK168" i="6"/>
  <c r="AR168" i="6"/>
  <c r="AL168" i="6"/>
  <c r="AS168" i="6"/>
  <c r="AN168" i="6"/>
  <c r="AQ176" i="6"/>
  <c r="AO176" i="6"/>
  <c r="AK176" i="6"/>
  <c r="AN176" i="6"/>
  <c r="AR176" i="6"/>
  <c r="AS176" i="6"/>
  <c r="AL176" i="6"/>
  <c r="AP176" i="6"/>
  <c r="AP184" i="6"/>
  <c r="AL184" i="6"/>
  <c r="AN184" i="6"/>
  <c r="AK184" i="6"/>
  <c r="AO184" i="6"/>
  <c r="AR184" i="6"/>
  <c r="AS184" i="6"/>
  <c r="AQ184" i="6"/>
  <c r="AP191" i="6"/>
  <c r="AL191" i="6"/>
  <c r="AK191" i="6"/>
  <c r="AO191" i="6"/>
  <c r="AQ191" i="6"/>
  <c r="AR191" i="6"/>
  <c r="AN191" i="6"/>
  <c r="AS191" i="6"/>
  <c r="AP197" i="6"/>
  <c r="AL197" i="6"/>
  <c r="AQ197" i="6"/>
  <c r="AR197" i="6"/>
  <c r="AK197" i="6"/>
  <c r="AN197" i="6"/>
  <c r="AO197" i="6"/>
  <c r="AS197" i="6"/>
  <c r="AP201" i="6"/>
  <c r="AL201" i="6"/>
  <c r="AQ201" i="6"/>
  <c r="AR201" i="6"/>
  <c r="AK201" i="6"/>
  <c r="AN201" i="6"/>
  <c r="AO201" i="6"/>
  <c r="AS201" i="6"/>
  <c r="AP206" i="6"/>
  <c r="AL206" i="6"/>
  <c r="AS206" i="6"/>
  <c r="AO206" i="6"/>
  <c r="AN206" i="6"/>
  <c r="AR206" i="6"/>
  <c r="AQ206" i="6"/>
  <c r="AK206" i="6"/>
  <c r="AQ48" i="6"/>
  <c r="AR48" i="6"/>
  <c r="AL48" i="6"/>
  <c r="AP48" i="6"/>
  <c r="AS48" i="6"/>
  <c r="AK48" i="6"/>
  <c r="AN48" i="6"/>
  <c r="AO48" i="6"/>
  <c r="AP221" i="6"/>
  <c r="AL221" i="6"/>
  <c r="AQ221" i="6"/>
  <c r="AR221" i="6"/>
  <c r="AK221" i="6"/>
  <c r="AN221" i="6"/>
  <c r="AO221" i="6"/>
  <c r="AS221" i="6"/>
  <c r="AP226" i="6"/>
  <c r="AL226" i="6"/>
  <c r="AS226" i="6"/>
  <c r="AO226" i="6"/>
  <c r="AN226" i="6"/>
  <c r="AK226" i="6"/>
  <c r="AQ226" i="6"/>
  <c r="AR226" i="6"/>
  <c r="AQ75" i="6"/>
  <c r="AL75" i="6"/>
  <c r="AO75" i="6"/>
  <c r="AP75" i="6"/>
  <c r="AN75" i="6"/>
  <c r="AR75" i="6"/>
  <c r="AK75" i="6"/>
  <c r="AS75" i="6"/>
  <c r="AQ79" i="6"/>
  <c r="AO79" i="6"/>
  <c r="AL79" i="6"/>
  <c r="AN79" i="6"/>
  <c r="AK79" i="6"/>
  <c r="AP79" i="6"/>
  <c r="AS79" i="6"/>
  <c r="AR79" i="6"/>
  <c r="AQ82" i="6"/>
  <c r="AS82" i="6"/>
  <c r="AN82" i="6"/>
  <c r="AO82" i="6"/>
  <c r="AL82" i="6"/>
  <c r="AR82" i="6"/>
  <c r="AP82" i="6"/>
  <c r="AK82" i="6"/>
  <c r="AP247" i="6"/>
  <c r="AL247" i="6"/>
  <c r="AK247" i="6"/>
  <c r="AO247" i="6"/>
  <c r="AQ247" i="6"/>
  <c r="AR247" i="6"/>
  <c r="AN247" i="6"/>
  <c r="AS247" i="6"/>
  <c r="AP252" i="6"/>
  <c r="AL252" i="6"/>
  <c r="AN252" i="6"/>
  <c r="AO252" i="6"/>
  <c r="AR252" i="6"/>
  <c r="AS252" i="6"/>
  <c r="AK252" i="6"/>
  <c r="AQ252" i="6"/>
  <c r="AP258" i="6"/>
  <c r="AL258" i="6"/>
  <c r="AS258" i="6"/>
  <c r="AN258" i="6"/>
  <c r="AO258" i="6"/>
  <c r="AK258" i="6"/>
  <c r="AR258" i="6"/>
  <c r="AQ258" i="6"/>
  <c r="AP266" i="6"/>
  <c r="AL266" i="6"/>
  <c r="AS266" i="6"/>
  <c r="AN266" i="6"/>
  <c r="AO266" i="6"/>
  <c r="AR266" i="6"/>
  <c r="AK266" i="6"/>
  <c r="AQ266" i="6"/>
  <c r="AQ100" i="6"/>
  <c r="AR100" i="6"/>
  <c r="AN100" i="6"/>
  <c r="AP100" i="6"/>
  <c r="AS100" i="6"/>
  <c r="AK100" i="6"/>
  <c r="AO100" i="6"/>
  <c r="AL100" i="6"/>
  <c r="AQ103" i="6"/>
  <c r="AL103" i="6"/>
  <c r="AP103" i="6"/>
  <c r="AR103" i="6"/>
  <c r="AK103" i="6"/>
  <c r="AO103" i="6"/>
  <c r="AN103" i="6"/>
  <c r="AS103" i="6"/>
  <c r="AP287" i="6"/>
  <c r="AL287" i="6"/>
  <c r="AS287" i="6"/>
  <c r="AN287" i="6"/>
  <c r="AO287" i="6"/>
  <c r="AQ287" i="6"/>
  <c r="AR287" i="6"/>
  <c r="AK287" i="6"/>
  <c r="AP293" i="6"/>
  <c r="AL293" i="6"/>
  <c r="AN293" i="6"/>
  <c r="AK293" i="6"/>
  <c r="AO293" i="6"/>
  <c r="AR293" i="6"/>
  <c r="AS293" i="6"/>
  <c r="AQ293" i="6"/>
  <c r="AQ116" i="6"/>
  <c r="AP116" i="6"/>
  <c r="AL116" i="6"/>
  <c r="AN116" i="6"/>
  <c r="AO116" i="6"/>
  <c r="AS116" i="6"/>
  <c r="AK116" i="6"/>
  <c r="AR116" i="6"/>
  <c r="AQ129" i="6"/>
  <c r="AR129" i="6"/>
  <c r="AS129" i="6"/>
  <c r="AL129" i="6"/>
  <c r="AN129" i="6"/>
  <c r="AP129" i="6"/>
  <c r="AO129" i="6"/>
  <c r="AK129" i="6"/>
  <c r="AP309" i="6"/>
  <c r="AL309" i="6"/>
  <c r="AQ309" i="6"/>
  <c r="AR309" i="6"/>
  <c r="AK309" i="6"/>
  <c r="AN309" i="6"/>
  <c r="AO309" i="6"/>
  <c r="AS309" i="6"/>
  <c r="AP317" i="6"/>
  <c r="AL317" i="6"/>
  <c r="AQ317" i="6"/>
  <c r="AR317" i="6"/>
  <c r="AK317" i="6"/>
  <c r="AN317" i="6"/>
  <c r="AS317" i="6"/>
  <c r="AO317" i="6"/>
  <c r="AP321" i="6"/>
  <c r="AL321" i="6"/>
  <c r="AQ321" i="6"/>
  <c r="AR321" i="6"/>
  <c r="AO321" i="6"/>
  <c r="AK321" i="6"/>
  <c r="AS321" i="6"/>
  <c r="AN321" i="6"/>
  <c r="AP329" i="6"/>
  <c r="AS329" i="6"/>
  <c r="AN329" i="6"/>
  <c r="AL329" i="6"/>
  <c r="AO329" i="6"/>
  <c r="AQ329" i="6"/>
  <c r="AR329" i="6"/>
  <c r="AK329" i="6"/>
  <c r="AP337" i="6"/>
  <c r="AS337" i="6"/>
  <c r="AN337" i="6"/>
  <c r="AR337" i="6"/>
  <c r="AK337" i="6"/>
  <c r="AL337" i="6"/>
  <c r="AQ337" i="6"/>
  <c r="AO337" i="6"/>
  <c r="AP345" i="6"/>
  <c r="AS345" i="6"/>
  <c r="AN345" i="6"/>
  <c r="AL345" i="6"/>
  <c r="AO345" i="6"/>
  <c r="AQ345" i="6"/>
  <c r="AR345" i="6"/>
  <c r="AK345" i="6"/>
  <c r="AP353" i="6"/>
  <c r="AS353" i="6"/>
  <c r="AN353" i="6"/>
  <c r="AR353" i="6"/>
  <c r="AK353" i="6"/>
  <c r="AO353" i="6"/>
  <c r="AL353" i="6"/>
  <c r="AQ353" i="6"/>
  <c r="AP361" i="6"/>
  <c r="AS361" i="6"/>
  <c r="AN361" i="6"/>
  <c r="AO361" i="6"/>
  <c r="AL361" i="6"/>
  <c r="AQ361" i="6"/>
  <c r="AR361" i="6"/>
  <c r="AK361" i="6"/>
  <c r="AP369" i="6"/>
  <c r="AS369" i="6"/>
  <c r="AN369" i="6"/>
  <c r="AR369" i="6"/>
  <c r="AK369" i="6"/>
  <c r="AQ369" i="6"/>
  <c r="AL369" i="6"/>
  <c r="AO369" i="6"/>
  <c r="AP377" i="6"/>
  <c r="AS377" i="6"/>
  <c r="AN377" i="6"/>
  <c r="AL377" i="6"/>
  <c r="AO377" i="6"/>
  <c r="AQ377" i="6"/>
  <c r="AR377" i="6"/>
  <c r="AK377" i="6"/>
  <c r="AP385" i="6"/>
  <c r="AS385" i="6"/>
  <c r="AN385" i="6"/>
  <c r="AR385" i="6"/>
  <c r="AK385" i="6"/>
  <c r="AQ385" i="6"/>
  <c r="AO385" i="6"/>
  <c r="AL385" i="6"/>
  <c r="AP393" i="6"/>
  <c r="AS393" i="6"/>
  <c r="AN393" i="6"/>
  <c r="AO393" i="6"/>
  <c r="AL393" i="6"/>
  <c r="AQ393" i="6"/>
  <c r="AR393" i="6"/>
  <c r="AK393" i="6"/>
  <c r="AP401" i="6"/>
  <c r="AS401" i="6"/>
  <c r="AN401" i="6"/>
  <c r="AR401" i="6"/>
  <c r="AK401" i="6"/>
  <c r="AL401" i="6"/>
  <c r="AQ401" i="6"/>
  <c r="AO401" i="6"/>
  <c r="AP409" i="6"/>
  <c r="AS409" i="6"/>
  <c r="AN409" i="6"/>
  <c r="AL409" i="6"/>
  <c r="AO409" i="6"/>
  <c r="AQ409" i="6"/>
  <c r="AR409" i="6"/>
  <c r="AK409" i="6"/>
  <c r="AP417" i="6"/>
  <c r="AS417" i="6"/>
  <c r="AN417" i="6"/>
  <c r="AR417" i="6"/>
  <c r="AK417" i="6"/>
  <c r="AQ417" i="6"/>
  <c r="AO417" i="6"/>
  <c r="AL417" i="6"/>
  <c r="AP425" i="6"/>
  <c r="AS425" i="6"/>
  <c r="AN425" i="6"/>
  <c r="AO425" i="6"/>
  <c r="AL425" i="6"/>
  <c r="AQ425" i="6"/>
  <c r="AR425" i="6"/>
  <c r="AK425" i="6"/>
  <c r="AP433" i="6"/>
  <c r="AS433" i="6"/>
  <c r="AN433" i="6"/>
  <c r="AR433" i="6"/>
  <c r="AK433" i="6"/>
  <c r="AL433" i="6"/>
  <c r="AO433" i="6"/>
  <c r="AQ433" i="6"/>
  <c r="AN441" i="6"/>
  <c r="AP441" i="6"/>
  <c r="AQ441" i="6"/>
  <c r="AO441" i="6"/>
  <c r="AL441" i="6"/>
  <c r="AK441" i="6"/>
  <c r="AR441" i="6"/>
  <c r="AS441" i="6"/>
  <c r="AN449" i="6"/>
  <c r="AP449" i="6"/>
  <c r="AQ449" i="6"/>
  <c r="AK449" i="6"/>
  <c r="AO449" i="6"/>
  <c r="AL449" i="6"/>
  <c r="AR449" i="6"/>
  <c r="AS449" i="6"/>
  <c r="AN457" i="6"/>
  <c r="AP457" i="6"/>
  <c r="AQ457" i="6"/>
  <c r="AO457" i="6"/>
  <c r="AL457" i="6"/>
  <c r="AK457" i="6"/>
  <c r="AR457" i="6"/>
  <c r="AS457" i="6"/>
  <c r="AN465" i="6"/>
  <c r="AP465" i="6"/>
  <c r="AQ465" i="6"/>
  <c r="AK465" i="6"/>
  <c r="AO465" i="6"/>
  <c r="AL465" i="6"/>
  <c r="AR465" i="6"/>
  <c r="AS465" i="6"/>
  <c r="AN473" i="6"/>
  <c r="AP473" i="6"/>
  <c r="AQ473" i="6"/>
  <c r="AO473" i="6"/>
  <c r="AR473" i="6"/>
  <c r="AL473" i="6"/>
  <c r="AK473" i="6"/>
  <c r="AS473" i="6"/>
  <c r="AN485" i="6"/>
  <c r="AP485" i="6"/>
  <c r="AK485" i="6"/>
  <c r="AQ485" i="6"/>
  <c r="AO485" i="6"/>
  <c r="AR485" i="6"/>
  <c r="AS485" i="6"/>
  <c r="AL485" i="6"/>
  <c r="AN493" i="6"/>
  <c r="AP493" i="6"/>
  <c r="AK493" i="6"/>
  <c r="AQ493" i="6"/>
  <c r="AO493" i="6"/>
  <c r="AR493" i="6"/>
  <c r="AS493" i="6"/>
  <c r="AL493" i="6"/>
  <c r="AN501" i="6"/>
  <c r="AP501" i="6"/>
  <c r="AK501" i="6"/>
  <c r="AQ501" i="6"/>
  <c r="AS501" i="6"/>
  <c r="AO501" i="6"/>
  <c r="AR501" i="6"/>
  <c r="AL501" i="6"/>
  <c r="AN509" i="6"/>
  <c r="AP509" i="6"/>
  <c r="AK509" i="6"/>
  <c r="AQ509" i="6"/>
  <c r="AS509" i="6"/>
  <c r="AO509" i="6"/>
  <c r="AL509" i="6"/>
  <c r="AR509" i="6"/>
  <c r="AQ32" i="6"/>
  <c r="AR32" i="6"/>
  <c r="AL32" i="6"/>
  <c r="AP32" i="6"/>
  <c r="AS32" i="6"/>
  <c r="AK32" i="6"/>
  <c r="AN32" i="6"/>
  <c r="AO32" i="6"/>
  <c r="AQ31" i="6"/>
  <c r="AR31" i="6"/>
  <c r="AL31" i="6"/>
  <c r="AN31" i="6"/>
  <c r="AS31" i="6"/>
  <c r="AP31" i="6"/>
  <c r="AK31" i="6"/>
  <c r="AO31" i="6"/>
  <c r="AQ36" i="6"/>
  <c r="AR36" i="6"/>
  <c r="AL36" i="6"/>
  <c r="AP36" i="6"/>
  <c r="AS36" i="6"/>
  <c r="AN36" i="6"/>
  <c r="AO36" i="6"/>
  <c r="AK36" i="6"/>
  <c r="AQ164" i="6"/>
  <c r="AO164" i="6"/>
  <c r="AL164" i="6"/>
  <c r="AP164" i="6"/>
  <c r="AS164" i="6"/>
  <c r="AR164" i="6"/>
  <c r="AK164" i="6"/>
  <c r="AN164" i="6"/>
  <c r="AQ172" i="6"/>
  <c r="AO172" i="6"/>
  <c r="AN172" i="6"/>
  <c r="AK172" i="6"/>
  <c r="AP172" i="6"/>
  <c r="AL172" i="6"/>
  <c r="AR172" i="6"/>
  <c r="AS172" i="6"/>
  <c r="AP180" i="6"/>
  <c r="AL180" i="6"/>
  <c r="AN180" i="6"/>
  <c r="AO180" i="6"/>
  <c r="AR180" i="6"/>
  <c r="AS180" i="6"/>
  <c r="AK180" i="6"/>
  <c r="AQ180" i="6"/>
  <c r="AP188" i="6"/>
  <c r="AL188" i="6"/>
  <c r="AN188" i="6"/>
  <c r="AO188" i="6"/>
  <c r="AR188" i="6"/>
  <c r="AS188" i="6"/>
  <c r="AK188" i="6"/>
  <c r="AQ188" i="6"/>
  <c r="AQ39" i="6"/>
  <c r="AR39" i="6"/>
  <c r="AL39" i="6"/>
  <c r="AN39" i="6"/>
  <c r="AS39" i="6"/>
  <c r="AK39" i="6"/>
  <c r="AO39" i="6"/>
  <c r="AP39" i="6"/>
  <c r="AQ42" i="6"/>
  <c r="AR42" i="6"/>
  <c r="AL42" i="6"/>
  <c r="AN42" i="6"/>
  <c r="AO42" i="6"/>
  <c r="AP42" i="6"/>
  <c r="AS42" i="6"/>
  <c r="AK42" i="6"/>
  <c r="AP204" i="6"/>
  <c r="AL204" i="6"/>
  <c r="AN204" i="6"/>
  <c r="AO204" i="6"/>
  <c r="AR204" i="6"/>
  <c r="AS204" i="6"/>
  <c r="AK204" i="6"/>
  <c r="AQ204" i="6"/>
  <c r="AP209" i="6"/>
  <c r="AL209" i="6"/>
  <c r="AQ209" i="6"/>
  <c r="AR209" i="6"/>
  <c r="AS209" i="6"/>
  <c r="AN209" i="6"/>
  <c r="AK209" i="6"/>
  <c r="AO209" i="6"/>
  <c r="AQ65" i="6"/>
  <c r="AR65" i="6"/>
  <c r="AP65" i="6"/>
  <c r="AS65" i="6"/>
  <c r="AL65" i="6"/>
  <c r="AN65" i="6"/>
  <c r="AO65" i="6"/>
  <c r="AK65" i="6"/>
  <c r="AP216" i="6"/>
  <c r="AL216" i="6"/>
  <c r="AN216" i="6"/>
  <c r="AK216" i="6"/>
  <c r="AO216" i="6"/>
  <c r="AR216" i="6"/>
  <c r="AS216" i="6"/>
  <c r="AQ216" i="6"/>
  <c r="AQ69" i="6"/>
  <c r="AN69" i="6"/>
  <c r="AR69" i="6"/>
  <c r="AS69" i="6"/>
  <c r="AO69" i="6"/>
  <c r="AK69" i="6"/>
  <c r="AP69" i="6"/>
  <c r="AL69" i="6"/>
  <c r="AP222" i="6"/>
  <c r="AL222" i="6"/>
  <c r="AS222" i="6"/>
  <c r="AN222" i="6"/>
  <c r="AO222" i="6"/>
  <c r="AQ222" i="6"/>
  <c r="AK222" i="6"/>
  <c r="AR222" i="6"/>
  <c r="AQ74" i="6"/>
  <c r="AS74" i="6"/>
  <c r="AN74" i="6"/>
  <c r="AO74" i="6"/>
  <c r="AL74" i="6"/>
  <c r="AP74" i="6"/>
  <c r="AR74" i="6"/>
  <c r="AK74" i="6"/>
  <c r="AP235" i="6"/>
  <c r="AL235" i="6"/>
  <c r="AO235" i="6"/>
  <c r="AQ235" i="6"/>
  <c r="AR235" i="6"/>
  <c r="AN235" i="6"/>
  <c r="AS235" i="6"/>
  <c r="AK235" i="6"/>
  <c r="AQ80" i="6"/>
  <c r="AP80" i="6"/>
  <c r="AL80" i="6"/>
  <c r="AK80" i="6"/>
  <c r="AO80" i="6"/>
  <c r="AN80" i="6"/>
  <c r="AS80" i="6"/>
  <c r="AR80" i="6"/>
  <c r="AP244" i="6"/>
  <c r="AL244" i="6"/>
  <c r="AN244" i="6"/>
  <c r="AO244" i="6"/>
  <c r="AR244" i="6"/>
  <c r="AS244" i="6"/>
  <c r="AK244" i="6"/>
  <c r="AQ244" i="6"/>
  <c r="AQ85" i="6"/>
  <c r="AR85" i="6"/>
  <c r="AS85" i="6"/>
  <c r="AL85" i="6"/>
  <c r="AO85" i="6"/>
  <c r="AK85" i="6"/>
  <c r="AP85" i="6"/>
  <c r="AN85" i="6"/>
  <c r="AP255" i="6"/>
  <c r="AL255" i="6"/>
  <c r="AK255" i="6"/>
  <c r="AO255" i="6"/>
  <c r="AQ255" i="6"/>
  <c r="AR255" i="6"/>
  <c r="AN255" i="6"/>
  <c r="AS255" i="6"/>
  <c r="AP262" i="6"/>
  <c r="AL262" i="6"/>
  <c r="AS262" i="6"/>
  <c r="AO262" i="6"/>
  <c r="AN262" i="6"/>
  <c r="AK262" i="6"/>
  <c r="AQ262" i="6"/>
  <c r="AR262" i="6"/>
  <c r="AQ98" i="6"/>
  <c r="AO98" i="6"/>
  <c r="AL98" i="6"/>
  <c r="AR98" i="6"/>
  <c r="AS98" i="6"/>
  <c r="AP98" i="6"/>
  <c r="AN98" i="6"/>
  <c r="AK98" i="6"/>
  <c r="AP279" i="6"/>
  <c r="AL279" i="6"/>
  <c r="AS279" i="6"/>
  <c r="AN279" i="6"/>
  <c r="AO279" i="6"/>
  <c r="AQ279" i="6"/>
  <c r="AK279" i="6"/>
  <c r="AR279" i="6"/>
  <c r="AP284" i="6"/>
  <c r="AL284" i="6"/>
  <c r="AK284" i="6"/>
  <c r="AO284" i="6"/>
  <c r="AQ284" i="6"/>
  <c r="AN284" i="6"/>
  <c r="AR284" i="6"/>
  <c r="AS284" i="6"/>
  <c r="AP290" i="6"/>
  <c r="AL290" i="6"/>
  <c r="AQ290" i="6"/>
  <c r="AR290" i="6"/>
  <c r="AK290" i="6"/>
  <c r="AN290" i="6"/>
  <c r="AO290" i="6"/>
  <c r="AS290" i="6"/>
  <c r="AP298" i="6"/>
  <c r="AL298" i="6"/>
  <c r="AQ298" i="6"/>
  <c r="AR298" i="6"/>
  <c r="AK298" i="6"/>
  <c r="AN298" i="6"/>
  <c r="AS298" i="6"/>
  <c r="AO298" i="6"/>
  <c r="AP303" i="6"/>
  <c r="AL303" i="6"/>
  <c r="AK303" i="6"/>
  <c r="AO303" i="6"/>
  <c r="AQ303" i="6"/>
  <c r="AN303" i="6"/>
  <c r="AR303" i="6"/>
  <c r="AS303" i="6"/>
  <c r="AP305" i="6"/>
  <c r="AL305" i="6"/>
  <c r="AQ305" i="6"/>
  <c r="AR305" i="6"/>
  <c r="AO305" i="6"/>
  <c r="AK305" i="6"/>
  <c r="AN305" i="6"/>
  <c r="AS305" i="6"/>
  <c r="AP313" i="6"/>
  <c r="AL313" i="6"/>
  <c r="AQ313" i="6"/>
  <c r="AR313" i="6"/>
  <c r="AO313" i="6"/>
  <c r="AN313" i="6"/>
  <c r="AS313" i="6"/>
  <c r="AK313" i="6"/>
  <c r="AP325" i="6"/>
  <c r="AN325" i="6"/>
  <c r="AO325" i="6"/>
  <c r="AR325" i="6"/>
  <c r="AK325" i="6"/>
  <c r="AS325" i="6"/>
  <c r="AL325" i="6"/>
  <c r="AQ325" i="6"/>
  <c r="AP333" i="6"/>
  <c r="AN333" i="6"/>
  <c r="AO333" i="6"/>
  <c r="AR333" i="6"/>
  <c r="AK333" i="6"/>
  <c r="AS333" i="6"/>
  <c r="AL333" i="6"/>
  <c r="AQ333" i="6"/>
  <c r="AP341" i="6"/>
  <c r="AN341" i="6"/>
  <c r="AO341" i="6"/>
  <c r="AR341" i="6"/>
  <c r="AK341" i="6"/>
  <c r="AS341" i="6"/>
  <c r="AL341" i="6"/>
  <c r="AQ341" i="6"/>
  <c r="AP349" i="6"/>
  <c r="AN349" i="6"/>
  <c r="AO349" i="6"/>
  <c r="AR349" i="6"/>
  <c r="AK349" i="6"/>
  <c r="AS349" i="6"/>
  <c r="AQ349" i="6"/>
  <c r="AL349" i="6"/>
  <c r="AP357" i="6"/>
  <c r="AN357" i="6"/>
  <c r="AO357" i="6"/>
  <c r="AR357" i="6"/>
  <c r="AK357" i="6"/>
  <c r="AS357" i="6"/>
  <c r="AL357" i="6"/>
  <c r="AQ357" i="6"/>
  <c r="AP365" i="6"/>
  <c r="AN365" i="6"/>
  <c r="AO365" i="6"/>
  <c r="AR365" i="6"/>
  <c r="AK365" i="6"/>
  <c r="AS365" i="6"/>
  <c r="AQ365" i="6"/>
  <c r="AL365" i="6"/>
  <c r="AP373" i="6"/>
  <c r="AN373" i="6"/>
  <c r="AO373" i="6"/>
  <c r="AR373" i="6"/>
  <c r="AK373" i="6"/>
  <c r="AS373" i="6"/>
  <c r="AL373" i="6"/>
  <c r="AQ373" i="6"/>
  <c r="AP381" i="6"/>
  <c r="AN381" i="6"/>
  <c r="AO381" i="6"/>
  <c r="AR381" i="6"/>
  <c r="AK381" i="6"/>
  <c r="AS381" i="6"/>
  <c r="AQ381" i="6"/>
  <c r="AL381" i="6"/>
  <c r="AP389" i="6"/>
  <c r="AN389" i="6"/>
  <c r="AO389" i="6"/>
  <c r="AR389" i="6"/>
  <c r="AK389" i="6"/>
  <c r="AS389" i="6"/>
  <c r="AL389" i="6"/>
  <c r="AQ389" i="6"/>
  <c r="AP397" i="6"/>
  <c r="AN397" i="6"/>
  <c r="AO397" i="6"/>
  <c r="AR397" i="6"/>
  <c r="AK397" i="6"/>
  <c r="AS397" i="6"/>
  <c r="AQ397" i="6"/>
  <c r="AL397" i="6"/>
  <c r="AP405" i="6"/>
  <c r="AN405" i="6"/>
  <c r="AO405" i="6"/>
  <c r="AR405" i="6"/>
  <c r="AK405" i="6"/>
  <c r="AS405" i="6"/>
  <c r="AL405" i="6"/>
  <c r="AQ405" i="6"/>
  <c r="AP413" i="6"/>
  <c r="AN413" i="6"/>
  <c r="AO413" i="6"/>
  <c r="AR413" i="6"/>
  <c r="AK413" i="6"/>
  <c r="AS413" i="6"/>
  <c r="AL413" i="6"/>
  <c r="AQ413" i="6"/>
  <c r="AP421" i="6"/>
  <c r="AN421" i="6"/>
  <c r="AO421" i="6"/>
  <c r="AR421" i="6"/>
  <c r="AK421" i="6"/>
  <c r="AS421" i="6"/>
  <c r="AL421" i="6"/>
  <c r="AQ421" i="6"/>
  <c r="AP429" i="6"/>
  <c r="AN429" i="6"/>
  <c r="AO429" i="6"/>
  <c r="AR429" i="6"/>
  <c r="AK429" i="6"/>
  <c r="AS429" i="6"/>
  <c r="AQ429" i="6"/>
  <c r="AL429" i="6"/>
  <c r="AN437" i="6"/>
  <c r="AP437" i="6"/>
  <c r="AK437" i="6"/>
  <c r="AQ437" i="6"/>
  <c r="AS437" i="6"/>
  <c r="AO437" i="6"/>
  <c r="AL437" i="6"/>
  <c r="AR437" i="6"/>
  <c r="AN445" i="6"/>
  <c r="AP445" i="6"/>
  <c r="AK445" i="6"/>
  <c r="AQ445" i="6"/>
  <c r="AS445" i="6"/>
  <c r="AO445" i="6"/>
  <c r="AL445" i="6"/>
  <c r="AR445" i="6"/>
  <c r="AN453" i="6"/>
  <c r="AP453" i="6"/>
  <c r="AK453" i="6"/>
  <c r="AQ453" i="6"/>
  <c r="AS453" i="6"/>
  <c r="AO453" i="6"/>
  <c r="AL453" i="6"/>
  <c r="AR453" i="6"/>
  <c r="AN461" i="6"/>
  <c r="AP461" i="6"/>
  <c r="AK461" i="6"/>
  <c r="AQ461" i="6"/>
  <c r="AO461" i="6"/>
  <c r="AS461" i="6"/>
  <c r="AL461" i="6"/>
  <c r="AR461" i="6"/>
  <c r="AN469" i="6"/>
  <c r="AP469" i="6"/>
  <c r="AK469" i="6"/>
  <c r="AQ469" i="6"/>
  <c r="AO469" i="6"/>
  <c r="AS469" i="6"/>
  <c r="AL469" i="6"/>
  <c r="AR469" i="6"/>
  <c r="AN477" i="6"/>
  <c r="AP477" i="6"/>
  <c r="AK477" i="6"/>
  <c r="AQ477" i="6"/>
  <c r="AO477" i="6"/>
  <c r="AR477" i="6"/>
  <c r="AS477" i="6"/>
  <c r="AL477" i="6"/>
  <c r="AN481" i="6"/>
  <c r="AP481" i="6"/>
  <c r="AQ481" i="6"/>
  <c r="AK481" i="6"/>
  <c r="AO481" i="6"/>
  <c r="AR481" i="6"/>
  <c r="AL481" i="6"/>
  <c r="AS481" i="6"/>
  <c r="AN489" i="6"/>
  <c r="AP489" i="6"/>
  <c r="AQ489" i="6"/>
  <c r="AO489" i="6"/>
  <c r="AR489" i="6"/>
  <c r="AL489" i="6"/>
  <c r="AK489" i="6"/>
  <c r="AS489" i="6"/>
  <c r="AN497" i="6"/>
  <c r="AP497" i="6"/>
  <c r="AQ497" i="6"/>
  <c r="AK497" i="6"/>
  <c r="AO497" i="6"/>
  <c r="AR497" i="6"/>
  <c r="AL497" i="6"/>
  <c r="AS497" i="6"/>
  <c r="AN505" i="6"/>
  <c r="AP505" i="6"/>
  <c r="AQ505" i="6"/>
  <c r="AO505" i="6"/>
  <c r="AL505" i="6"/>
  <c r="AK505" i="6"/>
  <c r="AR505" i="6"/>
  <c r="AS505" i="6"/>
  <c r="AN513" i="6"/>
  <c r="AP513" i="6"/>
  <c r="AQ513" i="6"/>
  <c r="AK513" i="6"/>
  <c r="AO513" i="6"/>
  <c r="AL513" i="6"/>
  <c r="AR513" i="6"/>
  <c r="AS513" i="6"/>
  <c r="AQ15" i="6"/>
  <c r="AR15" i="6"/>
  <c r="AL15" i="6"/>
  <c r="AP15" i="6"/>
  <c r="AS15" i="6"/>
  <c r="AK15" i="6"/>
  <c r="AN15" i="6"/>
  <c r="AO15" i="6"/>
  <c r="AQ19" i="6"/>
  <c r="AR19" i="6"/>
  <c r="AL19" i="6"/>
  <c r="AP19" i="6"/>
  <c r="AS19" i="6"/>
  <c r="AN19" i="6"/>
  <c r="AO19" i="6"/>
  <c r="AK19" i="6"/>
  <c r="AQ27" i="6"/>
  <c r="AR27" i="6"/>
  <c r="AL27" i="6"/>
  <c r="AP27" i="6"/>
  <c r="AS27" i="6"/>
  <c r="AO27" i="6"/>
  <c r="AK27" i="6"/>
  <c r="AN27" i="6"/>
  <c r="AQ10" i="6"/>
  <c r="AR10" i="6"/>
  <c r="AL10" i="6"/>
  <c r="AP10" i="6"/>
  <c r="AS10" i="6"/>
  <c r="AO10" i="6"/>
  <c r="AN10" i="6"/>
  <c r="AK10" i="6"/>
  <c r="AQ24" i="6"/>
  <c r="AR24" i="6"/>
  <c r="AL24" i="6"/>
  <c r="AO24" i="6"/>
  <c r="AP24" i="6"/>
  <c r="AN24" i="6"/>
  <c r="AK24" i="6"/>
  <c r="AS24" i="6"/>
  <c r="AQ157" i="6"/>
  <c r="AL157" i="6"/>
  <c r="AP157" i="6"/>
  <c r="AS157" i="6"/>
  <c r="AK157" i="6"/>
  <c r="AN157" i="6"/>
  <c r="AR157" i="6"/>
  <c r="AO157" i="6"/>
  <c r="AQ161" i="6"/>
  <c r="AP161" i="6"/>
  <c r="AL161" i="6"/>
  <c r="AO161" i="6"/>
  <c r="AS161" i="6"/>
  <c r="AR161" i="6"/>
  <c r="AN161" i="6"/>
  <c r="AK161" i="6"/>
  <c r="AQ165" i="6"/>
  <c r="AL165" i="6"/>
  <c r="AP165" i="6"/>
  <c r="AO165" i="6"/>
  <c r="AR165" i="6"/>
  <c r="AK165" i="6"/>
  <c r="AS165" i="6"/>
  <c r="AN165" i="6"/>
  <c r="AQ169" i="6"/>
  <c r="AP169" i="6"/>
  <c r="AL169" i="6"/>
  <c r="AN169" i="6"/>
  <c r="AO169" i="6"/>
  <c r="AK169" i="6"/>
  <c r="AR169" i="6"/>
  <c r="AS169" i="6"/>
  <c r="AQ173" i="6"/>
  <c r="AL173" i="6"/>
  <c r="AP173" i="6"/>
  <c r="AN173" i="6"/>
  <c r="AR173" i="6"/>
  <c r="AK173" i="6"/>
  <c r="AS173" i="6"/>
  <c r="AO173" i="6"/>
  <c r="AP177" i="6"/>
  <c r="AL177" i="6"/>
  <c r="AQ177" i="6"/>
  <c r="AR177" i="6"/>
  <c r="AN177" i="6"/>
  <c r="AO177" i="6"/>
  <c r="AK177" i="6"/>
  <c r="AS177" i="6"/>
  <c r="AP181" i="6"/>
  <c r="AL181" i="6"/>
  <c r="AQ181" i="6"/>
  <c r="AR181" i="6"/>
  <c r="AK181" i="6"/>
  <c r="AS181" i="6"/>
  <c r="AO181" i="6"/>
  <c r="AN181" i="6"/>
  <c r="AP185" i="6"/>
  <c r="AL185" i="6"/>
  <c r="AQ185" i="6"/>
  <c r="AR185" i="6"/>
  <c r="AO185" i="6"/>
  <c r="AK185" i="6"/>
  <c r="AS185" i="6"/>
  <c r="AN185" i="6"/>
  <c r="AP189" i="6"/>
  <c r="AL189" i="6"/>
  <c r="AQ189" i="6"/>
  <c r="AR189" i="6"/>
  <c r="AK189" i="6"/>
  <c r="AN189" i="6"/>
  <c r="AS189" i="6"/>
  <c r="AO189" i="6"/>
  <c r="AP192" i="6"/>
  <c r="AL192" i="6"/>
  <c r="AN192" i="6"/>
  <c r="AK192" i="6"/>
  <c r="AO192" i="6"/>
  <c r="AR192" i="6"/>
  <c r="AS192" i="6"/>
  <c r="AQ192" i="6"/>
  <c r="AP194" i="6"/>
  <c r="AL194" i="6"/>
  <c r="AS194" i="6"/>
  <c r="AN194" i="6"/>
  <c r="AO194" i="6"/>
  <c r="AK194" i="6"/>
  <c r="AQ194" i="6"/>
  <c r="AR194" i="6"/>
  <c r="AQ40" i="6"/>
  <c r="AR40" i="6"/>
  <c r="AL40" i="6"/>
  <c r="AP40" i="6"/>
  <c r="AS40" i="6"/>
  <c r="AK40" i="6"/>
  <c r="AN40" i="6"/>
  <c r="AO40" i="6"/>
  <c r="AQ43" i="6"/>
  <c r="AR43" i="6"/>
  <c r="AL43" i="6"/>
  <c r="AS43" i="6"/>
  <c r="AN43" i="6"/>
  <c r="AO43" i="6"/>
  <c r="AK43" i="6"/>
  <c r="AP43" i="6"/>
  <c r="AQ44" i="6"/>
  <c r="AR44" i="6"/>
  <c r="AL44" i="6"/>
  <c r="AP44" i="6"/>
  <c r="AS44" i="6"/>
  <c r="AO44" i="6"/>
  <c r="AK44" i="6"/>
  <c r="AN44" i="6"/>
  <c r="AQ45" i="6"/>
  <c r="AR45" i="6"/>
  <c r="AL45" i="6"/>
  <c r="AO45" i="6"/>
  <c r="AP45" i="6"/>
  <c r="AS45" i="6"/>
  <c r="AK45" i="6"/>
  <c r="AN45" i="6"/>
  <c r="AP207" i="6"/>
  <c r="AL207" i="6"/>
  <c r="AK207" i="6"/>
  <c r="AO207" i="6"/>
  <c r="AQ207" i="6"/>
  <c r="AR207" i="6"/>
  <c r="AN207" i="6"/>
  <c r="AS207" i="6"/>
  <c r="AP210" i="6"/>
  <c r="AL210" i="6"/>
  <c r="AS210" i="6"/>
  <c r="AN210" i="6"/>
  <c r="AO210" i="6"/>
  <c r="AQ210" i="6"/>
  <c r="AR210" i="6"/>
  <c r="AK210" i="6"/>
  <c r="AP213" i="6"/>
  <c r="AL213" i="6"/>
  <c r="AQ213" i="6"/>
  <c r="AR213" i="6"/>
  <c r="AK213" i="6"/>
  <c r="AS213" i="6"/>
  <c r="AN213" i="6"/>
  <c r="AO213" i="6"/>
  <c r="AQ66" i="6"/>
  <c r="AS66" i="6"/>
  <c r="AN66" i="6"/>
  <c r="AO66" i="6"/>
  <c r="AP66" i="6"/>
  <c r="AK66" i="6"/>
  <c r="AL66" i="6"/>
  <c r="AR66" i="6"/>
  <c r="AP217" i="6"/>
  <c r="AL217" i="6"/>
  <c r="AQ217" i="6"/>
  <c r="AR217" i="6"/>
  <c r="AO217" i="6"/>
  <c r="AK217" i="6"/>
  <c r="AN217" i="6"/>
  <c r="AS217" i="6"/>
  <c r="AP219" i="6"/>
  <c r="AL219" i="6"/>
  <c r="AO219" i="6"/>
  <c r="AQ219" i="6"/>
  <c r="AR219" i="6"/>
  <c r="AK219" i="6"/>
  <c r="AN219" i="6"/>
  <c r="AS219" i="6"/>
  <c r="AQ71" i="6"/>
  <c r="AO71" i="6"/>
  <c r="AP71" i="6"/>
  <c r="AL71" i="6"/>
  <c r="AK71" i="6"/>
  <c r="AR71" i="6"/>
  <c r="AS71" i="6"/>
  <c r="AN71" i="6"/>
  <c r="AP223" i="6"/>
  <c r="AL223" i="6"/>
  <c r="AK223" i="6"/>
  <c r="AO223" i="6"/>
  <c r="AR223" i="6"/>
  <c r="AQ223" i="6"/>
  <c r="AN223" i="6"/>
  <c r="AS223" i="6"/>
  <c r="AP227" i="6"/>
  <c r="AL227" i="6"/>
  <c r="AO227" i="6"/>
  <c r="AQ227" i="6"/>
  <c r="AR227" i="6"/>
  <c r="AK227" i="6"/>
  <c r="AS227" i="6"/>
  <c r="AN227" i="6"/>
  <c r="AP230" i="6"/>
  <c r="AL230" i="6"/>
  <c r="AS230" i="6"/>
  <c r="AN230" i="6"/>
  <c r="AO230" i="6"/>
  <c r="AK230" i="6"/>
  <c r="AQ230" i="6"/>
  <c r="AR230" i="6"/>
  <c r="AP233" i="6"/>
  <c r="AL233" i="6"/>
  <c r="AQ233" i="6"/>
  <c r="AR233" i="6"/>
  <c r="AK233" i="6"/>
  <c r="AN233" i="6"/>
  <c r="AO233" i="6"/>
  <c r="AS233" i="6"/>
  <c r="AQ77" i="6"/>
  <c r="AR77" i="6"/>
  <c r="AS77" i="6"/>
  <c r="AO77" i="6"/>
  <c r="AP77" i="6"/>
  <c r="AK77" i="6"/>
  <c r="AL77" i="6"/>
  <c r="AN77" i="6"/>
  <c r="AP237" i="6"/>
  <c r="AL237" i="6"/>
  <c r="AQ237" i="6"/>
  <c r="AR237" i="6"/>
  <c r="AK237" i="6"/>
  <c r="AO237" i="6"/>
  <c r="AS237" i="6"/>
  <c r="AN237" i="6"/>
  <c r="AP240" i="6"/>
  <c r="AL240" i="6"/>
  <c r="AN240" i="6"/>
  <c r="AK240" i="6"/>
  <c r="AO240" i="6"/>
  <c r="AR240" i="6"/>
  <c r="AS240" i="6"/>
  <c r="AQ240" i="6"/>
  <c r="AQ83" i="6"/>
  <c r="AO83" i="6"/>
  <c r="AP83" i="6"/>
  <c r="AL83" i="6"/>
  <c r="AR83" i="6"/>
  <c r="AS83" i="6"/>
  <c r="AN83" i="6"/>
  <c r="AK83" i="6"/>
  <c r="AP245" i="6"/>
  <c r="AL245" i="6"/>
  <c r="AQ245" i="6"/>
  <c r="AR245" i="6"/>
  <c r="AK245" i="6"/>
  <c r="AS245" i="6"/>
  <c r="AO245" i="6"/>
  <c r="AN245" i="6"/>
  <c r="AP248" i="6"/>
  <c r="AL248" i="6"/>
  <c r="AN248" i="6"/>
  <c r="AK248" i="6"/>
  <c r="AO248" i="6"/>
  <c r="AR248" i="6"/>
  <c r="AS248" i="6"/>
  <c r="AQ248" i="6"/>
  <c r="AQ86" i="6"/>
  <c r="AN86" i="6"/>
  <c r="AS86" i="6"/>
  <c r="AP86" i="6"/>
  <c r="AR86" i="6"/>
  <c r="AL86" i="6"/>
  <c r="AO86" i="6"/>
  <c r="AK86" i="6"/>
  <c r="AP253" i="6"/>
  <c r="AL253" i="6"/>
  <c r="AQ253" i="6"/>
  <c r="AR253" i="6"/>
  <c r="AK253" i="6"/>
  <c r="AN253" i="6"/>
  <c r="AO253" i="6"/>
  <c r="AS253" i="6"/>
  <c r="AQ93" i="6"/>
  <c r="AR93" i="6"/>
  <c r="AS93" i="6"/>
  <c r="AK93" i="6"/>
  <c r="AL93" i="6"/>
  <c r="AN93" i="6"/>
  <c r="AO93" i="6"/>
  <c r="AP93" i="6"/>
  <c r="AP259" i="6"/>
  <c r="AL259" i="6"/>
  <c r="AO259" i="6"/>
  <c r="AR259" i="6"/>
  <c r="AQ259" i="6"/>
  <c r="AK259" i="6"/>
  <c r="AS259" i="6"/>
  <c r="AN259" i="6"/>
  <c r="AP263" i="6"/>
  <c r="AL263" i="6"/>
  <c r="AK263" i="6"/>
  <c r="AO263" i="6"/>
  <c r="AQ263" i="6"/>
  <c r="AR263" i="6"/>
  <c r="AS263" i="6"/>
  <c r="AN263" i="6"/>
  <c r="AP267" i="6"/>
  <c r="AL267" i="6"/>
  <c r="AO267" i="6"/>
  <c r="AR267" i="6"/>
  <c r="AQ267" i="6"/>
  <c r="AN267" i="6"/>
  <c r="AS267" i="6"/>
  <c r="AK267" i="6"/>
  <c r="AQ99" i="6"/>
  <c r="AP99" i="6"/>
  <c r="AL99" i="6"/>
  <c r="AO99" i="6"/>
  <c r="AS99" i="6"/>
  <c r="AR99" i="6"/>
  <c r="AN99" i="6"/>
  <c r="AK99" i="6"/>
  <c r="AP276" i="6"/>
  <c r="AL276" i="6"/>
  <c r="AK276" i="6"/>
  <c r="AO276" i="6"/>
  <c r="AQ276" i="6"/>
  <c r="AR276" i="6"/>
  <c r="AN276" i="6"/>
  <c r="AS276" i="6"/>
  <c r="AQ101" i="6"/>
  <c r="AS101" i="6"/>
  <c r="AN101" i="6"/>
  <c r="AO101" i="6"/>
  <c r="AK101" i="6"/>
  <c r="AP101" i="6"/>
  <c r="AR101" i="6"/>
  <c r="AL101" i="6"/>
  <c r="AP281" i="6"/>
  <c r="AL281" i="6"/>
  <c r="AN281" i="6"/>
  <c r="AO281" i="6"/>
  <c r="AR281" i="6"/>
  <c r="AS281" i="6"/>
  <c r="AK281" i="6"/>
  <c r="AQ281" i="6"/>
  <c r="AP285" i="6"/>
  <c r="AL285" i="6"/>
  <c r="AN285" i="6"/>
  <c r="AK285" i="6"/>
  <c r="AO285" i="6"/>
  <c r="AR285" i="6"/>
  <c r="AS285" i="6"/>
  <c r="AQ285" i="6"/>
  <c r="AQ105" i="6"/>
  <c r="AN105" i="6"/>
  <c r="AS105" i="6"/>
  <c r="AL105" i="6"/>
  <c r="AO105" i="6"/>
  <c r="AK105" i="6"/>
  <c r="AR105" i="6"/>
  <c r="AP105" i="6"/>
  <c r="AP291" i="6"/>
  <c r="AL291" i="6"/>
  <c r="AS291" i="6"/>
  <c r="AN291" i="6"/>
  <c r="AR291" i="6"/>
  <c r="AQ291" i="6"/>
  <c r="AK291" i="6"/>
  <c r="AO291" i="6"/>
  <c r="AP294" i="6"/>
  <c r="AL294" i="6"/>
  <c r="AQ294" i="6"/>
  <c r="AR294" i="6"/>
  <c r="AO294" i="6"/>
  <c r="AS294" i="6"/>
  <c r="AN294" i="6"/>
  <c r="AK294" i="6"/>
  <c r="AQ109" i="6"/>
  <c r="AS109" i="6"/>
  <c r="AN109" i="6"/>
  <c r="AO109" i="6"/>
  <c r="AR109" i="6"/>
  <c r="AK109" i="6"/>
  <c r="AL109" i="6"/>
  <c r="AP109" i="6"/>
  <c r="AQ123" i="6"/>
  <c r="AO123" i="6"/>
  <c r="AL123" i="6"/>
  <c r="AP123" i="6"/>
  <c r="AR123" i="6"/>
  <c r="AK123" i="6"/>
  <c r="AS123" i="6"/>
  <c r="AN123" i="6"/>
  <c r="AQ126" i="6"/>
  <c r="AS126" i="6"/>
  <c r="AN126" i="6"/>
  <c r="AO126" i="6"/>
  <c r="AL126" i="6"/>
  <c r="AP126" i="6"/>
  <c r="AR126" i="6"/>
  <c r="AK126" i="6"/>
  <c r="AP304" i="6"/>
  <c r="AL304" i="6"/>
  <c r="AN304" i="6"/>
  <c r="AK304" i="6"/>
  <c r="AO304" i="6"/>
  <c r="AR304" i="6"/>
  <c r="AS304" i="6"/>
  <c r="AQ304" i="6"/>
  <c r="AP306" i="6"/>
  <c r="AL306" i="6"/>
  <c r="AS306" i="6"/>
  <c r="AN306" i="6"/>
  <c r="AO306" i="6"/>
  <c r="AQ306" i="6"/>
  <c r="AK306" i="6"/>
  <c r="AR306" i="6"/>
  <c r="AP310" i="6"/>
  <c r="AL310" i="6"/>
  <c r="AS310" i="6"/>
  <c r="AN310" i="6"/>
  <c r="AR310" i="6"/>
  <c r="AO310" i="6"/>
  <c r="AQ310" i="6"/>
  <c r="AK310" i="6"/>
  <c r="AP314" i="6"/>
  <c r="AL314" i="6"/>
  <c r="AS314" i="6"/>
  <c r="AN314" i="6"/>
  <c r="AO314" i="6"/>
  <c r="AQ314" i="6"/>
  <c r="AK314" i="6"/>
  <c r="AR314" i="6"/>
  <c r="AP318" i="6"/>
  <c r="AL318" i="6"/>
  <c r="AS318" i="6"/>
  <c r="AN318" i="6"/>
  <c r="AR318" i="6"/>
  <c r="AK318" i="6"/>
  <c r="AQ318" i="6"/>
  <c r="AO318" i="6"/>
  <c r="AP322" i="6"/>
  <c r="AL322" i="6"/>
  <c r="AS322" i="6"/>
  <c r="AN322" i="6"/>
  <c r="AO322" i="6"/>
  <c r="AK322" i="6"/>
  <c r="AQ322" i="6"/>
  <c r="AR322" i="6"/>
  <c r="AP326" i="6"/>
  <c r="AO326" i="6"/>
  <c r="AQ326" i="6"/>
  <c r="AS326" i="6"/>
  <c r="AN326" i="6"/>
  <c r="AR326" i="6"/>
  <c r="AK326" i="6"/>
  <c r="AL326" i="6"/>
  <c r="AP330" i="6"/>
  <c r="AL330" i="6"/>
  <c r="AN330" i="6"/>
  <c r="AO330" i="6"/>
  <c r="AS330" i="6"/>
  <c r="AR330" i="6"/>
  <c r="AK330" i="6"/>
  <c r="AQ330" i="6"/>
  <c r="AP334" i="6"/>
  <c r="AO334" i="6"/>
  <c r="AQ334" i="6"/>
  <c r="AS334" i="6"/>
  <c r="AK334" i="6"/>
  <c r="AL334" i="6"/>
  <c r="AN334" i="6"/>
  <c r="AR334" i="6"/>
  <c r="AP338" i="6"/>
  <c r="AL338" i="6"/>
  <c r="AN338" i="6"/>
  <c r="AO338" i="6"/>
  <c r="AQ338" i="6"/>
  <c r="AK338" i="6"/>
  <c r="AR338" i="6"/>
  <c r="AS338" i="6"/>
  <c r="AP342" i="6"/>
  <c r="AO342" i="6"/>
  <c r="AQ342" i="6"/>
  <c r="AS342" i="6"/>
  <c r="AN342" i="6"/>
  <c r="AR342" i="6"/>
  <c r="AK342" i="6"/>
  <c r="AL342" i="6"/>
  <c r="AP346" i="6"/>
  <c r="AL346" i="6"/>
  <c r="AN346" i="6"/>
  <c r="AO346" i="6"/>
  <c r="AS346" i="6"/>
  <c r="AK346" i="6"/>
  <c r="AR346" i="6"/>
  <c r="AQ346" i="6"/>
  <c r="AP350" i="6"/>
  <c r="AO350" i="6"/>
  <c r="AQ350" i="6"/>
  <c r="AS350" i="6"/>
  <c r="AK350" i="6"/>
  <c r="AL350" i="6"/>
  <c r="AR350" i="6"/>
  <c r="AN350" i="6"/>
  <c r="AP354" i="6"/>
  <c r="AL354" i="6"/>
  <c r="AN354" i="6"/>
  <c r="AO354" i="6"/>
  <c r="AQ354" i="6"/>
  <c r="AR354" i="6"/>
  <c r="AS354" i="6"/>
  <c r="AK354" i="6"/>
  <c r="AP358" i="6"/>
  <c r="AO358" i="6"/>
  <c r="AQ358" i="6"/>
  <c r="AS358" i="6"/>
  <c r="AN358" i="6"/>
  <c r="AR358" i="6"/>
  <c r="AK358" i="6"/>
  <c r="AL358" i="6"/>
  <c r="AP362" i="6"/>
  <c r="AL362" i="6"/>
  <c r="AN362" i="6"/>
  <c r="AO362" i="6"/>
  <c r="AS362" i="6"/>
  <c r="AK362" i="6"/>
  <c r="AQ362" i="6"/>
  <c r="AR362" i="6"/>
  <c r="AP366" i="6"/>
  <c r="AO366" i="6"/>
  <c r="AQ366" i="6"/>
  <c r="AS366" i="6"/>
  <c r="AL366" i="6"/>
  <c r="AK366" i="6"/>
  <c r="AN366" i="6"/>
  <c r="AR366" i="6"/>
  <c r="AP370" i="6"/>
  <c r="AL370" i="6"/>
  <c r="AN370" i="6"/>
  <c r="AO370" i="6"/>
  <c r="AQ370" i="6"/>
  <c r="AR370" i="6"/>
  <c r="AK370" i="6"/>
  <c r="AS370" i="6"/>
  <c r="AP374" i="6"/>
  <c r="AO374" i="6"/>
  <c r="AQ374" i="6"/>
  <c r="AS374" i="6"/>
  <c r="AN374" i="6"/>
  <c r="AR374" i="6"/>
  <c r="AK374" i="6"/>
  <c r="AL374" i="6"/>
  <c r="AP378" i="6"/>
  <c r="AL378" i="6"/>
  <c r="AN378" i="6"/>
  <c r="AO378" i="6"/>
  <c r="AS378" i="6"/>
  <c r="AR378" i="6"/>
  <c r="AK378" i="6"/>
  <c r="AQ378" i="6"/>
  <c r="AP382" i="6"/>
  <c r="AO382" i="6"/>
  <c r="AQ382" i="6"/>
  <c r="AS382" i="6"/>
  <c r="AK382" i="6"/>
  <c r="AL382" i="6"/>
  <c r="AR382" i="6"/>
  <c r="AN382" i="6"/>
  <c r="AP386" i="6"/>
  <c r="AL386" i="6"/>
  <c r="AN386" i="6"/>
  <c r="AO386" i="6"/>
  <c r="AK386" i="6"/>
  <c r="AQ386" i="6"/>
  <c r="AR386" i="6"/>
  <c r="AS386" i="6"/>
  <c r="AP390" i="6"/>
  <c r="AO390" i="6"/>
  <c r="AQ390" i="6"/>
  <c r="AS390" i="6"/>
  <c r="AN390" i="6"/>
  <c r="AR390" i="6"/>
  <c r="AK390" i="6"/>
  <c r="AL390" i="6"/>
  <c r="AP394" i="6"/>
  <c r="AL394" i="6"/>
  <c r="AN394" i="6"/>
  <c r="AO394" i="6"/>
  <c r="AS394" i="6"/>
  <c r="AR394" i="6"/>
  <c r="AK394" i="6"/>
  <c r="AQ394" i="6"/>
  <c r="AP398" i="6"/>
  <c r="AO398" i="6"/>
  <c r="AQ398" i="6"/>
  <c r="AS398" i="6"/>
  <c r="AL398" i="6"/>
  <c r="AK398" i="6"/>
  <c r="AN398" i="6"/>
  <c r="AR398" i="6"/>
  <c r="AP402" i="6"/>
  <c r="AL402" i="6"/>
  <c r="AN402" i="6"/>
  <c r="AO402" i="6"/>
  <c r="AQ402" i="6"/>
  <c r="AK402" i="6"/>
  <c r="AR402" i="6"/>
  <c r="AS402" i="6"/>
  <c r="AP406" i="6"/>
  <c r="AO406" i="6"/>
  <c r="AQ406" i="6"/>
  <c r="AS406" i="6"/>
  <c r="AN406" i="6"/>
  <c r="AR406" i="6"/>
  <c r="AK406" i="6"/>
  <c r="AL406" i="6"/>
  <c r="AP410" i="6"/>
  <c r="AL410" i="6"/>
  <c r="AN410" i="6"/>
  <c r="AO410" i="6"/>
  <c r="AS410" i="6"/>
  <c r="AK410" i="6"/>
  <c r="AR410" i="6"/>
  <c r="AQ410" i="6"/>
  <c r="AP414" i="6"/>
  <c r="AO414" i="6"/>
  <c r="AQ414" i="6"/>
  <c r="AS414" i="6"/>
  <c r="AK414" i="6"/>
  <c r="AL414" i="6"/>
  <c r="AR414" i="6"/>
  <c r="AN414" i="6"/>
  <c r="AP418" i="6"/>
  <c r="AL418" i="6"/>
  <c r="AN418" i="6"/>
  <c r="AO418" i="6"/>
  <c r="AQ418" i="6"/>
  <c r="AR418" i="6"/>
  <c r="AS418" i="6"/>
  <c r="AK418" i="6"/>
  <c r="AP422" i="6"/>
  <c r="AO422" i="6"/>
  <c r="AQ422" i="6"/>
  <c r="AS422" i="6"/>
  <c r="AN422" i="6"/>
  <c r="AR422" i="6"/>
  <c r="AK422" i="6"/>
  <c r="AL422" i="6"/>
  <c r="AP426" i="6"/>
  <c r="AL426" i="6"/>
  <c r="AN426" i="6"/>
  <c r="AO426" i="6"/>
  <c r="AS426" i="6"/>
  <c r="AK426" i="6"/>
  <c r="AQ426" i="6"/>
  <c r="AR426" i="6"/>
  <c r="AP430" i="6"/>
  <c r="AO430" i="6"/>
  <c r="AQ430" i="6"/>
  <c r="AS430" i="6"/>
  <c r="AK430" i="6"/>
  <c r="AL430" i="6"/>
  <c r="AN430" i="6"/>
  <c r="AR430" i="6"/>
  <c r="AP434" i="6"/>
  <c r="AL434" i="6"/>
  <c r="AN434" i="6"/>
  <c r="AO434" i="6"/>
  <c r="AQ434" i="6"/>
  <c r="AR434" i="6"/>
  <c r="AK434" i="6"/>
  <c r="AS434" i="6"/>
  <c r="AN438" i="6"/>
  <c r="AP438" i="6"/>
  <c r="AQ438" i="6"/>
  <c r="AL438" i="6"/>
  <c r="AO438" i="6"/>
  <c r="AR438" i="6"/>
  <c r="AS438" i="6"/>
  <c r="AK438" i="6"/>
  <c r="AN442" i="6"/>
  <c r="AP442" i="6"/>
  <c r="AQ442" i="6"/>
  <c r="AL442" i="6"/>
  <c r="AO442" i="6"/>
  <c r="AR442" i="6"/>
  <c r="AS442" i="6"/>
  <c r="AK442" i="6"/>
  <c r="AN446" i="6"/>
  <c r="AP446" i="6"/>
  <c r="AQ446" i="6"/>
  <c r="AL446" i="6"/>
  <c r="AO446" i="6"/>
  <c r="AK446" i="6"/>
  <c r="AR446" i="6"/>
  <c r="AS446" i="6"/>
  <c r="AN450" i="6"/>
  <c r="AP450" i="6"/>
  <c r="AQ450" i="6"/>
  <c r="AL450" i="6"/>
  <c r="AK450" i="6"/>
  <c r="AO450" i="6"/>
  <c r="AR450" i="6"/>
  <c r="AS450" i="6"/>
  <c r="AN454" i="6"/>
  <c r="AP454" i="6"/>
  <c r="AQ454" i="6"/>
  <c r="AL454" i="6"/>
  <c r="AO454" i="6"/>
  <c r="AR454" i="6"/>
  <c r="AS454" i="6"/>
  <c r="AK454" i="6"/>
  <c r="AN458" i="6"/>
  <c r="AP458" i="6"/>
  <c r="AQ458" i="6"/>
  <c r="AL458" i="6"/>
  <c r="AO458" i="6"/>
  <c r="AR458" i="6"/>
  <c r="AS458" i="6"/>
  <c r="AK458" i="6"/>
  <c r="AN462" i="6"/>
  <c r="AP462" i="6"/>
  <c r="AQ462" i="6"/>
  <c r="AL462" i="6"/>
  <c r="AO462" i="6"/>
  <c r="AK462" i="6"/>
  <c r="AR462" i="6"/>
  <c r="AS462" i="6"/>
  <c r="AN466" i="6"/>
  <c r="AP466" i="6"/>
  <c r="AQ466" i="6"/>
  <c r="AL466" i="6"/>
  <c r="AO466" i="6"/>
  <c r="AR466" i="6"/>
  <c r="AS466" i="6"/>
  <c r="AK466" i="6"/>
  <c r="AN470" i="6"/>
  <c r="AP470" i="6"/>
  <c r="AQ470" i="6"/>
  <c r="AL470" i="6"/>
  <c r="AO470" i="6"/>
  <c r="AR470" i="6"/>
  <c r="AS470" i="6"/>
  <c r="AK470" i="6"/>
  <c r="AN474" i="6"/>
  <c r="AP474" i="6"/>
  <c r="AQ474" i="6"/>
  <c r="AL474" i="6"/>
  <c r="AO474" i="6"/>
  <c r="AR474" i="6"/>
  <c r="AS474" i="6"/>
  <c r="AK474" i="6"/>
  <c r="AN478" i="6"/>
  <c r="AP478" i="6"/>
  <c r="AQ478" i="6"/>
  <c r="AL478" i="6"/>
  <c r="AO478" i="6"/>
  <c r="AK478" i="6"/>
  <c r="AR478" i="6"/>
  <c r="AS478" i="6"/>
  <c r="AN482" i="6"/>
  <c r="AP482" i="6"/>
  <c r="AQ482" i="6"/>
  <c r="AL482" i="6"/>
  <c r="AO482" i="6"/>
  <c r="AR482" i="6"/>
  <c r="AK482" i="6"/>
  <c r="AS482" i="6"/>
  <c r="AN486" i="6"/>
  <c r="AP486" i="6"/>
  <c r="AQ486" i="6"/>
  <c r="AL486" i="6"/>
  <c r="AO486" i="6"/>
  <c r="AR486" i="6"/>
  <c r="AS486" i="6"/>
  <c r="AK486" i="6"/>
  <c r="AN490" i="6"/>
  <c r="AP490" i="6"/>
  <c r="AQ490" i="6"/>
  <c r="AL490" i="6"/>
  <c r="AO490" i="6"/>
  <c r="AR490" i="6"/>
  <c r="AS490" i="6"/>
  <c r="AK490" i="6"/>
  <c r="AN494" i="6"/>
  <c r="AP494" i="6"/>
  <c r="AQ494" i="6"/>
  <c r="AL494" i="6"/>
  <c r="AO494" i="6"/>
  <c r="AK494" i="6"/>
  <c r="AR494" i="6"/>
  <c r="AS494" i="6"/>
  <c r="AN498" i="6"/>
  <c r="AP498" i="6"/>
  <c r="AQ498" i="6"/>
  <c r="AL498" i="6"/>
  <c r="AO498" i="6"/>
  <c r="AR498" i="6"/>
  <c r="AS498" i="6"/>
  <c r="AK498" i="6"/>
  <c r="AN502" i="6"/>
  <c r="AP502" i="6"/>
  <c r="AQ502" i="6"/>
  <c r="AL502" i="6"/>
  <c r="AO502" i="6"/>
  <c r="AR502" i="6"/>
  <c r="AS502" i="6"/>
  <c r="AK502" i="6"/>
  <c r="AN506" i="6"/>
  <c r="AP506" i="6"/>
  <c r="AQ506" i="6"/>
  <c r="AL506" i="6"/>
  <c r="AO506" i="6"/>
  <c r="AR506" i="6"/>
  <c r="AS506" i="6"/>
  <c r="AK506" i="6"/>
  <c r="AN510" i="6"/>
  <c r="AP510" i="6"/>
  <c r="AQ510" i="6"/>
  <c r="AL510" i="6"/>
  <c r="AO510" i="6"/>
  <c r="AK510" i="6"/>
  <c r="AR510" i="6"/>
  <c r="AS510" i="6"/>
  <c r="AQ8" i="6"/>
  <c r="AR8" i="6"/>
  <c r="AL8" i="6"/>
  <c r="AN8" i="6"/>
  <c r="AO8" i="6"/>
  <c r="AK8" i="6"/>
  <c r="AP8" i="6"/>
  <c r="AS8" i="6"/>
  <c r="AQ28" i="6"/>
  <c r="AR28" i="6"/>
  <c r="AL28" i="6"/>
  <c r="AO28" i="6"/>
  <c r="AP28" i="6"/>
  <c r="AS28" i="6"/>
  <c r="AK28" i="6"/>
  <c r="AN28" i="6"/>
  <c r="AQ33" i="6"/>
  <c r="AR33" i="6"/>
  <c r="AL33" i="6"/>
  <c r="AO33" i="6"/>
  <c r="AP33" i="6"/>
  <c r="AN33" i="6"/>
  <c r="AS33" i="6"/>
  <c r="AK33" i="6"/>
  <c r="AQ13" i="6"/>
  <c r="AR13" i="6"/>
  <c r="AL13" i="6"/>
  <c r="AN13" i="6"/>
  <c r="AO13" i="6"/>
  <c r="AK13" i="6"/>
  <c r="AP13" i="6"/>
  <c r="AS13" i="6"/>
  <c r="AQ20" i="6"/>
  <c r="AR20" i="6"/>
  <c r="AL20" i="6"/>
  <c r="AO20" i="6"/>
  <c r="AP20" i="6"/>
  <c r="AK20" i="6"/>
  <c r="AN20" i="6"/>
  <c r="AS20" i="6"/>
  <c r="AQ25" i="6"/>
  <c r="AR25" i="6"/>
  <c r="AL25" i="6"/>
  <c r="AN25" i="6"/>
  <c r="AO25" i="6"/>
  <c r="AP25" i="6"/>
  <c r="AS25" i="6"/>
  <c r="AK25" i="6"/>
  <c r="AQ158" i="6"/>
  <c r="AR158" i="6"/>
  <c r="AL158" i="6"/>
  <c r="AO158" i="6"/>
  <c r="AS158" i="6"/>
  <c r="AP158" i="6"/>
  <c r="AN158" i="6"/>
  <c r="AK158" i="6"/>
  <c r="AQ166" i="6"/>
  <c r="AR166" i="6"/>
  <c r="AL166" i="6"/>
  <c r="AN166" i="6"/>
  <c r="AO166" i="6"/>
  <c r="AP166" i="6"/>
  <c r="AS166" i="6"/>
  <c r="AK166" i="6"/>
  <c r="AQ174" i="6"/>
  <c r="AR174" i="6"/>
  <c r="AP174" i="6"/>
  <c r="AS174" i="6"/>
  <c r="AL174" i="6"/>
  <c r="AO174" i="6"/>
  <c r="AN174" i="6"/>
  <c r="AK174" i="6"/>
  <c r="AP182" i="6"/>
  <c r="AL182" i="6"/>
  <c r="AS182" i="6"/>
  <c r="AO182" i="6"/>
  <c r="AN182" i="6"/>
  <c r="AK182" i="6"/>
  <c r="AR182" i="6"/>
  <c r="AQ182" i="6"/>
  <c r="AQ37" i="6"/>
  <c r="AR37" i="6"/>
  <c r="AL37" i="6"/>
  <c r="AO37" i="6"/>
  <c r="AP37" i="6"/>
  <c r="AK37" i="6"/>
  <c r="AS37" i="6"/>
  <c r="AN37" i="6"/>
  <c r="AP195" i="6"/>
  <c r="AL195" i="6"/>
  <c r="AO195" i="6"/>
  <c r="AR195" i="6"/>
  <c r="AQ195" i="6"/>
  <c r="AK195" i="6"/>
  <c r="AS195" i="6"/>
  <c r="AN195" i="6"/>
  <c r="AP199" i="6"/>
  <c r="AL199" i="6"/>
  <c r="AK199" i="6"/>
  <c r="AO199" i="6"/>
  <c r="AQ199" i="6"/>
  <c r="AR199" i="6"/>
  <c r="AS199" i="6"/>
  <c r="AN199" i="6"/>
  <c r="AQ46" i="6"/>
  <c r="AR46" i="6"/>
  <c r="AL46" i="6"/>
  <c r="AN46" i="6"/>
  <c r="AO46" i="6"/>
  <c r="AP46" i="6"/>
  <c r="AK46" i="6"/>
  <c r="AS46" i="6"/>
  <c r="AP211" i="6"/>
  <c r="AL211" i="6"/>
  <c r="AO211" i="6"/>
  <c r="AR211" i="6"/>
  <c r="AQ211" i="6"/>
  <c r="AN211" i="6"/>
  <c r="AK211" i="6"/>
  <c r="AS211" i="6"/>
  <c r="AQ67" i="6"/>
  <c r="AL67" i="6"/>
  <c r="AO67" i="6"/>
  <c r="AP67" i="6"/>
  <c r="AR67" i="6"/>
  <c r="AN67" i="6"/>
  <c r="AK67" i="6"/>
  <c r="AS67" i="6"/>
  <c r="AQ70" i="6"/>
  <c r="AN70" i="6"/>
  <c r="AO70" i="6"/>
  <c r="AS70" i="6"/>
  <c r="AR70" i="6"/>
  <c r="AL70" i="6"/>
  <c r="AP70" i="6"/>
  <c r="AK70" i="6"/>
  <c r="AP224" i="6"/>
  <c r="AL224" i="6"/>
  <c r="AN224" i="6"/>
  <c r="AK224" i="6"/>
  <c r="AO224" i="6"/>
  <c r="AR224" i="6"/>
  <c r="AS224" i="6"/>
  <c r="AQ224" i="6"/>
  <c r="AP228" i="6"/>
  <c r="AL228" i="6"/>
  <c r="AN228" i="6"/>
  <c r="AO228" i="6"/>
  <c r="AR228" i="6"/>
  <c r="AS228" i="6"/>
  <c r="AK228" i="6"/>
  <c r="AQ228" i="6"/>
  <c r="AQ76" i="6"/>
  <c r="AL76" i="6"/>
  <c r="AP76" i="6"/>
  <c r="AR76" i="6"/>
  <c r="AN76" i="6"/>
  <c r="AS76" i="6"/>
  <c r="AO76" i="6"/>
  <c r="AK76" i="6"/>
  <c r="AP238" i="6"/>
  <c r="AL238" i="6"/>
  <c r="AS238" i="6"/>
  <c r="AN238" i="6"/>
  <c r="AO238" i="6"/>
  <c r="AR238" i="6"/>
  <c r="AK238" i="6"/>
  <c r="AQ238" i="6"/>
  <c r="AP242" i="6"/>
  <c r="AL242" i="6"/>
  <c r="AS242" i="6"/>
  <c r="AO242" i="6"/>
  <c r="AN242" i="6"/>
  <c r="AQ242" i="6"/>
  <c r="AR242" i="6"/>
  <c r="AK242" i="6"/>
  <c r="AP249" i="6"/>
  <c r="AL249" i="6"/>
  <c r="AQ249" i="6"/>
  <c r="AR249" i="6"/>
  <c r="AO249" i="6"/>
  <c r="AK249" i="6"/>
  <c r="AS249" i="6"/>
  <c r="AN249" i="6"/>
  <c r="AP254" i="6"/>
  <c r="AL254" i="6"/>
  <c r="AS254" i="6"/>
  <c r="AO254" i="6"/>
  <c r="AN254" i="6"/>
  <c r="AQ254" i="6"/>
  <c r="AK254" i="6"/>
  <c r="AR254" i="6"/>
  <c r="AP260" i="6"/>
  <c r="AL260" i="6"/>
  <c r="AN260" i="6"/>
  <c r="AO260" i="6"/>
  <c r="AR260" i="6"/>
  <c r="AS260" i="6"/>
  <c r="AK260" i="6"/>
  <c r="AQ260" i="6"/>
  <c r="AP273" i="6"/>
  <c r="AL273" i="6"/>
  <c r="AN273" i="6"/>
  <c r="AO273" i="6"/>
  <c r="AR273" i="6"/>
  <c r="AS273" i="6"/>
  <c r="AK273" i="6"/>
  <c r="AQ273" i="6"/>
  <c r="AP277" i="6"/>
  <c r="AL277" i="6"/>
  <c r="AN277" i="6"/>
  <c r="AK277" i="6"/>
  <c r="AO277" i="6"/>
  <c r="AR277" i="6"/>
  <c r="AS277" i="6"/>
  <c r="AQ277" i="6"/>
  <c r="AP282" i="6"/>
  <c r="AL282" i="6"/>
  <c r="AQ282" i="6"/>
  <c r="AR282" i="6"/>
  <c r="AK282" i="6"/>
  <c r="AN282" i="6"/>
  <c r="AS282" i="6"/>
  <c r="AO282" i="6"/>
  <c r="AP288" i="6"/>
  <c r="AL288" i="6"/>
  <c r="AO288" i="6"/>
  <c r="AQ288" i="6"/>
  <c r="AN288" i="6"/>
  <c r="AR288" i="6"/>
  <c r="AK288" i="6"/>
  <c r="AS288" i="6"/>
  <c r="AP295" i="6"/>
  <c r="AL295" i="6"/>
  <c r="AS295" i="6"/>
  <c r="AN295" i="6"/>
  <c r="AO295" i="6"/>
  <c r="AQ295" i="6"/>
  <c r="AK295" i="6"/>
  <c r="AR295" i="6"/>
  <c r="AQ124" i="6"/>
  <c r="AP124" i="6"/>
  <c r="AL124" i="6"/>
  <c r="AN124" i="6"/>
  <c r="AO124" i="6"/>
  <c r="AK124" i="6"/>
  <c r="AR124" i="6"/>
  <c r="AS124" i="6"/>
  <c r="AQ130" i="6"/>
  <c r="AN130" i="6"/>
  <c r="AS130" i="6"/>
  <c r="AR130" i="6"/>
  <c r="AL130" i="6"/>
  <c r="AK130" i="6"/>
  <c r="AO130" i="6"/>
  <c r="AP130" i="6"/>
  <c r="AP311" i="6"/>
  <c r="AL311" i="6"/>
  <c r="AK311" i="6"/>
  <c r="AO311" i="6"/>
  <c r="AQ311" i="6"/>
  <c r="AR311" i="6"/>
  <c r="AN311" i="6"/>
  <c r="AS311" i="6"/>
  <c r="AP319" i="6"/>
  <c r="AL319" i="6"/>
  <c r="AK319" i="6"/>
  <c r="AO319" i="6"/>
  <c r="AQ319" i="6"/>
  <c r="AN319" i="6"/>
  <c r="AR319" i="6"/>
  <c r="AS319" i="6"/>
  <c r="AP327" i="6"/>
  <c r="AQ327" i="6"/>
  <c r="AR327" i="6"/>
  <c r="AK327" i="6"/>
  <c r="AL327" i="6"/>
  <c r="AN327" i="6"/>
  <c r="AO327" i="6"/>
  <c r="AS327" i="6"/>
  <c r="AP335" i="6"/>
  <c r="AQ335" i="6"/>
  <c r="AR335" i="6"/>
  <c r="AK335" i="6"/>
  <c r="AL335" i="6"/>
  <c r="AO335" i="6"/>
  <c r="AS335" i="6"/>
  <c r="AN335" i="6"/>
  <c r="AP343" i="6"/>
  <c r="AQ343" i="6"/>
  <c r="AR343" i="6"/>
  <c r="AK343" i="6"/>
  <c r="AL343" i="6"/>
  <c r="AN343" i="6"/>
  <c r="AO343" i="6"/>
  <c r="AS343" i="6"/>
  <c r="AP351" i="6"/>
  <c r="AQ351" i="6"/>
  <c r="AR351" i="6"/>
  <c r="AK351" i="6"/>
  <c r="AL351" i="6"/>
  <c r="AO351" i="6"/>
  <c r="AN351" i="6"/>
  <c r="AS351" i="6"/>
  <c r="AP359" i="6"/>
  <c r="AQ359" i="6"/>
  <c r="AR359" i="6"/>
  <c r="AK359" i="6"/>
  <c r="AL359" i="6"/>
  <c r="AN359" i="6"/>
  <c r="AS359" i="6"/>
  <c r="AO359" i="6"/>
  <c r="AP367" i="6"/>
  <c r="AQ367" i="6"/>
  <c r="AR367" i="6"/>
  <c r="AK367" i="6"/>
  <c r="AL367" i="6"/>
  <c r="AO367" i="6"/>
  <c r="AS367" i="6"/>
  <c r="AN367" i="6"/>
  <c r="AP375" i="6"/>
  <c r="AQ375" i="6"/>
  <c r="AR375" i="6"/>
  <c r="AK375" i="6"/>
  <c r="AL375" i="6"/>
  <c r="AN375" i="6"/>
  <c r="AO375" i="6"/>
  <c r="AS375" i="6"/>
  <c r="AP383" i="6"/>
  <c r="AQ383" i="6"/>
  <c r="AR383" i="6"/>
  <c r="AK383" i="6"/>
  <c r="AL383" i="6"/>
  <c r="AO383" i="6"/>
  <c r="AS383" i="6"/>
  <c r="AN383" i="6"/>
  <c r="AP391" i="6"/>
  <c r="AQ391" i="6"/>
  <c r="AR391" i="6"/>
  <c r="AK391" i="6"/>
  <c r="AL391" i="6"/>
  <c r="AN391" i="6"/>
  <c r="AS391" i="6"/>
  <c r="AO391" i="6"/>
  <c r="AP395" i="6"/>
  <c r="AL395" i="6"/>
  <c r="AO395" i="6"/>
  <c r="AQ395" i="6"/>
  <c r="AK395" i="6"/>
  <c r="AN395" i="6"/>
  <c r="AR395" i="6"/>
  <c r="AS395" i="6"/>
  <c r="AP403" i="6"/>
  <c r="AL403" i="6"/>
  <c r="AO403" i="6"/>
  <c r="AQ403" i="6"/>
  <c r="AS403" i="6"/>
  <c r="AR403" i="6"/>
  <c r="AK403" i="6"/>
  <c r="AN403" i="6"/>
  <c r="AP415" i="6"/>
  <c r="AQ415" i="6"/>
  <c r="AR415" i="6"/>
  <c r="AK415" i="6"/>
  <c r="AL415" i="6"/>
  <c r="AO415" i="6"/>
  <c r="AS415" i="6"/>
  <c r="AN415" i="6"/>
  <c r="AP423" i="6"/>
  <c r="AQ423" i="6"/>
  <c r="AR423" i="6"/>
  <c r="AK423" i="6"/>
  <c r="AL423" i="6"/>
  <c r="AN423" i="6"/>
  <c r="AS423" i="6"/>
  <c r="AO423" i="6"/>
  <c r="AP431" i="6"/>
  <c r="AQ431" i="6"/>
  <c r="AR431" i="6"/>
  <c r="AK431" i="6"/>
  <c r="AL431" i="6"/>
  <c r="AO431" i="6"/>
  <c r="AN431" i="6"/>
  <c r="AS431" i="6"/>
  <c r="AN439" i="6"/>
  <c r="AK439" i="6"/>
  <c r="AP439" i="6"/>
  <c r="AQ439" i="6"/>
  <c r="AS439" i="6"/>
  <c r="AR439" i="6"/>
  <c r="AL439" i="6"/>
  <c r="AO439" i="6"/>
  <c r="AN447" i="6"/>
  <c r="AK447" i="6"/>
  <c r="AP447" i="6"/>
  <c r="AQ447" i="6"/>
  <c r="AR447" i="6"/>
  <c r="AS447" i="6"/>
  <c r="AL447" i="6"/>
  <c r="AO447" i="6"/>
  <c r="AN455" i="6"/>
  <c r="AK455" i="6"/>
  <c r="AP455" i="6"/>
  <c r="AQ455" i="6"/>
  <c r="AR455" i="6"/>
  <c r="AS455" i="6"/>
  <c r="AL455" i="6"/>
  <c r="AO455" i="6"/>
  <c r="AN463" i="6"/>
  <c r="AK463" i="6"/>
  <c r="AP463" i="6"/>
  <c r="AQ463" i="6"/>
  <c r="AS463" i="6"/>
  <c r="AR463" i="6"/>
  <c r="AL463" i="6"/>
  <c r="AO463" i="6"/>
  <c r="AN471" i="6"/>
  <c r="AK471" i="6"/>
  <c r="AP471" i="6"/>
  <c r="AQ471" i="6"/>
  <c r="AS471" i="6"/>
  <c r="AR471" i="6"/>
  <c r="AL471" i="6"/>
  <c r="AO471" i="6"/>
  <c r="AN479" i="6"/>
  <c r="AK479" i="6"/>
  <c r="AP479" i="6"/>
  <c r="AQ479" i="6"/>
  <c r="AS479" i="6"/>
  <c r="AL479" i="6"/>
  <c r="AO479" i="6"/>
  <c r="AR479" i="6"/>
  <c r="AN487" i="6"/>
  <c r="AK487" i="6"/>
  <c r="AP487" i="6"/>
  <c r="AQ487" i="6"/>
  <c r="AS487" i="6"/>
  <c r="AL487" i="6"/>
  <c r="AO487" i="6"/>
  <c r="AR487" i="6"/>
  <c r="AN495" i="6"/>
  <c r="AK495" i="6"/>
  <c r="AP495" i="6"/>
  <c r="AQ495" i="6"/>
  <c r="AS495" i="6"/>
  <c r="AL495" i="6"/>
  <c r="AO495" i="6"/>
  <c r="AR495" i="6"/>
  <c r="AN503" i="6"/>
  <c r="AK503" i="6"/>
  <c r="AP503" i="6"/>
  <c r="AQ503" i="6"/>
  <c r="AS503" i="6"/>
  <c r="AL503" i="6"/>
  <c r="AO503" i="6"/>
  <c r="AR503" i="6"/>
  <c r="AN511" i="6"/>
  <c r="AK511" i="6"/>
  <c r="AP511" i="6"/>
  <c r="AQ511" i="6"/>
  <c r="AS511" i="6"/>
  <c r="AR511" i="6"/>
  <c r="AL511" i="6"/>
  <c r="AO511" i="6"/>
  <c r="AQ5" i="6"/>
  <c r="AR5" i="6"/>
  <c r="AL5" i="6"/>
  <c r="AN5" i="6"/>
  <c r="AS5" i="6"/>
  <c r="AO5" i="6"/>
  <c r="AK5" i="6"/>
  <c r="AP5" i="6"/>
  <c r="AQ17" i="6"/>
  <c r="AR17" i="6"/>
  <c r="AL17" i="6"/>
  <c r="AN17" i="6"/>
  <c r="AO17" i="6"/>
  <c r="AS17" i="6"/>
  <c r="AP17" i="6"/>
  <c r="AK17" i="6"/>
  <c r="AQ29" i="6"/>
  <c r="AR29" i="6"/>
  <c r="AL29" i="6"/>
  <c r="AN29" i="6"/>
  <c r="AO29" i="6"/>
  <c r="AK29" i="6"/>
  <c r="AP29" i="6"/>
  <c r="AS29" i="6"/>
  <c r="AQ18" i="6"/>
  <c r="AR18" i="6"/>
  <c r="AL18" i="6"/>
  <c r="AS18" i="6"/>
  <c r="AN18" i="6"/>
  <c r="AO18" i="6"/>
  <c r="AP18" i="6"/>
  <c r="AK18" i="6"/>
  <c r="BT4" i="6"/>
  <c r="BQ4" i="6"/>
  <c r="BP4" i="6"/>
  <c r="BO4" i="6"/>
  <c r="BS4" i="6"/>
  <c r="BR4" i="6"/>
  <c r="BM4" i="6"/>
  <c r="BH4" i="6"/>
  <c r="AZ4" i="6"/>
  <c r="BJ4" i="6"/>
  <c r="BA4" i="6"/>
  <c r="AX4" i="6"/>
  <c r="BK4" i="6"/>
  <c r="AW4" i="6"/>
  <c r="BF4" i="6"/>
  <c r="BD4" i="6"/>
  <c r="BB4" i="6"/>
  <c r="BG4" i="6"/>
  <c r="AY4" i="6"/>
  <c r="AU4" i="6"/>
  <c r="BI4" i="6"/>
  <c r="AK4" i="6"/>
  <c r="AQ16" i="6"/>
  <c r="AR16" i="6"/>
  <c r="AL16" i="6"/>
  <c r="AO16" i="6"/>
  <c r="AP16" i="6"/>
  <c r="AK16" i="6"/>
  <c r="AS16" i="6"/>
  <c r="AN16" i="6"/>
  <c r="AQ162" i="6"/>
  <c r="AR162" i="6"/>
  <c r="AO162" i="6"/>
  <c r="AP162" i="6"/>
  <c r="AN162" i="6"/>
  <c r="AS162" i="6"/>
  <c r="AK162" i="6"/>
  <c r="AL162" i="6"/>
  <c r="AQ170" i="6"/>
  <c r="AR170" i="6"/>
  <c r="AL170" i="6"/>
  <c r="AN170" i="6"/>
  <c r="AP170" i="6"/>
  <c r="AS170" i="6"/>
  <c r="AO170" i="6"/>
  <c r="AK170" i="6"/>
  <c r="AP178" i="6"/>
  <c r="AL178" i="6"/>
  <c r="AS178" i="6"/>
  <c r="AN178" i="6"/>
  <c r="AO178" i="6"/>
  <c r="AQ178" i="6"/>
  <c r="AR178" i="6"/>
  <c r="AK178" i="6"/>
  <c r="AP186" i="6"/>
  <c r="AL186" i="6"/>
  <c r="AS186" i="6"/>
  <c r="AN186" i="6"/>
  <c r="AO186" i="6"/>
  <c r="AK186" i="6"/>
  <c r="AQ186" i="6"/>
  <c r="AR186" i="6"/>
  <c r="AQ38" i="6"/>
  <c r="AR38" i="6"/>
  <c r="AL38" i="6"/>
  <c r="AN38" i="6"/>
  <c r="AO38" i="6"/>
  <c r="AP38" i="6"/>
  <c r="AS38" i="6"/>
  <c r="AK38" i="6"/>
  <c r="AQ41" i="6"/>
  <c r="AR41" i="6"/>
  <c r="AL41" i="6"/>
  <c r="AO41" i="6"/>
  <c r="AP41" i="6"/>
  <c r="AN41" i="6"/>
  <c r="AS41" i="6"/>
  <c r="AK41" i="6"/>
  <c r="AP202" i="6"/>
  <c r="AL202" i="6"/>
  <c r="AS202" i="6"/>
  <c r="AN202" i="6"/>
  <c r="AO202" i="6"/>
  <c r="AR202" i="6"/>
  <c r="AK202" i="6"/>
  <c r="AQ202" i="6"/>
  <c r="AP208" i="6"/>
  <c r="AL208" i="6"/>
  <c r="AN208" i="6"/>
  <c r="AK208" i="6"/>
  <c r="AO208" i="6"/>
  <c r="AR208" i="6"/>
  <c r="AS208" i="6"/>
  <c r="AQ208" i="6"/>
  <c r="AQ9" i="6"/>
  <c r="AR9" i="6"/>
  <c r="AL9" i="6"/>
  <c r="AS9" i="6"/>
  <c r="AN9" i="6"/>
  <c r="AO9" i="6"/>
  <c r="AP9" i="6"/>
  <c r="AK9" i="6"/>
  <c r="AP218" i="6"/>
  <c r="AL218" i="6"/>
  <c r="AS218" i="6"/>
  <c r="AO218" i="6"/>
  <c r="AN218" i="6"/>
  <c r="AQ218" i="6"/>
  <c r="AR218" i="6"/>
  <c r="AK218" i="6"/>
  <c r="AQ72" i="6"/>
  <c r="AP72" i="6"/>
  <c r="AR72" i="6"/>
  <c r="AL72" i="6"/>
  <c r="AK72" i="6"/>
  <c r="AN72" i="6"/>
  <c r="AO72" i="6"/>
  <c r="AS72" i="6"/>
  <c r="AP231" i="6"/>
  <c r="AL231" i="6"/>
  <c r="AK231" i="6"/>
  <c r="AO231" i="6"/>
  <c r="AR231" i="6"/>
  <c r="AQ231" i="6"/>
  <c r="AS231" i="6"/>
  <c r="AN231" i="6"/>
  <c r="AQ78" i="6"/>
  <c r="AN78" i="6"/>
  <c r="AS78" i="6"/>
  <c r="AO78" i="6"/>
  <c r="AP78" i="6"/>
  <c r="AK78" i="6"/>
  <c r="AL78" i="6"/>
  <c r="AR78" i="6"/>
  <c r="AP241" i="6"/>
  <c r="AL241" i="6"/>
  <c r="AQ241" i="6"/>
  <c r="AR241" i="6"/>
  <c r="AS241" i="6"/>
  <c r="AK241" i="6"/>
  <c r="AN241" i="6"/>
  <c r="AO241" i="6"/>
  <c r="AQ84" i="6"/>
  <c r="AL84" i="6"/>
  <c r="AP84" i="6"/>
  <c r="AR84" i="6"/>
  <c r="AS84" i="6"/>
  <c r="AK84" i="6"/>
  <c r="AO84" i="6"/>
  <c r="AN84" i="6"/>
  <c r="AP251" i="6"/>
  <c r="AL251" i="6"/>
  <c r="AO251" i="6"/>
  <c r="AR251" i="6"/>
  <c r="AQ251" i="6"/>
  <c r="AS251" i="6"/>
  <c r="AK251" i="6"/>
  <c r="AN251" i="6"/>
  <c r="AP256" i="6"/>
  <c r="AL256" i="6"/>
  <c r="AN256" i="6"/>
  <c r="AK256" i="6"/>
  <c r="AO256" i="6"/>
  <c r="AR256" i="6"/>
  <c r="AS256" i="6"/>
  <c r="AQ256" i="6"/>
  <c r="AP264" i="6"/>
  <c r="AL264" i="6"/>
  <c r="AN264" i="6"/>
  <c r="AK264" i="6"/>
  <c r="AO264" i="6"/>
  <c r="AR264" i="6"/>
  <c r="AS264" i="6"/>
  <c r="AQ264" i="6"/>
  <c r="AP274" i="6"/>
  <c r="AL274" i="6"/>
  <c r="AQ274" i="6"/>
  <c r="AR274" i="6"/>
  <c r="AK274" i="6"/>
  <c r="AN274" i="6"/>
  <c r="AO274" i="6"/>
  <c r="AS274" i="6"/>
  <c r="AQ102" i="6"/>
  <c r="AO102" i="6"/>
  <c r="AP102" i="6"/>
  <c r="AN102" i="6"/>
  <c r="AR102" i="6"/>
  <c r="AS102" i="6"/>
  <c r="AL102" i="6"/>
  <c r="AK102" i="6"/>
  <c r="AQ104" i="6"/>
  <c r="AR104" i="6"/>
  <c r="AS104" i="6"/>
  <c r="AN104" i="6"/>
  <c r="AK104" i="6"/>
  <c r="AO104" i="6"/>
  <c r="AL104" i="6"/>
  <c r="AP104" i="6"/>
  <c r="AQ107" i="6"/>
  <c r="AP107" i="6"/>
  <c r="AL107" i="6"/>
  <c r="AS107" i="6"/>
  <c r="AN107" i="6"/>
  <c r="AO107" i="6"/>
  <c r="AK107" i="6"/>
  <c r="AR107" i="6"/>
  <c r="AQ114" i="6"/>
  <c r="AO114" i="6"/>
  <c r="AL114" i="6"/>
  <c r="AN114" i="6"/>
  <c r="AP114" i="6"/>
  <c r="AR114" i="6"/>
  <c r="AS114" i="6"/>
  <c r="AK114" i="6"/>
  <c r="AQ127" i="6"/>
  <c r="AO127" i="6"/>
  <c r="AP127" i="6"/>
  <c r="AN127" i="6"/>
  <c r="AK127" i="6"/>
  <c r="AS127" i="6"/>
  <c r="AR127" i="6"/>
  <c r="AL127" i="6"/>
  <c r="AP307" i="6"/>
  <c r="AL307" i="6"/>
  <c r="AO307" i="6"/>
  <c r="AQ307" i="6"/>
  <c r="AN307" i="6"/>
  <c r="AK307" i="6"/>
  <c r="AS307" i="6"/>
  <c r="AR307" i="6"/>
  <c r="AP315" i="6"/>
  <c r="AL315" i="6"/>
  <c r="AO315" i="6"/>
  <c r="AQ315" i="6"/>
  <c r="AK315" i="6"/>
  <c r="AR315" i="6"/>
  <c r="AN315" i="6"/>
  <c r="AS315" i="6"/>
  <c r="AP323" i="6"/>
  <c r="AL323" i="6"/>
  <c r="AO323" i="6"/>
  <c r="AQ323" i="6"/>
  <c r="AS323" i="6"/>
  <c r="AN323" i="6"/>
  <c r="AR323" i="6"/>
  <c r="AK323" i="6"/>
  <c r="AP331" i="6"/>
  <c r="AL331" i="6"/>
  <c r="AO331" i="6"/>
  <c r="AQ331" i="6"/>
  <c r="AR331" i="6"/>
  <c r="AK331" i="6"/>
  <c r="AN331" i="6"/>
  <c r="AS331" i="6"/>
  <c r="AP339" i="6"/>
  <c r="AL339" i="6"/>
  <c r="AO339" i="6"/>
  <c r="AQ339" i="6"/>
  <c r="AS339" i="6"/>
  <c r="AR339" i="6"/>
  <c r="AK339" i="6"/>
  <c r="AN339" i="6"/>
  <c r="AP347" i="6"/>
  <c r="AL347" i="6"/>
  <c r="AO347" i="6"/>
  <c r="AQ347" i="6"/>
  <c r="AR347" i="6"/>
  <c r="AN347" i="6"/>
  <c r="AK347" i="6"/>
  <c r="AS347" i="6"/>
  <c r="AP355" i="6"/>
  <c r="AL355" i="6"/>
  <c r="AO355" i="6"/>
  <c r="AQ355" i="6"/>
  <c r="AN355" i="6"/>
  <c r="AS355" i="6"/>
  <c r="AR355" i="6"/>
  <c r="AK355" i="6"/>
  <c r="AP363" i="6"/>
  <c r="AL363" i="6"/>
  <c r="AO363" i="6"/>
  <c r="AQ363" i="6"/>
  <c r="AK363" i="6"/>
  <c r="AN363" i="6"/>
  <c r="AR363" i="6"/>
  <c r="AS363" i="6"/>
  <c r="AP371" i="6"/>
  <c r="AL371" i="6"/>
  <c r="AO371" i="6"/>
  <c r="AQ371" i="6"/>
  <c r="AR371" i="6"/>
  <c r="AK371" i="6"/>
  <c r="AN371" i="6"/>
  <c r="AS371" i="6"/>
  <c r="AP379" i="6"/>
  <c r="AL379" i="6"/>
  <c r="AO379" i="6"/>
  <c r="AQ379" i="6"/>
  <c r="AR379" i="6"/>
  <c r="AN379" i="6"/>
  <c r="AK379" i="6"/>
  <c r="AS379" i="6"/>
  <c r="AP387" i="6"/>
  <c r="AL387" i="6"/>
  <c r="AO387" i="6"/>
  <c r="AQ387" i="6"/>
  <c r="AS387" i="6"/>
  <c r="AN387" i="6"/>
  <c r="AR387" i="6"/>
  <c r="AK387" i="6"/>
  <c r="AP399" i="6"/>
  <c r="AQ399" i="6"/>
  <c r="AR399" i="6"/>
  <c r="AK399" i="6"/>
  <c r="AL399" i="6"/>
  <c r="AO399" i="6"/>
  <c r="AS399" i="6"/>
  <c r="AN399" i="6"/>
  <c r="AP407" i="6"/>
  <c r="AQ407" i="6"/>
  <c r="AR407" i="6"/>
  <c r="AK407" i="6"/>
  <c r="AL407" i="6"/>
  <c r="AN407" i="6"/>
  <c r="AO407" i="6"/>
  <c r="AS407" i="6"/>
  <c r="AP411" i="6"/>
  <c r="AL411" i="6"/>
  <c r="AO411" i="6"/>
  <c r="AQ411" i="6"/>
  <c r="AR411" i="6"/>
  <c r="AN411" i="6"/>
  <c r="AK411" i="6"/>
  <c r="AS411" i="6"/>
  <c r="AP419" i="6"/>
  <c r="AL419" i="6"/>
  <c r="AO419" i="6"/>
  <c r="AQ419" i="6"/>
  <c r="AN419" i="6"/>
  <c r="AS419" i="6"/>
  <c r="AR419" i="6"/>
  <c r="AK419" i="6"/>
  <c r="AP427" i="6"/>
  <c r="AL427" i="6"/>
  <c r="AO427" i="6"/>
  <c r="AQ427" i="6"/>
  <c r="AK427" i="6"/>
  <c r="AN427" i="6"/>
  <c r="AR427" i="6"/>
  <c r="AS427" i="6"/>
  <c r="AP435" i="6"/>
  <c r="AL435" i="6"/>
  <c r="AO435" i="6"/>
  <c r="AQ435" i="6"/>
  <c r="AR435" i="6"/>
  <c r="AK435" i="6"/>
  <c r="AS435" i="6"/>
  <c r="AN435" i="6"/>
  <c r="AN443" i="6"/>
  <c r="AP443" i="6"/>
  <c r="AQ443" i="6"/>
  <c r="AK443" i="6"/>
  <c r="AR443" i="6"/>
  <c r="AS443" i="6"/>
  <c r="AL443" i="6"/>
  <c r="AO443" i="6"/>
  <c r="AN451" i="6"/>
  <c r="AP451" i="6"/>
  <c r="AQ451" i="6"/>
  <c r="AS451" i="6"/>
  <c r="AR451" i="6"/>
  <c r="AL451" i="6"/>
  <c r="AO451" i="6"/>
  <c r="AK451" i="6"/>
  <c r="AN459" i="6"/>
  <c r="AP459" i="6"/>
  <c r="AQ459" i="6"/>
  <c r="AK459" i="6"/>
  <c r="AS459" i="6"/>
  <c r="AR459" i="6"/>
  <c r="AL459" i="6"/>
  <c r="AO459" i="6"/>
  <c r="AN467" i="6"/>
  <c r="AP467" i="6"/>
  <c r="AQ467" i="6"/>
  <c r="AS467" i="6"/>
  <c r="AR467" i="6"/>
  <c r="AK467" i="6"/>
  <c r="AL467" i="6"/>
  <c r="AO467" i="6"/>
  <c r="AN475" i="6"/>
  <c r="AP475" i="6"/>
  <c r="AQ475" i="6"/>
  <c r="AS475" i="6"/>
  <c r="AK475" i="6"/>
  <c r="AL475" i="6"/>
  <c r="AO475" i="6"/>
  <c r="AR475" i="6"/>
  <c r="AN483" i="6"/>
  <c r="AP483" i="6"/>
  <c r="AQ483" i="6"/>
  <c r="AS483" i="6"/>
  <c r="AL483" i="6"/>
  <c r="AO483" i="6"/>
  <c r="AR483" i="6"/>
  <c r="AK483" i="6"/>
  <c r="AN491" i="6"/>
  <c r="AP491" i="6"/>
  <c r="AQ491" i="6"/>
  <c r="AK491" i="6"/>
  <c r="AS491" i="6"/>
  <c r="AL491" i="6"/>
  <c r="AO491" i="6"/>
  <c r="AR491" i="6"/>
  <c r="AN499" i="6"/>
  <c r="AP499" i="6"/>
  <c r="AQ499" i="6"/>
  <c r="AK499" i="6"/>
  <c r="AS499" i="6"/>
  <c r="AL499" i="6"/>
  <c r="AO499" i="6"/>
  <c r="AR499" i="6"/>
  <c r="AN507" i="6"/>
  <c r="AP507" i="6"/>
  <c r="AQ507" i="6"/>
  <c r="AK507" i="6"/>
  <c r="AR507" i="6"/>
  <c r="AS507" i="6"/>
  <c r="AL507" i="6"/>
  <c r="AO507" i="6"/>
  <c r="AQ22" i="6"/>
  <c r="AR22" i="6"/>
  <c r="AL22" i="6"/>
  <c r="AN22" i="6"/>
  <c r="AS22" i="6"/>
  <c r="AO22" i="6"/>
  <c r="AP22" i="6"/>
  <c r="AK22" i="6"/>
  <c r="AQ35" i="6"/>
  <c r="AR35" i="6"/>
  <c r="AL35" i="6"/>
  <c r="AS35" i="6"/>
  <c r="AN35" i="6"/>
  <c r="AO35" i="6"/>
  <c r="AP35" i="6"/>
  <c r="AK35" i="6"/>
  <c r="AQ159" i="6"/>
  <c r="AN159" i="6"/>
  <c r="AS159" i="6"/>
  <c r="AO159" i="6"/>
  <c r="AK159" i="6"/>
  <c r="AP159" i="6"/>
  <c r="AL159" i="6"/>
  <c r="AR159" i="6"/>
  <c r="AQ163" i="6"/>
  <c r="AS163" i="6"/>
  <c r="AN163" i="6"/>
  <c r="AL163" i="6"/>
  <c r="AO163" i="6"/>
  <c r="AK163" i="6"/>
  <c r="AP163" i="6"/>
  <c r="AR163" i="6"/>
  <c r="AQ167" i="6"/>
  <c r="AN167" i="6"/>
  <c r="AS167" i="6"/>
  <c r="AL167" i="6"/>
  <c r="AK167" i="6"/>
  <c r="AP167" i="6"/>
  <c r="AR167" i="6"/>
  <c r="AO167" i="6"/>
  <c r="AQ171" i="6"/>
  <c r="AS171" i="6"/>
  <c r="AN171" i="6"/>
  <c r="AP171" i="6"/>
  <c r="AR171" i="6"/>
  <c r="AL171" i="6"/>
  <c r="AO171" i="6"/>
  <c r="AK171" i="6"/>
  <c r="AQ175" i="6"/>
  <c r="AN175" i="6"/>
  <c r="AS175" i="6"/>
  <c r="AK175" i="6"/>
  <c r="AO175" i="6"/>
  <c r="AP175" i="6"/>
  <c r="AR175" i="6"/>
  <c r="AL175" i="6"/>
  <c r="AP179" i="6"/>
  <c r="AL179" i="6"/>
  <c r="AO179" i="6"/>
  <c r="AR179" i="6"/>
  <c r="AQ179" i="6"/>
  <c r="AN179" i="6"/>
  <c r="AK179" i="6"/>
  <c r="AS179" i="6"/>
  <c r="AP183" i="6"/>
  <c r="AL183" i="6"/>
  <c r="AK183" i="6"/>
  <c r="AO183" i="6"/>
  <c r="AQ183" i="6"/>
  <c r="AR183" i="6"/>
  <c r="AN183" i="6"/>
  <c r="AS183" i="6"/>
  <c r="AP187" i="6"/>
  <c r="AL187" i="6"/>
  <c r="AO187" i="6"/>
  <c r="AR187" i="6"/>
  <c r="AQ187" i="6"/>
  <c r="AK187" i="6"/>
  <c r="AN187" i="6"/>
  <c r="AS187" i="6"/>
  <c r="AP190" i="6"/>
  <c r="AL190" i="6"/>
  <c r="AS190" i="6"/>
  <c r="AO190" i="6"/>
  <c r="AN190" i="6"/>
  <c r="AQ190" i="6"/>
  <c r="AK190" i="6"/>
  <c r="AR190" i="6"/>
  <c r="AP193" i="6"/>
  <c r="AL193" i="6"/>
  <c r="AQ193" i="6"/>
  <c r="AR193" i="6"/>
  <c r="AN193" i="6"/>
  <c r="AO193" i="6"/>
  <c r="AS193" i="6"/>
  <c r="AK193" i="6"/>
  <c r="AP196" i="6"/>
  <c r="AL196" i="6"/>
  <c r="AN196" i="6"/>
  <c r="AO196" i="6"/>
  <c r="AR196" i="6"/>
  <c r="AS196" i="6"/>
  <c r="AK196" i="6"/>
  <c r="AQ196" i="6"/>
  <c r="AP198" i="6"/>
  <c r="AL198" i="6"/>
  <c r="AS198" i="6"/>
  <c r="AO198" i="6"/>
  <c r="AN198" i="6"/>
  <c r="AK198" i="6"/>
  <c r="AQ198" i="6"/>
  <c r="AR198" i="6"/>
  <c r="AP200" i="6"/>
  <c r="AL200" i="6"/>
  <c r="AN200" i="6"/>
  <c r="AK200" i="6"/>
  <c r="AO200" i="6"/>
  <c r="AR200" i="6"/>
  <c r="AS200" i="6"/>
  <c r="AQ200" i="6"/>
  <c r="AP203" i="6"/>
  <c r="AL203" i="6"/>
  <c r="AO203" i="6"/>
  <c r="AR203" i="6"/>
  <c r="AQ203" i="6"/>
  <c r="AN203" i="6"/>
  <c r="AS203" i="6"/>
  <c r="AK203" i="6"/>
  <c r="AP205" i="6"/>
  <c r="AL205" i="6"/>
  <c r="AQ205" i="6"/>
  <c r="AR205" i="6"/>
  <c r="AK205" i="6"/>
  <c r="AS205" i="6"/>
  <c r="AN205" i="6"/>
  <c r="AO205" i="6"/>
  <c r="AQ47" i="6"/>
  <c r="AR47" i="6"/>
  <c r="AL47" i="6"/>
  <c r="AN47" i="6"/>
  <c r="AS47" i="6"/>
  <c r="AP47" i="6"/>
  <c r="AK47" i="6"/>
  <c r="AO47" i="6"/>
  <c r="AP212" i="6"/>
  <c r="AL212" i="6"/>
  <c r="AN212" i="6"/>
  <c r="AO212" i="6"/>
  <c r="AR212" i="6"/>
  <c r="AS212" i="6"/>
  <c r="AK212" i="6"/>
  <c r="AQ212" i="6"/>
  <c r="AQ6" i="6"/>
  <c r="AR6" i="6"/>
  <c r="AL6" i="6"/>
  <c r="AP6" i="6"/>
  <c r="AS6" i="6"/>
  <c r="AN6" i="6"/>
  <c r="AK6" i="6"/>
  <c r="AO6" i="6"/>
  <c r="AP215" i="6"/>
  <c r="AL215" i="6"/>
  <c r="AK215" i="6"/>
  <c r="AO215" i="6"/>
  <c r="AR215" i="6"/>
  <c r="AQ215" i="6"/>
  <c r="AN215" i="6"/>
  <c r="AS215" i="6"/>
  <c r="AQ68" i="6"/>
  <c r="AL68" i="6"/>
  <c r="AP68" i="6"/>
  <c r="AR68" i="6"/>
  <c r="AO68" i="6"/>
  <c r="AS68" i="6"/>
  <c r="AK68" i="6"/>
  <c r="AN68" i="6"/>
  <c r="AP220" i="6"/>
  <c r="AL220" i="6"/>
  <c r="AN220" i="6"/>
  <c r="AO220" i="6"/>
  <c r="AR220" i="6"/>
  <c r="AS220" i="6"/>
  <c r="AK220" i="6"/>
  <c r="AQ220" i="6"/>
  <c r="AQ73" i="6"/>
  <c r="AR73" i="6"/>
  <c r="AS73" i="6"/>
  <c r="AN73" i="6"/>
  <c r="AL73" i="6"/>
  <c r="AO73" i="6"/>
  <c r="AP73" i="6"/>
  <c r="AK73" i="6"/>
  <c r="AP225" i="6"/>
  <c r="AL225" i="6"/>
  <c r="AQ225" i="6"/>
  <c r="AR225" i="6"/>
  <c r="AO225" i="6"/>
  <c r="AN225" i="6"/>
  <c r="AS225" i="6"/>
  <c r="AK225" i="6"/>
  <c r="AP229" i="6"/>
  <c r="AL229" i="6"/>
  <c r="AQ229" i="6"/>
  <c r="AR229" i="6"/>
  <c r="AK229" i="6"/>
  <c r="AN229" i="6"/>
  <c r="AO229" i="6"/>
  <c r="AS229" i="6"/>
  <c r="AP232" i="6"/>
  <c r="AL232" i="6"/>
  <c r="AN232" i="6"/>
  <c r="AK232" i="6"/>
  <c r="AO232" i="6"/>
  <c r="AR232" i="6"/>
  <c r="AS232" i="6"/>
  <c r="AQ232" i="6"/>
  <c r="AP234" i="6"/>
  <c r="AL234" i="6"/>
  <c r="AS234" i="6"/>
  <c r="AO234" i="6"/>
  <c r="AN234" i="6"/>
  <c r="AR234" i="6"/>
  <c r="AK234" i="6"/>
  <c r="AQ234" i="6"/>
  <c r="AP236" i="6"/>
  <c r="AL236" i="6"/>
  <c r="AN236" i="6"/>
  <c r="AO236" i="6"/>
  <c r="AR236" i="6"/>
  <c r="AS236" i="6"/>
  <c r="AK236" i="6"/>
  <c r="AQ236" i="6"/>
  <c r="AP239" i="6"/>
  <c r="AL239" i="6"/>
  <c r="AK239" i="6"/>
  <c r="AO239" i="6"/>
  <c r="AR239" i="6"/>
  <c r="AQ239" i="6"/>
  <c r="AS239" i="6"/>
  <c r="AN239" i="6"/>
  <c r="AQ81" i="6"/>
  <c r="AR81" i="6"/>
  <c r="AN81" i="6"/>
  <c r="AL81" i="6"/>
  <c r="AO81" i="6"/>
  <c r="AS81" i="6"/>
  <c r="AK81" i="6"/>
  <c r="AP81" i="6"/>
  <c r="AP243" i="6"/>
  <c r="AL243" i="6"/>
  <c r="AO243" i="6"/>
  <c r="AQ243" i="6"/>
  <c r="AR243" i="6"/>
  <c r="AN243" i="6"/>
  <c r="AK243" i="6"/>
  <c r="AS243" i="6"/>
  <c r="AP246" i="6"/>
  <c r="AL246" i="6"/>
  <c r="AS246" i="6"/>
  <c r="AO246" i="6"/>
  <c r="AN246" i="6"/>
  <c r="AK246" i="6"/>
  <c r="AR246" i="6"/>
  <c r="AQ246" i="6"/>
  <c r="AP250" i="6"/>
  <c r="AL250" i="6"/>
  <c r="AS250" i="6"/>
  <c r="AN250" i="6"/>
  <c r="AO250" i="6"/>
  <c r="AK250" i="6"/>
  <c r="AQ250" i="6"/>
  <c r="AR250" i="6"/>
  <c r="AQ88" i="6"/>
  <c r="AP88" i="6"/>
  <c r="AL88" i="6"/>
  <c r="AO88" i="6"/>
  <c r="AK88" i="6"/>
  <c r="AR88" i="6"/>
  <c r="AS88" i="6"/>
  <c r="AN88" i="6"/>
  <c r="AQ89" i="6"/>
  <c r="AR89" i="6"/>
  <c r="AN89" i="6"/>
  <c r="AL89" i="6"/>
  <c r="AO89" i="6"/>
  <c r="AP89" i="6"/>
  <c r="AS89" i="6"/>
  <c r="AK89" i="6"/>
  <c r="AP257" i="6"/>
  <c r="AL257" i="6"/>
  <c r="AQ257" i="6"/>
  <c r="AR257" i="6"/>
  <c r="AO257" i="6"/>
  <c r="AN257" i="6"/>
  <c r="AS257" i="6"/>
  <c r="AK257" i="6"/>
  <c r="AP261" i="6"/>
  <c r="AL261" i="6"/>
  <c r="AQ261" i="6"/>
  <c r="AR261" i="6"/>
  <c r="AK261" i="6"/>
  <c r="AN261" i="6"/>
  <c r="AO261" i="6"/>
  <c r="AS261" i="6"/>
  <c r="AP265" i="6"/>
  <c r="AL265" i="6"/>
  <c r="AQ265" i="6"/>
  <c r="AR265" i="6"/>
  <c r="AK265" i="6"/>
  <c r="AN265" i="6"/>
  <c r="AS265" i="6"/>
  <c r="AO265" i="6"/>
  <c r="AQ96" i="6"/>
  <c r="AN96" i="6"/>
  <c r="AS96" i="6"/>
  <c r="AL96" i="6"/>
  <c r="AK96" i="6"/>
  <c r="AP96" i="6"/>
  <c r="AR96" i="6"/>
  <c r="AO96" i="6"/>
  <c r="AP275" i="6"/>
  <c r="AL275" i="6"/>
  <c r="AS275" i="6"/>
  <c r="AO275" i="6"/>
  <c r="AN275" i="6"/>
  <c r="AR275" i="6"/>
  <c r="AK275" i="6"/>
  <c r="AQ275" i="6"/>
  <c r="AP278" i="6"/>
  <c r="AL278" i="6"/>
  <c r="AQ278" i="6"/>
  <c r="AR278" i="6"/>
  <c r="AO278" i="6"/>
  <c r="AS278" i="6"/>
  <c r="AN278" i="6"/>
  <c r="AK278" i="6"/>
  <c r="AP280" i="6"/>
  <c r="AL280" i="6"/>
  <c r="AO280" i="6"/>
  <c r="AQ280" i="6"/>
  <c r="AS280" i="6"/>
  <c r="AK280" i="6"/>
  <c r="AN280" i="6"/>
  <c r="AR280" i="6"/>
  <c r="AP283" i="6"/>
  <c r="AL283" i="6"/>
  <c r="AS283" i="6"/>
  <c r="AN283" i="6"/>
  <c r="AR283" i="6"/>
  <c r="AK283" i="6"/>
  <c r="AQ283" i="6"/>
  <c r="AO283" i="6"/>
  <c r="AP286" i="6"/>
  <c r="AL286" i="6"/>
  <c r="AQ286" i="6"/>
  <c r="AR286" i="6"/>
  <c r="AO286" i="6"/>
  <c r="AK286" i="6"/>
  <c r="AS286" i="6"/>
  <c r="AN286" i="6"/>
  <c r="AP289" i="6"/>
  <c r="AL289" i="6"/>
  <c r="AN289" i="6"/>
  <c r="AO289" i="6"/>
  <c r="AR289" i="6"/>
  <c r="AS289" i="6"/>
  <c r="AK289" i="6"/>
  <c r="AQ289" i="6"/>
  <c r="AP292" i="6"/>
  <c r="AL292" i="6"/>
  <c r="AK292" i="6"/>
  <c r="AO292" i="6"/>
  <c r="AQ292" i="6"/>
  <c r="AR292" i="6"/>
  <c r="AN292" i="6"/>
  <c r="AS292" i="6"/>
  <c r="AP296" i="6"/>
  <c r="AL296" i="6"/>
  <c r="AO296" i="6"/>
  <c r="AQ296" i="6"/>
  <c r="AK296" i="6"/>
  <c r="AS296" i="6"/>
  <c r="AR296" i="6"/>
  <c r="AN296" i="6"/>
  <c r="AP302" i="6"/>
  <c r="AL302" i="6"/>
  <c r="AS302" i="6"/>
  <c r="AN302" i="6"/>
  <c r="AR302" i="6"/>
  <c r="AK302" i="6"/>
  <c r="AO302" i="6"/>
  <c r="AQ302" i="6"/>
  <c r="AQ125" i="6"/>
  <c r="AR125" i="6"/>
  <c r="AN125" i="6"/>
  <c r="AO125" i="6"/>
  <c r="AP125" i="6"/>
  <c r="AK125" i="6"/>
  <c r="AL125" i="6"/>
  <c r="AS125" i="6"/>
  <c r="AQ128" i="6"/>
  <c r="AL128" i="6"/>
  <c r="AP128" i="6"/>
  <c r="AR128" i="6"/>
  <c r="AK128" i="6"/>
  <c r="AN128" i="6"/>
  <c r="AO128" i="6"/>
  <c r="AS128" i="6"/>
  <c r="AQ131" i="6"/>
  <c r="AO131" i="6"/>
  <c r="AL131" i="6"/>
  <c r="AP131" i="6"/>
  <c r="AR131" i="6"/>
  <c r="AS131" i="6"/>
  <c r="AK131" i="6"/>
  <c r="AN131" i="6"/>
  <c r="AP308" i="6"/>
  <c r="AL308" i="6"/>
  <c r="AN308" i="6"/>
  <c r="AO308" i="6"/>
  <c r="AR308" i="6"/>
  <c r="AS308" i="6"/>
  <c r="AK308" i="6"/>
  <c r="AQ308" i="6"/>
  <c r="AP312" i="6"/>
  <c r="AL312" i="6"/>
  <c r="AN312" i="6"/>
  <c r="AK312" i="6"/>
  <c r="AO312" i="6"/>
  <c r="AR312" i="6"/>
  <c r="AS312" i="6"/>
  <c r="AQ312" i="6"/>
  <c r="AP316" i="6"/>
  <c r="AL316" i="6"/>
  <c r="AN316" i="6"/>
  <c r="AO316" i="6"/>
  <c r="AR316" i="6"/>
  <c r="AS316" i="6"/>
  <c r="AK316" i="6"/>
  <c r="AQ316" i="6"/>
  <c r="AP320" i="6"/>
  <c r="AL320" i="6"/>
  <c r="AN320" i="6"/>
  <c r="AK320" i="6"/>
  <c r="AO320" i="6"/>
  <c r="AR320" i="6"/>
  <c r="AS320" i="6"/>
  <c r="AQ320" i="6"/>
  <c r="AP324" i="6"/>
  <c r="AN324" i="6"/>
  <c r="AQ324" i="6"/>
  <c r="AR324" i="6"/>
  <c r="AK324" i="6"/>
  <c r="AL324" i="6"/>
  <c r="AO324" i="6"/>
  <c r="AS324" i="6"/>
  <c r="AP328" i="6"/>
  <c r="AR328" i="6"/>
  <c r="AK328" i="6"/>
  <c r="AS328" i="6"/>
  <c r="AL328" i="6"/>
  <c r="AQ328" i="6"/>
  <c r="AO328" i="6"/>
  <c r="AN328" i="6"/>
  <c r="AP332" i="6"/>
  <c r="AN332" i="6"/>
  <c r="AQ332" i="6"/>
  <c r="AR332" i="6"/>
  <c r="AK332" i="6"/>
  <c r="AL332" i="6"/>
  <c r="AO332" i="6"/>
  <c r="AS332" i="6"/>
  <c r="AP336" i="6"/>
  <c r="AR336" i="6"/>
  <c r="AK336" i="6"/>
  <c r="AS336" i="6"/>
  <c r="AL336" i="6"/>
  <c r="AN336" i="6"/>
  <c r="AO336" i="6"/>
  <c r="AQ336" i="6"/>
  <c r="AP340" i="6"/>
  <c r="AN340" i="6"/>
  <c r="AQ340" i="6"/>
  <c r="AR340" i="6"/>
  <c r="AK340" i="6"/>
  <c r="AL340" i="6"/>
  <c r="AO340" i="6"/>
  <c r="AS340" i="6"/>
  <c r="AP344" i="6"/>
  <c r="AR344" i="6"/>
  <c r="AK344" i="6"/>
  <c r="AS344" i="6"/>
  <c r="AL344" i="6"/>
  <c r="AQ344" i="6"/>
  <c r="AN344" i="6"/>
  <c r="AO344" i="6"/>
  <c r="AP348" i="6"/>
  <c r="AN348" i="6"/>
  <c r="AQ348" i="6"/>
  <c r="AR348" i="6"/>
  <c r="AK348" i="6"/>
  <c r="AS348" i="6"/>
  <c r="AL348" i="6"/>
  <c r="AO348" i="6"/>
  <c r="AP352" i="6"/>
  <c r="AR352" i="6"/>
  <c r="AK352" i="6"/>
  <c r="AS352" i="6"/>
  <c r="AL352" i="6"/>
  <c r="AN352" i="6"/>
  <c r="AO352" i="6"/>
  <c r="AQ352" i="6"/>
  <c r="AP356" i="6"/>
  <c r="AN356" i="6"/>
  <c r="AQ356" i="6"/>
  <c r="AR356" i="6"/>
  <c r="AK356" i="6"/>
  <c r="AL356" i="6"/>
  <c r="AS356" i="6"/>
  <c r="AO356" i="6"/>
  <c r="AP360" i="6"/>
  <c r="AR360" i="6"/>
  <c r="AK360" i="6"/>
  <c r="AS360" i="6"/>
  <c r="AL360" i="6"/>
  <c r="AQ360" i="6"/>
  <c r="AO360" i="6"/>
  <c r="AN360" i="6"/>
  <c r="AP364" i="6"/>
  <c r="AN364" i="6"/>
  <c r="AQ364" i="6"/>
  <c r="AR364" i="6"/>
  <c r="AK364" i="6"/>
  <c r="AO364" i="6"/>
  <c r="AL364" i="6"/>
  <c r="AS364" i="6"/>
  <c r="AP368" i="6"/>
  <c r="AR368" i="6"/>
  <c r="AK368" i="6"/>
  <c r="AS368" i="6"/>
  <c r="AL368" i="6"/>
  <c r="AN368" i="6"/>
  <c r="AO368" i="6"/>
  <c r="AQ368" i="6"/>
  <c r="AP372" i="6"/>
  <c r="AN372" i="6"/>
  <c r="AQ372" i="6"/>
  <c r="AR372" i="6"/>
  <c r="AK372" i="6"/>
  <c r="AL372" i="6"/>
  <c r="AO372" i="6"/>
  <c r="AS372" i="6"/>
  <c r="AP376" i="6"/>
  <c r="AR376" i="6"/>
  <c r="AK376" i="6"/>
  <c r="AS376" i="6"/>
  <c r="AL376" i="6"/>
  <c r="AQ376" i="6"/>
  <c r="AO376" i="6"/>
  <c r="AN376" i="6"/>
  <c r="AP380" i="6"/>
  <c r="AN380" i="6"/>
  <c r="AQ380" i="6"/>
  <c r="AR380" i="6"/>
  <c r="AK380" i="6"/>
  <c r="AS380" i="6"/>
  <c r="AL380" i="6"/>
  <c r="AO380" i="6"/>
  <c r="AP384" i="6"/>
  <c r="AR384" i="6"/>
  <c r="AK384" i="6"/>
  <c r="AS384" i="6"/>
  <c r="AL384" i="6"/>
  <c r="AN384" i="6"/>
  <c r="AO384" i="6"/>
  <c r="AQ384" i="6"/>
  <c r="AP388" i="6"/>
  <c r="AN388" i="6"/>
  <c r="AQ388" i="6"/>
  <c r="AR388" i="6"/>
  <c r="AK388" i="6"/>
  <c r="AL388" i="6"/>
  <c r="AS388" i="6"/>
  <c r="AO388" i="6"/>
  <c r="AP392" i="6"/>
  <c r="AR392" i="6"/>
  <c r="AK392" i="6"/>
  <c r="AS392" i="6"/>
  <c r="AL392" i="6"/>
  <c r="AQ392" i="6"/>
  <c r="AO392" i="6"/>
  <c r="AN392" i="6"/>
  <c r="AP396" i="6"/>
  <c r="AN396" i="6"/>
  <c r="AQ396" i="6"/>
  <c r="AR396" i="6"/>
  <c r="AK396" i="6"/>
  <c r="AO396" i="6"/>
  <c r="AL396" i="6"/>
  <c r="AS396" i="6"/>
  <c r="AP400" i="6"/>
  <c r="AR400" i="6"/>
  <c r="AK400" i="6"/>
  <c r="AS400" i="6"/>
  <c r="AL400" i="6"/>
  <c r="AN400" i="6"/>
  <c r="AO400" i="6"/>
  <c r="AQ400" i="6"/>
  <c r="AP404" i="6"/>
  <c r="AN404" i="6"/>
  <c r="AQ404" i="6"/>
  <c r="AR404" i="6"/>
  <c r="AK404" i="6"/>
  <c r="AL404" i="6"/>
  <c r="AO404" i="6"/>
  <c r="AS404" i="6"/>
  <c r="AP408" i="6"/>
  <c r="AR408" i="6"/>
  <c r="AK408" i="6"/>
  <c r="AS408" i="6"/>
  <c r="AL408" i="6"/>
  <c r="AQ408" i="6"/>
  <c r="AN408" i="6"/>
  <c r="AO408" i="6"/>
  <c r="AP412" i="6"/>
  <c r="AN412" i="6"/>
  <c r="AQ412" i="6"/>
  <c r="AR412" i="6"/>
  <c r="AK412" i="6"/>
  <c r="AS412" i="6"/>
  <c r="AL412" i="6"/>
  <c r="AO412" i="6"/>
  <c r="AP416" i="6"/>
  <c r="AR416" i="6"/>
  <c r="AK416" i="6"/>
  <c r="AS416" i="6"/>
  <c r="AL416" i="6"/>
  <c r="AN416" i="6"/>
  <c r="AO416" i="6"/>
  <c r="AQ416" i="6"/>
  <c r="AP420" i="6"/>
  <c r="AN420" i="6"/>
  <c r="AQ420" i="6"/>
  <c r="AR420" i="6"/>
  <c r="AK420" i="6"/>
  <c r="AL420" i="6"/>
  <c r="AS420" i="6"/>
  <c r="AO420" i="6"/>
  <c r="AP424" i="6"/>
  <c r="AR424" i="6"/>
  <c r="AK424" i="6"/>
  <c r="AS424" i="6"/>
  <c r="AL424" i="6"/>
  <c r="AQ424" i="6"/>
  <c r="AN424" i="6"/>
  <c r="AO424" i="6"/>
  <c r="AP428" i="6"/>
  <c r="AN428" i="6"/>
  <c r="AQ428" i="6"/>
  <c r="AR428" i="6"/>
  <c r="AK428" i="6"/>
  <c r="AO428" i="6"/>
  <c r="AL428" i="6"/>
  <c r="AS428" i="6"/>
  <c r="AP432" i="6"/>
  <c r="AR432" i="6"/>
  <c r="AK432" i="6"/>
  <c r="AS432" i="6"/>
  <c r="AL432" i="6"/>
  <c r="AN432" i="6"/>
  <c r="AO432" i="6"/>
  <c r="AQ432" i="6"/>
  <c r="AN436" i="6"/>
  <c r="AP436" i="6"/>
  <c r="AQ436" i="6"/>
  <c r="AK436" i="6"/>
  <c r="AL436" i="6"/>
  <c r="AR436" i="6"/>
  <c r="AO436" i="6"/>
  <c r="AS436" i="6"/>
  <c r="AK440" i="6"/>
  <c r="AN440" i="6"/>
  <c r="AP440" i="6"/>
  <c r="AQ440" i="6"/>
  <c r="AL440" i="6"/>
  <c r="AR440" i="6"/>
  <c r="AO440" i="6"/>
  <c r="AS440" i="6"/>
  <c r="AN444" i="6"/>
  <c r="AP444" i="6"/>
  <c r="AQ444" i="6"/>
  <c r="AK444" i="6"/>
  <c r="AL444" i="6"/>
  <c r="AR444" i="6"/>
  <c r="AO444" i="6"/>
  <c r="AS444" i="6"/>
  <c r="AK448" i="6"/>
  <c r="AN448" i="6"/>
  <c r="AP448" i="6"/>
  <c r="AQ448" i="6"/>
  <c r="AL448" i="6"/>
  <c r="AR448" i="6"/>
  <c r="AO448" i="6"/>
  <c r="AS448" i="6"/>
  <c r="AN452" i="6"/>
  <c r="AP452" i="6"/>
  <c r="AQ452" i="6"/>
  <c r="AK452" i="6"/>
  <c r="AL452" i="6"/>
  <c r="AR452" i="6"/>
  <c r="AO452" i="6"/>
  <c r="AS452" i="6"/>
  <c r="AK456" i="6"/>
  <c r="AN456" i="6"/>
  <c r="AP456" i="6"/>
  <c r="AQ456" i="6"/>
  <c r="AL456" i="6"/>
  <c r="AR456" i="6"/>
  <c r="AO456" i="6"/>
  <c r="AS456" i="6"/>
  <c r="AN460" i="6"/>
  <c r="AP460" i="6"/>
  <c r="AQ460" i="6"/>
  <c r="AK460" i="6"/>
  <c r="AL460" i="6"/>
  <c r="AR460" i="6"/>
  <c r="AO460" i="6"/>
  <c r="AS460" i="6"/>
  <c r="AK464" i="6"/>
  <c r="AN464" i="6"/>
  <c r="AP464" i="6"/>
  <c r="AQ464" i="6"/>
  <c r="AL464" i="6"/>
  <c r="AO464" i="6"/>
  <c r="AR464" i="6"/>
  <c r="AS464" i="6"/>
  <c r="AN468" i="6"/>
  <c r="AP468" i="6"/>
  <c r="AQ468" i="6"/>
  <c r="AK468" i="6"/>
  <c r="AL468" i="6"/>
  <c r="AR468" i="6"/>
  <c r="AO468" i="6"/>
  <c r="AS468" i="6"/>
  <c r="AK472" i="6"/>
  <c r="AN472" i="6"/>
  <c r="AP472" i="6"/>
  <c r="AQ472" i="6"/>
  <c r="AL472" i="6"/>
  <c r="AR472" i="6"/>
  <c r="AO472" i="6"/>
  <c r="AS472" i="6"/>
  <c r="AN476" i="6"/>
  <c r="AP476" i="6"/>
  <c r="AQ476" i="6"/>
  <c r="AK476" i="6"/>
  <c r="AL476" i="6"/>
  <c r="AR476" i="6"/>
  <c r="AO476" i="6"/>
  <c r="AS476" i="6"/>
  <c r="AK480" i="6"/>
  <c r="AN480" i="6"/>
  <c r="AP480" i="6"/>
  <c r="AQ480" i="6"/>
  <c r="AL480" i="6"/>
  <c r="AR480" i="6"/>
  <c r="AO480" i="6"/>
  <c r="AS480" i="6"/>
  <c r="AN484" i="6"/>
  <c r="AP484" i="6"/>
  <c r="AQ484" i="6"/>
  <c r="AK484" i="6"/>
  <c r="AL484" i="6"/>
  <c r="AR484" i="6"/>
  <c r="AO484" i="6"/>
  <c r="AS484" i="6"/>
  <c r="AK488" i="6"/>
  <c r="AN488" i="6"/>
  <c r="AP488" i="6"/>
  <c r="AQ488" i="6"/>
  <c r="AL488" i="6"/>
  <c r="AR488" i="6"/>
  <c r="AO488" i="6"/>
  <c r="AS488" i="6"/>
  <c r="AN492" i="6"/>
  <c r="AP492" i="6"/>
  <c r="AQ492" i="6"/>
  <c r="AK492" i="6"/>
  <c r="AL492" i="6"/>
  <c r="AR492" i="6"/>
  <c r="AO492" i="6"/>
  <c r="AS492" i="6"/>
  <c r="AK496" i="6"/>
  <c r="AN496" i="6"/>
  <c r="AP496" i="6"/>
  <c r="AQ496" i="6"/>
  <c r="AL496" i="6"/>
  <c r="AR496" i="6"/>
  <c r="AO496" i="6"/>
  <c r="AS496" i="6"/>
  <c r="AN500" i="6"/>
  <c r="AP500" i="6"/>
  <c r="AQ500" i="6"/>
  <c r="AK500" i="6"/>
  <c r="AL500" i="6"/>
  <c r="AR500" i="6"/>
  <c r="AO500" i="6"/>
  <c r="AS500" i="6"/>
  <c r="AK504" i="6"/>
  <c r="AN504" i="6"/>
  <c r="AP504" i="6"/>
  <c r="AQ504" i="6"/>
  <c r="AL504" i="6"/>
  <c r="AR504" i="6"/>
  <c r="AO504" i="6"/>
  <c r="AS504" i="6"/>
  <c r="AN508" i="6"/>
  <c r="AP508" i="6"/>
  <c r="AQ508" i="6"/>
  <c r="AK508" i="6"/>
  <c r="AL508" i="6"/>
  <c r="AR508" i="6"/>
  <c r="AO508" i="6"/>
  <c r="AS508" i="6"/>
  <c r="AK512" i="6"/>
  <c r="AN512" i="6"/>
  <c r="AP512" i="6"/>
  <c r="AQ512" i="6"/>
  <c r="AL512" i="6"/>
  <c r="AO512" i="6"/>
  <c r="AR512" i="6"/>
  <c r="AS512" i="6"/>
  <c r="AS4" i="6"/>
  <c r="AL4" i="6"/>
  <c r="AN4" i="6"/>
  <c r="AO4" i="6"/>
  <c r="AQ4" i="6"/>
  <c r="AR4" i="6"/>
  <c r="AP4" i="6"/>
  <c r="AO5" i="5"/>
  <c r="AP5" i="5"/>
  <c r="AR5" i="5"/>
  <c r="AS5" i="5"/>
  <c r="AQ5" i="5"/>
  <c r="AN5" i="5"/>
  <c r="AL5" i="5"/>
  <c r="AM5" i="5"/>
  <c r="AK5" i="5"/>
  <c r="AO7" i="5"/>
  <c r="AP7" i="5"/>
  <c r="AR7" i="5"/>
  <c r="AS7" i="5"/>
  <c r="AQ7" i="5"/>
  <c r="AN7" i="5"/>
  <c r="AL7" i="5"/>
  <c r="AM7" i="5"/>
  <c r="AK7" i="5"/>
  <c r="AO78" i="5"/>
  <c r="AR78" i="5"/>
  <c r="AP78" i="5"/>
  <c r="AN78" i="5"/>
  <c r="AL78" i="5"/>
  <c r="AQ78" i="5"/>
  <c r="AS78" i="5"/>
  <c r="AK78" i="5"/>
  <c r="AM78" i="5"/>
  <c r="AO84" i="5"/>
  <c r="AR84" i="5"/>
  <c r="AN84" i="5"/>
  <c r="AS84" i="5"/>
  <c r="AK84" i="5"/>
  <c r="AL84" i="5"/>
  <c r="AP84" i="5"/>
  <c r="AQ84" i="5"/>
  <c r="AM84" i="5"/>
  <c r="AR92" i="5"/>
  <c r="AN92" i="5"/>
  <c r="AQ92" i="5"/>
  <c r="AS92" i="5"/>
  <c r="AL92" i="5"/>
  <c r="AO92" i="5"/>
  <c r="AM92" i="5"/>
  <c r="AK92" i="5"/>
  <c r="AP92" i="5"/>
  <c r="AR99" i="5"/>
  <c r="AM99" i="5"/>
  <c r="AS99" i="5"/>
  <c r="AL99" i="5"/>
  <c r="AN99" i="5"/>
  <c r="AK99" i="5"/>
  <c r="AQ99" i="5"/>
  <c r="AP99" i="5"/>
  <c r="AO99" i="5"/>
  <c r="AO22" i="5"/>
  <c r="AP22" i="5"/>
  <c r="AR22" i="5"/>
  <c r="AS22" i="5"/>
  <c r="AL22" i="5"/>
  <c r="AQ22" i="5"/>
  <c r="AN22" i="5"/>
  <c r="AM22" i="5"/>
  <c r="AK22" i="5"/>
  <c r="AR107" i="5"/>
  <c r="AM107" i="5"/>
  <c r="AS107" i="5"/>
  <c r="AL107" i="5"/>
  <c r="AQ107" i="5"/>
  <c r="AN107" i="5"/>
  <c r="AO107" i="5"/>
  <c r="AP107" i="5"/>
  <c r="AK107" i="5"/>
  <c r="AR118" i="5"/>
  <c r="AM118" i="5"/>
  <c r="AP118" i="5"/>
  <c r="AQ118" i="5"/>
  <c r="AL118" i="5"/>
  <c r="AN118" i="5"/>
  <c r="AS118" i="5"/>
  <c r="AO118" i="5"/>
  <c r="AK118" i="5"/>
  <c r="AP126" i="5"/>
  <c r="AS126" i="5"/>
  <c r="AN126" i="5"/>
  <c r="AK126" i="5"/>
  <c r="AR126" i="5"/>
  <c r="AL126" i="5"/>
  <c r="AM126" i="5"/>
  <c r="AO126" i="5"/>
  <c r="AQ126" i="5"/>
  <c r="AO34" i="5"/>
  <c r="AP34" i="5"/>
  <c r="AR34" i="5"/>
  <c r="AL34" i="5"/>
  <c r="AQ34" i="5"/>
  <c r="AM34" i="5"/>
  <c r="AS34" i="5"/>
  <c r="AK34" i="5"/>
  <c r="AN34" i="5"/>
  <c r="AO40" i="5"/>
  <c r="AR40" i="5"/>
  <c r="AN40" i="5"/>
  <c r="AP40" i="5"/>
  <c r="AL40" i="5"/>
  <c r="AM40" i="5"/>
  <c r="AQ40" i="5"/>
  <c r="AS40" i="5"/>
  <c r="AK40" i="5"/>
  <c r="AP145" i="5"/>
  <c r="AL145" i="5"/>
  <c r="AO145" i="5"/>
  <c r="AQ145" i="5"/>
  <c r="AM145" i="5"/>
  <c r="AN145" i="5"/>
  <c r="AK145" i="5"/>
  <c r="AS145" i="5"/>
  <c r="AR145" i="5"/>
  <c r="AO47" i="5"/>
  <c r="AR47" i="5"/>
  <c r="AS47" i="5"/>
  <c r="AL47" i="5"/>
  <c r="AP47" i="5"/>
  <c r="AM47" i="5"/>
  <c r="AK47" i="5"/>
  <c r="AN47" i="5"/>
  <c r="AQ47" i="5"/>
  <c r="AO59" i="5"/>
  <c r="AR59" i="5"/>
  <c r="AS59" i="5"/>
  <c r="AL59" i="5"/>
  <c r="AM59" i="5"/>
  <c r="AP59" i="5"/>
  <c r="AQ59" i="5"/>
  <c r="AK59" i="5"/>
  <c r="AN59" i="5"/>
  <c r="AO66" i="5"/>
  <c r="AR66" i="5"/>
  <c r="AP66" i="5"/>
  <c r="AL66" i="5"/>
  <c r="AM66" i="5"/>
  <c r="AQ66" i="5"/>
  <c r="AS66" i="5"/>
  <c r="AN66" i="5"/>
  <c r="AK66" i="5"/>
  <c r="AO56" i="5"/>
  <c r="AR56" i="5"/>
  <c r="AN56" i="5"/>
  <c r="AP56" i="5"/>
  <c r="AQ56" i="5"/>
  <c r="AS56" i="5"/>
  <c r="AL56" i="5"/>
  <c r="AM56" i="5"/>
  <c r="AK56" i="5"/>
  <c r="AO60" i="5"/>
  <c r="AR60" i="5"/>
  <c r="AN60" i="5"/>
  <c r="AL60" i="5"/>
  <c r="AQ60" i="5"/>
  <c r="AK60" i="5"/>
  <c r="AP60" i="5"/>
  <c r="AM60" i="5"/>
  <c r="AS60" i="5"/>
  <c r="AO63" i="5"/>
  <c r="AR63" i="5"/>
  <c r="AS63" i="5"/>
  <c r="AL63" i="5"/>
  <c r="AP63" i="5"/>
  <c r="AQ63" i="5"/>
  <c r="AK63" i="5"/>
  <c r="AM63" i="5"/>
  <c r="AN63" i="5"/>
  <c r="AO70" i="5"/>
  <c r="AR70" i="5"/>
  <c r="AP70" i="5"/>
  <c r="AQ70" i="5"/>
  <c r="AS70" i="5"/>
  <c r="AL70" i="5"/>
  <c r="AK70" i="5"/>
  <c r="AM70" i="5"/>
  <c r="AN70" i="5"/>
  <c r="AO74" i="5"/>
  <c r="AR74" i="5"/>
  <c r="AP74" i="5"/>
  <c r="AM74" i="5"/>
  <c r="AK74" i="5"/>
  <c r="AS74" i="5"/>
  <c r="AN74" i="5"/>
  <c r="AQ74" i="5"/>
  <c r="AL74" i="5"/>
  <c r="AO81" i="5"/>
  <c r="AR81" i="5"/>
  <c r="AM81" i="5"/>
  <c r="AQ81" i="5"/>
  <c r="AN81" i="5"/>
  <c r="AL81" i="5"/>
  <c r="AS81" i="5"/>
  <c r="AP81" i="5"/>
  <c r="AK81" i="5"/>
  <c r="AR88" i="5"/>
  <c r="AS88" i="5"/>
  <c r="AM88" i="5"/>
  <c r="AN88" i="5"/>
  <c r="AQ88" i="5"/>
  <c r="AP88" i="5"/>
  <c r="AK88" i="5"/>
  <c r="AO88" i="5"/>
  <c r="AL88" i="5"/>
  <c r="AR96" i="5"/>
  <c r="AM96" i="5"/>
  <c r="AO96" i="5"/>
  <c r="AL96" i="5"/>
  <c r="AP96" i="5"/>
  <c r="AQ96" i="5"/>
  <c r="AS96" i="5"/>
  <c r="AK96" i="5"/>
  <c r="AN96" i="5"/>
  <c r="AO20" i="5"/>
  <c r="AP20" i="5"/>
  <c r="AR20" i="5"/>
  <c r="AS20" i="5"/>
  <c r="AL20" i="5"/>
  <c r="AQ20" i="5"/>
  <c r="AM20" i="5"/>
  <c r="AN20" i="5"/>
  <c r="AK20" i="5"/>
  <c r="AR104" i="5"/>
  <c r="AM104" i="5"/>
  <c r="AO104" i="5"/>
  <c r="AP104" i="5"/>
  <c r="AK104" i="5"/>
  <c r="AL104" i="5"/>
  <c r="AQ104" i="5"/>
  <c r="AS104" i="5"/>
  <c r="AN104" i="5"/>
  <c r="AR111" i="5"/>
  <c r="AM111" i="5"/>
  <c r="AS111" i="5"/>
  <c r="AL111" i="5"/>
  <c r="AP111" i="5"/>
  <c r="AK111" i="5"/>
  <c r="AN111" i="5"/>
  <c r="AO111" i="5"/>
  <c r="AQ111" i="5"/>
  <c r="AR115" i="5"/>
  <c r="AM115" i="5"/>
  <c r="AS115" i="5"/>
  <c r="AL115" i="5"/>
  <c r="AN115" i="5"/>
  <c r="AK115" i="5"/>
  <c r="AO115" i="5"/>
  <c r="AP115" i="5"/>
  <c r="AQ115" i="5"/>
  <c r="AM122" i="5"/>
  <c r="AP122" i="5"/>
  <c r="AK122" i="5"/>
  <c r="AS122" i="5"/>
  <c r="AN122" i="5"/>
  <c r="AL122" i="5"/>
  <c r="AO122" i="5"/>
  <c r="AR122" i="5"/>
  <c r="AQ122" i="5"/>
  <c r="AP130" i="5"/>
  <c r="AK130" i="5"/>
  <c r="AS130" i="5"/>
  <c r="AN130" i="5"/>
  <c r="AO130" i="5"/>
  <c r="AQ130" i="5"/>
  <c r="AR130" i="5"/>
  <c r="AL130" i="5"/>
  <c r="AM130" i="5"/>
  <c r="AP137" i="5"/>
  <c r="AS137" i="5"/>
  <c r="AL137" i="5"/>
  <c r="AO137" i="5"/>
  <c r="AR137" i="5"/>
  <c r="AQ137" i="5"/>
  <c r="AK137" i="5"/>
  <c r="AM137" i="5"/>
  <c r="AN137" i="5"/>
  <c r="AP141" i="5"/>
  <c r="AS141" i="5"/>
  <c r="AL141" i="5"/>
  <c r="AM141" i="5"/>
  <c r="AN141" i="5"/>
  <c r="AK141" i="5"/>
  <c r="AO141" i="5"/>
  <c r="AR141" i="5"/>
  <c r="AQ141" i="5"/>
  <c r="AP148" i="5"/>
  <c r="AN148" i="5"/>
  <c r="AS148" i="5"/>
  <c r="AL148" i="5"/>
  <c r="AM148" i="5"/>
  <c r="AK148" i="5"/>
  <c r="AR148" i="5"/>
  <c r="AO148" i="5"/>
  <c r="AQ148" i="5"/>
  <c r="AO54" i="5"/>
  <c r="AR54" i="5"/>
  <c r="AP54" i="5"/>
  <c r="AQ54" i="5"/>
  <c r="AM54" i="5"/>
  <c r="AN54" i="5"/>
  <c r="AS54" i="5"/>
  <c r="AK54" i="5"/>
  <c r="AL54" i="5"/>
  <c r="AO57" i="5"/>
  <c r="AR57" i="5"/>
  <c r="AM57" i="5"/>
  <c r="AQ57" i="5"/>
  <c r="AL57" i="5"/>
  <c r="AN57" i="5"/>
  <c r="AP57" i="5"/>
  <c r="AS57" i="5"/>
  <c r="AK57" i="5"/>
  <c r="AO61" i="5"/>
  <c r="AR61" i="5"/>
  <c r="AM61" i="5"/>
  <c r="AQ61" i="5"/>
  <c r="AS61" i="5"/>
  <c r="AN61" i="5"/>
  <c r="AP61" i="5"/>
  <c r="AK61" i="5"/>
  <c r="AL61" i="5"/>
  <c r="AO64" i="5"/>
  <c r="AR64" i="5"/>
  <c r="AN64" i="5"/>
  <c r="AM64" i="5"/>
  <c r="AP64" i="5"/>
  <c r="AS64" i="5"/>
  <c r="AK64" i="5"/>
  <c r="AQ64" i="5"/>
  <c r="AL64" i="5"/>
  <c r="AO67" i="5"/>
  <c r="AR67" i="5"/>
  <c r="AS67" i="5"/>
  <c r="AL67" i="5"/>
  <c r="AM67" i="5"/>
  <c r="AQ67" i="5"/>
  <c r="AN67" i="5"/>
  <c r="AP67" i="5"/>
  <c r="AK67" i="5"/>
  <c r="AO71" i="5"/>
  <c r="AR71" i="5"/>
  <c r="AS71" i="5"/>
  <c r="AL71" i="5"/>
  <c r="AN71" i="5"/>
  <c r="AK71" i="5"/>
  <c r="AP71" i="5"/>
  <c r="AM71" i="5"/>
  <c r="AQ71" i="5"/>
  <c r="AO75" i="5"/>
  <c r="AR75" i="5"/>
  <c r="AS75" i="5"/>
  <c r="AL75" i="5"/>
  <c r="AP75" i="5"/>
  <c r="AN75" i="5"/>
  <c r="AQ75" i="5"/>
  <c r="AM75" i="5"/>
  <c r="AK75" i="5"/>
  <c r="AO79" i="5"/>
  <c r="AR79" i="5"/>
  <c r="AS79" i="5"/>
  <c r="AL79" i="5"/>
  <c r="AP79" i="5"/>
  <c r="AK79" i="5"/>
  <c r="AM79" i="5"/>
  <c r="AN79" i="5"/>
  <c r="AQ79" i="5"/>
  <c r="AO82" i="5"/>
  <c r="AR82" i="5"/>
  <c r="AP82" i="5"/>
  <c r="AK82" i="5"/>
  <c r="AL82" i="5"/>
  <c r="AQ82" i="5"/>
  <c r="AN82" i="5"/>
  <c r="AM82" i="5"/>
  <c r="AS82" i="5"/>
  <c r="AO85" i="5"/>
  <c r="AR85" i="5"/>
  <c r="AM85" i="5"/>
  <c r="AQ85" i="5"/>
  <c r="AP85" i="5"/>
  <c r="AL85" i="5"/>
  <c r="AN85" i="5"/>
  <c r="AK85" i="5"/>
  <c r="AS85" i="5"/>
  <c r="AR89" i="5"/>
  <c r="AN89" i="5"/>
  <c r="AQ89" i="5"/>
  <c r="AO89" i="5"/>
  <c r="AK89" i="5"/>
  <c r="AL89" i="5"/>
  <c r="AP89" i="5"/>
  <c r="AS89" i="5"/>
  <c r="AM89" i="5"/>
  <c r="AR93" i="5"/>
  <c r="AO93" i="5"/>
  <c r="AS93" i="5"/>
  <c r="AN93" i="5"/>
  <c r="AP93" i="5"/>
  <c r="AM93" i="5"/>
  <c r="AQ93" i="5"/>
  <c r="AL93" i="5"/>
  <c r="AK93" i="5"/>
  <c r="AR97" i="5"/>
  <c r="AM97" i="5"/>
  <c r="AN97" i="5"/>
  <c r="AQ97" i="5"/>
  <c r="AO97" i="5"/>
  <c r="AS97" i="5"/>
  <c r="AL97" i="5"/>
  <c r="AP97" i="5"/>
  <c r="AK97" i="5"/>
  <c r="AO18" i="5"/>
  <c r="AP18" i="5"/>
  <c r="AR18" i="5"/>
  <c r="AS18" i="5"/>
  <c r="AL18" i="5"/>
  <c r="AQ18" i="5"/>
  <c r="AK18" i="5"/>
  <c r="AM18" i="5"/>
  <c r="AN18" i="5"/>
  <c r="AR101" i="5"/>
  <c r="AM101" i="5"/>
  <c r="AN101" i="5"/>
  <c r="AQ101" i="5"/>
  <c r="AS101" i="5"/>
  <c r="AK101" i="5"/>
  <c r="AL101" i="5"/>
  <c r="AO101" i="5"/>
  <c r="AP101" i="5"/>
  <c r="AO23" i="5"/>
  <c r="AP23" i="5"/>
  <c r="AR23" i="5"/>
  <c r="AS23" i="5"/>
  <c r="AN23" i="5"/>
  <c r="AK23" i="5"/>
  <c r="AQ23" i="5"/>
  <c r="AL23" i="5"/>
  <c r="AM23" i="5"/>
  <c r="AO32" i="5"/>
  <c r="AP32" i="5"/>
  <c r="AR32" i="5"/>
  <c r="AN32" i="5"/>
  <c r="AQ32" i="5"/>
  <c r="AS32" i="5"/>
  <c r="AM32" i="5"/>
  <c r="AK32" i="5"/>
  <c r="AL32" i="5"/>
  <c r="AR108" i="5"/>
  <c r="AM108" i="5"/>
  <c r="AO108" i="5"/>
  <c r="AL108" i="5"/>
  <c r="AK108" i="5"/>
  <c r="AN108" i="5"/>
  <c r="AQ108" i="5"/>
  <c r="AS108" i="5"/>
  <c r="AP108" i="5"/>
  <c r="AR112" i="5"/>
  <c r="AM112" i="5"/>
  <c r="AO112" i="5"/>
  <c r="AL112" i="5"/>
  <c r="AN112" i="5"/>
  <c r="AQ112" i="5"/>
  <c r="AS112" i="5"/>
  <c r="AK112" i="5"/>
  <c r="AP112" i="5"/>
  <c r="AR116" i="5"/>
  <c r="AM116" i="5"/>
  <c r="AO116" i="5"/>
  <c r="AS116" i="5"/>
  <c r="AL116" i="5"/>
  <c r="AN116" i="5"/>
  <c r="AQ116" i="5"/>
  <c r="AP116" i="5"/>
  <c r="AK116" i="5"/>
  <c r="AR119" i="5"/>
  <c r="AM119" i="5"/>
  <c r="AS119" i="5"/>
  <c r="AL119" i="5"/>
  <c r="AO119" i="5"/>
  <c r="AN119" i="5"/>
  <c r="AP119" i="5"/>
  <c r="AQ119" i="5"/>
  <c r="AK119" i="5"/>
  <c r="AP123" i="5"/>
  <c r="AS123" i="5"/>
  <c r="AQ123" i="5"/>
  <c r="AR123" i="5"/>
  <c r="AM123" i="5"/>
  <c r="AL123" i="5"/>
  <c r="AN123" i="5"/>
  <c r="AO123" i="5"/>
  <c r="AK123" i="5"/>
  <c r="AP127" i="5"/>
  <c r="AS127" i="5"/>
  <c r="AQ127" i="5"/>
  <c r="AN127" i="5"/>
  <c r="AO127" i="5"/>
  <c r="AK127" i="5"/>
  <c r="AL127" i="5"/>
  <c r="AM127" i="5"/>
  <c r="AR127" i="5"/>
  <c r="AP131" i="5"/>
  <c r="AS131" i="5"/>
  <c r="AQ131" i="5"/>
  <c r="AN131" i="5"/>
  <c r="AK131" i="5"/>
  <c r="AL131" i="5"/>
  <c r="AM131" i="5"/>
  <c r="AO131" i="5"/>
  <c r="AR131" i="5"/>
  <c r="AP134" i="5"/>
  <c r="AS134" i="5"/>
  <c r="AN134" i="5"/>
  <c r="AO134" i="5"/>
  <c r="AL134" i="5"/>
  <c r="AK134" i="5"/>
  <c r="AR134" i="5"/>
  <c r="AM134" i="5"/>
  <c r="AQ134" i="5"/>
  <c r="AP139" i="5"/>
  <c r="AS139" i="5"/>
  <c r="AQ139" i="5"/>
  <c r="AL139" i="5"/>
  <c r="AO139" i="5"/>
  <c r="AR139" i="5"/>
  <c r="AK139" i="5"/>
  <c r="AM139" i="5"/>
  <c r="AN139" i="5"/>
  <c r="AO41" i="5"/>
  <c r="AR41" i="5"/>
  <c r="AM41" i="5"/>
  <c r="AQ41" i="5"/>
  <c r="AL41" i="5"/>
  <c r="AN41" i="5"/>
  <c r="AP41" i="5"/>
  <c r="AK41" i="5"/>
  <c r="AS41" i="5"/>
  <c r="AP142" i="5"/>
  <c r="AS142" i="5"/>
  <c r="AN142" i="5"/>
  <c r="AL142" i="5"/>
  <c r="AQ142" i="5"/>
  <c r="AK142" i="5"/>
  <c r="AR142" i="5"/>
  <c r="AM142" i="5"/>
  <c r="AO142" i="5"/>
  <c r="AP146" i="5"/>
  <c r="AK146" i="5"/>
  <c r="AL146" i="5"/>
  <c r="AN146" i="5"/>
  <c r="AR146" i="5"/>
  <c r="AS146" i="5"/>
  <c r="AO146" i="5"/>
  <c r="AM146" i="5"/>
  <c r="AQ146" i="5"/>
  <c r="AP149" i="5"/>
  <c r="AO149" i="5"/>
  <c r="AN149" i="5"/>
  <c r="AQ149" i="5"/>
  <c r="AM149" i="5"/>
  <c r="AR149" i="5"/>
  <c r="AL149" i="5"/>
  <c r="AS149" i="5"/>
  <c r="AK149" i="5"/>
  <c r="AO48" i="5"/>
  <c r="AR48" i="5"/>
  <c r="AN48" i="5"/>
  <c r="AM48" i="5"/>
  <c r="AL48" i="5"/>
  <c r="AQ48" i="5"/>
  <c r="AS48" i="5"/>
  <c r="AK48" i="5"/>
  <c r="AP48" i="5"/>
  <c r="AO52" i="5"/>
  <c r="AR52" i="5"/>
  <c r="AN52" i="5"/>
  <c r="AS52" i="5"/>
  <c r="AL52" i="5"/>
  <c r="AM52" i="5"/>
  <c r="AP52" i="5"/>
  <c r="AQ52" i="5"/>
  <c r="AK52" i="5"/>
  <c r="AO8" i="5"/>
  <c r="AP8" i="5"/>
  <c r="AR8" i="5"/>
  <c r="AS8" i="5"/>
  <c r="AL8" i="5"/>
  <c r="AQ8" i="5"/>
  <c r="AM8" i="5"/>
  <c r="AK8" i="5"/>
  <c r="AN8" i="5"/>
  <c r="AO58" i="5"/>
  <c r="AR58" i="5"/>
  <c r="AP58" i="5"/>
  <c r="AM58" i="5"/>
  <c r="AS58" i="5"/>
  <c r="AN58" i="5"/>
  <c r="AQ58" i="5"/>
  <c r="AL58" i="5"/>
  <c r="AK58" i="5"/>
  <c r="AO12" i="5"/>
  <c r="AP12" i="5"/>
  <c r="AR12" i="5"/>
  <c r="AS12" i="5"/>
  <c r="AL12" i="5"/>
  <c r="AQ12" i="5"/>
  <c r="AM12" i="5"/>
  <c r="AN12" i="5"/>
  <c r="AK12" i="5"/>
  <c r="AO68" i="5"/>
  <c r="AR68" i="5"/>
  <c r="AN68" i="5"/>
  <c r="AS68" i="5"/>
  <c r="AP68" i="5"/>
  <c r="AL68" i="5"/>
  <c r="AM68" i="5"/>
  <c r="AK68" i="5"/>
  <c r="AQ68" i="5"/>
  <c r="AO76" i="5"/>
  <c r="AR76" i="5"/>
  <c r="AN76" i="5"/>
  <c r="AL76" i="5"/>
  <c r="AQ76" i="5"/>
  <c r="AM76" i="5"/>
  <c r="AP76" i="5"/>
  <c r="AS76" i="5"/>
  <c r="AK76" i="5"/>
  <c r="AO83" i="5"/>
  <c r="AR83" i="5"/>
  <c r="AS83" i="5"/>
  <c r="AL83" i="5"/>
  <c r="AM83" i="5"/>
  <c r="AQ83" i="5"/>
  <c r="AP83" i="5"/>
  <c r="AN83" i="5"/>
  <c r="AK83" i="5"/>
  <c r="AR90" i="5"/>
  <c r="AL90" i="5"/>
  <c r="AO90" i="5"/>
  <c r="AK90" i="5"/>
  <c r="AN90" i="5"/>
  <c r="AS90" i="5"/>
  <c r="AM90" i="5"/>
  <c r="AP90" i="5"/>
  <c r="AQ90" i="5"/>
  <c r="AO17" i="5"/>
  <c r="AP17" i="5"/>
  <c r="AR17" i="5"/>
  <c r="AS17" i="5"/>
  <c r="AM17" i="5"/>
  <c r="AL17" i="5"/>
  <c r="AN17" i="5"/>
  <c r="AQ17" i="5"/>
  <c r="AK17" i="5"/>
  <c r="AR102" i="5"/>
  <c r="AM102" i="5"/>
  <c r="AP102" i="5"/>
  <c r="AQ102" i="5"/>
  <c r="AL102" i="5"/>
  <c r="AO102" i="5"/>
  <c r="AS102" i="5"/>
  <c r="AN102" i="5"/>
  <c r="AK102" i="5"/>
  <c r="AR109" i="5"/>
  <c r="AM109" i="5"/>
  <c r="AN109" i="5"/>
  <c r="AQ109" i="5"/>
  <c r="AS109" i="5"/>
  <c r="AL109" i="5"/>
  <c r="AK109" i="5"/>
  <c r="AO109" i="5"/>
  <c r="AP109" i="5"/>
  <c r="AO33" i="5"/>
  <c r="AP33" i="5"/>
  <c r="AR33" i="5"/>
  <c r="AN33" i="5"/>
  <c r="AM33" i="5"/>
  <c r="AL33" i="5"/>
  <c r="AQ33" i="5"/>
  <c r="AS33" i="5"/>
  <c r="AK33" i="5"/>
  <c r="AP124" i="5"/>
  <c r="AS124" i="5"/>
  <c r="AL124" i="5"/>
  <c r="AN124" i="5"/>
  <c r="AQ124" i="5"/>
  <c r="AO124" i="5"/>
  <c r="AK124" i="5"/>
  <c r="AR124" i="5"/>
  <c r="AM124" i="5"/>
  <c r="AP135" i="5"/>
  <c r="AS135" i="5"/>
  <c r="AQ135" i="5"/>
  <c r="AK135" i="5"/>
  <c r="AL135" i="5"/>
  <c r="AM135" i="5"/>
  <c r="AO135" i="5"/>
  <c r="AR135" i="5"/>
  <c r="AN135" i="5"/>
  <c r="AO46" i="5"/>
  <c r="AR46" i="5"/>
  <c r="AP46" i="5"/>
  <c r="AN46" i="5"/>
  <c r="AQ46" i="5"/>
  <c r="AS46" i="5"/>
  <c r="AL46" i="5"/>
  <c r="AM46" i="5"/>
  <c r="AK46" i="5"/>
  <c r="AO9" i="5"/>
  <c r="AP9" i="5"/>
  <c r="AR9" i="5"/>
  <c r="AS9" i="5"/>
  <c r="AQ9" i="5"/>
  <c r="AL9" i="5"/>
  <c r="AM9" i="5"/>
  <c r="AN9" i="5"/>
  <c r="AK9" i="5"/>
  <c r="AO6" i="5"/>
  <c r="AP6" i="5"/>
  <c r="AR6" i="5"/>
  <c r="AS6" i="5"/>
  <c r="AL6" i="5"/>
  <c r="AQ6" i="5"/>
  <c r="AM6" i="5"/>
  <c r="AN6" i="5"/>
  <c r="AK6" i="5"/>
  <c r="AO65" i="5"/>
  <c r="AR65" i="5"/>
  <c r="AM65" i="5"/>
  <c r="AQ65" i="5"/>
  <c r="AN65" i="5"/>
  <c r="AL65" i="5"/>
  <c r="AS65" i="5"/>
  <c r="AK65" i="5"/>
  <c r="AP65" i="5"/>
  <c r="AO72" i="5"/>
  <c r="AR72" i="5"/>
  <c r="AN72" i="5"/>
  <c r="AP72" i="5"/>
  <c r="AM72" i="5"/>
  <c r="AS72" i="5"/>
  <c r="AQ72" i="5"/>
  <c r="AL72" i="5"/>
  <c r="AK72" i="5"/>
  <c r="AO15" i="5"/>
  <c r="AP15" i="5"/>
  <c r="AR15" i="5"/>
  <c r="AS15" i="5"/>
  <c r="AL15" i="5"/>
  <c r="AM15" i="5"/>
  <c r="AN15" i="5"/>
  <c r="AK15" i="5"/>
  <c r="AQ15" i="5"/>
  <c r="AO86" i="5"/>
  <c r="AR86" i="5"/>
  <c r="AP86" i="5"/>
  <c r="AQ86" i="5"/>
  <c r="AM86" i="5"/>
  <c r="AN86" i="5"/>
  <c r="AK86" i="5"/>
  <c r="AL86" i="5"/>
  <c r="AS86" i="5"/>
  <c r="AR94" i="5"/>
  <c r="AP94" i="5"/>
  <c r="AN94" i="5"/>
  <c r="AS94" i="5"/>
  <c r="AK94" i="5"/>
  <c r="AM94" i="5"/>
  <c r="AQ94" i="5"/>
  <c r="AO94" i="5"/>
  <c r="AL94" i="5"/>
  <c r="AO19" i="5"/>
  <c r="AP19" i="5"/>
  <c r="AR19" i="5"/>
  <c r="AS19" i="5"/>
  <c r="AL19" i="5"/>
  <c r="AQ19" i="5"/>
  <c r="AM19" i="5"/>
  <c r="AN19" i="5"/>
  <c r="AK19" i="5"/>
  <c r="AO31" i="5"/>
  <c r="AP31" i="5"/>
  <c r="AR31" i="5"/>
  <c r="AS31" i="5"/>
  <c r="AM31" i="5"/>
  <c r="AK31" i="5"/>
  <c r="AL31" i="5"/>
  <c r="AQ31" i="5"/>
  <c r="AN31" i="5"/>
  <c r="AR105" i="5"/>
  <c r="AM105" i="5"/>
  <c r="AN105" i="5"/>
  <c r="AQ105" i="5"/>
  <c r="AS105" i="5"/>
  <c r="AL105" i="5"/>
  <c r="AP105" i="5"/>
  <c r="AK105" i="5"/>
  <c r="AO105" i="5"/>
  <c r="AR113" i="5"/>
  <c r="AM113" i="5"/>
  <c r="AN113" i="5"/>
  <c r="AQ113" i="5"/>
  <c r="AO113" i="5"/>
  <c r="AL113" i="5"/>
  <c r="AK113" i="5"/>
  <c r="AP113" i="5"/>
  <c r="AS113" i="5"/>
  <c r="AR120" i="5"/>
  <c r="AM120" i="5"/>
  <c r="AO120" i="5"/>
  <c r="AP120" i="5"/>
  <c r="AL120" i="5"/>
  <c r="AN120" i="5"/>
  <c r="AS120" i="5"/>
  <c r="AK120" i="5"/>
  <c r="AQ120" i="5"/>
  <c r="AP128" i="5"/>
  <c r="AS128" i="5"/>
  <c r="AN128" i="5"/>
  <c r="AR128" i="5"/>
  <c r="AM128" i="5"/>
  <c r="AO128" i="5"/>
  <c r="AK128" i="5"/>
  <c r="AQ128" i="5"/>
  <c r="AL128" i="5"/>
  <c r="AP132" i="5"/>
  <c r="AS132" i="5"/>
  <c r="AR132" i="5"/>
  <c r="AL132" i="5"/>
  <c r="AK132" i="5"/>
  <c r="AM132" i="5"/>
  <c r="AQ132" i="5"/>
  <c r="AN132" i="5"/>
  <c r="AO132" i="5"/>
  <c r="AP140" i="5"/>
  <c r="AS140" i="5"/>
  <c r="AO140" i="5"/>
  <c r="AN140" i="5"/>
  <c r="AQ140" i="5"/>
  <c r="AK140" i="5"/>
  <c r="AL140" i="5"/>
  <c r="AM140" i="5"/>
  <c r="AR140" i="5"/>
  <c r="AO42" i="5"/>
  <c r="AR42" i="5"/>
  <c r="AP42" i="5"/>
  <c r="AM42" i="5"/>
  <c r="AS42" i="5"/>
  <c r="AN42" i="5"/>
  <c r="AQ42" i="5"/>
  <c r="AK42" i="5"/>
  <c r="AL42" i="5"/>
  <c r="AP143" i="5"/>
  <c r="AS143" i="5"/>
  <c r="AQ143" i="5"/>
  <c r="AO143" i="5"/>
  <c r="AL143" i="5"/>
  <c r="AM143" i="5"/>
  <c r="AR143" i="5"/>
  <c r="AN143" i="5"/>
  <c r="AK143" i="5"/>
  <c r="AO45" i="5"/>
  <c r="AR45" i="5"/>
  <c r="AM45" i="5"/>
  <c r="AQ45" i="5"/>
  <c r="AS45" i="5"/>
  <c r="AL45" i="5"/>
  <c r="AN45" i="5"/>
  <c r="AK45" i="5"/>
  <c r="AP45" i="5"/>
  <c r="AO51" i="5"/>
  <c r="AR51" i="5"/>
  <c r="AS51" i="5"/>
  <c r="AL51" i="5"/>
  <c r="AM51" i="5"/>
  <c r="AQ51" i="5"/>
  <c r="AN51" i="5"/>
  <c r="AK51" i="5"/>
  <c r="AP51" i="5"/>
  <c r="AO53" i="5"/>
  <c r="AR53" i="5"/>
  <c r="AM53" i="5"/>
  <c r="AQ53" i="5"/>
  <c r="AP53" i="5"/>
  <c r="AN53" i="5"/>
  <c r="AL53" i="5"/>
  <c r="AK53" i="5"/>
  <c r="AS53" i="5"/>
  <c r="AO55" i="5"/>
  <c r="AR55" i="5"/>
  <c r="AS55" i="5"/>
  <c r="AL55" i="5"/>
  <c r="AN55" i="5"/>
  <c r="AK55" i="5"/>
  <c r="AM55" i="5"/>
  <c r="AP55" i="5"/>
  <c r="AQ55" i="5"/>
  <c r="AO62" i="5"/>
  <c r="AR62" i="5"/>
  <c r="AP62" i="5"/>
  <c r="AN62" i="5"/>
  <c r="AL62" i="5"/>
  <c r="AM62" i="5"/>
  <c r="AS62" i="5"/>
  <c r="AK62" i="5"/>
  <c r="AQ62" i="5"/>
  <c r="AO69" i="5"/>
  <c r="AR69" i="5"/>
  <c r="AM69" i="5"/>
  <c r="AQ69" i="5"/>
  <c r="AP69" i="5"/>
  <c r="AL69" i="5"/>
  <c r="AN69" i="5"/>
  <c r="AK69" i="5"/>
  <c r="AS69" i="5"/>
  <c r="AO73" i="5"/>
  <c r="AR73" i="5"/>
  <c r="AM73" i="5"/>
  <c r="AQ73" i="5"/>
  <c r="AL73" i="5"/>
  <c r="AN73" i="5"/>
  <c r="AS73" i="5"/>
  <c r="AK73" i="5"/>
  <c r="AP73" i="5"/>
  <c r="AO77" i="5"/>
  <c r="AR77" i="5"/>
  <c r="AM77" i="5"/>
  <c r="AQ77" i="5"/>
  <c r="AS77" i="5"/>
  <c r="AN77" i="5"/>
  <c r="AP77" i="5"/>
  <c r="AK77" i="5"/>
  <c r="AL77" i="5"/>
  <c r="AO80" i="5"/>
  <c r="AR80" i="5"/>
  <c r="AN80" i="5"/>
  <c r="AM80" i="5"/>
  <c r="AP80" i="5"/>
  <c r="AK80" i="5"/>
  <c r="AS80" i="5"/>
  <c r="AQ80" i="5"/>
  <c r="AL80" i="5"/>
  <c r="AO16" i="5"/>
  <c r="AP16" i="5"/>
  <c r="AR16" i="5"/>
  <c r="AS16" i="5"/>
  <c r="AL16" i="5"/>
  <c r="AQ16" i="5"/>
  <c r="AM16" i="5"/>
  <c r="AN16" i="5"/>
  <c r="AK16" i="5"/>
  <c r="AR87" i="5"/>
  <c r="AQ87" i="5"/>
  <c r="AL87" i="5"/>
  <c r="AN87" i="5"/>
  <c r="AO87" i="5"/>
  <c r="AM87" i="5"/>
  <c r="AS87" i="5"/>
  <c r="AP87" i="5"/>
  <c r="AK87" i="5"/>
  <c r="AR91" i="5"/>
  <c r="AM91" i="5"/>
  <c r="AP91" i="5"/>
  <c r="AN91" i="5"/>
  <c r="AS91" i="5"/>
  <c r="AO91" i="5"/>
  <c r="AL91" i="5"/>
  <c r="AK91" i="5"/>
  <c r="AQ91" i="5"/>
  <c r="AR95" i="5"/>
  <c r="AQ95" i="5"/>
  <c r="AL95" i="5"/>
  <c r="AS95" i="5"/>
  <c r="AO95" i="5"/>
  <c r="AP95" i="5"/>
  <c r="AM95" i="5"/>
  <c r="AN95" i="5"/>
  <c r="AK95" i="5"/>
  <c r="AR98" i="5"/>
  <c r="AM98" i="5"/>
  <c r="AP98" i="5"/>
  <c r="AK98" i="5"/>
  <c r="AL98" i="5"/>
  <c r="AO98" i="5"/>
  <c r="AS98" i="5"/>
  <c r="AQ98" i="5"/>
  <c r="AN98" i="5"/>
  <c r="AR100" i="5"/>
  <c r="AM100" i="5"/>
  <c r="AO100" i="5"/>
  <c r="AS100" i="5"/>
  <c r="AL100" i="5"/>
  <c r="AP100" i="5"/>
  <c r="AQ100" i="5"/>
  <c r="AK100" i="5"/>
  <c r="AN100" i="5"/>
  <c r="AO21" i="5"/>
  <c r="AP21" i="5"/>
  <c r="AR21" i="5"/>
  <c r="AS21" i="5"/>
  <c r="AN21" i="5"/>
  <c r="AL21" i="5"/>
  <c r="AM21" i="5"/>
  <c r="AQ21" i="5"/>
  <c r="AK21" i="5"/>
  <c r="AR103" i="5"/>
  <c r="AM103" i="5"/>
  <c r="AS103" i="5"/>
  <c r="AL103" i="5"/>
  <c r="AQ103" i="5"/>
  <c r="AN103" i="5"/>
  <c r="AP103" i="5"/>
  <c r="AK103" i="5"/>
  <c r="AO103" i="5"/>
  <c r="AR106" i="5"/>
  <c r="AM106" i="5"/>
  <c r="AP106" i="5"/>
  <c r="AK106" i="5"/>
  <c r="AN106" i="5"/>
  <c r="AL106" i="5"/>
  <c r="AQ106" i="5"/>
  <c r="AS106" i="5"/>
  <c r="AO106" i="5"/>
  <c r="AR110" i="5"/>
  <c r="AM110" i="5"/>
  <c r="AP110" i="5"/>
  <c r="AL110" i="5"/>
  <c r="AN110" i="5"/>
  <c r="AQ110" i="5"/>
  <c r="AS110" i="5"/>
  <c r="AK110" i="5"/>
  <c r="AO110" i="5"/>
  <c r="AR114" i="5"/>
  <c r="AM114" i="5"/>
  <c r="AP114" i="5"/>
  <c r="AK114" i="5"/>
  <c r="AL114" i="5"/>
  <c r="AN114" i="5"/>
  <c r="AQ114" i="5"/>
  <c r="AS114" i="5"/>
  <c r="AO114" i="5"/>
  <c r="AR117" i="5"/>
  <c r="AM117" i="5"/>
  <c r="AN117" i="5"/>
  <c r="AQ117" i="5"/>
  <c r="AK117" i="5"/>
  <c r="AL117" i="5"/>
  <c r="AO117" i="5"/>
  <c r="AP117" i="5"/>
  <c r="AS117" i="5"/>
  <c r="AR121" i="5"/>
  <c r="AM121" i="5"/>
  <c r="AN121" i="5"/>
  <c r="AQ121" i="5"/>
  <c r="AK121" i="5"/>
  <c r="AL121" i="5"/>
  <c r="AO121" i="5"/>
  <c r="AS121" i="5"/>
  <c r="AP121" i="5"/>
  <c r="AP125" i="5"/>
  <c r="AS125" i="5"/>
  <c r="AL125" i="5"/>
  <c r="AN125" i="5"/>
  <c r="AK125" i="5"/>
  <c r="AR125" i="5"/>
  <c r="AQ125" i="5"/>
  <c r="AM125" i="5"/>
  <c r="AO125" i="5"/>
  <c r="AP129" i="5"/>
  <c r="AS129" i="5"/>
  <c r="AL129" i="5"/>
  <c r="AR129" i="5"/>
  <c r="AM129" i="5"/>
  <c r="AK129" i="5"/>
  <c r="AN129" i="5"/>
  <c r="AO129" i="5"/>
  <c r="AQ129" i="5"/>
  <c r="AP133" i="5"/>
  <c r="AS133" i="5"/>
  <c r="AL133" i="5"/>
  <c r="AO133" i="5"/>
  <c r="AQ133" i="5"/>
  <c r="AM133" i="5"/>
  <c r="AN133" i="5"/>
  <c r="AR133" i="5"/>
  <c r="AK133" i="5"/>
  <c r="AP136" i="5"/>
  <c r="AS136" i="5"/>
  <c r="AL136" i="5"/>
  <c r="AK136" i="5"/>
  <c r="AO136" i="5"/>
  <c r="AQ136" i="5"/>
  <c r="AM136" i="5"/>
  <c r="AN136" i="5"/>
  <c r="AR136" i="5"/>
  <c r="AO39" i="5"/>
  <c r="AR39" i="5"/>
  <c r="AS39" i="5"/>
  <c r="AL39" i="5"/>
  <c r="AN39" i="5"/>
  <c r="AK39" i="5"/>
  <c r="AM39" i="5"/>
  <c r="AP39" i="5"/>
  <c r="AQ39" i="5"/>
  <c r="AO43" i="5"/>
  <c r="AR43" i="5"/>
  <c r="AS43" i="5"/>
  <c r="AL43" i="5"/>
  <c r="AM43" i="5"/>
  <c r="AN43" i="5"/>
  <c r="AP43" i="5"/>
  <c r="AQ43" i="5"/>
  <c r="AK43" i="5"/>
  <c r="AP144" i="5"/>
  <c r="AS144" i="5"/>
  <c r="AK144" i="5"/>
  <c r="AM144" i="5"/>
  <c r="AN144" i="5"/>
  <c r="AL144" i="5"/>
  <c r="AO144" i="5"/>
  <c r="AQ144" i="5"/>
  <c r="AR144" i="5"/>
  <c r="AP147" i="5"/>
  <c r="AM147" i="5"/>
  <c r="AQ147" i="5"/>
  <c r="AK147" i="5"/>
  <c r="AN147" i="5"/>
  <c r="AO147" i="5"/>
  <c r="AS147" i="5"/>
  <c r="AL147" i="5"/>
  <c r="AR147" i="5"/>
  <c r="AP150" i="5"/>
  <c r="AQ150" i="5"/>
  <c r="AM150" i="5"/>
  <c r="AR150" i="5"/>
  <c r="AS150" i="5"/>
  <c r="AL150" i="5"/>
  <c r="AN150" i="5"/>
  <c r="AO150" i="5"/>
  <c r="AK150" i="5"/>
  <c r="AA5" i="5"/>
  <c r="BU24" i="5"/>
  <c r="BZ24" i="5" s="1"/>
  <c r="BU26" i="5"/>
  <c r="BZ26" i="5" s="1"/>
  <c r="BU25" i="5"/>
  <c r="BZ25" i="5" s="1"/>
  <c r="BW25" i="6"/>
  <c r="BX25" i="6" s="1"/>
  <c r="CL12" i="6"/>
  <c r="CI21" i="6"/>
  <c r="CH21" i="6"/>
  <c r="CG21" i="6"/>
  <c r="CF21" i="6"/>
  <c r="BW7" i="6"/>
  <c r="BW8" i="6"/>
  <c r="BO26" i="5"/>
  <c r="CF12" i="6"/>
  <c r="CO12" i="6"/>
  <c r="CI12" i="6"/>
  <c r="CF11" i="6"/>
  <c r="BO5" i="5"/>
  <c r="BO18" i="5"/>
  <c r="BZ6" i="5"/>
  <c r="BZ7" i="5"/>
  <c r="BO6" i="5"/>
  <c r="BQ12" i="5"/>
  <c r="BT12" i="5"/>
  <c r="BW12" i="5"/>
  <c r="BZ5" i="5"/>
  <c r="BO12" i="5"/>
  <c r="BO17" i="5"/>
  <c r="BO23" i="5"/>
  <c r="BO25" i="5"/>
  <c r="BO24" i="5"/>
  <c r="AA52" i="5"/>
  <c r="BO11" i="5"/>
  <c r="BW19" i="6"/>
  <c r="CA23" i="6"/>
  <c r="CF25" i="6"/>
  <c r="CH25" i="6" s="1"/>
  <c r="BW12" i="6"/>
  <c r="BW28" i="6"/>
  <c r="BX28" i="6" s="1"/>
  <c r="CA16" i="6"/>
  <c r="AA4" i="6"/>
  <c r="CA30" i="6"/>
  <c r="CF26" i="6"/>
  <c r="CH26" i="6" s="1"/>
  <c r="BW27" i="6"/>
  <c r="BX27" i="6" s="1"/>
  <c r="BW16" i="6"/>
  <c r="BW15" i="6"/>
  <c r="BW11" i="6"/>
  <c r="CF27" i="6"/>
  <c r="CH27" i="6" s="1"/>
  <c r="BW26" i="6"/>
  <c r="BX26" i="6" s="1"/>
  <c r="BW20" i="6"/>
  <c r="BW6" i="5" l="1"/>
  <c r="CC35" i="6"/>
  <c r="CC34" i="6"/>
  <c r="CL7" i="6"/>
  <c r="CC33" i="6"/>
  <c r="CI28" i="6"/>
  <c r="CJ21" i="6"/>
  <c r="CF13" i="6"/>
  <c r="CA10" i="6" s="1"/>
  <c r="CB9" i="6" s="1"/>
  <c r="CD33" i="6"/>
  <c r="CD35" i="6"/>
  <c r="CD34" i="6"/>
  <c r="CB39" i="6"/>
  <c r="CC39" i="6"/>
  <c r="CB40" i="6"/>
  <c r="CC40" i="6"/>
  <c r="CB41" i="6"/>
  <c r="CC41" i="6"/>
  <c r="CB42" i="6"/>
  <c r="CC42" i="6"/>
  <c r="AN1" i="6"/>
  <c r="CP17" i="6" s="1"/>
  <c r="BB1" i="5"/>
  <c r="BQ46" i="5" s="1"/>
  <c r="BB152" i="5"/>
  <c r="BE1" i="5"/>
  <c r="BS40" i="5" s="1"/>
  <c r="AR1" i="5"/>
  <c r="BR45" i="5" s="1"/>
  <c r="AY1" i="5"/>
  <c r="BQ43" i="5" s="1"/>
  <c r="AY152" i="5"/>
  <c r="AV1" i="5"/>
  <c r="BQ40" i="5" s="1"/>
  <c r="AV152" i="5"/>
  <c r="BD1" i="5"/>
  <c r="BS39" i="5" s="1"/>
  <c r="AP1" i="5"/>
  <c r="BR43" i="5" s="1"/>
  <c r="AW1" i="5"/>
  <c r="BQ41" i="5" s="1"/>
  <c r="AW152" i="5"/>
  <c r="BI1" i="5"/>
  <c r="BS44" i="5" s="1"/>
  <c r="BK1" i="5"/>
  <c r="BS46" i="5" s="1"/>
  <c r="AQ1" i="5"/>
  <c r="BR44" i="5" s="1"/>
  <c r="AK1" i="5"/>
  <c r="BR38" i="5" s="1"/>
  <c r="AT152" i="5"/>
  <c r="AT1" i="5"/>
  <c r="BQ38" i="5" s="1"/>
  <c r="AM1" i="5"/>
  <c r="BR40" i="5" s="1"/>
  <c r="BC1" i="5"/>
  <c r="BS38" i="5" s="1"/>
  <c r="AX1" i="5"/>
  <c r="BQ42" i="5" s="1"/>
  <c r="AX152" i="5"/>
  <c r="BF1" i="5"/>
  <c r="BS41" i="5" s="1"/>
  <c r="AS1" i="5"/>
  <c r="BR46" i="5" s="1"/>
  <c r="BA1" i="5"/>
  <c r="BQ45" i="5" s="1"/>
  <c r="BA152" i="5"/>
  <c r="AL1" i="5"/>
  <c r="BR39" i="5" s="1"/>
  <c r="AZ152" i="5"/>
  <c r="AZ1" i="5"/>
  <c r="BQ44" i="5" s="1"/>
  <c r="BG1" i="5"/>
  <c r="BS42" i="5" s="1"/>
  <c r="AO1" i="5"/>
  <c r="BR42" i="5" s="1"/>
  <c r="AU1" i="5"/>
  <c r="BQ39" i="5" s="1"/>
  <c r="AU152" i="5"/>
  <c r="AN1" i="5"/>
  <c r="BR41" i="5" s="1"/>
  <c r="BJ1" i="5"/>
  <c r="BS45" i="5" s="1"/>
  <c r="BH1" i="5"/>
  <c r="BS43" i="5" s="1"/>
  <c r="BI1" i="6"/>
  <c r="CN20" i="6" s="1"/>
  <c r="BK1" i="6"/>
  <c r="CN22" i="6" s="1"/>
  <c r="AZ1" i="6"/>
  <c r="CO20" i="6" s="1"/>
  <c r="BQ1" i="6"/>
  <c r="CM19" i="6" s="1"/>
  <c r="AS1" i="6"/>
  <c r="CP22" i="6" s="1"/>
  <c r="AU1" i="6"/>
  <c r="AX1" i="6"/>
  <c r="CO18" i="6" s="1"/>
  <c r="BH1" i="6"/>
  <c r="CN19" i="6" s="1"/>
  <c r="BL1" i="6"/>
  <c r="CM15" i="6" s="1"/>
  <c r="AW1" i="6"/>
  <c r="CO17" i="6" s="1"/>
  <c r="AM1" i="6"/>
  <c r="AY1" i="6"/>
  <c r="CO19" i="6" s="1"/>
  <c r="BA1" i="6"/>
  <c r="CO21" i="6" s="1"/>
  <c r="BM1" i="6"/>
  <c r="BT1" i="6"/>
  <c r="CM22" i="6" s="1"/>
  <c r="BP1" i="6"/>
  <c r="CM18" i="6" s="1"/>
  <c r="BJ1" i="6"/>
  <c r="CN21" i="6" s="1"/>
  <c r="AP1" i="6"/>
  <c r="CP19" i="6" s="1"/>
  <c r="BB1" i="6"/>
  <c r="CO22" i="6" s="1"/>
  <c r="AK1" i="6"/>
  <c r="CP15" i="6" s="1"/>
  <c r="BR1" i="6"/>
  <c r="CM20" i="6" s="1"/>
  <c r="BS1" i="6"/>
  <c r="CM21" i="6" s="1"/>
  <c r="AQ1" i="6"/>
  <c r="CP20" i="6" s="1"/>
  <c r="BD1" i="6"/>
  <c r="BC1" i="6"/>
  <c r="CN15" i="6" s="1"/>
  <c r="BN1" i="6"/>
  <c r="CM16" i="6" s="1"/>
  <c r="BE1" i="6"/>
  <c r="CN16" i="6" s="1"/>
  <c r="AL1" i="6"/>
  <c r="BG1" i="6"/>
  <c r="CN18" i="6" s="1"/>
  <c r="AR1" i="6"/>
  <c r="CP21" i="6" s="1"/>
  <c r="AT1" i="6"/>
  <c r="CO15" i="6" s="1"/>
  <c r="AO1" i="6"/>
  <c r="BF1" i="6"/>
  <c r="CN17" i="6" s="1"/>
  <c r="AV1" i="6"/>
  <c r="CO16" i="6" s="1"/>
  <c r="BO1" i="6"/>
  <c r="CM17" i="6" s="1"/>
  <c r="AN152" i="5"/>
  <c r="AQ152" i="5"/>
  <c r="AS152" i="5"/>
  <c r="AR152" i="5"/>
  <c r="AL152" i="5"/>
  <c r="AP152" i="5"/>
  <c r="AM152" i="5"/>
  <c r="AK152" i="5"/>
  <c r="AO152" i="5"/>
  <c r="CI6" i="6"/>
  <c r="CF16" i="6"/>
  <c r="CA35" i="6"/>
  <c r="CA33" i="6"/>
  <c r="CB35" i="6"/>
  <c r="CI15" i="6"/>
  <c r="CI8" i="6"/>
  <c r="CO8" i="6"/>
  <c r="CI20" i="6"/>
  <c r="CA34" i="6"/>
  <c r="CL10" i="6"/>
  <c r="CI19" i="6"/>
  <c r="CH15" i="6"/>
  <c r="CI16" i="6"/>
  <c r="CI17" i="6"/>
  <c r="CB34" i="6"/>
  <c r="CG15" i="6"/>
  <c r="CH19" i="6"/>
  <c r="CL8" i="6"/>
  <c r="CH17" i="6"/>
  <c r="CL9" i="6"/>
  <c r="CH16" i="6"/>
  <c r="CI18" i="6"/>
  <c r="CO9" i="6"/>
  <c r="CB33" i="6"/>
  <c r="CO10" i="6"/>
  <c r="CF15" i="6"/>
  <c r="CF18" i="6"/>
  <c r="CF20" i="6"/>
  <c r="CG20" i="6"/>
  <c r="CG18" i="6"/>
  <c r="CG16" i="6"/>
  <c r="CI9" i="6"/>
  <c r="CG17" i="6"/>
  <c r="CF19" i="6"/>
  <c r="CI10" i="6"/>
  <c r="CH20" i="6"/>
  <c r="CG19" i="6"/>
  <c r="CF6" i="6"/>
  <c r="CF17" i="6"/>
  <c r="CH18" i="6"/>
  <c r="CF28" i="6"/>
  <c r="CG26" i="6" s="1"/>
  <c r="BZ8" i="5"/>
  <c r="BR22" i="5"/>
  <c r="BV16" i="5"/>
  <c r="BQ17" i="5"/>
  <c r="BS26" i="5"/>
  <c r="BY26" i="5" s="1"/>
  <c r="BV15" i="5"/>
  <c r="BR26" i="5"/>
  <c r="BX26" i="5" s="1"/>
  <c r="BQ21" i="5"/>
  <c r="BR21" i="5"/>
  <c r="BU16" i="5"/>
  <c r="BS16" i="5"/>
  <c r="BS25" i="5"/>
  <c r="BY25" i="5" s="1"/>
  <c r="BQ24" i="5"/>
  <c r="BW24" i="5" s="1"/>
  <c r="BQ22" i="5"/>
  <c r="BR24" i="5"/>
  <c r="BX24" i="5" s="1"/>
  <c r="BU15" i="5"/>
  <c r="BR25" i="5"/>
  <c r="BX25" i="5" s="1"/>
  <c r="BS22" i="5"/>
  <c r="BR15" i="5"/>
  <c r="BQ23" i="5"/>
  <c r="BT16" i="5"/>
  <c r="BR16" i="5"/>
  <c r="BS24" i="5"/>
  <c r="BY24" i="5" s="1"/>
  <c r="BQ16" i="5"/>
  <c r="BS23" i="5"/>
  <c r="BS15" i="5"/>
  <c r="BV17" i="5"/>
  <c r="BS21" i="5"/>
  <c r="BU17" i="5"/>
  <c r="BS17" i="5"/>
  <c r="BQ15" i="5"/>
  <c r="BQ26" i="5"/>
  <c r="BW26" i="5" s="1"/>
  <c r="BR23" i="5"/>
  <c r="BT17" i="5"/>
  <c r="BR17" i="5"/>
  <c r="BQ25" i="5"/>
  <c r="BW25" i="5" s="1"/>
  <c r="BT15" i="5"/>
  <c r="BQ8" i="5"/>
  <c r="CO7" i="6"/>
  <c r="CF8" i="6"/>
  <c r="CF5" i="6"/>
  <c r="CI7" i="6"/>
  <c r="CO6" i="6"/>
  <c r="CI5" i="6"/>
  <c r="CO5" i="6"/>
  <c r="CL5" i="6"/>
  <c r="CF10" i="6"/>
  <c r="CF9" i="6"/>
  <c r="CF7" i="6"/>
  <c r="CL6" i="6"/>
  <c r="BQ9" i="5"/>
  <c r="BW8" i="5"/>
  <c r="BT9" i="5"/>
  <c r="BQ10" i="5"/>
  <c r="BT10" i="5"/>
  <c r="BW10" i="5"/>
  <c r="BW9" i="5"/>
  <c r="BT8" i="5"/>
  <c r="BQ6" i="5"/>
  <c r="BQ7" i="5"/>
  <c r="BT6" i="5"/>
  <c r="BT5" i="5"/>
  <c r="BQ5" i="5"/>
  <c r="BT7" i="5"/>
  <c r="BW5" i="5"/>
  <c r="BW7" i="5"/>
  <c r="BW9" i="6"/>
  <c r="CA20" i="6"/>
  <c r="CA19" i="6"/>
  <c r="CA27" i="6"/>
  <c r="CA13" i="6"/>
  <c r="CA21" i="6"/>
  <c r="CA5" i="6"/>
  <c r="CA12" i="6"/>
  <c r="CA14" i="6"/>
  <c r="CA6" i="6"/>
  <c r="CA26" i="6"/>
  <c r="CA28" i="6"/>
  <c r="CA7" i="6"/>
  <c r="BS47" i="5" l="1"/>
  <c r="BW45" i="5" s="1"/>
  <c r="BT39" i="5"/>
  <c r="BR47" i="5"/>
  <c r="BV40" i="5" s="1"/>
  <c r="BV39" i="5"/>
  <c r="BQ47" i="5"/>
  <c r="BU38" i="5" s="1"/>
  <c r="CE34" i="6"/>
  <c r="CE33" i="6"/>
  <c r="CG35" i="6"/>
  <c r="CH47" i="6" s="1"/>
  <c r="CJ15" i="6"/>
  <c r="CG25" i="6"/>
  <c r="CG27" i="6"/>
  <c r="CB6" i="6"/>
  <c r="CB5" i="6"/>
  <c r="CJ16" i="6"/>
  <c r="CJ17" i="6"/>
  <c r="CE35" i="6"/>
  <c r="CB7" i="6"/>
  <c r="BQ33" i="5"/>
  <c r="BS33" i="5" s="1"/>
  <c r="CQ20" i="6"/>
  <c r="CQ15" i="6"/>
  <c r="CQ22" i="6"/>
  <c r="CQ19" i="6"/>
  <c r="CQ21" i="6"/>
  <c r="CQ17" i="6"/>
  <c r="BT43" i="5"/>
  <c r="BT38" i="5"/>
  <c r="BT41" i="5"/>
  <c r="BT42" i="5"/>
  <c r="BT46" i="5"/>
  <c r="BT44" i="5"/>
  <c r="BT45" i="5"/>
  <c r="BT40" i="5"/>
  <c r="BT25" i="5"/>
  <c r="CO23" i="6"/>
  <c r="CN23" i="6"/>
  <c r="CU21" i="6" s="1"/>
  <c r="CP16" i="6"/>
  <c r="CP18" i="6"/>
  <c r="BS27" i="5"/>
  <c r="BT24" i="5"/>
  <c r="BR27" i="5"/>
  <c r="BT26" i="5"/>
  <c r="BQ27" i="5"/>
  <c r="CF22" i="6"/>
  <c r="CO11" i="6"/>
  <c r="CO13" i="6" s="1"/>
  <c r="CA31" i="6" s="1"/>
  <c r="CB30" i="6" s="1"/>
  <c r="CA5" i="5"/>
  <c r="BU18" i="5"/>
  <c r="BT11" i="5"/>
  <c r="BQ32" i="5"/>
  <c r="BT13" i="5"/>
  <c r="BU10" i="5" s="1"/>
  <c r="BQ31" i="5"/>
  <c r="BQ13" i="5"/>
  <c r="BR8" i="5" s="1"/>
  <c r="BV18" i="5"/>
  <c r="CA6" i="5"/>
  <c r="BW11" i="5"/>
  <c r="BW13" i="5"/>
  <c r="BX8" i="5" s="1"/>
  <c r="BT18" i="5"/>
  <c r="CA7" i="5"/>
  <c r="CI11" i="6"/>
  <c r="CI13" i="6" s="1"/>
  <c r="CA17" i="6" s="1"/>
  <c r="CB16" i="6" s="1"/>
  <c r="CL11" i="6"/>
  <c r="CL13" i="6" s="1"/>
  <c r="CA24" i="6" s="1"/>
  <c r="CB23" i="6" s="1"/>
  <c r="BQ11" i="5"/>
  <c r="CA29" i="6"/>
  <c r="CC27" i="6" s="1"/>
  <c r="CA15" i="6"/>
  <c r="CC14" i="6" s="1"/>
  <c r="CA8" i="6"/>
  <c r="CC6" i="6" s="1"/>
  <c r="CA22" i="6"/>
  <c r="BW43" i="5" l="1"/>
  <c r="BW39" i="5"/>
  <c r="BW40" i="5"/>
  <c r="BW44" i="5"/>
  <c r="BW42" i="5"/>
  <c r="BV43" i="5"/>
  <c r="BU43" i="5"/>
  <c r="BW38" i="5"/>
  <c r="BW46" i="5"/>
  <c r="BW41" i="5"/>
  <c r="BU42" i="5"/>
  <c r="CG33" i="6"/>
  <c r="CH45" i="6" s="1"/>
  <c r="CG34" i="6"/>
  <c r="CH46" i="6" s="1"/>
  <c r="CF34" i="6"/>
  <c r="CF40" i="6" s="1"/>
  <c r="CF33" i="6"/>
  <c r="CF39" i="6" s="1"/>
  <c r="CU16" i="6"/>
  <c r="CU20" i="6"/>
  <c r="CT20" i="6"/>
  <c r="CT19" i="6"/>
  <c r="CU18" i="6"/>
  <c r="CT18" i="6"/>
  <c r="CT22" i="6"/>
  <c r="CT21" i="6"/>
  <c r="CT16" i="6"/>
  <c r="CU17" i="6"/>
  <c r="CT15" i="6"/>
  <c r="CU19" i="6"/>
  <c r="CQ18" i="6"/>
  <c r="CQ16" i="6"/>
  <c r="CU15" i="6"/>
  <c r="CT17" i="6"/>
  <c r="CU22" i="6"/>
  <c r="BU39" i="5"/>
  <c r="BU40" i="5"/>
  <c r="BV44" i="5"/>
  <c r="BU44" i="5"/>
  <c r="BU46" i="5"/>
  <c r="BV45" i="5"/>
  <c r="BU45" i="5"/>
  <c r="BV42" i="5"/>
  <c r="BV38" i="5"/>
  <c r="BV41" i="5"/>
  <c r="BU41" i="5"/>
  <c r="BV46" i="5"/>
  <c r="BR32" i="5"/>
  <c r="BS32" i="5"/>
  <c r="BR33" i="5"/>
  <c r="CA8" i="5"/>
  <c r="BR31" i="5"/>
  <c r="BS31" i="5"/>
  <c r="CA36" i="6"/>
  <c r="CB27" i="6"/>
  <c r="CF35" i="6"/>
  <c r="CH41" i="6" s="1"/>
  <c r="CC7" i="6"/>
  <c r="CC13" i="6"/>
  <c r="CB26" i="6"/>
  <c r="CI47" i="6"/>
  <c r="CC26" i="6"/>
  <c r="CG47" i="6"/>
  <c r="CB28" i="6"/>
  <c r="CF47" i="6"/>
  <c r="CB20" i="6"/>
  <c r="CC22" i="6"/>
  <c r="CB22" i="6"/>
  <c r="CC20" i="6"/>
  <c r="CC8" i="6"/>
  <c r="CB8" i="6"/>
  <c r="CC15" i="6"/>
  <c r="CB15" i="6"/>
  <c r="CB19" i="6"/>
  <c r="CB21" i="6"/>
  <c r="CJ22" i="6"/>
  <c r="CB14" i="6"/>
  <c r="CC29" i="6"/>
  <c r="CB29" i="6"/>
  <c r="CC28" i="6"/>
  <c r="CC19" i="6"/>
  <c r="CC21" i="6"/>
  <c r="CC5" i="6"/>
  <c r="CC12" i="6"/>
  <c r="CB13" i="6"/>
  <c r="CB12" i="6"/>
  <c r="BT47" i="5"/>
  <c r="CP23" i="6"/>
  <c r="CV18" i="6" s="1"/>
  <c r="CM23" i="6"/>
  <c r="BU7" i="5"/>
  <c r="BR7" i="5"/>
  <c r="BU6" i="5"/>
  <c r="BX10" i="5"/>
  <c r="BU11" i="5"/>
  <c r="BR5" i="5"/>
  <c r="BR13" i="5"/>
  <c r="BR12" i="5"/>
  <c r="BX6" i="5"/>
  <c r="BX13" i="5"/>
  <c r="BX12" i="5"/>
  <c r="BX9" i="5"/>
  <c r="BX5" i="5"/>
  <c r="BR6" i="5"/>
  <c r="BX7" i="5"/>
  <c r="BU13" i="5"/>
  <c r="BU12" i="5"/>
  <c r="BU9" i="5"/>
  <c r="BR9" i="5"/>
  <c r="BX11" i="5"/>
  <c r="BR11" i="5"/>
  <c r="BU8" i="5"/>
  <c r="BU5" i="5"/>
  <c r="BR10" i="5"/>
  <c r="CH40" i="6" l="1"/>
  <c r="CF46" i="6"/>
  <c r="CI46" i="6"/>
  <c r="CG45" i="6"/>
  <c r="CJ40" i="6"/>
  <c r="CK40" i="6" s="1"/>
  <c r="CG40" i="6"/>
  <c r="CI40" i="6"/>
  <c r="CI39" i="6"/>
  <c r="CG39" i="6"/>
  <c r="CF45" i="6"/>
  <c r="CH39" i="6"/>
  <c r="CI45" i="6"/>
  <c r="CJ39" i="6"/>
  <c r="CK39" i="6" s="1"/>
  <c r="CG46" i="6"/>
  <c r="CV16" i="6"/>
  <c r="CS20" i="6"/>
  <c r="CS19" i="6"/>
  <c r="CS21" i="6"/>
  <c r="CS17" i="6"/>
  <c r="CS22" i="6"/>
  <c r="CS18" i="6"/>
  <c r="CS15" i="6"/>
  <c r="CS16" i="6"/>
  <c r="CV22" i="6"/>
  <c r="CV19" i="6"/>
  <c r="CV15" i="6"/>
  <c r="CV21" i="6"/>
  <c r="CV20" i="6"/>
  <c r="CV17" i="6"/>
  <c r="CQ23" i="6"/>
  <c r="CF41" i="6"/>
  <c r="CG41" i="6"/>
  <c r="CI41" i="6"/>
  <c r="CJ41" i="6"/>
  <c r="CK41" i="6" s="1"/>
</calcChain>
</file>

<file path=xl/sharedStrings.xml><?xml version="1.0" encoding="utf-8"?>
<sst xmlns="http://schemas.openxmlformats.org/spreadsheetml/2006/main" count="15031" uniqueCount="5109">
  <si>
    <t>Haematology</t>
  </si>
  <si>
    <t>CARPA</t>
  </si>
  <si>
    <t>Inorganic NPs</t>
  </si>
  <si>
    <t>Polymer-based NPs</t>
  </si>
  <si>
    <t>Lipid-based NPs</t>
  </si>
  <si>
    <t>Coagulation</t>
  </si>
  <si>
    <t>Platelets</t>
  </si>
  <si>
    <t>Complement activation</t>
  </si>
  <si>
    <t>Blood-compatible NPs</t>
  </si>
  <si>
    <t xml:space="preserve"> QUANTITATIVE ANALYSIS FROM PUBLICATIONS</t>
  </si>
  <si>
    <t>HEMOLYSIS/ANEMIA</t>
  </si>
  <si>
    <t>Count haematology AND type of NP</t>
  </si>
  <si>
    <t>Count Yes to hemolysis</t>
  </si>
  <si>
    <t>Count No to hemolysis</t>
  </si>
  <si>
    <t>total</t>
  </si>
  <si>
    <t>Total</t>
  </si>
  <si>
    <t>No effect haematology</t>
  </si>
  <si>
    <t>THROMBOSIS</t>
  </si>
  <si>
    <t xml:space="preserve">Count Yes </t>
  </si>
  <si>
    <t>Count THROMBOSIS AND type</t>
  </si>
  <si>
    <t>Count No</t>
  </si>
  <si>
    <t>No effect on coagulation</t>
  </si>
  <si>
    <t>Hemoincompatibility</t>
  </si>
  <si>
    <t>No effect on complement</t>
  </si>
  <si>
    <t>Carpa</t>
  </si>
  <si>
    <t>Hemoincompatibility VS Type of NP</t>
  </si>
  <si>
    <t>Inorganic</t>
  </si>
  <si>
    <t>PUBLICATIONS REPORTING BLOOD INCOMPATIBILITIES</t>
  </si>
  <si>
    <t>Polymer-based</t>
  </si>
  <si>
    <t>TOTAL NUMBER OF PUBLICATIONS SCREENEED</t>
  </si>
  <si>
    <t>Lipid-based</t>
  </si>
  <si>
    <t>Y</t>
  </si>
  <si>
    <t>2-s2.0-84861669650</t>
  </si>
  <si>
    <t>Scopus</t>
  </si>
  <si>
    <t>Article</t>
  </si>
  <si>
    <t>CARPA; Drug targeting; Hypersensitivity reactions; Innate immunity; Nanomedicines; Tolerance induction</t>
  </si>
  <si>
    <t>PEGylated liposomal doxorubicin (Doxil) has been used in cancer chemotherapy for 16 years. Clinical experience shows that it can cause mild-to-severe hypersensitivity (infusion) reactions, which are manifestations of complement (C) activation-related pseudoallergy (CARPA). Although in most cases CARPA is inconsequential, a main symptom, cardiopulmonary distress, may be life threatening in hypersensitive individuals. To date, the prevention of Doxil-induced CARPA is based on premedication and a slow infusion protocol. The present study suggests desensitization by Doxil-like empty liposomes, called placebo Doxil (Doxebo), as an alternative strategy, which is based on the tachyphylactic nature of Doxil reactions. Doxebo-induced tolerance to Doxil was shown to develop within minutes and to be specific to Doxil-like PEGylated liposomes. The procedure of desensitization involves slow, low-dose pre-infusion of Doxebo before Doxil treatment which minimizes the ensuing physiological changes or keeps them subclinical. Although the mechanism of tolerance induction is not yet clear, the effector arm of C response is unlikely to be affected, as the vascular reactivity of desensitized pigs to zymosan remains intact. Desensitization with empty vesicles represents a novel approach for reducing the risk of anaphylactic reactions to drug carrier liposomes. The underlying immediate, most likely passive silencing of an innate immune response may represent a novel mechanism of tolerance induction which may work for other reactogenic nanosystems as well. © 2012 Elsevier B.V.</t>
  </si>
  <si>
    <t>Szebeni, J., Nanomedicine Research and Education Center, Semmelweis University, Nonprofit Ltd., Nagyváradtér 4, Budapest 1089, Miskolc, Hungary, Department of Pathophysiology, Semmelweis University, Budapest, Hungary, Seroscience Ltd., Budapest, Hungary, Miskolc University, Faculty of Health, Budapest, Miskolc, Hungary; Bedocs, P., Nanomedicine Research and Education Center, Semmelweis University, Nonprofit Ltd., Nagyváradtér 4, Budapest 1089, Miskolc, Hungary, Seroscience Ltd., Budapest, Hungary, Department of Anatomy, Physiology and Genetics, Uniformed Services University of the Health Sciences, Bethesda, MD, United States; Urbanics, R., Seroscience Ltd., Budapest, Hungary; Bünger, R., Department of Anatomy, Physiology and Genetics, Uniformed Services University of the Health Sciences, Bethesda, MD, United States; Rosivall, L., Department of Pathophysiology, Semmelweis University, Hungarian Academy of Sciences-Semmelweis University, Budapest, Hungary; Tóth, M., Department of Health Science and Sport Medicine, Faculty of Physical Education and Sport Science, Semmelweis Medical University, Budapest, Hungary; Barenholz, Y., Laboratory of Membrane and Liposome Research, IMRIC, Hebrew University-Hadassah Medical School, Jerusalem, Israel</t>
  </si>
  <si>
    <t>Nanomedicine Research and Education Center, Semmelweis University, Nonprofit Ltd., Nagyváradtér 4, Budapest 1089, Miskolc, Hungary; Department of Pathophysiology, Semmelweis University, Budapest, Hungary; Seroscience Ltd., Budapest, Hungary; Department of Anatomy, Physiology and Genetics, Uniformed Services University of the Health Sciences, Bethesda, MD, United States; Department of Pathophysiology, Semmelweis University, Hungarian Academy of Sciences-Semmelweis University, Budapest, Hungary; Department of Health Science and Sport Medicine, Faculty of Physical Education and Sport Science, Semmelweis Medical University, Budapest, Hungary; Laboratory of Membrane and Liposome Research, IMRIC, Hebrew University-Hadassah Medical School, Jerusalem, Israel; Miskolc University, Faculty of Health, Budapest, Miskolc, Hungary</t>
  </si>
  <si>
    <t>https://www.scopus.com/inward/record.uri?eid=2-s2.0-84861669650&amp;doi=10.1016%2fj.jconrel.2012.02.029&amp;partnerID=40&amp;md5=165c819181697962abd32abb605c6370</t>
  </si>
  <si>
    <t>10.1016/j.jconrel.2012.02.029</t>
  </si>
  <si>
    <t>Journal of Controlled Release</t>
  </si>
  <si>
    <t>Prevention of infusion reactions to PEGylated liposomal doxorubicin via tachyphylaxis induction by placebo vesicles: A porcine model</t>
  </si>
  <si>
    <t>Szebeni J., Bedocs P., Urbanics R., Bünger R., Rosivall L., Tóth M., Barenholz Y.</t>
  </si>
  <si>
    <t>2-s2.0-84908503105</t>
  </si>
  <si>
    <t>Adverse drug effects; Anaphylatoxins; Anaphylaxis; CARPA; Nanomedicines; Pseudoallergy</t>
  </si>
  <si>
    <t>Pigs are known to provide a sensitive model for studying complement (C) activation-related pseudoallergy (CARPA), a hypersensitivity reaction to liposomal and many other nanomedicines that limits their clinical use. The utility of rats as a CARPA model has, however, not been analyzed to date in detail. The present study compared the two models by inducing CARPA with i.v. bolus injections of two reactogenic liposomes that differed from each other in surface properties: one was AmBisome, a strong anionic, free-surface small unilamellar liposome (SUV), while the other was neutral, polyethylene glycol (PEG)-grafted SUV wherein the 2 kDa-PEG was anchored to the membrane via cholesterol (Chol-PEG). Both in pigs and rats AmBisome caused significant consumption of C3, indicating C activation, along with paralleling massive changes in blood pressure, white blood cell, platelet counts and in plasma thromboxane B2 levels, indicating CARPA. These processes were similar in the two species in terms of kinetics, but significantly differed in the doses that caused major hemodynamic changes (~ 0.01 and ~ 22 mg phospholipid (PL)/kg in pigs and rats, respectively). Pigs responded to AmBisome with pulmonary hypertension and systemic hypotension, and the reaction was not tachyphylactic. The major response of rats was systemic hypotension, leukopenia followed by leukocytosis, and thrombocytopenia. Chol-PEG liposomes caused severe reaction in pigs at 0.1 mg/kg, while the reaction they caused in rats was mild even at 300 mg PL/kg. Importantly, the reaction to Chol-PEG in pigs was partly tachyphylactic. These observations highlight fundamental differences in the immune mechanisms of porcine and rat CARPA, and also show a major impact of liposome surface characteristics, determining the presence or absence of tachyphylaxis. The data suggest that rats are 2-3 orders of magnitude less sensitive to liposomal CARPA than pigs; however, the causes of these differences, the PEG-dependent tachyphylaxis and the massive reactivity of Chol-PEG liposomes remain unclear. © 2014 Elsevier B.V.</t>
  </si>
  <si>
    <t>Dézsi, L., Nanomedicine Research and Education Center, Semmelweis University, Nagyvaradter 4, Budapest, Hungary; Fülöp, T., Nanomedicine Research and Education Center, Semmelweis University, Nagyvaradter 4, Budapest, Hungary; Mészáros, T., Nanomedicine Research and Education Center, Semmelweis University, Nagyvaradter 4, Budapest, Hungary; Szénási, G., Department of Pathophysiology, Semmelweis University, Budapest, Hungary, MTA-SE Pediatrics and Nephrology Research Group, Budapest, Hungary; Urbanics, R., SeroScience Ltd., Budapest, Hungary; Vázsonyi, C., Nanomedicine Research and Education Center, Semmelweis University, Nagyvaradter 4, Budapest, Hungary; Orfi, E., Nanomedicine Research and Education Center, Semmelweis University, Nagyvaradter 4, Budapest, Hungary; Rosivall, L., Department of Pathophysiology, Semmelweis University, Budapest, Hungary, MTA-SE Pediatrics and Nephrology Research Group, Budapest, Hungary; Nemes, R., Department of Pharmaceutics, Utrecht Institute for Pharmaceutical Sciences, Utrecht University, Utrecht, Netherlands; Kok, R.J., Department of Pharmaceutics, Utrecht Institute for Pharmaceutical Sciences, Utrecht University, Utrecht, Netherlands; Metselaar, J.M., Department of Targeted Therapeutics, MIRA Institute, University of Twente, Enschede, Netherlands; Storm, G., Department of Pharmaceutics, Utrecht Institute for Pharmaceutical Sciences, Utrecht University, Utrecht, Netherlands, Department of Targeted Therapeutics, MIRA Institute, University of Twente, Enschede, Netherlands; Szebeni, J., Nanomedicine Research and Education Center, Semmelweis University, Nagyvaradter 4, Budapest, Hungary, Department of Pathophysiology, Semmelweis University, Budapest, Hungary, SeroScience Ltd., Budapest, Hungary, Department of Nanobiotechnology and Regenerative Medicine, Faculty of Health, Miskolc University, Budapest, Hungary</t>
  </si>
  <si>
    <t>Nanomedicine Research and Education Center, Semmelweis University, Nagyvaradter 4, Budapest, Hungary; Department of Pathophysiology, Semmelweis University, Budapest, Hungary; MTA-SE Pediatrics and Nephrology Research Group, Budapest, Hungary; SeroScience Ltd., Budapest, Hungary; Department of Pharmaceutics, Utrecht Institute for Pharmaceutical Sciences, Utrecht University, Utrecht, Netherlands; Department of Targeted Therapeutics, MIRA Institute, University of Twente, Enschede, Netherlands; Department of Nanobiotechnology and Regenerative Medicine, Faculty of Health, Miskolc University, Budapest, Hungary</t>
  </si>
  <si>
    <t>https://www.scopus.com/inward/record.uri?eid=2-s2.0-84908503105&amp;doi=10.1016%2fj.jconrel.2014.08.009&amp;partnerID=40&amp;md5=e43a9d182a8766dcaefa8c77ecfd9160</t>
  </si>
  <si>
    <t>10.1016/j.jconrel.2014.08.009</t>
  </si>
  <si>
    <t>Features of complement activation-related pseudoallergy to liposomes with different surface charge and PEGylation: Comparison of the porcine and rat responses</t>
  </si>
  <si>
    <t>Dézsi L., Fülöp T., Mészáros T., Szénási G., Urbanics R., Vázsonyi C., Orfi E., Rosivall L., Nemes R., Kok R.J., Metselaar J.M., Storm G., Szebeni J.</t>
  </si>
  <si>
    <t>2-s2.0-84931090679</t>
  </si>
  <si>
    <t>anaphylatoxins; anaphylaxis; ApoE; complement; hypersensitivity reactions</t>
  </si>
  <si>
    <t>The complement (C) activating effect of zymosan and liposomal drugs (AmBisome, Caelyx) leads to significant C consumption in rats, dogs, pigs and other species in vivo, as reflected by a fall in hemolytic complement activity (HCA) of their plasma. However, the acute C activating effect of zymosan and liposomal drugs is unclear in the mouse. Therefore, using sheep red blood cells, we assayed the HCA of plasma obtained from apolipoprotein E-deficient (ApoE) as well as from background C57BL/6 (BL6) mice. Intravenous (i.v.) administration of C activators led to a significant rise (up to 40%) in HCA of the plasma. The HCA steadily rose up to 30 min in ApoE mice, while it peaked at 3 min in BL6 mice, returning to baseline thereafter. The elevated HCA after IV injection of C activators is "paradoxical" in mice, since it implies an increase rather than a decrease in C levels in the blood. One possible explanation of the phenomenon is hemoconcentration due to anaphylatoxin-induced capillary leakage, resulting in an apparent rise of HCA. In conclusion, these preliminary observations highlight, for the first time, a species-dependent opposing impact of C activation and the resulting anaphylatoxin actions on hemolytic complement activity. © 2015 by De Gruyter 2015.</t>
  </si>
  <si>
    <t>Mészáros, T., Nanomedicine Research and Education Center, Semmelweis University, 1089 Nagyvárad tér 4, Budapest, Hungary; Szénási, G., Department of Pathophysiology, Semmelweis University, 1089 Nagyvárad tér 4, Budapest, Hungary, MTA-SE Pediatrics and Nephrology Research Group, 1089 Nagyvárad tér 4, Budapest, Hungary; Rosivall, L., Department of Pathophysiology, Semmelweis University, 1089 Nagyvárad tér 4, Budapest, Hungary, MTA-SE Pediatrics and Nephrology Research Group, 1089 Nagyvárad tér 4, Budapest, Hungary; Szebeni, J., Nanomedicine Research and Education Center, Semmelweis University, 1089 Nagyvárad tér 4, Budapest, Hungary, Department of Nanobiotechnology and Regenerative Medicine, Health Sciences Center, Miskolc University, Miskolc, Hungary, SeroScience Ltd, Budapest, Hungary; Dézsi, L., Nanomedicine Research and Education Center, Semmelweis University, 1089 Nagyvárad tér 4, Budapest, Hungary</t>
  </si>
  <si>
    <t>Nanomedicine Research and Education Center, Semmelweis University, 1089 Nagyvárad tér 4, Budapest, Hungary; Department of Pathophysiology, Semmelweis University, 1089 Nagyvárad tér 4, Budapest, Hungary; MTA-SE Pediatrics and Nephrology Research Group, 1089 Nagyvárad tér 4, Budapest, Hungary; Department of Nanobiotechnology and Regenerative Medicine, Health Sciences Center, Miskolc University, Miskolc, Hungary; SeroScience Ltd, Budapest, Hungary</t>
  </si>
  <si>
    <t>https://www.scopus.com/inward/record.uri?eid=2-s2.0-84931090679&amp;doi=10.1515%2fejnm-2015-0022&amp;partnerID=40&amp;md5=4a0b136ba4353e7b7a465541da19778b</t>
  </si>
  <si>
    <t>10.1515/ejnm-2015-0022</t>
  </si>
  <si>
    <t>European Journal of Nanomedicine</t>
  </si>
  <si>
    <t>Paradoxical rise of hemolytic complement in the blood of mice during zymosan- and liposome-induced CARPA: A pilot study</t>
  </si>
  <si>
    <t>Mészáros T., Szénási G., Rosivall L., Szebeni J., Dézsi L.</t>
  </si>
  <si>
    <t>N</t>
  </si>
  <si>
    <t>2-s2.0-84903883115</t>
  </si>
  <si>
    <t>Gold nanoparticles have attracted enormous interest as potential theranostic agents. However, little is known about the long-term elimination and systemic toxicity of gold nanoparticles in the literature. Hollow gold nanospheres (HAuNS) is a class of photothermal conducting agent that have shown promises in photoacoustic imaging, photothermal ablation therapy, and drug delivery. It's very necessary to make clear the biosafety of HAuNS for its further application.Methods: We investigated the cytotoxicity, complement activation, and platelet aggregation of polyethylene glycol (PEG)-coated HAuNS (PEG-HAuNS, average diameter of 63 nm) in vitro and their pharmacokinetics, biodistribution, organ elimination, hematology, clinical chemistry, acute toxicity, and chronic toxicity in mice.Results: PEG-HAuNS did not induce detectable activation of the complement system and did not induce detectable platelet aggregation. The blood half-life of PEG-HAuNS in mice was 8.19 ± 1.4 hr. The single effective dose of PEG-HAuNS in photothermal ablation therapy was determined to be 12.5 mg/kg. PEG-HAuNS caused no adverse effects after 10 daily intravenous injections over a 2-week period at a dose of 12.5 mg/kg per injection (accumulated dose: 125 mg/kg). Quantitative analysis of the muscle, liver, spleen, and kidney revealed that the levels of Au decreased 45.2%, 28.6%, 41.7%, and 40.8%, respectively, from day 14 to day 90 after the first intravenous injection, indicating that PEG-HAuNS was slowly cleared from these organs in mice.Conclusion: Our data support the use of PEG-HAuNS as a promising photothermal conducting agent. © 2014 You et al.; licensee BioMed Central Ltd.</t>
  </si>
  <si>
    <t>Objective: Gold nanoparticles have attracted enormous interest as potential theranostic agents. However, little is known about the long-term elimination and systemic toxicity of gold nanoparticles in the literature. Hollow gold nanospheres (HAuNS) is a class of photothermal conducting agent that have shown promises in photoacoustic imaging, photothermal ablation therapy, and drug delivery. It's very necessary to make clear the biosafety of HAuNS for its further application.Methods: We investigated the cytotoxicity, complement activation, and platelet aggregation of polyethylene glycol (PEG)-coated HAuNS (PEG-HAuNS, average diameter of 63 nm) in vitro and their pharmacokinetics, biodistribution, organ elimination, hematology, clinical chemistry, acute toxicity, and chronic toxicity in mice.Results: PEG-HAuNS did not induce detectable activation of the complement system and did not induce detectable platelet aggregation. The blood half-life of PEG-HAuNS in mice was 8.19 ± 1.4 hr. The single effective dose of PEG-HAuNS in photothermal ablation therapy was determined to be 12.5 mg/kg. PEG-HAuNS caused no adverse effects after 10 daily intravenous injections over a 2-week period at a dose of 12.5 mg/kg per injection (accumulated dose: 125 mg/kg). Quantitative analysis of the muscle, liver, spleen, and kidney revealed that the levels of Au decreased 45.2%, 28.6%, 41.7%, and 40.8%, respectively, from day 14 to day 90 after the first intravenous injection, indicating that PEG-HAuNS was slowly cleared from these organs in mice.Conclusion: Our data support the use of PEG-HAuNS as a promising photothermal conducting agent. © 2014 You et al.; licensee BioMed Central Ltd.</t>
  </si>
  <si>
    <t>https://www.scopus.com/inward/record.uri?eid=2-s2.0-84903883115&amp;doi=10.1186%2f1743-8977-11-26&amp;partnerID=40&amp;md5=c2b6cf2b5c73bfae83796bca24213032</t>
  </si>
  <si>
    <t>10.1186/1743-8977-11-26</t>
  </si>
  <si>
    <t>Particle and Fibre Toxicology</t>
  </si>
  <si>
    <t>Pharmacokinetics, clearance, and biosafety of polyethylene glycol-coated hollow gold nanospheres</t>
  </si>
  <si>
    <t>You J., Zhou J., Zhou M., Liu Y., Robertson J.D., Liang D., Van Pelt C., Li C.</t>
  </si>
  <si>
    <t>2-s2.0-84890424862</t>
  </si>
  <si>
    <t>The aim of this work was to probe the biodistribution and toxic effects of silver nanoparticles (NPs) with powerful anti-bacterial and anti-virus activities. For this purpose, novel silver NPs with gold nanorod (NR) core and silver shell (Au@Ag NRs) were developed and employed as a model material. The inner gold core provided an excellent internal reference for tracking the NRs in vivo. After subcutaneous injection of Au@Ag NRs, silver and gold contents in the subcutis and organs were examined by inductively coupled plasma mass spectrometry at different time points within 28 days. Histological analysis, physiological function and complement faction 3 (C3) and 5a (C5a) measurement were performed over time to reveal the toxic effect of Au@Ag NRs in vivo. Experimental results showed that majority of the Au@Ag NRs remained in the injection site except for a small amount migrating into the lymph nodes. The silver shell was dissolved in the subcutaneous tissue and released silver ions rapidly, which resulted in detectable silver accumulation in most of the organs. The accumulated silver ions in the kidney not only interacted with the kidney cells membrane but also induced a rapid increase of complement fraction C3 followed by a significant consumption and C3a and C5a production significantly in the serum, which resulted in kidney oxidative damage and eventually led to the morphological changes and filtration function impairment of the glomerulus. The released silver ions also caused oxidative injury of subcutaneous tissue in the injection site. © 2014 Informa UK, Ltd.</t>
  </si>
  <si>
    <t>https://www.scopus.com/inward/record.uri?eid=2-s2.0-84890424862&amp;doi=10.3109%2f17435390.2013.822593&amp;partnerID=40&amp;md5=f4a84d8b37ea31d9bdc76c3bfd984013</t>
  </si>
  <si>
    <t>10.3109/17435390.2013.822593</t>
  </si>
  <si>
    <t>Nanotoxicology</t>
  </si>
  <si>
    <t>Using gold nanorods core/silver shell nanostructures as model material to probe biodistribution and toxic effects of silver nanoparticles in mice</t>
  </si>
  <si>
    <t>Meng J., Ji Y., Liu J., Cheng X., Guo H., Zhang W., Wu X., Xu H.</t>
  </si>
  <si>
    <t>2-s2.0-84907983033</t>
  </si>
  <si>
    <t>Peptide-based nanoparticles have emerged as promising drug delivery systems for targeted cancer therapy. Yet, the biocompatibility of these nanoparticles has not been elucidated. Here, the in vitro biocompatibility and toxicity and in vivo immunocompatibility and bioactivity of the self/coassembling peptide AC8 in its nanoparticle form are evaluated. AC8 showed minimal hemolytic activity (5%) and did not cause aggregation of red blood cells. The in vitro assay revealed that AC8 did not activate the complement system via the classical or alternative pathway but did activate the lectin pathway to a small extent. However, AC8 showed no C3a and C5a anaphylotoxin activation suggesting that complement activation did not proceed to the later, inflammatory, stages. The in vivo immune response assay showed that administration of AC8 to BALB/c mice had no effect on the weight of immune organs or body weight of mice at doses less than 0.1 mg/kg. This peptide also did not have any effect on the expression of CD3+ T-cells and natural killer (NK) cells, the ratio of CD4+/CD8+ T-cell, and the proliferation of B-cells. These results suggest that AC8 can be a potential carrier candidate for drug delivery. © 2014 American Chemical Society.</t>
  </si>
  <si>
    <t>https://www.scopus.com/inward/record.uri?eid=2-s2.0-84907983033&amp;doi=10.1021%2fmp5001185&amp;partnerID=40&amp;md5=3dc76a25b55a654e9aeef5fe755e789a</t>
  </si>
  <si>
    <t>10.1021/mp5001185</t>
  </si>
  <si>
    <t>Molecular Pharmaceutics</t>
  </si>
  <si>
    <t>Evaluation of biocompatibility of the ac8 peptide and its potential use as a drug carrier</t>
  </si>
  <si>
    <t>Naahidi S., Wang Y., Zhang M., Wang R., Jafari M., Yuan Y., Dixon B., Chen P.</t>
  </si>
  <si>
    <t>2-s2.0-84923094758</t>
  </si>
  <si>
    <t>Polyampholyte-coated (poly(acrylic acid) (PAA)-co-3-(diethylamino)-propylamine (DEAPA)) magnetite nanoparticles (PAMNPs) have been prepared as contrasting agent used in magnetic resonance imaging (MRI). Excellent biocompatibility is required for contrasting agents used in high-resolution magnetic resonance angiography. To evaluate the biocompatibility of PAMNPs, some experiments have been conducted. The hemolysis, plasma recalcification, dynamic blood clotting, prothrombin time, inflammatory cytokine release and complement system activation assays were carried out to investigate the hemocompatibility. To evaluate the toxicity to vessel, MTT test and vascular irritation tests were conducted. Tissue toxicity test was also performed to investigate the biocompability in vivo. We also looked into the biodistribution. The results showed that PAMNPs at the working concentration (0.138 mM) present similar hemocompatibility with negative control, thus have no significant effect to vessels. PAMNPs were mainly distributed in the liver and the blood. The circulation time in blood was considerably long, with the half-time of 3.77 h in plasma. This property is advantageous for PAMNPs' use in angiography. PAMNPs could be metabolized rapidly in mice and were not observed to cause any toxic or adverse effect. In short, these results suggest that the PAMNPs have great potential to serve as safe contrast agents in magnetic resonance imaging (MRI).</t>
  </si>
  <si>
    <t>https://www.scopus.com/inward/record.uri?eid=2-s2.0-84923094758&amp;doi=10.1038%2fsrep07774&amp;partnerID=40&amp;md5=32aefbd27c1336b94b635111d01fcac9</t>
  </si>
  <si>
    <t>10.1038/srep07774</t>
  </si>
  <si>
    <t>Scientific Reports</t>
  </si>
  <si>
    <t>Low toxicity and long circulation time of Polyampholyte-coated magnetic nanoparticles for blood pool contrast agents</t>
  </si>
  <si>
    <t>Wang Q., Shen M., Zhao T., Xu Y., Lin J., Duan Y., Gu H.</t>
  </si>
  <si>
    <t>2-s2.0-84929152632</t>
  </si>
  <si>
    <t>Ideal nanoparticle (NP)-based drug and vaccine delivery vectors should be free of inherent cytotoxic or immunostimulatory properties. Therefore, determining baseline immune responses to nanomaterials is of utmost importance when designing human therapeutics. We characterized the response of human immune cells to hydrogel NPs fabricated using Particle Replication in Non-wetting Templates (PRINT) technology. We found preferential NP uptake by primary CD14+ monocytes, which was significantly reduced upon PEGylation of the NP surface. Multiplex cytokine analysis of NP treated primary human peripheral blood mononuclear cells suggests that PRINT based hydrogel NPs do not evoke significant inflammatory responses nor induce cytotoxicity or complement activation. We furthered these studies using an in vivo humanized mouse model and similarly found preferential NP uptake by human CD14+ monocytes without systemic inflammatory cytokine responses. These studies suggest that PRINT hydrogel particles form a desirable platform for vaccine and drug delivery as they neither induce inflammation nor toxicity. © 2015 Elsevier Inc.</t>
  </si>
  <si>
    <t>https://www.scopus.com/inward/record.uri?eid=2-s2.0-84929152632&amp;doi=10.1016%2fj.nano.2014.11.010&amp;partnerID=40&amp;md5=765cde43d5a538b06ac36ce0bc47e8a4</t>
  </si>
  <si>
    <t>10.1016/j.nano.2014.11.010</t>
  </si>
  <si>
    <t>Nanomedicine: Nanotechnology, Biology, and Medicine</t>
  </si>
  <si>
    <t>Analysis of human innate immune responses to PRINT fabricated nanoparticles with cross validation using a humanized mouse model</t>
  </si>
  <si>
    <t>Robbins G.R., Roberts R.A., Guo H., Reuter K., Shen T., Sempowski G.D., McKinnon K.P., Su L., DeSimone J.M., Ting J.P.-Y.</t>
  </si>
  <si>
    <t>2-s2.0-84942861839</t>
  </si>
  <si>
    <t>An estimated 1% or less of nanoparticles (NPs) deposited in the lungs translocate to systemic circulation and enter other organs; however, this estimation may not be accurate given the low sensitivity of existing in vivo NP detection methods. Moreover, the biological effects of such low levels of translocation are unclear. We employed a nano-scale hyperspectral microscope to spatially observe and spectrally profile NPs in tissues and blood following pulmonary deposition in mice. In addition, we characterized effects occurring in blood, liver and heart at the mRNA and protein level following translocation from the lungs. Adult female C57BL/6 mice were exposed via intratracheal instillation to 18 or 162 μg of industrially relevant titanium dioxide nanoparticles (nano-TiO2) alongside vehicle controls. Using the nano-scale hyperspectral microscope, translocation to heart and liver was confirmed at both doses, and to blood at the highest dose, in mice analyzed 24 h post-exposure. Global gene expression profiling and ELISA analysis revealed activation of complement cascade and inflammatory processes in heart and specific activation of complement factor 3 in blood, suggesting activation of an early innate immune response essential for particle opsonisation and clearance. The liver showed a subtle response with changes in the expression of genes associated with acute phase response. This study characterizes the subtle systemic effects that occur in liver and heart tissues following pulmonary exposure and low levels of translocation of nano-TiO2 from lungs. © 2015 Crown Copyright. Published by Taylor &amp; Francis.</t>
  </si>
  <si>
    <t>https://www.scopus.com/inward/record.uri?eid=2-s2.0-84942861839&amp;doi=10.3109%2f17435390.2014.996192&amp;partnerID=40&amp;md5=e411136c88a9ae3625e1175bc407cbce</t>
  </si>
  <si>
    <t>10.3109/17435390.2014.996192</t>
  </si>
  <si>
    <t>Intratracheally instilled titanium dioxide nanoparticles translocate to heart and liver and activate complement cascade in the heart of C57BL/6 mice</t>
  </si>
  <si>
    <t>Husain M., Wu D., Saber A.T., Decan N., Jacobsen N.R., Williams A., Yauk C.L., Wallin H., Vogel U., Halappanavar S.</t>
  </si>
  <si>
    <t>2-s2.0-84948783511</t>
  </si>
  <si>
    <t>Selol is a semi-synthetic compound containing selenite that is effective against cancerous cells and safer for clinical applications in comparison with other inorganic forms of selenite. Recently, we have developed a formulation of poly(methyl vinyl ether-co-maleic anhydride)-shelled selol nanocapsules (SPN), which reduced the proliferative activity of lung adenocarcinoma cells and presented little deleterious effects on normal cells in in vitro studies. In this study, we report on the antitumor activity and systemic effects induced by this formulation in chemically induced lung adenocarcinoma-bearing mice. The in vivo antitumor activity of the SPN was verified by macroscopic quantification, immunohistochemistry and morphological analyses. Toxicity analyses were performed by evaluations of the kidney, liver, and spleen; analyses of hemogram and plasma levels of alanine aminotransferase, aspartate transaminase, urea, and creatinine; and DNA fragmentation and cell cycle activity of the bone marrow cells. Furthermore, we investigated the potential of the SPN formulation to cause hemolysis, activate the complement system, provoke an inflammatory response and change the conformation of the plasma proteins. Our results showed that the SPN reduced the area of the surface tumor nodules but not the total number of tumor nodules. The biochemical and hematological findings were suggestive of the low systemic toxicity of the SPN formulation. The surface properties of the selol nanocapsules point to characteristics that are consistent with the treatment of the tumors in vivo: low hemolytic activity, weak inflammatory reaction with no activation of the complement system, and mild or absent conformational changes of the plasma proteins. In conclusion, this report suggests that the SPN formulation investigated herein exhibits anti-tumoral effects against lung adenocarcinoma in vivo and is associated with low systemic toxicity and high biocompatibility. © 2015 IOP Publishing Ltd.</t>
  </si>
  <si>
    <t>https://www.scopus.com/inward/record.uri?eid=2-s2.0-84948783511&amp;doi=10.1088%2f0957-4484%2f26%2f50%2f505101&amp;partnerID=40&amp;md5=67107f9177283864c4eb308650380887</t>
  </si>
  <si>
    <t>10.1088/0957-4484/26/50/505101</t>
  </si>
  <si>
    <t>Nanotechnology</t>
  </si>
  <si>
    <t>Antitumor activity and systemic effects of PVM/MA-shelled selol nanocapsules in lung adenocarcinoma-bearing mice</t>
  </si>
  <si>
    <t>De Souza L.R., Muehlmann L.A., Matos L.C., Simón-Vázquez R., Lacava Z.G.M., De-Paula A.M.B., Mosiniewicz-Szablewska E., Suchocki P., Morais P.C., González-Fernández A., Báo S.N., Azevedo R.B.</t>
  </si>
  <si>
    <t>2-s2.0-84948402126</t>
  </si>
  <si>
    <t>Notwithstanding rapid advances of nanotechnology in diagnostic imaging and drug delivery, the engineered nanocarriers still exhibit substantial lack of hemocompatibility. Thus, when injected systemically, nanoparticles are avidly recognized by blood leukocytes and platelets, but the mechanisms of immune recognition are not well understood and strategies to mitigate these phenomena remain underexplored. Using superparamagnetic dextran iron oxide (SPIO) nanoworms (NWs) we demonstrate an efficient and predominantly complement-dependent uptake by mouse lymphocytes, neutrophils and monocytes from normal and tumor bearing mice in vitro. Following intravenous injection into wild type mice, blood leukocytes as well as platelets became magnetically labeled, while the labeling was decreased by 95% in complement C3-deficient mice. Using blood cells from healthy and cancer patient donors, we demonstrated that neutrophils, monocytes, lymphocytes and eosinophils took up SPIO NWs, and the uptake was prevented by EDTA (a general complement inhibitor) and by antiproperdin antibody (an inhibitor of the alternative pathway of the complement system). Cross-linking and hydrogelation of SPIO NWs surface by epichlorohydrin decreased C3 opsonization in mouse serum, and consequently reduced the uptake by mouse leukocytes by more than 70% in vivo. Remarkably, the cross-linked particles did not show a decrease in C3 opsonization in human serum, but showed a significant decrease (over 60%) of the uptake by human leukocytes. The residual uptake of cross-linked nanoparticles was completely blocked by EDTA. These findings demonstrate species differences in complement-mediated nanoparticle recognition and uptake by leukocytes, and further show that human hemocompatibility could be improved by inhibitors of complement alternative pathway and by nanoparticle surface coating. These results provide important insights into the mechanisms of hemocompatibility of nanomedicines. © 2015 American Chemical Society.</t>
  </si>
  <si>
    <t>https://www.scopus.com/inward/record.uri?eid=2-s2.0-84948402126&amp;doi=10.1021%2facsnano.5b05061&amp;partnerID=40&amp;md5=6060eaf9f5bcb4669157758e7469acfb</t>
  </si>
  <si>
    <t>10.1021/acsnano.5b05061</t>
  </si>
  <si>
    <t>ACS Nano</t>
  </si>
  <si>
    <t>Modulatory Role of Surface Coating of Superparamagnetic Iron Oxide Nanoworms in Complement Opsonization and Leukocyte Uptake</t>
  </si>
  <si>
    <t>Inturi S., Wang G., Chen F., Banda N.K., Holers V.M., Wu L., Moghimi S.M., Simberg D.</t>
  </si>
  <si>
    <t>2-s2.0-84984784780</t>
  </si>
  <si>
    <t>Selol is a semi-synthetic compound containing selenite that is effective against cancerous cells and safer for clinical applications in comparison with other inorganic forms of selenite. Recently, we have developed a formulation of poly(methyl vinyl ether-co-maleic anhydride)-shelled selol nanocapsules (SPN), which reduced the proliferative activity of lung adenocarcinoma cells and presented little deleterious effects on normal cells in in vitro studies. In this study, we report on the antitumor activity and systemic effects induced by this formulation in chemically induced lung adenocarcinoma-bearing mice. The in vivo antitumor activity of the SPN was verified by macroscopic quantification, immunohistochemistry and morphological analyses. Toxicity analyses were performed by evaluations of the kidney, liver, and spleen; analyses of hemogram and plasma levels of alanine aminotransferase, aspartate transaminase, urea, and creatinine; and DNA fragmentation and cell cycle activity of the bone marrow cells. Furthermore, we investigated the potential of the SPN formulation to cause hemolysis, activate the complement system, provoke an inflammatory response and change the conformation of the plasma proteins. Our results showed that the SPN reduced the area of the surface tumor nodules but not the total number of tumor nodules. The biochemical and hematological findings were suggestive of the low systemic toxicity of the SPN formulation. The surface properties of the selol nanocapsules point to characteristics that are consistent with the treatment of the tumors in vivo: low hemolytic activity, weak inflammatory reaction with no activation of the complement system, and mild or absent conformational changes of the plasma proteins. In conclusion, this report suggests that the SPN formulation investigated herein exhibits anti-tumoral effects against lung adenocarcinoma in vivo and is associated with low systemic toxicity and high biocompatibility.</t>
  </si>
  <si>
    <t>https://www.scopus.com/inward/record.uri?eid=2-s2.0-84984784780&amp;doi=10.1088%2f0957-4484%2f26%2f50%2f505101&amp;partnerID=40&amp;md5=970dafb47a73b8f1efa20cb0f351b8b9</t>
  </si>
  <si>
    <t>de Souza L.R., Muehlmann L.A., Matos L.C., Simón-Vázquez R., Lacava Z.G., De-Paula A.M., Mosiniewicz-Szablewska E., Suchocki P., Morais P.C., González-Fernández Á, Báo S.N., Azevedo R.B.</t>
  </si>
  <si>
    <t>2-s2.0-84896542810</t>
  </si>
  <si>
    <t>Nanoparticles offer new options for medical diagnosis and therapeutics with their capacity to specifically target cells and tissues with imaging agents and/or drug payloads. The unique physical aspects of nanoparticles present new challenges for this promising technology. Studies indicate that nanoparticles often elicit moderate to severe complement activation. Using human in vitro assays that corroborated the mouse in vivo results we previously presented mechanistic studies that define the pathway and key components involved in modulating complement interactions with several gadolinium-functionalized perfluorocarbon nanoparticles (PFOB). Here we employ a modified in vitro hemolysis-based assay developed in conjunction with the mouse in vivo model to broaden our analysis to include PFOBs of varying size, charge and surface chemistry and examine the variations in nanoparticle-mediated complement activity between individuals. This approach may provide the tools for an in-depth structure-activity relationship study that will guide the eventual development of biocompatible nanoparticles. © 2014 Elsevier Inc.</t>
  </si>
  <si>
    <t>https://www.scopus.com/inward/record.uri?eid=2-s2.0-84896542810&amp;doi=10.1016%2fj.nano.2013.10.012&amp;partnerID=40&amp;md5=52aa6d84e2d6075b17e1bcc0bf16b6d9</t>
  </si>
  <si>
    <t>10.1016/j.nano.2013.10.012</t>
  </si>
  <si>
    <t>Application of a hemolysis assay for analysis of complement activation by perfluorocarbon nanoparticles</t>
  </si>
  <si>
    <t>Pham C.T.N., Thomas D.G., Beiser J., Mitchell L.M., Huang J.L., Senpan A., Hu G., Gordon M., Baker N.A., Pan D., Lanza G.M., Hourcade D.E.</t>
  </si>
  <si>
    <t>2-s2.0-84919779786</t>
  </si>
  <si>
    <t>One of the core issues of nanotechnology involves masking the foreignness of nanomaterials to enable in vivo longevity and long-term immune evasion. Dextran-coated superparamagnetic iron oxide nanoparticles are very effective magnetic resonance imaging (MRI) contrast agents, and strategies to prevent immune recognition are critical for their clinical translation. Here we prepared 20 kDa dextran-coated SPIO nanoworms (NWs) of 250 nm diameter and a high molar transverse relaxivity rate R2 (∼400 mM-1 s-1) to study the effect of cross-linking-hydrogelation with 1-chloro-2,3-epoxypropane (epichlorohydrin) on the immune evasion both in vitro and in vivo. Cross-linking was performed in the presence of different concentrations of NaOH (0.5 to 10 N) and different temperatures (23 and 37 °C). Increasing NaOH concentration and temperature significantly decrease the binding of anti-dextran antibody and dextran-binding lectin conconavalin A to the NWs. The decrease in dextran immunoreactivity correlated with the decrease in opsonization by complement component 3 (C3) and with the decrease in the binding of the lectin pathway factor MASP-2 in mouse serum, suggesting that cross-linking blocks the lectin pathway of complement. The decrease in C3 opsonization correlated with the decrease in NW uptake by murine peritoneal macrophages. Optimized NWs demonstrated up to 10 h circulation half-life in mice and minimal uptake by the liver, while maintaining the large 250 nm size in the blood. We demonstrate that immune recognition of large iron oxide nanoparticles can be efficiently blocked by chemical cross-linking-hydrogelation, which is a promising strategy to improve safety and bioinertness of MRI contrast agents. © 2014 American Chemical Society.</t>
  </si>
  <si>
    <t>https://www.scopus.com/inward/record.uri?eid=2-s2.0-84919779786&amp;doi=10.1021%2fnn505126b&amp;partnerID=40&amp;md5=6be799a6370f6ec764368f3983fe55e3</t>
  </si>
  <si>
    <t>10.1021/nn505126b</t>
  </si>
  <si>
    <t>High-relaxivity superparamagnetic iron oxide nanoworms with decreased immune recognition and long-circulating properties</t>
  </si>
  <si>
    <t>Wang G., Inturi S., Serkova N.J., Merkulov S., McCrae K., Russek S.E., Banda N.K., Simberg D.</t>
  </si>
  <si>
    <t>2-s2.0-84958214298</t>
  </si>
  <si>
    <t>Cardio-vascular diseases are the main cause of death, emphasizing the need to improve patient treatment and survival. One therapeutic approach is a liposome-based drug carrier system specifically targeting constricted arteries. The recently discovered mechano-sensitive liposomes use hemodynamic shear-stress differences between healthy and constricted blood vessels as trigger for drug release. Liposomes are promising delivery containers but are being recognized as foreign by the immune system. Complement activation as essential factor of the recognition leads to adverse effects. Here, we tested complement activation by liposomes formulated from the artificial phospholipid Pad-PC-Pad in vitro. Surprisingly no complement activation was detected in human sera and porcine plasma. In in vivo experiments with three pigs, neither anaphylactic reactions nor other significant hemodynamic changes were observed even at comparably high liposome doses. The pilot study holds promise for an absence of complement-mediated adverse effects of Pad-PC-Pad liposomes in human. From the Clinical Editor: A lot of research has been done on new treatment for cardiovascular diseases. Liposome-based carrier systems have also shown promises. In this article, the authors studied the potential risks of complement activation by liposomes in in-vivo experiments. The absence of complement activation by Pad-PC-Pad liposomes may indicate its use in humans. © 2015 Elsevier Inc.</t>
  </si>
  <si>
    <t>https://www.scopus.com/inward/record.uri?eid=2-s2.0-84958214298&amp;doi=10.1016%2fj.nano.2015.12.364&amp;partnerID=40&amp;md5=c158e9df43ea4f8922cf5dcc73f4851b</t>
  </si>
  <si>
    <t>10.1016/j.nano.2015.12.364</t>
  </si>
  <si>
    <t>Surprising lack of liposome-induced complement activation by artificial 1,3-diamidophospholipids in vitro</t>
  </si>
  <si>
    <t>Bugna S., Buscema M., Matviykiv S., Urbanics R., Weinberger A., Meszaros T., Szebeni J., Zumbuehl A., Saxer T., Müller B.</t>
  </si>
  <si>
    <t>2-s2.0-84875673769</t>
  </si>
  <si>
    <t>Sequential low-dose chemotherapy has received great attention for its unique advantages in attenuating multidrug resistance of tumor cells. Nevertheless, it runs the risk of producing new problems associated with the accelerated blood clearance phenomenon, especially with multiple injections of PEGylated liposomes. Methods: Liposomes were labeled with fluorescent phospholipids of 1,2-dipalmitoyl-sn-glycero-3-phosphoethanolamine-N-(7-nitro-2-1,3-benzoxadiazol-4-yl) and epirubicin (EPI). The pharmacokinetics profile and biodistribution of the drug and liposome carrier following multiple injections were determined. Meanwhile, the antitumor effect of sequential low-dose chemotherapy was tested. To clarify this unexpected phenomenon, the production of polyethylene glycol (PEG)-specific immunoglobulin M (IgM), drug release, and residual complement activity experiments were conducted in serum. Results: The first or sequential injections of PEGylated liposomes within a certain dose range induced the rapid clearance of subsequently injected PEGylated liposomal EPI. Of note, the clearance of EPI was two- to three-fold faster than the liposome itself, and a large amount of EPI was released from liposomes in the first 30 minutes in a complement-activation, direct-dependent manner. The therapeutic efficacy of liposomal EPI following 10 days of sequential injections in S180 tumor-bearing mice of 0.75 mg EPI/kg body weight was almost completely abolished between the sixth and tenth day of the sequential injections, even although the subsequently injected doses were doubled. The level of PEG-specific IgM in the blood increased rapidly, with a larger amount of complement being activated while the concentration of EPI in blood and tumor tissue was significantly reduced. Conclusion: Our investigation implied that the accelerated blood clearance phenomenon and its accompanying rapid leakage and clearance of drug following sequential low-dose injections may reverse the unique pharmacokinetic-toxicity profile of liposomes which deserved our attention. Therefore, a more reasonable treatment regime should be selected to lessen or even eliminate this phenomenon. © 2013 Yang et al, publisher and licensee Dove Medical Press Ltd.</t>
  </si>
  <si>
    <t>Background: Sequential low-dose chemotherapy has received great attention for its unique advantages in attenuating multidrug resistance of tumor cells. Nevertheless, it runs the risk of producing new problems associated with the accelerated blood clearance phenomenon, especially with multiple injections of PEGylated liposomes. Methods: Liposomes were labeled with fluorescent phospholipids of 1,2-dipalmitoyl-sn-glycero-3-phosphoethanolamine-N-(7-nitro-2-1,3-benzoxadiazol-4-yl) and epirubicin (EPI). The pharmacokinetics profile and biodistribution of the drug and liposome carrier following multiple injections were determined. Meanwhile, the antitumor effect of sequential low-dose chemotherapy was tested. To clarify this unexpected phenomenon, the production of polyethylene glycol (PEG)-specific immunoglobulin M (IgM), drug release, and residual complement activity experiments were conducted in serum. Results: The first or sequential injections of PEGylated liposomes within a certain dose range induced the rapid clearance of subsequently injected PEGylated liposomal EPI. Of note, the clearance of EPI was two- to three-fold faster than the liposome itself, and a large amount of EPI was released from liposomes in the first 30 minutes in a complement-activation, direct-dependent manner. The therapeutic efficacy of liposomal EPI following 10 days of sequential injections in S180 tumor-bearing mice of 0.75 mg EPI/kg body weight was almost completely abolished between the sixth and tenth day of the sequential injections, even although the subsequently injected doses were doubled. The level of PEG-specific IgM in the blood increased rapidly, with a larger amount of complement being activated while the concentration of EPI in blood and tumor tissue was significantly reduced. Conclusion: Our investigation implied that the accelerated blood clearance phenomenon and its accompanying rapid leakage and clearance of drug following sequential low-dose injections may reverse the unique pharmacokinetic-toxicity profile of liposomes which deserved our attention. Therefore, a more reasonable treatment regime should be selected to lessen or even eliminate this phenomenon. © 2013 Yang et al, publisher and licensee Dove Medical Press Ltd.</t>
  </si>
  <si>
    <t>https://www.scopus.com/inward/record.uri?eid=2-s2.0-84875673769&amp;doi=10.2147%2fIJN.S41701&amp;partnerID=40&amp;md5=6c300aca533da0b653216b56bb978963</t>
  </si>
  <si>
    <t>10.2147/IJN.S41701</t>
  </si>
  <si>
    <t>International Journal of Nanomedicine</t>
  </si>
  <si>
    <t>Accelerated drug release and clearance of PEGylated epirubicin liposomes following repeated injections: A new challenge for sequential low-dose chemotherapy</t>
  </si>
  <si>
    <t>Yang Q., Ma Y., Zhao Y., She Z., Wang L., Li J., Wang C., Deng Y.</t>
  </si>
  <si>
    <t>2-s2.0-48049083322</t>
  </si>
  <si>
    <t>We have investigated the interaction between long circulating poly(ethylene glycol)-stabilized single-walled carbon nanotubes (SWNTs) and the complement system. Aminopoly(ethylene glycol)5000-distearoylphosphatidylethanolamine (aminoPEG5000-DSPE) and methoxyPEG5000-DSPE coated as-grown HIPco SWNTs activated complement in undiluted normal human serum as reflected in significant rises in C4d and SC5b-9 levels, but not the alternative pathway split-product Bb, thus indicating activation exclusively through C4 cleavage. Studies in C2-depleted serum confirmed that PEGylated nanotube-mediated elevation of SC5b-9 was C4b2a convertase-dependent. With the aid of monoclonal antibodies against C1s and human serum depleted from C1q, nanotube-mediated complement activation in C1q-depleted serum was also shown to be independent of classical pathway. Nanotube-mediated C4d elevation in C1q-depleted serum, however, was inhibited by N-acetylglucosamine, Futhan (a broad-spectrum serine protease inhibitor capable of preventing complement activation through all three pathways) and anti-MASP-2 antibodies; this strongly suggests a role for activation of MASP-2 in subsequent C4 cleavage and assembly of C4b2a covertases. Intravenous injection of PEGylated nanotubes in some rats was associated with a significant rise in plasma thromboxane B2 levels, indicative of in vivo nanotube-mediated complement activation. The clinical implications of these observations are discussed. © 2008 Elsevier Ltd. All rights reserved.</t>
  </si>
  <si>
    <t>https://www.scopus.com/inward/record.uri?eid=2-s2.0-48049083322&amp;doi=10.1016%2fj.molimm.2008.05.020&amp;partnerID=40&amp;md5=7bfec1face3841053da4ff9c9222e958</t>
  </si>
  <si>
    <t>10.1016/j.molimm.2008.05.020</t>
  </si>
  <si>
    <t>Molecular Immunology</t>
  </si>
  <si>
    <t>Complement activation by PEGylated single-walled carbon nanotubes is independent of C1q and alternative pathway turnover</t>
  </si>
  <si>
    <t>Hamad I., Christy Hunter A., Rutt K.J., Liu Z., Dai H., Moein Moghimi S.</t>
  </si>
  <si>
    <t>2-s2.0-78650943096</t>
  </si>
  <si>
    <t>A wide variety of nanomaterials are currently being developed for use in the detection and treatment of human diseases. However, there is no systematic way to measure and predict the action of such materials in biological contexts. Lipid-encapsulated nanoparticles (NPs) are a class of nanomaterials that includes the liposomes, the most widely used and clinically proven type of NPs. Liposomes can, however, activate the complement system, an important branch of innate immunity, resulting in undesirable consequences. Here, we describe the complement response to lipid-encapsulated NPs that are functionalized on the surface with various lipid-anchored gadolinium chelates. We developed a quantitative approach to examine the interaction of NPs with the complement system using in vitro assays and correlating these results with those obtained in an in vivo mouse model. Our results indicate that surface functionalization of NPs with certain chemical structures elicits swift complement activation that is initiated by a natural IgM antibody and propagated via the classical pathway. The intensity of the response is dependent on the chemical structures of the lipid-anchored chelates and not zeta potential effects alone. Moreover, the extent of complement activation may be tempered by complement inhibiting regulatory proteins that bind to the surface of NPs. These findings represent a step forward in the understanding of the interactions between nanomaterials and the host innate immune response and provide the basis for a systematic structure-activity relationship study to establish guidelines that are critical to the future development of biocompatible nanotherapeutics. © 2011 by The American Society for Biochemistry and Molecular Biology, Inc.</t>
  </si>
  <si>
    <t>https://www.scopus.com/inward/record.uri?eid=2-s2.0-78650943096&amp;doi=10.1074%2fjbc.M110.180760&amp;partnerID=40&amp;md5=e83d469151f46297df89706b9e36a0b1</t>
  </si>
  <si>
    <t>10.1074/jbc.M110.180760</t>
  </si>
  <si>
    <t>Journal of Biological Chemistry</t>
  </si>
  <si>
    <t>Variable antibody-dependent activation of complement by functionalized phospholipid nanoparticle surfaces</t>
  </si>
  <si>
    <t>Pham C.T.N., Mitchell L.M., Huang J.L., Lubniewski C.M., Schall O.F., Killgore J.K., Pan D., Wickline S.A., Lanza G.M., Hourcade D.E.</t>
  </si>
  <si>
    <t>2-s2.0-70549112236</t>
  </si>
  <si>
    <t>The process of opsonization is the major biological barrier to the injectable polymeric nanoparticles (NPs). Complement protein is one kind of opsonins and it can be activated potentially by the negative charged particles. The fragment C3b generated by complement activation could subsequently induce the opsonization on the NPs surface. The aim of our work was to examine the relationship between the hydrophilic poly(ethylene glycol) (PEG) chain on the surface of NPs and particles longevity in vivo from the biological point of view such as complement activation (C3 cleavage) as well as uptake by macrophages. The studies showed that the introduction of PEG chains led to slightly smaller NPs with lower polydispersities than those prepared from naked poly(ε-caprolactone) (PCL) and enhanced the ζ potential of NPs from -27.17 mV to -6.046 mV. It was also found that PEG hydrophilic chain could decrease the C3 cleavage and remarkably suppress opsonization and phagocytosis subsequently. In biodistribution investigations in vivo, as a control, PCL NPs were present in MPS tissues in the first 5 min followed by metabolism elimination rapidly, whereas the PEGylated NPs had more particles blood retention in vivo after injection. In fact, in present work, it has been convinced that these results in vivo could be predicted by the in vitro fluorescent phagocytosis model and the extent of complement activation in advance. © 2009 Springer Science+Business Media, LLC.</t>
  </si>
  <si>
    <t>https://www.scopus.com/inward/record.uri?eid=2-s2.0-70549112236&amp;doi=10.1007%2fs10544-009-9336-2&amp;partnerID=40&amp;md5=8700bb6129d441b6202ccc909944d070</t>
  </si>
  <si>
    <t>10.1007/s10544-009-9336-2</t>
  </si>
  <si>
    <t>Biomedical Microdevices</t>
  </si>
  <si>
    <t>Influence of PEG chain on the complement activation suppression and longevity in vivo prolongation of the PCL biomedical nanoparticles</t>
  </si>
  <si>
    <t>Shan X., Yuan Y., Liu C., Tao X., Sheng Y., Xu F.</t>
  </si>
  <si>
    <t>2-s2.0-84855840953</t>
  </si>
  <si>
    <t>Hypersensitivity reactions to liposomal drugs, often observed with Doxil and AmBisome, can arise from activation of the complement (C) system by phospholipid bilayers. To understand the mechanism of this adverse immune reaction called C activation-related pseudoallergy (CARPA), we analyzed the relationship among liposome features, C activation in human serum in vitro, and liposome-induced cardiovascular distress in pigs, a model for human CARPA. Among the structural variables (surface charge, presence of saturated, unsaturated, and PEGylated phospholipids, and cisplatin vs. doxorubicin inside liposomes), high negative surface charge and the presence of doxorubicin were significant contributors to reactogenicity both in vitro and in vivo. Morphological analysis suggested that the effect of doxorubicin might be indirect, via distorting the sphericity of liposomes and, if leaked, causing aggregation. The parallelism among C activation, cardiopulmonary reactions in pigs, and high rate of hypersensitivity reactions to Doxil and AmBisome in humans strengthens the utility of the applied tests in predicting the risk of CARPA. From the Clinical Editor: The authors studied complement activation-related pseudoallergy (CARPA) in a porcine model and demonstrate that high negative surface charge and drug effects leading to distortion of liposome sphericity might be the most critical factors leading to CARPA. The applied tests might be used to predict CARPA in humans. © 2012 Elsevier Inc.</t>
  </si>
  <si>
    <t>https://www.scopus.com/inward/record.uri?eid=2-s2.0-84855840953&amp;doi=10.1016%2fj.nano.2011.06.003&amp;partnerID=40&amp;md5=da30c78c14493f0696f238aa05b15615</t>
  </si>
  <si>
    <t>10.1016/j.nano.2011.06.003</t>
  </si>
  <si>
    <t>Liposome-induced complement activation and related cardiopulmonary distress in pigs: Factors promoting reactogenicity of Doxil and AmBisome</t>
  </si>
  <si>
    <t>Szebeni J., Bedocs P., Rozsnyay Z., Weiszhár Z., Urbanics R., Rosivall L., Cohen R., Garbuzenko O., Báthori G., Tóth M., Bünger R., Barenholz Y.</t>
  </si>
  <si>
    <t>2-s2.0-33847617058</t>
  </si>
  <si>
    <t>Cellular immunoisolation using semi-permeable barriers has been investigated over the past several decades as a promising treatment approach for diseases such as Parkinson's, Alzheimer's, and Type 1 diabetes. Typically, polymeric membranes are used for immunoisolation applications; however, recent advances in technology have led to the development of more robust membranes that are able to more completely meet the requirements for a successful immunoisolation device, including well controlled pore size, chemical and mechanical stability, nonbiodegradability, and biocompatibility with both the graft tissue as well as the host. It has been shown previously that nanoporous alumina biocapsules can act effectively as immunoisolation devices, and support the viability and functionality of encapsulated β cells. The aim of this investigation was to assess the biocompatibility of the material with host tissue. The cytotoxicity of the capsule, as well as its ability to activate complement and inflammation was studied. Further, the effects of poly(ethylene glycol) (PEG) modification on the tissue response to implanted capsules were studied. Our results have shown that the device is nontoxic and does not induce significant complement activation. Further, in vivo work has demonstrated that implantation of these capsules into the peritoneal cavity of rats induces a transient inflammatory response, and that PEG is useful in minimizing the host response to the material. © 2007 Elsevier Ltd. All rights reserved.</t>
  </si>
  <si>
    <t>https://www.scopus.com/inward/record.uri?eid=2-s2.0-33847617058&amp;doi=10.1016%2fj.biomaterials.2007.02.010&amp;partnerID=40&amp;md5=85cc44ecf7f600b372110a1585a5cfbd</t>
  </si>
  <si>
    <t>10.1016/j.biomaterials.2007.02.010</t>
  </si>
  <si>
    <t>Biomaterials</t>
  </si>
  <si>
    <t>Biocompatibility of nanoporous alumina membranes for immunoisolation</t>
  </si>
  <si>
    <t>La Flamme K.E., Popat K.C., Leoni L., Markiewicz E., La Tempa T.J., Roman B.B., Grimes C.A., Desai T.A.</t>
  </si>
  <si>
    <t>2-s2.0-0032536028</t>
  </si>
  <si>
    <t>The efficient uptake of injected nanoparticles by cells of the mononuclear phagocyte system (MPS) limits the development of long-circulating colloidal drug carriers. The complement system plays a major role in the opsonization and recognition processes of foreign materials. Since heparin is an inhibitor of complement activation, nanoparticles bearing heparin covalently bound to poly(methyl methacrylate) (PMMA) have been prepared and their interactions with complement evaluated. The particles retained the complement-inhibiting properties of soluble heparin. Nanoparticles bearing covalently bound dextran instead of heparin were weak activators of complement as compared with crosslinked dextran (Sephadex®) or bare PMMA nanoparticles. In addition to the specific activity of bound heparin, the protective effect of both polysaccharides is hypothesized to be due to the presence of a dense brush-like layer on the surface of the particles. Such properties are expected to reduce the uptake by MPS in vivo.</t>
  </si>
  <si>
    <t>https://www.scopus.com/inward/record.uri?eid=2-s2.0-0032536028&amp;doi=10.1016%2fS0024-3205%2897%2901175-2&amp;partnerID=40&amp;md5=77cf04e82e33b93758ddff58c0ee81d0</t>
  </si>
  <si>
    <t>10.1016/S0024-3205(97)01175-2</t>
  </si>
  <si>
    <t>Life Sciences</t>
  </si>
  <si>
    <t>Interactions of nanoparticles bearing heparin or dextran covalently bound to poly(methyl methacrylate) with the complement system</t>
  </si>
  <si>
    <t>Passirani C., Barratt G., Devissaguet J.-P., Labarre D.</t>
  </si>
  <si>
    <t>HEMOLYSIS</t>
  </si>
  <si>
    <t>2-s2.0-84907811551</t>
  </si>
  <si>
    <t>The current investigation was aimed to improve the solubility of poorly soluble drug, cilostazol (CLZ). Self-nanoemulsifying drug delivery system (SNEDDS) composed of oil, surfactant and co-surfactant for both oral and parenteral administration of CLZ was formulated. The components for SNEDDS were identified by solubility studies, and pseudo-ternary phase diagrams were plotted to identify the efficient self-emulsification regions. The optimum formula, composed of Capryol 90 as an oil phase, Cremophor EL as a surfactant, and Transcutol HP as a co-surfactant in a ratio of 19.8:30.5:49.7 by weight, was able to solubilize CLZ 2000 times higher than its solubility in water. This formula was able to form grade "A" nanoemulsion when diluted with water, resulted in emulsification time of 50 ± 1.1 s, particle size of 14.3 nm, PDI of 0.5 and % transmittance was 97.40% ± 0.65. It showed excellent in vitro dissolution of 93.1% and 81.5% after 5 min in 0.3% sodium lauryl sulphate solution and phosphate buffer pH 6.4, respectively when compared with the marketed tablet formulation and drug suspension as the tablets showed only 44.3% and 9.9% while CLZ suspension showed 33.9% and 8.8% in 0.3% sodium lauryl sulphate solution and phosphate buffer pH 6.4, respectively. It was found to be robust to dilution, thermodynamically stable with low viscosity values of 14.20 ± 0.35 cP. In vivo study revealed significant increase in bioavailability of CLZ in rabbits to 3.94 fold compared with the marketed tablet formulation after oral administration. This formula could be sterilized by autoclaving and did not cause significant hemolysis to human blood which indicates its safety for intravenous administration with a 1.12 fold increase in bioavailability compared with its oral administration. Our study illustrated the potential use of SNEDDS of poorly soluble CLZ orally, and its successful administration of parenterally when required in acute cases of myocardial and cerebral infarction. © 2014 Elsevier B.V. All rights reserved.</t>
  </si>
  <si>
    <t>https://www.scopus.com/inward/record.uri?eid=2-s2.0-84907811551&amp;doi=10.1016%2fj.ijpharm.2014.09.045&amp;partnerID=40&amp;md5=e65c7fb18c077d88edd6b24d6434653b</t>
  </si>
  <si>
    <t>10.1016/j.ijpharm.2014.09.045</t>
  </si>
  <si>
    <t>International Journal of Pharmaceutics</t>
  </si>
  <si>
    <t>In vitro and in vivo evaluation of self-nanoemulsifying drug delivery systems of cilostazol for oral and parenteral administration</t>
  </si>
  <si>
    <t>Mahmoud D.B., Shukr M.H., Bendas E.R.</t>
  </si>
  <si>
    <t>2-s2.0-84930212963</t>
  </si>
  <si>
    <t>Leishmaniasis, a vector-borne parasitic disease caused by Leishmania protozoa, is one of the most neglected tropical diseases in terms of drug discovery and development. Current treatment is based on a limited number of chemotherapeutic agents all of which present either/or resistance issues, severe toxicities and adverse reactions associated with extended treatment regimens, and high cost of therapy. Dinitroanilines are a new class of drugs with proven in vitro antileishmanial activity. In previous work a liposomal formulation of one dinitroaniline (TFL) was found to be active against Leishmania parasites in a murine model of visceral leishmaniasis (VL) and in the treatment of experimental canine leishmaniasis. In this study we have investigated the use of dinitroaniline analogues (TFL-A) associated to liposomes, as means to further improve TFL antileishmanial activity. The potential of the liposomal formulations was assessed in vitro against Leishmania infantum promastigotes and intracellular amastigotes and in vivo in a murine model of zoonotic VL. Free and liposomal TFL-A were active in vitro against Leishmania parasites, and they also exhibited reduced cytotoxicity and haemolytic activity. Treatment of infected mice with liposomal TFL-A reduced the amastigote loads in the spleen up to 97%, compared with the loads for untreated controls. These findings illustrate that chemical synthesis of new molecules associated with the use of Nano Drug Delivery Systems that naturally target the diseased organs could be a promising strategy for effective management of VL. © 2015 Elsevier B.V. All rights reserved.</t>
  </si>
  <si>
    <t>https://www.scopus.com/inward/record.uri?eid=2-s2.0-84930212963&amp;doi=10.1016%2fj.ejpb.2015.04.018&amp;partnerID=40&amp;md5=ee588c7db62c238a7370d1158ad1b779</t>
  </si>
  <si>
    <t>10.1016/j.ejpb.2015.04.018</t>
  </si>
  <si>
    <t>European Journal of Pharmaceutics and Biopharmaceutics</t>
  </si>
  <si>
    <t>Hemisynthetic trifluralin analogues incorporated in liposomes for the treatment of leishmanial infections</t>
  </si>
  <si>
    <t>Carvalheiro M., Esteves M.A., Santos-Mateus D., Lopes R.M., Rodrigues M.A., Eleutério C.V., Scoulica E., Santos-Gomes G., Cruz M.E.M.</t>
  </si>
  <si>
    <t>2-s2.0-84942251308</t>
  </si>
  <si>
    <t>The present work evaluated the feasibility of chitosan coated liposomes (c-Lips) for the intravenous delivery of vancomycin hydrochloride (VANH), a water-soluble antibiotic for the treatment of gram-positive bacterial infections like osteomyelitis, arthritis, endocarditis, pneumonia, etc. The objective of this research was to develop a suitable drug delivery system in vivo which could improve therapeutic efficacy and decrease side effects especially nephrotoxicity. Firstly, the vancomycin hydrochloride liposomes (VANH-Lips) were prepared by modified reverse phase evaporation method, then the chitosan wrapped vancomycin hydrochloride liposomes (c-VANH-Lips) nanosuspension was formulated by the method of electrostatic deposition. Based on the optimized results of single-factor screening experiment, the c-VANH-Lips were found to be relatively uniform in size (220.40 ± 3.56 nm) with a narrow polydispersity index (PI) (0.21 ± 0.03) and a positive zeta potential (25.7 ± 1.12 mV). The average drug entrapment efficiency (EE) and drug loading (DL) were 32.65 ± 0.59% and 2.18 ± 0.04%, respectively. The in vitro release profile of c-VANH-Lips possessed a sustained release Characterization and the release behavior was in accordance with the Weibull equation. Hemolysis experiments showed that its intravenous injection had preliminary safety. In vivo, after intravenous injection to mice, c-VANH-Lips showed a longer retention time and higher AUC values compared with the VANH injection (VANH-Inj) and VANH-Lips. In addition, biodistribution results clearly demonstrated that c-VANH-Lips preferentially decreased the drug distribution in kidney of mice after intravenous injection. These results revealed that injectable c-VANH-Lips may serve as a promising carrier for VANH to increase therapeutic efficacy on gram-positive bacterial infections and reduce nephrotoxicity, which provides significantly clinical value for long-term use of VANH. © 2015 Elsevier B.V.</t>
  </si>
  <si>
    <t>https://www.scopus.com/inward/record.uri?eid=2-s2.0-84942251308&amp;doi=10.1016%2fj.ijpharm.2015.08.085&amp;partnerID=40&amp;md5=d1fcab9e8993852c408d60b4867f6e4c</t>
  </si>
  <si>
    <t>10.1016/j.ijpharm.2015.08.085</t>
  </si>
  <si>
    <t>Chitosan coated vancomycin hydrochloride liposomes: Characterizations and evaluation</t>
  </si>
  <si>
    <t>Yang Z., Liu J., Gao J., Chen S., Huang G.</t>
  </si>
  <si>
    <t>2-s2.0-84982883581</t>
  </si>
  <si>
    <t>Due to use of Tween-80 as an enhancer of solubility, the current clinical formulation of cabazitaxel (CBT) (Jevtana) causes hypersensitivity, neurotoxicity and other severe side-effects. To reduce these vehicle-related effects, a suitable nanocarrier is needed. Materials and Methods: Human serum albumin (HSA) was used to encapsulate CBT by a simple self-assembly method. Physicochemical properties of HSA-CBT nanoparticles were characterized. In vitro release property and cytotoxicity were also determined. In vivo imaging system was used to study nanocarrier distribution in vivo. The safety profile was assessed by hemolysis and acute-toxicity study. Finally, the antitumor efficacy in vivo was investigated in tumor-bearing mice. Results: The average size of HSACBT nanoparticles was about 240 nm and the encapsulation efficiency reached 97%. The hemolysis and acute-toxicity experiments confirmed biocompatibility of HSA-CBT nanoparticles. Conclusion: HSA nanoparticles are a safe and effective drug delivery system for hydrophobic anticancer drugs such as CBT.</t>
  </si>
  <si>
    <t>https://www.scopus.com/inward/record.uri?eid=2-s2.0-84982883581&amp;partnerID=40&amp;md5=53ed64513a850c6491571a6fdabc729d</t>
  </si>
  <si>
    <t>Anticancer Research</t>
  </si>
  <si>
    <t>Human serum albumin nanoparticles as a novel delivery system for cabazitaxel</t>
  </si>
  <si>
    <t>Zhou G., Jin X., Zhu P., Yao J., Zhang Y., Teng L., Lee R.J., Zhang X., Hong W.</t>
  </si>
  <si>
    <t>2-s2.0-84997079275</t>
  </si>
  <si>
    <t>Vesicular systems have attracted great attention in drug delivery because of their amphiphilicity, biodegradability, non-toxicity and potential for increasing drug bioavailability. Objective: A novel sugar-based double-tailed surfactant containing renewable block was synthesized for preparing niosomal vesicles that could be exploited for Levofloxacin encapsulation, aiming to increase its oral bioavailability. Materials and methods: The surfactant was characterized by 1H NMR, mass spectroscopy and Fourier transform infrared spectroscopy (FT-IR). Its biocompatibility was studied against cell cultures and human blood hemolysis. In vivo acute toxicity was evaluated in mice. The vesicle morphology, size, drug-excipients interaction and entrapment efficiency (EE) were examined using atomic force microscope (AFM), dynamic light scattering (DLS), FT-IR and HPLC. Oral bioavailability studies of Levofloxacin in surfactant-based niosomal formulation were carried out using rabbits and plasma samples were analyzed using HPLC. Results and discussion: Vesicles were spherical in shape and the size was 190.31 ± 4.51 nm with a polydispersity index (PDI) of 0.29 ± 0.03. The drug EE in niosomes was 68.28 ± 3.45%. When applied on cell lines, high cell viability was observed even after prolonged exposure at high concentrations. It caused 5.77 ± 1.34% hemolysis at 1000 μg/mL and was found to be safe up to 2000 mg/kg. Elevated Levofloxacin plasma concentration was achieved when delivered with novel vesicles. Conclusion: The surfactant was demonstrated to be safe and effective as carrier of Levofloxacin. The study suggests that this sugar-based double-tailed nonionic surfactant could be promising nano-vesicular system for delivery and enhancing oral bioavailability of the hydrophobic Levofloxacin. © 2016 Informa UK Limited, trading as Taylor &amp; Francis Group.</t>
  </si>
  <si>
    <t>https://www.scopus.com/inward/record.uri?eid=2-s2.0-84997079275&amp;doi=10.1080%2f10717544.2016.1214991&amp;partnerID=40&amp;md5=ba8e7514615137ee31d9fc3f7d50a2f3</t>
  </si>
  <si>
    <t>10.1080/10717544.2016.1214991</t>
  </si>
  <si>
    <t>Drug Delivery</t>
  </si>
  <si>
    <t>Sugar-based novel niosomal nanocarrier system for enhanced oral bioavailability of levofloxacin</t>
  </si>
  <si>
    <t>Imran M., Shah M.R., Ullah F., Ullah S., Elhissi A.M.A., Nawaz W., Ahmad F., Sadiq A., Ali I.</t>
  </si>
  <si>
    <t>2-s2.0-84989877673</t>
  </si>
  <si>
    <t>Puerarin, which is extracted from Chinese medicine, is widely used in China and mainly used as a therapeutic agent for the treatment of cardiovascular diseases. Owing to its short elimination half-life in human beings, frequently intravenous administration of high doses of puerarin may be needed, which possibly leads to severe and acute side effects. The development of an effective sustained-release drug delivery system is urgently needed. In this study, PEGylated mesoporous silica nanoparticles (PEG-MSNs) had become a preferred way to prolong the half-life and improve the bioavailability of drugs. The release of puerarin from PEG-MSNs was pH dependent, and the release rate was much faster at lower pH than that at higher pH. Moreover, the PEG-MSNs exhibited improved blood compatibility over the MSNs in terms of low hemolysis, and it could also reduce the side effect of hemolysis induced by PUE. Compared with puerarin, PUE-loaded PEG-MSNs showed a 2.3-fold increase in half-life of puerarin and a 1.47-fold increase in bioavailability. Thus, the PEG-MSNs hold the substantial potential to be further developed as an effective sustained-release drug delivery system. © 2016 Informa UK Limited, trading as Taylor &amp; Francis Group.</t>
  </si>
  <si>
    <t>https://www.scopus.com/inward/record.uri?eid=2-s2.0-84989877673&amp;doi=10.1080%2f03639045.2016.1190742&amp;partnerID=40&amp;md5=0c63bf2dfda6bff04a33401b142b0331</t>
  </si>
  <si>
    <t>10.1080/03639045.2016.1190742</t>
  </si>
  <si>
    <t>Drug Development and Industrial Pharmacy</t>
  </si>
  <si>
    <t>In vitro and in vivo evaluation of puerarin-loaded PEGylated mesoporous silica nanoparticles</t>
  </si>
  <si>
    <t>Liu X., Ding Y., Zhao B., Liu Y., Luo S., Wu J., Li J., Xiang D.</t>
  </si>
  <si>
    <t>2-s2.0-68149183600</t>
  </si>
  <si>
    <t>Honokiol showed potential application in cancer treatment, but its poor water solubility restricts its clinical application greatly. So, we designed a self-assembled monomethoxy poly(ethylene glycol)-poly(ε- caprolactone) (MPEG-PCL) micelle to load honokiol to overcome its poor water solubility. Methods: We synthesized MPEG-PCL diblock copolymer that could self-assemble into monodisperse micelles at the particle size of ca.18 nm in water. Honokiol was loaded into MPEG-PCL micelle by direct dissolution method assisted by ultrasound, without any surfactants, organic solvents, and vigorous stirring. Results: The blank MPEG-PCL micelles (100 mg/mL) did not induce any hemolysis in vitro and showed very low toxicity ex vivo and in vivo. Honokiol could be molecularly incorporated into MPEG-PCL micelles at the drug loading of about 20% by direct dissolution method assisted by ultrasound. After loaded into MPEG-PCL micelles, honokiol maintained its molecular structure and anticancer activity in vitro. Honokiol could be sustained released from MPEG-PCL micelles in vitro. The honokiol loaded MPEG-PCL micelles could be lyophilized without any adjuvant. Conclusion: The prepared honokiol formulation based on self-assembled MPEG-PCL micelle was stable, safe, effective, easy to produce and scale up, and showed potential clinical application. © 2009 Springer Science+Business Media, LLC.</t>
  </si>
  <si>
    <t>Purpose: Honokiol showed potential application in cancer treatment, but its poor water solubility restricts its clinical application greatly. So, we designed a self-assembled monomethoxy poly(ethylene glycol)-poly(ε- caprolactone) (MPEG-PCL) micelle to load honokiol to overcome its poor water solubility. Methods: We synthesized MPEG-PCL diblock copolymer that could self-assemble into monodisperse micelles at the particle size of ca.18 nm in water. Honokiol was loaded into MPEG-PCL micelle by direct dissolution method assisted by ultrasound, without any surfactants, organic solvents, and vigorous stirring. Results: The blank MPEG-PCL micelles (100 mg/mL) did not induce any hemolysis in vitro and showed very low toxicity ex vivo and in vivo. Honokiol could be molecularly incorporated into MPEG-PCL micelles at the drug loading of about 20% by direct dissolution method assisted by ultrasound. After loaded into MPEG-PCL micelles, honokiol maintained its molecular structure and anticancer activity in vitro. Honokiol could be sustained released from MPEG-PCL micelles in vitro. The honokiol loaded MPEG-PCL micelles could be lyophilized without any adjuvant. Conclusion: The prepared honokiol formulation based on self-assembled MPEG-PCL micelle was stable, safe, effective, easy to produce and scale up, and showed potential clinical application. © 2009 Springer Science+Business Media, LLC.</t>
  </si>
  <si>
    <t>https://www.scopus.com/inward/record.uri?eid=2-s2.0-68149183600&amp;doi=10.1007%2fs11095-009-9929-8&amp;partnerID=40&amp;md5=e9b30b37dea739f494bfe27804ecc097</t>
  </si>
  <si>
    <t>10.1007/s11095-009-9929-8</t>
  </si>
  <si>
    <t>Pharmaceutical Research</t>
  </si>
  <si>
    <t>Self-assembled hydrophobic honokiol loaded MPEG-PCL diblock copolymer micelles</t>
  </si>
  <si>
    <t>Gou M., Zheng X., Men K., Zhang J., Wang B., Lv L., Wang X., Zhao Y., Luo F., Chen L., Zhao X., Wei Y., Qian Z.</t>
  </si>
  <si>
    <t>2-s2.0-77949919126</t>
  </si>
  <si>
    <t>Biocompatibility studies and cancer therapeutic applications of nanoparticulate β-emitting gold-198 (198Au; βmax = 0.96 MeV; half-life of 2.7 days) are described. Gum arabic glycoprotein (GA)-functionalized gold nanoparticles (AuNPs) possess optimum sizes (12-18 nm core diameter and 85 nm hydrodynamic diameter) to target individual tumor cells and penetrate through tumor vasculature and pores. We report the results of detailed in vivo therapeutic investigations demonstrating the high tumor affinity of GA-198AuNPs in severely compromised immunodeficient (SCID) mice bearing human prostate tumor xenografts. Intratumoral administration of a single dose of β-emitting GA-198AuNPs (70 Gy) resulted in clinically significant tumor regression and effective control in the growth of prostate tumors over 30 days. Three weeks after administration of GA-198AuNPs, tumor volumes for the treated animals were 82% smaller as compared with tumor volume of control group. The treatment group showed only transitory weight loss in sharp contrast to the tumor-bearing control group, which underwent substantial weight loss. Pharmacokinetic studies have provided unequivocal evidence for the optimum retention of therapeutic payload of GA-198AuNPs within the tumor site throughout the treatment regimen with minimal or no leakage of radioactivity to various nontarget organs. The measurements of white and red blood cells, platelets, and lymphocytes within the treatment group resembled those of the normal SCID mice, thus providing further evidence on the therapeutic efficacy and concomitant in vivo tolerance and nontoxic features of GA-198AuNPs. From the Clinical Editor: In this study, the biocompatibility and cancer therapeutic applications of glycoprotein (GA) functionalized gold nanoparticles containing b-emitting Au-198 are described in SCID mice bearing human prostate tumor xenografts. The findings of significant therapeutic efficacy, good in vivo tolerance and non-toxic features make these particles ideal candidates for future human applications. © 2010.</t>
  </si>
  <si>
    <t>https://www.scopus.com/inward/record.uri?eid=2-s2.0-77949919126&amp;doi=10.1016%2fj.nano.2009.11.001&amp;partnerID=40&amp;md5=d56d198d3a27762c7bc84d6529a0e549</t>
  </si>
  <si>
    <t>10.1016/j.nano.2009.11.001</t>
  </si>
  <si>
    <t>Radioactive gold nanoparticles in cancer therapy: therapeutic efficacy studies of GA-198AuNP nanoconstruct in prostate tumor-bearing mice</t>
  </si>
  <si>
    <t>Chanda N., Kan P., Watkinson L.D., Shukla R., Zambre A., Carmack T.L., Engelbrecht H., Lever J.R., Katti K., Fent G.M., Casteel S.W., Smith C.J., Miller W.H., Jurisson S., Boote E., Robertson J.D., Cutler C., Dobrovolskaia M., Kannan R., Katti K.V.</t>
  </si>
  <si>
    <t>2-s2.0-79956082482</t>
  </si>
  <si>
    <t>Polymeric micelles, prepared by self-assembly of biodegradable poly(ethylene glycol)-poly (ε-caprolactone)-poly(ethylene glycol) (PEG-PCL-PEG, PECE) copolymer in aqueous solution, were proved to be a potential carrier for hydrophobic drug honokiol in our previous contribution. In this study, the safety of blank PECE micelles was evaluated in vitro and in vivo before its further application in biomedical field. The average particle size of obtained micelle was 83.47 ± 0.44 nm, and polydisperse index was 0.27 ± 0.01. Also, the zeta potential of prepared micelles was about -0.41 ± 0.02 mV. Otherwise, cytotoxicity of PECE micelles was evaluated by cell viability assay using L929 cells, and in vitro hemolytic test was also performed. In vivo acute toxicity evaluation and histopathological study of PECE micelles were conducted in BALB/c mice by intravenous administration. Furthermore, serum chemistry profile and complete blood count test were performed. In acute toxicity test, the mice were observed continuously for 7 days. For histopathological study, samples including heart, liver, spleen, lung, and kidneys were histochemical prepared and stained with hematoxylin-eosin (H&amp;E). No mortality or significant signs of acute toxicity was observed during the whole observation period, and there is no significant lesion to be shown in histopathological study of major organs. The maximal tolerance dose of PECE micelles (100 mg/mL) by intravenous administration was calculated to be higher than 10 g/kg body weight (b.w.). The results indicated that the obtained PECE micelles was non-toxic after intravenous administration, and could be a safe candidate for hydrophobic drug delivery system. © Springer Science+Business Media B.V. 2010.</t>
  </si>
  <si>
    <t>https://www.scopus.com/inward/record.uri?eid=2-s2.0-79956082482&amp;doi=10.1007%2fs11051-010-0071-7&amp;partnerID=40&amp;md5=f4767d7de8de7288b8da21330b4193ba</t>
  </si>
  <si>
    <t>10.1007/s11051-010-0071-7</t>
  </si>
  <si>
    <t>Journal of Nanoparticle Research</t>
  </si>
  <si>
    <t>Biodegradable self-assembled PEG-PCL-PEG micelles for hydrophobic drug delivery, part 2: In vitro and in vivo toxicity evaluation</t>
  </si>
  <si>
    <t>Gong C., Wang Y., Wang X., Wei X., Wu Q., Wang B., Dong P., Chen L., Luo F., Qian Z.</t>
  </si>
  <si>
    <t>2-s2.0-84867877363</t>
  </si>
  <si>
    <t>Oryzalin (ORZ) is a dinitroaniline that has attracted increasing interest for the treatment of leishmaniasis. The possible use of ORZ as an antiparasitic agent is limited by low water solubility associated with an in vivo rapid clearance. The aim of this work was to overcome these unfavorable pharmaceutical limitations potentiating ORZ antileishmanial activity allowing a future clinical use. This was attained by incorporating ORZ in appropriate liposomes that act simultaneously as drug solvent and carrier delivering ORZ to the sites of Leishmania infection. The developed ORZ liposomal formulations efficiently incorporated and stabilised ORZ increasing its concentration in aqueous suspensions at least 150 times without the need of toxic solvents. The incorporation of ORZ in liposomes reduced the in vitro haemolytic activity and cytotoxicity observed for the free drug, while ORZ exhibits a stable association with liposomes during the first 24 h after parenteral administration, significantly reducing ORZ blood clearance and elimination from the body. Simultaneously, an increased ORZ delivery was observed in the main organs of leishmanial infection with a 9-13-fold higher accumulation as compared to the free ORZ. These results support the idea that ORZ performance was strongly improved by the incorporation in liposomes. Moreover, ORZ liposomal formulations can be administrated in vivo in aqueous suspensions without the need of toxic solvents. It is expected an improvement in the therapeutic activity of liposomal ORZ that will be tested in future work. © 2012 Elsevier B.V. All rights reserved.</t>
  </si>
  <si>
    <t>https://www.scopus.com/inward/record.uri?eid=2-s2.0-84867877363&amp;doi=10.1016%2fj.ejpb.2012.06.013&amp;partnerID=40&amp;md5=a61acefa9f498d6d879878665942ed3f</t>
  </si>
  <si>
    <t>10.1016/j.ejpb.2012.06.013</t>
  </si>
  <si>
    <t>Formulation of oryzalin (ORZ) liposomes: In vitro studies and in vivo fate</t>
  </si>
  <si>
    <t>Lopes R.M., Corvo M.L., Eleutério C.V., Carvalheiro M.C., Scoulica E., Cruz M.E.M.</t>
  </si>
  <si>
    <t>2-s2.0-84870361745</t>
  </si>
  <si>
    <t>Polymer micelles with cross-linked ionic cores are shown here to improve the therapeutic performance of the platinum-containing anticancer compound cisplatin. Biodistribution, antitumor efficacy, and toxicity of cisplatin-loaded core cross-linked micelles of poly(ethylene glycol)-b-poly(methacrylic acid) were evaluated in a mouse ovarian cancer xenograft model. Cisplatin-loaded micelles demonstrated prolonged blood circulation, increased tumor accumulation, and reduced renal exposure. Improved antitumor response relative to free drug was seen in a mouse model. Toxicity studies with cisplatin-loaded micelles indicate a significantly improved safety profile and lack of renal abnormalities typical of free cisplatin treatment. Overall, the study supports the fundamental possibility of improving the potential of platinum therapy using polymer micelle-based drug delivery. © 2012 Oberoi et al, publisher and licensee Dove Medical Press Ltd.</t>
  </si>
  <si>
    <t>https://www.scopus.com/inward/record.uri?eid=2-s2.0-84870361745&amp;doi=10.2147%2fIJN.S29145&amp;partnerID=40&amp;md5=6b333ef234404bac6ce60bb1bb7b213d</t>
  </si>
  <si>
    <t>10.2147/IJN.S29145</t>
  </si>
  <si>
    <t>Cisplatin-loaded core cross-linked micelles: Comparative pharmacokinetics, antitumor activity, and toxicity in mice</t>
  </si>
  <si>
    <t>Oberoi H.S., Nukolova N.V., Laquer F.C., Poluektova L.Y., Huang J., Alnouti Y., Yokohira M., Arnold L.L., Kabanov A.V., Cohen S.M., Bronich T.K.</t>
  </si>
  <si>
    <t>2-s2.0-84862737050</t>
  </si>
  <si>
    <t>This work is intended to develop and evaluate a biopolymeric poly(L-γ-glutamylglutamine) (PGG)-docetaxel (DTX) conjugate that can spontaneously self-assemble in aqueous solutions to become nanoparticles. Methods: DTX was covalently attached to hydrophilic PGG by direct esterification, and the conjugate was characterized by proton nuclear magnetic resonance spectroscopy, molecular weight gel permeation chromatography, solubility, size distribution and morphology, and hemolysis. Conjugated DTX was found to have 2000 times improved water solubility compared with free DTX. Dynamic light scattering, transmission electron microscopy, and atomic force microscopy revealed the particle size, distribution and morphology of the PGG-DTX conjugate. In addition, the conjugate was further tested for in vitro cytotoxicity and in vivo antitumor efficacy on the human non-small cell lung cancer cell line NCI-H460. Results: Conjugated DTX was found to have 2000 times improved water solubility compared with free DTX. The conjugate formed nanoparticles with an average diameter of 30 nm in spherical shape and unimodal particle size distribution. The conjugate exhibited about 2% hemolysis at 10 mg/mL, compared with 56% for Tween 80® at 0.4 mg/mL, and 33% for Cremophor EL® at 10 mg/mL. In addition, the conjugate was further tested for in vitro cytotoxicity and in vivo antitumor efficacy on the human non-small cell lung cancer cell line NCI-H460. As expected, conjugated DTX exhibited lower cytotoxicity compared to that of free DTX, in concentrationdependent manner. However, PGG-DTX showed better antitumor activity in NCI-H460 lung cancer-bearing mice with minimal weight loss compared to that of free DTX. Conclusion: The PGG-DTX conjugate may be considered as an attractive and promising polymeric DTX conjugate for non-small cell lung cancer treatment. © 2012 Yang et al, publisher and licensee Dove Medical Press Ltd.</t>
  </si>
  <si>
    <t>https://www.scopus.com/inward/record.uri?eid=2-s2.0-84862737050&amp;doi=10.2147%2fIJN.S26842&amp;partnerID=40&amp;md5=57550e70c3d6734033cc2bdf6b7e7cb4</t>
  </si>
  <si>
    <t>10.2147/IJN.S26842</t>
  </si>
  <si>
    <t>Synthesis, characterization, and in vivo efficacy evaluation of PGG-docetaxel conjugate for potential cancer chemotherapy</t>
  </si>
  <si>
    <t>Yang D., Van S., Shu Y., Liu X., Ge Y., Jiang X., Jin Y., Yu L.</t>
  </si>
  <si>
    <t>2-s2.0-84928524824</t>
  </si>
  <si>
    <t>Low-dimensional carbon-based nanomaterials have recently received enormous attention for biomedical applications. However, increasing evidence indicates that they are cytotoxic and can cause inflammatory responses in the body. Here, we show that monocrystalline nanodiamonds (NDs) synthesized by high-pressure-high-temperature (HPHT) methods and purified by air oxidation and strong oxidative acid treatments have excellent hemocompatibility with negligible hemolytic and thrombogenic activities. Cell viability assays with human primary endothelial cells suggested that the oxidized HPHT-NDs (dimensions of 35-500 nm) are non-cytotoxic. No significant elevation of the inflammatory cytokine levels of IL-1β and IL-6 was detected in mice after intravenous injection of the nanocrystals in vivo. Using a hindlimb-ischemia mouse model, we demonstrated that 35-nm NDs after covalent conjugation with polyarginine are useful as a drug delivery vehicle of heparin for prolonged anticoagulation treatment. The present study lays a solid foundation for further therapeutic applications of NDs in biomedicine.</t>
  </si>
  <si>
    <t>https://www.scopus.com/inward/record.uri?eid=2-s2.0-84928524824&amp;doi=10.1038%2fsrep03044&amp;partnerID=40&amp;md5=249f3c3e6184de00def122afd222f836</t>
  </si>
  <si>
    <t>10.1038/srep03044</t>
  </si>
  <si>
    <t>The hemocompatibility of oxidized diamond nanocrystals for biomedical applications</t>
  </si>
  <si>
    <t>Li H.-C., Hsieh F.-J., Chen C.-P., Chang M.-Y., Hsieh P.C.H., Chen C.-C., Hung S.-U., Wu C.-C., Chang H.-C.</t>
  </si>
  <si>
    <t>2-s2.0-84891353783</t>
  </si>
  <si>
    <t>Patients requiring chronic red blood cell (RBC) transfusions for inherited or acquired anemias are at risk of developing transfusional iron overload, which may impact negatively on organ function and survival. Current iron chelators are suboptimal due to the inconvenient mode of administration and/or side effects. Herein, we report a strategy to engineer low molecular weight iron chelators with long circulation lifetime for the removal of excess iron in vivo using a multifunctional dendritic nanopolymer scaffold. Desferoxamine (DFO) was conjugated to hyperbranched polyglycerol (HPG) and the plasma half-life (t 1/2) in mice is defined by the structural features of the scaffold. There was a 484 fold increase in t1/2 between the DFO (5 min) versus the HPG-DFO (44 h). In an iron overloaded mouse model, efficient iron excretion by HPG-DFO in the urine and feces was demonstrated (p = 0.0002 and 0.003, respectively) as was a reduction in liver, heart, kidney, and pancreas iron content, and plasma ferritin level (p = 0.003, 0.001, 0.001, 0.001, and 0.003, respectively) compared to DFO. Conjugates showed no apparent toxicity in several analyses including body weight, serum lactate dehydrogenase level, necropsy analysis, and by histopathological examination of organs. These findings were supported by in vitro biocompatibility analyses, including blood coagulation, platelet activation, complement activation, red blood cell aggregation, hemolysis, and cell viability. This nanopolymer-based chelating system would potentially benefit patients suffering from transfusional iron overload. © 2013 American Chemical Society.</t>
  </si>
  <si>
    <t>https://www.scopus.com/inward/record.uri?eid=2-s2.0-84891353783&amp;doi=10.1021%2fnn4035074&amp;partnerID=40&amp;md5=95029cfe444d16431c3c67920667a8eb</t>
  </si>
  <si>
    <t>10.1021/nn4035074</t>
  </si>
  <si>
    <t>Design of long circulating nontoxic dendritic polymers for the removal of iron in vivo</t>
  </si>
  <si>
    <t>Imran Ul-Haq M., Hamilton J.L., Lai B.F.L., Shenoi R.A., Horte S., Constantinescu I., Leitch H.A., Kizhakkedathu J.N.</t>
  </si>
  <si>
    <t>2-s2.0-84903554748</t>
  </si>
  <si>
    <t>Evaluation of the combinatorial anticancer effects of curcumin/5-fluorouracil loaded thiolated chitosan nanoparticles (CRC-TCS-NPs/5-FU-TCS-NPs) on colon cancer cells and the analysis of pharmacokinetics and biodistribution of CRC-TCS-NPs/5-FU-TCS-NPs in a mouse model. Methods CRC-TCS-NPs/5-FU-TCS-NPs were developed by ionic cross-linking. The in vitro combinatorial anticancer effect of the nanomedicine was proven by different assays. Further the pharmacokinetics and biodistribution analyses were performed in Swiss Albino mouse using HPLC. Results The 5-FU-TCS-NPs (size: 150 ± 40 nm, zeta potential: + 48.2 ± 5 mV) and CRC-TCS-NPs (size: 150 ± 20 nm, zeta potential: + 35.7 ± 3 mV) were proven to be compatible with blood. The in vitro drug release studies at pH 4.5 and 7.4 showed a sustained release profile over a period of 4 days, where both the systems exhibited a higher release in acidic pH. The in vitro combinatorial anticancer effects in colon cancer (HT29) cells using MTT, live/dead, mitochondrial membrane potential and cell cycle analysis measurements confirmed the enhanced anticancer effects (2.5 to 3 fold). The pharmacokinetic studies confirmed the improved plasma concentrations of 5-FU and CRC up to 72 h, unlike bare CRC and 5-FU. Conclusions To conclude, the combination of 5-FU-TCS-NPs and CRC-TCS-NPs showed enhanced anticancer effects on colon cancer cells in vitro and improved the bioavailability of the drugs in vivo. General significance The enhanced anticancer effects of combinatorial nanomedicine are advantageous in terms of reduction in the dosage of 5-FU, thereby improving the chemotherapeutic efficacy and patient compliance of colorectal cancer cases. © 2014 Elsevier B.V. All rights reserved.</t>
  </si>
  <si>
    <t>Background Evaluation of the combinatorial anticancer effects of curcumin/5-fluorouracil loaded thiolated chitosan nanoparticles (CRC-TCS-NPs/5-FU-TCS-NPs) on colon cancer cells and the analysis of pharmacokinetics and biodistribution of CRC-TCS-NPs/5-FU-TCS-NPs in a mouse model. Methods CRC-TCS-NPs/5-FU-TCS-NPs were developed by ionic cross-linking. The in vitro combinatorial anticancer effect of the nanomedicine was proven by different assays. Further the pharmacokinetics and biodistribution analyses were performed in Swiss Albino mouse using HPLC. Results The 5-FU-TCS-NPs (size: 150 ± 40 nm, zeta potential: + 48.2 ± 5 mV) and CRC-TCS-NPs (size: 150 ± 20 nm, zeta potential: + 35.7 ± 3 mV) were proven to be compatible with blood. The in vitro drug release studies at pH 4.5 and 7.4 showed a sustained release profile over a period of 4 days, where both the systems exhibited a higher release in acidic pH. The in vitro combinatorial anticancer effects in colon cancer (HT29) cells using MTT, live/dead, mitochondrial membrane potential and cell cycle analysis measurements confirmed the enhanced anticancer effects (2.5 to 3 fold). The pharmacokinetic studies confirmed the improved plasma concentrations of 5-FU and CRC up to 72 h, unlike bare CRC and 5-FU. Conclusions To conclude, the combination of 5-FU-TCS-NPs and CRC-TCS-NPs showed enhanced anticancer effects on colon cancer cells in vitro and improved the bioavailability of the drugs in vivo. General significance The enhanced anticancer effects of combinatorial nanomedicine are advantageous in terms of reduction in the dosage of 5-FU, thereby improving the chemotherapeutic efficacy and patient compliance of colorectal cancer cases. © 2014 Elsevier B.V. All rights reserved.</t>
  </si>
  <si>
    <t>https://www.scopus.com/inward/record.uri?eid=2-s2.0-84903554748&amp;doi=10.1016%2fj.bbagen.2014.06.004&amp;partnerID=40&amp;md5=6ef99deca9d2c56311c5abbc916af57a</t>
  </si>
  <si>
    <t>10.1016/j.bbagen.2014.06.004</t>
  </si>
  <si>
    <t>Biochimica et Biophysica Acta - General Subjects</t>
  </si>
  <si>
    <t>Combinatorial anticancer effects of curcumin and 5-fluorouracil loaded thiolated chitosan nanoparticles towards colon cancer treatment</t>
  </si>
  <si>
    <t>Anitha A., Deepa N., Chennazhi K.P., Lakshmanan V.-K., Jayakumar R.</t>
  </si>
  <si>
    <t>2-s2.0-84899683740</t>
  </si>
  <si>
    <t>Receptor targeted therapy is advantageous in overcoming the toxicity burden of conventional cancer chemotherapeutics. Over expression of epidermal growth factor receptor (EGFR) on cancer cells and its role in metastasis, malignancy and drug resistance in many human cancers lead to its selection as a promising target for cancer treatment. The present work investigated the preparation and characterization of docetaxel (DTXL) loaded γ-poly (glutamic acid) (γ-PGA) nanoparticles (Nps) conjugated with EGFR antibody (Cetuximab, CET) targeted to colon cancer cells (HT-29), highly over expressing EGFR. The flow cytometric analysis revealed two fold increased cellular uptake of CET-DTXL-γ-PGA Nps by HT-29 (EGFR +ve) cells compared to that of IEC-6 (EGFR-ve) cells confirming the active targeting. Cytotoxicity assays (MTT and LDH) showed superior anti-proliferative activity of CET-DTXL-γ-PGA NPs over DTXL-γ-PGA Nps against HT-29 cells. The cell cycle analysis indicated that CET-DTXL-γ-PGA NPs induced cell death in enhanced percentage of HT-29 cells by undergoing cell cycle arrest in G2/M phase compared to that of DTXL-γ-PGA Nps. The mechanism of cancer cell death was analyzed via apoptotic and mitochondrial membrane potential assays and showed that targeted Nps treatment reduced the mitochondrial membrane potential thereby inducing enhanced HT-29 cell death (apoptosis and necrosis). The biodistribution of targeted and non-targeted Nps were analyzed in vivo in Swiss albino mice using NIR imaging. ICG-CET-DTXL-γ-PGA Nps (targeted) and ICG-DTXL-γ-PGA Nps (non-targeted) followed the similar biodistribution pattern in vivo, but with different elimination time. In short, CET-DTXL-γ-PGA nanoparticles enhance the tumor selective therapeutic efficacy for colon cancer. Copyright © 2014 American Scientific Publishers All rights reserved.</t>
  </si>
  <si>
    <t>https://www.scopus.com/inward/record.uri?eid=2-s2.0-84899683740&amp;doi=10.1166%2fjbn.2014.1841&amp;partnerID=40&amp;md5=34a3810d40fc93aa944b10cf41d1c8bb</t>
  </si>
  <si>
    <t>10.1166/jbn.2014.1841</t>
  </si>
  <si>
    <t>Journal of Biomedical Nanotechnology</t>
  </si>
  <si>
    <t>Actively targeted cetuximab conjugated γ-poly(glutamic acid)-docetaxel nanomedicines for epidermal growth factor receptor over expressing colon cancer cells</t>
  </si>
  <si>
    <t>Maya S., Sarmento B., Lakshmanan V.-K., Menon D., Jayakumar R.</t>
  </si>
  <si>
    <t>2-s2.0-84898057567</t>
  </si>
  <si>
    <t>The present study reports an engineered poly-l-lactide-co-glycolic acid (PLGA)-casein polymer-protein hybrid nanocarrier 190 ± 12 nm in size entrapping a combination of chemically distinct (hydrophobic/hydrophilic) model drugs. A simple emulsion-precipitation route was adopted to prepare nearly monodispersed nanoparticles with distinct core/shell morphology entrapping paclitaxel (Ptx) in the core and epigallocatechin gallate (EGCG) in the shell, with the intention of providing a sequential and sustained release of these drugs. The idea was that an early release of EGCG would substantially increase the sensitivity of Ptx to cancer, thereby providing improved therapeutics at lower concentrations, with less toxicity. The hemo- and immunocompatibility of the core/shell nanomedicine was established in this study. The core/shell nanoparticles injected via the tail vein in Sprague-Dawley rats did not reveal any organ toxicity as was evident from histopathological evaluations of the major organs. In vivo pharmacokinetic studies in rats by high-performance liquid chromatography confirmed a sustained and sequential release of both the drugs in plasma, indicating prolonged circulation of the nanomedicine and enhanced availability of the drugs when compared to the bare drugs. Overall, the polymer-protein multilayered nanoparticles proved to be a promising platform for nanopolypharmaceutics. © 2013 Acta Materialia Inc. Published by Elsevier Ltd. All rights reserved.</t>
  </si>
  <si>
    <t>https://www.scopus.com/inward/record.uri?eid=2-s2.0-84898057567&amp;doi=10.1016%2fj.actbio.2013.12.041&amp;partnerID=40&amp;md5=4050376ddf7d4c0e7e024a499a296fd0</t>
  </si>
  <si>
    <t>10.1016/j.actbio.2013.12.041</t>
  </si>
  <si>
    <t>Acta Biomaterialia</t>
  </si>
  <si>
    <t>Sequentially releasing dual-drug-loaded PLGA-casein core/shell nanomedicine: Design, synthesis, biocompatibility and pharmacokinetics</t>
  </si>
  <si>
    <t>Narayanan S., Pavithran M., Viswanath A., Narayanan D., Mohan C.C., Manzoor K., Menon D.</t>
  </si>
  <si>
    <t>2-s2.0-84906335210</t>
  </si>
  <si>
    <t>The present communication is focusing on development of safe nanotemplates for sustained delivery of amphotericin B (AmB). We synthesized a block copolymer based on chitosan and Pluronic F-127 (PEO–b–PPO–b–PEO). Selection of Pluronic F-127 was based upon the criteria’s that it has smaller size, higher aqueous solubility and stability whereas; chitosan is a non toxic, biodegradable polysaccharide. AmB loaded micelles were prepared by direct dissolution and pH dependent method. Various formulations were prepared using different drug polymer ratio to optimize the size, size distribution, zeta potential and drug loading efficiency. Optimized formulation was characterized for drug release pattern, haemolytic potential, in-vitro anti fungal activity and, in-vivo toxicity and compared with the marketed formulation (fungizone). The particle size and zeta potential of the micelles were found in the range between 90.2±10.21 to 148.7±21.03 and -16.3±4.24 to +31.1±6.10, respectively. The drug loading was found between 16.7±4.76% to 33./3±2.67% for all the developed formulations. Developed formulations showed negligible hemolytic toxicity with comparison to marketed formulation. In vitro antifungal studies demonstrated that micelles were more active than fungizone against C. albicans and A. fumigatus. Furthermore, AmB showed less nephrotoxicity when encapsulated in micelles in comparison to marketed formulation. These results together revealed that the developed formulation would be a safe and efficacious alternative to current marketed formulation to ameliorate the treatment of fungal infection. © 2014 American Scientific Publishers All rights reserved.</t>
  </si>
  <si>
    <t>https://www.scopus.com/inward/record.uri?eid=2-s2.0-84906335210&amp;doi=10.1166%2fjbt.2014.1160&amp;partnerID=40&amp;md5=a449737706d767f89989911af16c4e7f</t>
  </si>
  <si>
    <t>10.1166/jbt.2014.1160</t>
  </si>
  <si>
    <t>Journal of Biomaterials and Tissue Engineering</t>
  </si>
  <si>
    <t>In-vitro and in-vivo studies on novel chitosan-g-pluronic f-127 copolymer based nanocarrier of amphotericin b for improved antifungal activity</t>
  </si>
  <si>
    <t>Kumar V., Gupta P.K., Pawar V.K., Verma A., Khatik R., Tripathi P., Shukla P., Yadav B., Parmar J., Dixit R., Mishra P.R., Dwivedi A.K.</t>
  </si>
  <si>
    <t>2-s2.0-84893809554</t>
  </si>
  <si>
    <t>The purpose of this study was to synthesize and evaluate hyperbranched cationic glycogen derivatives as an efficient nonviral gene-delivery vector. Methods: A series of hyperbranched cationic glycogen derivatives conjugated with 3-(dimethylamino)-1-propylamine (DMAPA-Glyp) and 1-(2-aminoethyl) piperazine (AEPZ-Glyp) residues were synthesized and characterized by Fourier-transform infrared and hydrogen-1 nuclear magnetic resonance spectroscopy. Their buffer capacity was assessed by acid-base titration in aqueous NaCl solution. Plasmid deoxyribonucleic acid (pDNA) condensation ability and protection against DNase I degradation of the glycogen derivatives were assessed using agarose gel electrophoresis. The zeta potentials and particle sizes of the glycogen derivative/ pDNA complexes were measured, and the images of the complexes were observed using atomic force microscopy. Blood compatibility and cytotoxicity were evaluated by hemolysis assay and MTT (3-[4,5-dimethylthiazol-2-yl]-2,5-diphenyltetrazolium bromide) assay, respectively. pDNA transfection efficiency mediated by the cationic glycogen derivatives was evaluated by flow cytometry and fluorescence microscopy in the 293T (human embryonic kidney) and the CNE2 (human nasopharyngeal carcinoma) cell lines. In vivo delivery of pDNA in model animals (Sprague Dawley rats) was evaluated to identify the safety and transfection efficiency. Results: The hyperbranched cationic glycogen derivatives conjugated with DMAPA and AEPZ residues were synthesized. They exhibited better blood compatibility and lower cytotoxicity when compared to branched polyethyleneimine (bPEI). They were able to bind and condense pDNA to form the complexes of 100-250 nm in size. The transfection efficiency of the DMAPA-Glyp/pDNA complexes was higher than those of the AEPZ-Glyp/pDNA complexes in both the 293T and CNE2 cells, and almost equal to those of bPEI. Furthermore, pDNA could be more safely delivered to the blood vessels in brain tissue of Sprague Dawley rats by the DMAPA-Glyp derivatives, and then expressed as green fluorescence protein, compared with the control group. Conclusion: The hyperbranched cationic glycogen derivatives, especially the DMAPA-Glyp derivatives, showed high gene-transfection efficiency, good blood compatibility, and low cytotoxicity when transfected in vitro and in vivo, which are novel potential nonviral gene vectors. © 2014 Liang et al.</t>
  </si>
  <si>
    <t>Background: The purpose of this study was to synthesize and evaluate hyperbranched cationic glycogen derivatives as an efficient nonviral gene-delivery vector. Methods: A series of hyperbranched cationic glycogen derivatives conjugated with 3-(dimethylamino)-1-propylamine (DMAPA-Glyp) and 1-(2-aminoethyl) piperazine (AEPZ-Glyp) residues were synthesized and characterized by Fourier-transform infrared and hydrogen-1 nuclear magnetic resonance spectroscopy. Their buffer capacity was assessed by acid-base titration in aqueous NaCl solution. Plasmid deoxyribonucleic acid (pDNA) condensation ability and protection against DNase I degradation of the glycogen derivatives were assessed using agarose gel electrophoresis. The zeta potentials and particle sizes of the glycogen derivative/ pDNA complexes were measured, and the images of the complexes were observed using atomic force microscopy. Blood compatibility and cytotoxicity were evaluated by hemolysis assay and MTT (3-[4,5-dimethylthiazol-2-yl]-2,5-diphenyltetrazolium bromide) assay, respectively. pDNA transfection efficiency mediated by the cationic glycogen derivatives was evaluated by flow cytometry and fluorescence microscopy in the 293T (human embryonic kidney) and the CNE2 (human nasopharyngeal carcinoma) cell lines. In vivo delivery of pDNA in model animals (Sprague Dawley rats) was evaluated to identify the safety and transfection efficiency. Results: The hyperbranched cationic glycogen derivatives conjugated with DMAPA and AEPZ residues were synthesized. They exhibited better blood compatibility and lower cytotoxicity when compared to branched polyethyleneimine (bPEI). They were able to bind and condense pDNA to form the complexes of 100-250 nm in size. The transfection efficiency of the DMAPA-Glyp/pDNA complexes was higher than those of the AEPZ-Glyp/pDNA complexes in both the 293T and CNE2 cells, and almost equal to those of bPEI. Furthermore, pDNA could be more safely delivered to the blood vessels in brain tissue of Sprague Dawley rats by the DMAPA-Glyp derivatives, and then expressed as green fluorescence protein, compared with the control group. Conclusion: The hyperbranched cationic glycogen derivatives, especially the DMAPA-Glyp derivatives, showed high gene-transfection efficiency, good blood compatibility, and low cytotoxicity when transfected in vitro and in vivo, which are novel potential nonviral gene vectors. © 2014 Liang et al.</t>
  </si>
  <si>
    <t>https://www.scopus.com/inward/record.uri?eid=2-s2.0-84893809554&amp;doi=10.2147%2fIJN.S51919&amp;partnerID=40&amp;md5=bde5c486ab8b92b884426ee5732b34f4</t>
  </si>
  <si>
    <t>10.2147/IJN.S51919</t>
  </si>
  <si>
    <t>An efficient nonviral gene-delivery vector based on hyperbranched cationic glycogen derivatives</t>
  </si>
  <si>
    <t>Liang X., Ren X., Liu Z., Liu Y., Wang J., Wang J., Zhang L.-M., Deng D.Y.B., Quan D., Yang L.</t>
  </si>
  <si>
    <t>2-s2.0-84893394897</t>
  </si>
  <si>
    <t>A novel polyethylene glycol 400 (PEG400) mediated lipid nanoemulsion as drug-delivery carrier for paclitaxel (PTX) was successfully developed. The formulation comprised a PEG400 solution of the drug (25mg/mL) that would be mixed with commercially 20% lipid emulsion to form PTX-loaded nanoemulsion (1mg/mL) prior to use. This two-vial formulation of PTX-loaded lipid nanoemulsion (TPLE) could significantly reduce extraction of reticuloendothelial system (RES) organs and increase tumor uptake, and exhibited more potent antitumor efficacy on bearing A2780 or Bcap-37 tumor nude mice compared to conventional PTX-loaded lipid nanoemulsion (CPLE). TPLE did not cause haematolysis and intravenous irritation response yet, and showed the same cytotoxicity against HeLa cells as Taxol®, and its LD50 was 2.7-fold higher than that of Taxol®, suggesting its good safety and druggability. In addition, TPLE displayed distinctly faster release of PTX, a greater proportion of PTX in phospholipids layer and a smaller share in oil phase than CPLE. From the Clinical Editor: This study demonstrates the feasibility and potential advantage of a novel PEG400-mediated two-vial formulation of lipid nanoemulsion as drug carrier for PTX in clinical application for the cancer therapy. From the Clinical Editor: This team of investigators convincingly demonstrates the feasibility and potential advantage of a PEG400-mediated two-vial formulation of lipid nanoemulsion as drug carrier for PTX in cancer therapy, documenting superior safety and faster release of PTX compared to commercially available formulations. © 2014 Elsevier Inc.</t>
  </si>
  <si>
    <t>https://www.scopus.com/inward/record.uri?eid=2-s2.0-84893394897&amp;doi=10.1016%2fj.nano.2013.07.018&amp;partnerID=40&amp;md5=24b9920512240a1929c73e08013ed1b8</t>
  </si>
  <si>
    <t>10.1016/j.nano.2013.07.018</t>
  </si>
  <si>
    <t>A novel polyethylene glycol mediated lipid nanoemulsion as drug delivery carrier for paclitaxel</t>
  </si>
  <si>
    <t>Jing X., Deng L., Gao B., Xiao L., Zhang Y., Ke X., Lian J., Zhao Q., Ma L., Yao J., Chen J.</t>
  </si>
  <si>
    <t>2-s2.0-84893107963</t>
  </si>
  <si>
    <t>Current malaria therapeutics demands strategies able to selectively deliver drugs to Plasmodium-infected red blood cells (pRBCs) in order to limit the appearance of parasite resistance. Here, the poly(amidoamines) AGMA1 and ISA23 have been explored for the delivery of antimalarial drugs to pRBCs. AGMA1 has antimalarial activity per se as shown by its inhibition of the in vitro growth of Plasmodium falciparum, with an IC50 of 13.7 μM. Fluorescence-assisted cell sorting data and confocal fluorescence microscopy and transmission electron microscopy images indicate that both polymers exhibit preferential binding to and internalization into pRBCs versus RBCs, and subcellular targeting to the parasite itself in widely diverging species such as P. falciparum and Plasmodium yoelii, infecting humans and mice, respectively. AGMA1 and ISA23 polymers with hydrodynamic radii around 7 nm show a high loading capacity for the antimalarial drugs primaquine and chloroquine, with the final conjugate containing from 14.2% to 32.9% (w/w) active principle. Intraperitoneal administration of 0.8 mg/kg chloroquine as either AGMA1 or ISA23 salts cured P. yoelii-infected mice, whereas control animals treated with twice as much free drug did not survive. These polymers combining into a single chemical structure drug carrying capacity, low unspecific toxicity, high biodegradability and selective internalization into pRBCs, but not in healthy erythrocytes for human and rodent malarias, may be regarded as promising candidates deserving to enter the antimalarial therapeutic arena. © 2014 Elsevier B.V.</t>
  </si>
  <si>
    <t>https://www.scopus.com/inward/record.uri?eid=2-s2.0-84893107963&amp;doi=10.1016%2fj.jconrel.2013.12.032&amp;partnerID=40&amp;md5=1295d273fefe0e1df7d3dc632490bae6</t>
  </si>
  <si>
    <t>10.1016/j.jconrel.2013.12.032</t>
  </si>
  <si>
    <t>Use of poly(amidoamine) drug conjugates for the delivery of antimalarials to Plasmodium</t>
  </si>
  <si>
    <t>Urbán P., Valle-Delgado J.J., Mauro N., Marques J., Manfredi A., Rottmann M., Ranucci E., Ferruti P., Fernàndez-Busquets X.</t>
  </si>
  <si>
    <t>2-s2.0-84920948205</t>
  </si>
  <si>
    <t>Colon cancer is the third most leading causes of death due to cancer worldwide and the chemo drug 5-fluorouracil's (5-FU) applicability is limited due to its non-specificity, low bioavailability and overdose. The efficacy of 5-FU in colon cancer chemo treatment could be improved by nanoencapsulation and combinatorial approach. In the present study curcumin (CUR), a known anticancer phytochemical, was used in combination with 5-FU and the work focuses on the development of a combinatorial nanomedicine based on 5-FU and CUR in N,O-carboxymethyl chitosan nanoparticles (N,O-CMC NPs). The developed 5-FU-N,O-CMC NPs and CUR-N,O-CMC NPs were found to be blood compatible. The in vitro drug release profile in pH 4.5 and 7.4 showed a sustained release profile over a period of 4 days. The combined exposure of the nanoformulations in colon cancer cells (HT 29) proved the enhanced anticancer effects. In addition, the in vivo pharmacokinetic data in mouse model revealed the improved plasma concentrations of 5-FU and CUR which prolonged up to 72 h unlike the bare drugs. In conclusion, the 5-FU and CUR released from the N,O-CMC NPs produced enhanced anticancer effects in vitro and improved plasma concentrations under in vivo conditions. Copyright © 2014 Elsevier B.V. All rights reserved.</t>
  </si>
  <si>
    <t>https://www.scopus.com/inward/record.uri?eid=2-s2.0-84920948205&amp;doi=10.1016%2fj.ejpb.2014.04.017&amp;partnerID=40&amp;md5=7f7d107346108c4d2b0ec75029eea760</t>
  </si>
  <si>
    <t>10.1016/j.ejpb.2014.04.017</t>
  </si>
  <si>
    <t>European journal of pharmaceutics and biopharmaceutics : official journal of Arbeitsgemeinschaft für Pharmazeutische Verfahrenstechnik e.V</t>
  </si>
  <si>
    <t>In vitro combinatorial anticancer effects of 5-fluorouracil and curcumin loaded N,O-carboxymethyl chitosan nanoparticles toward colon cancer and in vivo pharmacokinetic studies</t>
  </si>
  <si>
    <t>Anitha A., Sreeranganathan M., Chennazhi K.P., Lakshmanan V.-K., Jayakumar R.</t>
  </si>
  <si>
    <t>2-s2.0-84891617140</t>
  </si>
  <si>
    <t>The present investigation was aimed to develop topically effective acetazolamide loaded poly(propylene imine) dendrimer nanoarchitectures and evaluate their intraocular pressure lowering potential. The 5.0G PPI dendrimers were synthesized using ethylendiamine as dendrimer core through divergent approach and characterized and loaded with acetazolamide (ACZ). The developed dendrimeric formulations were characterized for size, loading efficiency. The surface morphology of dendrimer was studied by Transmission Electron Microscopy. The developed dendrimer formulations were evaluated for hemolytic toxicity, ocular irritation index and intra ocular pressure reduction using normotensive adult male New Zealand albino rabbits as in vivo model. The maximum drug entrapment efficiency was found to be 56 ± 2.3%. The in vitro release data of ACZ-5.0G PPI dendrimers showed sustained release of ACZ which was found to be 83.5 ± 1.8 and 80.4 ± 1.6% in phosphate buffer saline (pH 7.4) and simulated tear fluid (pH 7.4), respectively in 24 h. Ocular irritancy, ocular residence time and intraocular pressure lowering effect were performed. The study revealed that in lower concentrations the aqueous solutions of dendrimer formulations were found to be weakly irritant to the eyes. The sustained and prolonged reduction in intraocular pressure suggested that drug entrapped in dendrimers can be used for higher retention in ocular cul-de sac. Further, the PPI dendrimer based formulation seems to enhance the ocular drug residence time and exhibits better intraocular pressure lowering effect for glaucoma treatment, more safely, both in vitro and in vivo. © 2013 Elsevier B.V.</t>
  </si>
  <si>
    <t>https://www.scopus.com/inward/record.uri?eid=2-s2.0-84891617140&amp;doi=10.1016%2fj.ijpharm.2013.11.043&amp;partnerID=40&amp;md5=7df838cadb4739d95e1c88074791f8d1</t>
  </si>
  <si>
    <t>10.1016/j.ijpharm.2013.11.043</t>
  </si>
  <si>
    <t>Acetazolamide encapsulated dendritic nano-architectures for effective glaucoma management in rabbits</t>
  </si>
  <si>
    <t>Mishra V., Jain N.K.</t>
  </si>
  <si>
    <t>2-s2.0-84929501482</t>
  </si>
  <si>
    <t>The construction of intelligent stimuli-responsive nanosystems can substantially improve the sensitivity/resolution/specificity of diagnostic imaging and enhance the therapeutic efficiency of chemotherapy for cancer treatment. This work reports on a generic construction strategy to achieve a multiple stimuli-responsive theranostic system for cancer simply by optimizing the chemical compositions of inorganic nanoplatforms to avoid the tedious and complicated synthetic procedure for traditional organic or organic/inorganic nanosystems. Based on the "breaking up" nature of manganese oxides and specific features of the carbonaceous framework to interact with aromatic drug molecules, manganese oxide nanoparticles were elaborately integrated into hollow mesoporous carbon nanocapsules by a simple in situ framework redox strategy to realize concurrent pH-sensitive T&lt;inf&gt;1&lt;/inf&gt;-weighted magnetic resonance imaging (MRI) and pH-/HIFU-responsive on-demand drug release. The ultrasensitive disease-triggered MRI performance has been successfully demonstrated by a 52.5-fold increase of longitudinal relaxivity (r&lt;inf&gt;1&lt;/inf&gt; = 10.5 mM-1 s-1) and on nude mice 4T1 xenograft. The pH- and HIFU-triggered doxorubicin release and enhanced therapeutic outcome against multidrug resistance of cancer cells were systematically confirmed. In particular, the fabricated inorganic composite nanocapsules were found to feature unique biological behaviours, such as antimetastasis effect, extremely low hemolysis against red blood cells and high in vivo histocompatibility. This report on the successful construction of a pure inorganic nanosystem with multiple stimuli-responsivenesses may pave the way to new methods for the development of intelligent nanofamilies for cancer therapy. © The Royal Society of Chemistry 2015.</t>
  </si>
  <si>
    <t>https://www.scopus.com/inward/record.uri?eid=2-s2.0-84929501482&amp;doi=10.1039%2fc5nr00451a&amp;partnerID=40&amp;md5=8a64786be69af998f1273a9fa6a4113e</t>
  </si>
  <si>
    <t>10.1039/c5nr00451a</t>
  </si>
  <si>
    <t>Nanoscale</t>
  </si>
  <si>
    <t>Composition-property relationships in multifunctional hollow mesoporous carbon nanosystems for PH-responsive magnetic resonance imaging and on-demand drug release</t>
  </si>
  <si>
    <t>Zhang S., Qian X., Zhang L., Peng W., Chen Y.</t>
  </si>
  <si>
    <t>2-s2.0-84921813517</t>
  </si>
  <si>
    <t>Because of the limited penetration depth of visible light that generally excites most of the available photosensitizers (PSs), conventional photodynamic therapy (PDT) is limited to the treatment of superficial and flat lesions. Recently, the application of deep penetrating near-infrared (NIR) light excitable upconversion nanoparticles (UCNs) in conjunction with PDT has shown to have clear potential in the treatment of solid tumors due to its ability to penetrate thick tissue. However, various constructs developed so far have certain limitations such as poor or unstable PS loading, reducing their therapeutic efficacy and limiting their application to solution or cell-based studies. In this work, we present a method to fabricate uniform core-shell structured nanoconstruct with a thin layer of photocatalyst or PS-titanium dioxide (TiO2) stably coated on individual UCN core. Our design allows controllable and highly reproducible PS loading, preventing any leakage of PS compared to previously developed nanoconstructs, thus ensuring repeatable PDT results. Further surface modification of the developed nanoconstructs with polyethylene glycol (PEG) rendered them biocompatible, demonstrating good therapeutic efficacy both in vitro and in vivo. © 2015 American Chemical Society.</t>
  </si>
  <si>
    <t>https://www.scopus.com/inward/record.uri?eid=2-s2.0-84921813517&amp;doi=10.1021%2fnn503450t&amp;partnerID=40&amp;md5=9d357f65746340d3201ad7be05e708b9</t>
  </si>
  <si>
    <t>10.1021/nn503450t</t>
  </si>
  <si>
    <t>Titania coated upconversion nanoparticles for near-infrared light triggered photodynamic therapy</t>
  </si>
  <si>
    <t>Lucky S.S., Muhammad Idris N., Li Z., Huang K., Soo K.C., Zhang Y.</t>
  </si>
  <si>
    <t>2-s2.0-84910619872</t>
  </si>
  <si>
    <t>The clinical successful application of gene therapy critically depends upon the development of non-toxic and efficient delivery system. Although polycationic non-viral vectors hold great promise in nanomedicine, the exploring of application in clinics still remains a big challenge. To develop a non-toxic and efficient non-viral gene delivery system, two kinds of endogenous substance, citric acid (CA) and spermine (SPE), were used to prepare a new low charge density hyperbranched polyspermine (HPSPE) by one-pot polymerization. The biocompatibility evaluated by hemolytic activity and red blood cell (RBC) aggregation indicated that HPSPE was highly biocompatible without causing hemolysis and RBC aggregation compared with PEI as well as SPE. The MTS assay also demonstrated that the cell viability of HPSPE was above 90% even at 200 μg/mL at different time (24 and 72 h), which much higher than PEI 25 K. Besides, HPSPE showed high transfection efficiency without any toxic effect after aerosol delivery to the mice. Moreover, aerosol delivery of HPSPE/Akt1 shRNA significantly reduced tumor size and numbers and efficiently suppressed lung tumorigenesis ultimately in K-rasLA1 lung cancer model mice. These results suggest that low charge density as well as endogenous substance skeleton endow HPSPE with great potential for toxicity-free and efficient gene therapy. © 2014 Elsevier B.V.</t>
  </si>
  <si>
    <t>https://www.scopus.com/inward/record.uri?eid=2-s2.0-84910619872&amp;doi=10.1016%2fj.ijpharm.2014.11.014&amp;partnerID=40&amp;md5=942b8895a8eb4bca7a2103409329547e</t>
  </si>
  <si>
    <t>10.1016/j.ijpharm.2014.11.014</t>
  </si>
  <si>
    <t>A novel potential biocompatible hyperbranched polyspermine for efficient lung cancer gene therapy</t>
  </si>
  <si>
    <t>Xie R.-L., Jang Y.-J., Xing L., Zhang B.-F., Wang F.-Z., Cui P.-F., Cho M.-H., Jiang H.-L.</t>
  </si>
  <si>
    <t>2-s2.0-84923348572</t>
  </si>
  <si>
    <t>Tafenoquine (TQ), a new synthetic analog of primaquine, has relatively poor bioavailability and associated toxicity in glucose-6-phosphate dehydrogenase (G6PD)-deficient individuals. A microemulsion formulation of TQ (MTQ) with sizes &lt; 20 nm improved the solubility of TQ and enhanced the oral bioavailability from 55% to 99% in healthy mice (area under the curve 0 to infinity: 11,368±1,232 and 23,842±872 min⋅μmol/L) for reference TQ and MTQ, respectively. Average parasitemia in Plasmodium berghei-infected mice was four-to tenfold lower in the MTQ-treated group. In vitro antiplasmodial activities against chloroquine-sensitive and chloroquine-resistant strains of Plasmodium falciparum indicated no change in half maximal inhibitory concentration, suggesting that the microemulsion did not affect the inherent activity of TQ. In a humanized mouse model of G6PD deficiency, we observed reduction in toxicity of TQ as delivered by MTQ at low but efficacious concentrations of TQ. We hereby report an enhancement in the solubility, bioavailibility, and efficacy of TQ against blood stages of Plasmodium parasites without a corresponding increase in toxicity. © 2015 Melariri et al.</t>
  </si>
  <si>
    <t>https://www.scopus.com/inward/record.uri?eid=2-s2.0-84923348572&amp;doi=10.2147%2fIJN.S76317&amp;partnerID=40&amp;md5=b57a9e172e537ccf52e453ecb3d8f528</t>
  </si>
  <si>
    <t>10.2147/IJN.S76317</t>
  </si>
  <si>
    <t>Oral lipid-based nanoformulation of tafenoquine enhanced bioavailability and blood stage antimalarial efficacy and led to a reduction in human red blood cell loss in mice</t>
  </si>
  <si>
    <t>Melariri P., Kalombo L., Nkuna P., Dube A., Hayeshi R., Ogutu B., Gibhard L., deKock C., Smith P., Wiesner L., Swai H.</t>
  </si>
  <si>
    <t>2-s2.0-84921059226</t>
  </si>
  <si>
    <t>Lung cancer is one of the most lethal forms of cancer and current chemotherapeutic strategies lack broad specificity and efficacy. Recently, β-lapachone (β-lap) was shown to be highly efficacious in killing non-small cell lung cancer (NSCLC) cells regardless of their p53, cell cycle and caspase status. Pre-clinical and clinical use of β-lap (clinical form, ARQ501 or 761) is hampered by poor pharmacokinetics and toxicity due to hemolytic anemia. Here, we report the development and preclinical evaluation of β-lap prodrug nanotherapeutics consisting of diester derivatives of β-lap encapsulated in biocompatible and biodegradable poly(ethylene glycol)-b-poly(d,l-lactic acid) (PEG-b-PLA) micelles. Compared to the parent drug, diester derivatives of β-lap showed higher drug loading densities inside PEG-b-PLA micelles. After esterase treatment, micelle-delivered β-lap-dC3 and -dC6 prodrugs were converted to β-lap. Cytotoxicity assays using A549 and H596 lung cancer cells showed that both micelle formulations maintained NAD(P)H:quinone oxidoreductase 1 (NQO1)-dependent cytotoxicity. However, antitumor efficacy study of β-lap-dC3 micelles against orthotopic A549 NSCLC xenograft-bearing mice showed significantly greater long-term survival over β-lap-dC6 micelles or β-lap-HPβCD complexes. Improved therapeutic efficacy of β-lap-dC3 micelles correlated with higher area under the concentration-time curves of β-lap in tumors, and enhanced pharmacodynamic endpoints (e.g., PARP1 hyperactivation, γH2AX, and ATP depletion). β-Lap-dC3 prodrug micelles provide a promising strategy for NQO1-targeted therapy of lung cancer with improved safety and antitumor efficacy. © 2014 Elsevier B.V. All rights reserved.</t>
  </si>
  <si>
    <t>https://www.scopus.com/inward/record.uri?eid=2-s2.0-84921059226&amp;doi=10.1016%2fj.jconrel.2014.12.027&amp;partnerID=40&amp;md5=a6c46974a24b39f705bf7ded521373ad</t>
  </si>
  <si>
    <t>10.1016/j.jconrel.2014.12.027</t>
  </si>
  <si>
    <t>Esterase-activatable β-lapachone prodrug micelles for NQO1-targeted lung cancer therapy</t>
  </si>
  <si>
    <t>Ma X., Huang X., Moore Z., Huang G., Kilgore J.A., Wang Y., Hammer S., Williams N.S., Boothman D.A., Gao J.</t>
  </si>
  <si>
    <t>2-s2.0-84931269901</t>
  </si>
  <si>
    <t>Dendrimers which are discrete nanostructures/nanoparticles are emerging as promising candidates for many nanomedicine applications. Ligand-conjugated dendrimer facilitate the delivery of therapeutics in a targeted manner. Small molecules such as p-hydroxyl benzoic acid (pHBA) were found to have high affinity for sigma receptors which are prominent in most parts of central nervous system and tumors. The aim of this study was to synthesize pHBA-dendrimer conjugates as colloidal carrier for site-specific delivery of practically water insoluble drug, docetaxel (DTX) to brain tumors and to determine its targeting efficiency. pHBA, a small molecule ligand was coupled to the surface amine groups of generation 4-PAMAM dendrimer via a carbodiimide reaction and loaded with DTX. The conjugation was confirmed by 1HNMR and FT-IR spectroscopy. In vitro release of drug from DTX-loaded pHBA-conjugated dendrimer was found to be less as compared to unconjugated dendrimers. The prepared drug delivery system exhibited good physico-chemical stability and decrease in hemolytic toxicity. Cell viability and cell uptake studies were performed against U87MG human glioblastoma cells and formulations exerted considerable anticancer effect than plain drug. Conjugation of dendrimer with pHBA significantly enhanced the brain uptake of DTX which was shown by the recovery of a higher percentage of the dose from the brain following administration of pHBA-conjugated dendrimers compared with unconjugated dendrimer or formulation in clinical use (Taxotere®). Therefore, pHBA conjugated dendrimers could be an efficient delivery vehicle for the targeting of anticancer drugs to brain tumors. © 2015, Springer Science+Business Media Dordrecht.</t>
  </si>
  <si>
    <t>https://www.scopus.com/inward/record.uri?eid=2-s2.0-84931269901&amp;doi=10.1007%2fs11051-015-3063-9&amp;partnerID=40&amp;md5=e7df6e24d2fbbd56b46df9acf53e49e1</t>
  </si>
  <si>
    <t>10.1007/s11051-015-3063-9</t>
  </si>
  <si>
    <t>p-Hydroxy benzoic acid-conjugated dendrimer nanotherapeutics as potential carriers for targeted drug delivery to brain: an in vitro and in vivo evaluation</t>
  </si>
  <si>
    <t>Swami R., Singh I., Kulhari H., Jeengar M.K., Khan W., Sistla R.</t>
  </si>
  <si>
    <t>2-s2.0-84953344886</t>
  </si>
  <si>
    <t>Docetaxel (DTX) is favoured option for breast cancer treatment; however its marketed formulation (Taxotere) generates therapeutic response at the cost of undue toxicity. In order to circumvent such limitations, DTX nanocrystals (DTX-NCs) were prepared through high pressure homogenization (HPH) technique using pluronic F-127 (PF-127) as a stabilizer. DTX-NCs presented higher efficacy against MCF-7 breast cancer cells with exposition of 1.75 and 2.13 fold lower inhibitory concentration (IC50 compared to free drug and Taxotere, respectively. DTX-NCs enhanced the DTX induce G2-M arrest by 1.24 and 1.79 fold compared to Taxotere and free DTX whereas highest apoptotic population (54.79%) of MCF-7 cells was also observed when cells were incubated with DTX-NCs for 24 h in comparison to free DTX (9.69%) and Taxotere (12.55%). The claims of improvement were substantiated by investigating the modulation in apoptotic mechanism induced by the subtle physical state variation of DTX in DTX-NCs. Results revealed that DTX-NCs induced apoptosis was linked to altered mitochondrialmembrane potential. DTX-NCs caused highest (39.53%) depolarization of mitochondria compared to free DTX (9.34%) and Taxotere (18.72%). Further, safety of DTX-NCs was ascertained via haemolytic testing and in-vivo toxicity studies in mice. Developed formulation exhibited acceptable haemolytic potential which suggested its suitability towards parenteral administration. Moreover, in-vivo acute toxicity studies demonstrated that the developed NCs were safer than marketed Taxotere. These results elicit that DTX-NCs would be a viable alternative to commercial formulation for treatment of breast cancer. © 2015 American Scientific Publishers All rights reserved.</t>
  </si>
  <si>
    <t>https://www.scopus.com/inward/record.uri?eid=2-s2.0-84953344886&amp;doi=10.1166%2fjbn.2015.2158&amp;partnerID=40&amp;md5=618a764ebbfead6179c609b1b02aaaf8</t>
  </si>
  <si>
    <t>10.1166/jbn.2015.2158</t>
  </si>
  <si>
    <t>Pluronic F-127 stabilised docetaxel nanocrystals improve apoptosis by mitochondrial depolarization in breast cancer cells: Pharmacokinetics and toxicity assessment</t>
  </si>
  <si>
    <t>Pawar V.K., Gupta S., Singh Y., Meher J.G., Sharma K., Singh P., Gupta A., Bora H.K., Chaurasia M., Chourasia M.K.</t>
  </si>
  <si>
    <t>2-s2.0-84912123904</t>
  </si>
  <si>
    <t>In spite of numerous biopharmaceutical applications of fifth-generation poly(propyleneimine) (PPI) dendrimers, inherent toxicity due to the presence of many peripheral cationic groups is the major issue that limits their applicability. Maximum biocompatibility with minimal toxicity is the key rationale for an ideal drug-delivery system. Keeping this principle in mind, the present investigation aimed to explore the tumor-targeting potential of folate-engineered fourth-generation PPI dendrimers loaded with an anticancer drug, melphalan.Materials &amp; methods: Fourth-generation PPI as well as folate-conjugated fourth-generation PPI dendrimers were synthesized, characterized and loaded with melphalan.Results: Hemolytic toxicity, cytotoxicity, cellular uptake and fluorescence uptake studies reveal that the developed folate-conjugated derivative has significantly lower toxicity, as well as demonstrates folate receptor specificity.Discussion &amp; conclusion: The developed nanoconjugates appear to be proficient in carrying as well as site-specific delivery of melphalan, with an improved therapeutic margin and improved safety. © 2014 Future Medicine Ltd.</t>
  </si>
  <si>
    <t>https://www.scopus.com/inward/record.uri?eid=2-s2.0-84912123904&amp;doi=10.2217%2fnnm.13.210&amp;partnerID=40&amp;md5=579366f2c5e996cfe246136a925f4207</t>
  </si>
  <si>
    <t>10.2217/nnm.13.210</t>
  </si>
  <si>
    <t>Nanomedicine</t>
  </si>
  <si>
    <t>Formulation development and in vitro-in vivo assessment of the fourth-generation PPI dendrimer as a cancer-targeting vector</t>
  </si>
  <si>
    <t>Kesharwani P., Tekade R.K., Jain N.K.</t>
  </si>
  <si>
    <t>2-s2.0-84957309769</t>
  </si>
  <si>
    <t>Combination treatment through simultaneous delivery of DNA and anticancer drugs with nanoparticles has been demonstrated to be an elegant and efficient approach for cancer therapy. Herein, we employed a combination therapy for eliminating both the tumor cells and intratumoral neovascular network based on the nanoplatform we designed. Pigment epithelium-derived factor (PEDF) gene, a powerful antiangiogenic agent, and the clinically widely used chemotherapy agent paclitaxel (PTX) were simultaneously encapsulated in the same nanoparticle by a modified double-emulsion solvent evaporation method. The dual-drug-loaded nanoparticles (D/P-NPs) exhibited a uniform spherical morphology and released PTX and PEDF gene in a sustained manner. D/P-NPs showed an enhanced antitumor effect on C26 and A549 cells and a stronger inhibitory activity on proliferation of HUVECs. Moreover, D/P-NPs could dramatically elevate the PEDF expression levels in both C26 and A549 cells in comparison with PEDF gene loaded nanoparticles and significantly promote the cellular uptake of PTX. Additionally, microtubules were stabilized and G2/M phase arrest along with a higher subG1 cell population was induced by D/P-NPs in contrast to PTX or PTX loaded nanoparticles. Besides, D/P-NPs showed sustained release of PTX and PEDF gene in tumors as well as long-term gene expression. A significantly improved anticancer effect was also demonstrated in a C26 subcutaneous tumor model using this combinational therapy. D/P-NPs could sharply reduce the microvessel density and significantly promoted tumor cell apoptosis in vivo. More importantly, the in vivo distribution, serological and biochemical analysis, and H&amp;E staining revealed that D/P-NPs had no obvious toxicity. Our study suggested that this novel polymeric nanomedicine had great potential for improving the therapeutic efficacy of combined gene/chemotherapy of cancer. © 2015 American Chemical Society.</t>
  </si>
  <si>
    <t>https://www.scopus.com/inward/record.uri?eid=2-s2.0-84957309769&amp;doi=10.1021%2facs.molpharmaceut.5b00922&amp;partnerID=40&amp;md5=d0b3ee925d27ba35252967d5db8a6c74</t>
  </si>
  <si>
    <t>10.1021/acs.molpharmaceut.5b00922</t>
  </si>
  <si>
    <t>Polymeric Nanomedicine for Combined Gene/Chemotherapy Elicits Enhanced Tumor Suppression</t>
  </si>
  <si>
    <t>Xu B., Xia S., Wang F., Jin Q., Yu T., He L., Chen Y., Liu Y., Li S., Tan X., Ren K., Yao S., Zeng J., Song X.</t>
  </si>
  <si>
    <t>2-s2.0-84880510276</t>
  </si>
  <si>
    <t>Nanoparticulate contrast agents have attracted a great deal of attention along with the rapid development of modern medicine. Here, a binary contrast agent based on PAA modified BaYbF5:Tm nanoparticles for direct visualization of gastrointestinal (GI) tract has been designed and developed via a one-pot solvothermal route. By taking advantages of excellent colloidal stability, low cytotoxicity, and neglectable hemolysis of these well-designed nanoparticles, their feasibility as a multi-modal contrast agent for GI tract was intensively investigated. Significant enhancement of contrast efficacy relative to clinical barium meal and iodine-based contrast agent was evaluated via X-ray imaging and CT imaging invivo. By doping Tm3+ ions into these nanoprobes, invivo NIR-NIR imaging was then demonstrated. Unlike some invasive imaging modalities, non-invasive imaging strategy including X-ray imaging, CT imaging, and UCL imaging for GI tract could extremely reduce the painlessness to patients, effectively facilitate imaging procedure, as well as rationality economize diagnostic time. Critical to clinical applications, long-term toxicity of our contrast agent was additionally investigated in detail, indicating their overall safety. Based on our results, PAA-BaYbF5:Tm nanoparticles were the excellent multi-modal contrast agent to integrate X-ray imaging, CT imaging, and UCL imaging for direct visualization of GI tract with low systemic toxicity. © 2013 Elsevier Ltd.</t>
  </si>
  <si>
    <t>https://www.scopus.com/inward/record.uri?eid=2-s2.0-84880510276&amp;doi=10.1016%2fj.biomaterials.2013.06.060&amp;partnerID=40&amp;md5=29c3f976cdcbf71521be8eef8aaad69f</t>
  </si>
  <si>
    <t>10.1016/j.biomaterials.2013.06.060</t>
  </si>
  <si>
    <t>Direct visualization of gastrointestinal tract with lanthanide-doped BaYbF5 upconversion nanoprobes</t>
  </si>
  <si>
    <t>Liu Z., Ju E., Liu J., Du Y., Li Z., Yuan Q., Ren J., Qu X.</t>
  </si>
  <si>
    <t>2-s2.0-67651242226</t>
  </si>
  <si>
    <t>To study the methods of preparing the magnetic nano-microspheres of Fe2O3 and As2O3/Fe2O3 complexes and their therapeutic effects with magnetic fluid hyperthermia (MFH). Methods: Nanospheres were prepared by chemical co-precipitation and their shape and diameter were observed. Hemolysis, micronucleus, cell viability, and LD50 along with other in vivo tests were performed to evaluate the Fe2O3 microsphere biocompatibility. The inhibition ratio of tumors after Fe2O3 and As2O3/Fe2O3 injections combined with induced hyperthermia in xenograft human hepatocarcinoma was calculated. Results: Fe2O3 and As2O3/Fe2O3 particles were round with an average diameter of 20 nm and 100 nm as observed under transmission electron microscope. Upon exposure to an alternating magnetic field (AMF), the temperature of the suspension of magnetic particles increased to 41-51°C, depending on different particle concentrations, and remained stable thereafter. Nano-sized Fe2O3 microspheres are a new kind of biomaterial without cytotoxic effects. The LD50 of both Fe2O3 and As2O3/Fe2O3 in mice was higher than 5 g/kg. One to four weeks after Fe2O3 and As2O3/Fe2O3 complex injections into healthy pig livers, no significant differences were found in serum AST, ALT, BUN and Cr levels among the pigs of all groups (P &amp;gt; 0.05), and no obvious pathological alterations were observed. After exposure to alternating magnetic fields, the inhibition ratio of the tumors was significantly different from controls in the Fe2O3 and As2O3/Fe2O3 groups (68.74% and 82.79%, respectively; P &amp;lt; 0.01). Tumors of mice in treatment groups showed obvious necrosis, while normal tissues adjoining the tumor and internal organs did not. Conclusion: Fe2O3 and As2O3/ Fe2O3 complexes exerted radiofrequency-induced hyperthermia and drug toxicity on tumors without any liver or kidney damage. Therefore, nanospheres are ideal carriers for tumor-targeted therapy. © 2009 The WJG Press and Baishideng. All rights reserved.</t>
  </si>
  <si>
    <t>https://www.scopus.com/inward/record.uri?eid=2-s2.0-67651242226&amp;doi=10.3748%2fwjg.15.2995&amp;partnerID=40&amp;md5=0595150bc2248b7aa6e3d1eac474487a</t>
  </si>
  <si>
    <t>10.3748/wjg.15.2995</t>
  </si>
  <si>
    <t>World Journal of Gastroenterology</t>
  </si>
  <si>
    <t>Nanosized As2O3/Fe2O3 complexes combined with magnetic fluid hyperthermia selectively target liver cancer cells</t>
  </si>
  <si>
    <t>Wang Z.-Y., Song J., Zhang D.-S.</t>
  </si>
  <si>
    <t>2-s2.0-84975292836</t>
  </si>
  <si>
    <t>Desferrioxamine (DFO) is currently in clinical use to remove iron from transfusion-dependent patients with β-thalassemia major, sickle-cell anemia and the myelodysplastic syndromes. However, its short half-life, burdensome, subcutaneous mode of administration and propensity to cause neurotoxicity at high doses greatly hinder its use. Thus, developing an optimized version of DFO with extended half-life, and reduced toxicity is a major goal. Using high molecular weight (MW), non-toxic, hyperbranched polyglycerol with high functionality, we demonstrate that the efficacy of DFO can be tuned with considerable reduction in toxicity. Using zebrafish embryos and mice, we tested toxicity, iron removal efficacy with low dosing and the biodistribution of ultra-long circulating DFO (ULC-DFO) conjugates. There was no significant difference in the mortality and development of zebrafish embryos upon exposure to ULC-DFO. Similarly, body weights and serum lactate dehydrogenase levels in mice treated with ULC-DFO remained within the normal range throughout the tolerance study. Moreover, ULC-DFO is significantly more effective than low MW DFO in promoting iron removal both from organs and via urine in iron overloaded mice despite using a moderate, once-weekly dosing schedule. This is probably due to the extended circulation half-life of ULC-DFO. The MW of ULC-DFO influences the accumulation and biodistribution, with highest MW (637 KDa) associated with up to 12% accumulation in the liver. In contrast, ULC-DFO with MWs of 75 KDa and lower were associated with relatively low organ accumulation, indicating that biodistribution of ULC-DFO can be tuned. Since ULC-DFO has improved iron removal properties, longer plasma retention time and possesses excellent biocompatibility, it represents a polymer conjugate with high clinical utility in comparison to DFO for the treatment of transfusion dependent iron overload. More importantly, ULC-DFO is anticipated to reduce the requirement for prolonged subcutaneous infusion of DFO. © 2016 Elsevier Ltd</t>
  </si>
  <si>
    <t>https://www.scopus.com/inward/record.uri?eid=2-s2.0-84975292836&amp;doi=10.1016%2fj.biomaterials.2016.06.019&amp;partnerID=40&amp;md5=14706fbfd710071c663c2cde37c20242</t>
  </si>
  <si>
    <t>10.1016/j.biomaterials.2016.06.019</t>
  </si>
  <si>
    <t>In vivo efficacy, toxicity and biodistribution of ultra-long circulating desferrioxamine based polymeric iron chelator</t>
  </si>
  <si>
    <t>Hamilton J.L., Imran ul-haq M., Abbina S., Kalathottukaren M.T., Lai B.F.L., Hatef A., Unniappan S., Kizhakkedathu J.N.</t>
  </si>
  <si>
    <t>2-s2.0-84878103832</t>
  </si>
  <si>
    <t>The aim of the present study was to investigate the effects of intraperitoneal administration of (Gold Nanoparticles) GNPs on the dimensional hematological alterations in rats in an attempt to cover and understand the toxicity and the potential role of GNPs as a therapeutic and diagnostic tool. Methods: A total of 30 healthy male Wistar-Kyoto rats were used in this study. Animals were randomly divided into groups, 2 GNPs-treated rats groups and one control group (NG). 2 GNPs-treated G1 and G2; received intraperitoneal administration of 50 μl of 10 and 50 nm GNPs for a period of 3 days. Hematological parameters were measured using standard hematological techniques. Results: The decrease in White Blood Cells (WBCs), Red Blood Cells (RBCs) count, monocytes%, neutrophils% and eosinophils%, observed with 10 nm GNPs was significantly higher than 50 nm GNPs and control. The lymphocytes% with 10 nm GNPs significantly increased compared with 50 nm GNPs and control. The Hemoglobin (HB) level, Hematocrit (HCT)%, Mean Corpuscular Volume (MCV), Mean Corpuscular Hemoglobin (MCH), Mean Corpuscular Hemoglobin Concentration (MCHC) and Platelets (PLTs) count increased after administration of 10 and 50 nm GNPs compared with the control. The Mean Platelet Volume (MPV), Plateletcrit (PCT) and Platelet Distribution Width (PDW) significantly decreased with 50 nm GNPs compared with 10 nm GNPs and control; while Mean Corpuscular Volume (MCV) significantly increased with 50 nm GNPs. The Red blood cell Distribution Width (RDW) induced non-significant increase compared with the control. Conclusions: The decrease in RBCs count might be due to the destruction of RBCs. The increase in Hematocrit (HCT)% might be due to an increase in RBCs volume. The changes in RBCs indicates changes in morphology and deformability of RBCs, which confirmed by a slightly increase in RDW%. The significant increase in PLTs count might lead to thrombosis or aggregation of blood vessels. © 2012 Abdelhalim MAK, et al.</t>
  </si>
  <si>
    <t>Background: The aim of the present study was to investigate the effects of intraperitoneal administration of (Gold Nanoparticles) GNPs on the dimensional hematological alterations in rats in an attempt to cover and understand the toxicity and the potential role of GNPs as a therapeutic and diagnostic tool. Methods: A total of 30 healthy male Wistar-Kyoto rats were used in this study. Animals were randomly divided into groups, 2 GNPs-treated rats groups and one control group (NG). 2 GNPs-treated G1 and G2; received intraperitoneal administration of 50 μl of 10 and 50 nm GNPs for a period of 3 days. Hematological parameters were measured using standard hematological techniques. Results: The decrease in White Blood Cells (WBCs), Red Blood Cells (RBCs) count, monocytes%, neutrophils% and eosinophils%, observed with 10 nm GNPs was significantly higher than 50 nm GNPs and control. The lymphocytes% with 10 nm GNPs significantly increased compared with 50 nm GNPs and control. The Hemoglobin (HB) level, Hematocrit (HCT)%, Mean Corpuscular Volume (MCV), Mean Corpuscular Hemoglobin (MCH), Mean Corpuscular Hemoglobin Concentration (MCHC) and Platelets (PLTs) count increased after administration of 10 and 50 nm GNPs compared with the control. The Mean Platelet Volume (MPV), Plateletcrit (PCT) and Platelet Distribution Width (PDW) significantly decreased with 50 nm GNPs compared with 10 nm GNPs and control; while Mean Corpuscular Volume (MCV) significantly increased with 50 nm GNPs. The Red blood cell Distribution Width (RDW) induced non-significant increase compared with the control. Conclusions: The decrease in RBCs count might be due to the destruction of RBCs. The increase in Hematocrit (HCT)% might be due to an increase in RBCs volume. The changes in RBCs indicates changes in morphology and deformability of RBCs, which confirmed by a slightly increase in RDW%. The significant increase in PLTs count might lead to thrombosis or aggregation of blood vessels. © 2012 Abdelhalim MAK, et al.</t>
  </si>
  <si>
    <t>https://www.scopus.com/inward/record.uri?eid=2-s2.0-84878103832&amp;doi=10.4172%2f2157-7439.1000138&amp;partnerID=40&amp;md5=aa7c4b33f1ae69a9f183f6a1b681ed71</t>
  </si>
  <si>
    <t>10.4172/2157-7439.1000138</t>
  </si>
  <si>
    <t>Journal of Nanomedicine and Nanotechnology</t>
  </si>
  <si>
    <t>The dimensional hematological alterations induced in blood of rats in vivo by intraperitoneal administration of gold nanoparticles</t>
  </si>
  <si>
    <t>Abdelhalim M.A.K., Abdelmottaleb Moussa S.A.</t>
  </si>
  <si>
    <t>COAGULATION</t>
  </si>
  <si>
    <t>2-s2.0-0026704241</t>
  </si>
  <si>
    <t>A series of 1,3-dihydro-2H-imidazo[4,5-b]quinolin-2-one derivatives, substituted at the 7-position with functionalized side chains, was synthesized and evaluated as inhibitors of human blood platelet cAMP phosphodiesterase (PDE) as well as ADP- and collagen-induced platelet aggregation, in vitro. Structural modifications focused on variation of the side-chain terminus, side-chain length, and side-chain connecting atom. Functionality incorporated at the side-chain terminus included carboxylic acid, ester and amide, alcohol, acetate, nitrile, tetrazole, and phenyl sulfone moieties. cAMP PDE inhibitory potency varied and was dependent upon the side-chain terminus and its relationship with the heterocyclic nucleus. Methylation at N-1 or N-3 of the heterocycle diminished cAMP PDE inhibitory potency. Several representatives of this structural class demonstrated potent inhibition of ADP- and collagen-induced blood platelet aggregation and were half-maximally effective at low nanomolar concentrations. Amides 13d, 13f, 13h, 13k, 13m, and 13w are substantially more potent than relatively simply substituted compounds. However platelet inhibitory properties did not always correlate with cAMP PDE inhibition across the series, probably due to variations in membrane permeability. Several compounds inhibited platelet aggregation measured ex vivo following oral administration to rats. Ester 11b, acid 12b, amide 13d, and sulfone 29c protected against thrombus formation in two different animal models following oral dosing and were found to be superior to anagrelide (2) and BMY 20844 (5). However, ester 11b and acid 12b demonstrated a unique pharmacological profile since they did not significantly affect hemodynamic parameters in dogs at doses 100-fold higher than that required for complete prevention of experimentally induced vessel occlusion in a dog model of thrombosis. © 1992 American Chemical Society.</t>
  </si>
  <si>
    <t>https://www.scopus.com/inward/record.uri?eid=2-s2.0-0026704241&amp;partnerID=40&amp;md5=f1798833e1569fbeeb6a2e6efdb0c62c</t>
  </si>
  <si>
    <t>Journal of Medicinal Chemistry</t>
  </si>
  <si>
    <t>Inhibitors of blood platelet cAMP phosphodiesterase. 2. Structure-activity relationships associated with 1,3-dihydro-2H-imidazo[4,5-b]quinolin-2-ones substituted with functionalized side chains</t>
  </si>
  <si>
    <t>Meanwell N.A., Pearce B.C., Roth H.R., Smith E.C.R., Wedding D.L., Wright J.J.K., Buchanan J.O., Baryla U.M., Gamberdella M., Gillespie E., Hayes D.C., Seiler S.M., Stanton H.C., Zavoico G.B., Fleming J.S.</t>
  </si>
  <si>
    <t>2-s2.0-33645525353</t>
  </si>
  <si>
    <t>Although microemulsion-based nanoparticles (MEs) may be useful for drug delivery or scavenging, these benefits must be balanced against potential nanotoxicological effects in biological tissue (bio-nano interface). We investigated the actions of assembled MEs and their individual components at the bio-nano interface of thrombosis and hemolysis in human blood.; Methods: Oil-in-water MEs were synthesized using ethylbutyrate, sodium caprylate, and pluronic F-68 (ME4) or F-127 (ME6) in 0.9% NaCl w/v. The effects of MEs or components on thrombosis were determined using thromboelastography, platelet contractile force, clot elastic modulus, and platelet counting. For hemolysis, ME or components were incubated with erythrocytes, centrifuged, and washed for measurement of free hemoglobin by spectroscopy.; Results and conclusions: The mean particle diameters (polydispersity index) for ME6 and ME4 were 23.6±2.5 nm (0.362) and 14.0± 1.0 nm (0.008), respectively. MEs (0,0.03,0.3,3 mM) markedly reduced the thromboelastograph maximal amplitude in a concentration-dependent manner (49.0 ± 4.2,39.0 ± 5.6,15.0 ± 8.7,3.8 ± 1.3 mm, respectively), an effect highly correlated (r 2 = 0.94) with similar changes caused by pluronic surfactants (48.7 ± 10.9, 30.7 ± 15.8, 20.0 ± 11.3, 2.0 ± 0.5) alone. Neither oil nor sodium caprylate alone affected the thromboelastograph. The clot contractile force was reduced by ME (27.3 ± 11.1-6.7 ± 3.4kdynes/cm 2, P = 0.02, n = 5) whereas the platelet population not affected (175 ±28-182 ± 23 10 6/ml, P = 0.12, n = 6). This data suggests that MEs reduced platelet activity due to associated pluronic surfactants, but caused minimal changes in protein function necessary for coagulation. Although pharmacological concentrations of sodium caprylate caused hemolysis (EC 50 = 213 mM), MEs and pluronic surfactants did not disrupt erythrocytes. Knowledge of nanoparticle activity and potential associated nanotoxicity at this bio-nano interface enables rational ME design for in vivo applications. © 2004 Klumer Academic Publishers. Printed in the Netherlands.</t>
  </si>
  <si>
    <t>Background: Although microemulsion-based nanoparticles (MEs) may be useful for drug delivery or scavenging, these benefits must be balanced against potential nanotoxicological effects in biological tissue (bio-nano interface). We investigated the actions of assembled MEs and their individual components at the bio-nano interface of thrombosis and hemolysis in human blood.; Methods: Oil-in-water MEs were synthesized using ethylbutyrate, sodium caprylate, and pluronic F-68 (ME4) or F-127 (ME6) in 0.9% NaCl w/v. The effects of MEs or components on thrombosis were determined using thromboelastography, platelet contractile force, clot elastic modulus, and platelet counting. For hemolysis, ME or components were incubated with erythrocytes, centrifuged, and washed for measurement of free hemoglobin by spectroscopy.; Results and conclusions: The mean particle diameters (polydispersity index) for ME6 and ME4 were 23.6±2.5 nm (0.362) and 14.0± 1.0 nm (0.008), respectively. MEs (0,0.03,0.3,3 mM) markedly reduced the thromboelastograph maximal amplitude in a concentration-dependent manner (49.0 ± 4.2,39.0 ± 5.6,15.0 ± 8.7,3.8 ± 1.3 mm, respectively), an effect highly correlated (r 2 = 0.94) with similar changes caused by pluronic surfactants (48.7 ± 10.9, 30.7 ± 15.8, 20.0 ± 11.3, 2.0 ± 0.5) alone. Neither oil nor sodium caprylate alone affected the thromboelastograph. The clot contractile force was reduced by ME (27.3 ± 11.1-6.7 ± 3.4kdynes/cm 2, P = 0.02, n = 5) whereas the platelet population not affected (175 ±28-182 ± 23 10 6/ml, P = 0.12, n = 6). This data suggests that MEs reduced platelet activity due to associated pluronic surfactants, but caused minimal changes in protein function necessary for coagulation. Although pharmacological concentrations of sodium caprylate caused hemolysis (EC 50 = 213 mM), MEs and pluronic surfactants did not disrupt erythrocytes. Knowledge of nanoparticle activity and potential associated nanotoxicity at this bio-nano interface enables rational ME design for in vivo applications. © 2004 Klumer Academic Publishers. Printed in the Netherlands.</t>
  </si>
  <si>
    <t>https://www.scopus.com/inward/record.uri?eid=2-s2.0-33645525353&amp;partnerID=40&amp;md5=cd499813f5cce843f0ce67f4260b8d6e</t>
  </si>
  <si>
    <t>Activity of microemulsion-based nanoparticles at the human bio-nano interface: Concentration-dependent effects on thrombosis and hemolysis in whole blood</t>
  </si>
  <si>
    <t>Morey T.E., Varshney M., Flint J.A., Seubert C.N., Smith W.B., Bjoraker D.G., Shah D.O., Dennis D.M.</t>
  </si>
  <si>
    <t>2-s2.0-27744508593</t>
  </si>
  <si>
    <t>Ever increasing use of engineered carbon nanoparticles in nanopharmacology for selective imaging, sensor or drug delivery systems has increased the potential for blood platelet-nanoparticle interactions. 2 We studied the effects of engineered and combustion-derived carbon nanoparticles on human platelet aggregation in vitro and rat vascular thrombosis in vivo. 3 Multiplewall (MWNT), singlewall (SWNT) nanotubes, C60 fullerenes (C60CS) and mixed carbon nanoparticles (MCN) (0.2-300 μg ml -1) were investigated. Nanoparticles were compared with standard urban particulate matter (SRM1648, average size 1.4 μm). 4 Platelet function was studied using lumi aggregometry, phase-contrast, immunofluorescence and transmission electron microscopy, flow cytometry, zymography and pharmacological inhibitors of platelet aggregation. Vascular thrombosis was induced by ferric chloride and the rate of thrombosis was measured, in the presence of carbon particles, with an ultrasonic flow probe. 5 Carbon particles, except C60CS, stimulated platelet aggregation (MCN≥SWNT&amp;gt;MWNT&amp;gt;SRM1648) and accelerated the rate of vascular thrombosis in rat carotid arteries with a similar rank order of efficacy. All particles resulted in upregulation of GPIIb/IIIa in platelets. In contrast, particles differentially affected the release of platelet granules, as well as the activity of thromboxane-, ADP, matrix metalloproteinase- and protein kinase C-dependent pathways of aggregation. Furthermore, particle-induced aggregation was inhibited by prostacyclin and S-nitroso-glutathione, but not by aspirin. 6 Thus, some carbon nanoparticles and microparticles have the ability to activate platelets and enhance vascular thrombosis. These observations are of importance for the pharmacological use of carbon nanoparticles and pathology of urban particulate matter. © 2005 Nature Publishing Group All rights reserved.</t>
  </si>
  <si>
    <t>1 Ever increasing use of engineered carbon nanoparticles in nanopharmacology for selective imaging, sensor or drug delivery systems has increased the potential for blood platelet-nanoparticle interactions. 2 We studied the effects of engineered and combustion-derived carbon nanoparticles on human platelet aggregation in vitro and rat vascular thrombosis in vivo. 3 Multiplewall (MWNT), singlewall (SWNT) nanotubes, C60 fullerenes (C60CS) and mixed carbon nanoparticles (MCN) (0.2-300 μg ml -1) were investigated. Nanoparticles were compared with standard urban particulate matter (SRM1648, average size 1.4 μm). 4 Platelet function was studied using lumi aggregometry, phase-contrast, immunofluorescence and transmission electron microscopy, flow cytometry, zymography and pharmacological inhibitors of platelet aggregation. Vascular thrombosis was induced by ferric chloride and the rate of thrombosis was measured, in the presence of carbon particles, with an ultrasonic flow probe. 5 Carbon particles, except C60CS, stimulated platelet aggregation (MCN≥SWNT&amp;gt;MWNT&amp;gt;SRM1648) and accelerated the rate of vascular thrombosis in rat carotid arteries with a similar rank order of efficacy. All particles resulted in upregulation of GPIIb/IIIa in platelets. In contrast, particles differentially affected the release of platelet granules, as well as the activity of thromboxane-, ADP, matrix metalloproteinase- and protein kinase C-dependent pathways of aggregation. Furthermore, particle-induced aggregation was inhibited by prostacyclin and S-nitroso-glutathione, but not by aspirin. 6 Thus, some carbon nanoparticles and microparticles have the ability to activate platelets and enhance vascular thrombosis. These observations are of importance for the pharmacological use of carbon nanoparticles and pathology of urban particulate matter. © 2005 Nature Publishing Group All rights reserved.</t>
  </si>
  <si>
    <t>https://www.scopus.com/inward/record.uri?eid=2-s2.0-27744508593&amp;doi=10.1038%2fsj.bjp.0706386&amp;partnerID=40&amp;md5=b891488164b6c3b368ba9891a39d5e17</t>
  </si>
  <si>
    <t>10.1038/sj.bjp.0706386</t>
  </si>
  <si>
    <t>British Journal of Pharmacology</t>
  </si>
  <si>
    <t>Nanoparticle-induced platelet aggregation and vascular thrombosis</t>
  </si>
  <si>
    <t>Radomski A., Jurasz P., Alonso-Escolano D., Drews M., Morandi M., Malinski T., Radomski M.W.</t>
  </si>
  <si>
    <t>2-s2.0-43249120171</t>
  </si>
  <si>
    <t>Nanotechnology is extensively used in industry and is widely explored for possible applications in medicine. However, its potential respiratory and systemic adverse effects remain unknown. Here pure titanium dioxide (TiO 2) nanorods with rutile structure were prepared at room temperature by using a soft chemistry technique. The structure of the TiO2 rutile nanorods was confirmed by powder X-ray diffraction, and the size was revealed by transmission electron microscopy. Thereafter, we investigated, in Wistar rats, the acute (24-hr) effects of intratracheal instillation of these rutile TiO2 nanorods (1 and 5 mg/kg) on lung inflammation (assessed by bronchoalveolar lavage), systemic inflammation, and platelet aggregation in whole blood. Compared with vehicle-exposed rats, rats that underwent intratracheal instillation of TiO2 nanorods experienced a dose-dependent increase in macrophage numbers at 1 (+50%) and 5 mg/kg (+81%; P &amp;lt; 0.05) and an influx of neutrophils at 1 (+294%) and 5 mg/kg (+4117%; P &amp;lt; 0.01) in their bronchoalveolar lavage fluid. Both doses of rutile TiO 2 nanorods caused pulmonary and cardiac edema, assessed by analysis of the wet weight-to-dry weight ratios. Similarly, the numbers of monocytes and granulocytes in the blood were increased in a dose-dependent manner after exposure to rutile TiO2 nanorods. In contrast, the number of platelets was significantly reduced after pulmonary exposure to 5 mg/kg TiO 2 nanorods; this result indicated the occurrence of platelet aggregation in vivo. The direct addition of TiO2 nanorods (0.4-10 μg/ml) to untreated rat blood significantly induced platelet aggregation in a dose-dependent fashion in vitro. It is concluded that the intratracheal instillation of rutile TiO2 nanorods caused upregulation of lung inflammation, pulmonary and cardiac edema, and systemic inflammation. Rutile TiO2 nanorods also triggered platelet aggregation in vivo and in vitro. Copyright © 2008 by the Society for Experimental Biology and Medicine.</t>
  </si>
  <si>
    <t>https://www.scopus.com/inward/record.uri?eid=2-s2.0-43249120171&amp;doi=10.3181%2f0706-RM-165&amp;partnerID=40&amp;md5=0a286f14c3ab3aea070117cf629f164a</t>
  </si>
  <si>
    <t>10.3181/0706-RM-165</t>
  </si>
  <si>
    <t>Experimental Biology and Medicine</t>
  </si>
  <si>
    <t>The acute proinflammatory and prothrombotic effects of pulmonary exposure to rutile TiO2 nanorods in rats</t>
  </si>
  <si>
    <t>Nemmar A., Melghit K., Ali B.H.</t>
  </si>
  <si>
    <t>2-s2.0-49649100580</t>
  </si>
  <si>
    <t>Micro- and nano-mesoporous silicate particles are considered potential drug delivery systems because of their ordered pore structures, large surface areas and the ease with which they can be chemically modified. However, few cytotoxicity or biocompatibility studies have been reported, especially when silicates are administered in the quantities necessary to deliver low-potency drugs. The biocompatibility of mesoporous silicates of particle sizes ∼150 nm, ∼800 nm and ∼4 μm and pore sizes of 3 nm, 7 nm and 16 nm, respectively, is examined here. In vitro, mesoporous silicates showed a significant degree of toxicity at high concentrations with mesothelial cells. Following subcutaneous injection of silicates in rats, the amount of residual material decreased progressively over 3 months, with good biocompatibility on histology at all time points. In contrast, intra-peritoneal and intra-venous injections in mice resulted in death or euthanasia. No toxicity was seen with subcutaneous injection of the same particles in mice. Microscopic analysis of the lung tissue of the mice indicated that death may be due to thrombosis. Although local tissue reaction to mesoporous silicates was benign, they caused severe systemic toxicity. This toxicity might be mitigated by modification of the materials. © 2008 Elsevier Ltd. All rights reserved.</t>
  </si>
  <si>
    <t>https://www.scopus.com/inward/record.uri?eid=2-s2.0-49649100580&amp;doi=10.1016%2fj.biomaterials.2008.07.007&amp;partnerID=40&amp;md5=ad6367a27aa76bcc1cc808a45460ad1a</t>
  </si>
  <si>
    <t>10.1016/j.biomaterials.2008.07.007</t>
  </si>
  <si>
    <t>Hudson S.P., Padera R.F., Langer R., Kohane D.S.</t>
  </si>
  <si>
    <t>2-s2.0-58149340533</t>
  </si>
  <si>
    <t>Quantum dots (QDs) have numerous possible applications for in vivo imaging. However, toxicity data are scarce. Objectives: To determine the acute in vivo toxicity of QDs with carboxyl surface coating (carboxyl- QDs) and QDs with amine surface coating (amine-QDs), we investigated the inflammatory properties, tissue distribution, and prothrombotic effects after intravenous injection. Methods: We performed particle characterization by transmission electron microscopy and dynamic light scattering. Carboxyl-QDs and amine-QDs were intravenously injected in mice (1.44-3,600 pmol/mouse). At different time intervals, analyses included fluorescence microscopy, blood cell analysis, bronchoalveolar lavage, wet and dry organ weights, and cadmium concentration in various organs. We examined the prothrombotic effects in vivo by assessing the effect of pretreatment with the anticoagulant heparin and by measuring platelet activation (P-selectin), and in vitro by platelet aggregation in murine and human platelet-rich plasma exposed to QDs (1.44-1,620 pmol/mL). Results: At doses of 3,600 and 720 pmol/mouse, QDs caused marked vascular thrombosis in the pulmonary circulation, especially with carboxyl-QDs. We saw an effect of surface charge for all the parameters tested. QDs were mainly found in lung, liver, and blood. Thrombotic complications were abolished, and P-selectin was not affected by pretreatment of the animals with heparin. In vitro, carboxyl-QDs and amine-QDs enhanced adenosine-5′-diphosphate-induced platelet aggregation. Conclusion: At high doses, QDs caused pulmonary vascular thrombosis, most likely by activating the coagulation cascade via contact activation. Our study highlights the need for careful safety evaluation of QDs before their use in human applications. Furthermore, it is clear that surface charge is an important parameter in nanotoxicity.</t>
  </si>
  <si>
    <t>Background: Quantum dots (QDs) have numerous possible applications for in vivo imaging. However, toxicity data are scarce. Objectives: To determine the acute in vivo toxicity of QDs with carboxyl surface coating (carboxyl- QDs) and QDs with amine surface coating (amine-QDs), we investigated the inflammatory properties, tissue distribution, and prothrombotic effects after intravenous injection. Methods: We performed particle characterization by transmission electron microscopy and dynamic light scattering. Carboxyl-QDs and amine-QDs were intravenously injected in mice (1.44-3,600 pmol/mouse). At different time intervals, analyses included fluorescence microscopy, blood cell analysis, bronchoalveolar lavage, wet and dry organ weights, and cadmium concentration in various organs. We examined the prothrombotic effects in vivo by assessing the effect of pretreatment with the anticoagulant heparin and by measuring platelet activation (P-selectin), and in vitro by platelet aggregation in murine and human platelet-rich plasma exposed to QDs (1.44-1,620 pmol/mL). Results: At doses of 3,600 and 720 pmol/mouse, QDs caused marked vascular thrombosis in the pulmonary circulation, especially with carboxyl-QDs. We saw an effect of surface charge for all the parameters tested. QDs were mainly found in lung, liver, and blood. Thrombotic complications were abolished, and P-selectin was not affected by pretreatment of the animals with heparin. In vitro, carboxyl-QDs and amine-QDs enhanced adenosine-5′-diphosphate-induced platelet aggregation. Conclusion: At high doses, QDs caused pulmonary vascular thrombosis, most likely by activating the coagulation cascade via contact activation. Our study highlights the need for careful safety evaluation of QDs before their use in human applications. Furthermore, it is clear that surface charge is an important parameter in nanotoxicity.</t>
  </si>
  <si>
    <t>https://www.scopus.com/inward/record.uri?eid=2-s2.0-58149340533&amp;doi=10.1289%2fehp.11566&amp;partnerID=40&amp;md5=016b47f9eafcd44f0cb0bb17b10b790f</t>
  </si>
  <si>
    <t>10.1289/ehp.11566</t>
  </si>
  <si>
    <t>Environmental Health Perspectives</t>
  </si>
  <si>
    <t>Acute toxicity and prothrombotic effects of Quantum dots: Impact of surface charge</t>
  </si>
  <si>
    <t>Geys J., Nemmar A., Verbeken E., Smolders E., Ratoi M., Hoylaerts M.F., Nemery B., Hoet P.H.M.</t>
  </si>
  <si>
    <t>2-s2.0-59849127731</t>
  </si>
  <si>
    <t>The dodecapeptide HHLGGAKQAGDV (H12), corresponding to the fibrinogen γ-chain carboxy-terminal sequence (γ400-411), is a specific binding site of the ligand for platelet GPIIb/IIIa complex. We have evaluated H12-coated nanoparticles (polymerized albumin or liposome) as platelet function-supporting synthetic products. Objectives: To strengthen the hemostatic ability of H12-coated particles as a platelet substitute, we exploited installation of a drug delivery function by encapsulating adenosine diphosphate (ADP) into liposomes [H12-(ADP)-liposomes]. Methods and results: Via selective interaction with activated platelets through GPIIb/IIIa, H12-(ADP)-liposomes were capable of augmenting agonist-induced platelet aggregation by releasing ADP in an aggregation-dependent manner. When intravenously injected into rats, liposomes were readily targeted to sites of vascular injury as analyzed on computed tomography. In fact, comparable to fresh platelets, liposomes exhibited considerable hemostatic ability for correcting prolonged bleeding time in a busulphan-induced thrombocytopenic rabbit model. In addition, the liposomes showed no activating or aggregating effects on circulating platelets in normal rabbits. Conclusion: H12-(ADP)-liposome may thus offer a promising platelet substitute, being made with only synthetic materials and exerting hemostatic functions in vivo via reinforcement of primary thrombus formation by residual platelets in thrombocytopenia at sites of vascular injury, but not in circulation. © 2009 International Society on Thrombosis and Haemostasis.</t>
  </si>
  <si>
    <t>Background: The dodecapeptide HHLGGAKQAGDV (H12), corresponding to the fibrinogen γ-chain carboxy-terminal sequence (γ400-411), is a specific binding site of the ligand for platelet GPIIb/IIIa complex. We have evaluated H12-coated nanoparticles (polymerized albumin or liposome) as platelet function-supporting synthetic products. Objectives: To strengthen the hemostatic ability of H12-coated particles as a platelet substitute, we exploited installation of a drug delivery function by encapsulating adenosine diphosphate (ADP) into liposomes [H12-(ADP)-liposomes]. Methods and results: Via selective interaction with activated platelets through GPIIb/IIIa, H12-(ADP)-liposomes were capable of augmenting agonist-induced platelet aggregation by releasing ADP in an aggregation-dependent manner. When intravenously injected into rats, liposomes were readily targeted to sites of vascular injury as analyzed on computed tomography. In fact, comparable to fresh platelets, liposomes exhibited considerable hemostatic ability for correcting prolonged bleeding time in a busulphan-induced thrombocytopenic rabbit model. In addition, the liposomes showed no activating or aggregating effects on circulating platelets in normal rabbits. Conclusion: H12-(ADP)-liposome may thus offer a promising platelet substitute, being made with only synthetic materials and exerting hemostatic functions in vivo via reinforcement of primary thrombus formation by residual platelets in thrombocytopenia at sites of vascular injury, but not in circulation. © 2009 International Society on Thrombosis and Haemostasis.</t>
  </si>
  <si>
    <t>https://www.scopus.com/inward/record.uri?eid=2-s2.0-59849127731&amp;doi=10.1111%2fj.1538-7836.2008.03269.x&amp;partnerID=40&amp;md5=5215a03fe41fb67cd57a90da14e1fd7f</t>
  </si>
  <si>
    <t>10.1111/j.1538-7836.2008.03269.x</t>
  </si>
  <si>
    <t>Journal of Thrombosis and Haemostasis</t>
  </si>
  <si>
    <t>Development of fibrinogen γ-chain peptide-coated, adenosine diphosphate-encapsulated liposomes as a synthetic platelet substitute</t>
  </si>
  <si>
    <t>Okamura Y., Takeoka S., Eto K., Maekawa I., Fujie T., Maruyama H., Ikeda Y., Handa M.</t>
  </si>
  <si>
    <t>2-s2.0-62749204324</t>
  </si>
  <si>
    <t>Long-term patency of expanded polytetrafluoroethylene (ePTFE) small calibre cardiovascular bypass prostheses (&lt;6 mm) is poor because of thrombosis and intimal hyperplasia due to low compliance, stimulating the search for elastic alternatives. Wall porosity allows effective post-implantation graft healing, encouraging endothelialisation and a measured fibrovascular response. We have developed a novel poly (carbonate) urethane-based nanocomposite polymer incorporating polyhedral oligomeric silsesquioxane (POSS) nanocages (UCL-NANO™) which shows anti-thrombogenicity and biostability. We report an extrusion-phase-inversion technique for manufacturing uniform-walled porous conduits using UCL-NANO™. Image analysis-aided wall measurement showed that two uniform wall-thicknesses could be specified. Different coagulant conditions revealed the importance of low-temperature phase-inversion for graft integrity. Although minor reduction of pore-size variation resulted from the addition of ethanol or N,N-dimethylacetamide, high concentrations of ethanol as coagulant did not provide uniform porosity throughout the wall. Tensile testing showed the grafts to be elastic with strength being directly proportional to weight. The ultimate strengths achieved were above those expected from haemodynamic conditions, with anisotropy due to the manufacturing process. Elemental analysis by energy-dispersive X-ray analysis did not show a regional variation of POSS on the lumen or outer surface. In conclusion, the automated vertical extrusion-phase-inversion device can reproducibly fabricate uniform-walled small calibre conduits from UCL-NANO™. These elastic microporous grafts demonstrate favourable mechanical integrity for haemodynamic exposure and are currently undergoing in-vivo evaluation of durability and healing properties. © 2009 Elsevier Ltd. All rights reserved.</t>
  </si>
  <si>
    <t>https://www.scopus.com/inward/record.uri?eid=2-s2.0-62749204324&amp;doi=10.1016%2fj.jbiomech.2009.01.003&amp;partnerID=40&amp;md5=11b2e1b2b53c9f83b7af37dcfbb41eb8</t>
  </si>
  <si>
    <t>10.1016/j.jbiomech.2009.01.003</t>
  </si>
  <si>
    <t>Journal of Biomechanics</t>
  </si>
  <si>
    <t>Manufacture of small calibre quadruple lamina vascular bypass grafts using a novel automated extrusion-phase-inversion method and nanocomposite polymer</t>
  </si>
  <si>
    <t>Sarkar S., Burriesci G., Wojcik A., Aresti N., Hamilton G., Seifalian A.M.</t>
  </si>
  <si>
    <t>2-s2.0-65649110160</t>
  </si>
  <si>
    <t>Because of its excellent optical performance and electrical properties, TiO2 has a wide range of applications in many fields. It is often considered to be physiologically inert to humans. However, some recent studies have reported that nano-sized TiO2 may generate potential harm to the environment and humans. In this paper the in vivo acute toxicity of nano-sized TiO2 particles to adult mice was investigated. Mice were injected with different dosages of nano-sized TiO2 (0, 324, 648, 972, 1296, 1944 or 2592 mg kg-1). The effects of particles on serum biochemical levels were evaluated at various time points (24 h, 48 h, 7 days and 14 days). Tissues (spleen, heart, lung, kidney and liver) were collected for titanium content analysis and histopathological examination. Treated mice showed signs of acute toxicity such as passive behavior, loss of appetite, tremor and lethargy. Slightly elevated levels of the enzymes alanine aminotransferase and aspartate aminotransferase were found from the biochemical tests of serum whereas blood urea nitrogen was not significantly affected (P &amp;lt; 0.05). The accumulation of TiO2 was highest in spleen (P &amp;lt; 0.05). TiO2 was also deposited in liver, kidney and lung. Histopathological examinations showed that some TiO2 particles had entered the spleen and caused the lesion of spleen. Thrombosis was found in the pulmonary vascular system, which could be induced by the blocking of blood vessels with TiO2 particles. Moreover, hepatocellular necrosis and apoptosis, hepatic fibrosis, renal glomerulus swelling and interstitial pneumonia associated with alveolar septal thickening were also observed in high-dose groups. Copyright © 2009 John Wiley &amp;amp; Sons, Ltd.</t>
  </si>
  <si>
    <t>https://www.scopus.com/inward/record.uri?eid=2-s2.0-65649110160&amp;doi=10.1002%2fjat.1414&amp;partnerID=40&amp;md5=f4525f7c6d26697e5020eeb834965fa0</t>
  </si>
  <si>
    <t>10.1002/jat.1414</t>
  </si>
  <si>
    <t>Journal of Applied Toxicology</t>
  </si>
  <si>
    <t>In vivo acute toxicity of titanium dioxide nanoparticles to mice after intraperitioneal injection</t>
  </si>
  <si>
    <t>Chen J., Dong X., Zhao J., Tang G.</t>
  </si>
  <si>
    <t>2-s2.0-68549092761</t>
  </si>
  <si>
    <t>Degradable composites of calcium sulphate and nanoparticulate hydroxyapatite (PerOssal®) have shown promising results in vitro. Here we investigated the handling, efficacy and compatibility of PerOssal when loaded with gentamicin or vancomycin in 19 patients with spondylodiscitis in vivo. So far, 12 patients who were followed up over at least 1 year have shown a normalization of the infection parameters, no more bone loss in the affected regions and a bony fusion after 3-6 months postoperatively. No revision surgery was related to the use of PerOssal. Locally there were no signs of an ongoing infection. This study demonstrates encouraging results regarding handling, resorption, biocompatibility and antibiotic release using PerOssal pellets in vivo. © 2009 S. Karger AG, Basel.</t>
  </si>
  <si>
    <t>https://www.scopus.com/inward/record.uri?eid=2-s2.0-68549092761&amp;doi=10.1159%2f000233525&amp;partnerID=40&amp;md5=667bf726f2bcd6d57b962a993b865008</t>
  </si>
  <si>
    <t>10.1159/000233525</t>
  </si>
  <si>
    <t>European Surgical Research</t>
  </si>
  <si>
    <t>Effectiveness of combination use of antibiotic-loaded perOssal® with spinal surgery in patients with spondylodiscitis</t>
  </si>
  <si>
    <t>Von Stechow D., Rauschmann M.A.</t>
  </si>
  <si>
    <t>2-s2.0-70450250214</t>
  </si>
  <si>
    <t>Previously we reported that plasma kallikrein and high molecular weight kininogen attach to the surface of dextran-coated superparamagnetic iron oxide nanoparticles (SPION) through the incompletely covered iron oxide core (Simberg et al., Biomaterials, 2009). Here we show that SPION also activate kallikrein-kinin system in vitro and in vivo. The serine protease activity of kallikrein was stably associated with SPION and could be detected on the nanoparticles even after extensive washing steps. The enzymatic activity was not detectable in kininogen-deficient and Factor XII-deficient plasma. The enzymatic activation could be blocked by precoating SPION with histidine-rich Domain 5 (D5) of kininogen. Importantly, the kallikrein activity was detectable in plasma of SPION-injected, but not of D5/SPION-injected mice. Tumor-targeted SPION when injected into kininogen-deficient and control mice, produced high levels of vascular clotting in tumors, suggesting that kallikrein activation is not responsible for the nanoparticle-induced thrombosis. These data could help in understanding the toxicity of nanomaterials and could be used in designing nanoparticles with controlled enzymatic activity. © 2009 Elsevier B.V. All rights reserved.</t>
  </si>
  <si>
    <t>https://www.scopus.com/inward/record.uri?eid=2-s2.0-70450250214&amp;doi=10.1016%2fj.jconrel.2009.05.035&amp;partnerID=40&amp;md5=e33c6bd14fccf6b390bb66f17c2872ef</t>
  </si>
  <si>
    <t>10.1016/j.jconrel.2009.05.035</t>
  </si>
  <si>
    <t>Contact activation of kallikrein-kinin system by superparamagnetic iron oxide nanoparticles in vitro and in vivo</t>
  </si>
  <si>
    <t>Simberg D., Zhang W.-M., Merkulov S., McCrae K., Park J.-H., Sailor M.J., Ruoslahti E.</t>
  </si>
  <si>
    <t>2-s2.0-77949917704</t>
  </si>
  <si>
    <t>Although ambient nanoparticles have been shown to exert prothrombotic effects, manufactured nanoparticles are in this aspect less well investigated. Thus, the aim of this study was to characterize the effects of diesel, titanium dioxide rutile, and single-walled carbon nanotube nanoparticles on (i) platelet activation in vitro and (ii) on macro- and microcirculatory thrombus formation in vivo. Methods: Platelet P-selectin expression was measured by flow cytometry after incubation of whole blood with diesel (0.1. mg/mL), titanium dioxide (0.1. mg/mL) or single-walled nanotubes (0.001-0.1. mg/mL). Platelet-granulocyte complexes were analyzed in whole blood and platelet aggregometry was performed with platelet-rich plasma. Upon systemic administration of nanoparticles (1. mg/kg) to anesthetized mice, ferric chloride-induced thrombus formation was measured in small mesenteric arteries using in vivo microscopy. In separate experiments, diesel (1. mg/kg), titanium dioxide (1. mg/kg), or single-walled nanotubes (0.01-1. mg/kg) were injected into anesthetized mice and light/dye-induced thrombus formation was investigated in the cremasteric microcirculation. Results: Diesel and titanium dioxide nanoparticles did not activate platelets or exert prothrombotic effects. In contrast, single-walled nanotubes significantly increased platelet P-selectin expression, the number of platelet-granulocyte complexes, and platelet aggregability in vitro, and reduced the occlusion time in mesenteric arteries as well as in cremasteric arterioles. Conclusion: Our study shows that single-walled carbon nanotubes, but not diesel or titanium dioxide nanoparticles, induce platelet activation in vitro and exert prothrombotic effects in the microcirculation in vivo. © 2009 Elsevier Ireland Ltd.</t>
  </si>
  <si>
    <t>Objectives: Although ambient nanoparticles have been shown to exert prothrombotic effects, manufactured nanoparticles are in this aspect less well investigated. Thus, the aim of this study was to characterize the effects of diesel, titanium dioxide rutile, and single-walled carbon nanotube nanoparticles on (i) platelet activation in vitro and (ii) on macro- and microcirculatory thrombus formation in vivo. Methods: Platelet P-selectin expression was measured by flow cytometry after incubation of whole blood with diesel (0.1. mg/mL), titanium dioxide (0.1. mg/mL) or single-walled nanotubes (0.001-0.1. mg/mL). Platelet-granulocyte complexes were analyzed in whole blood and platelet aggregometry was performed with platelet-rich plasma. Upon systemic administration of nanoparticles (1. mg/kg) to anesthetized mice, ferric chloride-induced thrombus formation was measured in small mesenteric arteries using in vivo microscopy. In separate experiments, diesel (1. mg/kg), titanium dioxide (1. mg/kg), or single-walled nanotubes (0.01-1. mg/kg) were injected into anesthetized mice and light/dye-induced thrombus formation was investigated in the cremasteric microcirculation. Results: Diesel and titanium dioxide nanoparticles did not activate platelets or exert prothrombotic effects. In contrast, single-walled nanotubes significantly increased platelet P-selectin expression, the number of platelet-granulocyte complexes, and platelet aggregability in vitro, and reduced the occlusion time in mesenteric arteries as well as in cremasteric arterioles. Conclusion: Our study shows that single-walled carbon nanotubes, but not diesel or titanium dioxide nanoparticles, induce platelet activation in vitro and exert prothrombotic effects in the microcirculation in vivo. © 2009 Elsevier Ireland Ltd.</t>
  </si>
  <si>
    <t>https://www.scopus.com/inward/record.uri?eid=2-s2.0-77949917704&amp;doi=10.1016%2fj.tox.2009.08.011&amp;partnerID=40&amp;md5=2de13f2afff1f022318831df80f72391</t>
  </si>
  <si>
    <t>10.1016/j.tox.2009.08.011</t>
  </si>
  <si>
    <t>Toxicology</t>
  </si>
  <si>
    <t>Single-walled carbon nanotubes activate platelets and accelerate thrombus formation in the microcirculation</t>
  </si>
  <si>
    <t>Bihari P., Holzer M., Praetner M., Fent J., Lerchenberger M., Reichel C.A., Rehberg M., Lakatos S., Krombach F.</t>
  </si>
  <si>
    <t>2-s2.0-78349237739</t>
  </si>
  <si>
    <t>In order to examine the effect of EGF1 peptides in directing nanoparticles to thrombi, the synthesized EGF1 peptide was conjugated to poly (ethyleneglycol)-poly (lactide) (PEG-PLA) nanoparticles (NP) to form EGF1-NP. A lipophilic fluorescent dye, coumarin-6, was incorporated into EGF1-NP so as to detect its loading and release capacity. The binding ability of EGF1-NP with TF-expressing cells was shown to be significantly higher than that of the non-conjugated NP. Following an intravenous administration, fluorescence was distributed along the vessel wall of the thrombosis regions in the model rats injected with coumarin-6-loaded EGF1-NP. The in vitro and in vivo results suggest that EGF1-NP is a promising drug delivery system for targeting cerebral thrombi. © 2010 Science China Press and Springer-Verlag Berlin Heidelberg.</t>
  </si>
  <si>
    <t>https://www.scopus.com/inward/record.uri?eid=2-s2.0-78349237739&amp;doi=10.1007%2fs11434-010-4105-8&amp;partnerID=40&amp;md5=16216470841ad3b3c180bbefcac8a96e</t>
  </si>
  <si>
    <t>10.1007/s11434-010-4105-8</t>
  </si>
  <si>
    <t>Chinese Science Bulletin</t>
  </si>
  <si>
    <t>Effect of EGF1 peptides in directing nanoparticles to thrombi</t>
  </si>
  <si>
    <t>Mei H., Pang Z.Q., Hu Y., Shi W., Wang H.F., Deng J., Guo T., Jiang X.G.</t>
  </si>
  <si>
    <t>2-s2.0-78149414882</t>
  </si>
  <si>
    <t>Implant-assisted targeting of magnetic particles under the influence of an external magnetic field has previously been verified through mathematical modeling, in vitro studies, and in vivo studies on rat carotid arteries as a feasible method for localized drug delivery. The present study focuses on the development of nanoparticles for the treatment of in-stent thrombosis. Magnetic nanoparticles in the size-range 10-30 nm were synthesized in a one-pot procedure by precipitation of ferrous hydroxide followed by oxidation to magnetite. The nanoparticles were silanized with tetraethyl orthosilicate in the presence of triethylene glycol and/or polyethylene glycol. The surface coated magnetite nanoparticles were activated with either N-hydroxysulfosuccinimide or tresyl chloride for covalent immobilization of tissue plasminogen activator (tPA). Hysteresis loops showed saturation magnetizations of 55.8, 44.1, and 43.0 emu/g for the naked nanoparticles, the surface coated nanoparticles, and the tPA-nanoparticle conjugates, respectively. The hemolytic activity of the nanoparticles in blood was negligible. An initial in vivo biocompatibility test in pig, carried out by intravascular injection of the nanoparticles in a stented brachial artery, showed no short-term adverse effects. In vitro evaluation in a flow-through model proved that the nanoparticles were captured efficiently to the surface of a ferromagnetic coiled wire at the fluid velocities typical for human arteries. A preliminary test of the tPA-nanoparticle conjugates in a pig model suggested that the conjugates may be used for treatment of in-stent thrombosis in coronary arteries. © 2010 Elsevier Ltd.</t>
  </si>
  <si>
    <t>https://www.scopus.com/inward/record.uri?eid=2-s2.0-78149414882&amp;doi=10.1016%2fj.biomaterials.2010.07.107&amp;partnerID=40&amp;md5=d5832c8606db9b1a0dc7bc74c63fa6e6</t>
  </si>
  <si>
    <t>10.1016/j.biomaterials.2010.07.107</t>
  </si>
  <si>
    <t>The use of magnetite nanoparticles for implant-assisted magnetic drug targeting in thrombolytic therapy</t>
  </si>
  <si>
    <t>Kempe H., Kempe M.</t>
  </si>
  <si>
    <t>2-s2.0-79957824814</t>
  </si>
  <si>
    <t>Despite the wide use of silver nanoparticles (nano Ag), its toxicity still remains poorly understood. In this report, nano Ag induced an increase in platelet aggregation and procoagulant activation which are the key contributors to thrombotic diseases. In freshly isolated human platelets, nano Ag induced platelet aggregation and procoagulant activation evident by increased phosphatidylserine exposure and thrombin generation. Interestingly, the sub-threshold level of thrombin enhanced nano Ag-induced platelet activation significantly indicating that the prothrombotic effects of nano Ag might be further potentiated in activated platelets. An increase in intracellular calcium mediated nano Ag induced platelet activation and P-selectin expression, and serotonin release was also enhanced by nano Ag. Consistent with the in vitro results, exposure to nano Ag (0.05-0.1 mg/kg i.v. or 5-10 mg/kg intratracheal instillation) in vivo enhanced venous thrombus formation, platelet aggregation, and phosphatidylserine externalization ex vivo in rats suggesting that nano Ag, indeed, does enhance thrombus formation through platelet activation. © 2011 Informa UK, Ltd.</t>
  </si>
  <si>
    <t>https://www.scopus.com/inward/record.uri?eid=2-s2.0-79957824814&amp;doi=10.3109%2f17435390.2010.506250&amp;partnerID=40&amp;md5=8797e3f5b1ceca5f315e3c7507301306</t>
  </si>
  <si>
    <t>10.3109/17435390.2010.506250</t>
  </si>
  <si>
    <t>Silver nanoparticles enhance thrombus formation through increased platelet aggregation and procoagulant activity</t>
  </si>
  <si>
    <t>Jun E.-A., Lim K.-M., Kim K., Bae O.-N., Noh J.-Y., Chung K.-H., Chung J.-H.</t>
  </si>
  <si>
    <t>2-s2.0-79960737322</t>
  </si>
  <si>
    <t>The synthesis, bioassays and nano-structure characterization of Cu(II)-RGD-octapeptide complexes Cu(II)-Arg-Gly-Asp-Ser-Arg-Gly-Asp-Ser [Cu(II)-4a], Cu(II)-Arg-Gly-Asp-Val-Arg-Gly-Asp-Val [Cu(II)-4b] and Cu(II)-Arg-Gly-Asp-Phe-Arg-Gly-Asp-Phe [Cu(II)-4c] were investigated. UV-vis, CD and CD/ESI-MS spectra suggested that the coordination of Cu(II)-4a-c met a 3 N mode. In the in vitro anti-platelet aggregation assay the IC 50 values of Cu(II)-RGD-octapeptide complexes were 10 - 110 folds lower than that of RGD-octapeptides. In the in vivo anti-thrombotic assay the effective dose of Cu(II)-RGD-octapeptide complexes was 5000 folds lower than that of RGD-octapeptides. In transmission electron microscopy measurement Cu(II)-4a-c offered distinct nano-images. The effect of the sequence on the in vitro anti-platelet aggregation/in vivo anti-thrombotic activity and the nano-structure of Cu(II)-4a-c was discussed. © 2011.</t>
  </si>
  <si>
    <t>https://www.scopus.com/inward/record.uri?eid=2-s2.0-79960737322&amp;doi=10.1016%2fj.nano.2011.01.005&amp;partnerID=40&amp;md5=28b78f853e8903a4f26811c4dea9335d</t>
  </si>
  <si>
    <t>10.1016/j.nano.2011.01.005</t>
  </si>
  <si>
    <t>Novel Cu(II)-RGD-octapeptides: Synthesis, coordination mode, in vitro anti-platelet aggregation/in vivo anti-thrombotic evaluation and correlation of sequence with nano-structure</t>
  </si>
  <si>
    <t>Li N., Kang G., Gui L., Zhao M., Wang W., Zhang J., Yue Y.-F., Peng S.</t>
  </si>
  <si>
    <t>2-s2.0-79959915891</t>
  </si>
  <si>
    <t>Nitric oxide (NO) generating (NOGen) materials have been shown previously to create localized increases in NO concentration by the catalytic decomposition of blood S-nitrosothiols (RSNO) via copper (Cu)-containing polymer coatings and may improve extracorporeal circulation (ECC) hemocompatibility. In this work, a NOGen polymeric coating composed of a Cu o-nanoparticle (80 nm)-containing hydrophilic polyurethane (SP-60D-60) combined with the intravenous infusion of an RSNO, S- nitroso-N-acetylpenicillamine (SNAP), is evaluated in a 4 h rabbit thrombogenicity model and the anti-thrombotic mechanism is investigated. Polymer films containing 10 wt.% Cu o-nanoparticles coated on the inner walls of ECC circuits are employed concomitantly with systemic SNAP administration (0.1182 μmol/kg/min) to yield significantly reduced ECC thrombus formation compared to polymer control + systemic SNAP or 10 wt.% Cu NOGen + systemic saline after 4 h blood exposure (0.4 ± 0.2 NOGen/SNAP vs 4.9 ± 0.5 control/SNAP or 3.2 ± 0.2 pixels/cm 2 NOGen/saline). Platelet count (3.9 ± 0.7 NOGen/SNAP vs 1.8 ± 0.1 control/SNAP or 3.0 ± 0.2 × 10 8/ml NOGen/saline) and plasma fibrinogen levels were preserved after 4 h blood exposure with the NOGen/SNAP combination vs either the control/SNAP or the NOGen/saline groups. Platelet function as measured by aggregometry (51 ± 9 NOGen/SNAP vs 49 ± 3% NOGen/saline) significantly decreased in both the NOGen/SNAP and NOGen/saline groups while platelet P-selectin mean fluorescence intensity (MFI) as measured by flow cytometry was not decreased after 4 h on ECC to ex vivo collagen stimulation (26 ± 2 NOGen/SNAP vs 29 ± 1 MFI baseline). Western blotting showed that fibrinogen activation as assessed by Aγ dimer expression was reduced after 4 h on ECC with NOGen/SNAP (68 ± 7 vs 83 ± 3% control/SNAP). These results suggest that the NOGen polymer coating combined with SNAP infusion preserves platelets in blood exposure to ECCs by attenuating activated fibrinogen and preventing platelet aggregation. These NO-mediated platelet changes were shown to improve thromboresistance of the NOGen polymer-coated ECCs when adequate levels of RSNOs are present. © 2011 Elsevier Ltd.</t>
  </si>
  <si>
    <t>https://www.scopus.com/inward/record.uri?eid=2-s2.0-79959915891&amp;doi=10.1016%2fj.biomaterials.2011.03.036&amp;partnerID=40&amp;md5=ed996de059847486a1690d08370215be</t>
  </si>
  <si>
    <t>10.1016/j.biomaterials.2011.03.036</t>
  </si>
  <si>
    <t>The hemocompatibility of a nitric oxide generating polymer that catalyzes S-nitrosothiol decomposition in an extracorporeal circulation model</t>
  </si>
  <si>
    <t>Major T.C., Brant D.O., Burney C.P., Amoako K.A., Annich G.M., Meyerhoff M.E., Handa H., Bartlett R.H.</t>
  </si>
  <si>
    <t>2-s2.0-80051471389</t>
  </si>
  <si>
    <t>Hypersensitivity and inflammatory responses to polymers may be responsible for late stent thrombosis after implantation of a drug-eluting stent (DES). Polymer-free DES may reduce the prevalence of these adverse reactions in vessels. We evaluated a polymer-free paclitaxel-eluting-stent with a nanoporous surface (nano-PES) for endothelialization and inhibition of neointimal hyperplasia by optical coherence tomography (OCT) and pathology in a porcine model. Nano-PES with high-dose (HD) and low-dose (LD) paclitaxel (1.0 μg/mm 2 and 0.4 μg/mm 2, respectively) was compared with a sirolimus-eluting stent (SES) and bare-metal stent (BMS) in a porcine model. Fifty-three stents (14 HD, 14 LD, 14 SES, 11 BMS) were implanted in 18 minipigs. At 14 days, nano-PES with HD and LD showed more complete endothelialization compared with SES. BMS had 100% endothelial coverage. At 28 days, a significant reduction in neointimal hyperplasia was detected by OCT in the nano-PES HD group compared with BMS. No benefit in prevention of the neointimal hyperplasia was observed in the nano-PES LD group. Nano-PES stents showed decreased deposition of fibrin and inflammation compared with SES. Pharmacokinetic studies revealed that nano-PES could effectively deliver the drug to the local coronary artery and it released the drug more rapidly than SES. Such a release profile was favorable for rapid endothelialization of nano-PES. The present study showed the nano-PES to be a new drug-delivery technology; that it used a nanoporous stent surface; that it offered desirable drug-elution properties without the use of polymers; that it may translate into an improved safety profile for next-generation DES. Copyright © 2011 Wiley Periodicals, Inc.</t>
  </si>
  <si>
    <t>https://www.scopus.com/inward/record.uri?eid=2-s2.0-80051471389&amp;doi=10.1002%2fjbm.a.33151&amp;partnerID=40&amp;md5=6edaa883379537a4b9ca03ccdf4f4b95</t>
  </si>
  <si>
    <t>10.1002/jbm.a.33151</t>
  </si>
  <si>
    <t>98 A</t>
  </si>
  <si>
    <t>Journal of Biomedical Materials Research - Part A</t>
  </si>
  <si>
    <t>A novel polymer-free paclitaxel-eluting stent with a nanoporous surface for rapid endothelialization and inhibition of intimal hyperplasia: Comparison with a polymer-based sirolimus-eluting stent and bare metal stent in a porcine model</t>
  </si>
  <si>
    <t>Jia H., Liu H., Kong J., Hou J., Wu J., Zhang M., Tian J., Liu H., Ma L., Hu S., Huang X., Zhang S., Zhang S., Yu B., Jang I.-K.</t>
  </si>
  <si>
    <t>2-s2.0-84455183069</t>
  </si>
  <si>
    <t>The use of currently marketed drug-eluting stents (DES) presents safety concerns, including an increased risk for late thrombosis in the range of 0.6% per year in patients, including acute coronary syndrome, which is thought to result from delayed endothelial healing effects. A new DES system targeting vascular smooth muscle cells without adverse effects on endothelial cells is therefore needed. Platelet-derived growth factor (PDGF) plays a central role in the pathogenesis of restenosis; therefore, we hypothesized that imatinib mesylate (PDGF receptor tyrosine kinase inhibitor) encapsulated bioabsorbable polymeric nanoparticle (NP)-eluting stent attenuates in-stent neointima formation. Methods: Effects of imatinib-incorporated NP-eluting stent on neointima formation and endothelial healing were examined in a pig coronary artery stent model. Effects of imatinib-NP were also examined in cultured cells. Results: In a cultured cell study, imatinib-NP attenuated the proliferation of vascular smooth muscle cells associated with inhibition of the target molecule (phosphorylation of PDGF receptor-β), but showed no effect on endothelial proliferation. In a pig coronary artery stent model, imatinib-NPeluting stent markedly attenuated in-stent neointima formation and stenosis by approximately 50% as assessed by angiographic, histopathological, and intravascular ultrasound imaging analyses. Imatinib- NP-eluting stent also attenuated MAP kinase activity, but did not affect inflammation and re-endothelialization. Conclusion: These data suggest that suppression of neointima formation by a imatinib-NP-eluting stent holds promise as a molecular-targeting NP delivery system for preventing in-stent restenosis.</t>
  </si>
  <si>
    <t>Aim: The use of currently marketed drug-eluting stents (DES) presents safety concerns, including an increased risk for late thrombosis in the range of 0.6% per year in patients, including acute coronary syndrome, which is thought to result from delayed endothelial healing effects. A new DES system targeting vascular smooth muscle cells without adverse effects on endothelial cells is therefore needed. Platelet-derived growth factor (PDGF) plays a central role in the pathogenesis of restenosis; therefore, we hypothesized that imatinib mesylate (PDGF receptor tyrosine kinase inhibitor) encapsulated bioabsorbable polymeric nanoparticle (NP)-eluting stent attenuates in-stent neointima formation. Methods: Effects of imatinib-incorporated NP-eluting stent on neointima formation and endothelial healing were examined in a pig coronary artery stent model. Effects of imatinib-NP were also examined in cultured cells. Results: In a cultured cell study, imatinib-NP attenuated the proliferation of vascular smooth muscle cells associated with inhibition of the target molecule (phosphorylation of PDGF receptor-β), but showed no effect on endothelial proliferation. In a pig coronary artery stent model, imatinib-NPeluting stent markedly attenuated in-stent neointima formation and stenosis by approximately 50% as assessed by angiographic, histopathological, and intravascular ultrasound imaging analyses. Imatinib- NP-eluting stent also attenuated MAP kinase activity, but did not affect inflammation and re-endothelialization. Conclusion: These data suggest that suppression of neointima formation by a imatinib-NP-eluting stent holds promise as a molecular-targeting NP delivery system for preventing in-stent restenosis.</t>
  </si>
  <si>
    <t>https://www.scopus.com/inward/record.uri?eid=2-s2.0-84455183069&amp;doi=10.5551%2fjat.8730&amp;partnerID=40&amp;md5=119ddbb671b05c3de1d92782616d1b45</t>
  </si>
  <si>
    <t>10.5551/jat.8730</t>
  </si>
  <si>
    <t>Journal of Atherosclerosis and Thrombosis</t>
  </si>
  <si>
    <t>Imatinib mesylate-incorporated nanoparticle-eluting stent attenuates in-stent neointimal formation in porcine coronary arteries</t>
  </si>
  <si>
    <t>Masuda S., Nakano K., Funakoshi K., Zhao G., Meng W., Kimura S., Matoba T., Miyagawa M., Iwata E., Sunagawa K., Egashira K.</t>
  </si>
  <si>
    <t>2-s2.0-84873958585</t>
  </si>
  <si>
    <t>Nanofibrous scaffolds are part of an intense research effort to design the next generation of vascular grafts. With electrospinning, the production of micro- and nano-fiber-based prostheses is simple and cost effective. An important parameter for tissue regeneration in such scaffolds is pore size. Too small pores will impede cell infiltration, but too large pores can lead to problems such as blood leakage. In this study, bilayered grafts were made by electrospinning a high-porosity graft with a low-porosity layer on either the luminal or the adventitial side. Grafts were characterized in vitro for fiber size, pore size, total porosity, water and blood leakage, mechanical strength, burst pressure and suture retention strength, and were evaluated in vivo in the rat abdominal aorta replacement model for 3 and 12 weeks. In vitro blood leakage through these bilayered grafts was significantly reduced compared with a high-porosity graft. All grafts had an excellent in vivo outcome, with perfect patency and no thrombosis. Cell invasion and neovascularization were significantly reduced in the grafts with a low-porosity layer on the adventitial side, and there was no significant difference between the grafts in endothelialization rate or intimal hyperplasia. By tailoring the microarchitecture of biodegradable vascular prostheses, it is therefore possible to optimize the scaffold for tissue regeneration while preventing blood leakage, and thus facilitating applicability in the clinic. © 2012 Acta Materialia Inc.</t>
  </si>
  <si>
    <t>https://www.scopus.com/inward/record.uri?eid=2-s2.0-84873958585&amp;doi=10.1016%2fj.actbio.2012.06.035&amp;partnerID=40&amp;md5=23917526fc9a4411a2985ac00a166b6f</t>
  </si>
  <si>
    <t>10.1016/j.actbio.2012.06.035</t>
  </si>
  <si>
    <t>Advantages of bilayered vascular grafts for surgical applicability and tissue regeneration</t>
  </si>
  <si>
    <t>De Valence S., Tille J.-C., Giliberto J.-P., Mrowczynski W., Gurny R., Walpoth B.H., Möller M.</t>
  </si>
  <si>
    <t>2-s2.0-82855175164</t>
  </si>
  <si>
    <t>In the active field of vascular graft research, polycaprolactone is often used because of its good mechanical strength and its biocompatibility. It is easily processed into micro and nano-fibers by electrospinning to form a porous, cell-friendly scaffold. However, long term in vivo performance of polycaprolactone vascular grafts had yet to be investigated. In this study, polycaprolactone micro and nano-fiber based vascular grafts were evaluated in the rat abdominal aorta replacement model for 1.5, 3, 6, 12, and 18 months (n = 3 for each time point). The grafts were evaluated for patency, thrombosis, compliance, tissue regeneration, and material degradation. Results show excellent structural integrity throughout the study, with no aneurysmal dilation, and perfect patency with no thrombosis and limited intimal hyperplasia. Endothelialization, cell invasion, and neovascularization of the graft wall rapidly increased until 6 months, but at 12 and 18 months, a cellular regression is observed. On the medium term, chondroid metaplasia takes place in the intimal hyperplasia layers, which contributes to calcification of the grafts. This study presents issues with degradable vascular grafts that cannot be identified with short implantation times or in vitro studies. Such findings should allow for better design of next generation vascular grafts. © 2011 Elsevier Ltd.</t>
  </si>
  <si>
    <t>https://www.scopus.com/inward/record.uri?eid=2-s2.0-82855175164&amp;doi=10.1016%2fj.biomaterials.2011.09.024&amp;partnerID=40&amp;md5=09544b65d5e82ec11e1b663817a1cebc</t>
  </si>
  <si>
    <t>10.1016/j.biomaterials.2011.09.024</t>
  </si>
  <si>
    <t>Long term performance of polycaprolactone vascular grafts in a rat abdominal aorta replacement model</t>
  </si>
  <si>
    <t>de Valence S., Tille J.-C., Mugnai D., Mrowczynski W., Gurny R., Möller M., Walpoth B.H.</t>
  </si>
  <si>
    <t>2-s2.0-84655167657</t>
  </si>
  <si>
    <t>The aim of present study was to investigate the potential of mucoadhesive polymer chitosan (CS) and N-trimethyl chitosan (TMC) based nanoparticulate systems for oral bioavailability enhancement of low molecular weight heparin (LMWH). The TMC was synthesized by methylation of chitosan followed by characterization using infrared spectroscopy and 1H-NMR spectroscopy. The IR and NMR spectra of TMC confirmed the presence of trimethyl groups and estimated the degree of quaternization for TMC about 46%. TMC nanoparticles were then prepared by ionic gelation method. The developed CS-NPs and TMC-NPs were characterized for various parameters including morphology, particle size, zeta potential, entrapment efficiency, in vitro release behavior and storage stability at different temperature and simulated gastrointestinal tract conditions. The fluorescent microscopy study confirmed the higher particle uptake of TMC-NPs by gastrointestinal epithelium in comparison to the CS-NPs. The concentration of LMWH in the systemic circulation followed by oral administration of formulations was estimated using FXa chromogenic assay. A significant increase (p &amp;lt; 0.05) in the oral bioavailability of LMWH was observed with TMC-NPs than both CS-NPs as well as plain LMWH solution. These findings suggested that TMC nanoparicles hold promise for oral delivery of LMWH and clinical applicability for the treatment of vascular disorders like deep vein thrombosis and pulmonary embolism, etc. © 2011 Elsevier B.V.</t>
  </si>
  <si>
    <t>https://www.scopus.com/inward/record.uri?eid=2-s2.0-84655167657&amp;doi=10.1016%2fj.ijpharm.2011.10.048&amp;partnerID=40&amp;md5=c4b47f39d07a58e236883d5f675034d6</t>
  </si>
  <si>
    <t>10.1016/j.ijpharm.2011.10.048</t>
  </si>
  <si>
    <t>Chitosan nanoconstructs for improved oral delivery of low molecular weight heparin: In vitro and in vivo evaluation</t>
  </si>
  <si>
    <t>Paliwal R., Paliwal S.R., Agrawal G.P., Vyas S.P.</t>
  </si>
  <si>
    <t>2-s2.0-84865341181</t>
  </si>
  <si>
    <t>To investigate the safety and effects of pitavastatin-loaded nanoparticles eluting stent in percutaneous coronary artery stent implantation in experimental porcine models. Methods: The authors developed a novel drug eluting stent (DES) by using nanoparticles, which was made of biological absorbable FLGA material that could be coated on stent by using positive ion electroplating and coating technology. First, the human smooth muscle cells obtained from coronary artery and the human umbilical vein endothelial cells were cultured in vitro to observe the effects of statins on the cellular proliferation, which was compared with the effects of rapamycin and paclitaxel. The effects of statins-loaded nanoparticle eluting stent on intima proliferation and endothelial regeneration were then studied in vivo in experimental porcine by percutaneous coronary artery stent implantation. Results: The FLAG nanoparticles labeled by FITC were homogeneously coated on the stent by positive ion electroplating and coating technology. The results of in vitro experiment showed that approximately 40% of FITC was released from the nanoparticles within 24 hours, and all the rest was completely released after 30 days. FITC labeled nanoparticles were completely released from coating stent after 56 days. The results of in vitro experiment showed that statins could inhibit the proliferation of smooth muscle cells, but the pitavastatin exhibited the strongest inhibition effect compared with simvastatin, fluvastatin and atorvastatin (P &lt; 0.001). Among the drugs tested, pitavastatin was the only drug that could promote the endothelial cell regeneration (P &lt; 0.05). Moreover, pitavastatin could exert its inhibitory effect even at the concentration as low as 0.01 μmol/L (P &lt; 0.05). Therefore, pitavastatin was used to test the biological effect in vivo by employing statin nanoparticle coated DES in coronary artery stent implantation. The results indicate d that pitavastatin nanoparticle loaded DES could significantly reduce the intima proliferation when compared with non-drugloaded nanoparticle DES (P &lt; 0.01). The degree of intima proliferation seen in pitavastatin nanoparticle loaded DES was quite the same as seen in Cypher stent (P &gt; 0.05). Moreover, the inflammation, fibrosis and endothelial cell regeneration seen in pitavastatin nanoparticle loaded DES were also markedly reduced (P &lt; 0.01). Conclusion: The pitavastatin loaded nanoparticle DES has been successfully developed. The use of this new pitavastatin loaded nanoparticle DES can significantly reduce the incidence of in-stent re-stenosis and thrombosis.</t>
  </si>
  <si>
    <t>Objective: To investigate the safety and effects of pitavastatin-loaded nanoparticles eluting stent in percutaneous coronary artery stent implantation in experimental porcine models. Methods: The authors developed a novel drug eluting stent (DES) by using nanoparticles, which was made of biological absorbable FLGA material that could be coated on stent by using positive ion electroplating and coating technology. First, the human smooth muscle cells obtained from coronary artery and the human umbilical vein endothelial cells were cultured in vitro to observe the effects of statins on the cellular proliferation, which was compared with the effects of rapamycin and paclitaxel. The effects of statins-loaded nanoparticle eluting stent on intima proliferation and endothelial regeneration were then studied in vivo in experimental porcine by percutaneous coronary artery stent implantation. Results: The FLAG nanoparticles labeled by FITC were homogeneously coated on the stent by positive ion electroplating and coating technology. The results of in vitro experiment showed that approximately 40% of FITC was released from the nanoparticles within 24 hours, and all the rest was completely released after 30 days. FITC labeled nanoparticles were completely released from coating stent after 56 days. The results of in vitro experiment showed that statins could inhibit the proliferation of smooth muscle cells, but the pitavastatin exhibited the strongest inhibition effect compared with simvastatin, fluvastatin and atorvastatin (P &lt; 0.001). Among the drugs tested, pitavastatin was the only drug that could promote the endothelial cell regeneration (P &lt; 0.05). Moreover, pitavastatin could exert its inhibitory effect even at the concentration as low as 0.01 μmol/L (P &lt; 0.05). Therefore, pitavastatin was used to test the biological effect in vivo by employing statin nanoparticle coated DES in coronary artery stent implantation. The results indicate d that pitavastatin nanoparticle loaded DES could significantly reduce the intima proliferation when compared with non-drugloaded nanoparticle DES (P &lt; 0.01). The degree of intima proliferation seen in pitavastatin nanoparticle loaded DES was quite the same as seen in Cypher stent (P &gt; 0.05). Moreover, the inflammation, fibrosis and endothelial cell regeneration seen in pitavastatin nanoparticle loaded DES were also markedly reduced (P &lt; 0.01). Conclusion: The pitavastatin loaded nanoparticle DES has been successfully developed. The use of this new pitavastatin loaded nanoparticle DES can significantly reduce the incidence of in-stent re-stenosis and thrombosis.</t>
  </si>
  <si>
    <t>https://www.scopus.com/inward/record.uri?eid=2-s2.0-84865341181&amp;doi=10.3969%2fj.issn.1008-794X.2012.06.011&amp;partnerID=40&amp;md5=0da258532b611347f5c5db9368e2c9d0</t>
  </si>
  <si>
    <t>10.3969/j.issn.1008-794X.2012.06.011</t>
  </si>
  <si>
    <t>Journal of Interventional Radiology (China)</t>
  </si>
  <si>
    <t>The preparation of pitavastatin incorporated nanoparticle-eluting stent</t>
  </si>
  <si>
    <t>Zhao G., Zhu W., Lu Z.-G., Ma S.-X., He Y.-P., Wei M.</t>
  </si>
  <si>
    <t>2-s2.0-84873640488</t>
  </si>
  <si>
    <t>A kind of thrombus-targeted lipid-coated microbubbles were prepared, and the target property of the microbubbles and the effects of different methods detecting thrombosis in vessels were observed. Phospholipid-coated microbubbles were prepared by membrane-hydration method. Thrombus-targeted lipid-coated fluorocarbon microbubbles were labeled with specific fluorescence and then integrated to the thrombus in vivo and ex vivo through an avidin biotin system. The thrombus was immediately observed for the distribution and property of the thrombus-targeted microbubbles under the optical microscope, fluorescence microscope and transmission electron microscope. The carotid thrombosis models were set up in rabbits, and the effects of different methods detecting thrombosis in vessels were observed. The diameter of the phospholipid-coated microbubbles was 0.8-2.5 μm, and even reached nanoscale in some of them. The zeta electric potential was about -11 mV and the concentration was about 1.08×1010/mL. Immunofluorescence of rapid frozen sections in vivo and ex vivo showed that massive targeted lipid-coated microbubbles flocked around fresh blood clots and some aggregated within them under the light and fluorescence microscope. The number of aggregated microbubbles ex vivo was greater than that observed in the experiment in vivo, and the fluorescence observed in the experiment ex vivo was stronger than that in the experiment in vivo. The same imaging was observed under the electron microscope. Models of carotid thrombosis in rabbits were established successfully. Effects of detecting thrombosis by means of thrombosis-targeted microbubble ultrasonoraphy and Sono Vue ultrasonography in vessels were more satisfactory than those by Color Doplor Flow Imaging (CDFI), ordinary microbubbles and Three Dimensions-time of flight MR angiography (3D-TOF-MRA) (P&amp;lt;0.01). Compared to ordinary microbubbles ultrasonography, thrombosis-targeted microbubbles ultrasonography had the advantages whenever in imaging quality or in imaging time. Thrombus-targeted phospholipid-coated microbubbles were prepared successfully by membrane-hydration method. They could aggregate rapidly in fresh blood clots and enter deep into the internal part of the thrombus both in vivo and ex vivo, and had the targeted property of strongly conjugating with the thrombus. Compared to other thrombosis detection methods, ultrasonography with thrombosis-targeted microbubbles has obvious advantages in detecting thrombosis in vessels, mainly in: non-invasiveness, safety, good image quality, accuracy, and longer imaging time. © 2013 Huazhong University of Science and Technology and Springer-Verlag Berlin Heidelberg.</t>
  </si>
  <si>
    <t>https://www.scopus.com/inward/record.uri?eid=2-s2.0-84873640488&amp;doi=10.1007%2fs11596-013-1088-9&amp;partnerID=40&amp;md5=9811524a276145c6bfe02af7eb467886</t>
  </si>
  <si>
    <t>10.1007/s11596-013-1088-9</t>
  </si>
  <si>
    <t>Journal of Huazhong University of Science and Technology - Medical Science</t>
  </si>
  <si>
    <t>Preparation of thrombosis-targeted lipid microbubbles and determination of rabbit carotid artery thrombosis by microbubbles ultrasonogaphy</t>
  </si>
  <si>
    <t>Xu W.-M., Feng M., Zhao H.-Y., Xie M.-X., Li W.-Y., Fu R.</t>
  </si>
  <si>
    <t>2-s2.0-84874397279</t>
  </si>
  <si>
    <t>Despite the widespread use of drug eluting stents (DES), in-stent restenosis (ISR), delayed arterial healing and thrombosis remain important clinical complications. Gene-eluting stents (GES) represent a potential strategy for the prevention of ISR by delivering a therapeutic gene via a vector from the stent surface to the vessel wall. To this end, a model in vitro system was established to examine whether cationic liposomes could be used for gene delivery to human artery cells. Three different formulations were compared (DOTMA/DOPE, DDAB/DOPE or DDAB/POPC/Chol) to examine the effects of different cationic and neutral lipids on the transfection efficiency of lipoplex-coatings of metal surfaces. Upon completion of the characterization and optimization of the materials for gene delivery in vitro, these coatings were examined on a range of stents and deployed in a rabbit iliac artery injury model in vivo. Maximal transfection efficiencies for all coatings were observed on day 28, followed by declining, but persisting gene expression 42 days after stent placement, thereby, presenting liposomal coatings for gene eluting stents as treatment options for clinical complications associated with stenting procedures. © 2013 Elsevier B.V.</t>
  </si>
  <si>
    <t>https://www.scopus.com/inward/record.uri?eid=2-s2.0-84874397279&amp;doi=10.1016%2fj.jconrel.2013.01.036&amp;partnerID=40&amp;md5=14294446d1e494b8f1250d967637d9b2</t>
  </si>
  <si>
    <t>10.1016/j.jconrel.2013.01.036</t>
  </si>
  <si>
    <t>Liposomal surface coatings of metal stents for efficient non-viral gene delivery to the injured vasculature</t>
  </si>
  <si>
    <t>Ganly S., Hynes S.O., Sharif F., Aied A., Barron V., McCullagh K., McMahon J., McHugh P., Crowley J., Wang W., O'Brien T., Greiser U.</t>
  </si>
  <si>
    <t>2-s2.0-84899038054</t>
  </si>
  <si>
    <t>The objective of present research work was to develop alginate coated chitosan core shell nanoparticles (Alg-CS-NPs) for oral delivery of low molecular weight heparin, enoxaparin. Chitosan nanoparticles (CS-NPs) were synthesized by ionic gelation of chitosan using sodium tripolyphosphate. Core shell nanoparticles were prepared by coating CS-NPs with alginate solution under mild agitation. The Alg-CS-NPs were characterized for surface morphology, surface coating, particle size, polydispersity index, zeta potential, drug loading and entrapment efficiency using SEM, Zeta-sizer, FTIR and DSC techniques. Alginate coating increased the size of optimized chitosan nanoparticles from around 213 nm to about 335 nm as measured by dynamic light scattering in zeta sizer and further confirmed by SEM analysis. The performance of optimized enoxaparin loaded Alg-CS-NPs was evaluated by in vitro drug release studies, in vitro permeation study across intestinal epithelium, in vivo venous thrombosis model, particulate uptake by intestinal epithelium using fluorescence microscopy and pharmacokinetic studies in rats. Coating of alginate over the CS-NPs improved the release profile of enoxaparin from the nanoparticles for successful oral delivery. In vitro permeation studies elucidated that more than 75% enoxaparin permeated across the intestinal epithelium with Alg-CS-NPs. The Alg-CS-NPs significantly increased (p&lt;0.05) the oral bioavailability of enoxaparin in comparison to plain enoxaparin solution as revealed by threefold increase in AUC of plasma drug concentration time curve and around 60% reduction in thrombus formation in rat venous thrombosis model. The core shell Alg-CS-NPs showed promising potential for oral delivery and significantly enhanced the in vivo oral absorption of enoxaparin. Copyright © 2013 Elsevier B.V. All rights reserved.</t>
  </si>
  <si>
    <t>https://www.scopus.com/inward/record.uri?eid=2-s2.0-84899038054&amp;partnerID=40&amp;md5=706ecff9441f1087120ef3682c46d9c5</t>
  </si>
  <si>
    <t>International journal of pharmaceutics</t>
  </si>
  <si>
    <t>Alginate coated chitosan core shell nanoparticles for oral delivery of enoxaparin: in vitro and in vivo assessment.</t>
  </si>
  <si>
    <t>Bagre A.P., Jain K., Jain N.K.</t>
  </si>
  <si>
    <t>2-s2.0-84912571814</t>
  </si>
  <si>
    <t>Targeted delivery of therapeutic and imaging agents in the vascular compartment represents a significant hurdle in using nanomedicine for treating hemorrhage, thrombosis, and atherosclerosis. While several types of nanoparticles have been developed to meet this goal, their utility is limited by poor circulation, limited margination, and minimal targeting. Platelets have an innate ability to marginate to the vascular wall and specifically interact with vascular injury sites. These platelet functions are mediated by their shape, flexibility, and complex surface interactions. Inspired by this, we report the design and evaluation of nanoparticles that exhibit platelet-like functions including vascular injury site-directed margination, site-specific adhesion, and amplification of injury sitespecific aggregation. Our nanoparticles mimic four key attributes of platelets, (i) discoidal morphology, (ii) mechanical flexibility, (iii) biophysically and biochemically mediated aggregation, and (iv) heteromultivalent presentation of ligands that mediate adhesion to both von Willebrand Factor and collagen, as well as specific clustering to activated platelets. Platelet-like nanoparticles (PLNs) exhibit enhanced surface-binding compared to spherical and rigid discoidal counterparts and site-selective adhesive and platelet-aggregatory properties under physiological flow conditions in vitro. In vivo studies in a mouse model demonstrated that PLNs accumulate at the wound site and induce ∼65% reduction in bleeding time, effectively mimicking and improving the hemostatic functions of natural platelets. We show that both the biochemical and biophysical design parameters of PLNs are essential in mimicking platelets and their hemostatic functions. PLNs offer a nanoscale technology that integrates platelet-mimetic biophysical and biochemical properties for potential applications in injectable synthetic hemostats and vascularly targeted payload delivery. © 2014 American Chemical Society.</t>
  </si>
  <si>
    <t>(Figure Presented). Targeted delivery of therapeutic and imaging agents in the vascular compartment represents a significant hurdle in using nanomedicine for treating hemorrhage, thrombosis, and atherosclerosis. While several types of nanoparticles have been developed to meet this goal, their utility is limited by poor circulation, limited margination, and minimal targeting. Platelets have an innate ability to marginate to the vascular wall and specifically interact with vascular injury sites. These platelet functions are mediated by their shape, flexibility, and complex surface interactions. Inspired by this, we report the design and evaluation of nanoparticles that exhibit platelet-like functions including vascular injury site-directed margination, site-specific adhesion, and amplification of injury sitespecific aggregation. Our nanoparticles mimic four key attributes of platelets, (i) discoidal morphology, (ii) mechanical flexibility, (iii) biophysically and biochemically mediated aggregation, and (iv) heteromultivalent presentation of ligands that mediate adhesion to both von Willebrand Factor and collagen, as well as specific clustering to activated platelets. Platelet-like nanoparticles (PLNs) exhibit enhanced surface-binding compared to spherical and rigid discoidal counterparts and site-selective adhesive and platelet-aggregatory properties under physiological flow conditions in vitro. In vivo studies in a mouse model demonstrated that PLNs accumulate at the wound site and induce ∼65% reduction in bleeding time, effectively mimicking and improving the hemostatic functions of natural platelets. We show that both the biochemical and biophysical design parameters of PLNs are essential in mimicking platelets and their hemostatic functions. PLNs offer a nanoscale technology that integrates platelet-mimetic biophysical and biochemical properties for potential applications in injectable synthetic hemostats and vascularly targeted payload delivery. © 2014 American Chemical Society.</t>
  </si>
  <si>
    <t>https://www.scopus.com/inward/record.uri?eid=2-s2.0-84912571814&amp;doi=10.1021%2fnn503732m&amp;partnerID=40&amp;md5=4048bfc991c3c1026de6aa9e20cdc4c3</t>
  </si>
  <si>
    <t>10.1021/nn503732m</t>
  </si>
  <si>
    <t>Platelet-like nanoparticles: Mimicking shape, flexibility, and surface biology of platelets to target vascular injuries</t>
  </si>
  <si>
    <t>Anselmo A.C., Lynn Modery-Pawlowski C., Menegatti S., Kumar S., Vogus D.R., Tian L.L., Chen M., Squires T.M., Gupta A.S., Mitragotri S.</t>
  </si>
  <si>
    <t>2-s2.0-84898471035</t>
  </si>
  <si>
    <t>Biodegradable polymers used as vascular stent coatings and stent platforms encounter a major challenge: biocompatibility in vivo, which plays an important role in in-stent restenosis (ISR). Co-formulating amorphous calcium phosphate (ACP) into poly(lactic-co-glycolic acid) (PLGA) or poly-L-lactic acid (PLLA) was investigated to address the issue. For stent coating applications, metal stents were coated with polyethylene-co-vinyl acetate/poly-n-butyl methacrylate (PEVA/PBMA), PLGA or PLGA/ACP composites, and implanted into rat aortas for one and three months. Comparing with both PEVA/PBMA and PLGA groups after one month, the results showed that stents coated with PLGA/ACP had significantly reduced restenosis (PLGA/ACP vs. PEVA/PBMA vs. PLGA: 21.24 ±2.59% vs. 27.54 ±1.19% vs. 32.12±3.93%, P &amp;lt; 0.05), reduced inflammation (1.25 ±0.35 vs. 1.77±0.38 vs. 2.30±0.21, P &amp;lt; 0.05) and increased speed of re-endothelialization (1.78±0.46 vs. 1.17±0.18 vs. 1.20±0.18, P &amp;lt; 0.05). After three months, the PLGA/ACP group still displayed lower inflammation score (1.33±0.33 vs. 2.27±0.55, P &amp;lt; 0.05) and higher endothelial scores (2.33±0.33 vs. 1.20±0.18, P &amp;lt; 0.05) as compared with the PEVA/PBMA group. Moreover, for stent platform applications, PLLA/ACP stent tube significantly reduced the inflammatory cells infiltration in the vessel walls of rabbit iliac arteries relative to their PLLA cohort (NF-κB-positive cells: 23.31±2.33/mm2 vs. 9.34±1.35/mm2, P &amp;lt; 0.05). No systemic biochemical or pathological evidence of toxicity was found in either PLGA/ACP or PLLA/ACP. The co-formulation of ACP into PLGA and PLLA resulted in improved biocompatibility without systemic toxicity. Copyright © 2014 American Scientific Publishers All rights reserved.</t>
  </si>
  <si>
    <t>https://www.scopus.com/inward/record.uri?eid=2-s2.0-84898471035&amp;doi=10.1166%2fjbn.2014.1856&amp;partnerID=40&amp;md5=18b67e5a6e9974e933f6614792c1516b</t>
  </si>
  <si>
    <t>10.1166/jbn.2014.1856</t>
  </si>
  <si>
    <t>Improved biocompatibility of poly(lactic-co-glycolic acid) and poly-L-lactic acid blended with nanoparticulate amorphous calcium phosphate in vascular stent applications</t>
  </si>
  <si>
    <t>Zheng X., Wang Y., Lan Z., Lyu Y., Feng G., Zhang Y., Tagusari S., Kislauskis E., Robich M.P., McCarthy S., Sellke F.W., Laham R., Jiang X., Gu W.W., Wu T.</t>
  </si>
  <si>
    <t>2-s2.0-84907878199</t>
  </si>
  <si>
    <t>Although carbon-based nanomaterials (CBNs) have been shown to exert prothrombotic effects in microvessels, it is poorly understood whether CBNs also have the potential to interfere with the process of leukocyte-endothelial cell interactions and whether the shape of CBNs plays a role in these processes. Thus, the aim of this study was to compare the acute effects of two differently shaped CBNs, fiber-shaped single-walled carbon nanotubes (SWCNT) and spherical ultrafine carbon black (CB), on thrombus formation as well as on leukocyte-endothelial cell interactions and leukocyte transmigration in the murine microcirculation upon systemic administration in vivo. Systemic administration of both SWCNT and CB accelerated arteriolar thrombus formation at a dose of 1mgkg-1 body weight, whereas SWCNT exerted a prothrombotic effect also at a lower dose (0.1mgkg-1 body weight). In vitro, both CBNs induced P-selectin expression on human platelets and formation of platelet-granulocyte complexes. In contrast, injection of fiber-shaped SWCNT or of spherical CB did not induce leukocyte-endothelial cell interactions or leukocyte transmigration. In vitro, both CBNs slightly increased the expression of activation markers on human monocytes and granulocytes. These findings suggest that systemic administration of CBNs accelerates arteriolar thrombus formation independently of the CBNs' shape, but does not induce leukocyte-endothelial cell interactions or leukocyte transmigration. © 2014 John Wiley &amp; Sons, Ltd.</t>
  </si>
  <si>
    <t>https://www.scopus.com/inward/record.uri?eid=2-s2.0-84907878199&amp;doi=10.1002%2fjat.2996&amp;partnerID=40&amp;md5=250edb7a2319ac15e177877cc4c93298</t>
  </si>
  <si>
    <t>10.1002/jat.2996</t>
  </si>
  <si>
    <t>Carbon-based nanomaterials accelerate arteriolar thrombus formation in the murine microcirculation independently of their shape</t>
  </si>
  <si>
    <t>Holzer M., Bihari P., Praetner M., Uhl B., Reichel C., Fent J., Vippola M., Lakatos S., Krombach F.</t>
  </si>
  <si>
    <t>2-s2.0-84908430941</t>
  </si>
  <si>
    <t>Application of anticoagulants remains the primary strategy for prevention and treatment of thrombosis. However, high rate of bleeding complications limits their use. The peptide anticoagulant bivalirudin has been reported to exhibit a lower rate of bleeding complications than heparin, and it also has the advantage of not causing thrombocytopenia, which is a problem with heparin. Nonetheless, hemorrhage is the most common complication of bivalirudin therapy, and there is no effective antidote. Here we use a thrombus-binding peptide, CR(NMe)EKA, to accomplish selective delivery of the bivalirudin-carrying micellar nanocarrier to sites of thrombosis. Bivalirudin and CR(NMe)EKA, each with a PEG-lipid tail, spontaneously assembled into 30 nm micelles, which almost completely retained the anticoagulant activity of bivalirudin. The micellar formulations exhibited high stability both in vitro and in vivo. In a thromboplastin-induced mouse thrombosis model, the targeted micelles accumulated in lung thrombi 10-fold more than nontargeted micelles. Moreover, the micellar formulation significantly prolonged the half-life and thereby increased the bioavailability of bivalirudin. The micellar bivalirudin had significantly higher anticoagulant activity than free bivalirudin in both the lung thrombosis model and a ferric chloride-induced carotid artery thrombosis model. The specific targeting of thrombi demonstrated here makes it possible to increase the efficacy of bivalirudin as an anticoagulant. Alternatively, the dose could be reduced without loss of efficacy to lower the systemic exposure and improve safety. © 2014 American Chemical Society.</t>
  </si>
  <si>
    <t>https://www.scopus.com/inward/record.uri?eid=2-s2.0-84908430941&amp;doi=10.1021%2fnn502947b&amp;partnerID=40&amp;md5=f8fadf7ea0b4d5f8f739e1ebb01a9428</t>
  </si>
  <si>
    <t>10.1021/nn502947b</t>
  </si>
  <si>
    <t>Clot-targeted micellar formulation improves anticoagulation efficacy of bivalirudin</t>
  </si>
  <si>
    <t>She Z.-G., Liu X., Kotamraju V.R., Ruoslahti E.</t>
  </si>
  <si>
    <t>2-s2.0-84902455682</t>
  </si>
  <si>
    <t>Surface biofunctional modification of coronary artery stents to prevent thrombosis and restenosis formation, as well as accelerate endothelialization, has become a new hot spot. However, bioactive coatings on implants are not yet sufficiently developed for long-term activity, as they quickly lose efficiency in vivo and finally fail. On the basis of a novel time-ordered concept of biofunctionality for vascular stents, heparin/poly l-lysine nanoparticle (NP) was developed and immobilized on a polydopamine-coated titanium surface, with the aim of regulating and maintaining the intravascular biological response within the normal range after biomaterial implantation. An in vitro dynamic release model was established to mimic the blood flow condition in vivo with three phases: (1) An early phase (1-7 days) with release of predominantly anticoagulant and anti-inflammatory substances and to a minor degree antiproliferative effects against smooth muscle cells (SMCs); (2) this is followed by a phase (7-14 days) of supported endothelial cell (ECs) proliferation and suppressed SMC proliferation with persisting high antithrombogenicity and anti-inflammatory properties of the surface. (3) Finally, a stable stage (14-28 days) with adequate biomolecules on the surface that maintain hemocompatibility and anti inflammation as well as inhibit SMCs proliferation and promote ECs growth. In vivo animal tests further confirmed that the NP-modified surface provides a favorable release behavior to apply a stage-adjusted remedy. We suggested that these observations provide important guidance and potential means for reasonable and suitable platform construction on a stent surface. © 2014 American Chemical Society.</t>
  </si>
  <si>
    <t>https://www.scopus.com/inward/record.uri?eid=2-s2.0-84902455682&amp;doi=10.1021%2fam5015309&amp;partnerID=40&amp;md5=53806c31e226dc727263ad9b9d415231</t>
  </si>
  <si>
    <t>10.1021/am5015309</t>
  </si>
  <si>
    <t>ACS Applied Materials and Interfaces</t>
  </si>
  <si>
    <t>Surface modification with dopamine and heparin/poly-l-lysine nanoparticles provides a favorable release behavior for the healing of vascular stent lesions</t>
  </si>
  <si>
    <t>Liu T., Zeng Z., Liu Y., Wang J., Maitz M.F., Wang Y., Liu S., Chen J., Huang N.</t>
  </si>
  <si>
    <t>2-s2.0-84930007974</t>
  </si>
  <si>
    <t>This work reports on the development of a biodegradable dual-drug-eluting stent with sequential-like and sustainable drug-release of anti-platelet acetylsalicylic acid and anti-smooth muscle cell (SMC) proliferative paclitaxel. Methods: To fabricate the biodegradable stents, poly-L-lactide strips are first cut from a solvent-casted film. They are rolled onto the surface of a metal pin to form spiral stents. The stents are then consecutively covered by acetylsalicylic acid and paclitaxel-loaded polylactide-polyglycolide nanofibers via electrospinning. Results: Biodegradable stents exhibit mechanical properties that are superior to those of metallic stents. Biodegradable stents sequentially release high concentrations of acetylsalicylic acid and paclitaxel for more than 30 and 60 days, respectively. In vitro, the eluted drugs promote endothelial cell numbers on days 3 and 7, and reduce the proliferation of SMCs in weeks 2, 4, and 8. The stents markedly inhibit the adhesion of platelets on days 3, 7, and 14 relative to a non-drug-eluting stent. In vivo, the implanted stent is intact, and no stent thrombosis is observed in the stent-implanted vessels without the administration of daily oral acetylsalicylic acid. Promotion of endothelial recovery and inhibition of neointimal hyperplasia are also observed on the stented vessels. Conclusion: The work demonstrates the efficiency and safety of the biodegradable dual-drug-eluting stents with sequential and sustainable drug release to diseased arteries. © 2014 Lee et al.</t>
  </si>
  <si>
    <t>Introduction: This work reports on the development of a biodegradable dual-drug-eluting stent with sequential-like and sustainable drug-release of anti-platelet acetylsalicylic acid and anti-smooth muscle cell (SMC) proliferative paclitaxel. Methods: To fabricate the biodegradable stents, poly-L-lactide strips are first cut from a solvent-casted film. They are rolled onto the surface of a metal pin to form spiral stents. The stents are then consecutively covered by acetylsalicylic acid and paclitaxel-loaded polylactide-polyglycolide nanofibers via electrospinning. Results: Biodegradable stents exhibit mechanical properties that are superior to those of metallic stents. Biodegradable stents sequentially release high concentrations of acetylsalicylic acid and paclitaxel for more than 30 and 60 days, respectively. In vitro, the eluted drugs promote endothelial cell numbers on days 3 and 7, and reduce the proliferation of SMCs in weeks 2, 4, and 8. The stents markedly inhibit the adhesion of platelets on days 3, 7, and 14 relative to a non-drug-eluting stent. In vivo, the implanted stent is intact, and no stent thrombosis is observed in the stent-implanted vessels without the administration of daily oral acetylsalicylic acid. Promotion of endothelial recovery and inhibition of neointimal hyperplasia are also observed on the stented vessels. Conclusion: The work demonstrates the efficiency and safety of the biodegradable dual-drug-eluting stents with sequential and sustainable drug release to diseased arteries. © 2014 Lee et al.</t>
  </si>
  <si>
    <t>https://www.scopus.com/inward/record.uri?eid=2-s2.0-84930007974&amp;doi=10.2147%2fIJN.S67721&amp;partnerID=40&amp;md5=c23e039da95cda538d393d53719a76a9</t>
  </si>
  <si>
    <t>10.2147/IJN.S67721</t>
  </si>
  <si>
    <t>Promoting endothelial recovery and reducing neointimal hyperplasia using sequential-like release of acetylsalicylic acid and paclitaxel-loaded biodegradable stents</t>
  </si>
  <si>
    <t>Lee C.-H., Yu C.-Y., Chang S.-H., Hung K.-C., Liu S.-J., Wang C.-J., Hsu M.-Y., Hsieh I.-C., Chen W.-J., Ko Y.-S., Wen M.-S.</t>
  </si>
  <si>
    <t>2-s2.0-84921522243</t>
  </si>
  <si>
    <t>We have designed ultrasmall superparamagnetic iron oxide (USPIO) nanoparticles associated with fucoidan (USPOI-FUCO), a natural sulfated polysaccharide with high affinity for activated platelets, to visualize by MRI arterial thrombi. Materials &amp; methods: USPIOs were prepared and sizes, zeta-potentials and relaxivities were measured. Elastase perfusion in the infrarenal aorta of Wistar rats induced intraluminal thrombus. They were scanned on 4.7 T MRI before and after injection of USPIO-FUCO or USPIO coated with anionic dextran. Results: Surface plasmon resonance evidenced that fucoidan and USPIO-FUCO bind in vitro to immobilized P-selectin. All intraluminal hyposignals detected by MRI after injection of USPIO-FUCO on animals (13 out of 13) were correlated by histology with thrombi, whereas none could be identified with control USPIOs (0 out of 7). No signal was seen in absence of thrombus. Thrombi by MRI were correlated with P-selectin immunostaining and USPIO detection by electron microscopy. Conclusion: In vivo thrombi can thus be evidenced by MRI with USPIO-FUCO. © 2015 Future Medicine Ltd.</t>
  </si>
  <si>
    <t>Aim: We have designed ultrasmall superparamagnetic iron oxide (USPIO) nanoparticles associated with fucoidan (USPOI-FUCO), a natural sulfated polysaccharide with high affinity for activated platelets, to visualize by MRI arterial thrombi. Materials &amp; methods: USPIOs were prepared and sizes, zeta-potentials and relaxivities were measured. Elastase perfusion in the infrarenal aorta of Wistar rats induced intraluminal thrombus. They were scanned on 4.7 T MRI before and after injection of USPIO-FUCO or USPIO coated with anionic dextran. Results: Surface plasmon resonance evidenced that fucoidan and USPIO-FUCO bind in vitro to immobilized P-selectin. All intraluminal hyposignals detected by MRI after injection of USPIO-FUCO on animals (13 out of 13) were correlated by histology with thrombi, whereas none could be identified with control USPIOs (0 out of 7). No signal was seen in absence of thrombus. Thrombi by MRI were correlated with P-selectin immunostaining and USPIO detection by electron microscopy. Conclusion: In vivo thrombi can thus be evidenced by MRI with USPIO-FUCO. © 2015 Future Medicine Ltd.</t>
  </si>
  <si>
    <t>https://www.scopus.com/inward/record.uri?eid=2-s2.0-84921522243&amp;doi=10.2217%2fnnm.14.51&amp;partnerID=40&amp;md5=067fc108e17cbf1addc1b368e684b816</t>
  </si>
  <si>
    <t>10.2217/nnm.14.51</t>
  </si>
  <si>
    <t>Ultrasmall superparamagnetic iron oxide nanoparticles coated with fucoidan for molecular MRI of intraluminal thrombus</t>
  </si>
  <si>
    <t>Suzuki M., Bachelet-Violette L., Rouzet F., Beilvert A., Autret G., Maire M., Menager C., Louedec L., Choqueux C., Saboural P., Haddad O., Chauvierre C., Chaubet F., Michel J.-B., Serfaty J.-M., Letourneur D.</t>
  </si>
  <si>
    <t>2-s2.0-84929662770</t>
  </si>
  <si>
    <t>Nanoparticles (NPs) may come into contact with circulating blood elements including platelets following inhalation and translocation from the airways to the bloodstream or during proposed medical applications. Studies with model polystyrene latex nanoparticles (PLNPs) have shown that NPs are able to induce platelet aggregation in vitro suggesting a poorly defined potential mechanism of increased cardiovascular risk upon NP exposure. We aimed to provide insight into the mechanisms by which NPs may increase cardiovascular risk by determining the impact of a range of concentrations of PLNPs on platelet activation in vitro and in vivo and identifying the signaling events driving NP-induced aggregation. Model PLNPs of varying nano-size (50 and 100nm) and surface chemistry [unmodified (uPLNP), amine-modified (aPLNP) and carboxyl-modified (cPLNP)] were therefore examined using in vitro platelet aggregometry and an established mouse model of platelet thromboembolism. Most PLNPs tested induced GPIIb/IIIa-mediated platelet aggregation with potencies that varied with both surface chemistry and nano-size. Aggregation was associated with signaling events, such as granule secretion and release of secondary agonists, indicative of conventional agonist-mediated aggregation. Platelet aggregation was associated with the physical interaction of PLNPs with the platelet membrane or internalization. 50nm aPLNPs acted through a distinct mechanism involving the physical bridging of adjacent non-activated platelets leading to enhanced agonist-induced aggregation in vitro and in vivo. Our study suggests that should they translocate the pulmonary epithelium, or be introduced into the blood, NPs may increase the risk of platelet-driven events by inducing or enhancing platelet aggregation via mechanisms that are determined by their distinct combination of nano-size and surface chemistry. © 2014 Informa UK Ltd. All rights reserved: reproduction in whole or part not permitted.</t>
  </si>
  <si>
    <t>https://www.scopus.com/inward/record.uri?eid=2-s2.0-84929662770&amp;doi=10.3109%2f17435390.2014.933902&amp;partnerID=40&amp;md5=9f1010e73d2c7d807f084d0a36533330</t>
  </si>
  <si>
    <t>10.3109/17435390.2014.933902</t>
  </si>
  <si>
    <t>Induction and enhancement of platelet aggregation in vitro and in vivo by model polystyrene nanoparticles</t>
  </si>
  <si>
    <t>Smyth E., Solomon A., Vydyanath A., Luther P.K., Pitchford S., Tetley T.D., Emerson M.</t>
  </si>
  <si>
    <t>2-s2.0-84942871175</t>
  </si>
  <si>
    <t>It has been suggested that engineered nanomaterials (ENM), once arrived in the circulation, may affect the cardiovascular system. The aim of this in vivo study was to screen major cardiovascular effects of acute systemic administration of a panel of five nanomaterials, TiO2 anatase (NM-101), TiO2 rutile (NM-104), ZnO (NM-110), SiO2 (NM-200) and Ag (NM-300). Mice were anesthetized and the ENM were injected at a dose of 1 mg/kg via a catheter placed in the left femoral artery. Hemodynamic parameters were determined by invasive measurement of blood pressure and non-invasive measurement of heart rate. Ten minutes after injection of the ENM, the formation of light/dye-induced thrombi was assessed in the cremasteric microcirculation by intravital microscopy. In addition, the numbers of rolling, firmly adherent and transmigrated leukocytes were recorded in postcapillary cremasteric venules over a time period of 120 min after injection of ENM by intravital microscopy. The systemic administration of a single dose of the ENM tested did not dramatically alter hemodynamic parameters or affect early steps of leukocyte recruitment. However, the presence of circulating TiO2 anatase, but not of TiO2 rutile, SiO2, ZnO or Ag nanoparticles, significantly accelerated thrombus formation in the murine microcirculation. Moreover, TiO2 anatase but not TiO2 rutile nanoparticles increased murine platelet aggregation in vitro. Taken together, only one of the five systemically administered ENM, TiO2 anatase, affected hemostasis, whereas none of the ENM tested in this screening study dramatically modulated hemodynamic parameters or early steps of leukocyte recruitment. © 2015 Informa UK Ltd.</t>
  </si>
  <si>
    <t>https://www.scopus.com/inward/record.uri?eid=2-s2.0-84942871175&amp;doi=10.3109%2f17435390.2014.992815&amp;partnerID=40&amp;md5=78d51c745ede55ffbe7ebeef9e3db1ca</t>
  </si>
  <si>
    <t>10.3109/17435390.2014.992815</t>
  </si>
  <si>
    <t>Effects of acute systemic administration of TiO2, ZnO, SiO2, and Ag nanoparticles on hemodynamics, hemostasis and leukocyte recruitment</t>
  </si>
  <si>
    <t>Haberl N., Hirn S., Holzer M., Zuchtriegel G., Rehberg M., Krombach F.</t>
  </si>
  <si>
    <t>2-s2.0-84931274740</t>
  </si>
  <si>
    <t>Haemophilia A and B are characterised by a life-long bleeding predisposition, and several lines of evidence suggest that risks of atherothrombotic events may also be reduced. Establishing a direct correlation between coagulation factor levels, thrombotic risks and bleeding propensity has long been hampered by an inability to selectively and specifically inhibit coagulation factor levels. Here, the exquisite selectivity of gene silencing combined with a gene knockout (KO) approach was used to define the relative contribution of factor IX (fIX) to thrombosis and primary haemostasis in the rat. Using a lipid nanoparticle (LNP) formulation, we successfully delivered fIX siRNAs to the liver by intravenous administration. The knockdown (KD) of target gene mRNA was achieved rapidly (within 24 hour post-siRNA dosing), sustained (maintained for at least 7 days post dosing) and not associated with changes in mRNA expression levels of other coagulation factors. We found that intermediate levels of liver fIX mRNA silencing (60–95%) translating into a 50–99% reduction of plasma fIX activity provided protection from thrombosis without prolonging the cuticle bleeding time. Over 99% inhibition of fIX activity was required to observe increase in bleeding, a phenotype confirmed in fIX KO rats. These data provide substantial evidence of a participation of fIX in the mechanisms regulating thrombosis prior to those regulating primary haemostasis, therefore highlighting the potential of fIX as a therapeutic target. In addition, hepatic mRNA silencing using LNP-encapsulated siRNAs may represent a promising novel approach for the chronic treatment and prevention of coagulation-dependent thrombotic disorders in humans. © Schattauer 2015.</t>
  </si>
  <si>
    <t>https://www.scopus.com/inward/record.uri?eid=2-s2.0-84931274740&amp;doi=10.1160%2fTH14-06-0505&amp;partnerID=40&amp;md5=cbaddaf04da71e7aa388f8d7722c3f48</t>
  </si>
  <si>
    <t>10.1160/TH14-06-0505</t>
  </si>
  <si>
    <t>Thrombosis and Haemostasis</t>
  </si>
  <si>
    <t>Titrating haemophilia B phenotypes using siRNA strategy: Evidence that antithrombotic activity is separated from bleeding liability</t>
  </si>
  <si>
    <t>Metzger J.M., Tadin-Strapps M., Thankappan A., Strapps W.R., Di Pietro M., Leander K., Zhang Z., Shin M.K., Levorse J., Desai K., Xu Y., Lai K.D., Wu W., Chen Z., Cai T.-Q., Jochnowitz N., Bentley R., Hoos L., Zhou Y., Sepp-Lorenzino L., Seiffert D., Andre P.</t>
  </si>
  <si>
    <t>2-s2.0-84929103775</t>
  </si>
  <si>
    <t>Magnetic particle imaging (MPI) is an emerging medical imaging modality that directly visualizes magnetic particles in a hot-spot like fashion. We recently developed an iron oxide nanoparticle-micelle (ION-Micelle) platform that allows highly sensitive MPI. The goal of this study was to assess the potential of the ION-Micelles for MPI-based detection of thrombi. To this aim, an in vivo carotid artery thrombosis mouse model was employed and ex vivo magnetic particle spectrometer (MPS) measurements of the carotid arteries were performed. In addition, we studied the effect of functionalization of the ION-Micelle nanoplatform with fibrin-binding peptides (FibPeps) with respect to nanoparticle thrombus uptake and hence thrombus detection. In vivo quantitative MR imaging pre- and post-ION-Micelle injection was performed as reference for visualization of ION-micelle uptake. ION-Micelles significantly decreased T&lt;inf&gt;2&lt;/inf&gt; values in the thrombi with respect to pre-injection T&lt;inf&gt;2&lt;/inf&gt; values (p &lt;0.01) and significantly increased ex vivo MPS thrombus signal with respect to the noninjured, contralateral carotid (p &lt; 0.01). Functionalization of the ION-Micelles with the FibPep peptides did not result in an increased MPS thrombus signal with respect to the non-fibrin binding ION-Micelles. The lack of a significant increased thrombus uptake for the FibPep-ION-Micelles indicates that (non-fibrin-specific) entrapment of nanoparticles in the meshlike thrombi is the key contributor to thrombus nanoparticle uptake. Therefore, (nontargeted) ION-Micelles might be of value for noninvasive MPI-based diagnosis, characterization and treatment monitoring of thrombosis. © 2015 Starmans et al.</t>
  </si>
  <si>
    <t>https://www.scopus.com/inward/record.uri?eid=2-s2.0-84929103775&amp;doi=10.1371%2fjournal.pone.0119257&amp;partnerID=40&amp;md5=bd51c7f29980884b50b190879cd7e7e3</t>
  </si>
  <si>
    <t>10.1371/journal.pone.0119257</t>
  </si>
  <si>
    <t xml:space="preserve"> e0119257</t>
  </si>
  <si>
    <t>PLoS ONE</t>
  </si>
  <si>
    <t>Evaluation of iron oxide nanoparticle micelles for Magnetic Particle Imaging (MPI) of thrombosis</t>
  </si>
  <si>
    <t>Starmans L.W.E., Moonen R.P.M., Aussems-Custers E., Daemen M.J.A.P., Strijkers G.J., Nicolay K., Grüll H.</t>
  </si>
  <si>
    <t>2-s2.0-84928150443</t>
  </si>
  <si>
    <t>Thrombosis disease has been the leading cause of morbidity and mortality worldwide. In the discovery of antithrombotic agents, three complexes of Cu2+ and repetitive arginine-glycine-aspartic acid (RGD) sequences, Cu(II)-Arg-Gly-Asp-Ser-Arg-Gly-Asp-Ser (Cu[II]-4a), Cu(II)-Arg-Gly-Asp-Val-Arg-Gly-Asp-Val (Cu[II]-4b), and Cu(II)-Arg-Gly-Asp-Phe-Arg-Gly-Asp-Phe (Cu[II]-4c), were previously reported, of which Cu(II)-4a and Cu(II)-4c possessed the highest in vitro and in vivo activity, respectively. Transmission electron microscopy (TEM) images visualized that Cu(II)-4a and Cu(II)-4c formed nanoaggregates and nanoparticles, respectively. However, the details of the formation of the nanospecies complexes and of the mechanism for inhibiting thrombosis remain to be clarified. For this purpose, this study designed a novel complex of Cu(II) and the RGD octapeptide, Arg-Gly-Asp-Phe-Arg-Gly-Asp-Ser (RGDFRGDS), consisting of Arg-Gly-Asp-Phe of Cu(II)-4c and Arg-Gly-Asp-Ser of Cu(II)-4a, to colligate their biological and nanostructural benefits. In contrast with Cu(II)-4a, -4b, and -4c, Cu(II)-RGDFRGDS (Cu2+-FS) had high antiplatelet and antithrombotic activities, with the formed nanoparticles having a porous surface. Additionally, this paper evidenced the dimer had the basic structural unit of Cu2+-FS in water, theoretically simulated the formation of Cu2+-FS nanoparticles, and identified that Cu2+-FS activity in decreasing glycoprotein IIb/IIIa, P-selectin, and IL-8 was responsible for the antithrombotic action. Finally, adherence onto the surface and entry into the cytoplasm were considered the steps of a two-step model for the blocking of platelet activation by Cu2+-FS nanoparticles. Findings indicated that the antiplatelet aggregation activity of Cu2+-FS was 10-52 times higher than that of RGDFRGDS, while the effective dose for antithrombotic action was 5,000 times lower than that of RGDFRGDS. © 2015 Wu et al.</t>
  </si>
  <si>
    <t>https://www.scopus.com/inward/record.uri?eid=2-s2.0-84928150443&amp;doi=10.2147%2fIJN.S76691&amp;partnerID=40&amp;md5=93aaf1482b168fb29b11ca442426ceb5</t>
  </si>
  <si>
    <t>10.2147/IJN.S76691</t>
  </si>
  <si>
    <t>Cu2+-RG DFRG DS: Exploring the mechanism and high efficacy of the nanoparticle in antithrombotic therapy</t>
  </si>
  <si>
    <t>Wu J., Wang Y., Wang Y., Zhao M., Zhang X., Gui L., Zhao S., Zhu H., Zhao J., Peng S.</t>
  </si>
  <si>
    <t>2-s2.0-84920671641</t>
  </si>
  <si>
    <t>Enoxaparin is an anticoagulant widely used in the treatment and prophylaxis of deep vein thrombosis (DVT). The subcutaneous route of administration, sometimes in repeated doses during 24 hours, represents a limitation to its use. Thus, the development of a product that can be administered either subcutaneously, in a smaller number of applications becomes a major challenge, with interesting clinical applications. The use of a system for sustained release of drugs can help to meet that goal, by protecting and enabling a gradual released of the agent. This study consisted of the evaluation of in vivo anticoagulant and antithrombotic activity of biodegradable nanoparticles of poly (-ε-caprolactone) (PCL) with enoxaparin after subcutaneous injection. The nanoparticles were prepared by the method of double emulsion (w/o/w) and solvent evaporation. Subcutaneous enoxaparin encapsulated in PCL nanoparticles (1000 IU/kg) showed a sustained release in vivo for up to 12 hours (Cmax 0.62 IU/mL) a significantly longer period (P &amp;lt; 0.01) when compared to free enoxaparin (1000 IU/Kg) that disappeared after 9 hours (Cmax 1.50 IU/mL), however with lower anti-Xa activity. The antithrombotic action of enoxaparin-nanoparticles was tested in a DVT model by stasis in rats. There were virtually no formation of venous thrombosis in any of the rats that received enoxaparin encapsulated in nanoparticles (0.03 mg), with a significant difference when compared to groups that received saline (17.2 mg, P &amp;lt; 0 .001) and free enoxaparin (2.87 mg, P = 0.001). In summary, enoxaparin-encapsulated in polymeric nanoparticles showed a sustained release for a greater period than that of enoxaparin, and with excellent antithrombotic action. These results corroborate the promising use of pharmacological nanoparticles in clinical practice. © 2015 American Scientific Publishers.</t>
  </si>
  <si>
    <t>https://www.scopus.com/inward/record.uri?eid=2-s2.0-84920671641&amp;doi=10.1166%2fjnn.2015.9816&amp;partnerID=40&amp;md5=04b9d536311c33b536afd5d684a615c3</t>
  </si>
  <si>
    <t>10.1166/jnn.2015.9816</t>
  </si>
  <si>
    <t>Journal of Nanoscience and Nanotechnology</t>
  </si>
  <si>
    <t>Polymeric nanoparticles of enoxaparin as a delivery system: In vivo evaluation in normal rats and in a venous thrombosis rat model</t>
  </si>
  <si>
    <t>Pazzini C., Marcato P.D., Prado L.B., Alessio A.M., Höehr N.F., Montalvão S., Paixão D., Durán N., Annichino-Bizzacchi J.M.</t>
  </si>
  <si>
    <t>2-s2.0-84937692833</t>
  </si>
  <si>
    <t>A ceric ammonium nitrate (CAN)-based doping step was used for the fabrication of core maghemite nanoparticles (NPs) that enabled the obtainment of colloid particles with a view to a high-level nanoparticle (NP) surface doping by Ce(III/IV). Such doping of Ce(III/IV) cations enables one to exploit their quite rich coordination chemistry for ligand coordinative binding. In fact, they were shown to act as powerful Lewis acid centers for attaching any organic (Lewis base) ligand such as a 25 kDa branched PEI polymer. Resulting &lt;inf&gt;con&lt;/inf&gt;PEI&lt;inf&gt;25&lt;/inf&gt;-CAN-γ-Fe&lt;inf&gt;2&lt;/inf&gt;O&lt;inf&gt;3&lt;/inf&gt; NPs have been fully characterized before a successful implementation of siRNA loading and cell delivery/gene silencing using a well-known dual luciferase system. This attractive result emphasized their significant potential as an NP platform technology toward additional MRI and/or drug delivery (peptide)-relating end applications. However, due to their high positive charge, PEI polymers can cause severe in vivo toxicity due to their interaction with negatively charged red blood cells (RBC), resulting in RBC aggregation and lysis, leading to thrombosis and, finally, to animal death. In order to mitigate these acute toxic effects, two different types of surface modifications were performed. One modification included the controlled oxidation of 0.1-5% of the PEI amines before or after conjugation to the NPs, using hydrogen peroxide or potassium persulfate. The other type of modification was the addition of a second biocompatible polyanionic polymer to the PEI grafted NPs, based on the concept of a layer-by-layer (LbL) technique. This modification is based on the coordination of another polyanionic polymer on the NPs surface in order to create a combined hybrid PEI and polyanionic polymer nanosystem. In both cases, the surface modification successfully mitigated the NP acute in vivo toxicity, without compromising the silencing efficiency. © 2015 American Chemical Society.</t>
  </si>
  <si>
    <t>https://www.scopus.com/inward/record.uri?eid=2-s2.0-84937692833&amp;doi=10.1021%2facsami.5b02743&amp;partnerID=40&amp;md5=4f94afe73523ed5bb101d1b2c46a3195</t>
  </si>
  <si>
    <t>10.1021/acsami.5b02743</t>
  </si>
  <si>
    <t>Acute in Vivo Toxicity Mitigation of PEI-Coated Maghemite Nanoparticles Using Controlled Oxidation and Surface Modifications toward siRNA Delivery</t>
  </si>
  <si>
    <t>Israel L.L., Lellouche E., Ostrovsky S., Yarmiayev V., Bechor M., Michaeli S., Lellouche J.-P.</t>
  </si>
  <si>
    <t>2-s2.0-84973454210</t>
  </si>
  <si>
    <t>Superparamagnetic nanoparticles have strong potential in biomedicine and have seen application as clinical magnetic resonance imaging (MRI) contrast agents, though their popularity has plummeted in recent years, due to low efficacy and safety concerns, including haemagglutination. Using an in situ procedure, we have prepared colloids of magnetite nanoparticles, exploiting the clinically approved anti-coagulant, heparin, as a templating stabiliser. These colloids, stable over several days, produce exceptionally strong MRI contrast capabilities particularly at low fields, as demonstrated by relaxometric investigations using nuclear magnetic resonance dispersion (NMRD) techniques and single field r1 and r2 relaxation measurements. This behaviour is due to interparticle interactions, enhanced by the templating effect of heparin, resulting in strong magnetic anisotropic behaviour which closely maps particle size. The nanocomposites have also reliably prevented protein-adsorption triggered thrombosis typical of non-stabilised nanoparticles, showing great potential for in vivo MRI diagnostics. © 2016 The Royal Society of Chemistry.</t>
  </si>
  <si>
    <t>https://www.scopus.com/inward/record.uri?eid=2-s2.0-84973454210&amp;doi=10.1039%2fc6tb00832a&amp;partnerID=40&amp;md5=8f14f1aa91ec3312017af460b6ab2db1</t>
  </si>
  <si>
    <t>10.1039/c6tb00832a</t>
  </si>
  <si>
    <t>Journal of Materials Chemistry B</t>
  </si>
  <si>
    <t>Heparin-stabilised iron oxide for MR applications: A relaxometric study</t>
  </si>
  <si>
    <t>Ternent L., Mayoh D.A., Lees M.R., Davies G.-L.</t>
  </si>
  <si>
    <t>2-s2.0-84987896882</t>
  </si>
  <si>
    <t>Vascular thrombosis is a major risk of the onset of stroke and so novel therapeutic candidates have been attracting interest. In this context, here docking based computer assisted screening and mesoscale simulation were used to design N-[(S)-6,7-dihydroxy-1,1-dimethyl-1,2,3,4-tetrahydroisoquinoline-3-carbonyl]-Lys(Pro-Ala-Lys), DHDMIQK(KAP), for inhibiting P-selectin expression. In vitro, 1 nM of DHDMIQK(KAP) effectively down-regulated P-selectin expression. In water, in rat plasma and in the solid state DHDMIQK(KAP) formed nanoparticles of a size capable of suitable delivery in the blood circulation. FT-MS and NOESY 2D NMR spectra showed DHDMIQK(KAP) formed hexamers, identified the intermolecular interactions of the hexamer, and assigned the hexamer a butterfly like conformation. Transmission electron microscopy, scanning electron microscopy and atomic force microscopy (AFM) imaged DHDMIQK(KAP) forming size-suitable nanoparticles for safe delivery in the blood circulation. In particular, AFM images showed that the nanoparticles effectively adhered onto the surfaces of the platelets. In vivo DHDMIQK(KAP) lysed the thrombus and inhibited thrombosis with a minimal effective dose of 0.01 nmol kg-1. FT-MS spectrum analyses defined a specific distribution of DHDMIQK(KAP) in the thrombus, but not in the blood and vital organs. Therefore, DHDMIQK(KAP) should be a novel nano-delivery system of 6,7-dihydroxyl-1,2,3,4-tetrahydroisoquinoline-3-carboxylic acid and KPAK to target the thrombus. © The Royal Society of Chemistry 2016.</t>
  </si>
  <si>
    <t>https://www.scopus.com/inward/record.uri?eid=2-s2.0-84987896882&amp;doi=10.1039%2fc6tb00874g&amp;partnerID=40&amp;md5=002de1117f1b60df36a8f325afd74f5c</t>
  </si>
  <si>
    <t>10.1039/c6tb00874g</t>
  </si>
  <si>
    <t>DHDMIQK(KAP): A novel nano-delivery system of dihydroxyl-tetrahydro-isoquinoline-3-carboxylic acid and KPAK towards the thrombus</t>
  </si>
  <si>
    <t>Feng Q., Zhao M., Gan T., Zhu H., Wang Y., Zhao S., Wang Y., Wu J., Peng S.</t>
  </si>
  <si>
    <t>2-s2.0-84971578953</t>
  </si>
  <si>
    <t>The objective of the current research work was to prepare and evaluate novel subcutaneous sustained release polymeric nanoparticles for low molecular weight heparin (LMWH). Methods: In this study, we prepared subcutaneously administered polymeric nanoparticles encapsulating LMWH using different grades of polycaprolactons (PCL) (14k, 45k, 80k) and 0.1% Polyvinyl alcohol (PVA) solution as surfactant by employing water–in-oil in-water (w/o/w) emulsion and evaporation method. The formulated nanoparticles were evaluated for size, shape, zeta potential, in vitro drug release, and in vivo biological activity (anti factor Xa activity) using standard kit, antithrombotic activity in thrombosis induced rat model. Drug and polymer interactions in the nanoparticles were evaluated using Fourier Transform Infrared Spectroscopy (FTIR), X-ray Diffraction (XRD). Results: Scanning electron microscopic (SEM) studies on the nanoparticles confirmed the formation of spherical particles with smooth surface. The size of the formed nanoparticles were about 415-495 nm. The % entrapment of nanoparticles was found to be between 69-81%. Nanoparticles showed slow and sustained pattern of release for about 59-65 % in 48 h. Optimized nanoparticles exhibited excellent improvement in pharmacokinetic parameters and showed good antithrombotic activity, Activated partial thromboplastin time (aPTT) activity when compared to free drug. FTIR studies indicated that there was no loss in chemical integrity of the drug upon fabrication into nanoparticles. XRD results demonstrated that the drug changed its physical form in the formulation. Conclusion: The results of this study revealed that subcutaneous nanoparticles were excellent candidates for sustained drug delivery of LMWH to avoid repeated subcutaneous administration. © 2016 The Authors.</t>
  </si>
  <si>
    <t>Objective: The objective of the current research work was to prepare and evaluate novel subcutaneous sustained release polymeric nanoparticles for low molecular weight heparin (LMWH). Methods: In this study, we prepared subcutaneously administered polymeric nanoparticles encapsulating LMWH using different grades of polycaprolactons (PCL) (14k, 45k, 80k) and 0.1% Polyvinyl alcohol (PVA) solution as surfactant by employing water–in-oil in-water (w/o/w) emulsion and evaporation method. The formulated nanoparticles were evaluated for size, shape, zeta potential, in vitro drug release, and in vivo biological activity (anti factor Xa activity) using standard kit, antithrombotic activity in thrombosis induced rat model. Drug and polymer interactions in the nanoparticles were evaluated using Fourier Transform Infrared Spectroscopy (FTIR), X-ray Diffraction (XRD). Results: Scanning electron microscopic (SEM) studies on the nanoparticles confirmed the formation of spherical particles with smooth surface. The size of the formed nanoparticles were about 415-495 nm. The % entrapment of nanoparticles was found to be between 69-81%. Nanoparticles showed slow and sustained pattern of release for about 59-65 % in 48 h. Optimized nanoparticles exhibited excellent improvement in pharmacokinetic parameters and showed good antithrombotic activity, Activated partial thromboplastin time (aPTT) activity when compared to free drug. FTIR studies indicated that there was no loss in chemical integrity of the drug upon fabrication into nanoparticles. XRD results demonstrated that the drug changed its physical form in the formulation. Conclusion: The results of this study revealed that subcutaneous nanoparticles were excellent candidates for sustained drug delivery of LMWH to avoid repeated subcutaneous administration. © 2016 The Authors.</t>
  </si>
  <si>
    <t>https://www.scopus.com/inward/record.uri?eid=2-s2.0-84971578953&amp;partnerID=40&amp;md5=af0dd554497db5b6782ce77bb3f42451</t>
  </si>
  <si>
    <t>International Journal of Pharmacy and Pharmaceutical Sciences</t>
  </si>
  <si>
    <t>Novel subcutaneous sustained release nanoparticles encapsulating low molecular weight heparin (LMWH): Preparation, characterization and evaluation</t>
  </si>
  <si>
    <t>Jogala S., Chinnala K.M., Aukunuru J.</t>
  </si>
  <si>
    <t>2-s2.0-84948422411</t>
  </si>
  <si>
    <t>Composite biomaterials comprising nanostructured hydroxyapatite (HAp) have an enormous potential for natural bone tissue reparation, filling and augmentation. Chitosan (Ch) as a naturally derived polymer has many physicochemical and biological properties that make it an attractive material for use in bone tissue engineering. On the other hand, poly-D,L-lactide-co-glycolide (PLGA) is a synthetic polymer with a long history of use in sustained drug delivery and tissue engineering. However, while chitosan can disrupt the cell membrane integrity and may induce blood thrombosis, PLGA releases acidic byproducts that may cause tissue inflammation and interfere with the healing process. One of the strategies to improve the biocompatibility of Ch and PLGA is to combine them with compounds that exhibit complementary properties. In this study we present the synthesis and characterization, as well as in vitro and in vivo analyses of a nanoparticulate form of HAp coated with two different polymeric systems: (a) Ch and (b) a Ch-PLGA polymer blend. Solvent/non-solvent precipitation and freeze-drying were used for synthesis and processing, respectively, whereas thermogravimetry coupled with mass spectrometry was used for phase identification purposes in the coating process. HAp/Ch composite particles exhibited the highest antimicrobial activity against all four microbial strains tested in this work, but after the reconstruction of the bone defect they also caused inflammatory reactions in the newly formed tissue where the defect had lain. Coating HAp with a polymeric blend composed of Ch and PLGA led to a decrease in the reactivity and antimicrobial activity of the composite particles, but also to an increase in the quality of the newly formed bone tissue in the reconstructed defect area. © 2015 Elsevier B.V.</t>
  </si>
  <si>
    <t>https://www.scopus.com/inward/record.uri?eid=2-s2.0-84948422411&amp;doi=10.1016%2fj.msec.2015.11.061&amp;partnerID=40&amp;md5=6a1baf5271e3c447a744dedbfa61b155</t>
  </si>
  <si>
    <t>10.1016/j.msec.2015.11.061</t>
  </si>
  <si>
    <t>Materials Science and Engineering C</t>
  </si>
  <si>
    <t>Chitosan-PLGA polymer blends as coatings for hydroxyapatite nanoparticles and their effect on antimicrobial properties, osteoconductivity and regeneration of osseous tissues</t>
  </si>
  <si>
    <t>Ignjatović N., Wu V., Ajduković Z., Mihajilov-Krstev T., Uskoković V., Uskoković D.</t>
  </si>
  <si>
    <t>2-s2.0-84975256807</t>
  </si>
  <si>
    <t>The potential of nanoencapsulation using bioactive coating materials for improving antithrombotic activities of red ginseng extract (RG) was examined. RG-loaded chitosan (CS) nanoparticles were prepared using antithrombotic materials, polyglutamic acid (PGA) or fucoidan (Fu). Both CS-PGA (P-NPs, 360 ± 67 nm) and CS-Fu nanoparticles (F-NPs, 440 ± 44 nm) showed sustained ginsenoside release in an acidic environment and improved ginsenoside solubility by approximately 122.8%. Both in vitro rabbit and ex vivo rat platelet aggregation of RG (22.3 and 41.5%) were significantly (p &lt; 0.05) decreased within P-NPs (14.4 and 30.0%) and F-NPs (12.3 and 30.3%), respectively. Although RG exhibited no effect on in vivo carrageenan-induced mouse tail thrombosis, P-NPs and F-NPs demonstrated significant effects, likely the anticoagulation activity of PGA and Fu. Moreover, in the in vivo rat arteriovenous shunt model, P-NPs (156 ± 6.8 mg) and F-NPs (160 ± 3.2 mg) groups showed significantly lower thrombus formation than that of RG (190 ± 5.5 mg). Therefore, nanoencapsulation using CS, PGA, and Fu is a potential for improving the antithrombotic activity of RG. © 2016 American Chemical Society.</t>
  </si>
  <si>
    <t>https://www.scopus.com/inward/record.uri?eid=2-s2.0-84975256807&amp;doi=10.1021%2facs.jafc.6b00911&amp;partnerID=40&amp;md5=d8848d881d0704c9ccb6ba814a8062a5</t>
  </si>
  <si>
    <t>10.1021/acs.jafc.6b00911</t>
  </si>
  <si>
    <t>Journal of Agricultural and Food Chemistry</t>
  </si>
  <si>
    <t>Nanoencapsulation of Red Ginseng Extracts Using Chitosan with Polyglutamic Acid or Fucoidan for Improving Antithrombotic Activities</t>
  </si>
  <si>
    <t>Kim E.S., Lee J.-S., Lee H.G.</t>
  </si>
  <si>
    <t>2-s2.0-84978289407</t>
  </si>
  <si>
    <t>Anticoagulant therapy is effective in the treatment of DVT. In this regard, LMWH demonstrated significant promise. It is widely used clinically. The goal of this study was to prepare and evaluate intravenous sustained release stealth nanoparticles encapsulating LMWH using PLGA (polylactidecoglycolide) and different grades of PEG (poly ethylene glycols). Methods: The nanoparticles were prepared using w/o/w solvent evaporation technique. Prepared nanoparticles were evaluated for particle size, encapsulation efficiency, in-vitro drug release, anti-thrombotic activity in venous thrombosis rat model, estimation of aPTT, tissue bio-distribution studies and stability. Results: Scanning electron microscopy (SEM) and Transmission electron microscopy (TEM) studies confirmed the formation of smooth spherical particles. FTIR study reveals successful coating of PEG on the nanoparticles. DSC and XRD results demonstrated that drug changed its physical form in the formulation. The encapsulation efficiency was 63-74%. In vitro drug release was 57-75% for 48 hrs. Macrophage uptake of LMWH with pegylated nanoparticles was less compared to conventional PLGA nanoparticles. In vivo drug release was sustained for 48hrs; Optimized formulation exhibited good enhancement in pharmacokinetic parameters when compared to free drug solution. In vivo sustained release was also demonstrated with antithrombotic activity as well aPTT activity. Optimized formulation demonstrated significant stability, excellent antithrombotic activity in venous thrombosis rat model, improved aPTT levels when compared to free drug solution. Conclusion: An effective stealth LMWH nanoparticle formulation to treat venous thrombosis was successfully developed using w/o/w solvent evaporation technique. © 2016 Bentham Science Publishers.</t>
  </si>
  <si>
    <t>Background: Anticoagulant therapy is effective in the treatment of DVT. In this regard, LMWH demonstrated significant promise. It is widely used clinically. The goal of this study was to prepare and evaluate intravenous sustained release stealth nanoparticles encapsulating LMWH using PLGA (polylactidecoglycolide) and different grades of PEG (poly ethylene glycols). Methods: The nanoparticles were prepared using w/o/w solvent evaporation technique. Prepared nanoparticles were evaluated for particle size, encapsulation efficiency, in-vitro drug release, anti-thrombotic activity in venous thrombosis rat model, estimation of aPTT, tissue bio-distribution studies and stability. Results: Scanning electron microscopy (SEM) and Transmission electron microscopy (TEM) studies confirmed the formation of smooth spherical particles. FTIR study reveals successful coating of PEG on the nanoparticles. DSC and XRD results demonstrated that drug changed its physical form in the formulation. The encapsulation efficiency was 63-74%. In vitro drug release was 57-75% for 48 hrs. Macrophage uptake of LMWH with pegylated nanoparticles was less compared to conventional PLGA nanoparticles. In vivo drug release was sustained for 48hrs; Optimized formulation exhibited good enhancement in pharmacokinetic parameters when compared to free drug solution. In vivo sustained release was also demonstrated with antithrombotic activity as well aPTT activity. Optimized formulation demonstrated significant stability, excellent antithrombotic activity in venous thrombosis rat model, improved aPTT levels when compared to free drug solution. Conclusion: An effective stealth LMWH nanoparticle formulation to treat venous thrombosis was successfully developed using w/o/w solvent evaporation technique. © 2016 Bentham Science Publishers.</t>
  </si>
  <si>
    <t>https://www.scopus.com/inward/record.uri?eid=2-s2.0-84978289407&amp;partnerID=40&amp;md5=32f8ca77f96216e050f1b788855fcffe</t>
  </si>
  <si>
    <t>Current Drug Delivery</t>
  </si>
  <si>
    <t>Development of PEG-PLGA based intravenous low molecular weight heparin (LMWH) nanoparticles intended to treat venous thrombosis</t>
  </si>
  <si>
    <t>Jogala S., Rachamalla S.S., Aukunuru J.</t>
  </si>
  <si>
    <t>2-s2.0-84982701568</t>
  </si>
  <si>
    <t>Chronic kidney disease (CKD) is inflammation-related. Patients with chronic renal failure who undergo hemodialysis (HD) have some acute adverse effects caused by dialysis-induced oxidative stress, protein adsorption, platelet adhesion, and activation of coagulation and inflammation. Here, resonantly illuminated gold nanoparticles-modified artificial kidney (AuNPs@AK) for achieving high efficiency accompanying therapeutic strategy for CKD during HD is proposed. The efficiency in removing uremic toxins increased obviously, especially in the presence of protein (closer to the real blood). The excited AuNPs@AK expressed negatively charged surface reduced some acute adverse effects caused by dialysis-induced protein adsorption, platelet adhesion, and activation of coagulation, thus avoiding thrombosis during HD. Unlike to traditional HD which provides only one function of removing uremic toxins, the solution collected from the outlet of the sample channel of excited AuNPs@AK showed an efficient free radical scavenger that could decrease dialysis-induced oxidative stress. In the CKD mouse model, this antioxidative solution from excited AuNPs@AK further decreased fibronectin expression and attenuated renal fibrosis, suggesting a reduced inflammatory response. These successful in vitro and in vivo approaches suggest that resonantly illuminated AuNPs@AK in HD take multiadvantages in shortening treatment time and reducing risk of adverse effects, which promise trailblazing therapeutic strategies for CKD. © 2016 American Chemical Society.</t>
  </si>
  <si>
    <t>https://www.scopus.com/inward/record.uri?eid=2-s2.0-84982701568&amp;doi=10.1021%2facsami.6b05905&amp;partnerID=40&amp;md5=ecf108454c412d1f86af8d2549864d80</t>
  </si>
  <si>
    <t>10.1021/acsami.6b05905</t>
  </si>
  <si>
    <t>Multifunctions of Excited Gold Nanoparticles Decorated Artificial Kidney with Efficient Hemodialysis and Therapeutic Potential</t>
  </si>
  <si>
    <t>Chen H.-C., Cheng C.-Y., Lin H.-C., Chen H.-H., Chen C.-H., Yang C.-P., Yang K.-H., Lin C.-M., Lin T.-Y., Shih C.-M., Liu Y.-C.</t>
  </si>
  <si>
    <t>2-s2.0-84980390274</t>
  </si>
  <si>
    <t>Treatment options for patients with coronary artery disease at high risk for bleeding complications are limited. The aim of the current preclinical study was to evaluate neointimal coverage, endothelial recovery, inflammation and thrombogenicity in a novel thin-strut (71 μm thickness) Cobalt Chromium (CoCr) stent modified with a nano-thin Polyzene®-F (PzF) surface coating. Methods and results Twenty-eight single PzF nano-coated stents and 20 bare metal control stents (BMS) were implanted in the coronary arteries of 24 pigs, with scheduled 5- (n = 5), 28- (n = 13), and 90-day (n = 6) follow-up in addition to overlapping configuration (n = 6 each), examined at 28-days. Histomorphometric analysis showed significantly lower neointimal thickness in PzF nano-coated stents than BMS controls at both 28- and 90-days (p = 0.023 and 0.005) and reduced inflammation (p = 0.06 and 0.13). Endothelial coverage over luminal surfaces at all time points was similar between nano-coated stents and BMS controls. We conducted supplementary in-vitro experiments using human monocytes and an ex-vivo swine carotid-jugular arterio-venous shunt model to better understand the healing properties afforded by the PzF nano-coating. Overall, the PzF-nano-coating showed reduced monocyte adhesion and thrombus formation compared to the un-coated controls. Conclusions Stents modified with a nano-thin PzF-coating implanted in healthy swine indicate favorable vascular healing properties shown by reduced neointimal hyperplasia and inflammation, along with resistance to thrombus formation in an ex-vivo shunt model over unmodified stents. © 2016 Elsevier Ireland Ltd</t>
  </si>
  <si>
    <t>Background Treatment options for patients with coronary artery disease at high risk for bleeding complications are limited. The aim of the current preclinical study was to evaluate neointimal coverage, endothelial recovery, inflammation and thrombogenicity in a novel thin-strut (71 μm thickness) Cobalt Chromium (CoCr) stent modified with a nano-thin Polyzene®-F (PzF) surface coating. Methods and results Twenty-eight single PzF nano-coated stents and 20 bare metal control stents (BMS) were implanted in the coronary arteries of 24 pigs, with scheduled 5- (n = 5), 28- (n = 13), and 90-day (n = 6) follow-up in addition to overlapping configuration (n = 6 each), examined at 28-days. Histomorphometric analysis showed significantly lower neointimal thickness in PzF nano-coated stents than BMS controls at both 28- and 90-days (p = 0.023 and 0.005) and reduced inflammation (p = 0.06 and 0.13). Endothelial coverage over luminal surfaces at all time points was similar between nano-coated stents and BMS controls. We conducted supplementary in-vitro experiments using human monocytes and an ex-vivo swine carotid-jugular arterio-venous shunt model to better understand the healing properties afforded by the PzF nano-coating. Overall, the PzF-nano-coating showed reduced monocyte adhesion and thrombus formation compared to the un-coated controls. Conclusions Stents modified with a nano-thin PzF-coating implanted in healthy swine indicate favorable vascular healing properties shown by reduced neointimal hyperplasia and inflammation, along with resistance to thrombus formation in an ex-vivo shunt model over unmodified stents. © 2016 Elsevier Ireland Ltd</t>
  </si>
  <si>
    <t>https://www.scopus.com/inward/record.uri?eid=2-s2.0-84980390274&amp;doi=10.1016%2fj.ijcard.2016.07.181&amp;partnerID=40&amp;md5=3ea456ced32e42190a47b145cf71735d</t>
  </si>
  <si>
    <t>10.1016/j.ijcard.2016.07.181</t>
  </si>
  <si>
    <t>International Journal of Cardiology</t>
  </si>
  <si>
    <t>Preclinical evaluation of a novel polyphosphazene surface modified stent. Koppara Preclinical testing of a PzF-coated stent</t>
  </si>
  <si>
    <t>Koppara T., Sakakura K., Pacheco E., Cheng Q., Zhao X., Acampado E., Finn A.V., Barakat M., Maillard L., Ren J., Deshpande M., Kolodgie F.D., Joner M., Virmani R.</t>
  </si>
  <si>
    <t>2-s2.0-84951335846</t>
  </si>
  <si>
    <t>Despite significant advances in intravascular stent technology, safe prevention of stent thrombosis over prolonged periods after initial deployment persists as a medical need to decrease device failure. The objective of this project was to assess the potential of perfluorocarbon nanoparticles (NP) conjugated with the direct thrombin inhibitor D-phenylalanyl-L-prolyl-L-arginyl chloromethylketone (PPACK-NP) to inhibit stent thrombosis. Methods In a static model of stent thrombosis, 3 × 3-mm pieces of stainless steel coronary stents were cut and adsorbed with thrombin to create a procoagulant surface that would facilitate thrombus development. After treatment with PPACK-NP or control NP, stents were exposed to platelet-poor plasma (PPP) or platelet-rich plasma (PRP) for set time points up to 60 minutes. Measurements of final clot weight in grams were used for assessing the effect of NP treatment on limiting thrombosis. Additionally, groups of stents were exposed to flowing plasma containing various treatments (saline, free PPACK, control NP, and PPACK-NP) and generated thrombi were stained and imaged to investigate the treatment effects of PPACK-NP under flow conditions. Results The static model of stent thrombosis used in this study indicated a significant reduction in thrombus deposition with PPACK-NP treatment (0.00067 ± 0.00026 g; n = 3) compared with control NP (0.0098 ± 0.0015 g; n = 3; P =.026) in PPP. Exposure to PRP demonstrated similar effects with PPACK-NP treatment (0.00033 ± 0.00012 g; n = 3) vs control NP treatment (0.0045 ± 0.00012 g; n = 3; P =.000017). In additional studies, stents were exposed to both PRP pretreated with vorapaxar and PPACK-NP, which illustrated adjunctive benefit to oral platelet inhibitors for prevention of stent thrombosis. Additionally, an in vitro model of stent thrombosis under flow conditions established that PPACK-NP treatment inhibited thrombus deposition on stents significantly. Conclusions This study demonstrates that antithrombin perfluorocarbon NPs exert marked focal antithrombin activity to prevent intravascular stent thrombosis and occlusion. © 2015 Society for Vascular Surgery</t>
  </si>
  <si>
    <t>Objective Despite significant advances in intravascular stent technology, safe prevention of stent thrombosis over prolonged periods after initial deployment persists as a medical need to decrease device failure. The objective of this project was to assess the potential of perfluorocarbon nanoparticles (NP) conjugated with the direct thrombin inhibitor D-phenylalanyl-L-prolyl-L-arginyl chloromethylketone (PPACK-NP) to inhibit stent thrombosis. Methods In a static model of stent thrombosis, 3 × 3-mm pieces of stainless steel coronary stents were cut and adsorbed with thrombin to create a procoagulant surface that would facilitate thrombus development. After treatment with PPACK-NP or control NP, stents were exposed to platelet-poor plasma (PPP) or platelet-rich plasma (PRP) for set time points up to 60 minutes. Measurements of final clot weight in grams were used for assessing the effect of NP treatment on limiting thrombosis. Additionally, groups of stents were exposed to flowing plasma containing various treatments (saline, free PPACK, control NP, and PPACK-NP) and generated thrombi were stained and imaged to investigate the treatment effects of PPACK-NP under flow conditions. Results The static model of stent thrombosis used in this study indicated a significant reduction in thrombus deposition with PPACK-NP treatment (0.00067 ± 0.00026 g; n = 3) compared with control NP (0.0098 ± 0.0015 g; n = 3; P =.026) in PPP. Exposure to PRP demonstrated similar effects with PPACK-NP treatment (0.00033 ± 0.00012 g; n = 3) vs control NP treatment (0.0045 ± 0.00012 g; n = 3; P =.000017). In additional studies, stents were exposed to both PRP pretreated with vorapaxar and PPACK-NP, which illustrated adjunctive benefit to oral platelet inhibitors for prevention of stent thrombosis. Additionally, an in vitro model of stent thrombosis under flow conditions established that PPACK-NP treatment inhibited thrombus deposition on stents significantly. Conclusions This study demonstrates that antithrombin perfluorocarbon NPs exert marked focal antithrombin activity to prevent intravascular stent thrombosis and occlusion. © 2015 Society for Vascular Surgery</t>
  </si>
  <si>
    <t>https://www.scopus.com/inward/record.uri?eid=2-s2.0-84951335846&amp;doi=10.1016%2fj.jvs.2015.08.086&amp;partnerID=40&amp;md5=79900d95f12194edc4b183c213143444</t>
  </si>
  <si>
    <t>10.1016/j.jvs.2015.08.086</t>
  </si>
  <si>
    <t>Journal of Vascular Surgery</t>
  </si>
  <si>
    <t>Antithrombin nanoparticles inhibit stent thrombosis in ex vivo static and flow models</t>
  </si>
  <si>
    <t>Palekar R.U., Vemuri C., Marsh J.N., Arif B., Wickline S.A.</t>
  </si>
  <si>
    <t>2-s2.0-84995680429</t>
  </si>
  <si>
    <t>Improved endovascular embolization of vascular conditions can generate better patient outcomes and minimize the need for repeat procedures. However, many embolic materials, such as metallic coils or liquid embolic agents, are associated with limitations and complications such as breakthrough bleeding, coil migration, coil compaction, recanalization, adhesion of the catheter to the embolic agent, or toxicity. Here, we engineered a shear-thinning biomaterial (STB), a nanocomposite hydrogel containing gelatin and silicate nanoplatelets, to function as an embolic agent for endovascular embolization procedures. STBs are injectable through clinical catheters and needles and have hemostatic activity comparable to metallic coils, the current gold standard. In addition, STBs withstand physiological pressures without fragmentation or displacement in elastomeric channels in vitro and in explant vessels ex vivo. In vitro experiments also indicated that STB embolization did not rely on intrinsic thrombosis as coils did for occlusion, suggesting that the biomaterial may be suitable for use in patients on anticoagulation therapy or those with coagulopathy. Using computed tomography imaging, the biomaterial was shown to fully occlude murine and porcine vasculature in vivo and remain at the site of injection without fragmentation or nontarget embolization. Given the advantages of rapid delivery, in vivo stability, and independent occlusion that does not rely on intrinsic thrombosis, STBs offer an alternative gel-based embolic agent with translational potential for endovascular embolization. © 2016 The Authors, some rights reserved; exclusive licensee American Association for the Advancement of Science.</t>
  </si>
  <si>
    <t>https://www.scopus.com/inward/record.uri?eid=2-s2.0-84995680429&amp;doi=10.1126%2fscitranslmed.aah5533&amp;partnerID=40&amp;md5=6de7c3a5b09b869d2ea5df580194a4a7</t>
  </si>
  <si>
    <t>10.1126/scitranslmed.aah5533</t>
  </si>
  <si>
    <t>Science Translational Medicine</t>
  </si>
  <si>
    <t>An injectable shear-thinning biomaterial for endovascular embolization</t>
  </si>
  <si>
    <t>Avery R.K., Albadawi H., Akbari M., Zhang Y.S., Duggan M.J., Sahani D.V., Olsen B.D., Khademhosseini A., Oklu R.</t>
  </si>
  <si>
    <t>2-s2.0-33748522365</t>
  </si>
  <si>
    <t>Superparamagnetic magnetite nanoparticles are of great interest owing to their numerous existing and potential biomedical applications. In this study, superparamagnetic magnetite nanoparticles with average diameters of 6-8 nm have been prepared and surface-functionalized with poly(N-isopropylacrylamide) (poly(NIPAAM)) via a surface-initiated atom-transfer radical polymerization, followed by immobilization of heparin. The success of the various surface-functionalization steps has been ascertained using Fourier transform infrared spectroscopy and X-ray photoelectron spectroscopy. The rate of internalization of the as-synthesized and surface-functionalized magnetite nanoparticles by mouse macrophage cells has been investigated. The nanoparticle internalization into the macrophages has been visualized using optical microscopy and quantified by inductively coupled plasma spectroscopy. The effectiveness of the heparinized nanoparticles in preventing thrombosis has been determined using the plasma recalcification time. The results indicate that the above-mentioned surface modifications of the magnetite nanoparticles are effective in delaying phagocytosis and preventing blood clotting in vitro. Such properties can be expected to enable their use in biomedical applications. © 2006 WILEY-VCH Verlag GmbH &amp; Co.</t>
  </si>
  <si>
    <t>Wuang, S.C., Department of Chemical and Biomolecular Engineering, National University of Singapore, 10 Kent Ridge, Singapore 119260, Singapore; Neoh, K.G., Department of Chemical and Biomolecular Engineering, National University of Singapore, 10 Kent Ridge, Singapore 119260, Singapore; Kang, E.-T., Department of Chemical and Biomolecular Engineering, National University of Singapore, 10 Kent Ridge, Singapore 119260, Singapore; Pack, D.W., Department of Chemical and Biomolecular Engineering, University of Illinois, Urbana-Champaign, Urbana, IL 61801, United States; Leckband, D.E., Department of Chemical and Biomolecular Engineering, University of Illinois, Urbana-Champaign, Urbana, IL 61801, United States</t>
  </si>
  <si>
    <t>Department of Chemical and Biomolecular Engineering, National University of Singapore, 10 Kent Ridge, Singapore 119260, Singapore; Department of Chemical and Biomolecular Engineering, University of Illinois, Urbana-Champaign, Urbana, IL 61801, United States</t>
  </si>
  <si>
    <t>https://www.scopus.com/inward/record.uri?eid=2-s2.0-33748522365&amp;doi=10.1002%2fadfm.200500879&amp;partnerID=40&amp;md5=12f18ea30f924ae2f5681c66513d2d53</t>
  </si>
  <si>
    <t>10.1002/adfm.200500879</t>
  </si>
  <si>
    <t>Advanced Functional Materials</t>
  </si>
  <si>
    <t>Heparinized magnetic nanoparticles: In-vitro assessment for biomedical applications</t>
  </si>
  <si>
    <t>Wuang S.C., Neoh K.G., Kang E.-T., Pack D.W., Leckband D.E.</t>
  </si>
  <si>
    <t>2-s2.0-77954383314</t>
  </si>
  <si>
    <t>Blood coagulation; Blood-biomaterial interaction; Isothermal titration calorimetry; Platelet adhesion; Polymer brushes; Proteomics</t>
  </si>
  <si>
    <t>Surface induced thrombus generation is a major clinical concern associated with vascular medical devices and implants. Here, we show that high graft density hydrophilic non-charged poly (N,N-dimethylacrylamide) (PDMA) brushes prevent the initiation of blood coagulation on synthetic surfaces. Using a multi-faceted analysis approach, we have identified that PDMA brushes greater than 0.27 chains/nm2 graft density showed this highly desired property. Non-specific protein adsorption is greatly reduced on high density brushes compared to bare surface as evident from isothermal titration calorimetry, gel electrophoresis, and proteomic analyses. We have identified approximately 129 proteins of various types on bare and PDMA brush coated surfaces at a range of surface concentrations. Thromboelastography, platelet activation, and aggregation analyses show that only high graft density brushes are neutral to blood coagulation. Since the polymer brush synthesis can be adapted to most currently used biomedical materials, these results have significant impact in the design of highly hemocompatible surfaces. © 2010 Elsevier Ltd.</t>
  </si>
  <si>
    <t>Lai, B.F.L., Centre for Blood Research and Department of Pathology and Laboratory Medicine, University of British Columbia, Vancouver, BC, Canada; Creagh, A.L., Michael Smith Laboratories, Department of Chemical and Biological Engineering, University of British Columbia, Vancouver, BC, Canada; Janzen, J., Centre for Blood Research and Department of Pathology and Laboratory Medicine, University of British Columbia, Vancouver, BC, Canada; Haynes, C.A., Michael Smith Laboratories, Department of Chemical and Biological Engineering, University of British Columbia, Vancouver, BC, Canada; Brooks, D.E., Centre for Blood Research and Department of Pathology and Laboratory Medicine, University of British Columbia, Vancouver, BC, Canada, Department of Chemistry, University of British Columbia, Vancouver, BC, Canada; Kizhakkedathu, J.N., Centre for Blood Research and Department of Pathology and Laboratory Medicine, University of British Columbia, Vancouver, BC, Canada</t>
  </si>
  <si>
    <t>Centre for Blood Research and Department of Pathology and Laboratory Medicine, University of British Columbia, Vancouver, BC, Canada; Michael Smith Laboratories, Department of Chemical and Biological Engineering, University of British Columbia, Vancouver, BC, Canada; Department of Chemistry, University of British Columbia, Vancouver, BC, Canada</t>
  </si>
  <si>
    <t>https://www.scopus.com/inward/record.uri?eid=2-s2.0-77954383314&amp;doi=10.1016%2fj.biomaterials.2010.05.052&amp;partnerID=40&amp;md5=2caffaf415156d39603bb7c7b959ffdb</t>
  </si>
  <si>
    <t>10.1016/j.biomaterials.2010.05.052</t>
  </si>
  <si>
    <t>The induction of thrombus generation on nanostructured neutral polymer brush surfaces</t>
  </si>
  <si>
    <t>Lai B.F.L., Creagh A.L., Janzen J., Haynes C.A., Brooks D.E., Kizhakkedathu J.N.</t>
  </si>
  <si>
    <t>2-s2.0-79959799189</t>
  </si>
  <si>
    <t>graphene oxide; intracellular calcium; Src kinases; surface charge distribution; thromboembolism; thrombus</t>
  </si>
  <si>
    <t>Graphene oxide (GO), the new two-dimensional carbon nanomaterial, is extensively investigated for potential biomedical applications. Thus, it is pertinent to critically evaluate its untoward effects on physiology of tissue systems including blood platelets, the cells responsible for maintenance of hemostasis and thrombus formation. Here we report for the first time that atomically thin GO sheets elicited strong aggregatory response in platelets through activation of Src kinases and release of calcium from intracellular stores. Compounding this, intravenous administration of GO was found to induce extensive pulmonary thromboembolism in mice. Prothrombotic character of GO was dependent on surface charge distribution as reduced GO (RGO) was significantly less effective in aggregating platelets. Our findings raise a concern on putative biomedical applications of GO in the form of diagnostic and therapeutic tools where its prothrombotic property should be carefully investigated. © 2011 American Chemical Society.</t>
  </si>
  <si>
    <t>Singh, S.K., Department of Biochemistry, Institute of Medical Sciences, Banaras Hindu University, Varanasi 221005, India; Singh, M.K., Center for Mechanical Technology and Automation, Department of Mechanical Engineering, University of Aveiro, Aveiro 3810-193, Portugal; Nayak, M.K., Department of Biochemistry, Institute of Medical Sciences, Banaras Hindu University, Varanasi 221005, India; Kumari, S., Department of Biochemistry, Institute of Medical Sciences, Banaras Hindu University, Varanasi 221005, India; Shrivastava, S., Department of Biochemistry, Institute of Medical Sciences, Banaras Hindu University, Varanasi 221005, India; Grácio, J.J.A., Center for Mechanical Technology and Automation, Department of Mechanical Engineering, University of Aveiro, Aveiro 3810-193, Portugal; Dash, D., Department of Biochemistry, Institute of Medical Sciences, Banaras Hindu University, Varanasi 221005, India</t>
  </si>
  <si>
    <t>Department of Biochemistry, Institute of Medical Sciences, Banaras Hindu University, Varanasi 221005, India; Center for Mechanical Technology and Automation, Department of Mechanical Engineering, University of Aveiro, Aveiro 3810-193, Portugal</t>
  </si>
  <si>
    <t>https://www.scopus.com/inward/record.uri?eid=2-s2.0-79959799189&amp;doi=10.1021%2fnn201092p&amp;partnerID=40&amp;md5=4f20e711655178c7b05f9312fe871f91</t>
  </si>
  <si>
    <t>10.1021/nn201092p</t>
  </si>
  <si>
    <t>Thrombus inducing property of atomically thin graphene oxide sheets</t>
  </si>
  <si>
    <t>Singh S.K., Singh M.K., Nayak M.K., Kumari S., Shrivastava S., Grácio J.J.A., Dash D.</t>
  </si>
  <si>
    <t>2-s2.0-79959956905</t>
  </si>
  <si>
    <t>Blood; Blood compatibility; Clotting; Nanoparticle; Platelet activation; Thrombosis</t>
  </si>
  <si>
    <t>Multiwalled carbon nanotubes (MWCNTs) are cylindrical tubes of graphitic carbon with unique physical and electrical properties. MWCNTs are being explored for a variety of diagnostic and therapeutic applications. Successful biomedical application of MWCNTs will require compatibility with normal circulatory components, including constituents of the hemostatic cascades. In this manuscript, we compare the thrombotic activity of MWCNTs in vitro and in vivo. We also assess the influence of functionalization of MWCNTs on thrombotic activity. In vitro, MWCNT activate the intrinsic pathway of coagulation as measured by activated partial thromboplastin time (aPTT) assays. Functionalization by amidation or carboxylation enhances this procoagulant activity. Mechanistic studies demonstrate that MWCNTs enhance propagation of the intrinsic pathway via a non-classical mechanism strongly dependent on factor IX. MWCNTs preferentially associate with factor IXa and may provide a platform that enhances its enzymatic activity. In addition to their effects on the coagulation cascade, MWCNTs activate platelets in vitro, with amidated MWCNTs exhibiting greater platelet activation than carboxylated or pristine MWCNTs. However, contrasting trends are obtained in vivo, where functionalization tends to diminish rather than enhance procoagulant activity. Thus, following systemic injection of MWCNTs in mice, pristine MWCNTs decreased platelet counts, increased vWF, and increased D-dimers. In contrast, carboxylated MWCNTS exhibited little procoagulant tendency in vivo, eliciting only a mild and transient decrease in platelets. Amidated MWCNTs elicited no statistically significant change in platelet count. Further, neither carboxylated nor amidated MWCNTs increased vWF or D-dimers in mouse plasma. We conclude that the procoagulant tendencies of MWCNTs observed in vitro are not necessarily recapitulated in vivo. Further, functionalization can markedly attenuate the procoagulant activity of MWCNTs in vivo. This work will inform the rational development of biocompatible MWCNTs for systemic delivery. © 2011 Elsevier Ltd.</t>
  </si>
  <si>
    <t>Burke, A.R., Department of Cancer Biology, Wake Forest University School of Medicine, Winston Salem, NC 27157, United States; Singh, R.N., Department of Cancer Biology, Wake Forest University School of Medicine, Winston Salem, NC 27157, United States; Carroll, D.L., Department of Physics, Wake Forest University, Winston Salem, NC 27109, United States; Owen, J.D., Department of Medicine, Section on Hematology/Oncology, Wake Forest University School of Medicine, Winston Salem, NC 27157, United States; Kock, N.D., Department of Pathology, Wake Forest University School of Medicine, Winston Salem, NC 27157, United States; D'Agostino, R., Department of Biostatistical Sciences, Wake Forest University School of Medicine, Winston Salem, NC 27157, United States, Comprehensive Cancer Center of Wake Forest University, Winston Salem, NC 27157, United States; Torti, F.M., Department of Cancer Biology, Wake Forest University School of Medicine, Winston Salem, NC 27157, United States, Comprehensive Cancer Center of Wake Forest University, Winston Salem, NC 27157, United States; Torti, S.V., Department of Biochemistry, Wake Forest University School of Medicine, Medical Center Blvd, Winston Salem, NC 27157, United States, Comprehensive Cancer Center of Wake Forest University, Winston Salem, NC 27157, United States</t>
  </si>
  <si>
    <t>Department of Cancer Biology, Wake Forest University School of Medicine, Winston Salem, NC 27157, United States; Department of Physics, Wake Forest University, Winston Salem, NC 27109, United States; Department of Medicine, Section on Hematology/Oncology, Wake Forest University School of Medicine, Winston Salem, NC 27157, United States; Department of Pathology, Wake Forest University School of Medicine, Winston Salem, NC 27157, United States; Department of Biostatistical Sciences, Wake Forest University School of Medicine, Winston Salem, NC 27157, United States; Department of Biochemistry, Wake Forest University School of Medicine, Medical Center Blvd, Winston Salem, NC 27157, United States; Comprehensive Cancer Center of Wake Forest University, Winston Salem, NC 27157, United States</t>
  </si>
  <si>
    <t>https://www.scopus.com/inward/record.uri?eid=2-s2.0-79959956905&amp;doi=10.1016%2fj.biomaterials.2011.04.059&amp;partnerID=40&amp;md5=5dd13dedca4b8fb9c5f7eaf99f424cdb</t>
  </si>
  <si>
    <t>10.1016/j.biomaterials.2011.04.059</t>
  </si>
  <si>
    <t>Determinants of the thrombogenic potential of multiwalled carbon nanotubes</t>
  </si>
  <si>
    <t>Burke A.R., Singh R.N., Carroll D.L., Owen J.D., Kock N.D., D'Agostino R., Torti F.M., Torti S.V.</t>
  </si>
  <si>
    <t>2-s2.0-84859118414</t>
  </si>
  <si>
    <t>amine-modified grapheme; graphene oxide; hemolysis; surface charge distribution; thromboembolism; thrombus</t>
  </si>
  <si>
    <t>Graphene and its derivatives have attracted significant research interest based on their application potential in different fields including biomedicine. However, recent reports from our laboratory and elsewhere have pointed to serious toxic effects of this nanomaterial on cells and organisms. Graphene oxide (GO) was found to be highly thrombogenic in mouse and evoked strong aggregatory response in human platelets. As platelets play a central role in hemostasis and thrombus formation, thrombotoxicity of GO potentially limits its biomedical applications. Surface chemistry of nanomaterials is a critical determinant of biocompatibility, and thus differentially functionalized nanomaterials exhibit varied cellular toxicity. Amine-modified carbon nanotubes have recently been shown to possess cytoprotective action, which was not exhibited by their relatively toxic carboxylated counterparts. We, therefore, evaluated the effect of amine modification of graphene on platelet reactivity. Remarkably, our results revealed for the first time that amine-modified graphene (G-NH 2) had absolutely no stimulatory effect on human platelets nor did it induce pulmonary thromboembolism in mice following intravenous administration. Further, it did not evoke lysis of erythrocytes, another major cellular component in blood. These findings contrasted strikingly the observations with GO and reduced GO (RGO). We conclude that G-NH 2 is not endowed with thrombotoxic property unlike other commonly investigated graphene derivatives and is thus potentially safe for in vivo biomedical applications. © 2012 American Chemical Society.</t>
  </si>
  <si>
    <t>Singh, S.K., Department of Biochemistry, Institute of Medical Sciences, Banaras Hindu University, Varanasi 221005, India; Singh, M.K., Center for Mechanical Technology and Automation, University of Aveiro, Aveiro-3810-193, Portugal; Kulkarni, P.P., Department of Biochemistry, Institute of Medical Sciences, Banaras Hindu University, Varanasi 221005, India; Sonkar, V.K., Department of Biochemistry, Institute of Medical Sciences, Banaras Hindu University, Varanasi 221005, India; Grácio, J.J.A., Center for Mechanical Technology and Automation, University of Aveiro, Aveiro-3810-193, Portugal; Dash, D., Department of Biochemistry, Institute of Medical Sciences, Banaras Hindu University, Varanasi 221005, India</t>
  </si>
  <si>
    <t>Department of Biochemistry, Institute of Medical Sciences, Banaras Hindu University, Varanasi 221005, India; Center for Mechanical Technology and Automation, University of Aveiro, Aveiro-3810-193, Portugal</t>
  </si>
  <si>
    <t>https://www.scopus.com/inward/record.uri?eid=2-s2.0-84859118414&amp;doi=10.1021%2fnn300172t&amp;partnerID=40&amp;md5=324e61d250847307fec7afc66569a3db</t>
  </si>
  <si>
    <t>10.1021/nn300172t</t>
  </si>
  <si>
    <t>Amine-modified graphene: Thrombo-protective safer alternative to graphene oxide for biomedical applications</t>
  </si>
  <si>
    <t>Singh S.K., Singh M.K., Kulkarni P.P., Sonkar V.K., Grácio J.J.A., Dash D.</t>
  </si>
  <si>
    <t>2-s2.0-84865122084</t>
  </si>
  <si>
    <t>Leukocytes; Platelets; Thrombogenicity; Titania nanotube arrays; Whole blood plasma</t>
  </si>
  <si>
    <t>The constant exposure of implantable biomaterials such as titanium and titanium alloys to blood-introducesserious and ongoing concerns regarding poor blood-material interactions. To date, all blood-contacting materials have been shown to initiate immunological events in the form of inflammation, thrombosis, fibrosis and infection; potentially leading to complete implant failure. Material surfaces that provide biomimetic cues such as nanoscale architectures have been shown to elicit improved cellular interaction; and thus, may provide possible solutions for enhancing bloodcompatibility. However, limited information exists about the thrombogenicityof nanoscalesurface architectures. In this study, we have evaluated the efficacy of titania nanotube arrays as interfaces for blood contacting devices by investigating the thrombogenic effects using whole blood plasma. Thus, platelet/leukocyte adhesion, activation and interaction, morphology, complement activation, contact activation, platelet release reaction, fibrinogen expression and material cytotoxicity were evaluated to determine the in vitro thrombogenicity. The results presented here indicate a decrease in thrombogenic effects oftitania nanotube arrays as compared to biomedical grade titanium after 2 hours of contact with whole blood plasma. This work shows the improved blood-compatibility of titania nanotube arrays, identifying this specific nanoarchitecture as a potentially optimal interface for promoting the long-term success of blood contacting biomaterials. Copyright © 2012 American Scientific Publishers All rights reserved.</t>
  </si>
  <si>
    <t>Smith, B.S., School of Biomedical Engineering, Colorado State University, Fort Collins, CO 80523, United States; Popat, K.C., School of Biomedical Engineering, Colorado State University, Fort Collins, CO 80523, United States, Department of Mechanical Engineering, Colorado State University, Fort Collins, CO 80523, United States</t>
  </si>
  <si>
    <t>School of Biomedical Engineering, Colorado State University, Fort Collins, CO 80523, United States; Department of Mechanical Engineering, Colorado State University, Fort Collins, CO 80523, United States</t>
  </si>
  <si>
    <t>https://www.scopus.com/inward/record.uri?eid=2-s2.0-84865122084&amp;doi=10.1166%2fjbn.2012.1421&amp;partnerID=40&amp;md5=d53a9e19ce042e6197e91fe98f1fe041</t>
  </si>
  <si>
    <t>10.1166/jbn.2012.1421</t>
  </si>
  <si>
    <t>Titania nanotube arrays as interfaces for blood-contacting implantable devices: A study evaluating the nanotopography-associated activation and expression of blood plasma components</t>
  </si>
  <si>
    <t>Smith B.S., Popat K.C.</t>
  </si>
  <si>
    <t>2-s2.0-84880355244</t>
  </si>
  <si>
    <t>Albumin; Blood biocompatibility; Carbon nanotubes; Clotting time; Nanoparticle agglomerate; Platelet aggregation</t>
  </si>
  <si>
    <t>Reduction of thrombogenicity of carbon nanotubes is an important prerequisite for their biomedical use. We assessed the thrombogenic activity of carboxylated single-walled carbon nanotubes (c-SWCNTs) and covalently PEGylated c-SWNCTs (PEG-SWCNTs) by testing the clotting time of platelet poor plasma and platelet aggregation in whole blood samples, and evaluated the impact of human serum albumin on thrombogenicity of carbon nanotubes. Both types of SWCNTs exhibited considerable thrombogenic activity. SWCNTs accelerated plasma clotting, with a lesser effect seen for PEG-SWCNTs. Treatment of SWCNTs with albumin did not affect the SWCNT-induced shortening of clotting time. In whole blood, no discernible differences in the effect of c-SWCNTs and PEG-SWCNTs on platelets were observed. Upon addition of SWCNTs to blood, dose- and time-dependent formation of agglomerates of nanotubes and platelets was demonstrated. Pretreatment of SWCNTs with albumin reduced the platelet aggregation: the number of single platelets increased, and the size of platelet-SWCNT agglomerates decreased dramatically. Hence, addition of albumin may serve to attenuate the adverse, thrombogenic effect of CNTs. © 2013 Elsevier Ireland Ltd.</t>
  </si>
  <si>
    <t>Vakhrusheva, T.V., Research Institute for Physico-Chemical Medicine, Federal Medico-Biological Agency, Ul. Malaya Pirogovskaya 1a, 19435 Moscow, Russian Federation; Gusev, A.A., Research Institute for Physico-Chemical Medicine, Federal Medico-Biological Agency, Ul. Malaya Pirogovskaya 1a, 19435 Moscow, Russian Federation; Gusev, S.A., Research Institute for Physico-Chemical Medicine, Federal Medico-Biological Agency, Ul. Malaya Pirogovskaya 1a, 19435 Moscow, Russian Federation; Vlasova, I.I., Research Institute for Physico-Chemical Medicine, Federal Medico-Biological Agency, Ul. Malaya Pirogovskaya 1a, 19435 Moscow, Russian Federation</t>
  </si>
  <si>
    <t>Research Institute for Physico-Chemical Medicine, Federal Medico-Biological Agency, Ul. Malaya Pirogovskaya 1a, 19435 Moscow, Russian Federation</t>
  </si>
  <si>
    <t>https://www.scopus.com/inward/record.uri?eid=2-s2.0-84880355244&amp;doi=10.1016%2fj.toxlet.2013.05.642&amp;partnerID=40&amp;md5=b5a23e53a109244a4bef3ec611a8ecc2</t>
  </si>
  <si>
    <t>10.1016/j.toxlet.2013.05.642</t>
  </si>
  <si>
    <t>Toxicology Letters</t>
  </si>
  <si>
    <t>Albumin reduces thrombogenic potential of single-walled carbon nanotubes</t>
  </si>
  <si>
    <t>Vakhrusheva T.V., Gusev A.A., Gusev S.A., Vlasova I.I.</t>
  </si>
  <si>
    <t>2-s2.0-84883754197</t>
  </si>
  <si>
    <t>Integrin; Mitochondria; Nanodiamond; Platelet activation; Thromboembolism; Thrombus</t>
  </si>
  <si>
    <t>Nanodiamonds (NDs) have been evaluated for a wide range of biomedical applications. Thus, thorough investigation of the biocompatibility of NDs has become a research priority. Platelets are highly sensitive and are one of the most abundant cell types found in blood. They have a central role in hemostasis and arterial thrombosis. In this study, we aim to investigate the direct and acute effects of carboxylated NDs on platelet function. Methods: In this study, pro-coagulant parameters such as platelet aggregability, intracellular Ca 2+ flux, mitochondrial transmembrane potential (ΔΨ m), generation of reactive oxygen species, surface exposure of phosphatidylserine, electron microscopy, cell viability assay and in vivo thromboembolism were analyzed in great detail. Results: Carboxylated NDs evoked significant activation of human platelets. When administered intravenously in mice, NDs were found to induce widespread pulmonary thromboembolism, indicating the remarkable thrombogenic potential of this nanomaterial. Conclusion: Our findings raise concerns regarding the putative biomedical applications of NDs pertaining to diagnostics and therapeutics, and their toxicity and prothrombotic properties should be critically evaluated. Original submitted 15 June 2012; Revised submitted 22 January 2013; Published online 30 April 201. © 2014 Future Medicine Ltd.</t>
  </si>
  <si>
    <t>Kumari, S., Department of Biochemistry, Institute of Medical Sciences, Banaras Hindu University, Varanasi - 221005, India; Singh, M.K., Center for Mechanical Technology and Automation, University of Aveiro, Aveiro 3810-193, Portugal; Singh, S.K., Department of Biochemistry, Institute of Medical Sciences, Banaras Hindu University, Varanasi - 221005, India; Grácio, J.J., Center for Mechanical Technology and Automation, University of Aveiro, Aveiro 3810-193, Portugal; Dash, D., Department of Biochemistry, Institute of Medical Sciences, Banaras Hindu University, Varanasi - 221005, India</t>
  </si>
  <si>
    <t>Department of Biochemistry, Institute of Medical Sciences, Banaras Hindu University, Varanasi - 221005, India; Center for Mechanical Technology and Automation, University of Aveiro, Aveiro 3810-193, Portugal</t>
  </si>
  <si>
    <t>https://www.scopus.com/inward/record.uri?eid=2-s2.0-84883754197&amp;doi=10.2217%2fnnm.13.23&amp;partnerID=40&amp;md5=de6b6f3c978c982a78ad3926e8b6265f</t>
  </si>
  <si>
    <t>10.2217/nnm.13.23</t>
  </si>
  <si>
    <t>Nanodiamonds activate blood platelets and induce thromboembolism</t>
  </si>
  <si>
    <t>Kumari S., Singh M.K., Singh S.K., Grácio J.J., Dash D.</t>
  </si>
  <si>
    <t>2-s2.0-84901918642</t>
  </si>
  <si>
    <t>Amorphous silica nanoparticles; Systemic inflammation; Thrombosis; Toxicity</t>
  </si>
  <si>
    <t>Amorphous silica nanoparticles (SiNPs) are being used in biomedical, pharmaceutical, and many other industrial applications entailing human exposure. However, their potential vascular and systemic pathophysiologic effects are not fully understood. Here, we investigated the acute (24 hours) systemic toxicity of intraperitoneally administered 50 nm and 500 nm SiNPs in mice (0.5 mg/kg). Both sizes of SiNPs induced a platelet proaggregatory effect in pial venules and increased plasma concentration of plasminogen activator inhibitor-1. Elevated plasma levels of von Willebrand factor and fibrinogen and a decrease in the number of circulating platelets were only seen following the administration of 50 nm SiNPs. The direct addition of SiNPs to untreated mouse blood significantly induced in vitro platelet aggregation in a dose-dependent fashion, and these effects were more pronounced with 50 nm SiNPs. Both sizes of SiNPs increased lactate dehydrogenase activity and interleukin 1β concentration. However, tumor necrosis factor α concentration was only increased after the administration of 50 nm SiNPs. Nevertheless, plasma markers of oxidative stress, including 8-isoprostane, thiobarbituric acid reactive substances, catalase, and glutathione S-transferase, were not affected by SiNPs. The in vitro exposure of human umbilical vein endothelial cells to SiNPs showed a reduced cellular viability, and more potency was seen with 50 nm SiNPs. Both sizes of SiNPs caused a decrease in endothelium-dependent relaxation of isolated small mesenteric arteries. We conclude that amorphous SiNPs cause systemic inflammation and coagulation events, and alter vascular reactivity. Overall, the effects observed with 50 nm SiNPs were more pronounced than those with 500 nm SiNPs. These findings provide new insight into the deleterious effect of amorphous SiNPs on vascular homeostasis. © 2014 Nemmar et al.</t>
  </si>
  <si>
    <t>Nemmar, A., Department of Physiology, College of Medicine and Health Sciences, United Arab Emirates University, Al Ain, United Arab Emirates; Albarwani, S., Department of Physiology, College of Medicine and Health Sciences, Sultan Qaboos University, Al-Khod, Oman; Beegam, S., Department of Physiology, College of Medicine and Health Sciences, United Arab Emirates University, Al Ain, United Arab Emirates; Yuvaraju, P., Department of Physiology, College of Medicine and Health Sciences, United Arab Emirates University, Al Ain, United Arab Emirates; Yasin, J., Department of Internal Medicine, College of Medicine and Health Sciences, United Arab Emirates University, Al Ain, United Arab Emirates; Attoub, S., Department of Pharmacology, College of Medicine and Health Sciences, United Arab Emirates University, Al Ain, United Arab Emirates; Ali, B.H., Department of Pharmacology, College of Medicine and Health Sciences, Sultan Qaboos University, Al-Khod, Oman</t>
  </si>
  <si>
    <t>Department of Physiology, College of Medicine and Health Sciences, United Arab Emirates University, Al Ain, United Arab Emirates; Department of Physiology, College of Medicine and Health Sciences, Sultan Qaboos University, Al-Khod, Oman; Department of Internal Medicine, College of Medicine and Health Sciences, United Arab Emirates University, Al Ain, United Arab Emirates; Department of Pharmacology, College of Medicine and Health Sciences, United Arab Emirates University, Al Ain, United Arab Emirates; Department of Pharmacology, College of Medicine and Health Sciences, Sultan Qaboos University, Al-Khod, Oman</t>
  </si>
  <si>
    <t>https://www.scopus.com/inward/record.uri?eid=2-s2.0-84901918642&amp;doi=10.2147%2fIJN.S52818&amp;partnerID=40&amp;md5=52f6891f1f4639fd12cfd83a32a2636d</t>
  </si>
  <si>
    <t>10.2147/IJN.S52818</t>
  </si>
  <si>
    <t>Amorphous silica nanoparticles impair vascular homeostasis and induce systemic inflammation</t>
  </si>
  <si>
    <t>Nemmar A., Albarwani S., Beegam S., Yuvaraju P., Yasin J., Attoub S., Ali B.H.</t>
  </si>
  <si>
    <t>2-s2.0-84924320552</t>
  </si>
  <si>
    <t>Biomimetic modification; Blood compatibility; Bypass graft; Collagen; POSS-PCU</t>
  </si>
  <si>
    <t>Background To date, there are no small internal diameter (&amp;lt; 5 mm) vascular grafts that are FDA approved for clinical use due to high failure rates from thrombosis and unwanted cell proliferation. The ideal conditions to enhance bioengineered grafts would be the blood contacting lumen of the bypass graft fully covered by endothelial cells (ECs). As a strategy towards this aim, we hypothesized that by immobilising biomolecules on the surface of the polyhedral oligomeric silsesquioxane-poly(carbonate-urea)urethane (POSS-PCU) nanocomposite polymers, which contain binding sites and ligands for cell surface receptors similar to extracellular matrix (ECM) will positively influence the attachment and proliferation of ECs. Since, the surface of POSS-PCU is inert and not directly suitable for immobilisation of biomolecules, plasma graft polymerisation is a suitable method to modify the surface properties ready for immobilisation and biofunctionalisation. Methods POSS-PCU was activated by plasma treatment in air/O2 to from hydroperoxides (-OH, -OOH), and then carboxylated via plasma polymerisation of a 30% acrylic acid solution (Poly-AA) using a two-step plasma treatment (TSPT) process. Collagen type I, a major component of ECM, was covalently immobilised to mimic the ECM structures to ECs (5 mg/ml) using a two-step chemical reaction using EDC chemistry. Successful immobilisation of poly-AA and collagen on to the nanocomposites was confirmed using Toluidine Blue staining and the Bradford assay. Un-treated POSS-PCU served as a simple control. The impact of collagen grafting on the physical, mechanical and biological properties of POSS-PCU was evaluated via contact angle (θ) measurements, scanning electron microscopy (SEM), atomic force microscopy (AFM), dynamic mechanical thermal analysis (DMTA), ECs adhesion and proliferation followed by platelet adhesion and haemolysis ratio (HR) tests. Results Poly-AA content on each of the plasma treated nanocomposite films increased on Low, Med and High samples due to more carboxylic acid (-COOH) groups at the surface forming amide (-NH2) bonds. The amount of -COOH groups on each of the Low, Med and High nanocomposites correlated with Poly-AA grafting density at 14.7 ± 0.9, 18.9 ± 0.9, and 34.2 ± 2.4 μg/cm2. Immobilisation of collagen type I on to nanocomposite surface was also found to increase significantly on the Low, Med and High samples from 22 ± 4, 150 ± 15, and 219 ± 17 μg/cm2, respectively. The level of ECs and their adhesion efficiency were improved with increasing amounts of grafted collagen I. The maximum adhesion of ECs was found on the highest collagen type I coated nanocomposites. Platelet adhesion and activation also increased with increasing collagen density. The obtained HR values for all of the treated samples were well within the acceptable standards for biomaterials (&amp;lt; 5% HR). Conclusion Poly-AA-g-POSS-PCU surfaces offer binding sites for the covalent bonding of collagen type I and other biomolecules such as fibronectin by exposure of RGD cell binding domains and growth factors using EDC cross-linking chemistry. Collagen type I modification can yield accelerated EC growth and enhance the endothelialisation of POSS-PCU nanocomposites, and the amount of immobilised collagen can control the level of platelet adhesion on functionalized POSS-PCU via TSPT and poly acrylic acid (poly-AA) treatment. Such surface modification procedures of polymeric surfaces can improve the patency rate of POSS-PCU nanocomposites as vascular bypass grafts in the preparation of a range of medical devices ready for pre-clinical and in vivo evaluation. © 2014 Elsevier B.V. All rights reserved.</t>
  </si>
  <si>
    <t>Solouk, A., Biomedical Engineering Faculty, Amirkabir University of Technology, Tehran, Iran; Cousins, B.G., Centre for Nanotechnology and Regenerative Medicine, Division of Surgery and Interventional Science, University College London, United Kingdom; Mirahmadi, F., Biomedical Engineering Faculty, Amirkabir University of Technology, Tehran, Iran; Mirzadeh, H., Polymer Engineering Faculty, Amirkabir University of Technology, Tehran, Iran; Nadoushan, M.R.J., Department of Pathology, School of Medicine, Shahed University, Tehran, Iran; Shokrgozar, M.A., National Cell Bank of Iran, Pasteur Institute of Iran, Tehran, Iran; Seifalian, A.M., Centre for Nanotechnology and Regenerative Medicine, Division of Surgery and Interventional Science, University College London, United Kingdom</t>
  </si>
  <si>
    <t>Biomedical Engineering Faculty, Amirkabir University of Technology, Tehran, Iran; Centre for Nanotechnology and Regenerative Medicine, Division of Surgery and Interventional Science, University College London, United Kingdom; Polymer Engineering Faculty, Amirkabir University of Technology, Tehran, Iran; Department of Pathology, School of Medicine, Shahed University, Tehran, Iran; National Cell Bank of Iran, Pasteur Institute of Iran, Tehran, Iran</t>
  </si>
  <si>
    <t>https://www.scopus.com/inward/record.uri?eid=2-s2.0-84924320552&amp;doi=10.1016%2fj.msec.2014.10.065&amp;partnerID=40&amp;md5=3381b15d64689584b1b826c3183b782f</t>
  </si>
  <si>
    <t>10.1016/j.msec.2014.10.065</t>
  </si>
  <si>
    <t>Biomimetic modified clinical-grade POSS-PCU nanocomposite polymer for bypass graft applications: A preliminary assessment of endothelial cell adhesion and haemocompatibility</t>
  </si>
  <si>
    <t>Solouk A., Cousins B.G., Mirahmadi F., Mirzadeh H., Nadoushan M.R.J., Shokrgozar M.A., Seifalian A.M.</t>
  </si>
  <si>
    <t>2-s2.0-85007443264</t>
  </si>
  <si>
    <t>Comet assay; Oxidative stress; Thrombosis; Toxicity; Ultrasmall superparamagnetic iron oxide nanoparticles</t>
  </si>
  <si>
    <t>Ultrasmall superparamagnetic iron oxide nanoparticles (USPIO) are being developed for several biomedical applications including drug delivery and imaging. However, little is known about their possible adverse effects on thrombosis and cardiac oxidative and DNA damage. Methods: Presently, we investigated the acute (1 h) effect of intravenously (i.v.) administered USPIO in mice (0.4, 2 and 10 μg/kg). Diesel exhaust particles (DEP; 400 μg/kg) were used as positive control. Results: USPIO induced a prothrombotic effect in pial arterioles and venules in vivo and increased the plasma plasminogen activator inhibitor-1 (PAI-1). Both thrombogenicity and PAI-1 concentration were increased by DEP. The direct addition of USPIO (0.008, 0.04 and 0.2 μg/ml) to untreated mouse blood dose-dependently induced in vitro platelet aggregation. USPIO caused a shortening of activated partial thromboplastin time (aPTT) and prothrombin time (PT). Similarly, DEP administration (1 μg/ml) triggered platelet aggregation in vitro in whole blood. DEP also reduced PT and aPTT. The plasma levels of creatine phosphokinase-MB isoenzyme (CK-MB), lactate dehydrogenase (LDH) and troponin-I were increased by USPIO. DEP induced a significant increase of CK-MB, LDH and troponin I levels in plasma. The cardiac levels of markers of oxidative stress including lipid peroxidation, reactive oxygen species and superoxide dismutase activity were increased by USPIO. Moreover, USPIO caused DNA damage in the heart. Likewise, DEP increased the markers of oxidative stress and induced DNA damage in the heart. Conclusion: We conclude that acute i.v. administration of USPIO caused thrombosis and cardiac oxidative stress and DNA damage. These findings provide novel insight into the pathophysiological effects of USPIO on cardiovascular homeostasis, and highlight the need for a thorough evaluation of their toxicity. © 2016 Nemmar et al.</t>
  </si>
  <si>
    <t>Nemmar, A., Departments of Physiology, College of Medicine and Health Sciences, United Arab Emirates University, P.O. Box 17666, Al Ain, United Arab Emirates; Beegam, S., Departments of Physiology, College of Medicine and Health Sciences, United Arab Emirates University, P.O. Box 17666, Al Ain, United Arab Emirates; Yuvaraju, P., Departments of Physiology, College of Medicine and Health Sciences, United Arab Emirates University, P.O. Box 17666, Al Ain, United Arab Emirates; Yasin, J., Department of Internal Medicine, College of Medicine and Health Sciences, United Arab Emirates University, P.O. Box 17666, Al Ain, United Arab Emirates; Tariq, S., Department of Anatomy, College of Medicine and Health Sciences, United Arab Emirates University, P.O. Box 17666, Al Ain, United Arab Emirates; Attoub, S., Department of Pharmacology, College of Medicine and Health Sciences, United Arab Emirates University, P.O. Box 17666, Al Ain, United Arab Emirates; Ali, B.H., Department of Pharmacology, College of Medicine and Health Sciences, Sultan Qaboos University, P.O. Box 35, Muscat 123, Al-Khod, Oman</t>
  </si>
  <si>
    <t>Departments of Physiology, College of Medicine and Health Sciences, United Arab Emirates University, P.O. Box 17666, Al Ain, United Arab Emirates; Department of Internal Medicine, College of Medicine and Health Sciences, United Arab Emirates University, P.O. Box 17666, Al Ain, United Arab Emirates; Department of Anatomy, College of Medicine and Health Sciences, United Arab Emirates University, P.O. Box 17666, Al Ain, United Arab Emirates; Department of Pharmacology, College of Medicine and Health Sciences, United Arab Emirates University, P.O. Box 17666, Al Ain, United Arab Emirates; Department of Pharmacology, College of Medicine and Health Sciences, Sultan Qaboos University, P.O. Box 35, Muscat 123, Al-Khod, Oman</t>
  </si>
  <si>
    <t>https://www.scopus.com/inward/record.uri?eid=2-s2.0-85007443264&amp;doi=10.1186%2fS12989-016-0132-X&amp;partnerID=40&amp;md5=2d62f9e818bd5a3b5a07560b2d57e71a</t>
  </si>
  <si>
    <t>10.1186/S12989-016-0132-X</t>
  </si>
  <si>
    <t>Ultrasmall superparamagnetic iron oxide nanoparticles acutely promote thrombosis and cardiac oxidative stress and DNA damage in mice</t>
  </si>
  <si>
    <t>Nemmar A., Beegam S., Yuvaraju P., Yasin J., Tariq S., Attoub S., Ali B.H.</t>
  </si>
  <si>
    <t>Li, H.-C., Institute of Atomic and Molecular Sciences, Academia Sinica, Taipei, Taiwan; Hsieh, F.-J., Institute of Atomic and Molecular Sciences, Academia Sinica, Taipei, Taiwan; Chen, C.-P., Institute of ClinicalMedicine, National Cheng Kung University and Hospital, Tainan, Taiwan, Department of Biomedical Engineering, National Cheng Kung University and Hospital, Tainan, Taiwan; Chang, M.-Y., Institute of ClinicalMedicine, National Cheng Kung University and Hospital, Tainan, Taiwan, Department of Biomedical Engineering, National Cheng Kung University and Hospital, Tainan, Taiwan; Hsieh, P.C.H., Institute of ClinicalMedicine, National Cheng Kung University and Hospital, Tainan, Taiwan, Department of Biomedical Engineering, National Cheng Kung University and Hospital, Tainan, Taiwan, Institute of Biomedical Sciences, Academia Sinica, Taipei, Taiwan; Chen, C.-C., Department of Chemistry, National Taiwan Normal University, Taipei, Taiwan; Hung, S.-U., Department of Applied Chemistry, National Chi Nan University, Puli, Nantou, Taiwan; Wu, C.-C., Department of Applied Chemistry, National Chi Nan University, Puli, Nantou, Taiwan; Chang, H.-C., Institute of Atomic and Molecular Sciences, Academia Sinica, Taipei, Taiwan</t>
  </si>
  <si>
    <t>Institute of Atomic and Molecular Sciences, Academia Sinica, Taipei, Taiwan; Institute of ClinicalMedicine, National Cheng Kung University and Hospital, Tainan, Taiwan; Department of Biomedical Engineering, National Cheng Kung University and Hospital, Tainan, Taiwan; Institute of Biomedical Sciences, Academia Sinica, Taipei, Taiwan; Department of Chemistry, National Taiwan Normal University, Taipei, Taiwan; Department of Applied Chemistry, National Chi Nan University, Puli, Nantou, Taiwan</t>
  </si>
  <si>
    <t>2-s2.0-45749097048</t>
  </si>
  <si>
    <t>Thrombus formation and neointimal hyperplasia still limit the use of small-caliber expanded poly(tetrafluoroethylene) (ePTFE) vascular prosthesis with a diameter less than 6 mm for revascularization in the coronary or peripheral circulation. Bioactive surface heparin coating is one conceivable path for above-mentioned problems. Objective: To elevate the anticoagulant property of ePTFE, this study promoted the patency of a novel small-caliber ePTFE vascular graft by modifying its luminal surface with covalently crosslinked poly(vinyl alcohol)/ p-diazonium diphenyl amine polymer/heparin gel (PVA/PA/Hep gel) and examined the hemocompatibility of the graft. Design, time and setting: Observational experiments were performed at the Nanomedicine and Biosensor Lab, Biomedical Engineering Center, Harbin Institute of Technology from May 2006 to June 2007. Materials: The ePTFE vascular grafts (diameter of 4 mm), Nafion (Naf) and Poly(vinyl alcohol) (Aldrich, USA), heparin (Mw 12 000-14 000) (Calbiochem, USA), p-diazonium diphenyl amine polymer (PA) (this lab, China) were used in this study. Methods: 1 The vascular graft surface was firstly modified with Nafion. 2 Following the impregnation of the mixture of PVA/PA/Hep, covalent crosslinking between polyvinyl alcohol and heparin was performed using crosslinker PA under ultraviolet radiation. Main outcome measures: 1 Contact angles, 2 Attenuated total reflection-fourier transform infrared spectroscopy (ATR-FTIR), 3 Activated partial thromboplastin time (APTT) and prothrombin time (PT), 4 hemolysis test, 5 platelet adhesion test and 6 thrombosin inactivation test. Results: 1 The water contact angle of the vascular graft surface was greatly decreased after modifying. ATR-FTIR revealed the disappearance of diazonium groups at 2 172 cm-1 and 2 224 cm-1. Vascular prosthesis after modifying had prolonged APTT and PT, low percent hemolysis and low amount of platelet adhesion. Modified vascular prosthesis had inhibitory effect on thrombosin activity and good coating stability. Conclusion: Converage of PVA/PA/Hep has good antithrombotic function and low percent hemolysis, resulting in improving hemocompatibility of vascular prosthesis.</t>
  </si>
  <si>
    <t>Ma, Y., Nanomedicine and Biosensor Lab., Biomedical Engineering Center, Harbin Institute of Technology, Harbin 150080 Heilongjiang Province, China; Yue, X.-L., College of Urban Water Resources and Environment, Harbin Institute of Technology, Harbin 150001 Heilongjiang Province, China; Liu, M., Nanomedicine and Biosensor Lab., Biomedical Engineering Center, Harbin Institute of Technology, Harbin 150080 Heilongjiang Province, China; Liu, S.-Q., Nanomedicine and Biosensor Lab., Biomedical Engineering Center, Harbin Institute of Technology, Harbin 150080 Heilongjiang Province, China; Dai, Z.-F., Nanomedicine and Biosensor Lab., Biomedical Engineering Center, Harbin Institute of Technology, Harbin 150080 Heilongjiang Province, China</t>
  </si>
  <si>
    <t>Nanomedicine and Biosensor Lab., Biomedical Engineering Center, Harbin Institute of Technology, Harbin 150080 Heilongjiang Province, China; College of Urban Water Resources and Environment, Harbin Institute of Technology, Harbin 150001 Heilongjiang Province, China</t>
  </si>
  <si>
    <t>https://www.scopus.com/inward/record.uri?eid=2-s2.0-45749097048&amp;partnerID=40&amp;md5=a6699f3c347bfdcca9d3b803ca712b31</t>
  </si>
  <si>
    <t>Journal of Clinical Rehabilitative Tissue Engineering Research</t>
  </si>
  <si>
    <t>Small-caliber expanded poly(tetrafluoroethylene) vascular prosthesis impregnated with heparin and polyvinyl alcohol gel</t>
  </si>
  <si>
    <t>Ma Y., Yue X.-L., Liu M., Liu S.-Q., Dai Z.-F.</t>
  </si>
  <si>
    <t>2-s2.0-59849094868</t>
  </si>
  <si>
    <t>The experiment was performed at Nanomedicine and Biosensor Laboratory of Harbin Institute of Technology from December 2006 to January 2008. Fe3+/heparin multilayer films were assembled on the surface of Ni-Ti alloy by the layer-by-layer self-assembly, which made the stable glucose-Fe complex coating form on the surface of Ni-Ti alloy. The ultraviolet-visible absorption spectrophotometry, atomic force microscopy and fourier transform infrared spectroscopy proved that the Fe3+/heparin could form uniform multilayer films by alternative deposition on the surface of Ni-Ti alloy, and the coating had good stability. Studies showed that the increase of pH value and ionic strength in solution could obviously improve the increasing speed of the coating. The coating had good anticoagulation property and blood compatibility, which were proved by detection of thrombin inactivation, activated partial thromboplastin time, hemolysis test and platelet adhesion test. The heparin did not decrease its anticoagulation property after combined with Fe3+. The results suggested that the coating could be use for the surface modification of intravascular stents, and prevent thrombosis forming in early stage of stent implantation.</t>
  </si>
  <si>
    <t>Liu, M., Bio-X Center, Harbin Institute of Technology, Harbin 150001 Heilongjiang Province, China; Xing, L., Bio-X Center, Harbin Institute of Technology, Harbin 150001 Heilongjiang Province, China; Dai, Z.-F., Bio-X Center, Harbin Institute of Technology, Harbin 150001 Heilongjiang Province, China; Ma, Y., Bio-X Center, Harbin Institute of Technology, Harbin 150001 Heilongjiang Province, China; Liu, S.-Q., Bio-X Center, Harbin Institute of Technology, Harbin 150001 Heilongjiang Province, China; Li, Y., Bio-X Center, Harbin Institute of Technology, Harbin 150001 Heilongjiang Province, China</t>
  </si>
  <si>
    <t>Bio-X Center, Harbin Institute of Technology, Harbin 150001 Heilongjiang Province, China</t>
  </si>
  <si>
    <t>https://www.scopus.com/inward/record.uri?eid=2-s2.0-59849094868&amp;partnerID=40&amp;md5=4efe954d674a27a9ab91b0d2e45e5c03</t>
  </si>
  <si>
    <t>Novel iron heparin anticoagulation coating for intravascular stents</t>
  </si>
  <si>
    <t>Liu M., Xing L., Dai Z.-F., Ma Y., Liu S.-Q., Li Y.</t>
  </si>
  <si>
    <t>2-s2.0-84865037167</t>
  </si>
  <si>
    <t>Cerebral infarction; Nanoparticles; Thrombi; Tissue factor</t>
  </si>
  <si>
    <t>Tissue factor (TF) is a 47 kDa membrane-bound glycoprotein, which is present at high concentrations on damaged endothelium, atherosclerotic plaques or tumor vasculature, and is an important trigger of coagulation cascade. In this study, we have expressed and purified the TF targeting protein-EGFP-EGF1, which was thiolated and conjugated to the malemide of the PEG-PLGA nanoparticle to form a TF targeting nanomedical system: EGF1-EGFP-NP. The system was carefully characterized and the targeting efficiency was systematically evaluated. The EGF1-EGFP-NP could significantly facilitate specific uptake by TF overexpressed BCEC via EGF1/TF mediated endocytosis pathway. In addition, the pharmacokinetic study demonstrated that EGF1-EGFP-NP has the same blood circulation time as NP. Enhanced accumulation of EGF1-EGFP-NP in the cortex infarction region was also observed by real-time fluorescence image. Confocal microscopy and TEM further showed that EGF1-EGFP-NP combined with TF and further transfected through the damaged endothelium. Moreover, in vitro cell viability experiment and in vivo coagulation ability confirmed that the EGF1-EGFP-NP was safe. © 2012 Elsevier Ltd.</t>
  </si>
  <si>
    <t>Shi, W., Institute of Hematology, Union Hospital, Tongji Medical College, Huazhong University of Science and Technology, Wuhan, Hubei 430022, China, Targeted Biotherapy Key Laboratory of Ministry of Education, Wuhan, Hubei 430022, China; Mei, H., Institute of Hematology, Union Hospital, Tongji Medical College, Huazhong University of Science and Technology, Wuhan, Hubei 430022, China, Targeted Biotherapy Key Laboratory of Ministry of Education, Wuhan, Hubei 430022, China; Deng, J., Institute of Hematology, Union Hospital, Tongji Medical College, Huazhong University of Science and Technology, Wuhan, Hubei 430022, China, Targeted Biotherapy Key Laboratory of Ministry of Education, Wuhan, Hubei 430022, China; Chen, C., Institute of Hematology, Union Hospital, Tongji Medical College, Huazhong University of Science and Technology, Wuhan, Hubei 430022, China, Targeted Biotherapy Key Laboratory of Ministry of Education, Wuhan, Hubei 430022, China; Wang, H., Institute of Hematology, Union Hospital, Tongji Medical College, Huazhong University of Science and Technology, Wuhan, Hubei 430022, China, Targeted Biotherapy Key Laboratory of Ministry of Education, Wuhan, Hubei 430022, China; Guo, T., Institute of Hematology, Union Hospital, Tongji Medical College, Huazhong University of Science and Technology, Wuhan, Hubei 430022, China, Targeted Biotherapy Key Laboratory of Ministry of Education, Wuhan, Hubei 430022, China; Zhang, B., Institute of Hematology, Union Hospital, Tongji Medical College, Huazhong University of Science and Technology, Wuhan, Hubei 430022, China, Targeted Biotherapy Key Laboratory of Ministry of Education, Wuhan, Hubei 430022, China; Li, L., Institute of Hematology, Union Hospital, Tongji Medical College, Huazhong University of Science and Technology, Wuhan, Hubei 430022, China, Targeted Biotherapy Key Laboratory of Ministry of Education, Wuhan, Hubei 430022, China; Pang, Z., Department of Pharmaceutics, School of Pharmacy, Fudan University, Shanghai 200032, China; Jiang, X., Department of Pharmaceutics, School of Pharmacy, Fudan University, Shanghai 200032, China; Shen, S., Department of Pharmaceutics, School of Pharmacy, Fudan University, Shanghai 200032, China; Hu, Y., Institute of Hematology, Union Hospital, Tongji Medical College, Huazhong University of Science and Technology, Wuhan, Hubei 430022, China, Targeted Biotherapy Key Laboratory of Ministry of Education, Wuhan, Hubei 430022, China</t>
  </si>
  <si>
    <t>Institute of Hematology, Union Hospital, Tongji Medical College, Huazhong University of Science and Technology, Wuhan, Hubei 430022, China; Targeted Biotherapy Key Laboratory of Ministry of Education, Wuhan, Hubei 430022, China; Department of Pharmaceutics, School of Pharmacy, Fudan University, Shanghai 200032, China</t>
  </si>
  <si>
    <t>https://www.scopus.com/inward/record.uri?eid=2-s2.0-84865037167&amp;doi=10.1016%2fj.biomaterials.2012.06.094&amp;partnerID=40&amp;md5=549c640712c45bc4b238418a315cfb5f</t>
  </si>
  <si>
    <t>10.1016/j.biomaterials.2012.06.094</t>
  </si>
  <si>
    <t>A tissue factor targeted nanomedical system for thrombi-specific drug delivery</t>
  </si>
  <si>
    <t>Shi W., Mei H., Deng J., Chen C., Wang H., Guo T., Zhang B., Li L., Pang Z., Jiang X., Shen S., Hu Y.</t>
  </si>
  <si>
    <t>2-s2.0-84875861368</t>
  </si>
  <si>
    <t>Atomic force microscopy; Carbon nanotubes; Cell viability; Platelets; Titanium boron nitride</t>
  </si>
  <si>
    <t>Nanomedicine has the potential to revolutionize medicine and help clinicians to treat cardiovascular disease through the improvement of stents. Advanced nanomaterials and tools for monitoring cell-material interactions will aid in inhibiting stent thrombosis. Although titanium boron nitride (TiBN), titanium diboride, and carbon nanotube (CNT) thin films are emerging materials in the biomaterial field, the effect of their surface properties on platelet adhesion is relatively unexplored. Objective and methods: In this study, novel nanomaterials made of amorphous carbon, CNTs, titanium diboride, and TiBN were grown by vacuum deposition techniques to assess their role as potential stent coatings. Platelet response towards the nanostructured surfaces of the samples was analyzed in line with their physicochemical properties. As the stent skeleton is formed mainly of stainless steel, this material was used as reference material. Platelet adhesion studies were carried out by atomic force microscopy and scanning electron microscopy observations. A cell viability study was performed to assess the cytocompatibility of all thin film groups for 24 hours with a standard immortalized cell line. Results: The nanotopographic features of material surface, stoichiometry, and wetting properties were found to be significant factors in dictating platelet behavior and cell viability. The TiBN films with higher nitrogen contents were less thrombogenic compared with the biased carbon films and control. The carbon hybridization in carbon films and hydrophilicity, which were strongly dependent on the deposition process and its parameters, affected the thrombo-genicity potential. The hydrophobic CNT materials with high nanoroughness exhibited less hemocompatibility in comparison with the other classes of materials. All the thin film groups exhibited good cytocompatibility, with the surface roughness and surface free energy influencing the viability of cells. © 2012 Karagkiozaki et al, publisher and licensee Dove Medical Press Ltd.</t>
  </si>
  <si>
    <t>Karagkiozaki, V., Lab for Thin Films - Nanosystems and Nanometrology (LTFN), Physics Department, Aristotle University of Thessaloniki, Thessaloniki, Greece, AHEPA Hospital, Aristotle University of Thessaloniki, Thessaloniki, Greece; Karagiannidis, P.G., Lab for Thin Films - Nanosystems and Nanometrology (LTFN), Physics Department, Aristotle University of Thessaloniki, Thessaloniki, Greece; Kalfagiannis, N., Lab for Thin Films - Nanosystems and Nanometrology (LTFN), Physics Department, Aristotle University of Thessaloniki, Thessaloniki, Greece; Kavatzikidou, P., Lab for Thin Films - Nanosystems and Nanometrology (LTFN), Physics Department, Aristotle University of Thessaloniki, Thessaloniki, Greece; Patsalas, P., Department of Materials Science and Engineering, University of loannina, loannina, Epirus, Greece; Georgiou, D., Lab for Thin Films - Nanosystems and Nanometrology (LTFN), Physics Department, Aristotle University of Thessaloniki, Thessaloniki, Greece; Logothetidis, S., Lab for Thin Films - Nanosystems and Nanometrology (LTFN), Physics Department, Aristotle University of Thessaloniki, Thessaloniki, Greece</t>
  </si>
  <si>
    <t>Lab for Thin Films - Nanosystems and Nanometrology (LTFN), Physics Department, Aristotle University of Thessaloniki, Thessaloniki, Greece; AHEPA Hospital, Aristotle University of Thessaloniki, Thessaloniki, Greece; Department of Materials Science and Engineering, University of loannina, loannina, Epirus, Greece</t>
  </si>
  <si>
    <t>https://www.scopus.com/inward/record.uri?eid=2-s2.0-84875861368&amp;doi=10.2147%2fIJN.S34320&amp;partnerID=40&amp;md5=74d1c09778c67407e6a1959c76a9b892</t>
  </si>
  <si>
    <t>10.2147/IJN.S34320</t>
  </si>
  <si>
    <t>Novel nanostructured biomaterials: Implications for coronary stent thrombosis</t>
  </si>
  <si>
    <t>Karagkiozaki V., Karagiannidis P.G., Kalfagiannis N., Kavatzikidou P., Patsalas P., Georgiou D., Logothetidis S.</t>
  </si>
  <si>
    <t>2-s2.0-84884302144</t>
  </si>
  <si>
    <t>Atomic Force Microscopy; Bioelectronics; Conductive polymer; Nanomedicine; PEDOT; Stent</t>
  </si>
  <si>
    <t>An exciting direction in nanomedicine would be to analyze how living cells respond to conducting polymers. Their application for tissue regeneration may advance the performance of drug eluting stents by addressing the delayed stent re-endothelialization and late stent thrombosis. Methods The suitability of poly (3, 4-ethylenedioxythiophene) (PEDOT) thin films for stents to promote cell adhesion and proliferation is tested in correlation with doping and physicochemical properties. PEDOT doped either with poly (styrenesulfonate) (PSS) or tosylate anion (TOS) was used for films' fabrication by spin coating and vapor phase polymerization respectively. PEGylation of PEDOT: TOS for reduced immunogenicity and biofunctionalization of PEDOT: PSS with RGD peptides for induced cell proliferation was further applied. Atomic Force Microscopy and Spectroscopic Ellipsometry were implemented for nanotopographical, structural, optical and conductivity measurements in parallel with wettability and protein adsorption studies. Direct and extract testing of cell viability and proliferation of L929 fibroblasts on PEDOT samples by MTT assay in line with SEM studies follow. Results All PEDOT thin films are cytocompatible and promote human serum albumin adsorption. PEDOT:TOS films were found superior regarding cell adhesion as compared to controls. Their nanotopography and hydrophilicity are significant factors that influence cytocompatibility. PEGylation of PEDOT:TOS increases their conductivity and hydrophilicity with similar results on cell viability with bare PEDOT:TOS. The biofunctionalized PEDOT:PSS thin films show enhanced cell proliferation. Conclusions The application of PEDOT polymers has evolved as a new perspective to advance stents. General significance In this work, nanomedicine involving nanotools and novel nanomaterials merges with bioelectronics to stimulate tissue regeneration for cardiovascular implants. This article is part of a Special Issue entitled Organic Bioelectronics - Novel Applications in Biomedicine. © 2012 Elsevier B.V.</t>
  </si>
  <si>
    <t>Karagkiozaki, V., Aristotle University of Thessaloniki, Physics Department, Laboratory for Thin Films-Nanosystems and Nanometrology (LTFN), GR-54124, Greece; Karagiannidis, P.G., Aristotle University of Thessaloniki, Physics Department, Laboratory for Thin Films-Nanosystems and Nanometrology (LTFN), GR-54124, Greece; Gioti, M., Aristotle University of Thessaloniki, Physics Department, Laboratory for Thin Films-Nanosystems and Nanometrology (LTFN), GR-54124, Greece; Kavatzikidou, P., Aristotle University of Thessaloniki, Physics Department, Laboratory for Thin Films-Nanosystems and Nanometrology (LTFN), GR-54124, Greece; Georgiou, D., Aristotle University of Thessaloniki, Physics Department, Laboratory for Thin Films-Nanosystems and Nanometrology (LTFN), GR-54124, Greece; Georgaraki, E., Aristotle University of Thessaloniki, Physics Department, Laboratory for Thin Films-Nanosystems and Nanometrology (LTFN), GR-54124, Greece; Logothetidis, S., Aristotle University of Thessaloniki, Physics Department, Laboratory for Thin Films-Nanosystems and Nanometrology (LTFN), GR-54124, Greece</t>
  </si>
  <si>
    <t>Aristotle University of Thessaloniki, Physics Department, Laboratory for Thin Films-Nanosystems and Nanometrology (LTFN), GR-54124, Greece</t>
  </si>
  <si>
    <t>https://www.scopus.com/inward/record.uri?eid=2-s2.0-84884302144&amp;doi=10.1016%2fj.bbagen.2012.12.019&amp;partnerID=40&amp;md5=6b6e6ad5870b9477879bd5d3b6cac3ab</t>
  </si>
  <si>
    <t>10.1016/j.bbagen.2012.12.019</t>
  </si>
  <si>
    <t>Bioelectronics meets nanomedicine for cardiovascular implants: PEDOT-based nanocoatings for tissue regeneration</t>
  </si>
  <si>
    <t>Karagkiozaki V., Karagiannidis P.G., Gioti M., Kavatzikidou P., Georgiou D., Georgaraki E., Logothetidis S.</t>
  </si>
  <si>
    <t>2-s2.0-84919657436</t>
  </si>
  <si>
    <t>Carbon nanotubes; Cardiopulmonary bypass; Coagulation; Extracorporeal life support; Platelets</t>
  </si>
  <si>
    <t>Blood clots when it contacts foreign surfaces following platelet activation. This can be catastrophic in clinical settings involving extracorporeal circulation such as during heart-lung bypass where blood is circulated in polyvinyl chloride tubing. Studies have shown, however, that surface-bound carbon nanotubes may prevent platelet activation, the initiator of thrombosis. We studied the blood biocompatibility of polyvinyl chloride, surface-modified with multi-walled carbon nanotubes in vitro and in vivo. Our results show that surface-bound multi-walled carbon nanotubes cause platelet activation in vitro and devastating thrombosis in an in vivo animal model of extracorporeal circulation. The mechanism of the pro-thrombotic effect likely involves direct multi-walled carbon nanotube-platelet interaction with Ca2+-dependant platelet activation. These experiments provide evidence, for the first time, that modification of surfaces with nanomaterials modulates blood biocompatibility in extracorporeal circulation. From the Clinical Editor: In this study, the blood biocompatibility of polyvinyl chloride, surface-modified with multi-walled carbon nanotubes was investigated both in vitro and in vivo, showing that surface-bound multi-walled carbon nanotubes cause platelet activation in vitro, and devastating thrombosis in an in vivo animal model of extracorporeal circulation. © 2015 Elsevier Inc.</t>
  </si>
  <si>
    <t>Gaffney, A.M., School of Pharmacy and Pharmaceutical Sciences, Trinity College Dublin, Ireland; Santos-Martinez, M.J., School of Pharmacy and Pharmaceutical Sciences, School of Medicine and Trinity Biomedical Sciences Institute, Trinity College Dublin, Ireland; Satti, A., School of Chemistry, Centre for Research on Adaptive Nanostructures and Nanodevices, Trinity College Dublin, Ireland; Major, T.C., Department of Surgery, University of Michigan Medical Center, Ann Arbor, MI, United States; Wynne, K.J., Conway Institute of Biomolecular and Biomedical Research, University College Dublin, Ireland; Gun'ko, Y.K., School of Chemistry and CRANN institute, Trinity College Dublin, Ireland, St. Petersburg National Research University of Information Technologies, Mechanics and Optics, St. Petersburg, Russian Federation; Annich, G.M., Department of Pediatrics and Communicable Diseases, University of Michigan Medical Center, Ann Arbor, MI, United States; Elia, G., Conway Institute of Biomolecular and Biomedical Research, University College Dublin, Ireland; Radomski, M.W., School of Pharmacy and Pharmaceutical Sciences, Trinity College Dublin, Ireland</t>
  </si>
  <si>
    <t>School of Pharmacy and Pharmaceutical Sciences, Trinity College Dublin, Ireland; School of Pharmacy and Pharmaceutical Sciences, School of Medicine and Trinity Biomedical Sciences Institute, Trinity College Dublin, Ireland; School of Chemistry, Centre for Research on Adaptive Nanostructures and Nanodevices, Trinity College Dublin, Ireland; Department of Surgery, University of Michigan Medical Center, Ann Arbor, MI, United States; Conway Institute of Biomolecular and Biomedical Research, University College Dublin, Ireland; School of Chemistry and CRANN institute, Trinity College Dublin, Ireland; St. Petersburg National Research University of Information Technologies, Mechanics and Optics, St. Petersburg, Russian Federation; Department of Pediatrics and Communicable Diseases, University of Michigan Medical Center, Ann Arbor, MI, United States</t>
  </si>
  <si>
    <t>https://www.scopus.com/inward/record.uri?eid=2-s2.0-84919657436&amp;doi=10.1016%2fj.nano.2014.07.005&amp;partnerID=40&amp;md5=6823a1c07c628f374c3e469201204819</t>
  </si>
  <si>
    <t>10.1016/j.nano.2014.07.005</t>
  </si>
  <si>
    <t>Blood biocompatibility of surface-bound multi-walled carbon nanotubes</t>
  </si>
  <si>
    <t>Gaffney A.M., Santos-Martinez M.J., Satti A., Major T.C., Wynne K.J., Gun'ko Y.K., Annich G.M., Elia G., Radomski M.W.</t>
  </si>
  <si>
    <t>2-s2.0-84938890784</t>
  </si>
  <si>
    <t>Blood; Fibrinolysis; Hemocompatibility; Nanomedicine; Nanoparticles</t>
  </si>
  <si>
    <t>Nanoparticles (NPs) are developed for many applications in various fields, including nanomedicine. The NPs used in nanomedicine may disturb homeostasis in blood. Secondary hemostasis (blood coagulation) and fibrinolysis are complex physiological processes regulated by activators and inhibitors. An imbalance of this system can either lead to the development of hemorrhages or thrombosis. No data are currently available on the impact of NPs on fibrinolysis. The objectives of this study are (1) to select a screening test to study ex vivo the impact of NPs on fibrinolysis and (2) to test NPs with different physicochemical properties. Euglobulin clot lysis time test was selected to screen the impact of some NPs on fibrinolysis using normal pooled plasma. A dose-dependent decrease in the lysis time was observed with silicon dioxide and silver NPs without disturbing the fibrin network. Carbon black, silicon carbide, and copper oxide did not affect the lysis time at the tested concentrations. © 2015, Springer Science+Business Media Dordrecht.</t>
  </si>
  <si>
    <t>Minet, V., Department of Pharmacy, Namur Thrombosis and Hemostasis Center (NTHC), Namur Nanosafety Center (NNC), NAmur Research Institute for Life Sciences (NARILIS), University of Namur – UNamur, 61 Rue de Bruxelles, Namur, Belgium; Alpan, L., Department of Pharmacy, Namur Thrombosis and Hemostasis Center (NTHC), Namur Nanosafety Center (NNC), NAmur Research Institute for Life Sciences (NARILIS), University of Namur – UNamur, 61 Rue de Bruxelles, Namur, Belgium; Mullier, F., Department of Pharmacy, Namur Thrombosis and Hemostasis Center (NTHC), Namur Nanosafety Center (NNC), NAmur Research Institute for Life Sciences (NARILIS), University of Namur – UNamur, 61 Rue de Bruxelles, Namur, Belgium, Hematology Laboratory, CHU UCL Mont-Godinne - Dinant, Yvoir, Belgium; Toussaint, O., Laboratory of Cellular Biochemistry and Biology (URBC), Namur, Belgium; Lucas, S., Research Centre for the Physics of Matter and Radiation (PMR-LARN), Namur Nanosafety Center (NNC), NAmur Research Institute for Life Sciences (NARILIS), University of Namur (UNamur), Namur, Belgium; Dogné, J.-M., Department of Pharmacy, Namur Thrombosis and Hemostasis Center (NTHC), Namur Nanosafety Center (NNC), NAmur Research Institute for Life Sciences (NARILIS), University of Namur – UNamur, 61 Rue de Bruxelles, Namur, Belgium; Laloy, J., Department of Pharmacy, Namur Thrombosis and Hemostasis Center (NTHC), Namur Nanosafety Center (NNC), NAmur Research Institute for Life Sciences (NARILIS), University of Namur – UNamur, 61 Rue de Bruxelles, Namur, Belgium</t>
  </si>
  <si>
    <t>Department of Pharmacy, Namur Thrombosis and Hemostasis Center (NTHC), Namur Nanosafety Center (NNC), NAmur Research Institute for Life Sciences (NARILIS), University of Namur – UNamur, 61 Rue de Bruxelles, Namur, Belgium; Hematology Laboratory, CHU UCL Mont-Godinne - Dinant, Yvoir, Belgium; Laboratory of Cellular Biochemistry and Biology (URBC), Namur, Belgium; Research Centre for the Physics of Matter and Radiation (PMR-LARN), Namur Nanosafety Center (NNC), NAmur Research Institute for Life Sciences (NARILIS), University of Namur (UNamur), Namur, Belgium</t>
  </si>
  <si>
    <t>https://www.scopus.com/inward/record.uri?eid=2-s2.0-84938890784&amp;doi=10.1007%2fs11051-015-3110-6&amp;partnerID=40&amp;md5=9c4d45800a26a06e3a7ccd6100a6b5c5</t>
  </si>
  <si>
    <t>10.1007/s11051-015-3110-6</t>
  </si>
  <si>
    <t>The euglobulin clot lysis time to assess the impact of nanoparticles on fibrinolysis</t>
  </si>
  <si>
    <t>Minet V., Alpan L., Mullier F., Toussaint O., Lucas S., Dogné J.-M., Laloy J.</t>
  </si>
  <si>
    <t>2-s2.0-84960446562</t>
  </si>
  <si>
    <t>Acute toxicity; Coagulation; Development; Dexamethasone; Immunosuppression; Nanomedicine; Thrombus</t>
  </si>
  <si>
    <t>Dexamethasone (Dex) is an effective glucocorticoid in treating inflammation and preventing rejection reaction. However, the side effects limit its clinical application. To improve its druggable profile, the conjugates of RGD-peptide-modified Dex were presented and their enhanced anti-inflammation activity, minimized osteoporotic action, and nanoscaled assembly were explored. (RGD stands for Arg-Gly-Asp. Standard single letter biochemical abbreviations for amino acids have been used throughout this paper.) In respect of the rejection reaction, the survival time of the implanted myocardium of the mice treated with 1.43 μmol/kg/d of the conjugates for 15 consecutive days was significantly longer than that of the mice treated with 2.5 μmol/kg/d of Dex, and the conjugates, but not Dex, exhibited no toxic action. At a single dose of 14.3 μmol/kg (100 times minimal effective dose, 0.143 μmol/kg), the conjugates induced no liver, kidney, or systemic toxicity. At the dose of 1.43 μmol/kg, the conjugates, but not Dex, prolonged the bleeding time of the mice, and inhibited the thrombosis of the rats. In water and rat plasma, the conjugates formed nanoparticles of 14–250 and 101–166 nm in diameter, respectively. Since the nanoparticles of ~100 nm in size cannot be entrapped by mac-rophages in the circulation, RGDF-Dex would particularly be worthy of development, since its nanoparticle diameter is 101 nm. © 2016 Jiang et al.</t>
  </si>
  <si>
    <t>Jiang, X., Beijing Area Major Laboratory of Peptide and Small Molecular Drugs, Engineering Research Center of Endogenous Prophylactic of Ministry of Education of China, Beijing Laboratory of Biomedical Materials, College of Pharmaceutical Sciences, Capital Medical University, Beijing, China; Zhao, M., Beijing Area Major Laboratory of Peptide and Small Molecular Drugs, Engineering Research Center of Endogenous Prophylactic of Ministry of Education of China, Beijing Laboratory of Biomedical Materials, College of Pharmaceutical Sciences, Capital Medical University, Beijing, China, Kaohsiung Medical University, Kaohsiung, Taiwan; Wang, Y., Beijing Area Major Laboratory of Peptide and Small Molecular Drugs, Engineering Research Center of Endogenous Prophylactic of Ministry of Education of China, Beijing Laboratory of Biomedical Materials, College of Pharmaceutical Sciences, Capital Medical University, Beijing, China; Zhu, H., Beijing Area Major Laboratory of Peptide and Small Molecular Drugs, Engineering Research Center of Endogenous Prophylactic of Ministry of Education of China, Beijing Laboratory of Biomedical Materials, College of Pharmaceutical Sciences, Capital Medical University, Beijing, China; Zhao, S., Beijing Area Major Laboratory of Peptide and Small Molecular Drugs, Engineering Research Center of Endogenous Prophylactic of Ministry of Education of China, Beijing Laboratory of Biomedical Materials, College of Pharmaceutical Sciences, Capital Medical University, Beijing, China; Wu, J., Beijing Area Major Laboratory of Peptide and Small Molecular Drugs, Engineering Research Center of Endogenous Prophylactic of Ministry of Education of China, Beijing Laboratory of Biomedical Materials, College of Pharmaceutical Sciences, Capital Medical University, Beijing, China; Song, Y., Guangxi Pusen Biotechnology Co. Ltd., Guangxi, Nanning, China; Peng, S., Beijing Area Major Laboratory of Peptide and Small Molecular Drugs, Engineering Research Center of Endogenous Prophylactic of Ministry of Education of China, Beijing Laboratory of Biomedical Materials, College of Pharmaceutical Sciences, Capital Medical University, Beijing, China</t>
  </si>
  <si>
    <t>Beijing Area Major Laboratory of Peptide and Small Molecular Drugs, Engineering Research Center of Endogenous Prophylactic of Ministry of Education of China, Beijing Laboratory of Biomedical Materials, College of Pharmaceutical Sciences, Capital Medical University, Beijing, China; Kaohsiung Medical University, Kaohsiung, Taiwan; Guangxi Pusen Biotechnology Co. Ltd., Guangxi, Nanning, China</t>
  </si>
  <si>
    <t>https://www.scopus.com/inward/record.uri?eid=2-s2.0-84960446562&amp;doi=10.2147%2fDDDT.S99568&amp;partnerID=40&amp;md5=7093affba8479f398455abaa285a9568</t>
  </si>
  <si>
    <t>10.2147/DDDT.S99568</t>
  </si>
  <si>
    <t>Drug Design, Development and Therapy</t>
  </si>
  <si>
    <t>RGD(F/S/V)-Dex: Towards the development of novel, effective, and safe glucocorticoids</t>
  </si>
  <si>
    <t>Jiang X., Zhao M., Wang Y., Zhu H., Zhao S., Wu J., Song Y., Peng S.</t>
  </si>
  <si>
    <t>2-s2.0-84978880140</t>
  </si>
  <si>
    <t>Bioactive polymers; Micelles; Nanoparticles; Restenosis; Thrombosis</t>
  </si>
  <si>
    <t>While the development of second- and third-generation drug-eluting stents (DES) have significantly improved patient outcomes by reducing smooth muscle cell (SMC) proliferation, DES have also been associated with an increased risk of late-stent thrombosis due to delayed re-endothelialization and hypersensitivity reactions from the drug-polymer coating. Furthermore, DES anti-proliferative agents do not counteract the upstream oxidative stress that triggers the SMC proliferation cascade. In this study, we investigate biocompatible amphiphilic macromolecules (AMs) that address high oxidative lipoprotein microenvironments by competitively binding oxidized lipid receptors and suppressing SMC proliferation with minimal cytotoxicity. To determine the influence of nanoscale assembly on proliferation, micelles and nanoparticles were fabricated from AM unimers containing a phosphonate or carboxylate end-group, a sugar-based hydrophobic domain, and a hydrophilic poly(ethylene glycol) domain. The results indicate that when SMCs are exposed to high levels of oxidized lipid stimuli, nanotherapeutics inhibit lipid uptake, downregulate scavenger receptor expression, and attenuate scavenger receptor gene transcription in SMCs, and thus significantly suppress proliferation. Although both functional end-groups were similarly efficacious, nanoparticles suppressed oxidized lipid uptake and scavenger receptor expression more effectively compared to micelles, indicating the relative importance of formulation characteristics (e.g., higher localized AM concentrations and nanotherapeutic stability) in scavenger receptor binding as compared to AM end-group functionality. Furthermore, AM coatings significantly prevented platelet adhesion to metal, demonstrating its potential as an anti-platelet therapy to treat thrombosis. Thus, AM micelles and NPs can effectively repress early stage SMC proliferation and thrombosis through non-cytotoxic mechanisms, highlighting the promise of nanomedicine for next-generation cardiovascular therapeutics. © 2016 Elsevier Ltd</t>
  </si>
  <si>
    <t>Chan, J.W., Department of Biomedical Engineering, Rutgers University, 599 Taylor Road, Piscataway, NJ, United States; Lewis, D.R., Department of Chemical and Biochemical Engineering, Rutgers University, 98 Brett Road, Piscataway, NJ, United States; Petersen, L.K., Department of Biomedical Engineering, Rutgers University, 599 Taylor Road, Piscataway, NJ, United States; Moghe, P.V., Department of Biomedical Engineering, Rutgers University, 599 Taylor Road, Piscataway, NJ, United States, Department of Chemical and Biochemical Engineering, Rutgers University, 98 Brett Road, Piscataway, NJ, United States; Uhrich, K.E., Department of Biomedical Engineering, Rutgers University, 599 Taylor Road, Piscataway, NJ, United States, Department of Chemistry and Chemical Biology, Rutgers University, 610 Taylor Road, Piscataway, NJ, United States</t>
  </si>
  <si>
    <t>Department of Biomedical Engineering, Rutgers University, 599 Taylor Road, Piscataway, NJ, United States; Department of Chemical and Biochemical Engineering, Rutgers University, 98 Brett Road, Piscataway, NJ, United States; Department of Chemistry and Chemical Biology, Rutgers University, 610 Taylor Road, Piscataway, NJ, United States</t>
  </si>
  <si>
    <t>https://www.scopus.com/inward/record.uri?eid=2-s2.0-84978880140&amp;doi=10.1016%2fj.biomaterials.2015.12.033&amp;partnerID=40&amp;md5=8efa14f1240e47dd16d1800099c5999b</t>
  </si>
  <si>
    <t>10.1016/j.biomaterials.2015.12.033</t>
  </si>
  <si>
    <t>Amphiphilic macromolecule nanoassemblies suppress smooth muscle cell proliferation and platelet adhesion</t>
  </si>
  <si>
    <t>Chan J.W., Lewis D.R., Petersen L.K., Moghe P.V., Uhrich K.E.</t>
  </si>
  <si>
    <t>Concatenate 3</t>
  </si>
  <si>
    <t>Concatenate 2</t>
  </si>
  <si>
    <t>Concatenate</t>
  </si>
  <si>
    <t>Type of NP</t>
  </si>
  <si>
    <t>Effect on blood</t>
  </si>
  <si>
    <t>EID</t>
  </si>
  <si>
    <t>Source</t>
  </si>
  <si>
    <t>Document Type</t>
  </si>
  <si>
    <t>Author Keywords</t>
  </si>
  <si>
    <t>Abstract</t>
  </si>
  <si>
    <t>Authors with affiliations</t>
  </si>
  <si>
    <t>Affiliations</t>
  </si>
  <si>
    <t>Link</t>
  </si>
  <si>
    <t>DOI</t>
  </si>
  <si>
    <t>Cited by</t>
  </si>
  <si>
    <t>Page count</t>
  </si>
  <si>
    <t>Page end</t>
  </si>
  <si>
    <t>Page start</t>
  </si>
  <si>
    <t>Art. No.</t>
  </si>
  <si>
    <t>Issue</t>
  </si>
  <si>
    <t>Volume</t>
  </si>
  <si>
    <t>Source title</t>
  </si>
  <si>
    <t>Year</t>
  </si>
  <si>
    <t>Title</t>
  </si>
  <si>
    <t>Authors</t>
  </si>
  <si>
    <t>Verhoef J.J.F., de Groot A.M., van Moorsel M., Ritsema J., Beztsinna N., Maas C., Schellekens H.</t>
  </si>
  <si>
    <t>Iron nanomedicines induce Toll-like receptor activation, cytokine production and complement activation</t>
  </si>
  <si>
    <t>10.1016/j.biomaterials.2016.11.025</t>
  </si>
  <si>
    <t>https://www.scopus.com/inward/record.uri?eid=2-s2.0-85006298208&amp;doi=10.1016%2fj.biomaterials.2016.11.025&amp;partnerID=40&amp;md5=5d4b8b481463da046ee1a6be10cba5a6</t>
  </si>
  <si>
    <t>Department of Pharmaceutics, Utrecht Institute for Pharmaceutical Sciences, Utrecht University, Utrecht, Netherlands; Department of Infectious Diseases and Immunology, Faculty of Veterinary Medicine, Utrecht University, Utrecht, Netherlands; Department of Clinical Chemistry and Haematology, University Medical Center Utrecht, Utrecht, Netherlands</t>
  </si>
  <si>
    <t>Verhoef, J.J.F., Department of Pharmaceutics, Utrecht Institute for Pharmaceutical Sciences, Utrecht University, Utrecht, Netherlands; de Groot, A.M., Department of Infectious Diseases and Immunology, Faculty of Veterinary Medicine, Utrecht University, Utrecht, Netherlands; van Moorsel, M., Department of Pharmaceutics, Utrecht Institute for Pharmaceutical Sciences, Utrecht University, Utrecht, Netherlands; Ritsema, J., Department of Pharmaceutics, Utrecht Institute for Pharmaceutical Sciences, Utrecht University, Utrecht, Netherlands; Beztsinna, N., Department of Pharmaceutics, Utrecht Institute for Pharmaceutical Sciences, Utrecht University, Utrecht, Netherlands; Maas, C., Department of Clinical Chemistry and Haematology, University Medical Center Utrecht, Utrecht, Netherlands; Schellekens, H., Department of Pharmaceutics, Utrecht Institute for Pharmaceutical Sciences, Utrecht University, Utrecht, Netherlands</t>
  </si>
  <si>
    <t>Approximately a dozen of intravenous iron nanomedicines gained marketing authorization in the last two decades. These products are generally considered as safe, but have been associated with an increased risk for hypersensitivity-like reactions of which the underlying mechanisms are unknown. We hypothesized that iron nanomedicines can trigger the innate immune system. We hereto investigated the physico-chemical properties of ferric gluconate, iron sucrose, ferric carboxymaltose and iron isomaltoside 1000 and comparatively studied their interaction with Toll-like receptors, the complement system and peripheral blood mononuclear cells. Two out of four formulations appeared as aggregates by Scanning Transmission Electron Microscopy analysis and were actively taken up by HEK293T- and peripheral blood mononuclear cells in a cholesterol-dependent manner. These formulations triggered in vitro activation of intracellular Toll-like receptors 3, -7 and -9 in a dose- and serum-dependent manner. In parallel experiments, we determined that these compounds activated the complement system. Finally, we found that uptake of aggregation-prone iron nanomedicines by peripheral blood mononuclear cells in whole blood induced production of the proinflammatory cytokine IL-1β, but not IL-6. © 2016 Elsevier Ltd</t>
  </si>
  <si>
    <t>Complement activation; Cytokines; Hypersensitivity-like reactions; Innate immune system; Iron nanomedicines; Toll-like receptors</t>
  </si>
  <si>
    <t>2-s2.0-85006298208</t>
  </si>
  <si>
    <t>COMPLEMENT</t>
  </si>
  <si>
    <t>Yorulmaz S., Jackman J.A., Hunziker W., Cho N.-J.</t>
  </si>
  <si>
    <t>Influence of membrane surface charge on adsorption of complement proteins onto supported lipid bilayers</t>
  </si>
  <si>
    <t>Colloids and Surfaces B: Biointerfaces</t>
  </si>
  <si>
    <t>10.1016/j.colsurfb.2016.08.036</t>
  </si>
  <si>
    <t>https://www.scopus.com/inward/record.uri?eid=2-s2.0-84986269117&amp;doi=10.1016%2fj.colsurfb.2016.08.036&amp;partnerID=40&amp;md5=af44a935e1e8c338877f8c8758e5c710</t>
  </si>
  <si>
    <t>School of Materials Science and Engineering, Nanyang Technological University, 50 Nanyang Avenue, Singapore; Centre for Biomimetic Sensor Science, Nanyang Technological University, 50 Nanyang Drive, Singapore; Institute of Molecular and Cell Biology, Agency for Science Technology and Research, Singapore; Department of Physiology, Yong Loo Lin School of Medicine, National University of Singapore, Singapore; Singapore Eye Research Institute, Singapore; School of Chemical and Biomedical Engineering, Nanyang Technological University, 62 Nanyang Drive, Singapore</t>
  </si>
  <si>
    <t>Yorulmaz, S., School of Materials Science and Engineering, Nanyang Technological University, 50 Nanyang Avenue, Singapore, Centre for Biomimetic Sensor Science, Nanyang Technological University, 50 Nanyang Drive, Singapore, Institute of Molecular and Cell Biology, Agency for Science Technology and Research, Singapore; Jackman, J.A., School of Materials Science and Engineering, Nanyang Technological University, 50 Nanyang Avenue, Singapore, Centre for Biomimetic Sensor Science, Nanyang Technological University, 50 Nanyang Drive, Singapore; Hunziker, W., Institute of Molecular and Cell Biology, Agency for Science Technology and Research, Singapore, Department of Physiology, Yong Loo Lin School of Medicine, National University of Singapore, Singapore, Singapore Eye Research Institute, Singapore; Cho, N.-J., School of Materials Science and Engineering, Nanyang Technological University, 50 Nanyang Avenue, Singapore, Centre for Biomimetic Sensor Science, Nanyang Technological University, 50 Nanyang Drive, Singapore, School of Chemical and Biomedical Engineering, Nanyang Technological University, 62 Nanyang Drive, Singapore</t>
  </si>
  <si>
    <t>The complement system is an important part of the innate immune response, and there is great interest in understanding how complement proteins interact with lipid membrane interfaces, especially in the context of recognizing foreign particulates (e.g., liposomal nanomedicines). Herein, a supported lipid bilayer platform was employed in order to investigate the effect of membrane surface charge (positive, negative, or neutral) on the adsorption of three complement proteins. Quartz crystal microbalance-dissipation (QCM-D) experiments measured the real-time kinetics and total uptake of protein adsorption onto supported lipid bilayers. The results demonstrate that all three proteins exhibit preferential, mainly irreversible adsorption onto negatively charged lipid bilayers, yet there was also significant variation in total uptake and the relative degree of adsorption onto negatively charged bilayers versus neutral and positively charged bilayers. The total uptake was also observed to strongly depend on the bulk protein concentration. Taken together, our findings contribute to a broader understanding of the factors which influence adsorption of complement proteins onto lipid membranes and offer guidance towards the design of synthetic lipid bilayers with immunocompetent features. © 2016 Elsevier B.V.</t>
  </si>
  <si>
    <t>Biomaterial interfaces; Complement activation; Protein adsorption; Quartz crystal microbalance; Supported lipid bilayer</t>
  </si>
  <si>
    <t>2-s2.0-84986269117</t>
  </si>
  <si>
    <t>Mészáros T., Csincsi A.I., Uzonyi B., Hebecker M., Fülöp T.G., Erdei A., Szebeni J., Józsi M.</t>
  </si>
  <si>
    <t>Factor H inhibits complement activation induced by liposomal and micellar drugs and the therapeutic antibody rituximab in vitro</t>
  </si>
  <si>
    <t>10.1016/j.nano.2015.11.019</t>
  </si>
  <si>
    <t>https://www.scopus.com/inward/record.uri?eid=2-s2.0-84961223784&amp;doi=10.1016%2fj.nano.2015.11.019&amp;partnerID=40&amp;md5=32216a918e7544a0dcff523b78b61b43</t>
  </si>
  <si>
    <t>Nanomedicine Research and Education Center, Semmelweis University, Budapest, Hungary; SeroScience Ltd., Budapest, Hungary; MTA-ELTE Lendület Complement Research Group, Department of Immunology, Eötvös Loránd University, Budapest, Hungary; MTA-ELTE Immunology Research Group, Department of Immunology, Eötvös Loránd University, Budapest, Hungary; Junior Research Group for Cellular Immunobiology, Leibniz Institute for Natural Product Research and Infection Biology, Jena, Germany; Department of Immunology, Eötvös Loránd University, Budapest, Hungary</t>
  </si>
  <si>
    <t>Mészáros, T., Nanomedicine Research and Education Center, Semmelweis University, Budapest, Hungary, SeroScience Ltd., Budapest, Hungary; Csincsi, A.I., MTA-ELTE Lendület Complement Research Group, Department of Immunology, Eötvös Loránd University, Budapest, Hungary; Uzonyi, B., MTA-ELTE Immunology Research Group, Department of Immunology, Eötvös Loránd University, Budapest, Hungary; Hebecker, M., Junior Research Group for Cellular Immunobiology, Leibniz Institute for Natural Product Research and Infection Biology, Jena, Germany; Fülöp, T.G., Nanomedicine Research and Education Center, Semmelweis University, Budapest, Hungary, SeroScience Ltd., Budapest, Hungary; Erdei, A., MTA-ELTE Immunology Research Group, Department of Immunology, Eötvös Loránd University, Budapest, Hungary, Department of Immunology, Eötvös Loránd University, Budapest, Hungary; Szebeni, J., Nanomedicine Research and Education Center, Semmelweis University, Budapest, Hungary, SeroScience Ltd., Budapest, Hungary; Józsi, M., MTA-ELTE Lendület Complement Research Group, Department of Immunology, Eötvös Loránd University, Budapest, Hungary</t>
  </si>
  <si>
    <t>Hypersensitivity reactions to particulate drugs can partly be caused by complement activation and represent a major complication during intravenous application of nanomedicines. Several liposomal and micellar drugs and carriers, and therapeutic antibodies, were shown to activate complement and induce complement activation-related pseudoallergy (CARPA) in model animals. To explore the possible use of the natural complement inhibitor factor H (FH) against CARPA, we examined the effect of FH on complement activation induced by CARPAgenic drugs. Exogenous FH inhibited complement activation induced by the antifungal liposomal Amphotericin-B (AmBisome), the widely used solvent of anticancer drugs Cremophor EL, and the anticancer monoclonal antibody rituximab in vitro. An engineered form of FH (mini-FH) was more potent inhibitor of Ambisome-, Cremophor EL- and rituximab-induced complement activation than FH. The FH-related protein CFHR1 had no inhibitory effect. Our data suggest that FH or its derivatives may be considered in the pharmacological prevention of CARPA. © 2015 Elsevier Inc.</t>
  </si>
  <si>
    <t>Complement; Factor H; Hypersensitivity; Nanomedicine; Pseudoallergy</t>
  </si>
  <si>
    <t>2-s2.0-84961223784</t>
  </si>
  <si>
    <t>Wibroe P.P., Ahmadvand D., Oghabian M.A., Yaghmur A., Moghimi S.M.</t>
  </si>
  <si>
    <t>An integrated assessment of morphology, size, and complement activation of the PEGylated liposomal doxorubicin products Doxil®, Caelyx®, DOXOrubicin, and SinaDoxosome</t>
  </si>
  <si>
    <t>10.1016/j.jconrel.2015.11.021</t>
  </si>
  <si>
    <t>https://www.scopus.com/inward/record.uri?eid=2-s2.0-84948464298&amp;doi=10.1016%2fj.jconrel.2015.11.021&amp;partnerID=40&amp;md5=ca1ca1a0c88855d1c94e1d1fec8f9781</t>
  </si>
  <si>
    <t>Department of Pharmacy, Faculty of Health and Medical Sciences, University of Copenhagen, Universitetsparken 2, Copenhagen Ø, Denmark; Department of Medical Laboratory Sciences, School of Allied Medical Sciences, Iran University of Medical Sciences, Tehran, Iran; Department of Medical Physics and Biomedical Engineering, Faculty of Medicine, Tehran University of Medical Sciences, Tehran, Iran; NanoScience Centre, University of Copenhagen, Universitetsparken 5, Copenhagen Ø, Denmark</t>
  </si>
  <si>
    <t>Wibroe, P.P., Department of Pharmacy, Faculty of Health and Medical Sciences, University of Copenhagen, Universitetsparken 2, Copenhagen Ø, Denmark; Ahmadvand, D., Department of Medical Laboratory Sciences, School of Allied Medical Sciences, Iran University of Medical Sciences, Tehran, Iran; Oghabian, M.A., Department of Medical Physics and Biomedical Engineering, Faculty of Medicine, Tehran University of Medical Sciences, Tehran, Iran; Yaghmur, A., Department of Pharmacy, Faculty of Health and Medical Sciences, University of Copenhagen, Universitetsparken 2, Copenhagen Ø, Denmark; Moghimi, S.M., Department of Pharmacy, Faculty of Health and Medical Sciences, University of Copenhagen, Universitetsparken 2, Copenhagen Ø, Denmark, NanoScience Centre, University of Copenhagen, Universitetsparken 5, Copenhagen Ø, Denmark</t>
  </si>
  <si>
    <t>In order to improve patient's benefit and safety, comprehensive regulatory guidelines on specificities of Non-Biological Complex Drugs (NBCDs), such as doxorubicin-encapsulated liposomes, and their follow-on versions are needed. Here, we compare Doxil® and its European analog Caelyx® with the two follow-on products DOXOrubicin (approved by the US Food and Drug Administration) and SinaDoxosome (produced in Iran) by cryogenic transmission electron microscopy, dynamic light scattering and Nanoparticle Tracking Analysis, and assess their potential in activating the complement system in human sera. We found subtle physicochemical differences between the tested liposomal products and even between the tested batches of Doxil® and Caelyx®. Notably, these included differences in vesicular population aspect ratios and particle number. Among the tested products, only SinaDoxosome, in addition to the presence of unilamellar vesicles with entrapped doxorubicin crystals, contained empty circular disks. Differences were also found in complement responses, which may be related to some morphological differences. This study has demonstrated an integrated biophysical and immunological toolbox for improved analysis and detection of physical differences among vesicular populations that may modulate their clinical performance. Combined, these approaches may help better product selection for infusion to the patients as well as for improved design and characterization of future vesicular NBCDs with enhanced clinical performance and safety. © 2015 Elsevier B.V. All rights reserved.</t>
  </si>
  <si>
    <t>Complement system; Cryo-TEM; Nanomedicine; Nanosimilars; Non-biological complex drugs</t>
  </si>
  <si>
    <t>2-s2.0-84948464298</t>
  </si>
  <si>
    <t>Count COAGULATION AND type</t>
  </si>
  <si>
    <t>Kuznetsova N.R., Vodovozova E.L.</t>
  </si>
  <si>
    <t>Differential binding of plasma proteins by liposomes loaded with lipophilic prodrugs of methotrexate and melphalan in the bilayer</t>
  </si>
  <si>
    <t>Biochemistry (Moscow)</t>
  </si>
  <si>
    <t>10.1134/S0006297914080070</t>
  </si>
  <si>
    <t>https://www.scopus.com/inward/record.uri?eid=2-s2.0-84906220638&amp;doi=10.1134%2fS0006297914080070&amp;partnerID=40&amp;md5=af12099ea1ef29a82eba841ea6119072</t>
  </si>
  <si>
    <t>Shemyakin-Ovchinnikov Institute of Bioorganic Chemistry, Russian Academy of Sciences, ul. Miklukho-Maklaya 16/10, 117997 Moscow, Russian Federation</t>
  </si>
  <si>
    <t>Kuznetsova, N.R., Shemyakin-Ovchinnikov Institute of Bioorganic Chemistry, Russian Academy of Sciences, ul. Miklukho-Maklaya 16/10, 117997 Moscow, Russian Federation; Vodovozova, E.L., Shemyakin-Ovchinnikov Institute of Bioorganic Chemistry, Russian Academy of Sciences, ul. Miklukho-Maklaya 16/10, 117997 Moscow, Russian Federation</t>
  </si>
  <si>
    <t>Immediately upon contact with blood, nanosized drug delivery systems become coated with a so-called protein corona. The quantitative and qualitative composition of the corona defines not only the behavior of the nanocarrier in the circulation but, ultimately, the pharmacokinetics and biodistribution of the encapsulated drug as well. In turn, the composition of the protein corona depends on the surface properties of the nanoparticles, such as size and distribution of charge and functional groups on the particle surface. Liposomes belong to the most bio- and hemocompatible drug delivery systems feasible for intravenous route of administration required in chemotherapy of metastasizing tumors. However, knowledge on the interactions of liposomes of various compositions with blood plasma proteins remains fragmentary. Moreover, all nanosized drug delivery systems are potential targets for the innate immunity system, primarily the complement (C) system, which underlies frequent cases of hypersensitivity reactions. Recently, in a panel of in vitro hemocompatibility tests, we demonstrated that liposomes built of natural phospholipids - egg phosphatidylcholine and phosphatidylinositol from Saccharomyces cerevisiae - and loaded with diglyceride conjugates of anticancer drugs melphalan and methotrexate, did not affect the morphology and numbers of the main blood cell types. While preparations with melphalan prodrug were also inert in coagulation and C activation tests, methotrexate-loaded liposomes caused impaired coagulation and C activation. The aim of this work was to study the interactions of liposomes carrying prodrugs of melphalan and methotrexate with blood plasma proteins in vitro. Data on protein binding capacity of liposomes obtained with classical gel permeation chromatography techniques allowed for prediction of rather rapid elimination of the liposomes from circulation. A number of differences revealed through immunoblotting of the liposome-bound proteins agree with the previously obtained data on C activation. The possible mechanism of C activation by methotrexate-containing liposomes is discussed. © 2014 Pleiades Publishing, Ltd.</t>
  </si>
  <si>
    <t>antitumor liposomes; complement; lipophilic prodrugs; melphalan; methotrexate; nanomedicine; protein corona</t>
  </si>
  <si>
    <t>2-s2.0-84906220638</t>
  </si>
  <si>
    <t>Andersen A.J., Windschiegl B., Ilbasmis-Tamer S., Degim I.T., Hunter A.C., Andresen T.L., Moghimi S.M.</t>
  </si>
  <si>
    <t>Complement activation by PEG-functionalized multi-walled carbon nanotubes is independent of PEG molecular mass and surface density</t>
  </si>
  <si>
    <t>10.1016/j.nano.2013.01.011</t>
  </si>
  <si>
    <t>https://www.scopus.com/inward/record.uri?eid=2-s2.0-84876719486&amp;doi=10.1016%2fj.nano.2013.01.011&amp;partnerID=40&amp;md5=bf7d91210cc56c2752dca6897d80c772</t>
  </si>
  <si>
    <t>Nanomedicine Research Group, Centre for Pharmaceutical Nanotechnology and Nanotoxicology, University of Copenhagen, Copenhagen Ø, Denmark; NanoScience Centre, University of Copenhagen, Copenhagen Ø, Denmark; Department of Micro- and Nanotechnology, Technical University of Denmark, Lyngby, Denmark; Department of Pharmaceutical Technology, Faculty of Pharmacy, Gazi University, Ankara, Turkey; School of Pharmacy and Pharmaceutical Sciences, University of Manchester, Stopford Building, Manchester, United Kingdom</t>
  </si>
  <si>
    <t>Andersen, A.J., Nanomedicine Research Group, Centre for Pharmaceutical Nanotechnology and Nanotoxicology, University of Copenhagen, Copenhagen Ø, Denmark, NanoScience Centre, University of Copenhagen, Copenhagen Ø, Denmark; Windschiegl, B., Department of Micro- and Nanotechnology, Technical University of Denmark, Lyngby, Denmark; Ilbasmis-Tamer, S., Department of Pharmaceutical Technology, Faculty of Pharmacy, Gazi University, Ankara, Turkey; Degim, I.T., Department of Pharmaceutical Technology, Faculty of Pharmacy, Gazi University, Ankara, Turkey; Hunter, A.C., School of Pharmacy and Pharmaceutical Sciences, University of Manchester, Stopford Building, Manchester, United Kingdom; Andresen, T.L., Department of Micro- and Nanotechnology, Technical University of Denmark, Lyngby, Denmark; Moghimi, S.M., Nanomedicine Research Group, Centre for Pharmaceutical Nanotechnology and Nanotoxicology, University of Copenhagen, Copenhagen Ø, Denmark, NanoScience Centre, University of Copenhagen, Copenhagen Ø, Denmark</t>
  </si>
  <si>
    <t>Carboxylated (4%) multi-walled carbon nanotubes were covalently functionalized with poly(ethylene glycol)1000 (PEG1000), PEG1500 and PEG4000 with a PEG loading of approximately 11% in all cases. PEG loading generated non-uniform and heterogeneous higher surface structures and increased nanotube width considerably, but all PEGylated nanotube species activated the complement system in human serum equally. Increased PEG loading, through adsorption of methoxyPEG2000(or 5000)-phospholipid conjugates, generated fewer complement activation products; however, complement activation was never completely eliminated. Our observations address the difficulty in making carbon nanotubes more compatible with innate immunity through covalent PEG functionalization as well as double PEGylation strategies. © 2013 Elsevier Inc.</t>
  </si>
  <si>
    <t>Atomic force microscope; Carbon nanotubes; Complement system; Innate immunity; Poly(ethylene glycol)</t>
  </si>
  <si>
    <t>2-s2.0-84876719486</t>
  </si>
  <si>
    <t>Åkesson A., Cárdenas M., Elia G., Monopoli M.P., Dawson K.A.</t>
  </si>
  <si>
    <t>The protein corona of dendrimers: PAMAM binds and activates complement proteins in human plasma in a generation dependent manner</t>
  </si>
  <si>
    <t>RSC Advances</t>
  </si>
  <si>
    <t>10.1039/c2ra21866f</t>
  </si>
  <si>
    <t>https://www.scopus.com/inward/record.uri?eid=2-s2.0-84868087378&amp;doi=10.1039%2fc2ra21866f&amp;partnerID=40&amp;md5=75d28342703926e39621fdd2136a340a</t>
  </si>
  <si>
    <t>Institute of Chemistry, Nano-Science Center, Copenhagen University, Copenhagen, DK 2100, Denmark; Mass Spectrometry Resource, Conway Institute for Biomolecular and Biomedical Research, University College Dublin, Belfield, Dublin 4, Ireland; Centre for BioNano Interactions, School of Chemistry and Chemical Biology, University College Dublin, Belfield, Dublin 4, Ireland</t>
  </si>
  <si>
    <t>Åkesson, A., Institute of Chemistry, Nano-Science Center, Copenhagen University, Copenhagen, DK 2100, Denmark; Cárdenas, M., Institute of Chemistry, Nano-Science Center, Copenhagen University, Copenhagen, DK 2100, Denmark; Elia, G., Mass Spectrometry Resource, Conway Institute for Biomolecular and Biomedical Research, University College Dublin, Belfield, Dublin 4, Ireland; Monopoli, M.P., Mass Spectrometry Resource, Conway Institute for Biomolecular and Biomedical Research, University College Dublin, Belfield, Dublin 4, Ireland, Centre for BioNano Interactions, School of Chemistry and Chemical Biology, University College Dublin, Belfield, Dublin 4, Ireland; Dawson, K.A., Centre for BioNano Interactions, School of Chemistry and Chemical Biology, University College Dublin, Belfield, Dublin 4, Ireland</t>
  </si>
  <si>
    <t>Dendrimers are polymers with a strong role in nanomedicine. In the current work we have developed a platform for mapping out the biomolecule corona for polyamidoamine (PAMAM) dendrimers. Complement proteins including C3 and C4b were found for the high generation dendrimers, suggesting high affinities to the dendrimers and most importantly complement activation. © 2012 The Royal Society of Chemistry.</t>
  </si>
  <si>
    <t>2-s2.0-84868087378</t>
  </si>
  <si>
    <t>PLATELET</t>
  </si>
  <si>
    <t>Nanomedicine Research and Education Center, Bay Zoltan Foundation for Applied Research, Semmelweis University, Department of Pathophysiology, Miskolc University, Faculty of Health and Seroscience Ltd., Budapest, Hungary; Semmelweis University, Budapest, Hungary; Department of Anatomy, Physiology and Cell Biology, Uniformed Services University of Health Sciences, Bethesda, MD, United States; Seroscience Ltd., Budapest, Hungary; Department of Pathophysiology, Faculty of Medicine, Semmelweis University, Hungarian Academy of Sciences-Semmelweis University, Nephrology Research Group, Budapest, Hungary; Laboratory of Membrane and Liposome Research, Hebrew University-Hadassah Medical School, Jerusalem, Israel; Nanomedicine Research and Education Center, Bay Zoltan Foundation for Applied Research, Semmelweis University, Budapest, Hungary; Department of Health Science and Sport Medicine, Faculty of Physical Education and Sport Science, Semmelweis Medical University, Budapest, Hungary; Department of Anatomy, Physiology and Cell Biology, Uniformed Services University of Health Sciences, Bethesda, MD, United States</t>
  </si>
  <si>
    <t>Szebeni, J., Nanomedicine Research and Education Center, Bay Zoltan Foundation for Applied Research, Semmelweis University, Department of Pathophysiology, Miskolc University, Faculty of Health and Seroscience Ltd., Budapest, Hungary, Seroscience Ltd., Budapest, Hungary; Bedocs, P., Semmelweis University, Budapest, Hungary, Department of Anatomy, Physiology and Cell Biology, Uniformed Services University of Health Sciences, Bethesda, MD, United States; Rozsnyay, Z., Seroscience Ltd., Budapest, Hungary; Weiszhár, Z., Seroscience Ltd., Budapest, Hungary; Urbanics, R., Seroscience Ltd., Budapest, Hungary; Rosivall, L., Department of Pathophysiology, Faculty of Medicine, Semmelweis University, Hungarian Academy of Sciences-Semmelweis University, Nephrology Research Group, Budapest, Hungary; Cohen, R., Laboratory of Membrane and Liposome Research, Hebrew University-Hadassah Medical School, Jerusalem, Israel; Garbuzenko, O., Laboratory of Membrane and Liposome Research, Hebrew University-Hadassah Medical School, Jerusalem, Israel; Báthori, G., Nanomedicine Research and Education Center, Bay Zoltan Foundation for Applied Research, Semmelweis University, Budapest, Hungary; Tóth, M., Department of Health Science and Sport Medicine, Faculty of Physical Education and Sport Science, Semmelweis Medical University, Budapest, Hungary; Bünger, R., Department of Anatomy, Physiology and Cell Biology, Uniformed Services University of Health Sciences, Bethesda, MD, United States; Barenholz, Y., Laboratory of Membrane and Liposome Research, Hebrew University-Hadassah Medical School, Jerusalem, Israel</t>
  </si>
  <si>
    <t>Cancer chemotherapy; Drug targeting; Immune toxicity; Infusion reactions; Nanomedicines</t>
  </si>
  <si>
    <t>Hamad I., Al-Hanbali O., Hunter A.C., Rutt K.J., Andresen T.L., Moghimi S.M.</t>
  </si>
  <si>
    <t>Distinct polymer architecture mediates switching of complement activation pathways at the nanosphere-serum interface: Implications for stealth nanoparticle engineering</t>
  </si>
  <si>
    <t>10.1021/nn101990a</t>
  </si>
  <si>
    <t>https://www.scopus.com/inward/record.uri?eid=2-s2.0-78649538085&amp;doi=10.1021%2fnn101990a&amp;partnerID=40&amp;md5=633097f56119b5ad727b8c2cf1085491</t>
  </si>
  <si>
    <t>Molecular Targeting and Polymer Toxicology Group, School of Pharmacy, University of Brighton, Brighton BN2 4GJ, United Kingdom; Centre for Pharmaceutical Nanotechnology and Nanotoxicology, Faculty of Pharmaceutical Sciences, University of Copenhagen, Universitetsparken 2, DK-2100 Copenhagen ø, Denmark; Department of Micro- and Nanotechnology, DTU-Nanotech, Technical University of Denmark, Frederiksborgvej, DK-4000 Roskilde, Denmark</t>
  </si>
  <si>
    <t>Hamad, I., Molecular Targeting and Polymer Toxicology Group, School of Pharmacy, University of Brighton, Brighton BN2 4GJ, United Kingdom; Al-Hanbali, O., Centre for Pharmaceutical Nanotechnology and Nanotoxicology, Faculty of Pharmaceutical Sciences, University of Copenhagen, Universitetsparken 2, DK-2100 Copenhagen ø, Denmark; Hunter, A.C., Molecular Targeting and Polymer Toxicology Group, School of Pharmacy, University of Brighton, Brighton BN2 4GJ, United Kingdom; Rutt, K.J., Molecular Targeting and Polymer Toxicology Group, School of Pharmacy, University of Brighton, Brighton BN2 4GJ, United Kingdom; Andresen, T.L., Department of Micro- and Nanotechnology, DTU-Nanotech, Technical University of Denmark, Frederiksborgvej, DK-4000 Roskilde, Denmark; Moghimi, S.M., Centre for Pharmaceutical Nanotechnology and Nanotoxicology, Faculty of Pharmaceutical Sciences, University of Copenhagen, Universitetsparken 2, DK-2100 Copenhagen ø, Denmark</t>
  </si>
  <si>
    <t>Nanoparticles with surface projected polyethyleneoxide (PEO) chains in "mushroom-brush" and "brush" configurations display stealth properties in systemic circulation and have numerous applications in site-specific targeting for controlled drug delivery and release as well as diagnostic imaging. We report on the "structure-activity" relationship pertaining to surface-immobilized PEO of various configurations on model nanoparticles, and the initiation of complement cascade, which is the most ancient component of innate human immunity, and its activation may induce clinically significant adverse reactions in some individuals. Conformational states of surface-projected PEO chains, arising from the block copolymer poloxamine 908 adsorption, on polystyrene nanoparticles trigger complement activation differently. Alteration of copolymer architecture on nanospheres from mushroom to brush configuration not only switches complement activation from C1q-dependent classical to lectin pathway but also reduces the level of generated complement activation products C4d, Bb, C5a, and SC5b-9. Also, changes in adsorbed polymer configuration trigger alternative pathway activation differently and through different initiators. Notably, the role for properdin-mediated activation of alternative pathway was only restricted to particles displaying PEO chains in a transition mushroom-brush configuration. Since nanoparticle-mediated complement activation is of clinical concern, our findings provide a rational basis for improved surface engineering and design of immunologically safer stealth and targetable nanosystems with polymers for use in clinical medicine. © 2010 American Chemical Society.</t>
  </si>
  <si>
    <t>Block copolymers; Complement activation; Nanomedicine; Poloxamine 908; Stealth nanoparticles</t>
  </si>
  <si>
    <t>2-s2.0-78649538085</t>
  </si>
  <si>
    <t>Count PLATELETS AND type</t>
  </si>
  <si>
    <t>Moghimi S.M., Andersen A.J., Hashemi S.H., Lettiero B., Ahmadvand D., Hunter A.C., Andresen T.L., Hamad I., Szebeni J.</t>
  </si>
  <si>
    <t>Complement activation cascade triggered by PEG-PL engineered nanomedicines and carbon nanotubes: The challenges ahead</t>
  </si>
  <si>
    <t>10.1016/j.jconrel.2010.04.003</t>
  </si>
  <si>
    <t>https://www.scopus.com/inward/record.uri?eid=2-s2.0-77955415384&amp;doi=10.1016%2fj.jconrel.2010.04.003&amp;partnerID=40&amp;md5=cf8429e8ddc8c198e036101cde01491b</t>
  </si>
  <si>
    <t>Centre for Pharmaceutical Nanotechnology and Nanotoxicology, Department of Pharmaceutics and Analytical Chemistry, University of Copenhagen, Universitetsparken 2, DK-2100 Copenhagen Ø, Denmark; Molecular Targeting and Polymer Toxicology Group, School of Pharmacy, University of Brighton, Brighton BN2 4GJ, United Kingdom; Department of Micro- and Nano-Technology, DTU Nanotech, Technical University of Denmark, Frederiksborgvej 399, DK-4000 Roskilde, Denmark; Department of Pharmaceutical Sciences and Pharmaceutics, Faculty of Pharmacy, Applied Sciences University, Amman, Jordan; Nanomedicine Research Centre, Bay Zoltán Foundation for Applied Research, Semmelweis Medical University and Seroscience Kft, Budapest, Hungary</t>
  </si>
  <si>
    <t>Moghimi, S.M., Centre for Pharmaceutical Nanotechnology and Nanotoxicology, Department of Pharmaceutics and Analytical Chemistry, University of Copenhagen, Universitetsparken 2, DK-2100 Copenhagen Ø, Denmark; Andersen, A.J., Centre for Pharmaceutical Nanotechnology and Nanotoxicology, Department of Pharmaceutics and Analytical Chemistry, University of Copenhagen, Universitetsparken 2, DK-2100 Copenhagen Ø, Denmark; Hashemi, S.H., Centre for Pharmaceutical Nanotechnology and Nanotoxicology, Department of Pharmaceutics and Analytical Chemistry, University of Copenhagen, Universitetsparken 2, DK-2100 Copenhagen Ø, Denmark; Lettiero, B., Centre for Pharmaceutical Nanotechnology and Nanotoxicology, Department of Pharmaceutics and Analytical Chemistry, University of Copenhagen, Universitetsparken 2, DK-2100 Copenhagen Ø, Denmark; Ahmadvand, D., Centre for Pharmaceutical Nanotechnology and Nanotoxicology, Department of Pharmaceutics and Analytical Chemistry, University of Copenhagen, Universitetsparken 2, DK-2100 Copenhagen Ø, Denmark; Hunter, A.C., Molecular Targeting and Polymer Toxicology Group, School of Pharmacy, University of Brighton, Brighton BN2 4GJ, United Kingdom; Andresen, T.L., Department of Micro- and Nano-Technology, DTU Nanotech, Technical University of Denmark, Frederiksborgvej 399, DK-4000 Roskilde, Denmark; Hamad, I., Department of Pharmaceutical Sciences and Pharmaceutics, Faculty of Pharmacy, Applied Sciences University, Amman, Jordan; Szebeni, J., Nanomedicine Research Centre, Bay Zoltán Foundation for Applied Research, Semmelweis Medical University and Seroscience Kft, Budapest, Hungary</t>
  </si>
  <si>
    <t>Since their introduction, poly(ethylene glycol)-phospholipid (PEG-PL) conjugates have found many applications in design and engineering of nanosized delivery systems for controlled delivery of pharmaceuticals especially to non-macrophage targets. However, there are reports of idiosyncratic reactions to certain PEG-PL engineered nanomedicines in both experimental animals and man. These reactions are classified as pseudoallergy and may be associated with cardiopulmonary disturbance and other related symptoms of anaphylaxis. Recent studies suggest that complement activation may be a contributing, but not a rate limiting factor, in eliciting hypersensitivity reactions to such nanomedicines in sensitive individuals. This is rather surprising since PEGylated structures are generally assumed to suppress protein adsorption and blood opsonization events including complement. Here, we examine the molecular basis of complement activation by PEG-PL engineered nanomedicines and carbon nanotubes and discuss the challenges ahead. © 2010 Elsevier B.V.</t>
  </si>
  <si>
    <t>Carbon nanotube; Complement activation; Liposome; Micelle; Poly(ethylene glycol); Pseudoallergy</t>
  </si>
  <si>
    <t>2-s2.0-77955415384</t>
  </si>
  <si>
    <t>Kainthan R.K., Hester S.R., Levin E., Devine D.V., Brooks D.E.</t>
  </si>
  <si>
    <t>In vitro biological evaluation of high molecular weight hyperbranched polyglycerols</t>
  </si>
  <si>
    <t>10.1016/j.biomaterials.2007.07.011</t>
  </si>
  <si>
    <t>https://www.scopus.com/inward/record.uri?eid=2-s2.0-34547900325&amp;doi=10.1016%2fj.biomaterials.2007.07.011&amp;partnerID=40&amp;md5=47fbd426cff09c68b4a6e5e65236adba</t>
  </si>
  <si>
    <t>Department of Pathology, Laboratory Medicine, Centre for Blood Research, Vancouver, BC V6T 2B5, Canada; Department of Chemistry, University of British Columbia, Vancouver, BC V6T 2B5, Canada; Canadian Blood Services, Canada</t>
  </si>
  <si>
    <t>Kainthan, R.K., Department of Pathology, Laboratory Medicine, Centre for Blood Research, Vancouver, BC V6T 2B5, Canada; Hester, S.R., Department of Pathology, Laboratory Medicine, Centre for Blood Research, Vancouver, BC V6T 2B5, Canada; Levin, E., Department of Pathology, Laboratory Medicine, Centre for Blood Research, Vancouver, BC V6T 2B5, Canada, Canadian Blood Services, Canada; Devine, D.V., Department of Pathology, Laboratory Medicine, Centre for Blood Research, Vancouver, BC V6T 2B5, Canada, Canadian Blood Services, Canada; Brooks, D.E., Department of Pathology, Laboratory Medicine, Centre for Blood Research, Vancouver, BC V6T 2B5, Canada, Department of Chemistry, University of British Columbia, Vancouver, BC V6T 2B5, Canada</t>
  </si>
  <si>
    <t>Low molecular weight hyperbranched polyglycerols are highly water soluble and biocompatible polyether polyols, which can be synthesized in a controlled manner with narrow polydispersity. Recently we reported the synthesis and characterization of very high molecular weight (Mn up to 700,000) and narrowly polydispersed polyglycerols which could be potentially used as alternatives to high generation dendrimers which are difficult to make. A detailed biocompatibility testing of these polymers conducted in vitro is reported here. The in vitro studies include hemocompatibility testing for effects on coagulation (prothrombin time (PT), activated partial thromboplastin time (APTT), plasma recalcification time (PRT), thrombelastograph parameters (TEG)), complement activation, platelet activation, red blood cell aggregation and cytotoxicity. Results from these studies show that these high molecular weight polyglycerols are highly biocompatible and are potential candidates for various applications in nanobiotechnology and in nanomedicine. Moreover these polymers are thermally and oxidatively stable. © 2007 Elsevier Ltd. All rights reserved.</t>
  </si>
  <si>
    <t>Biocompatibility; Blood compatibility; Coagulation; Hyperbranched polyglycerol; Red cell aggregation; Thrombelastograph</t>
  </si>
  <si>
    <t>2-s2.0-34547900325</t>
  </si>
  <si>
    <t>Xiong Y., Ren C., Zhang B., Yang H., Lang Y., Min L., Zhang W., Pei F., Yan Y., Li H., Mo A., Tu C., Duan H.</t>
  </si>
  <si>
    <t>Analyzing the behavior of a porous nano-hydroxyapatite/polyamide 66 (n-HA/PA66) composite for healing of bone defects</t>
  </si>
  <si>
    <t>10.2147/IJN.S52990</t>
  </si>
  <si>
    <t>https://www.scopus.com/inward/record.uri?eid=2-s2.0-84892609140&amp;doi=10.2147%2fIJN.S52990&amp;partnerID=40&amp;md5=e78d57ed643c5edbd5cfd29094d2b10e</t>
  </si>
  <si>
    <t>Department of Orthopedics, West China Hospital, Sichuan University, Chengdu, China; School of Physical Science and Technology, Sichuan University, Chengdu, China; Department of Oral Implant, West China College of Stomatology, Sichuan University, Chengdu, China</t>
  </si>
  <si>
    <t>Xiong, Y., Department of Orthopedics, West China Hospital, Sichuan University, Chengdu, China; Ren, C., Department of Orthopedics, West China Hospital, Sichuan University, Chengdu, China; Zhang, B., Department of Orthopedics, West China Hospital, Sichuan University, Chengdu, China; Yang, H., Department of Orthopedics, West China Hospital, Sichuan University, Chengdu, China; Lang, Y., Department of Orthopedics, West China Hospital, Sichuan University, Chengdu, China; Min, L., Department of Orthopedics, West China Hospital, Sichuan University, Chengdu, China; Zhang, W., Department of Orthopedics, West China Hospital, Sichuan University, Chengdu, China; Pei, F., Department of Orthopedics, West China Hospital, Sichuan University, Chengdu, China; Yan, Y., School of Physical Science and Technology, Sichuan University, Chengdu, China; Li, H., School of Physical Science and Technology, Sichuan University, Chengdu, China; Mo, A., Department of Oral Implant, West China College of Stomatology, Sichuan University, Chengdu, China; Tu, C., Department of Orthopedics, West China Hospital, Sichuan University, Chengdu, China; Duan, H., Department of Orthopedics, West China Hospital, Sichuan University, Chengdu, China</t>
  </si>
  <si>
    <t>The aim of this study was to analyze the behavior of the porous nano-hydroxyapatite/polyamide 66 (n-HA/PA66) composite grafted for bone defect repair through a series of biological safety experiments, animal experiments, and a more than 5-year long clinical follow-up. The biological safety experiments, carried out in accordance with the Chinese Guo Biao and Tolerancing (GB/T)16886 and GB/T16175, revealed that porous n-HA/PA66 composite had no cytotoxicity, no sensitization effect, no pyrogenic reaction, and that its hemolysis rate was 0.59% (less than 5%). Rabbit models of tibia defects with grafted porous n-HA/PA66 composite were established. After 2 weeks, the experiment showed that osteogenesis was detected in the porous n-HA/PA66 composite; the density of new bone formation was similar to the surrounding host bone at 12 weeks. After 26 weeks, the artificial bone rebuilt to lamellar bone completely. In the clinical study, a retrospective review was carried out for 21 patients who underwent serial radiographic assessment after treatment with porous n-HA/PA66 composite grafts following bone tumor resection. All wounds healed to grade A. No postoperative infections, delayed deep infection, nonspecific inflammation, rejection, or fractures were encountered. At a mean follow-up of 5.3 years, the mean Musculoskeletal Tumor Society's (MSTS) 93 score was 29.3 points (range: 28-30 points) and mean radiopaque density ratio was 0.77±0.10. The radiologic analysis showed that porous n-HA/PA66 composite had been completely incorporated with the host bone about 1.5 years later. In conclusion, this study indicated that the porous n-HA/PA66 composite had biological safety, and good biocompatibility, osteoinduction, and osseointegration. Thus, the porous n-HA/PA66 composite is an ideal artificial bone substitute and worthy of promotion in the field. © 2014 Xiong et al.</t>
  </si>
  <si>
    <t>Artificial bone materials; Biomaterial; Bone defects healing; Bone grafting; Porous n-HA/PA66 composite (n-HA/PA66)</t>
  </si>
  <si>
    <t>2-s2.0-84892609140</t>
  </si>
  <si>
    <t>Oommen O.P., Duehrkop C., Nilsson B., Hilborn J., Varghese O.P.</t>
  </si>
  <si>
    <t>Multifunctional Hyaluronic Acid and Chondroitin Sulfate Nanoparticles: Impact of Glycosaminoglycan Presentation on Receptor Mediated Cellular Uptake and Immune Activation</t>
  </si>
  <si>
    <t>10.1021/acsami.6b06823</t>
  </si>
  <si>
    <t>https://www.scopus.com/inward/record.uri?eid=2-s2.0-84983349026&amp;doi=10.1021%2facsami.6b06823&amp;partnerID=40&amp;md5=a56fba6eb8ba29598756399b6ca4befc</t>
  </si>
  <si>
    <t>Department of Chemistry, Ångström Laboratory, Science for Life Laboratory, Uppsala University, Uppsala, Sweden; Department of Immunology, Genetics and Pathology, Rudbeck Laboratory, Uppsala University, Uppsala, Sweden; BioMediTech - Institute of Biosciences and Medical Technology, Bioengineering and Nanomedicine Group, Tampere University of Technology, Tampere, Finland</t>
  </si>
  <si>
    <t>Oommen, O.P., Department of Chemistry, Ångström Laboratory, Science for Life Laboratory, Uppsala University, Uppsala, Sweden, BioMediTech - Institute of Biosciences and Medical Technology, Bioengineering and Nanomedicine Group, Tampere University of Technology, Tampere, Finland; Duehrkop, C., Department of Immunology, Genetics and Pathology, Rudbeck Laboratory, Uppsala University, Uppsala, Sweden; Nilsson, B., Department of Immunology, Genetics and Pathology, Rudbeck Laboratory, Uppsala University, Uppsala, Sweden; Hilborn, J., Department of Chemistry, Ångström Laboratory, Science for Life Laboratory, Uppsala University, Uppsala, Sweden; Varghese, O.P., Department of Chemistry, Ångström Laboratory, Science for Life Laboratory, Uppsala University, Uppsala, Sweden</t>
  </si>
  <si>
    <t>Hyaluronic acid (HA) and chondroitin sulfate (CS) polymers are extensively used for various biomedical applications, such as for tissue engineering, drug delivery, and gene delivery. Although both these biopolymers are known to target cell surface CD44 receptors, their relative cellular targeting properties and immune activation potential have never been evaluated. In this article, we present the synthesis and characterization of novel self-assembled supramolecular HA and CS nanoparticles (NPs). These NPs were developed using fluorescein as a hydrophobic component that induced amphiphilicity in biopolymers and also efficiently stabilized anticancer drug doxorubicin (DOX) promoting a near zero-order drug release. The cellular uptake and cytotoxicity studies of these NPs in different human cancer lines, namely, human colorectal carcinoma cell line HCT116 and human breast cancer cell line MCF-7 demonstrated dose dependent cytotoxicity. Interestingly, both NPs showed CD44 dependent cellular uptake with the CS-DOX NP displaying higher dose-dependent cytotoxicity than the HA-DOX NP in different mammalian cells tested. Immunological evaluation of these nanocarriers in an ex vivo human whole blood model revealed that unlike unmodified polymers, the HA NP and CS NP surprisingly showed platelet aggregation and thrombin-antithrombin complex formation at high concentrations (0.8 mg/mL). We also observed a clear difference in early- and late-stage complement activation (C3a and sC5b-9) with CS and CS NP triggering significant complement activation at high concentrations (0.08-0.8 mg/mL), unlike HA and HA NP. These results offer new insight into designing glycosaminoglycan-based NPs and understanding their hematological responses and targeting ability. © 2016 American Chemical Society.</t>
  </si>
  <si>
    <t>cancer; chondroitin sulfate; drug delivery; Hyaluronic acid; immune activation; nanoparticles</t>
  </si>
  <si>
    <t>2-s2.0-84983349026</t>
  </si>
  <si>
    <t>Pondman K.M., Pednekar L., Paudyal B., Tsolaki A.G., Kouser L., Khan H.A., Shamji M.H., ten Haken B., Stenbeck G., Sim R.B., Kishore U.</t>
  </si>
  <si>
    <t>Innate immune humoral factors, C1q and factor H, with differential pattern recognition properties, alter macrophage response to carbon nanotubes</t>
  </si>
  <si>
    <t>10.1016/j.nano.2015.06.009</t>
  </si>
  <si>
    <t>https://www.scopus.com/inward/record.uri?eid=2-s2.0-84951019504&amp;doi=10.1016%2fj.nano.2015.06.009&amp;partnerID=40&amp;md5=a45a467d79b5db47241d54600b6bfd75</t>
  </si>
  <si>
    <t>Centre for Infection, Immunity and Disease Mechanisms, Department of Life Sciences, College of Health and Life Sciences, Brunel University London, United Kingdom; Neuro Imaging, MIRA Institute, University of Twente, Enschede, Netherlands; Department of Biochemistry, College of Science, King Saud University, Riyadh, Saudi Arabia; National Heart and lung Institute, Imperial College London, London, United Kingdom; MRC and Asthma UK Centre in Allergic Mechanisms of Asthma, London, United Kingdom; Department of Pharmacology, University of Oxford, Oxford, United Kingdom; Department of Infection, Immunity and Inflammation, University of Leicester, Leicester, United Kingdom</t>
  </si>
  <si>
    <t>Pondman, K.M., Centre for Infection, Immunity and Disease Mechanisms, Department of Life Sciences, College of Health and Life Sciences, Brunel University London, United Kingdom, Neuro Imaging, MIRA Institute, University of Twente, Enschede, Netherlands; Pednekar, L., Centre for Infection, Immunity and Disease Mechanisms, Department of Life Sciences, College of Health and Life Sciences, Brunel University London, United Kingdom; Paudyal, B., Centre for Infection, Immunity and Disease Mechanisms, Department of Life Sciences, College of Health and Life Sciences, Brunel University London, United Kingdom; Tsolaki, A.G., Centre for Infection, Immunity and Disease Mechanisms, Department of Life Sciences, College of Health and Life Sciences, Brunel University London, United Kingdom; Kouser, L., Centre for Infection, Immunity and Disease Mechanisms, Department of Life Sciences, College of Health and Life Sciences, Brunel University London, United Kingdom; Khan, H.A., Department of Biochemistry, College of Science, King Saud University, Riyadh, Saudi Arabia; Shamji, M.H., National Heart and lung Institute, Imperial College London, London, United Kingdom, MRC and Asthma UK Centre in Allergic Mechanisms of Asthma, London, United Kingdom; ten Haken, B., Neuro Imaging, MIRA Institute, University of Twente, Enschede, Netherlands; Stenbeck, G., Centre for Infection, Immunity and Disease Mechanisms, Department of Life Sciences, College of Health and Life Sciences, Brunel University London, United Kingdom; Sim, R.B., Department of Pharmacology, University of Oxford, Oxford, United Kingdom, Department of Infection, Immunity and Inflammation, University of Leicester, Leicester, United Kingdom; Kishore, U., Centre for Infection, Immunity and Disease Mechanisms, Department of Life Sciences, College of Health and Life Sciences, Brunel University London, United Kingdom</t>
  </si>
  <si>
    <t>Interaction between the complement system and carbon nanotubes (CNTs) can modify their intended biomedical applications. Pristine and derivatised CNTs can activate complement primarily via the classical pathway which enhances uptake of CNTs and suppresses pro-inflammatory response by immune cells. Here, we report that the interaction of C1q, the classical pathway recognition molecule, with CNTs involves charge pattern and classical pathway activation that is partly inhibited by factor H, a complement regulator. C1q and its globular modules, but not factor H, enhanced uptake of CNTs by macrophages and modulated the pro-inflammatory immune response. Thus, soluble complement factors can interact differentially with CNTs and alter the immune response even without complement activation. Coating CNTs with recombinant C1q globular heads offers a novel way of controlling classical pathway activation in nanotherapeutics. Surprisingly, the globular heads also enhance clearance by phagocytes and down-regulate inflammation, suggesting unexpected complexity in receptor interaction. From the Clinical Editor: Carbon nanotubes (CNTs) maybe useful in the clinical setting as targeting drug carriers. However, it is also well known that they can interact and activate the complement system, which may have a negative impact on the applicability of CNTs. In this study, the authors functionalized multi-walled CNT (MWNT), and investigated the interaction with the complement pathway. These studies are important so as to gain further understanding of the underlying mechanism in preparation for future use of CNTs in the clinical setting. © 2015 The Authors.</t>
  </si>
  <si>
    <t>C1q; Carbon nanotubes; Complement; Factor H; Immune system; Innate immunity; Nanotherapeutics</t>
  </si>
  <si>
    <t>2-s2.0-84951019504</t>
  </si>
  <si>
    <t>No effect on platelet</t>
  </si>
  <si>
    <t>Wang L., Su B., Cheng C., Ma L., Li S., Nie S., Zhao C.</t>
  </si>
  <si>
    <t>Layer by layer assembly of sulfonic poly(ether sulfone) as heparin-mimicking coatings: Scalable fabrication of super-hemocompatible and antibacterial membranes</t>
  </si>
  <si>
    <t>10.1039/c4tb01865f</t>
  </si>
  <si>
    <t>https://www.scopus.com/inward/record.uri?eid=2-s2.0-84929176166&amp;doi=10.1039%2fc4tb01865f&amp;partnerID=40&amp;md5=b96078cc561e7d2bf74221f2bf11fdf5</t>
  </si>
  <si>
    <t>College of Polymer Science and Engineering, State Key Laboratory of Polymer Materials Engineering, Sichuan University, Chengdu, China; Department of Nephrology, West China Hospital, Sichuan University, Chengdu, China; College of Chemistry and Materials Engineering, Guiyang University, Guiyang, China</t>
  </si>
  <si>
    <t>Wang, L., College of Polymer Science and Engineering, State Key Laboratory of Polymer Materials Engineering, Sichuan University, Chengdu, China; Su, B., Department of Nephrology, West China Hospital, Sichuan University, Chengdu, China; Cheng, C., College of Polymer Science and Engineering, State Key Laboratory of Polymer Materials Engineering, Sichuan University, Chengdu, China; Ma, L., College of Polymer Science and Engineering, State Key Laboratory of Polymer Materials Engineering, Sichuan University, Chengdu, China; Li, S., College of Polymer Science and Engineering, State Key Laboratory of Polymer Materials Engineering, Sichuan University, Chengdu, China; Nie, S., College of Chemistry and Materials Engineering, Guiyang University, Guiyang, China; Zhao, C., College of Polymer Science and Engineering, State Key Laboratory of Polymer Materials Engineering, Sichuan University, Chengdu, China</t>
  </si>
  <si>
    <t>In this study, to approach the scalable fabrication of super-hemocompatible and antibacterial membranes, surface engineered 3D heparin-mimicking coatings were designed by layer by layer (LBL) assembly of water-soluble heparin-mimicking polymer (WHP) and quaternized chitosan (QC). The low cost and scalable WHP was synthesized by a combination of polycondensation and post-carboxylation method, and the antibacterial QC was prepared by a two-step quaternization reaction. Then, the as-prepared negatively charged WHP and positively charged QC were used to conduct the LBL assembly on the widely used poly(ether sulfone) (PES) membrane surface to prepare heparin-mimicking modified membrane. The results indicated that the assembled heparin-mimicking coating nanofilms exhibited 3D porous morphology. The systematic blood compatibility and antithrombotic evaluation revealed that the functionalized membrane owned prolonged clotting times and greatly suppressed platelet adhesion and activation; further contacting activation detection (TAT and PF-4) and complement activation (C3a and C5a) experiments indicated that the heparin-mimicking membranes had lower blood activation compared to the pristine membrane. The cell observations demonstrated that the surface assembled heparin-mimicking nanofilms showed superior performances in endothelial cells adhesion and growth than the pure PES membrane. The results of the antibacterial study indicated that the QC contained coating exhibited significant inhibition ability for both Escherichia coli and Staphlococcus aureus. In general, the LBL assembled heparin-mimicking coatings conferred the functionalized PES membranes with integrated blood compatibility, cytocompatibility and antibacterial property for multi-applications, which may forward the fabrication and application of heparin-mimicking biomedical devices. © The Royal Society of Chemistry 2015.</t>
  </si>
  <si>
    <t>2-s2.0-84929176166</t>
  </si>
  <si>
    <t>Pondman K.M., Sobik M., Nayak A., Tsolaki A.G., Jäkel A., Flahaut E., Hampel S., ten Haken B., Sim R.B., Kishore U.</t>
  </si>
  <si>
    <t>Complement activation by carbon nanotubes and its influence on the phagocytosis and cytokine response by macrophages</t>
  </si>
  <si>
    <t>10.1016/j.nano.2014.02.010</t>
  </si>
  <si>
    <t>https://www.scopus.com/inward/record.uri?eid=2-s2.0-84905273117&amp;doi=10.1016%2fj.nano.2014.02.010&amp;partnerID=40&amp;md5=b3d993ce743c6a276b60438d8aa59aff</t>
  </si>
  <si>
    <t>Neuro Imaging, MIRA Institute, University of Twente, Enschede, Netherlands; Departments of Biochemistry and Pharmacology, University of Oxford, Oxford, United Kingdom; Centre for Infection, Immunity and Disease Mechanisms, Biosciences, Brunel University, London, United Kingdom; Centre Interuniversitaire de Recherche et d'Ingénierie des Matériaux, Institut Carnot Cirimat, Toulouse, France; Leibniz Institute of Solid State and Materials Research Dresden, IFW-Dresden, Germany; Faculty of Science, Engineering and Computing, Kingston University, Kingston-upon-Thames, United Kingdom</t>
  </si>
  <si>
    <t>Pondman, K.M., Neuro Imaging, MIRA Institute, University of Twente, Enschede, Netherlands, Departments of Biochemistry and Pharmacology, University of Oxford, Oxford, United Kingdom, Centre for Infection, Immunity and Disease Mechanisms, Biosciences, Brunel University, London, United Kingdom; Sobik, M., Neuro Imaging, MIRA Institute, University of Twente, Enschede, Netherlands; Nayak, A., Centre for Infection, Immunity and Disease Mechanisms, Biosciences, Brunel University, London, United Kingdom; Tsolaki, A.G., Centre for Infection, Immunity and Disease Mechanisms, Biosciences, Brunel University, London, United Kingdom; Jäkel, A., Departments of Biochemistry and Pharmacology, University of Oxford, Oxford, United Kingdom; Flahaut, E., Centre Interuniversitaire de Recherche et d'Ingénierie des Matériaux, Institut Carnot Cirimat, Toulouse, France; Hampel, S., Leibniz Institute of Solid State and Materials Research Dresden, IFW-Dresden, Germany; ten Haken, B., Neuro Imaging, MIRA Institute, University of Twente, Enschede, Netherlands; Sim, R.B., Departments of Biochemistry and Pharmacology, University of Oxford, Oxford, United Kingdom, Faculty of Science, Engineering and Computing, Kingston University, Kingston-upon-Thames, United Kingdom; Kishore, U., Centre for Infection, Immunity and Disease Mechanisms, Biosciences, Brunel University, London, United Kingdom</t>
  </si>
  <si>
    <t>Carbon nanotubes (CNTs) have promised a range of applications in biomedicine. Although influenced by the dispersants used, CNTs are recognized by the innate immune system, predominantly by the classical pathway of the complement system. Here, we confirm that complement activation by the CNT used continues up to C3 and C5, indicating that the entire complement system is activated including the formation of membrane-attack complexes. Using recombinant forms of the globular regions of human C1q (gC1q) as inhibitors of CNT-mediated classical pathway activation, we show that C1q, the first recognition subcomponent of the classical pathway, binds CNTs via the gC1q domain. Complement opsonisation of CNTs significantly enhances their uptake by U937 cells, with concomitant downregulation of pro-inflammatory cytokines and up-regulation of anti-inflammatory cytokines in both U937 cells and human monocytes. We propose that CNT-mediated complement activation may cause recruitment of cellular infiltration, followed by phagocytosis without inducing a pro-inflammatory immune response. From the Clinical Editor: This study highlights the importance of the complement system in response to carbon nanontube administration, suggesting that the ensuing complement activation may cause recruitment of cellular infiltration, followed by phagocytosis without inducing a pro-inflammatory immune response. © 2014 Elsevier Inc.</t>
  </si>
  <si>
    <t>C1q; Carbon nanotubes; Complement; Cytokines; Macrophage</t>
  </si>
  <si>
    <t>2-s2.0-84905273117</t>
  </si>
  <si>
    <t>Count COMPLEMENT AND type</t>
  </si>
  <si>
    <t>Chowdhury S.M., Kanakia S., Toussaint J.D., Frame M.D., Dewar A.M., Shroyer K.R., Moore W., Sitharaman B.</t>
  </si>
  <si>
    <t>In vitro hematological and in vivo vasoactivity assessment of dextran functionalized graphene</t>
  </si>
  <si>
    <t>10.1038/srep02584</t>
  </si>
  <si>
    <t>https://www.scopus.com/inward/record.uri?eid=2-s2.0-84883745826&amp;doi=10.1038%2fsrep02584&amp;partnerID=40&amp;md5=1af63a0d2cf46bbbb2f9f78dcd427e64</t>
  </si>
  <si>
    <t>Department of Biomedical Engineering, Stony Brook, NY, United States; Department of Pathology, Stony Brook, NY, United States; Department of Radiology Stony Brook University, Stony Brook, NY, United States</t>
  </si>
  <si>
    <t>Chowdhury, S.M., Department of Biomedical Engineering, Stony Brook, NY, United States; Kanakia, S., Department of Biomedical Engineering, Stony Brook, NY, United States; Toussaint, J.D., Department of Biomedical Engineering, Stony Brook, NY, United States; Frame, M.D., Department of Biomedical Engineering, Stony Brook, NY, United States; Dewar, A.M., Department of Biomedical Engineering, Stony Brook, NY, United States; Shroyer, K.R., Department of Pathology, Stony Brook, NY, United States; Moore, W., Department of Radiology Stony Brook University, Stony Brook, NY, United States; Sitharaman, B., Department of Biomedical Engineering, Stony Brook, NY, United States</t>
  </si>
  <si>
    <t>The intravenous, intramuscular or intraperitoneal administration of water solubilized graphene nanoparticles for biomedical applications will result in their interaction with the hematological components and vasculature. Herein, we have investigated the effects of dextran functionalized graphene nanoplatelets (GNP-Dex) on histamine release, platelet activation, immune activation, blood cell hemolysis in vitro, and vasoactivity in vivo. The results indicate that GNP-Dex formulations prevented histamine release from activated RBL-2H3 rat mast cells, and at concentrations ≥ 7 mg/ml, showed a 12-20% increase in levels of complement proteins. Cytokine (TNF-Alpha and IL-10) levels remained within normal range. GNP-Dex formulations did not cause platelet activation or blood cell hemolysis. Using the hamster cheek pouch in vivo model, the initial vasoactivity of GNP-Dex at concentrations (1-50 mg/ml) equivalent to the first pass of a bolus injection was a brief concentration-dependent dilation in arcade and terminal arterioles. However, they did not induce a pro-inflammatory endothelial dysfunction effect.</t>
  </si>
  <si>
    <t>2-s2.0-84883745826</t>
  </si>
  <si>
    <t>Isaacman M.J., Corigliano E.M., Theogarajan L.S.</t>
  </si>
  <si>
    <t>Stealth polymeric vesicles via metal-free click coupling</t>
  </si>
  <si>
    <t>Biomacromolecules</t>
  </si>
  <si>
    <t>10.1021/bm400940h</t>
  </si>
  <si>
    <t>https://www.scopus.com/inward/record.uri?eid=2-s2.0-84883793332&amp;doi=10.1021%2fbm400940h&amp;partnerID=40&amp;md5=d2ab6d6264d1be1b24d81b3a769d78b5</t>
  </si>
  <si>
    <t>Department of Chemistry and Biochemistry, University of California, Santa Barbara, CA 93106, United States; Department of Electrical and Computer Engineering, University of California, Santa Barbara, CA 93106, United States</t>
  </si>
  <si>
    <t>Isaacman, M.J., Department of Chemistry and Biochemistry, University of California, Santa Barbara, CA 93106, United States; Corigliano, E.M., Department of Electrical and Computer Engineering, University of California, Santa Barbara, CA 93106, United States; Theogarajan, L.S., Department of Electrical and Computer Engineering, University of California, Santa Barbara, CA 93106, United States</t>
  </si>
  <si>
    <t>The strain-promoted azide-alkyne cycloaddition represents an optimal metal-free method for the modular coupling of amphiphilic polymer blocks. Hydrophilic poly(oxazoline) (PMOXA) or poly(ethylene glycol) (PEG) A-blocks were coupled with a hydrophobic poly(siloxane) B-block to provide triblock copolymers capable of self-assembling into vesicular nanostructures. Stealth properties investigated via a complement activation assay revealed the superior in vitro stealth attributes of polymeric vesicles synthesized via a metal-free approach to those coupled via the widely used copper-catalyzed click method. Furthermore, the ability to change a single parameter, such as the hydrophilic block, allowed the direct comparison of the biocompatibility properties of triblock copolymers containing PMOXA or PEG. Our studies convincingly demonstrate the need for a metal-free approach, both in preventing cytotoxicity while imparting optimal stealth properties for potential biomedical applications. © 2013 American Chemical Society.</t>
  </si>
  <si>
    <t>2-s2.0-84883793332</t>
  </si>
  <si>
    <t>Tan X., Feng L., Zhang J., Yang K., Zhang S., Liu Z., Peng R.</t>
  </si>
  <si>
    <t>Functionalization of graphene oxide generates a unique interface for selective serum protein interactions</t>
  </si>
  <si>
    <t>10.1021/am302706g</t>
  </si>
  <si>
    <t>https://www.scopus.com/inward/record.uri?eid=2-s2.0-84874593924&amp;doi=10.1021%2fam302706g&amp;partnerID=40&amp;md5=4409dd87760e13837b3ff9e3200258b2</t>
  </si>
  <si>
    <t>Institute of Functional Nano and Soft Materials (FUNSOM), Jiangsu Key Laboratory for Carbon-Based Functional Materials and Devices, Soochow University, Suzhou, Jiangsu 215123, China</t>
  </si>
  <si>
    <t>Tan, X., Institute of Functional Nano and Soft Materials (FUNSOM), Jiangsu Key Laboratory for Carbon-Based Functional Materials and Devices, Soochow University, Suzhou, Jiangsu 215123, China; Feng, L., Institute of Functional Nano and Soft Materials (FUNSOM), Jiangsu Key Laboratory for Carbon-Based Functional Materials and Devices, Soochow University, Suzhou, Jiangsu 215123, China; Zhang, J., Institute of Functional Nano and Soft Materials (FUNSOM), Jiangsu Key Laboratory for Carbon-Based Functional Materials and Devices, Soochow University, Suzhou, Jiangsu 215123, China; Yang, K., Institute of Functional Nano and Soft Materials (FUNSOM), Jiangsu Key Laboratory for Carbon-Based Functional Materials and Devices, Soochow University, Suzhou, Jiangsu 215123, China; Zhang, S., Institute of Functional Nano and Soft Materials (FUNSOM), Jiangsu Key Laboratory for Carbon-Based Functional Materials and Devices, Soochow University, Suzhou, Jiangsu 215123, China; Liu, Z., Institute of Functional Nano and Soft Materials (FUNSOM), Jiangsu Key Laboratory for Carbon-Based Functional Materials and Devices, Soochow University, Suzhou, Jiangsu 215123, China; Peng, R., Institute of Functional Nano and Soft Materials (FUNSOM), Jiangsu Key Laboratory for Carbon-Based Functional Materials and Devices, Soochow University, Suzhou, Jiangsu 215123, China</t>
  </si>
  <si>
    <t>Potential toxicity and risk of inducing allergy and inflammation have always been a great concern of using nanomaterials in biomedicine. In this work, we investigate the serum behaviors of graphene oxide (GO) and how such behaviors are affected by its surface modification such as PEGylation. The results show that, when incubated with human sera, unfunctionalized GO adsorbs a significant amount of serum proteins and strongly induces complement C3 cleavage (part of the complement activation cascade), generating C3a/C3a(des-Arg), an anaphylatoxin involved in local inflammatory responses, whereas PEGylated nano-GO (nGO-PEG) exhibits dramatic reductions in both protein binding in general and complement C3 activation. Moreover, we uncover that PEGylation on GO nanosheets apparently generates an interesting nanointerface, evidenced by the acquired certain selectivity and increased binding capacities of nGO-PEG toward a few serum proteins. Further mass spectrometry analysis identifies six nGO-PEG binding proteins, four of which are immune-related factors, including C3a/C3a(des-Arg). A series of Western blot analysis demonstrate that nGO-PEG binds up to 2-fold amount of C3a/C3a(des-Arg) than unfunctionalized GO, and can efficiently decrease the level of C3a/C3a(des-Arg) in treated sera, preventing the normal interaction of C3a with its receptor. In a proof-of-concept experiment, we demonstrate that nGO-PEG may serve to help eliminate the C3a/C3a(des-Arg) induced by other nanomaterials such as as-made GO, indicating a new strategy to modulate the immune responses evoked by one nanomaterial through the addition of another type of nanomaterial. Our results highlight the great importance of nanobio interface in regulating the biological effects of nanomaterials. © 2013 American Chemical Society.</t>
  </si>
  <si>
    <t>anaphylatoxin; C3a/C3a(des-Arg); graphene oxide; immune response; nanobio interface; serum behavior</t>
  </si>
  <si>
    <t>2-s2.0-84874593924</t>
  </si>
  <si>
    <t>Rybak-Smith M.J., Tripisciano C., Borowiak-Palen E., Lamprecht C., Sim R.B.</t>
  </si>
  <si>
    <t>Effect of functionalization of carbon nanotubes with psychosine on complement activation and protein adsorption</t>
  </si>
  <si>
    <t>10.1166/jbn.2011.1347</t>
  </si>
  <si>
    <t>https://www.scopus.com/inward/record.uri?eid=2-s2.0-84856811307&amp;doi=10.1166%2fjbn.2011.1347&amp;partnerID=40&amp;md5=8a6157c061e9de1d46789072455e42a9</t>
  </si>
  <si>
    <t>Department of Pharmacology, University of Oxford, Mansfield Road, Oxford OX1 3QT, United Kingdom; Centre of Knowledge Based Nanomaterials and Technologies, Institute of Chemical and Environment Engineering, West Pomeranian University of Technology, ul. Pulaskiego 10, 70-322 Szczecin, Poland; Institute of Biophysics, J. Kepler University, Altenbergerstraße 6, A-4040 Linz, Austria</t>
  </si>
  <si>
    <t>Rybak-Smith, M.J., Department of Pharmacology, University of Oxford, Mansfield Road, Oxford OX1 3QT, United Kingdom; Tripisciano, C., Centre of Knowledge Based Nanomaterials and Technologies, Institute of Chemical and Environment Engineering, West Pomeranian University of Technology, ul. Pulaskiego 10, 70-322 Szczecin, Poland; Borowiak-Palen, E., Centre of Knowledge Based Nanomaterials and Technologies, Institute of Chemical and Environment Engineering, West Pomeranian University of Technology, ul. Pulaskiego 10, 70-322 Szczecin, Poland; Lamprecht, C., Institute of Biophysics, J. Kepler University, Altenbergerstraße 6, A-4040 Linz, Austria; Sim, R.B., Department of Pharmacology, University of Oxford, Mansfield Road, Oxford OX1 3QT, United Kingdom</t>
  </si>
  <si>
    <t>Carbon nanotubes possess interesting physicochemical properties which make them potentially usable in medicine. Single-walled carbon nanotubes and multi-walled carbon nanotubes, for example, may carry and deliver anticancer drugs, such as cisplatin. Magnetic nanoparticles, like iron filled MWCNT, can be used in hyperthermia therapy. However, their hydrophobic character is a major difficulty, as preparation of stable dispersions of carbon nanotubes in biological buffers is an essential step towards biomedical applications. Recently, a novel treatment using the glycolipid, Galactosyl-β1-sphingosine (psychosine), was employed to make stable suspensions of psychosine- functionalized carbon nanotubes in biological buffers. 1 In this paper, the interactions of psychosine-functionalized carbon nanotubes with a part of the human immune system, complement, is presented. To investigate if human serum complement proteins can interact with psychosine-functionalized carbon nanotubes, complement consumption (depletion) assays were conducted. Moreover, direct protein binding studies, to analyze the interaction of plasma proteins with the psychosine-functionalized carbon nanotubes, using affinity chromatography and sodium dodecyl sulphate polyacrylamide gel electrophoresis techniques, were applied. The psychosinefunctionalized carbon nanotubes activate human complement via the classical pathway. Interestingly, as the hydrophilic part of the glycolipid may bind to ficolins, the lectin pathway could also be involved. Binding of human plasma proteins is very selective as only very few proteins adsorb to the psychosine-functionalized carbon nanotube surface, when placed in contact with human plasma. Bovine serum albumin-coated carbon nanotubes were used as a standard to find the differences in complement activation and protein adsorption patterns, caused by various non-covalent coatings of carbon nanotubes. Copyright © 2011 American Scientific Publishers All rights reserved.</t>
  </si>
  <si>
    <t>Apolipoproteins; Carbon nanotubes; Complement; Human plasma; Psychosine</t>
  </si>
  <si>
    <t>2-s2.0-84856811307</t>
  </si>
  <si>
    <t>Journal of Biomedical Materials Research - Part B Applied Biomaterials</t>
  </si>
  <si>
    <t>Platelet</t>
  </si>
  <si>
    <t>Muthusubramaniam L., Lowe R., Fissell W.H., Li L., Marchant R.E., Desai T.A., Roy S.</t>
  </si>
  <si>
    <t>Hemocompatibility of silicon-based substrates for biomedical implant applications</t>
  </si>
  <si>
    <t>Annals of Biomedical Engineering</t>
  </si>
  <si>
    <t>10.1007/s10439-011-0256-y</t>
  </si>
  <si>
    <t>https://www.scopus.com/inward/record.uri?eid=2-s2.0-79954415769&amp;doi=10.1007%2fs10439-011-0256-y&amp;partnerID=40&amp;md5=844e138eb35a974cef833b0f9c363488</t>
  </si>
  <si>
    <t>Department of Bioengineering and Therapeutic Sciences, University of California, San Francisco, Box 2520, San Francisco, CA 94158-2330, United States; Joint Graduate Group in Bioengineering, University of California, San Francisco-University of California, Berkeley, San Francisco, CA, United States; Department of Biomedical Engineering, Cleveland Clinic, Cleveland, OH, United States; Department of Nephrology and Hypertension, Cleveland Clinic, Cleveland, OH, United States; Department of Biomedical Engineering, Case Western Reserve University, Cleveland, OH, United States</t>
  </si>
  <si>
    <t>Muthusubramaniam, L., Department of Bioengineering and Therapeutic Sciences, University of California, San Francisco, Box 2520, San Francisco, CA 94158-2330, United States, Joint Graduate Group in Bioengineering, University of California, San Francisco-University of California, Berkeley, San Francisco, CA, United States; Lowe, R., Department of Bioengineering and Therapeutic Sciences, University of California, San Francisco, Box 2520, San Francisco, CA 94158-2330, United States; Fissell, W.H., Department of Biomedical Engineering, Cleveland Clinic, Cleveland, OH, United States, Department of Nephrology and Hypertension, Cleveland Clinic, Cleveland, OH, United States; Li, L., Department of Biomedical Engineering, Cleveland Clinic, Cleveland, OH, United States; Marchant, R.E., Department of Biomedical Engineering, Case Western Reserve University, Cleveland, OH, United States; Desai, T.A., Department of Bioengineering and Therapeutic Sciences, University of California, San Francisco, Box 2520, San Francisco, CA 94158-2330, United States, Joint Graduate Group in Bioengineering, University of California, San Francisco-University of California, Berkeley, San Francisco, CA, United States; Roy, S., Department of Bioengineering and Therapeutic Sciences, University of California, San Francisco, Box 2520, San Francisco, CA 94158-2330, United States, Joint Graduate Group in Bioengineering, University of California, San Francisco-University of California, Berkeley, San Francisco, CA, United States</t>
  </si>
  <si>
    <t>Silicon membranes with highly uniform nanopore sizes fabricated using microelectromechanical systems (MEMS) technology allow for the development of miniaturized implants such as those needed for renal replacement therapies. However, the blood compatibility of silicon has thus far been an unresolved issue in the use of these substrates in implantable biomedical devices. We report the results of hemocompatibility studies using bare silicon, polysilicon, and modified silicon substrates. The surface modifications tested have been shown to reduce protein and/or platelet adhesion, thus potentially improving biocompatibility of silicon. Hemocompatibility was evaluated under four categories-coagulation (thrombin-antithrombin complex, TAT generation), complement activation (complement protein, C3a production), platelet activation (P-selectin, CD62P expression), and platelet adhesion. Our tests revealed that all silicon substrates display low coagulation and complement activation, comparable to that of Teflon and stainless steel, two materials commonly used in medical implants, and significantly lower than that of diethylaminoethyl (DEAE) cellulose, a polymer used in dialysis membranes. Unmodified silicon and polysilicon showed significant platelet attachment; however, the surface modifications on silicon reduced platelet adhesion and activation to levels comparable to that on Teflon. These results suggest that surface-modified silicon substrates are viable for the development of miniaturized renal replacement systems. © 2011 The Author(s).</t>
  </si>
  <si>
    <t>Activation; Coagulation; Complement; Platelet adhesion; Surface modification</t>
  </si>
  <si>
    <t>2-s2.0-79954415769</t>
  </si>
  <si>
    <t>Complement</t>
  </si>
  <si>
    <t>Ling W.L., Biro A., Bally I., Tacnet P., Deniaud A., Doris E., Frachet P., Schoehn G., Pebay-Peyroula E., Arlaud G.J.</t>
  </si>
  <si>
    <t>Proteins of the innate immune system crystallize on carbon nanotubes but are not activated</t>
  </si>
  <si>
    <t>10.1021/nn102400w</t>
  </si>
  <si>
    <t>https://www.scopus.com/inward/record.uri?eid=2-s2.0-79951920918&amp;doi=10.1021%2fnn102400w&amp;partnerID=40&amp;md5=beae83ac21b43360ec50bd57f9c43731</t>
  </si>
  <si>
    <t>CEA, Institut de Biologie Structurale Jean-Pierre Ebel, 38027 Grenoble, France; CNRS, Institut de Biologie Structurale Jean-Pierre Ebel, 38027 Grenoble, France; Université Joseph Fourier - Grenoble 1, Institut de Biologie Structurale Jean-Pierre Ebel, 38027 Grenoble, France; CEA, LETI, Minatec, 38054 Grenoble Cedex 9, France; CEA, IBiTecS, Service de Chimie Bioorganique et de Marquage, 91191 Gif-sur-Yvette, France; Unit for Virus Host Cell Interaction, UMR 5233, Université Joseph Fourier, EMBL, CNRS, Grenoble, France</t>
  </si>
  <si>
    <t>Ling, W.L., CEA, Institut de Biologie Structurale Jean-Pierre Ebel, 38027 Grenoble, France, CNRS, Institut de Biologie Structurale Jean-Pierre Ebel, 38027 Grenoble, France, Université Joseph Fourier - Grenoble 1, Institut de Biologie Structurale Jean-Pierre Ebel, 38027 Grenoble, France, CEA, LETI, Minatec, 38054 Grenoble Cedex 9, France; Biro, A., CEA, Institut de Biologie Structurale Jean-Pierre Ebel, 38027 Grenoble, France, CNRS, Institut de Biologie Structurale Jean-Pierre Ebel, 38027 Grenoble, France, Université Joseph Fourier - Grenoble 1, Institut de Biologie Structurale Jean-Pierre Ebel, 38027 Grenoble, France; Bally, I., CEA, Institut de Biologie Structurale Jean-Pierre Ebel, 38027 Grenoble, France, CNRS, Institut de Biologie Structurale Jean-Pierre Ebel, 38027 Grenoble, France, Université Joseph Fourier - Grenoble 1, Institut de Biologie Structurale Jean-Pierre Ebel, 38027 Grenoble, France; Tacnet, P., CEA, Institut de Biologie Structurale Jean-Pierre Ebel, 38027 Grenoble, France, CNRS, Institut de Biologie Structurale Jean-Pierre Ebel, 38027 Grenoble, France, Université Joseph Fourier - Grenoble 1, Institut de Biologie Structurale Jean-Pierre Ebel, 38027 Grenoble, France; Deniaud, A., CEA, Institut de Biologie Structurale Jean-Pierre Ebel, 38027 Grenoble, France, CNRS, Institut de Biologie Structurale Jean-Pierre Ebel, 38027 Grenoble, France, Université Joseph Fourier - Grenoble 1, Institut de Biologie Structurale Jean-Pierre Ebel, 38027 Grenoble, France; Doris, E., CEA, IBiTecS, Service de Chimie Bioorganique et de Marquage, 91191 Gif-sur-Yvette, France; Frachet, P., CEA, Institut de Biologie Structurale Jean-Pierre Ebel, 38027 Grenoble, France, CNRS, Institut de Biologie Structurale Jean-Pierre Ebel, 38027 Grenoble, France, Université Joseph Fourier - Grenoble 1, Institut de Biologie Structurale Jean-Pierre Ebel, 38027 Grenoble, France; Schoehn, G., CEA, Institut de Biologie Structurale Jean-Pierre Ebel, 38027 Grenoble, France, CNRS, Institut de Biologie Structurale Jean-Pierre Ebel, 38027 Grenoble, France, Université Joseph Fourier - Grenoble 1, Institut de Biologie Structurale Jean-Pierre Ebel, 38027 Grenoble, France, Unit for Virus Host Cell Interaction, UMR 5233, Université Joseph Fourier, EMBL, CNRS, Grenoble, France; Pebay-Peyroula, E., CEA, Institut de Biologie Structurale Jean-Pierre Ebel, 38027 Grenoble, France, CNRS, Institut de Biologie Structurale Jean-Pierre Ebel, 38027 Grenoble, France, Université Joseph Fourier - Grenoble 1, Institut de Biologie Structurale Jean-Pierre Ebel, 38027 Grenoble, France; Arlaud, G.J., CEA, Institut de Biologie Structurale Jean-Pierre Ebel, 38027 Grenoble, France, CNRS, Institut de Biologie Structurale Jean-Pierre Ebel, 38027 Grenoble, France, Université Joseph Fourier - Grenoble 1, Institut de Biologie Structurale Jean-Pierre Ebel, 38027 Grenoble, France</t>
  </si>
  <si>
    <t>The classical pathway of complement is an essential component of the human innate immune system involved in the defense against pathogens as well as in the clearance of altered self-components. Activation of this pathway is triggered by C1, a multimolecular complex comprising a recognition protein C1q associated with a catalytic subunit C1s-C1r-C1r-C1s. We report here the direct observation of organized binding of C1 components C1q and C1s-C1r-C1r-C1s on carbon nanotubes, an ubiquitous component in nanotechnology research. Electron microscopy imaging showed individual multiwalled carbon nanotubes with protein molecules organized along the length of the sidewalls, often over 1 μm long. Less well-organized protein attachment was also observed on double-walled carbon nanotubes. Protein-solubilized nanotubes continued to attract protein molecules after their surface was fully covered. Despite the C1q binding properties, none of the nanotubes activated the C1 complex. We discuss these results on the adsorption mechanisms of macromolecules on carbon nanotubes and the possibility of using carbon nanotubes for structural studies of macromolecules. Importantly, the observations suggest that carbon nanotubes may interfere with the human immune system when entering the bloodstream. Our results raise caution in the applications of carbon nanotubes in biomedicine but may also open possibilities of novel applications concerning the many biochemical processes involving the versatile C1 macromolecule. © 2011 American Chemical Society.</t>
  </si>
  <si>
    <t>2D crystallization; C1q; C1s-C1r-C1r-C1s; carbon nanotubes; complement; immunotoxicity; nanotoxicity</t>
  </si>
  <si>
    <t>2-s2.0-79951920918</t>
  </si>
  <si>
    <t>Fischer H., Luk M., Oedekoven B., Telle R., Mottaghy K.</t>
  </si>
  <si>
    <t>Hemocompatibility of high strength oxide ceramic materials: An in vitro study</t>
  </si>
  <si>
    <t>10.1002/jbm.a.31119</t>
  </si>
  <si>
    <t>https://www.scopus.com/inward/record.uri?eid=2-s2.0-34249744409&amp;doi=10.1002%2fjbm.a.31119&amp;partnerID=40&amp;md5=4b553ddbe4a956661230706c0abff5d5</t>
  </si>
  <si>
    <t>Department of Ceramics and Refractory Materials, RWTH Aachen University, Mauerstrasse 5, D-52064 Aachen, Germany; Department of Physiology, University Hospital Aachen, Pauwelsstrasse 30, 52074 Aachen, Germany</t>
  </si>
  <si>
    <t>Fischer, H., Department of Ceramics and Refractory Materials, RWTH Aachen University, Mauerstrasse 5, D-52064 Aachen, Germany; Luk, M., Department of Ceramics and Refractory Materials, RWTH Aachen University, Mauerstrasse 5, D-52064 Aachen, Germany, Department of Physiology, University Hospital Aachen, Pauwelsstrasse 30, 52074 Aachen, Germany; Oedekoven, B., Department of Physiology, University Hospital Aachen, Pauwelsstrasse 30, 52074 Aachen, Germany; Telle, R., Department of Ceramics and Refractory Materials, RWTH Aachen University, Mauerstrasse 5, D-52064 Aachen, Germany; Mottaghy, K., Department of Physiology, University Hospital Aachen, Pauwelsstrasse 30, 52074 Aachen, Germany</t>
  </si>
  <si>
    <t>High strength oxide ceramic materials like alumina and zirconia are frequently used for artificial joints because of their biocompatibility and high wear resistance. Their suitability as materials for implants and biomedical devices with direct blood contact, such as cardiovascular implants or components for blood pumps and dialyzers, has not been confirmed to date. The objective of this study was to investigate whether oxide ceramics show sufficient hemocompatibility. Dense specimens were made out of alumina, zirconia, titanium oxide, and aluminum titanate. Polyvinyl-chloride and silicone were additionally tested as reference materials. Interactions of human blood with the surfaces were studied by investigating partial thromboplastin time (PTT), thrombin antithrombin III complex (TAT), free plasma hemoglobin concentration, complete blood count, complement factor 5a, and protein adsorption. The results from the PTT and TAT tests clearly indicated higher blood activation by the ceramic materials when compared to the two polymer materials. However, alumina and zirconia showed lower C5a concentrations and less protein adsorption than the reference materials. Our results revealed that oxide ceramic materials alone cannot be used for implants in direct blood contact without modification of the ceramic surface, for example, by made-to-measure inert nanocoatings. © 2007 Wiley Periodicals, Inc.</t>
  </si>
  <si>
    <t>Alumina; Complement; Hemocompatibility; in vitro test; Zirconia</t>
  </si>
  <si>
    <t>2-s2.0-34249744409</t>
  </si>
  <si>
    <t>Tenzer S., Docter D., Kuharev J., Musyanovych A., Fetz V., Hecht R., Schlenk F., Fischer D., Kiouptsi K., Reinhardt C., Landfester K., Schild H., Maskos M., Knauer S.K., Stauber R.H.</t>
  </si>
  <si>
    <t>Rapid formation of plasma protein corona critically affects nanoparticle pathophysiology</t>
  </si>
  <si>
    <t>Nature Nanotechnology</t>
  </si>
  <si>
    <t>10.1038/nnano.2013.181</t>
  </si>
  <si>
    <t>https://www.scopus.com/inward/record.uri?eid=2-s2.0-84885483569&amp;doi=10.1038%2fnnano.2013.181&amp;partnerID=40&amp;md5=d5424f16a58a9647640539af0aa81c88</t>
  </si>
  <si>
    <t>Institute for Immunology, University Medical Center of Mainz, Langenbeckstrasse 1, 55101 Mainz, Germany; Molecular and Cellular Oncology/Mainz Screening Center, University Medical Center of Mainz, Langenbeckstrasse 1, 55101 Mainz, Germany; Max Planck Institute for Polymer Research, Ackermannweg 10, 55128 Mainz, Germany; Institute for Molecular Biology, University Duisburg-Essen, Universitätsstrasse 5, 45117 Essen, Germany; Department of Pharmaceutical Technology, Friedrich-Schiller University Jena, Otto-Schott-Strasse 41, 07745 Jena, Germany; Center for Thrombosis and Hemostasis, University Medical Center of Mainz, Langenbeckstrasse 1, 55101 Mainz, Germany; Institute of Microtechnology Mainz GmbH, Carl-Zeiss-Strasse 18-20, 55129 Mainz, Germany</t>
  </si>
  <si>
    <t>Tenzer, S., Institute for Immunology, University Medical Center of Mainz, Langenbeckstrasse 1, 55101 Mainz, Germany; Docter, D., Molecular and Cellular Oncology/Mainz Screening Center, University Medical Center of Mainz, Langenbeckstrasse 1, 55101 Mainz, Germany; Kuharev, J., Institute for Immunology, University Medical Center of Mainz, Langenbeckstrasse 1, 55101 Mainz, Germany; Musyanovych, A., Max Planck Institute for Polymer Research, Ackermannweg 10, 55128 Mainz, Germany, Institute of Microtechnology Mainz GmbH, Carl-Zeiss-Strasse 18-20, 55129 Mainz, Germany; Fetz, V., Molecular and Cellular Oncology/Mainz Screening Center, University Medical Center of Mainz, Langenbeckstrasse 1, 55101 Mainz, Germany; Hecht, R., Institute for Molecular Biology, University Duisburg-Essen, Universitätsstrasse 5, 45117 Essen, Germany; Schlenk, F., Department of Pharmaceutical Technology, Friedrich-Schiller University Jena, Otto-Schott-Strasse 41, 07745 Jena, Germany; Fischer, D., Department of Pharmaceutical Technology, Friedrich-Schiller University Jena, Otto-Schott-Strasse 41, 07745 Jena, Germany; Kiouptsi, K., Center for Thrombosis and Hemostasis, University Medical Center of Mainz, Langenbeckstrasse 1, 55101 Mainz, Germany; Reinhardt, C., Center for Thrombosis and Hemostasis, University Medical Center of Mainz, Langenbeckstrasse 1, 55101 Mainz, Germany; Landfester, K., Max Planck Institute for Polymer Research, Ackermannweg 10, 55128 Mainz, Germany; Schild, H., Institute for Immunology, University Medical Center of Mainz, Langenbeckstrasse 1, 55101 Mainz, Germany; Maskos, M., Institute of Microtechnology Mainz GmbH, Carl-Zeiss-Strasse 18-20, 55129 Mainz, Germany; Knauer, S.K., Institute for Molecular Biology, University Duisburg-Essen, Universitätsstrasse 5, 45117 Essen, Germany; Stauber, R.H., Molecular and Cellular Oncology/Mainz Screening Center, University Medical Center of Mainz, Langenbeckstrasse 1, 55101 Mainz, Germany</t>
  </si>
  <si>
    <t>In biological fluids, proteins bind to the surface of nanoparticles to form a coating known as the protein corona, which can critically affect the interaction of the nanoparticles with living systems. As physiological systems are highly dynamic, it is important to obtain a time-resolved knowledge of protein-corona formation, development and biological relevancy. Here we show that label-free snapshot proteomics can be used to obtain quantitative time-resolved profiles of human plasma coronas formed on silica and polystyrene nanoparticles of various size and surface functionalization. Complex time- and nanoparticle-specific coronas, which comprise almost 300 different proteins, were found to form rapidly (&lt;0.5 minutes) and, over time, to change significantly in terms of the amount of bound protein, but not in composition. Rapid corona formation is found to affect haemolysis, thrombocyte activation, nanoparticle uptake and endothelial cell death at an early exposure time. © 2013 Macmillan Publishers Limited. All rights reserved.</t>
  </si>
  <si>
    <t>2-s2.0-84885483569</t>
  </si>
  <si>
    <t>Long Y.-M., Zhao X.-C., Clermont A.C., Zhou Q.-F., Liu Q., Feener E.P., Yan B., Jiang G.-B.</t>
  </si>
  <si>
    <t>Negatively charged silver nanoparticles cause retinal vascular permeability by activating plasma contact system and disrupting adherens junction</t>
  </si>
  <si>
    <t>10.3109/17435390.2015.1088589</t>
  </si>
  <si>
    <t>https://www.scopus.com/inward/record.uri?eid=2-s2.0-84960448380&amp;doi=10.3109%2f17435390.2015.1088589&amp;partnerID=40&amp;md5=73e9585fa28eebd26eaf0cc7aceb5a71</t>
  </si>
  <si>
    <t>State Key Laboratory of Environmental Chemistry and Ecotoxicology, Research Center for Eco-Environmental Sciences, Chinese Academy of Sciences, Beijing, China; Institute of Environment and Health, Jianghan University, Wuhan, China; Joslin Diabetes Center, Harvard Medical School, Boston, MA, United States; School of Chemistry and Chemical Engineering, Shandong University, Jinan, China</t>
  </si>
  <si>
    <t>Long, Y.-M., State Key Laboratory of Environmental Chemistry and Ecotoxicology, Research Center for Eco-Environmental Sciences, Chinese Academy of Sciences, Beijing, China, Institute of Environment and Health, Jianghan University, Wuhan, China; Zhao, X.-C., State Key Laboratory of Environmental Chemistry and Ecotoxicology, Research Center for Eco-Environmental Sciences, Chinese Academy of Sciences, Beijing, China; Clermont, A.C., Joslin Diabetes Center, Harvard Medical School, Boston, MA, United States; Zhou, Q.-F., State Key Laboratory of Environmental Chemistry and Ecotoxicology, Research Center for Eco-Environmental Sciences, Chinese Academy of Sciences, Beijing, China; Liu, Q., State Key Laboratory of Environmental Chemistry and Ecotoxicology, Research Center for Eco-Environmental Sciences, Chinese Academy of Sciences, Beijing, China; Feener, E.P., Joslin Diabetes Center, Harvard Medical School, Boston, MA, United States; Yan, B., School of Chemistry and Chemical Engineering, Shandong University, Jinan, China; Jiang, G.-B., State Key Laboratory of Environmental Chemistry and Ecotoxicology, Research Center for Eco-Environmental Sciences, Chinese Academy of Sciences, Beijing, China</t>
  </si>
  <si>
    <t>Silver nanoparticles (AgNPs) have been extensively used as antibacterial component in numerous healthcare, biomedical and consumer products. Therefore, their adverse effects to biological systems have become a major concern. AgNPs have been shown to be absorbed into circulation and redistributed into various organs. It is thus of great importance to understand how these nanoparticles affect vascular permeability and uncover the underlying molecular mechanisms. A negatively charged mecaptoundeonic acid-capped silver nanoparticle (MUA@AgNP) was investigated in this work. Ex vivo experiments in mouse plasma revealed that MUA@AgNPs caused plasma prekallikrein cleavage, while positively charged or neutral AgNPs, as well as Ag ions had no effect. In vitro tests revealed that MUA@AgNPs activated the plasma kallikrein-kinin system (KKS) by triggering Hageman factor autoactivation. By using specific inhibitors aprotinin and HOE 140, we demonstrated that KKS activation caused the release of bradykinin, which activated B2 receptors and induced the shedding of adherens junction protein, VE-cadherin. These biological perturbations eventually resulted in endothelial paracellular permeability in mouse retina after intravitreal injection of MUA@AgNPs. The findings from this work provided key insights for toxicity modulation and biomedical applications of AgNPs. © 2016 Taylor &amp; Francis.</t>
  </si>
  <si>
    <t>Cell junction; kallikrein-kinin system; retinal endothelial cell; silver NP; vascular permeability</t>
  </si>
  <si>
    <t>2-s2.0-84960448380</t>
  </si>
  <si>
    <t>Kumar K.P., Paul W., Sharma C.P.</t>
  </si>
  <si>
    <t>BioNanoScience</t>
  </si>
  <si>
    <t>10.1007/s12668-012-0044-7</t>
  </si>
  <si>
    <t>https://www.scopus.com/inward/record.uri?eid=2-s2.0-84884213562&amp;doi=10.1007%2fs12668-012-0044-7&amp;partnerID=40&amp;md5=8b3dfe1d854189b5d1e1f97d13b30d5e</t>
  </si>
  <si>
    <t>Division of Biosurface Technology, Biomedical Technology Wing, Sree Chitra Tirunal Institute for Medical Sciences and Technology, Poojappura, Thiruvananthapuram 695012, India</t>
  </si>
  <si>
    <t>Kumar, K.P., Division of Biosurface Technology, Biomedical Technology Wing, Sree Chitra Tirunal Institute for Medical Sciences and Technology, Poojappura, Thiruvananthapuram 695012, India; Paul, W., Division of Biosurface Technology, Biomedical Technology Wing, Sree Chitra Tirunal Institute for Medical Sciences and Technology, Poojappura, Thiruvananthapuram 695012, India; Sharma, C.P., Division of Biosurface Technology, Biomedical Technology Wing, Sree Chitra Tirunal Institute for Medical Sciences and Technology, Poojappura, Thiruvananthapuram 695012, India</t>
  </si>
  <si>
    <t>Biosynthesis of silver nanoparticles with small size and high stability is particularly beneficial in various biomedical applications. Synthesis of silver nanoparticles by the addition of different reducing agents and stabilizing agents has been reported by several researchers. Stability under physiological conditions and blood compatibility are serious issues when silver colloids are used as therapeutic agents in clinical medicine from the safety point of view, particularly, when silver nanoparticles are reported to be translocated in to the systemic circulation. In the present study, we have synthesized silver nanoparticles, with a particle size ranging from 6 to 20 nm, by a green synthesis method using Zingiber officinale extract which acts as reducing as well as a stabilizing agent. The size distribution and formation of silver nanoparticles were confirmed by dynamic light scattering, UV-visible spectrophotometer, transmission electron microscope, and atomic force microscopy. These nanoparticles were also extremely stable at physiological condition and were blood compatible. Z. officinale is reported to be a more potent antiplatelet agent than aspirin. Its use as vectors for applications in drug delivery, gene delivery or as biosensors, where a direct contact with blood occurs is justified by the present study. © Springer Science+Business Media, LLC 2012.</t>
  </si>
  <si>
    <t>Blood compatibility; Complement activation; Green synthesis; Silver nanoparticles; Zingiber officinale</t>
  </si>
  <si>
    <t>2-s2.0-84884213562</t>
  </si>
  <si>
    <t>Valetti S., Maione F., Mura S., Stella B., Desmaële D., Noiray M., Vergnaud J., Vauthier C., Cattel L., Giraudo E., Couvreur P.</t>
  </si>
  <si>
    <t>10.1016/j.jconrel.2014.06.039</t>
  </si>
  <si>
    <t>https://www.scopus.com/inward/record.uri?eid=2-s2.0-84904554609&amp;doi=10.1016%2fj.jconrel.2014.06.039&amp;partnerID=40&amp;md5=08c817d394ab0a7df82a225038e6e65b</t>
  </si>
  <si>
    <t>Université Paris-Sud, Faculté de Pharmacie, 5 Rue Jean-Baptiste Clément, 92296 Châtenay-Malabry cedex, France; CNRS UMR 8612, Institut Galien Paris-Sud, 5 Rue Jean-Baptiste Clément, 92296 Châtenay-Malabry cedex, France; Department of Drug Science and Technology, University of Torino, 9 Via Pietro Giuria, 10125 Torino, Italy; Laboratory of Transgenic Mouse Models, Candiolo Cancer Institute - FPO, IRCCS, Strada Provinciale 142, Km. 3.95, 10060 Candiolo (Torino), Italy</t>
  </si>
  <si>
    <t>Valetti, S., Université Paris-Sud, Faculté de Pharmacie, 5 Rue Jean-Baptiste Clément, 92296 Châtenay-Malabry cedex, France, CNRS UMR 8612, Institut Galien Paris-Sud, 5 Rue Jean-Baptiste Clément, 92296 Châtenay-Malabry cedex, France, Department of Drug Science and Technology, University of Torino, 9 Via Pietro Giuria, 10125 Torino, Italy; Maione, F., Laboratory of Transgenic Mouse Models, Candiolo Cancer Institute - FPO, IRCCS, Strada Provinciale 142, Km. 3.95, 10060 Candiolo (Torino), Italy; Mura, S., Université Paris-Sud, Faculté de Pharmacie, 5 Rue Jean-Baptiste Clément, 92296 Châtenay-Malabry cedex, France, CNRS UMR 8612, Institut Galien Paris-Sud, 5 Rue Jean-Baptiste Clément, 92296 Châtenay-Malabry cedex, France; Stella, B., Department of Drug Science and Technology, University of Torino, 9 Via Pietro Giuria, 10125 Torino, Italy; Desmaële, D., Université Paris-Sud, Faculté de Pharmacie, 5 Rue Jean-Baptiste Clément, 92296 Châtenay-Malabry cedex, France, CNRS UMR 8612, Institut Galien Paris-Sud, 5 Rue Jean-Baptiste Clément, 92296 Châtenay-Malabry cedex, France; Noiray, M., Université Paris-Sud, Faculté de Pharmacie, 5 Rue Jean-Baptiste Clément, 92296 Châtenay-Malabry cedex, France, CNRS UMR 8612, Institut Galien Paris-Sud, 5 Rue Jean-Baptiste Clément, 92296 Châtenay-Malabry cedex, France; Vergnaud, J., Université Paris-Sud, Faculté de Pharmacie, 5 Rue Jean-Baptiste Clément, 92296 Châtenay-Malabry cedex, France, CNRS UMR 8612, Institut Galien Paris-Sud, 5 Rue Jean-Baptiste Clément, 92296 Châtenay-Malabry cedex, France; Vauthier, C., Université Paris-Sud, Faculté de Pharmacie, 5 Rue Jean-Baptiste Clément, 92296 Châtenay-Malabry cedex, France, CNRS UMR 8612, Institut Galien Paris-Sud, 5 Rue Jean-Baptiste Clément, 92296 Châtenay-Malabry cedex, France; Cattel, L., Department of Drug Science and Technology, University of Torino, 9 Via Pietro Giuria, 10125 Torino, Italy; Giraudo, E., Department of Drug Science and Technology, University of Torino, 9 Via Pietro Giuria, 10125 Torino, Italy, Laboratory of Transgenic Mouse Models, Candiolo Cancer Institute - FPO, IRCCS, Strada Provinciale 142, Km. 3.95, 10060 Candiolo (Torino), Italy; Couvreur, P., Université Paris-Sud, Faculté de Pharmacie, 5 Rue Jean-Baptiste Clément, 92296 Châtenay-Malabry cedex, France, CNRS UMR 8612, Institut Galien Paris-Sud, 5 Rue Jean-Baptiste Clément, 92296 Châtenay-Malabry cedex, France</t>
  </si>
  <si>
    <t>Chemotherapy for pancreatic cancer is hampered by the tumor's physio-pathological complexity. Here we show a targeted nanomedicine using a new ligand, the CKAAKN peptide, which had been identified by phage display, as an efficient homing device within the pancreatic pathological microenvironment. Taking advantage of the squalenoylation platform, the CKAAKN peptide was conjugated to squalene (SQCKAAKN) and then co-nanoprecipitated with the squalenoyl prodrug of gemcitabine (SQdFdC) giving near monodisperse nanoparticles (NPs) for safe intravenous injection. By interacting with a novel target pathway, the Wnt-2, the CKAAKN functionalization enabled nanoparticles: (i) to specifically interact with both tumor cells and angiogenic vessels and (ii) to simultaneously promote pericyte coverage, thus leading to the normalization of the vasculature likely improving the tumor accessibility for therapy. All together, this approach represents a unique targeted nanoparticle design with remarkable selectivity towards pancreatic cancer and multiple mechanisms of action. © 2014 Elsevier B.V.</t>
  </si>
  <si>
    <t>Gemcitabine; Pancreatic cancer; Squalene nanoparticles; Targeted nanoparticles; Tumor-targeting peptide</t>
  </si>
  <si>
    <t>2-s2.0-84904554609</t>
  </si>
  <si>
    <t>Zarrabi A., Shokrgozar M.A., Vossoughi M., Farokhi M.</t>
  </si>
  <si>
    <t>Journal of Materials Science: Materials in Medicine</t>
  </si>
  <si>
    <t>10.1007/s10856-013-5094-z</t>
  </si>
  <si>
    <t>https://www.scopus.com/inward/record.uri?eid=2-s2.0-84894450953&amp;doi=10.1007%2fs10856-013-5094-z&amp;partnerID=40&amp;md5=d941df7f112f2f140db7f062874798d3</t>
  </si>
  <si>
    <t>Department of Biotechnology, Faculty of Advanced Sciences and Technologies, University of Isfahan, Isfahan, Iran; National Cell Bank of Iran, Pasteur Institute of Iran, Tehran, Iran; Institute for Nanoscience and Nanotechnology, Sharif University of Technology, Tehran, Iran; Department of Tissue Engineering and Cell Therapy, School of Advanced Medical Technologies, Tehran University of Medical Sciences, Tehran, Iran</t>
  </si>
  <si>
    <t>Zarrabi, A., Department of Biotechnology, Faculty of Advanced Sciences and Technologies, University of Isfahan, Isfahan, Iran; Shokrgozar, M.A., National Cell Bank of Iran, Pasteur Institute of Iran, Tehran, Iran; Vossoughi, M., Institute for Nanoscience and Nanotechnology, Sharif University of Technology, Tehran, Iran; Farokhi, M., Department of Tissue Engineering and Cell Therapy, School of Advanced Medical Technologies, Tehran University of Medical Sciences, Tehran, Iran</t>
  </si>
  <si>
    <t>In the present study, a detailed biocompatibility testing of a novel class of hybrid nanostructure based on hyperbranched polyglycerol and β-cyclodextrin is conducted. This highly water soluble nanostructure with size of less than 10 nm, polydispersity of less than 1.3, chemical tenability and highly branched architecture with the control over branching structure could be potentially used as a carrier in drug delivery systems. To this end, extensive studies in vitro and in vivo conditions have to be demonstrated. The in vitro studies include in vitro cytotoxicity tests; MTT and Neutral Red assay as an indicator of mitochondrial and lysosomal function, and blood biocompatibility tests such as effects on coagulation cascade, and complement activation. The results show that these hybrid nanostructures, which can be prepared in a simple reaction, are considerably biocompatible. The in vivo studies showed that the hybrid nanostructure is well tolerated by rats even in high doses of 10 mg ml-1. After autopsy, the normal structure of liver tissue was observed; which divulges high biocompatibility and their potential applications as drug delivery and nanomedicine. Graphical Abstract: [Figure not available: see fulltext.] © 2013 Springer Science+Business Media New York.</t>
  </si>
  <si>
    <t>2-s2.0-84894450953</t>
  </si>
  <si>
    <t>Resnier P., Lequinio P., Lautram N., André E., Gaillard C., Bastiat G., Benoit J.-P., Passirani C.</t>
  </si>
  <si>
    <t>Biotechnology Journal</t>
  </si>
  <si>
    <t>10.1002/biot.201400162</t>
  </si>
  <si>
    <t>https://www.scopus.com/inward/record.uri?eid=2-s2.0-84911480982&amp;doi=10.1002%2fbiot.201400162&amp;partnerID=40&amp;md5=dddd80aea6c66ac7118e382169daf449</t>
  </si>
  <si>
    <t>PRES LUNAM, Universit é d'Angers, Angers, France; INSERM, Micro et Nanomédecines Biomimétiques, Angers, France; INRA, Biopolymères Interactions Assemblages, Nantes, France</t>
  </si>
  <si>
    <t>Resnier, P., PRES LUNAM, Universit é d'Angers, Angers, France, INSERM, Micro et Nanomédecines Biomimétiques, Angers, France; Lequinio, P., PRES LUNAM, Universit é d'Angers, Angers, France, INSERM, Micro et Nanomédecines Biomimétiques, Angers, France; Lautram, N., PRES LUNAM, Universit é d'Angers, Angers, France, INSERM, Micro et Nanomédecines Biomimétiques, Angers, France; André, E., PRES LUNAM, Universit é d'Angers, Angers, France, INSERM, Micro et Nanomédecines Biomimétiques, Angers, France; Gaillard, C., INRA, Biopolymères Interactions Assemblages, Nantes, France; Bastiat, G., PRES LUNAM, Universit é d'Angers, Angers, France, INSERM, Micro et Nanomédecines Biomimétiques, Angers, France; Benoit, J.-P., PRES LUNAM, Universit é d'Angers, Angers, France, INSERM, Micro et Nanomédecines Biomimétiques, Angers, France; Passirani, C., PRES LUNAM, Universit é d'Angers, Angers, France</t>
  </si>
  <si>
    <t>Small interfering RNA (siRNA)-mediated gene therapy is a promising strategy to temporarily inhibit the expression of proteins implicated in carcinogenesis or chemotherapy resistance. Although intra-tumoral administration can be envisaged, studies currently focus on formulating nanomedicines for intravenous injection to target tumor sites as well as metastases. The development of synthetic nanoparticles and liposomes has advanced greatly during the last decade. The objective of this work consists in formulating and optimizing the encapsulation of siRNA into lipid nanocapsules (LNCs) for efficient gene therapy to target melanoma cells. SiRNA LNCs were prepared from DOTAP/DOPE lipoplexes, and the siRNA amount and lipid/siRNA charge ratio were assayed to improve the stability and the encapsulation yield. Cryo-TEM imaging of the siRNA lipoplexes and LNC morphology revealed specific organization of the siRNA DOTAP/DOPE lipoplexes as well as specific lipid microstructures that can be eliminated by purification. No cytotoxicity of the siRNA LNCs against the melanoma SK-Mel28 cell line was observed at concentrations of up to 500 ng/mL siRNA. In vitro siRNA transfection experiments, compared to Oligofectamine™, demonstrated interesting targeted gene silencing effects. Finally, complement activation assays confirmed the feasibility of the PEGylation of siRNA LNCs as part of a passive targeting strategy for future in vivo melanoma- and metastasis-targeting experiments. © 2014 WILEY-VCH Verlag GmbH &amp; Co. KGaA, Weinheim.</t>
  </si>
  <si>
    <t>CH50 assay; Cryo-TEM imaging; Gene therapy; SiRNA Lipid nanocapsules; Transfection</t>
  </si>
  <si>
    <t>2-s2.0-84911480982</t>
  </si>
  <si>
    <t>Centre for Blood Research, Department of Pathology and Laboratory Medicine, Life Sciences Centre, 2350 Health Sciences Mall, Vancouver, BC V6T 1Z3, Canada; Department of Chemistry, University of British Columbia, Life Sciences Centre, 2350 Health Sciences Mall, Vancouver, BC V6T 1Z3, Canada; Hematology, St. Paul's Hospital and the University of British Columbia, Vancouver, Canada</t>
  </si>
  <si>
    <t>Imran Ul-Haq, M., Centre for Blood Research, Department of Pathology and Laboratory Medicine, Life Sciences Centre, 2350 Health Sciences Mall, Vancouver, BC V6T 1Z3, Canada; Hamilton, J.L., Centre for Blood Research, Department of Pathology and Laboratory Medicine, Life Sciences Centre, 2350 Health Sciences Mall, Vancouver, BC V6T 1Z3, Canada; Lai, B.F.L., Centre for Blood Research, Department of Pathology and Laboratory Medicine, Life Sciences Centre, 2350 Health Sciences Mall, Vancouver, BC V6T 1Z3, Canada; Shenoi, R.A., Centre for Blood Research, Department of Pathology and Laboratory Medicine, Life Sciences Centre, 2350 Health Sciences Mall, Vancouver, BC V6T 1Z3, Canada; Horte, S., Centre for Blood Research, Department of Pathology and Laboratory Medicine, Life Sciences Centre, 2350 Health Sciences Mall, Vancouver, BC V6T 1Z3, Canada; Constantinescu, I., Centre for Blood Research, Department of Pathology and Laboratory Medicine, Life Sciences Centre, 2350 Health Sciences Mall, Vancouver, BC V6T 1Z3, Canada; Leitch, H.A., Hematology, St. Paul's Hospital and the University of British Columbia, Vancouver, Canada; Kizhakkedathu, J.N., Centre for Blood Research, Department of Pathology and Laboratory Medicine, Life Sciences Centre, 2350 Health Sciences Mall, Vancouver, BC V6T 1Z3, Canada, Department of Chemistry, University of British Columbia, Life Sciences Centre, 2350 Health Sciences Mall, Vancouver, BC V6T 1Z3, Canada</t>
  </si>
  <si>
    <t>blood circulation; blood compatibility; desferoxamine (DFO); hyperbranched polyglycerol (HPG); iron chelation; iron overload</t>
  </si>
  <si>
    <t>Han Q., Chen X., Niu Y., Zhao B., Wang B., Mao C., Chen L., Shen J.</t>
  </si>
  <si>
    <t>Langmuir</t>
  </si>
  <si>
    <t>10.1021/la400836y</t>
  </si>
  <si>
    <t>https://www.scopus.com/inward/record.uri?eid=2-s2.0-84880235743&amp;doi=10.1021%2fla400836y&amp;partnerID=40&amp;md5=7d8c86ff3949c13d95b32dbee984d69b</t>
  </si>
  <si>
    <t>Jiangsu Key Laboratory of Biofunctional Materials, College of Chemistry and Materials Science, Nanjing Normal University, Nanjing 210023, China; School of Chemistry and Chemical Engineering, Nanjing University, Nanjing 210093, China</t>
  </si>
  <si>
    <t>Han, Q.; Chen, X., Jiangsu Key Laboratory of Biofunctional Materials, College of Chemistry and Materials Science, Nanjing Normal University, Nanjing 210023, China; Niu, Y., Jiangsu Key Laboratory of Biofunctional Materials, College of Chemistry and Materials Science, Nanjing Normal University, Nanjing 210023, China; Zhao, B., Jiangsu Key Laboratory of Biofunctional Materials, College of Chemistry and Materials Science, Nanjing Normal University, Nanjing 210023, China; Wang, B., Jiangsu Key Laboratory of Biofunctional Materials, College of Chemistry and Materials Science, Nanjing Normal University, Nanjing 210023, China; Mao, C., Jiangsu Key Laboratory of Biofunctional Materials, College of Chemistry and Materials Science, Nanjing Normal University, Nanjing 210023, China; Chen, L., Jiangsu Key Laboratory of Biofunctional Materials, College of Chemistry and Materials Science, Nanjing Normal University, Nanjing 210023, China; Shen, J., Jiangsu Key Laboratory of Biofunctional Materials, College of Chemistry and Materials Science, Nanjing Normal University, Nanjing 210023, China, School of Chemistry and Chemical Engineering, Nanjing University, Nanjing 210093, China</t>
  </si>
  <si>
    <t>Biocompatibility of nanoparticles has been attracting great interest in the development of nanoscience and nanotechnology. Herein, the aliphatic water-soluble hyperbranched polyester nanoparticles with sulfonic acid functional groups (HBPE-SO3 NPs) were synthesized and characterized. They are amphiphilic polymeric nanoparticles with hydrophobic hyperbranched polyester (HBPE) core and hydrophilic sulfonic acid terminal groups. Based on our observations, we believe there are two forms of HBPE-SO3 NPs in water under different conditions: unimolecular micelles and large multimolecular micelles. The biocompatibility and anticoagulant effect of the HBPE-SO 3 NPs were investigated using coagulation tests, hemolysis assay, morphological changes of red blood cells (RBCs), complement and platelet activation detection, and cytotoxicity (MTT). The results confirmed that the sulfonic acid terminal groups can substantially enhance the anticoagulant property of HBPE, and the HBPE-SO3 NPs have the potential to be used in nanomedicine due to their good bioproperties. © 2013 American Chemical Society.</t>
  </si>
  <si>
    <t>2-s2.0-84880235743</t>
  </si>
  <si>
    <t>Resnier P., David S., Lautram N., Delcroix G.J.-R., Clavreul A., Benoit J.-P., Passirani C.</t>
  </si>
  <si>
    <t>10.1016/j.ijpharm.2013.04.001</t>
  </si>
  <si>
    <t>https://www.scopus.com/inward/record.uri?eid=2-s2.0-84884156153&amp;doi=10.1016%2fj.ijpharm.2013.04.001&amp;partnerID=40&amp;md5=b2f4d4d393b9d5a69c8a8e4d3992dd82</t>
  </si>
  <si>
    <t>LUNAM - Université d'Angers, F-49933 Angers, France; INSERM U1066, IBS-CHU, 4 rue Larrey, 49933 Angers Cedex 9, France; EA 6592 - Nanomédicaments et Nanosondes, Université François-Rabelais, Tours, France; University of Miami Tissue Bank, Department of Othopaedics, University of Miami Miller School of Medecine, Miami, FL, United States; Geriatric Research, Education, and Clinical Center, Research Service, Bruce W.Carter Veterans Affairs Medical Center, Miami, FL, United States; Département de Neurochirurgie, Centre Hospitalier Universitaire d'Angers, F-49100 Angers, France</t>
  </si>
  <si>
    <t>Resnier, P., LUNAM - Université d'Angers, F-49933 Angers, France, INSERM U1066, IBS-CHU, 4 rue Larrey, 49933 Angers Cedex 9, France; David, S., EA 6592 - Nanomédicaments et Nanosondes, Université François-Rabelais, Tours, France; Lautram, N., LUNAM - Université d'Angers, F-49933 Angers, France, INSERM U1066, IBS-CHU, 4 rue Larrey, 49933 Angers Cedex 9, France; Delcroix, G.J.-R., University of Miami Tissue Bank, Department of Othopaedics, University of Miami Miller School of Medecine, Miami, FL, United States, Geriatric Research, Education, and Clinical Center, Research Service, Bruce W.Carter Veterans Affairs Medical Center, Miami, FL, United States; Clavreul, A., LUNAM - Université d'Angers, F-49933 Angers, France, INSERM U1066, IBS-CHU, 4 rue Larrey, 49933 Angers Cedex 9, France, Département de Neurochirurgie, Centre Hospitalier Universitaire d'Angers, F-49100 Angers, France; Benoit, J.-P., LUNAM - Université d'Angers, F-49933 Angers, France, INSERM U1066, IBS-CHU, 4 rue Larrey, 49933 Angers Cedex 9, France; Passirani, C., LUNAM - Université d'Angers, F-49933 Angers, France, INSERM U1066, IBS-CHU, 4 rue Larrey, 49933 Angers Cedex 9, France</t>
  </si>
  <si>
    <t>Glioma are the most common malignant tumors of the central nervous system and remain associated with poor prognosis, despite the combination of chemotherapy and radiotherapy. EGFR targeting represents an interesting strategy to treat glioma. Indeed, a high level of endothelial growth factor receptors expression (EGFR), involved in the malignancy of the tumor, has been observed in glioma. Our strategy consisted in using EGFR siRNA entrapped into lipid nanocapsules (LNCs) via cationic liposomes. In vitro analyses on U87MG human glioma cells were performed to evaluate firstly the capacity of LNCs to efficiently deliver the siRNA and secondly the effect of EGFR siRNA targeting on U87MG proliferation. Then, the complement protein consumption was evaluated by CH50 assays to verify the suitability of the siRNA LNCs for systemic administration. The EGFR siRNA LNCs exhibited an adequate size lower than 150 nm as well as a neutral surface charge. The IC50 profile together with the 63% of protein extinction demonstrated the significant action of EGFR siRNA LNCs compared to scrambled LNCs. Dose and time-dependent survival assays showed a decrease of U87MG growth evaluated at 38%. Finally, low complement consumption demonstrated the suitability of EGFR siRNA LNCs for intravenous injection. In conclusion, EGFR siRNA LNCs demonstrated their capacity to efficiently encapsulate and deliver siRNA into U87MG human glioma cells, and will therefore be usable in the future for in vivo evaluation. © 2013 Elsevier B.V. All rights reserved.</t>
  </si>
  <si>
    <t>Brain tumor; CH50; Gene therapy; Nanomedicine; U87MG</t>
  </si>
  <si>
    <t>2-s2.0-84884156153</t>
  </si>
  <si>
    <t>Shenoi R.A., Narayanannair J.K., Hamilton J.L., Lai B.F.L., Horte S., Kainthan R.K., Varghese J.P., Rajeev K.G., Manoharan M., Kizhakkedathu J.N.</t>
  </si>
  <si>
    <t>Journal of the American Chemical Society</t>
  </si>
  <si>
    <t>10.1021/ja305080f</t>
  </si>
  <si>
    <t>https://www.scopus.com/inward/record.uri?eid=2-s2.0-84866405843&amp;doi=10.1021%2fja305080f&amp;partnerID=40&amp;md5=4f4ac373d4541902d1e3369107c4d8e3</t>
  </si>
  <si>
    <t>Department of Pathology and Laboratory Medicine, Centre for Blood Research, University of British Columbia, Vancouver, BC V6T 1Z3, Canada; Alnylam Pharmaceuticals, 300 Third Street, Cambridge, MA 02142, United States; Sanmar Speciality Chemicals Ltd., Chennai, Tamil Nadu, India; Department of Chemistry, University of British Columbia, Vancouver, BC V6T 1Z3, Canada</t>
  </si>
  <si>
    <t>Shenoi, R.A., Department of Pathology and Laboratory Medicine, Centre for Blood Research, University of British Columbia, Vancouver, BC V6T 1Z3, Canada; Narayanannair, J.K., Alnylam Pharmaceuticals, 300 Third Street, Cambridge, MA 02142, United States; Hamilton, J.L., Department of Pathology and Laboratory Medicine, Centre for Blood Research, University of British Columbia, Vancouver, BC V6T 1Z3, Canada; Lai, B.F.L., Department of Pathology and Laboratory Medicine, Centre for Blood Research, University of British Columbia, Vancouver, BC V6T 1Z3, Canada; Horte, S., Department of Pathology and Laboratory Medicine, Centre for Blood Research, University of British Columbia, Vancouver, BC V6T 1Z3, Canada; Kainthan, R.K., Alnylam Pharmaceuticals, 300 Third Street, Cambridge, MA 02142, United States; Varghese, J.P., Sanmar Speciality Chemicals Ltd., Chennai, Tamil Nadu, India; Rajeev, K.G., Alnylam Pharmaceuticals, 300 Third Street, Cambridge, MA 02142, United States; Manoharan, M., Alnylam Pharmaceuticals, 300 Third Street, Cambridge, MA 02142, United States; Kizhakkedathu, J.N., Department of Pathology and Laboratory Medicine, Centre for Blood Research, University of British Columbia, Vancouver, BC V6T 1Z3, Canada, Department of Chemistry, University of British Columbia, Vancouver, BC V6T 1Z3, Canada</t>
  </si>
  <si>
    <t>Multifunctional biocompatible and biodegradable nanomaterials incorporating specific degradable linkages that respond to various stimuli and with defined degradation profiles are critical to the advancement of targeted nanomedicine. Herein we report, for the first time, a new class of multifunctional dendritic polyether polyketals containing different ketal linkages in their backbone that exhibit unprecedented control over degradation in solution and within the cells. High-molecular-weight and highly compact poly(ketal hydroxyethers) (PKHEs) were synthesized from newly designed α-epoxy-ω-hydroxyl-functionalized AB2-type ketal monomers carrying structurally different ketal groups (both cyclic and acyclic) with good control over polymer properties by anionic ring-opening multibranching polymerization. Polymer functionalization with multiple azide and amine groups was achieved without degradation of the ketal group. The polymer degradation was controlled primarily by the differences in the structure and torsional strain of the substituted ketal groups in the main chain, while for polymers with linear (acyclic) ketal groups, the hydrophobicity of the polymer may play an additional role. This was supported by the log a values of the monomers and the hydrophobicity of the polymers determined by fluorescence spectroscopy using pyrene as the probe. A range of hydrolysis half-lives of the polymers at mild acidic pH values was achieved, from a few minutes to a few hundred days, directly correlating with the differences in ketal group structures. Confocal microscopy analyses demonstrated similar degradation profiles for PKHEs within live cells, as seen in solution and the delivery of fluorescent marker to the cytosol. The cell viability measured by MTS assay and blood compatibility determined by complement activation, platelet activation, and coagulation assays demonstrate that PKHEs and their degradation products are highly biocompatible. Taken together, these data demonstrate the utility this new class of biodegradable polymer as a highly promising candidate in the development of multifunctional nanomedicine. © 2012 American Chemical Society.</t>
  </si>
  <si>
    <t>2-s2.0-84866405843</t>
  </si>
  <si>
    <t>Brambilla D., Verpillot R., Le Droumaguet B., Nicolas J., Taverna M., Kóňa J., Lettiero B., Hashemi S.H., De Kimpe L., Canovi M., Gobbi M., Nicolas V., Scheper W., Moghimi S.M., Tvaroška I., Couvreur P., Andrieux K.</t>
  </si>
  <si>
    <t>10.1021/nn300489k</t>
  </si>
  <si>
    <t>https://www.scopus.com/inward/record.uri?eid=2-s2.0-84864273268&amp;doi=10.1021%2fnn300489k&amp;partnerID=40&amp;md5=94124c7cb1ee40aa2a1f102660511025</t>
  </si>
  <si>
    <t>Laboratoire de Physico-Chimie, Pharmacotechnie et Biopharmacie, UMR CNRS 8612, Faculté de Pharmacie, 5 rue Jean-Baptiste Clément, F-92296 Chatenay-Malabry, France; Institute of Chemistry, Center for Glycomics, Slovak Academy of Sciences, Dúbravska cesta 9, 845 38 Bratislava, Slovakia; Nanomedicine Laboratory, Centre for Pharmaceutical Nanotechnology and Nanotoxicology, University of Copenhagen, Universitetsparken 2, DK-2100 Copenhagen Ø, Denmark; Department of Genome Analysis, Academic Medical Center, University of Amsterdam, 1012 WX Amsterdam, Netherlands; Istituto di Ricerche Farmacologiche Mario Negri, 20156 Milano, Italy; Institut d'Innovation Thérapeutique (IFR141 ITFM), Univ Paris-Sud, Faculté de Pharmacie, 5 rue Jean-Baptiste Clément, F-92296 Châtenay-Malabry, France; NanoScience Centre, University of Copenhagen, DK-2100 Copenhagen Ø, Denmark</t>
  </si>
  <si>
    <t>Brambilla, D., Laboratoire de Physico-Chimie, Pharmacotechnie et Biopharmacie, UMR CNRS 8612, Faculté de Pharmacie, 5 rue Jean-Baptiste Clément, F-92296 Chatenay-Malabry, France; Verpillot, R., Laboratoire de Physico-Chimie, Pharmacotechnie et Biopharmacie, UMR CNRS 8612, Faculté de Pharmacie, 5 rue Jean-Baptiste Clément, F-92296 Chatenay-Malabry, France; Le Droumaguet, B., Laboratoire de Physico-Chimie, Pharmacotechnie et Biopharmacie, UMR CNRS 8612, Faculté de Pharmacie, 5 rue Jean-Baptiste Clément, F-92296 Chatenay-Malabry, France; Nicolas, J., Laboratoire de Physico-Chimie, Pharmacotechnie et Biopharmacie, UMR CNRS 8612, Faculté de Pharmacie, 5 rue Jean-Baptiste Clément, F-92296 Chatenay-Malabry, France; Taverna, M., Laboratoire de Physico-Chimie, Pharmacotechnie et Biopharmacie, UMR CNRS 8612, Faculté de Pharmacie, 5 rue Jean-Baptiste Clément, F-92296 Chatenay-Malabry, France; Kóňa, J., Institute of Chemistry, Center for Glycomics, Slovak Academy of Sciences, Dúbravska cesta 9, 845 38 Bratislava, Slovakia; Lettiero, B., Nanomedicine Laboratory, Centre for Pharmaceutical Nanotechnology and Nanotoxicology, University of Copenhagen, Universitetsparken 2, DK-2100 Copenhagen Ø, Denmark; Hashemi, S.H., Nanomedicine Laboratory, Centre for Pharmaceutical Nanotechnology and Nanotoxicology, University of Copenhagen, Universitetsparken 2, DK-2100 Copenhagen Ø, Denmark; De Kimpe, L., Department of Genome Analysis, Academic Medical Center, University of Amsterdam, 1012 WX Amsterdam, Netherlands; Canovi, M., Istituto di Ricerche Farmacologiche Mario Negri, 20156 Milano, Italy; Gobbi, M., Istituto di Ricerche Farmacologiche Mario Negri, 20156 Milano, Italy; Nicolas, V., Institut d'Innovation Thérapeutique (IFR141 ITFM), Univ Paris-Sud, Faculté de Pharmacie, 5 rue Jean-Baptiste Clément, F-92296 Châtenay-Malabry, France; Scheper, W., Department of Genome Analysis, Academic Medical Center, University of Amsterdam, 1012 WX Amsterdam, Netherlands; Moghimi, S.M., Nanomedicine Laboratory, Centre for Pharmaceutical Nanotechnology and Nanotoxicology, University of Copenhagen, Universitetsparken 2, DK-2100 Copenhagen Ø, Denmark, NanoScience Centre, University of Copenhagen, DK-2100 Copenhagen Ø, Denmark; Tvaroška, I., Institute of Chemistry, Center for Glycomics, Slovak Academy of Sciences, Dúbravska cesta 9, 845 38 Bratislava, Slovakia; Couvreur, P., Laboratoire de Physico-Chimie, Pharmacotechnie et Biopharmacie, UMR CNRS 8612, Faculté de Pharmacie, 5 rue Jean-Baptiste Clément, F-92296 Chatenay-Malabry, France; Andrieux, K., Laboratoire de Physico-Chimie, Pharmacotechnie et Biopharmacie, UMR CNRS 8612, Faculté de Pharmacie, 5 rue Jean-Baptiste Clément, F-92296 Chatenay-Malabry, France</t>
  </si>
  <si>
    <t>We have demonstrated that the polyethylene glycol (PEG) corona of long-circulating polymeric nanoparticles (NPs) favors interaction with the amyloid-beta (Aβ 1-42) peptide both in solution and in serum. The influence of PEGylation of poly(alkyl cyanoacrylate) and poly(lactic acid) NPs on the interaction with monomeric and soluble oligomeric forms of Aβ 1-42 peptide was demonstrated by capillary electrophoresis, surface plasmon resonance, thioflavin T assay, and confocal microscopy, where the binding affected peptide aggregation kinetics. The capture of peptide by NPs in serum was also evidenced by fluorescence spectroscopy and ELISA. Moreover, in silico and modeling experiments highlighted the mode of PEG interaction with the Aβ 1-42 peptide and its conformational changes at the nanoparticle surface. Finally, Aβ 1-42 peptide binding to NPs affected neither complement activation in serum nor apolipoprotein-E (Apo-E) adsorption from the serum. These observations have crucial implications in NP safety and clearance kinetics from the blood. Apo-E deposition is of prime importance since it can also interact with the Aβ 1-42 peptide and increase the affinity of NPs for the peptide in the blood. Collectively, our results suggest that these engineered long-circulating NPs may have the ability to capture the toxic forms of the Aβ 1-42 peptide from the systemic circulation and potentially improve Alzheimer's disease condition through the proposed "sink effect". © 2012 American Chemical Society.</t>
  </si>
  <si>
    <t>Aβ 1-42; Alzheimer's disease; binding; nanoparticles; polyethylene glycol</t>
  </si>
  <si>
    <t>2-s2.0-84864273268</t>
  </si>
  <si>
    <t>Mizrahy S., Raz S.R., Hasgaard M., Liu H., Soffer-Tsur N., Cohen K., Dvash R., Landsman-Milo D., Bremer M.G.E.G., Moghimi S.M., Peer D.</t>
  </si>
  <si>
    <t>10.1016/j.jconrel.2011.06.031</t>
  </si>
  <si>
    <t>https://www.scopus.com/inward/record.uri?eid=2-s2.0-81255127530&amp;doi=10.1016%2fj.jconrel.2011.06.031&amp;partnerID=40&amp;md5=c31e0c188b6698a3d0888198d141fe2c</t>
  </si>
  <si>
    <t>Dept. of Cell Research and Immunology, Georg S. Wise Faculty of Life Science, Tel Aviv University, Tel Aviv, 69978, Israel; Laboratory of Nanomedicine, Department of Cell Research and Immunology, Tel Aviv University, Tel Aviv 69978, Israel; RIKILT, Wageningen University and Research Centre, P.O. Box 230, 6700 AE Wageningen, Netherlands; Centre for Pharmaceutical Nanotechnology and Nanotoxicology, Department of Pharmaceutics and Analytical Chemistry, University of Copenhagen, Universitetsparken 2, DK-2100 Copenhagen O, Denmark</t>
  </si>
  <si>
    <t>Mizrahy, S., Dept. of Cell Research and Immunology, Georg S. Wise Faculty of Life Science, Tel Aviv University, Tel Aviv, 69978, Israel, Laboratory of Nanomedicine, Department of Cell Research and Immunology, Tel Aviv University, Tel Aviv 69978, Israel; Raz, S.R., RIKILT, Wageningen University and Research Centre, P.O. Box 230, 6700 AE Wageningen, Netherlands; Hasgaard, M., Centre for Pharmaceutical Nanotechnology and Nanotoxicology, Department of Pharmaceutics and Analytical Chemistry, University of Copenhagen, Universitetsparken 2, DK-2100 Copenhagen O, Denmark; Liu, H., RIKILT, Wageningen University and Research Centre, P.O. Box 230, 6700 AE Wageningen, Netherlands; Soffer-Tsur, N., Dept. of Cell Research and Immunology, Georg S. Wise Faculty of Life Science, Tel Aviv University, Tel Aviv, 69978, Israel, Laboratory of Nanomedicine, Department of Cell Research and Immunology, Tel Aviv University, Tel Aviv 69978, Israel; Cohen, K., Dept. of Cell Research and Immunology, Georg S. Wise Faculty of Life Science, Tel Aviv University, Tel Aviv, 69978, Israel, Laboratory of Nanomedicine, Department of Cell Research and Immunology, Tel Aviv University, Tel Aviv 69978, Israel; Dvash, R., Dept. of Cell Research and Immunology, Georg S. Wise Faculty of Life Science, Tel Aviv University, Tel Aviv, 69978, Israel, Laboratory of Nanomedicine, Department of Cell Research and Immunology, Tel Aviv University, Tel Aviv 69978, Israel; Landsman-Milo, D., Dept. of Cell Research and Immunology, Georg S. Wise Faculty of Life Science, Tel Aviv University, Tel Aviv, 69978, Israel, Laboratory of Nanomedicine, Department of Cell Research and Immunology, Tel Aviv University, Tel Aviv 69978, Israel; Bremer, M.G.E.G., RIKILT, Wageningen University and Research Centre, P.O. Box 230, 6700 AE Wageningen, Netherlands; Moghimi, S.M., Centre for Pharmaceutical Nanotechnology and Nanotoxicology, Department of Pharmaceutics and Analytical Chemistry, University of Copenhagen, Universitetsparken 2, DK-2100 Copenhagen O, Denmark; Peer, D., Dept. of Cell Research and Immunology, Georg S. Wise Faculty of Life Science, Tel Aviv University, Tel Aviv, 69978, Israel, Laboratory of Nanomedicine, Department of Cell Research and Immunology, Tel Aviv University, Tel Aviv 69978, Israel</t>
  </si>
  <si>
    <t>Hyaluronan (HA), a naturally occurring glycosaminoglycan, exerts different biological functions depending on its molecular weight ranging from 4000-10M Da. While high Mw HA (HMw-HA) is considered as anti-inflammatory, low Mw HA (LMw-HA) has been reported to activate an innate immune response. In addition, opposing effects on cell proliferation mediated by the HA receptor CD44, have also been reported for high and low Mw HA. We have previously demonstrated that HMw-HA can be covalently attached to the surface of lipid nanoparticles (NPs), endowing the carriers with long circulation and active targeting towards HA-receptors (CD44 and CD168) highly expressed on tumors. Here we present a small library of HA-coated NPs distinguished only by the Mw of their surface anchored HA ranging from 6.4 kDa to 1500 kDa. All types of NPs exerted no effect on macrophages, T cells and ovarian cancer cells proliferation. In addition, no induction of cytokines or complement activation was observed. The affinity towards the CD44 receptor was found to be solely controlled by the Mw of the NPs surface-bound HA, from extremely low binding for LMw-HA to binding with high affinity for HMw-HA. These findings have major implications for the use of HA in nanomedicine as LMw-HA surface modified-NPs could be a viable option for the replacement of polyethylene glycol (PEG) when passive delivery is required, lacking adverse effects such as complement activation and cytokine induction, while HMw-HA-coated NPs could be used for active targeting to CD44 overexpressing tumors and aberrantly activated leukocytes in inflammation. © 2011 Elsevier B.V. All rights reserved.</t>
  </si>
  <si>
    <t>CD44; Complement activation; Hyaluronan; Nanomedicine; Nanoparticles</t>
  </si>
  <si>
    <t>2-s2.0-81255127530</t>
  </si>
  <si>
    <t>Herrmann I.K., Urner M., Hasler M., Roth-Zgraggen B., Aemisegger C., Baulig W., Athanassiou E.K., Regenass S., Stark W.J., Beck-Schimmer B.</t>
  </si>
  <si>
    <t>Iron core/shell nanoparticles as magnetic drug carriers: Possible interactions with the vascular compartment</t>
  </si>
  <si>
    <t>10.2217/nnm.11.33</t>
  </si>
  <si>
    <t>https://www.scopus.com/inward/record.uri?eid=2-s2.0-80053126245&amp;doi=10.2217%2fnnm.11.33&amp;partnerID=40&amp;md5=a00461e833ca2aa091c9f7a36c355300</t>
  </si>
  <si>
    <t>Institute for Chemical and Bioengineering, Department of Chemistry and Applied Biosciences, ETH Zurich, CH-8093, Zurich, Switzerland; Institute of Anesthesiology, University Hospital Zurich, Hof E 111, Rämistrasse 100, CH-8091 Zurich, Switzerland; University of Zurich, Winterthurerstrasse 190, CH-8057 Zurich, Switzerland; Department of Internal Medicine, Clinics for Immunology, Diagnostics AKI, Häldeliweg 4, CH-8044 Zurich, Switzerland</t>
  </si>
  <si>
    <t>Herrmann, I.K., Institute for Chemical and Bioengineering, Department of Chemistry and Applied Biosciences, ETH Zurich, CH-8093, Zurich, Switzerland; Urner, M., Institute of Anesthesiology, University Hospital Zurich, Hof E 111, Rämistrasse 100, CH-8091 Zurich, Switzerland, University of Zurich, Winterthurerstrasse 190, CH-8057 Zurich, Switzerland; Hasler, M., Institute of Anesthesiology, University Hospital Zurich, Hof E 111, Rämistrasse 100, CH-8091 Zurich, Switzerland, University of Zurich, Winterthurerstrasse 190, CH-8057 Zurich, Switzerland; Roth-Zgraggen, B., Institute of Anesthesiology, University Hospital Zurich, Hof E 111, Rämistrasse 100, CH-8091 Zurich, Switzerland, University of Zurich, Winterthurerstrasse 190, CH-8057 Zurich, Switzerland; Aemisegger, C., University of Zurich, Winterthurerstrasse 190, CH-8057 Zurich, Switzerland; Baulig, W., Institute of Anesthesiology, University Hospital Zurich, Hof E 111, Rämistrasse 100, CH-8091 Zurich, Switzerland; Athanassiou, E.K., Institute for Chemical and Bioengineering, Department of Chemistry and Applied Biosciences, ETH Zurich, CH-8093, Zurich, Switzerland; Regenass, S., Department of Internal Medicine, Clinics for Immunology, Diagnostics AKI, Häldeliweg 4, CH-8044 Zurich, Switzerland; Stark, W.J., Institute for Chemical and Bioengineering, Department of Chemistry and Applied Biosciences, ETH Zurich, CH-8093, Zurich, Switzerland; Beck-Schimmer, B., Institute of Anesthesiology, University Hospital Zurich, Hof E 111, Rämistrasse 100, CH-8091 Zurich, Switzerland, University of Zurich, Winterthurerstrasse 190, CH-8057 Zurich, Switzerland</t>
  </si>
  <si>
    <t>Aims: Nanomagnets with metal cores have recently been shown to be promising candidates for magnetic drug delivery due to higher magnetic moments compared with commonly used metal oxides. Successful application strongly relies on a safe implementation that goes along with detailed knowledge of interactions and effects that nanomagnets might impart once entering the body. Materials &amp; Methods: In this work, we put a particular focus on the interactions of ultra-strong metal nanomagnets (≥ three-times higher in magnetization compared with oxide nanoparticles) within the vascular compartment. Individual aspects of possible effects are addressed, including interactions with the coagulation cascade, the complement system, phagocytes and toxic or inflammatory reactions both by blood and endothelial cells in response to nanomagnet exposure. Results: We show that carbon-coated metal nanomagnets are well-tolerated by cells of the vascular compartment and have only minor effects on blood coagulation. Conclusion: These findings provide the fundament to initiate successful first in vivo evaluations opening metal nanomagnets with improved magnetic properties to fascinating applications in nanomedicine. © 2011 Future Medicine Ltd.</t>
  </si>
  <si>
    <t>carbon; chemotaxis; coagulation; compatibility; complement activation; inflammation; nanomagnets; nanomedicine; phagocytosis; therapy</t>
  </si>
  <si>
    <t>2-s2.0-80053126245</t>
  </si>
  <si>
    <t>Department of Radiology, University of Missouri, Columbia, MO, United States; Department of Chemistry, University of Missouri, Columbia, MO, United States; Departments of Medical Pharmacology and Physiology, of Veterinary Medicine, Harry S. Truman Veterans Administration Medical Center, Columbia, MO, United States; Missouri University Research Reactor, University of Missouri, Columbia, MO, United States; Nuclear Science and Engineering Institute, University of Missouri, Columbia, MO, United States; Department of Nuclear Engineering, University of Missouri, Columbia, MO, United States; Nanotechnology Characterization Laboratory, SAIC-Frederick, National Cancer Institute at Frederick, Frederick, MD, United States; Nanoparticle Biochem, Inc., Columbia, MO, United States</t>
  </si>
  <si>
    <t>Chanda, N., Department of Radiology, University of Missouri, Columbia, MO, United States; Kan, P., Department of Chemistry, University of Missouri, Columbia, MO, United States; Watkinson, L.D., Departments of Medical Pharmacology and Physiology, of Veterinary Medicine, Harry S. Truman Veterans Administration Medical Center, Columbia, MO, United States; Shukla, R., Department of Radiology, University of Missouri, Columbia, MO, United States; Zambre, A., Department of Radiology, University of Missouri, Columbia, MO, United States; Carmack, T.L., Departments of Medical Pharmacology and Physiology, of Veterinary Medicine, Harry S. Truman Veterans Administration Medical Center, Columbia, MO, United States; Engelbrecht, H., Missouri University Research Reactor, University of Missouri, Columbia, MO, United States; Lever, J.R., Departments of Medical Pharmacology and Physiology, of Veterinary Medicine, Harry S. Truman Veterans Administration Medical Center, Columbia, MO, United States; Katti, K., Department of Radiology, University of Missouri, Columbia, MO, United States, Department of Radiology, University of Missouri, Columbia, MO, United States, Missouri University Research Reactor, University of Missouri, Columbia, MO, United States, Nanoparticle Biochem, Inc., Columbia, MO, United States; Fent, G.M., Departments of Medical Pharmacology and Physiology, of Veterinary Medicine, Harry S. Truman Veterans Administration Medical Center, Columbia, MO, United States; Casteel, S.W., Departments of Medical Pharmacology and Physiology, of Veterinary Medicine, Harry S. Truman Veterans Administration Medical Center, Columbia, MO, United States; Smith, C.J., Department of Radiology, University of Missouri, Columbia, MO, United States, Departments of Medical Pharmacology and Physiology, of Veterinary Medicine, Harry S. Truman Veterans Administration Medical Center, Columbia, MO, United States, Missouri University Research Reactor, University of Missouri, Columbia, MO, United States; Miller, W.H., Missouri University Research Reactor, University of Missouri, Columbia, MO, United States; Jurisson, S., Department of Chemistry, University of Missouri, Columbia, MO, United States, Nuclear Science and Engineering Institute, University of Missouri, Columbia, MO, United States, Department of Nuclear Engineering, University of Missouri, Columbia, MO, United States; Boote, E., Department of Radiology, University of Missouri, Columbia, MO, United States; Robertson, J.D., Department of Chemistry, University of Missouri, Columbia, MO, United States, Missouri University Research Reactor, University of Missouri, Columbia, MO, United States, Nuclear Science and Engineering Institute, University of Missouri, Columbia, MO, United States, Department of Nuclear Engineering, University of Missouri, Columbia, MO, United States; Cutler, C., Department of Chemistry, University of Missouri, Columbia, MO, United States, Missouri University Research Reactor, University of Missouri, Columbia, MO, United States, Nuclear Science and Engineering Institute, University of Missouri, Columbia, MO, United States, Department of Nuclear Engineering, University of Missouri, Columbia, MO, United States; Dobrovolskaia, M., Nanotechnology Characterization Laboratory, SAIC-Frederick, National Cancer Institute at Frederick, Frederick, MD, United States; Kannan, R., Department of Radiology, University of Missouri, Columbia, MO, United States, Nanoparticle Biochem, Inc., Columbia, MO, United States; Katti, K.V., Department of Radiology, University of Missouri, Columbia, MO, United States, Department of Radiology, University of Missouri, Columbia, MO, United States, Missouri University Research Reactor, University of Missouri, Columbia, MO, United States, Nanoparticle Biochem, Inc., Columbia, MO, United States</t>
  </si>
  <si>
    <t>Intratumoral; Prostate tumor; Radioactive gold nanoparticles; Therapeutics; Tumor vasculature</t>
  </si>
  <si>
    <t>Paillard A., Passirani C., Saulnier P., Kroubi M., Garcion E., Benoît J.-P., Betbeder D.</t>
  </si>
  <si>
    <t>10.1007/s11095-009-9986-z</t>
  </si>
  <si>
    <t>https://www.scopus.com/inward/record.uri?eid=2-s2.0-72949109743&amp;doi=10.1007%2fs11095-009-9986-z&amp;partnerID=40&amp;md5=c92abd73cb45d78d1a6d2e0e21619951</t>
  </si>
  <si>
    <t>Inserm U646, Pôle Pharmaceutique, Université d'Angers, 10 rue André Boquel, 49100 Angers, France; EA 2689, IFR 114, Université de Lille 2, 1 place de Verdun, Lille 59045 cedex, France; Université d'Artois, Rue du Temple, Arras 62000, France</t>
  </si>
  <si>
    <t>Paillard, A., Inserm U646, Pôle Pharmaceutique, Université d'Angers, 10 rue André Boquel, 49100 Angers, France; Passirani, C., Inserm U646, Pôle Pharmaceutique, Université d'Angers, 10 rue André Boquel, 49100 Angers, France; Saulnier, P., Inserm U646, Pôle Pharmaceutique, Université d'Angers, 10 rue André Boquel, 49100 Angers, France; Kroubi, M., EA 2689, IFR 114, Université de Lille 2, 1 place de Verdun, Lille 59045 cedex, France; Garcion, E., Inserm U646, Pôle Pharmaceutique, Université d'Angers, 10 rue André Boquel, 49100 Angers, France; Benoît, J.-P., Inserm U646, Pôle Pharmaceutique, Université d'Angers, 10 rue André Boquel, 49100 Angers, France; Betbeder, D., EA 2689, IFR 114, Université de Lille 2, 1 place de Verdun, Lille 59045 cedex, France, Université d'Artois, Rue du Temple, Arras 62000, France</t>
  </si>
  <si>
    <t>Purpose: Stealth nanoparticles are generally obtained after modifying their surface with hydrophilic polymers, such as PEG. In this study, we analysed the effect of a phospholipid (DG) or protein (BSA) inclusion in porous cationic polysaccharide (NP+) on their physico-chemical structure and the effect on complement activation. Methods: NP+s were characterised in terms of size, zeta potential (ζ) and static light scattering (SLS). Complement consumption was assessed in normal human serum (NHS) by measuring the residual haemolytic capacity of the complement system. Results: DG loading did not change their size or ζ, whereas progressive BSA loading lightly decreased their ζ. An electrophoretic mobility analysis study showed the presence of two differently-charged sublayers at the NP+ surface which are not affected by DG loading. Complement system activation, studied via a CH50 test, was suppressed by DG or BSA loading. We also demonstrated that NP+s could be loaded by a polyanionic molecule, such as BSA, after their preliminary filling by a hydrophobic molecule, such as DG. Conclusion: These nanoparticles are able to absorb large amounts of phospholipids or proteins without change in their size or zeta potential. Complement studies showed that stealth behaviour is observed when they are loaded and saturated either with anionic phospholipid or proteins. © 2009 Springer Science+Business Media, LLC.</t>
  </si>
  <si>
    <t>'soft' electrophoresis; Haemolytic CH50 test; Nanomedicine; Phospholipid; Protein</t>
  </si>
  <si>
    <t>2-s2.0-72949109743</t>
  </si>
  <si>
    <t>Molecular Targeting and Polymer Toxicology Group, School of Pharmacy, University of Brighton, Brighton, BN2 4GJ, United Kingdom; Department of Chemistry, Stanford University, Stanford, CA 94305, United States; Department of Pharmaceutics and Analytical Chemistry, Faculty of Pharmaceutical Sciences, University of Copenhagen, Universitetsparken 2, DK-2100 Copenhagen Ø, Denmark</t>
  </si>
  <si>
    <t>Hamad, I., Molecular Targeting and Polymer Toxicology Group, School of Pharmacy, University of Brighton, Brighton, BN2 4GJ, United Kingdom; Christy Hunter, A., Molecular Targeting and Polymer Toxicology Group, School of Pharmacy, University of Brighton, Brighton, BN2 4GJ, United Kingdom; Rutt, K.J., Molecular Targeting and Polymer Toxicology Group, School of Pharmacy, University of Brighton, Brighton, BN2 4GJ, United Kingdom; Liu, Z., Department of Chemistry, Stanford University, Stanford, CA 94305, United States; Dai, H., Department of Chemistry, Stanford University, Stanford, CA 94305, United States; Moein Moghimi, S., Department of Pharmaceutics and Analytical Chemistry, Faculty of Pharmaceutical Sciences, University of Copenhagen, Universitetsparken 2, DK-2100 Copenhagen Ø, Denmark</t>
  </si>
  <si>
    <t>Biomaterials; C4; Carbon nanotubes; Complement system; Drug delivery system; Nanomedicine; SC5b-9</t>
  </si>
  <si>
    <t>Sasidharan A., Chandran P., Monteiro-Riviere N.A.</t>
  </si>
  <si>
    <t>ACS Biomaterials Science and Engineering</t>
  </si>
  <si>
    <t>10.1021/acsbiomaterials.6b00368</t>
  </si>
  <si>
    <t>https://www.scopus.com/inward/record.uri?eid=2-s2.0-85000360857&amp;doi=10.1021%2facsbiomaterials.6b00368&amp;partnerID=40&amp;md5=8360d3be723c54cfb476e0733b15a608</t>
  </si>
  <si>
    <t>Nanotechnology Innovation Center of Kansas State (NICKS), Department of Anatomy and Physiology, Kansas State University, Manhattan, KS, United States</t>
  </si>
  <si>
    <t>Sasidharan, A., Nanotechnology Innovation Center of Kansas State (NICKS), Department of Anatomy and Physiology, Kansas State University, Manhattan, KS, United States; Chandran, P., Nanotechnology Innovation Center of Kansas State (NICKS), Department of Anatomy and Physiology, Kansas State University, Manhattan, KS, United States; Monteiro-Riviere, N.A., Nanotechnology Innovation Center of Kansas State (NICKS), Department of Anatomy and Physiology, Kansas State University, Manhattan, KS, United States</t>
  </si>
  <si>
    <t>Despite colloidal gold nanoparticles (AuNP) being proposed for a multitude of biomedical applications, there is a lack of understanding on how the protein corona (PC) formation over AuNP influences its interaction with blood components. Herein, 40 and 80 nm AuNP with branched polyethylenimine, lipoic acid, and polyethylene glycol surface coatings were exposed to human plasma, and time-dependent evolution of the PC was evaluated using differential centrifugation sedimentation. Further, the impact of PC-AuNP interaction with human blood components was studied by evaluating red blood cell (RBC) aggregation, hemolysis, platelet activation and aggregation, prothrombin time, activated partial thromboplastin time, complement activation and cytokine release. In contrast to bare AuNP, PC-coated AuNP exhibited enhanced compatibility with RBC, platelets, and lymphocytes. More importantly, PC-AuNP did not activate the platelet coagulation cascade or complement system or elicit an immune response up to a relatively higher dose of 100 μg/mL. This study suggests that, irrespective of the physicochemical properties, the adsorption of the PC over AuNP significantly influences its biological impact by alleviating adverse hematotoxicity of bare NP. © 2016 American Chemical Society.</t>
  </si>
  <si>
    <t>blood components; gold nanoparticles; hematotoxicity; nanoparticle surface chemistry; protein corona</t>
  </si>
  <si>
    <t>2-s2.0-85000360857</t>
  </si>
  <si>
    <t>Saini A., Serrano K., Koss K., Unsworth L.D.</t>
  </si>
  <si>
    <t>10.1016/j.actbio.2015.11.059</t>
  </si>
  <si>
    <t>https://www.scopus.com/inward/record.uri?eid=2-s2.0-84957432965&amp;doi=10.1016%2fj.actbio.2015.11.059&amp;partnerID=40&amp;md5=b40507fccac8542925b68419cd63f237</t>
  </si>
  <si>
    <t>Department of Chemical and Materials Engineering, Faculty of Engineering, University of Alberta, Edmonton, AB, Canada; National Research Council, National Institute for Nanotechnology, Edmonton, AB, Canada; Canadian Blood Services, Centre for Blood Research, University of British Columbia, 2350 Health Sciences Mall, Vancouver, BC, Canada; Department of Chemical and Materials Engineering, Faculty of Engineering, University of Alberta, Donadeo Innovation Centre for Engineering (ICE), Canada</t>
  </si>
  <si>
    <t>Saini, A., Department of Chemical and Materials Engineering, Faculty of Engineering, University of Alberta, Edmonton, AB, Canada, National Research Council, National Institute for Nanotechnology, Edmonton, AB, Canada; Serrano, K., Canadian Blood Services, Centre for Blood Research, University of British Columbia, 2350 Health Sciences Mall, Vancouver, BC, Canada; Koss, K., Department of Chemical and Materials Engineering, Faculty of Engineering, University of Alberta, Edmonton, AB, Canada, National Research Council, National Institute for Nanotechnology, Edmonton, AB, Canada; Unsworth, L.D., Department of Chemical and Materials Engineering, Faculty of Engineering, University of Alberta, Edmonton, AB, Canada, National Research Council, National Institute for Nanotechnology, Edmonton, AB, Canada, Department of Chemical and Materials Engineering, Faculty of Engineering, University of Alberta, Donadeo Innovation Centre for Engineering (ICE), Canada</t>
  </si>
  <si>
    <t>(RADA)4 peptides are promising biomaterials due to their high degree of hydration (&amp;lt;99.5% (w/v)), programmability at the molecular level, and their subsequent potential to respond to external stimuli. Interestingly, these peptides have also demonstrated the ability to cause rapid (∼15 s) hemostasis when applied directly to wounds. General hemocompatibility of (RADA)4 nanofibers was investigated systematically using clot formation kinetics, C3a generation, and platelet activation (morphology and CD62P) studies. (RADA)4 nanofibers caused a rapid clot formation, but yielded a low platelet activation and low C3a activation. The study suggests that the rapid hemostasis observed when these materials are employed results principally from humoral coagulation, despite these materials having a net neutral charge and high hydration at physiological conditions. The observed rapid hemostasis may be induced due to the available nanofiber surface area within the hydrogel construct. In conclusion, our experiments strongly support further development of (RADA)4 peptide based biomaterials. Statement of Significance Biomedicine based applications of (RADA)4 peptides are being extensively studied for the purpose of improving drug carriers, and 3D peptide nanofiber scaffolds. However, this peptide's biocompatibility has not been investigated till now. One particular study has reported a revolutionary and very desirable ability of (RADA)4 peptide to achieve complete and rapid hemostasis, nevertheless, the literature remains inconclusive on the underlying molecular mechanism. In this manuscript we bridge these two main knowledge gaps by providing the much needed systematic biocompatibility analysis (morphology analysis, platelet and C3a activation) of the (RADA)4 based hydrogels, and also investigate the underlying hemostatic mechanism of this peptide-induced hemostasis. Our work not only provides the much-needed biocompatibility of the peptide for applicative research, but also explores the molecular mechanism of hemostasis, which will help us design novel biomaterials to achieve hemostasis. © 2015 Acta Materialia Inc. Published by Elsevier Ltd. All rights reserved.</t>
  </si>
  <si>
    <t>Complement activation; Nanofiber; Peptide chemistry; Plasma clot formation; Platelet activation; Platelet morphology; Self-assembly</t>
  </si>
  <si>
    <t>2-s2.0-84957432965</t>
  </si>
  <si>
    <t>Pereira P., Pedrosa S.S., Correia A., Lima C.F., Olmedo M.P., González-Fernández T., Vilanova M., Gama F.M.</t>
  </si>
  <si>
    <t>Toxicology in Vitro</t>
  </si>
  <si>
    <t>10.1016/j.tiv.2014.11.004</t>
  </si>
  <si>
    <t>https://www.scopus.com/inward/record.uri?eid=2-s2.0-84923331377&amp;doi=10.1016%2fj.tiv.2014.11.004&amp;partnerID=40&amp;md5=0c4f8e0fd2d31746f0d7adb03dc8bceb</t>
  </si>
  <si>
    <t>Centre of Biological Engineering, University of Minho, Campus de Gualtar, Braga, Portugal; IBMC - Institute of Molecular and Cell Biology, Rua Campo Alegre, Porto, Portugal; Center for the Research and Technology of Agro-Environmental and Biological Sciences, Department of Biology, School of Sciences, University of Minho, Braga, Portugal; Immunology, Institute of Biomedical Research (IBIV), Biomedical Research Center (CINBIO), University of Vigo, 36310 Campus Lagoas de Marcosende, Vigo, Spain; Abel Salazar Biomedical Sciences Institute, University of Porto, Rua de Jorge Viterbo Ferreira no 228, Porto, Portugal</t>
  </si>
  <si>
    <t>Pereira, P., Centre of Biological Engineering, University of Minho, Campus de Gualtar, Braga, Portugal; Pedrosa, S.S., Centre of Biological Engineering, University of Minho, Campus de Gualtar, Braga, Portugal; Correia, A., IBMC - Institute of Molecular and Cell Biology, Rua Campo Alegre, Porto, Portugal; Lima, C.F., Center for the Research and Technology of Agro-Environmental and Biological Sciences, Department of Biology, School of Sciences, University of Minho, Braga, Portugal; Olmedo, M.P., Immunology, Institute of Biomedical Research (IBIV), Biomedical Research Center (CINBIO), University of Vigo, 36310 Campus Lagoas de Marcosende, Vigo, Spain; González-Fernández, T., Immunology, Institute of Biomedical Research (IBIV), Biomedical Research Center (CINBIO), University of Vigo, 36310 Campus Lagoas de Marcosende, Vigo, Spain; Vilanova, M., IBMC - Institute of Molecular and Cell Biology, Rua Campo Alegre, Porto, Portugal, Abel Salazar Biomedical Sciences Institute, University of Porto, Rua de Jorge Viterbo Ferreira no 228, Porto, Portugal; Gama, F.M., Centre of Biological Engineering, University of Minho, Campus de Gualtar, Braga, Portugal</t>
  </si>
  <si>
    <t>The research of chitosan-based nanogel for biomedical applications has grown exponentially in the last years; however, its biocompatibility is still insufficiently reported. Hence, the present work provides a thorough study of the biocompatibility of a glycol chitosan (GC) nanogel. The obtained results showed that GC nanogel induced slight decrease on metabolic activity of RAW, 3T3 and HMEC cell cultures, although no effect on cell membrane integrity was verified. The nanogel does not promote cell death by apoptosis and/or necrosis, exception made for the HMEC cell line challenged with the higher GC nanogel concentration. Cell cycle arrest on G1 phase was observed only in the case of RAW cells. Remarkably, the nanogel is poorly internalized by bone marrow derived macrophages and does not trigger the activation of the complement system. GC nanogel blood compatibility was confirmed through haemolysis and whole blood clotting time assays. Overall, the results demonstrated the safety of the use of the GC nanogel as drug delivery system. © 2014 Elsevier Ltd.</t>
  </si>
  <si>
    <t>Apoptosis; Cell cycle; Complement activation; Cytotoxicity; Glycol chitosan nanogel; Haemocompatibility</t>
  </si>
  <si>
    <t>2-s2.0-84923331377</t>
  </si>
  <si>
    <t>Nie C., Ma L., Cheng C., Deng J., Zhao C.</t>
  </si>
  <si>
    <t>10.1021/bm501882b</t>
  </si>
  <si>
    <t>https://www.scopus.com/inward/record.uri?eid=2-s2.0-84924365996&amp;doi=10.1021%2fbm501882b&amp;partnerID=40&amp;md5=56d1508949bb2723b999681cb73a14af</t>
  </si>
  <si>
    <t>College of Polymer Science and Engineering, State Key Laboratory of Polymer Materials Engineering, Sichuan University, No. 24 South Section 1, Yihuan Road, Chengdu, China</t>
  </si>
  <si>
    <t>Nie, C., College of Polymer Science and Engineering, State Key Laboratory of Polymer Materials Engineering, Sichuan University, No. 24 South Section 1, Yihuan Road, Chengdu, China; Ma, L., College of Polymer Science and Engineering, State Key Laboratory of Polymer Materials Engineering, Sichuan University, No. 24 South Section 1, Yihuan Road, Chengdu, China; Cheng, C., College of Polymer Science and Engineering, State Key Laboratory of Polymer Materials Engineering, Sichuan University, No. 24 South Section 1, Yihuan Road, Chengdu, China; Deng, J., College of Polymer Science and Engineering, State Key Laboratory of Polymer Materials Engineering, Sichuan University, No. 24 South Section 1, Yihuan Road, Chengdu, China; Zhao, C., College of Polymer Science and Engineering, State Key Laboratory of Polymer Materials Engineering, Sichuan University, No. 24 South Section 1, Yihuan Road, Chengdu, China</t>
  </si>
  <si>
    <t>Combining the advantages of the fibrous nanostructure of carbon nanotubes (CNTs) and the bioactivities of heparin/heparin-mimicking polyanions, functional nanofibrous heparin or heparin-mimicking multilayers were constructed on PVDF membrane with highly promoted endothelialization and antithrombogenic activities. Oxidized CNT (oCNT) was first functionalized with water-soluble chitosan (polycation), then enwrapped with heparin or a typical sulfonated heparin-mimicking polymers (poly(sodium 4-styrenesulfonate-co-sodium methacrylate)) to construct the multilayers. Then, the surface-deposited multilayers were constructed via electrostatic layer-by-layer assembly of the functionalized oCNTs. The scanning electron microscope and atom force microscope images confirmed that the coated multilayers exhibited nanofibrous and porous structure. The live/dead cell staining and cell viability assay results indicated that the coated nanofibrous multilayers had excellent compatibility with endothelial cells. The cell morphology observation further confirmed the promotion ability of surface endothelialization due to the coated heparin/heparin-mimicking multilayers. Further systematical evaluation on blood compatibility revealed that the surface heparin/heparin-mimicking multilayer-coated membranes also had significantly improved blood compatibility including restrained platelet adhesion and activation, prolonged blood clotting times, and inhibited activation of coagulation and complement factors. In summary, the proposed nanofibrous multilayers integrated endothelialization and antithrombogenic properties; meanwhile, the heparin-mimicking coating validated comparable performances as heparin coating. Herein, it is expected that the surface coating of nanofibrous multilayers, especially the facilely constructed heparin-mimicking coating, may have great application potential in biomedical fields. (Figure Presented). © 2015 American Chemical Society.</t>
  </si>
  <si>
    <t>2-s2.0-84924365996</t>
  </si>
  <si>
    <t>Bellido E., Hidalgo T., Lozano M.V., Guillevic M., Simón-Vázquez R., Santander-Ortega M.J., González-Fernández Á., Serre C., Alonso M.J., Horcajada P.</t>
  </si>
  <si>
    <t>Advanced Healthcare Materials</t>
  </si>
  <si>
    <t>10.1002/adhm.201400755</t>
  </si>
  <si>
    <t>https://www.scopus.com/inward/record.uri?eid=2-s2.0-84930374937&amp;doi=10.1002%2fadhm.201400755&amp;partnerID=40&amp;md5=45caed48ecb02e54545bbf6b42d6f665</t>
  </si>
  <si>
    <t>Institut Lavoisier, UMR CNRS 8180, Université de Versailles Saint-Quentin-en-Yvelines, 45 Av. des Etats-Unis, Versailles cedex, France; Immunology, Biomedical Research Center (CINBIO) and Institute of Biomedical Research of Vigo (IBIV), Universidad de Vigo, Campus Lagoas Marcosende, Pontevedra, Spain; Nanobiofar. Center for Molecular Medicine and Chronic Diseases (CIMUS), Universidad de Santiago de Compostela, Av. Barcelona s/n, Campus Vida, Santiago de Compostela, Spain</t>
  </si>
  <si>
    <t>Bellido, E., Institut Lavoisier, UMR CNRS 8180, Université de Versailles Saint-Quentin-en-Yvelines, 45 Av. des Etats-Unis, Versailles cedex, France; Hidalgo, T., Institut Lavoisier, UMR CNRS 8180, Université de Versailles Saint-Quentin-en-Yvelines, 45 Av. des Etats-Unis, Versailles cedex, France; Lozano, M.V., Institut Lavoisier, UMR CNRS 8180, Université de Versailles Saint-Quentin-en-Yvelines, 45 Av. des Etats-Unis, Versailles cedex, France; Guillevic, M., Institut Lavoisier, UMR CNRS 8180, Université de Versailles Saint-Quentin-en-Yvelines, 45 Av. des Etats-Unis, Versailles cedex, France; Simón-Vázquez, R., Immunology, Biomedical Research Center (CINBIO) and Institute of Biomedical Research of Vigo (IBIV), Universidad de Vigo, Campus Lagoas Marcosende, Pontevedra, Spain; Santander-Ortega, M.J., Nanobiofar. Center for Molecular Medicine and Chronic Diseases (CIMUS), Universidad de Santiago de Compostela, Av. Barcelona s/n, Campus Vida, Santiago de Compostela, Spain; González-Fernández, Á., Immunology, Biomedical Research Center (CINBIO) and Institute of Biomedical Research of Vigo (IBIV), Universidad de Vigo, Campus Lagoas Marcosende, Pontevedra, Spain; Serre, C., Institut Lavoisier, UMR CNRS 8180, Université de Versailles Saint-Quentin-en-Yvelines, 45 Av. des Etats-Unis, Versailles cedex, France; Alonso, M.J., Nanobiofar. Center for Molecular Medicine and Chronic Diseases (CIMUS), Universidad de Santiago de Compostela, Av. Barcelona s/n, Campus Vida, Santiago de Compostela, Spain; Horcajada, P., Institut Lavoisier, UMR CNRS 8180, Université de Versailles Saint-Quentin-en-Yvelines, 45 Av. des Etats-Unis, Versailles cedex, France</t>
  </si>
  <si>
    <t>The specific modification of the outer surface of the promising porous metal-organic framework nanocarriers (nanoMOFs) preserving their characteristic porosity is still a major challenge. Here a simple, fast, and biofriendly method for the external functionalization of the benchmarked mesoporous iron(III) trimesate nanoparticles MIL-100(Fe) with heparin, a biopolymer associated with longer-blood circulation times is reported. First, the coated nanoparticles showed intact crystalline structure and porosity with improved colloidal stability under simulated physiological conditions, preserving in addition its encapsulation and controlled release capacities. The effect of the heparin coating on the nanoMOF interactions with the biological environment is evaluated through cell uptake, cytotoxicity, oxidative stress, cytokine production, complement activation, and protein adsorption analysis. These results confirmed that the heparin coating endowed the nanoMOFs with improved biological properties, such as reduced cell recognition, lack of complement activation, and reactive oxygen species production. Overall, the ability to coat the surface of the nanoMOFs using a simple and straight-forward approach could be taken as a way to enhance the versatility and, thus, the potential of porous MOF nanoparticles in biomedicine. © 2015 WILEY-VCH Verlag GmbH &amp; Co. KGaA, Weinheim.</t>
  </si>
  <si>
    <t>Cell uptake; Heparin; Metal-organic frameworks; Nanoparticles; Porous</t>
  </si>
  <si>
    <t>2-s2.0-84930374937</t>
  </si>
  <si>
    <t>Chen L., Shi T., Xia X., Miao J., Mao C., Huang B., Shen J.</t>
  </si>
  <si>
    <t>10.1166/jnn.2015.8772</t>
  </si>
  <si>
    <t>https://www.scopus.com/inward/record.uri?eid=2-s2.0-84920514991&amp;doi=10.1166%2fjnn.2015.8772&amp;partnerID=40&amp;md5=13c6da231eb5688ef310d981dc4a4dc9</t>
  </si>
  <si>
    <t>Jiangsu Biomedical Functional Materials Collaborative Innovation Center, College of Chemistry and Materials Science, Nanjing Normal University, Nanjing, China; College of Life Sciences, Nanjing Normal University, Nanjing, China; Institute of Clinical Laboratory Medicine, Nanjing Jinling Hospital, Nanjing University, Nanjing, China</t>
  </si>
  <si>
    <t>Chen, L., Jiangsu Biomedical Functional Materials Collaborative Innovation Center, College of Chemistry and Materials Science, Nanjing Normal University, Nanjing, China; Shi, T., College of Life Sciences, Nanjing Normal University, Nanjing, China; Xia, X., Institute of Clinical Laboratory Medicine, Nanjing Jinling Hospital, Nanjing University, Nanjing, China; Miao, J., Jiangsu Biomedical Functional Materials Collaborative Innovation Center, College of Chemistry and Materials Science, Nanjing Normal University, Nanjing, China; Mao, C., Jiangsu Biomedical Functional Materials Collaborative Innovation Center, College of Chemistry and Materials Science, Nanjing Normal University, Nanjing, China; Huang, B., Jiangsu Biomedical Functional Materials Collaborative Innovation Center, College of Chemistry and Materials Science, Nanjing Normal University, Nanjing, China; Shen, J., Jiangsu Biomedical Functional Materials Collaborative Innovation Center, College of Chemistry and Materials Science, Nanjing Normal University, Nanjing, China</t>
  </si>
  <si>
    <t>This development of the micro- and nanoparticle technology will bring a new momentum to drug delivery and biomedical therapy. In this case, heparin-loaded polycaprolactone microspheres (PCL-Hep MSs) were prepared by a single-step phase separation method, and characterized by transmission electron microscopy (TEM), dynamic light scattering (DLS), and fourier transform infrared spectroscopy (FTIR). The hemocompatibility and anticoagulant effect of the PCL-Hep MSs were investigated for heparin loading and release study, coagulation tests, hemolysis assay, morphological changes of red blood cells, complement activation, and cytotoxicity experiments. The results showed that the PCL-Hep MSs are hemocompatible with low level of cytotoxicity. Moreover, they have the potential to be used as a mild anticoagulant compared to pure heparin. Copyright © 2015 American Scientific Publishers All rights reserved.</t>
  </si>
  <si>
    <t>Anticoagulant effect; Cytotoxicity; Heparin; Polycaprolactone microspheres</t>
  </si>
  <si>
    <t>2-s2.0-84920514991</t>
  </si>
  <si>
    <t>Leszczak V., Popat K.C.</t>
  </si>
  <si>
    <t>10.1021/am503508r</t>
  </si>
  <si>
    <t>https://www.scopus.com/inward/record.uri?eid=2-s2.0-84912033982&amp;doi=10.1021%2fam503508r&amp;partnerID=40&amp;md5=d1638a938c8ece586d932122b4f7ee00</t>
  </si>
  <si>
    <t>Department of Mechanical Engineering, Colorado State University, Fort Collins, CO, United States; School of Biomedical Engineering, Colorado State University, Fort Collins, CO, United States</t>
  </si>
  <si>
    <t>Leszczak, V., Department of Mechanical Engineering, Colorado State University, Fort Collins, CO, United States; Popat, K.C., Department of Mechanical Engineering, Colorado State University, Fort Collins, CO, United States, School of Biomedical Engineering, Colorado State University, Fort Collins, CO, United States</t>
  </si>
  <si>
    <t>There are a multitude of polymeric materials currently utilized to prepare a variety of blood-contacting implantable medical devices. These devices include tissue grafts, coronary artery and vascular stents, and orthopedic implants. The thrombogenic nature of such materials can cause serious complications in patients, and ultimately lead to functional failure. To date, there is no truly hemocompatible biomaterial surface. Nanostructured surfaces improve cellular interactions but there is a limited amount of information regarding their blood compatibility. In this study, the in vitro blood compatibility of four different surfaces (control, PCL; nanowire, NW; collagen immobilized control, cPCL; collagen immobilized nanowire, cNW) were investigated for their use as interfaces for blood-contacting implants. The results presented here indicate enhanced in vitro blood compatibility of nanowire surfaces compared control surfaces. Although there were no significant differences in leukocyte adhesion, there was a decrease in platelet adhesion on NW surfaces. Scanning electron microscopy images showed a decrease in platelet/leukocyte complexes on cNW surfaces and no apparent complexes were formed on NW surfaces compared to PCL and cPCL surfaces. The increase in these complexes likely contributed to a higher expression of specific markers for platelet and leukocyte activation on PCL and cPCL surfaces. No significant differences were found in contact and complement activation on any surface. Further, thrombin antithrombin complexes were significantly reduced on NW surfaces. A significant increase in hemolysis and fibrinogen adsorption was identified on PCL surfaces likely caused by its hydrophobic surface. This work shows the improved blood-compatibility of nanostructured surfaces, identifying this specific nanoarchitecture as a potential interface for promoting the long-term success of blood-contacting biomaterials. © 2014 American Chemical Society.</t>
  </si>
  <si>
    <t>Hemocompatibility; Hemolysis; Leukocyte adhesion; Platelet activation; Polycaprolactone nanowire surfaces</t>
  </si>
  <si>
    <t>2-s2.0-84912033982</t>
  </si>
  <si>
    <t>Vedakumari W.S., Prabu P., Babu S.C., Sastry T.P.</t>
  </si>
  <si>
    <t>10.1016/j.bbagen.2013.04.032</t>
  </si>
  <si>
    <t>https://www.scopus.com/inward/record.uri?eid=2-s2.0-84878154165&amp;doi=10.1016%2fj.bbagen.2013.04.032&amp;partnerID=40&amp;md5=9133d2253b287ead4df9d8002a29e160</t>
  </si>
  <si>
    <t>Bio-Products Laboratory, Central Leather Research Institute, Adyar, Chennai 600 020, India; Centre for Toxicology and Developmental Research, Sri Ramachandra University, Chennai, 600 116, India</t>
  </si>
  <si>
    <t>Vedakumari, W.S., Bio-Products Laboratory, Central Leather Research Institute, Adyar, Chennai 600 020, India; Prabu, P., Bio-Products Laboratory, Central Leather Research Institute, Adyar, Chennai 600 020, India; Babu, S.C., Centre for Toxicology and Developmental Research, Sri Ramachandra University, Chennai, 600 116, India; Sastry, T.P., Bio-Products Laboratory, Central Leather Research Institute, Adyar, Chennai 600 020, India</t>
  </si>
  <si>
    <t>Background Several issues have been raised emphasizing the harmful toxic effects of metal nanoparticles towards biological systems. Search of biological nanoparticles with excellent biocompatibility and bioavailability could address this problem. Methods Fibrin nanoparticles (FNP) were prepared using a novel technique and characterized for their physico-chemical properties. In vitro studies were performed to examine cytotoxicity and cellular uptake of FNP. Innate immune response to FNP was studied by (i) estimating in vitro generation of complement split products, C3a and C4d and (ii) in vivo expression of pro-inflammatory cytokines, TNF-α, IL-1 and IL-6. In vivo biodistribution study was carried out by intravenous administration of FITC-labelled FNP in mice. Results FNP were spherical with size ranging from 25 to 28 nm. In vitro studies proved the biocompatibility of the nanoparticles, with their distribution across the cytoplasm and nucleus of treated cells. Complement activation studies showed insignificant increase in the level of C3a when compared with positive control. RT-PCR results revealed significant upregulation of TNF-α and downregulation of IL-6 cytokines after 6 h of FNP administration. In vivo biodistribution studies showed moderate blood circulation time, with predominant distribution of nanoparticles in the liver followed by the lungs, kidney and spleen. Haematology, serum biochemistry, and histopathology analyses demonstrated that FNP were non-toxic. Conclusion Owing to their small size, low cost, ease of preparation and excellent biocompatibility, FNP might be a promising novel material for drug delivery applications. General significance Our results demonstrate the safe and promising use of FNP for biomedical applications. © 2013 Elsevier B.V.</t>
  </si>
  <si>
    <t>Biodistribution; Cellular uptake; Cytotoxicity; Fibrin nanoparticle; Immune response</t>
  </si>
  <si>
    <t>2-s2.0-84878154165</t>
  </si>
  <si>
    <t>Sun C., Chen X., Han Q., Zhou M., Mao C., Zhu Q., Shen J.</t>
  </si>
  <si>
    <t>Analytica Chimica Acta</t>
  </si>
  <si>
    <t>10.1016/j.aca.2013.03.032</t>
  </si>
  <si>
    <t>https://www.scopus.com/inward/record.uri?eid=2-s2.0-84876718872&amp;doi=10.1016%2fj.aca.2013.03.032&amp;partnerID=40&amp;md5=20eb7e074895dfd947c00570d3e00d5c</t>
  </si>
  <si>
    <t>Jiangsu Key Laboratory of Biofunctional Materials, College of Chemistry and Materials Science, Nanjing Normal University, Nanjing 210023, China; Key Laboratory for Soft Chemistry and Functional Materials of Ministry of Education, School of Chemical Engineering, Nanjing University of Science and Technology, Nanjing 210094, China; Department of Vascular Surgery, The Affiliated Drum Tower Hospital, Nanjing University Medical School, Nanjing 210008, China</t>
  </si>
  <si>
    <t>Sun, C., Jiangsu Key Laboratory of Biofunctional Materials, College of Chemistry and Materials Science, Nanjing Normal University, Nanjing 210023, China, Key Laboratory for Soft Chemistry and Functional Materials of Ministry of Education, School of Chemical Engineering, Nanjing University of Science and Technology, Nanjing 210094, China; Chen, X., Jiangsu Key Laboratory of Biofunctional Materials, College of Chemistry and Materials Science, Nanjing Normal University, Nanjing 210023, China; Han, Q., Jiangsu Key Laboratory of Biofunctional Materials, College of Chemistry and Materials Science, Nanjing Normal University, Nanjing 210023, China; Zhou, M., Department of Vascular Surgery, The Affiliated Drum Tower Hospital, Nanjing University Medical School, Nanjing 210008, China; Mao, C., Jiangsu Key Laboratory of Biofunctional Materials, College of Chemistry and Materials Science, Nanjing Normal University, Nanjing 210023, China; Zhu, Q., Jiangsu Key Laboratory of Biofunctional Materials, College of Chemistry and Materials Science, Nanjing Normal University, Nanjing 210023, China; Shen, J., Jiangsu Key Laboratory of Biofunctional Materials, College of Chemistry and Materials Science, Nanjing Normal University, Nanjing 210023, China</t>
  </si>
  <si>
    <t>Acknowledging the benefits of hyperbranched polymers and their nanoparticles, herein we report the design and synthesis of sulfonic acid group functionalized hydroxyl-terminated hyperbranched polyester (H30-SO3H) nanoparticles and their biomedical application. The H30-SO3H nanoparticles were characterized by transmission electron microscopy (TEM), Fourier transform infrared (FTIR) spectroscopy and proton nuclear magnetic resonance spectroscopy (1H NMR). The good hemocompatibility of H30-SO3H nanoparticles was also investigated by coagulation tests, complement activation and platelet activation. The novel glucose biosensor was fabricated by immobilizing the positively charged Au nanoparticles, H30-SO3H nanoparticles and glucose oxidase (GOx) onto the surface of glassy carbon electrode (GCE). It can be applied in whole blood directly, which was based on the good hemocompatibility and antibiofouling property of H30-SO3H nanoparticles. The biosensor had good electrocatalytic activity toward glucose with a wide linear range (0.2-20mM), a low detection limit 1.2×10-5M in whole blood and good anti-interference property. The development of materials science will offer a novel platform for application to substance detection in whole blood. © 2013 Elsevier B.V.</t>
  </si>
  <si>
    <t>Antibiofouling; Glucose nano-biosensors; Hyperbranched polyester nanoparticles; Self-assembly technology; Whole blood</t>
  </si>
  <si>
    <t>2-s2.0-84876718872</t>
  </si>
  <si>
    <t>Tong F., Chen X., Chen L., Zhu P., Luan J., Mao C., Bao J., Shen J.</t>
  </si>
  <si>
    <t>10.1039/c2tb00250g</t>
  </si>
  <si>
    <t>https://www.scopus.com/inward/record.uri?eid=2-s2.0-84876544396&amp;doi=10.1039%2fc2tb00250g&amp;partnerID=40&amp;md5=0a8e79119d11a8ace075eaa1e2ba7e55</t>
  </si>
  <si>
    <t>Jiangsu Key Laboratory of Biofunctional Materials, College of Chemistry and Materials Science, Nanjing Normal University, Nanjing 210023, China; State Key Laboratory of Materials-Oriented Chemical Engineering, College of Chemistry and Chemical Engineering, Nanjing University of Technology, Nanjing 210009, China; Department of Blood Transfusion, Nanjing Jinling Hospital, Nanjing University School of Medicine, Nanjing 210002, China</t>
  </si>
  <si>
    <t>Tong, F., Jiangsu Key Laboratory of Biofunctional Materials, College of Chemistry and Materials Science, Nanjing Normal University, Nanjing 210023, China; Chen, X., State Key Laboratory of Materials-Oriented Chemical Engineering, College of Chemistry and Chemical Engineering, Nanjing University of Technology, Nanjing 210009, China; Chen, L., Jiangsu Key Laboratory of Biofunctional Materials, College of Chemistry and Materials Science, Nanjing Normal University, Nanjing 210023, China; Zhu, P., Department of Blood Transfusion, Nanjing Jinling Hospital, Nanjing University School of Medicine, Nanjing 210002, China; Luan, J., Department of Blood Transfusion, Nanjing Jinling Hospital, Nanjing University School of Medicine, Nanjing 210002, China; Mao, C., Jiangsu Key Laboratory of Biofunctional Materials, College of Chemistry and Materials Science, Nanjing Normal University, Nanjing 210023, China; Bao, J., Jiangsu Key Laboratory of Biofunctional Materials, College of Chemistry and Materials Science, Nanjing Normal University, Nanjing 210023, China; Shen, J., Jiangsu Key Laboratory of Biofunctional Materials, College of Chemistry and Materials Science, Nanjing Normal University, Nanjing 210023, China</t>
  </si>
  <si>
    <t>Recent advances in micro- and nanotechnology have provided a variety of particles with highly controlled shapes, sizes, chemical composition, and interesting properties. In this work, a novel kind of heparin-functionalized polyurethane microsphere (Hep-PU MS) was synthesized by a single-step phase separation method. The blood compatibility and anticoagulant effect of the Hep-PU MSs were investigated using coagulation tests, hemolysis assay, complement and platelet activation detection, cytotoxicity analysis, and drug loading and release study. The results confirmed that the heparin can substantially enhance the anticoagulant properties of PU MSs, and the Hep-PU MSs have the potential to be used as a mild anticoagulant compared to heparin. With the simplicity of the functionalized method, the excellent hemocompatibility and the slow-release of heparin, the Hep-PU MSs with desirable bioproperties can be readily tailored to cater to various biomedical applications. © 2013 The Royal Society of Chemistry.</t>
  </si>
  <si>
    <t>2-s2.0-84876544396</t>
  </si>
  <si>
    <t>Paul W., Sharma C.P.</t>
  </si>
  <si>
    <t>Trends in Biomaterials and Artificial Organs</t>
  </si>
  <si>
    <t>https://www.scopus.com/inward/record.uri?eid=2-s2.0-80051903677&amp;partnerID=40&amp;md5=d0ea8cc65a21c69f13cb150122f0a59d</t>
  </si>
  <si>
    <t>Paul, W., Division of Biosurface Technology, Biomedical Technology Wing, Sree Chitra Tirunal Institute for Medical Sciences and Technology, Poojappura, Thiruvananthapuram 695012, India; Sharma, C.P., Division of Biosurface Technology, Biomedical Technology Wing, Sree Chitra Tirunal Institute for Medical Sciences and Technology, Poojappura, Thiruvananthapuram 695012, India</t>
  </si>
  <si>
    <t>Graphene discovered as an exciting material for fundamental physics during 2004 is now poised for a wide range of nanotechnology applications. Its biomedical applications particularly on drug delivery and biosensor applications are limited. Although carbon is considered to be highly compatible to blood, nanomaterials' biosafety has caused more and more attention from various scientific and government sectors based on the reported toxicity of carbon nanotubes. Biological application of graphene implies that it should be compatible with blood as it comes in contact with blood in most of the applications including biosensors, cell imaging and drug delivery. An attempt has been made here to study the blood compatibility of graphene. It has been demonstrated that graphene is compatible with blood and do not induce any platelet or complement activation and therefore can be utilized for various in vivo applications.</t>
  </si>
  <si>
    <t>2-s2.0-80051903677</t>
  </si>
  <si>
    <t>State Key Laboratory of Bioreactor Engineering, East China University of Science and Technology, Shanghai 200237, China; Key Laboratory for Ultrafine Materials, Ministry of Education, East China University of Science and Technology, Shanghai 200237, China; Engineering Research Center for Biomedical Materials, Ministry of Education, East China University of Science and Technology, Shanghai 200237, China</t>
  </si>
  <si>
    <t>Shan, X., State Key Laboratory of Bioreactor Engineering, East China University of Science and Technology, Shanghai 200237, China, Key Laboratory for Ultrafine Materials, Ministry of Education, East China University of Science and Technology, Shanghai 200237, China; Yuan, Y., Engineering Research Center for Biomedical Materials, Ministry of Education, East China University of Science and Technology, Shanghai 200237, China; Liu, C., State Key Laboratory of Bioreactor Engineering, East China University of Science and Technology, Shanghai 200237, China; Tao, X., State Key Laboratory of Bioreactor Engineering, East China University of Science and Technology, Shanghai 200237, China; Sheng, Y., Engineering Research Center for Biomedical Materials, Ministry of Education, East China University of Science and Technology, Shanghai 200237, China; Xu, F., State Key Laboratory of Bioreactor Engineering, East China University of Science and Technology, Shanghai 200237, China</t>
  </si>
  <si>
    <t>Biodistribution; Complement activation; PEGylation NPs; Prolong longevity in vivo</t>
  </si>
  <si>
    <t>Xu F., Kang T., Deng J., Liu J., Chen X., Wang Y., Ouyang L., Du T., Tang H., Xu X., Chen S., Du Y., Shi Y., Qian Z., Wei Y., Deng H., Gou M.</t>
  </si>
  <si>
    <t>Small</t>
  </si>
  <si>
    <t>10.1002/smll.201503320</t>
  </si>
  <si>
    <t>https://www.scopus.com/inward/record.uri?eid=2-s2.0-84977871234&amp;doi=10.1002%2fsmll.201503320&amp;partnerID=40&amp;md5=5820856da4d455615250326e63ab263c</t>
  </si>
  <si>
    <t>State Key Laboratory of Biotherapy and Cancer Center, West China Hospital, Sichuan University, Collaborative Innovation Center for Biotherapy, Chengdu, China; State Key Laboratory of Cardiovascular Disease, Fuwai Hospital, National Center for Cardiovascular Disease, Chinese Academy of Medical Sciences, Peking Union Medical College, Beijing, China; Center of Infectious Diseases, West China Hospital, Sichuan University, Chengdu, China; West China School of Pharmacy, Sichuan University, Chengdu, China; Department of NanoEngineering, University of California, San Diego, CA, United States; Department of Biomedical Engineering, School of Medicine, Tsinghua University, Beijing, China; Laboratory of Pathology, West China Hospital, Sichuan University, Key Laboratory of Transplant Engineering and Immunology, NHFPC, West China Hospital, Sichuan University, Chengdu, China</t>
  </si>
  <si>
    <t>Xu, F., State Key Laboratory of Biotherapy and Cancer Center, West China Hospital, Sichuan University, Collaborative Innovation Center for Biotherapy, Chengdu, China, State Key Laboratory of Cardiovascular Disease, Fuwai Hospital, National Center for Cardiovascular Disease, Chinese Academy of Medical Sciences, Peking Union Medical College, Beijing, China; Kang, T., State Key Laboratory of Biotherapy and Cancer Center, West China Hospital, Sichuan University, Collaborative Innovation Center for Biotherapy, Chengdu, China; Deng, J., State Key Laboratory of Biotherapy and Cancer Center, West China Hospital, Sichuan University, Collaborative Innovation Center for Biotherapy, Chengdu, China; Liu, J., State Key Laboratory of Biotherapy and Cancer Center, West China Hospital, Sichuan University, Collaborative Innovation Center for Biotherapy, Chengdu, China; Chen, X., State Key Laboratory of Biotherapy and Cancer Center, West China Hospital, Sichuan University, Collaborative Innovation Center for Biotherapy, Chengdu, China; Wang, Y., State Key Laboratory of Biotherapy and Cancer Center, West China Hospital, Sichuan University, Collaborative Innovation Center for Biotherapy, Chengdu, China; Ouyang, L., State Key Laboratory of Biotherapy and Cancer Center, West China Hospital, Sichuan University, Collaborative Innovation Center for Biotherapy, Chengdu, China; Du, T., State Key Laboratory of Biotherapy and Cancer Center, West China Hospital, Sichuan University, Collaborative Innovation Center for Biotherapy, Chengdu, China; Tang, H., Center of Infectious Diseases, West China Hospital, Sichuan University, Chengdu, China; Xu, X., West China School of Pharmacy, Sichuan University, Chengdu, China; Chen, S., Department of NanoEngineering, University of California, San Diego, CA, United States; Du, Y., Department of Biomedical Engineering, School of Medicine, Tsinghua University, Beijing, China; Shi, Y., Laboratory of Pathology, West China Hospital, Sichuan University, Key Laboratory of Transplant Engineering and Immunology, NHFPC, West China Hospital, Sichuan University, Chengdu, China; Qian, Z., State Key Laboratory of Biotherapy and Cancer Center, West China Hospital, Sichuan University, Collaborative Innovation Center for Biotherapy, Chengdu, China; Wei, Y., State Key Laboratory of Biotherapy and Cancer Center, West China Hospital, Sichuan University, Collaborative Innovation Center for Biotherapy, Chengdu, China; Deng, H., State Key Laboratory of Biotherapy and Cancer Center, West China Hospital, Sichuan University, Collaborative Innovation Center for Biotherapy, Chengdu, China; Gou, M., State Key Laboratory of Biotherapy and Cancer Center, West China Hospital, Sichuan University, Collaborative Innovation Center for Biotherapy, Chengdu, China</t>
  </si>
  <si>
    <t>Extracorporeal devices have great promise for cleansing the body of virulence factors that are caused by venomous injuries, bacterial infections, and biological weaponry. The clinically used extracorporeal devices, such as artificial liver-support systems that are mainly based on dialysis or electrostatic interaction, are limited to remove a target toxin. Here, a liver-mimetic device is shown that consists of decellularized liver scaffold (DLS) populated with polydiacetylene (PDA) nanoparticles. DLS has the gross shape and 3D architecture of a liver, and the PDA nanoparticles selectively capture and neutralize the pore-forming toxins (PFTs). This device can efficiently and target-orientedly remove PFTs in human blood ex vivo without changing blood components or activating complement factors, showing potential application in antidotal therapy. This work provides a proof-of-principle for blood detoxification by a nanoparticle-activated DLS, and can lead to the development of future medical devices for antidotal therapy. Â© 2016 Wiley-VCH Verlag GmbH &amp; Co. KGaA.</t>
  </si>
  <si>
    <t>biomimetics; blood cleansing; decellularized scaffold; detoxification; nanoparticles</t>
  </si>
  <si>
    <t>2-s2.0-84977871234</t>
  </si>
  <si>
    <t>Process Biochemistry</t>
  </si>
  <si>
    <t>10.1016/j.procbio.2011.07.011</t>
  </si>
  <si>
    <t>https://www.scopus.com/inward/record.uri?eid=2-s2.0-80052732233&amp;doi=10.1016%2fj.procbio.2011.07.011&amp;partnerID=40&amp;md5=00b86d75da2c5672feeaa5050fb6042b</t>
  </si>
  <si>
    <t>Biosynthesis of gold nanoparticles with small size and biostability is very important and used in various biomedical applications. There are lot of reports for the synthesis of gold nanoparticles by the addition of reducing agent and stabilizing agent. In the present study we have synthesized gold nanoparticles, with a particle size ranging from 5 to 15 nm, using Zingiber officinale extract which acts both as reducing and stabilizing agent. Z. officinale extract is reported to be a more potent anti-platelet agent than aspirin. Therefore, green synthesis of gold nanoparticles with Z. officinale extract, as an alternative to chemical synthesis, is beneficial from its biological and medical applications point of view, because of its good blood biocompatibility and physiological stability. The formation and size distribution of gold nanoparticles were confirmed by dynamic light scattering (DLS), UV-vis spectrophotometer and transmission electron microscopy (TEM). Gold nanoparticles synthesized using citrate and Z. officinale extract demonstrated very low protein adsorption. Both nanoparticles were non platelet activating and non complement activating on contact with whole human blood. They also did not aggregate other blood cells, however, nanoparticles synthesised with Z. officinale extract was highly stable at physiological condition compared to citrate capped nanoparticles, which aggregated. Thus the usage of nanoparticles, synthesized with Z. officinale extract, as vectors for the applications in drug delivery, gene delivery or as biosensors, where a direct contact with blood occurs is justified. © 2011 Elsevier Ltd. All rights reserved.</t>
  </si>
  <si>
    <t>Blood compatibility; Gold nanoparticles; Green synthesis; Zingiber officinale</t>
  </si>
  <si>
    <t>2-s2.0-80052732233</t>
  </si>
  <si>
    <t>Aqil A., Vasseur S., Duguet E., Passirani C., Benoît J.P., Roch A., Müller R., Jérôme R., Jérôme C.</t>
  </si>
  <si>
    <t>European Polymer Journal</t>
  </si>
  <si>
    <t>10.1016/j.eurpolymj.2008.07.011</t>
  </si>
  <si>
    <t>https://www.scopus.com/inward/record.uri?eid=2-s2.0-53149105105&amp;doi=10.1016%2fj.eurpolymj.2008.07.011&amp;partnerID=40&amp;md5=d44c197f5c255d544e6283607e73901e</t>
  </si>
  <si>
    <t>Center for Education and Research on Macromolecules (CERM), University of Liège Sart-Tilman, B6, 4000 Sart-Tilman, Liège, Belgium; Bordeaux Institute of Condensed Matter Chemistry (ICMCB), 87, Avenue Docteur Albert Schweitzer, F-33 608 PESSAC, France; Ingénierie de la Vectorisation Particulaire (Inserm), 10, rue André Boquel, 49100 ANGERS, France; NMR, Molecular Imaging Laboratory, 24, Avenue du Champ de Mars, B-7000 Mons, Belgium</t>
  </si>
  <si>
    <t>Aqil, A., Center for Education and Research on Macromolecules (CERM), University of Liège Sart-Tilman, B6, 4000 Sart-Tilman, Liège, Belgium; Vasseur, S., Bordeaux Institute of Condensed Matter Chemistry (ICMCB), 87, Avenue Docteur Albert Schweitzer, F-33 608 PESSAC, France; Duguet, E., Bordeaux Institute of Condensed Matter Chemistry (ICMCB), 87, Avenue Docteur Albert Schweitzer, F-33 608 PESSAC, France; Passirani, C., Ingénierie de la Vectorisation Particulaire (Inserm), 10, rue André Boquel, 49100 ANGERS, France; Benoît, J.P., Ingénierie de la Vectorisation Particulaire (Inserm), 10, rue André Boquel, 49100 ANGERS, France; Roch, A., NMR, Molecular Imaging Laboratory, 24, Avenue du Champ de Mars, B-7000 Mons, Belgium; Müller, R., NMR, Molecular Imaging Laboratory, 24, Avenue du Champ de Mars, B-7000 Mons, Belgium; Jérôme, R., Center for Education and Research on Macromolecules (CERM), University of Liège Sart-Tilman, B6, 4000 Sart-Tilman, Liège, Belgium; Jérôme, C., Center for Education and Research on Macromolecules (CERM), University of Liège Sart-Tilman, B6, 4000 Sart-Tilman, Liège, Belgium</t>
  </si>
  <si>
    <t>This paper reports on the preparation, characterization and stealthiness of superparamagnetic nanoparticles (magnetite Fe3O4) with a 5 nm diameter and stabilized in water (pH ≥ 6.5) by a shell of water-soluble poly(ethylene oxide) (PEO) chains. Two types of diblock copolymers, i.e., poly(acrylic acid)-b-poly(ethylene oxide), PAA-PEO, and poly(acrylic acid)-b-poly(acrylate methoxy poly(ethyleneoxide)), PAA-PAMPEO, were prepared as stabilizers with different compositions and molecular weights. At pH ≥ 6.5, the negatively ionized PAA block interacts strongly with the positively-charged nanoparticles, thus playing the role of an anchoring block. Aggregates of coated nanoparticles were actually observed by dynamic light scattering (DLS) and transmission electron microscopy (TEM). The hydrodynamic diameter was in the 50-100 nm range and the aggregation number (number of nanoparticles per aggregate) was lying between several tens and hundred. Moreover, the stealthiness of these aggregates was assessed "in vitro" by the hemolytic CH50 test. No response of the complement system was observed, such that biomedical applications can be envisioned for these magnetic nanoparticles. Preliminary experiments of magnetic heating (10 kA/m; 108 kHz) were performed and specific absorption rate varied from 2 to 13 W/g(Fe). © 2008 Elsevier Ltd. All rights reserved.</t>
  </si>
  <si>
    <t>Hyperthermia; Magnetic nanoparticles; RAFT polymerization; Stealth behavior</t>
  </si>
  <si>
    <t>2-s2.0-53149105105</t>
  </si>
  <si>
    <t>Dvash R., Khatchatouriants A., Solmesky L.J., Wibroe P.P., Weil M., Moghimi S.M., Peer D.</t>
  </si>
  <si>
    <t>10.1016/j.jconrel.2013.05.042</t>
  </si>
  <si>
    <t>https://www.scopus.com/inward/record.uri?eid=2-s2.0-84879487807&amp;doi=10.1016%2fj.jconrel.2013.05.042&amp;partnerID=40&amp;md5=be61de1a6a55ec8c2b07b90c080a34e2</t>
  </si>
  <si>
    <t>Laboratory of NanoMedicine, Dept. of Cell Research and Immunology, George S. Wise Faculty of Life Sciences, Tel Aviv 69978, Israel; Laboratory of Bio-AFM, Tel Aviv University, Tel Aviv 69978, Israel; Center for Nanoscience and Nanotechnology, Tel Aviv University, Tel Aviv 69978, Israel; Cell Screening Facility for Personalized Medicine, Laboratory for Neurodegenerative Diseases and Personalized Medicine, Department of Cell Research and Immunology, Tel Aviv 69978, Israel; Nanomedicine Research Group, Centre for Pharmaceutical Nanotechnology and Nanotoxicology, University of Copenhagen, DK-2100 Copenhagen, Denmark</t>
  </si>
  <si>
    <t>Dvash, R., Laboratory of NanoMedicine, Dept. of Cell Research and Immunology, George S. Wise Faculty of Life Sciences, Tel Aviv 69978, Israel, Center for Nanoscience and Nanotechnology, Tel Aviv University, Tel Aviv 69978, Israel; Khatchatouriants, A., Laboratory of Bio-AFM, Tel Aviv University, Tel Aviv 69978, Israel, Center for Nanoscience and Nanotechnology, Tel Aviv University, Tel Aviv 69978, Israel; Solmesky, L.J., Cell Screening Facility for Personalized Medicine, Laboratory for Neurodegenerative Diseases and Personalized Medicine, Department of Cell Research and Immunology, Tel Aviv 69978, Israel; Wibroe, P.P., Nanomedicine Research Group, Centre for Pharmaceutical Nanotechnology and Nanotoxicology, University of Copenhagen, DK-2100 Copenhagen, Denmark; Weil, M., Cell Screening Facility for Personalized Medicine, Laboratory for Neurodegenerative Diseases and Personalized Medicine, Department of Cell Research and Immunology, Tel Aviv 69978, Israel; Moghimi, S.M., Nanomedicine Research Group, Centre for Pharmaceutical Nanotechnology and Nanotoxicology, University of Copenhagen, DK-2100 Copenhagen, Denmark; Peer, D., Laboratory of NanoMedicine, Dept. of Cell Research and Immunology, George S. Wise Faculty of Life Sciences, Tel Aviv 69978, Israel, Center for Nanoscience and Nanotechnology, Tel Aviv University, Tel Aviv 69978, Israel</t>
  </si>
  <si>
    <t>In spite of significant insolubility and toxicity, carbon nanotubes (CNTs) erupt into the biomedical research, and create an increasing interest in the field of nanomedicine. Single-walled CNTs (SWCNTs) are highly hy-drophobic and have been shown to be toxic while systemically administrated. Thus, SWCNTs have to be functionalized to render water solubility and biocompatibility. Herein, we introduce a method for functionalizing SWCNT using phospholipids (PL) conjugated to hyaluronan (HA), a hydrophilic glycosaminoglycan, with known receptors on many types of cancer and immune cells. This functionalization allowed for CNT solubi-lization, endowed the particles with stealth properties evading the immune system, and reduced immune and mitochondrial toxicity both in vitro and in vivo. The CNT-PL-HA internalized into macrophages and showed low cytotoxicity. In addition, CNT-PL-HA did not induce an inflammatory response in macrophages as evidenced by the cytokine profiling and the use of image-based high-content analysis approach in contrast to non-modified CNTs. In addition, systemic administration of CNT-PL-HA into healthy C57BL/6 mice did not alter the total number of leukocytes nor increased liver enzyme release as opposed to CNTs. Taken together, these results suggest an immune protective mechanism by the PL-HA coating that could provide future therapeutic benefit. © 2013 Elsevier B.V. All rights reserved.</t>
  </si>
  <si>
    <t>Carbon nanotubes; Cytotoxicity; High-content analysis; Hyaluronan; Immune response</t>
  </si>
  <si>
    <t>2-s2.0-84879487807</t>
  </si>
  <si>
    <t>College of Pharmaceutical Sciences, Zhejiang University, Yuhangtang Road 388, Hangzhou 310058, China; Department of Cancer Systems Imaging, The University of Texas MD Anderson Cancer Center, Unit 59, Houston, TX 77030, United States; Department of Chemistry, University of Missouri-Columbia, Columbia, MO 65211, United States; Department of Pharmaceutical Sciences, College of Pharmacy and Health Sciences, Texas Southern University, 3100 Cleburne Street, Houston, TX 77004, United States; Department of Veterinary Medicine and Surgery, The University of Texas MD Anderson Cancer Center, Houston 77030, TX, United States</t>
  </si>
  <si>
    <t>You, J., College of Pharmaceutical Sciences, Zhejiang University, Yuhangtang Road 388, Hangzhou 310058, China; Zhou, J., College of Pharmaceutical Sciences, Zhejiang University, Yuhangtang Road 388, Hangzhou 310058, China; Zhou, M., Department of Cancer Systems Imaging, The University of Texas MD Anderson Cancer Center, Unit 59, Houston, TX 77030, United States; Liu, Y., Department of Cancer Systems Imaging, The University of Texas MD Anderson Cancer Center, Unit 59, Houston, TX 77030, United States; Robertson, J.D., Department of Chemistry, University of Missouri-Columbia, Columbia, MO 65211, United States; Liang, D., Department of Pharmaceutical Sciences, College of Pharmacy and Health Sciences, Texas Southern University, 3100 Cleburne Street, Houston, TX 77004, United States; Van Pelt, C., Department of Veterinary Medicine and Surgery, The University of Texas MD Anderson Cancer Center, Houston 77030, TX, United States; Li, C., Department of Cancer Systems Imaging, The University of Texas MD Anderson Cancer Center, Unit 59, Houston, TX 77030, United States</t>
  </si>
  <si>
    <t>Hollow gold nanospheres; Photothermal ablation therapy; Toxicity</t>
  </si>
  <si>
    <t>Huang H., Lai W., Cui M., Liang L., Lin Y., Fang Q., Liu Y., Xie L.</t>
  </si>
  <si>
    <t>10.1038/srep25518</t>
  </si>
  <si>
    <t>https://www.scopus.com/inward/record.uri?eid=2-s2.0-84966283944&amp;doi=10.1038%2fsrep25518&amp;partnerID=40&amp;md5=3f2597f994b3db8341a6d392ddce446d</t>
  </si>
  <si>
    <t>Key Laboratory of Standardization and Measurement for Nanotechnology of Chinese Academy of Sciences, CAS Center for Excellence in Nanoscience, National Center for Nanoscience and Technology, Beijing, China; Key Laboratory for Biomedical Effects of Nanomaterials and Nanosafety of Chinese Academy of Sciences, CAS Center for Excellence in Nanoscience, National Center for Nanoscience and Technology, Beijing, China; College of Chemistry and Chemical Engineering, Lanzhou University, Lanzhou, China</t>
  </si>
  <si>
    <t>Huang, H., Key Laboratory of Standardization and Measurement for Nanotechnology of Chinese Academy of Sciences, CAS Center for Excellence in Nanoscience, National Center for Nanoscience and Technology, Beijing, China; Lai, W., Key Laboratory for Biomedical Effects of Nanomaterials and Nanosafety of Chinese Academy of Sciences, CAS Center for Excellence in Nanoscience, National Center for Nanoscience and Technology, Beijing, China; Cui, M., Key Laboratory of Standardization and Measurement for Nanotechnology of Chinese Academy of Sciences, CAS Center for Excellence in Nanoscience, National Center for Nanoscience and Technology, Beijing, China; Liang, L., Key Laboratory of Standardization and Measurement for Nanotechnology of Chinese Academy of Sciences, CAS Center for Excellence in Nanoscience, National Center for Nanoscience and Technology, Beijing, China, College of Chemistry and Chemical Engineering, Lanzhou University, Lanzhou, China; Lin, Y., Key Laboratory for Biomedical Effects of Nanomaterials and Nanosafety of Chinese Academy of Sciences, CAS Center for Excellence in Nanoscience, National Center for Nanoscience and Technology, Beijing, China; Fang, Q., Key Laboratory for Biomedical Effects of Nanomaterials and Nanosafety of Chinese Academy of Sciences, CAS Center for Excellence in Nanoscience, National Center for Nanoscience and Technology, Beijing, China; Liu, Y., Key Laboratory for Biomedical Effects of Nanomaterials and Nanosafety of Chinese Academy of Sciences, CAS Center for Excellence in Nanoscience, National Center for Nanoscience and Technology, Beijing, China; Xie, L., Key Laboratory of Standardization and Measurement for Nanotechnology of Chinese Academy of Sciences, CAS Center for Excellence in Nanoscience, National Center for Nanoscience and Technology, Beijing, China</t>
  </si>
  <si>
    <t>Silver nanoparticles (AgNPs) have tremendous potentials in medical devices due to their excellent antimicrobial properties. Blood compatibility should be investigated for AgNPs due to the potential blood contact. However, so far, most studies are not systematic and have not provided insights into the mechanisms for blood compatibility of AgNPs. In this study, we have investigated the blood biological effects, including hemolysis, lymphocyte proliferation, platelet aggregation, coagulation and complement activation, of 20 nm AgNPs with two different surface coatings (polyvinyl pyrrolidone and citrate). Our results have revealed AgNPs could elicit hemolysis and severely impact the proliferation and viability of lymphocytes at all investigated concentrations (10, 20, 40 μg/mL). Nevertheless, AgNPs didn't show any effect on platelet aggregation, coagulation process, or complement activation at up to ∼40 μg/mL. Proteomic analysis on AgNPs plasma proteins corona has revealed that acidic and small molecular weight blood plasma proteins were preferentially adsorbed onto AgNPs, and these include some important proteins relevant to hemostasis, coagulation, platelet, complement activation and immune responses. The predicted biological effects of AgNPs by proteomic analysis are mostly consistent with our experimental data since there were few C3 components on AgNPs and more negative than positive factors involving platelet aggregation and thrombosis. © 2016, Nature Publishing Group. All rights reserved.</t>
  </si>
  <si>
    <t>2-s2.0-84966283944</t>
  </si>
  <si>
    <t>Mukherjee P., Misra S.K., Gryka M.C., Chang H.-H., Tiwari S., Wilson W.L., Scott J.W., Bhargava R., Pan D.</t>
  </si>
  <si>
    <t>10.1002/smll.201500728</t>
  </si>
  <si>
    <t>https://www.scopus.com/inward/record.uri?eid=2-s2.0-84942357976&amp;doi=10.1002%2fsmll.201500728&amp;partnerID=40&amp;md5=8fa997c629c56a7c2761ffe51de0b278</t>
  </si>
  <si>
    <t>Department of Bioengineering, University of Illinois at Urbana-Champaign, 1304 W. Springfield Ave., Urbana, IL, United States; Department of Chemistry, University of Illinois at Urbana-Champaign, 600 S. Mathews Ave., Urbana, IL, United States; Materials Research Laboratory, University of Illinois at Urbana-Champaign, Urbana, IL, United States; Illinois Sustainability Technology Center, University of Illinois at Urbana-Champaign, Urbana, IL, United States; Electrical and Computer Engineering, Chemical and Biomolecular Engineering Chemistry, Mechanical Science and Engineering, Beckman Institute for Advanced Science and Technology, University of Illinois at Urbana-Champaign, 1304 W. Springfield Ave., Urbana, IL, United States; Carle Foundation Hospital, 502 N. Busey St., Urbana, IL, United States; Departments of Bioengineering and Materials Science and Engineering, 502 N. Busey St., Urbana, IL, United States; Beckman Institute for Advanced Science and Technology, University of Illinois at Urbana-Champaign, Urbana, IL, United States</t>
  </si>
  <si>
    <t>Mukherjee, P., Department of Bioengineering, University of Illinois at Urbana-Champaign, 1304 W. Springfield Ave., Urbana, IL, United States; Misra, S.K., Department of Bioengineering, University of Illinois at Urbana-Champaign, 1304 W. Springfield Ave., Urbana, IL, United States; Gryka, M.C., Department of Bioengineering, University of Illinois at Urbana-Champaign, 1304 W. Springfield Ave., Urbana, IL, United States; Chang, H.-H., Department of Chemistry, University of Illinois at Urbana-Champaign, 600 S. Mathews Ave., Urbana, IL, United States; Tiwari, S., Department of Bioengineering, University of Illinois at Urbana-Champaign, 1304 W. Springfield Ave., Urbana, IL, United States; Wilson, W.L., Materials Research Laboratory, University of Illinois at Urbana-Champaign, Urbana, IL, United States; Scott, J.W., Illinois Sustainability Technology Center, University of Illinois at Urbana-Champaign, Urbana, IL, United States; Bhargava, R., Department of Bioengineering, University of Illinois at Urbana-Champaign, 1304 W. Springfield Ave., Urbana, IL, United States, Electrical and Computer Engineering, Chemical and Biomolecular Engineering Chemistry, Mechanical Science and Engineering, Beckman Institute for Advanced Science and Technology, University of Illinois at Urbana-Champaign, 1304 W. Springfield Ave., Urbana, IL, United States; Pan, D., Carle Foundation Hospital, 502 N. Busey St., Urbana, IL, United States, Departments of Bioengineering and Materials Science and Engineering, 502 N. Busey St., Urbana, IL, United States, Beckman Institute for Advanced Science and Technology, University of Illinois at Urbana-Champaign, Urbana, IL, United States</t>
  </si>
  <si>
    <t>In this work, we demonstrate the significance of defined surface chemistry in synthesizing luminescent carbon nanomaterials (LCN) with the capability to perform dual functions (i.e., diagnostic imaging and therapy). The surface chemistry of LCN has been tailored to achieve two different varieties: one that has a thermoresponsive polymer and aids in the controlled delivery of drugs, and the other that has fluorescence emission both in the visible and near-infrared (NIR) region and can be explored for advanced diagnostic modes. Although these particles are synthesized using simple, yet scalable hydrothermal methods, they exhibit remarkable stability, photoluminescence and biocompatibility. The photoluminescence properties of these materials are tunable through careful choice of surface-passivating agents and can be exploited for both visible and NIR imaging. Here the synthetic strategy demonstrates the possibility to incorporate a potent antimetastatic agent for inhibiting melanomas in vitro. Since both particles are Raman active, their dispersion on skin surface is reported with Raman imaging and utilizing photoluminescence, their depth penetration is analysed using fluorescence 3D imaging. Our results indicate a new generation of tunable carbon-based probes for diagnosis, therapy or both. © 2015 WILEY-VCH Verlag GmbH &amp; Co. KGaA, Weinheim.</t>
  </si>
  <si>
    <t>anticancer drugs; carbon nanoparticles; nanomedicine; Raman imaging; skin cancers; theranostics</t>
  </si>
  <si>
    <t>2-s2.0-84942357976</t>
  </si>
  <si>
    <t>Yousefi A., Lauwers M., Nemes R., Van Holten T., Babae N., Roest M., Storm G., Schiffelers R., Mastrobattista E.</t>
  </si>
  <si>
    <t>Hemocompatibility assessment of two siRNA nanocarrier formulations</t>
  </si>
  <si>
    <t>10.1007/s11095-014-1405-4</t>
  </si>
  <si>
    <t>https://www.scopus.com/inward/record.uri?eid=2-s2.0-84932114616&amp;doi=10.1007%2fs11095-014-1405-4&amp;partnerID=40&amp;md5=34d4a479e7894c8fe7d49a416c936ac7</t>
  </si>
  <si>
    <t>Department of Pharmaceutics, Utrecht Institute for Pharmaceutical Sciences, Utrecht University, Utrecht, Netherlands; Department of Pharmaceutics, Faculty of Pharmaceutical Sciences, Ghent University, Ghent, Belgium; Department of Clinical Chemistry and Hematology, University Medical Center Utrecht, Utrecht, Netherlands</t>
  </si>
  <si>
    <t>Yousefi, A., Department of Pharmaceutics, Utrecht Institute for Pharmaceutical Sciences, Utrecht University, Utrecht, Netherlands; Lauwers, M., Department of Pharmaceutics, Faculty of Pharmaceutical Sciences, Ghent University, Ghent, Belgium; Nemes, R., Department of Pharmaceutics, Utrecht Institute for Pharmaceutical Sciences, Utrecht University, Utrecht, Netherlands; Van Holten, T., Department of Clinical Chemistry and Hematology, University Medical Center Utrecht, Utrecht, Netherlands; Babae, N., Department of Pharmaceutics, Utrecht Institute for Pharmaceutical Sciences, Utrecht University, Utrecht, Netherlands; Roest, M., Department of Clinical Chemistry and Hematology, University Medical Center Utrecht, Utrecht, Netherlands; Storm, G., Department of Pharmaceutics, Utrecht Institute for Pharmaceutical Sciences, Utrecht University, Utrecht, Netherlands; Schiffelers, R., Department of Clinical Chemistry and Hematology, University Medical Center Utrecht, Utrecht, Netherlands; Mastrobattista, E., Department of Pharmaceutics, Utrecht Institute for Pharmaceutical Sciences, Utrecht University, Utrecht, Netherlands</t>
  </si>
  <si>
    <t>Purpose: Since the discovery of RNAi and its therapeutic potential, carrier systems have been developed to deliver small RNAs (particularly siRNA) for modulation of gene expression at the post-transcriptional level. An important factor determining the fate and usability of these systems in vivo is interaction with blood components, blood cells, and the immune system. In this study, a lipid-based and a polymer-based carrier system containing siRNA have been investigated in vitro in terms of their hemocompatibility.Methods: The nanocomplexes studied were Angiplex, a targeted lipid-based system, and pHPMA-MPPM polyplex, a formulation based on a cationic polymer. siVEGFR-2 was encapsulated in both carriers and activation of platelets, coagulation, and complement cascade as well as induction of platelet aggregation were evaluated in vitro.Results: Both systems had been shown before to cause significant silencing in vitro. Our findings indicated that pHPMA-MPPM polyplex triggered high platelet activation and aggregation although it did not stimulate coagulation substantially. Angiplex, on the other hand, provoked insignificant activation and aggregation of platelets and activated coagulation minimally. Complement system activation by Angiplex was in general low but stronger than pHPMA-MPPM polyplex.Conclusions: Taken together, these in vitro assays may help the selection of suitable carriers for systemic delivery of siRNA in early preclinical investigations and reduce the use of laboratory animals significantly. © 2014 Springer Science+Business Media New York.</t>
  </si>
  <si>
    <t>Coagulation; Complement activation; Hemocompatibility; Platelet activation; siRNA delivery system</t>
  </si>
  <si>
    <t>2-s2.0-84932114616</t>
  </si>
  <si>
    <t>Hulander M., Lundgren A., Berglin M., Ohrlander M., Lausmaa J., Elwing H.</t>
  </si>
  <si>
    <t>International journal of nanomedicine</t>
  </si>
  <si>
    <t>https://www.scopus.com/inward/record.uri?eid=2-s2.0-84858843265&amp;partnerID=40&amp;md5=2a38bb355109c62ea94fbbff4cd2806f</t>
  </si>
  <si>
    <t>Department of Cell and Molecular Biology/Interface Biophysics, University of Gothenburg, Medicinaregatan 9E, Gothenburg, Sweden.</t>
  </si>
  <si>
    <t>Hulander, M., Department of Cell and Molecular Biology/Interface Biophysics, University of Gothenburg, Medicinaregatan 9E, Gothenburg, Sweden.; Lundgren, A.; Berglin, M.; Ohrlander, M.; Lausmaa, J.; Elwing, H.</t>
  </si>
  <si>
    <t>The immune complement (IC) is a cell-free protein cascade system, and the first part of the innate immune system to recognize foreign objects that enter the body. Elevated activation of the system from, for example, biomaterials or medical devices can result in both local and systemic adverse effects and eventually loss of function or rejection of the biomaterial. Here, the researchers have studied the effect of surface nanotopography on the activation of the IC system. By a simple nonlithographic process, gold nanoparticles with an average size of 58 nm were immobilized on a smooth gold substrate, creating surfaces where a nanostructure is introduced without changing the surface chemistry. The activation of the IC on smooth and nanostructured surfaces was viewed with fluorescence microscopy and quantified with quartz crystal microbalance with dissipation monitoring in human serum. Additionally, the ability of pre-adsorbed human immunoglobulin G (IgG) (a potent activator of the IC) to activate the IC after a change in surface hydrophobicity was studied. It was found that the activation of the IC was significantly attenuated on nanostructured surfaces with nearly a 50% reduction, even after pre-adsorption with IgG. An increase in surface hydrophobicity blunted this effect. The possible role of the curvature of the nanoparticles for the orientation of adsorbed IgG molecules, and how this can affect the subsequent activation of the IC, are discussed. The present findings are important for further understanding of how surface nanotopography affects complex protein adsorption, and for the future development of biomaterials and blood-contacting devices.</t>
  </si>
  <si>
    <t>2-s2.0-84858843265</t>
  </si>
  <si>
    <t>Eidi H., Joubert O., Attik G., Duval R.E., Bottin M.C., Hamouia A., Maincent P., Rihn B.H.</t>
  </si>
  <si>
    <t>10.1016/j.ijpharm.2010.06.006</t>
  </si>
  <si>
    <t>https://www.scopus.com/inward/record.uri?eid=2-s2.0-77955053327&amp;doi=10.1016%2fj.ijpharm.2010.06.006&amp;partnerID=40&amp;md5=8cff61582b4532e279cd793b4fcf8138</t>
  </si>
  <si>
    <t>Nancy-Université, Faculty of Pharmacy, EA 3452, 5 rue Albert Lebrun, 54001 Nancy Cedex, France; Nancy-Université, Faculty of Pharmacy, Equipe GEVSM, SRSMC, CNRS, 5 rue Albert, Lebrun. 54001 Nancy Cedex, France; University of Al-Baath, Pharmacology and Toxicology Department, Faculty of Veterinary Medicine, Hama, Syrian Arab Republic</t>
  </si>
  <si>
    <t>Eidi, H., Nancy-Université, Faculty of Pharmacy, EA 3452, 5 rue Albert Lebrun, 54001 Nancy Cedex, France; Joubert, O., Nancy-Université, Faculty of Pharmacy, EA 3452, 5 rue Albert Lebrun, 54001 Nancy Cedex, France; Attik, G., Nancy-Université, Faculty of Pharmacy, EA 3452, 5 rue Albert Lebrun, 54001 Nancy Cedex, France; Duval, R.E., Nancy-Université, Faculty of Pharmacy, Equipe GEVSM, SRSMC, CNRS, 5 rue Albert, Lebrun. 54001 Nancy Cedex, France; Bottin, M.C., Nancy-Université, Faculty of Pharmacy, EA 3452, 5 rue Albert Lebrun, 54001 Nancy Cedex, France; Hamouia, A., University of Al-Baath, Pharmacology and Toxicology Department, Faculty of Veterinary Medicine, Hama, Syrian Arab Republic; Maincent, P., Nancy-Université, Faculty of Pharmacy, EA 3452, 5 rue Albert Lebrun, 54001 Nancy Cedex, France; Rihn, B.H., Nancy-Université, Faculty of Pharmacy, EA 3452, 5 rue Albert Lebrun, 54001 Nancy Cedex, France</t>
  </si>
  <si>
    <t>The bioavailability of low molecular weight heparin (LMWH) has been increased by encapsulation in nanoparticles. As a complement to these results, the cytotoxicity and apoptosis induced by LMWH nanoparticles prepared by two methods [nanoprecipitation (NP) and double emulsion (DE)] using Eudragit® RS (RS) and poly-e{open}-caprolactone (PCL) have been analysed. Particle sizes varied from 54 to 400nm with zeta potential values between -65 and +63mV. Our results showed that the method of nanoparticle preparation affects their properties, especially in terms of drug incorporation and cell tolerance. Cell viability ranged from 6% to 100% depending on the preparation method and physicochemical properties of the particles and the type of toxicity assay. Particle diameter and zeta potential seemed to be the most valuable cytotoxicity markers when cell viability was measured by Trypan blue exclusion and MTT respectively. Nanoparticles prepared by DE were better tolerated than those of NP. LMWH encapsulation into the cationic nanoparticles reduces remarkably their toxicity. Apoptosis evaluation showed activated caspases in exposed cells. However, no nuclear fragmentation was detected in NR8383 cells whatever the tested nanoparticles. DE nanoparticles of RS and PCL can be proposed as a good LMWH delivery system due to their low toxicity (IC50∼2.33 and 0.96mg/mL, respectively). © 2010 Elsevier B.V.</t>
  </si>
  <si>
    <t>Apoptosis; Cytotoxicity; Double emulsion; Macrophages; Nanoparticles; Nanoprecipitation</t>
  </si>
  <si>
    <t>2-s2.0-77955053327</t>
  </si>
  <si>
    <t>Yang A., Liu W., Li Z., Jiang L., Xu H., Yang X.</t>
  </si>
  <si>
    <t>10.1166/jnn.2010.1738</t>
  </si>
  <si>
    <t>https://www.scopus.com/inward/record.uri?eid=2-s2.0-77951908020&amp;doi=10.1166%2fjnn.2010.1738&amp;partnerID=40&amp;md5=24983658825443fd68977242964eea21</t>
  </si>
  <si>
    <t>College of Life Science and Technology, Huazhong University of Science and Technology, Wuhan 430074, China; Jiangxi-OAI Joint Research Institute, Nanchang University, Nanchang 330047, China; Tongji Medical College, Huazhong University of Science and Technology, Wuhan 430030, China</t>
  </si>
  <si>
    <t>Yang, A., College of Life Science and Technology, Huazhong University of Science and Technology, Wuhan 430074, China, Jiangxi-OAI Joint Research Institute, Nanchang University, Nanchang 330047, China, Tongji Medical College, Huazhong University of Science and Technology, Wuhan 430030, China; Liu, W., College of Life Science and Technology, Huazhong University of Science and Technology, Wuhan 430074, China, Tongji Medical College, Huazhong University of Science and Technology, Wuhan 430030, China; Li, Z., Tongji Medical College, Huazhong University of Science and Technology, Wuhan 430030, China; Jiang, L., College of Life Science and Technology, Huazhong University of Science and Technology, Wuhan 430074, China; Xu, H., College of Life Science and Technology, Huazhong University of Science and Technology, Wuhan 430074, China; Yang, X., College of Life Science and Technology, Huazhong University of Science and Technology, Wuhan 430074, China</t>
  </si>
  <si>
    <t>The purpose of this study is to investigate the influence of polyethyleneglycol (PEG) modification on in vitro phagocytic uptake of polymeric nanoparticles (NPs) mediated by immunoglobulin G (IgG) and complement activation. A series of PEG-modified poly (D, L-lactide-co-glycolide) nanoparticles (PEG-PLGA-NPs) were incubated in pure serum protein or whole serum, and their capacity for adsorbing albumin and the serum total proteins was measured by a bicinchoninic acid (BCA) protein assay. The adsorption of serum total IgG and complement activation was investigated by enzyme- linked immunosorbent assay (EL1SA). To measure in vitro uptake, various fluorescently labeled (Nile red) PEG-PLGA-NPs were opsonized by different pre-treated sera and subsequently incubated with phagocytes. The uptake of NPs by macrophages was then measured by fluorescence spectrometry. Longer chain length and appropriate content PEG reduced the adsorption of serum proteins and complement activation by NPs via both the classical and the alternative pathways. The phagocytosis of PEG-PLGA-NPs by murine peritoneal macrophages (MPMs) involved both serum-independent and serum-dependent phagocytosis. PEG modification was shown only to reduce serum-dependent phagocytosis, mainly by inhibiting IgG adsorption and complement activation on NP surfaces, and the effect of complement activation was greater than that of IgG. The results of this study provided new information that may assist in the design of more efficient nano drug carriers for medical applications. Copyright © 2010 American Scientific Publishers. All rights reserved.</t>
  </si>
  <si>
    <t>Complement activation; IgG; Nanoparticles; Phagocytic uptake; Polyethyleneglycol modification</t>
  </si>
  <si>
    <t>2-s2.0-77951908020</t>
  </si>
  <si>
    <t>Mayer A., Vadon M., Rinner B., Novak A., Wintersteiger R., Fröhlich E.</t>
  </si>
  <si>
    <t>The role of nanoparticle size in hemocompatibility</t>
  </si>
  <si>
    <t>10.1016/j.tox.2009.01.015</t>
  </si>
  <si>
    <t>https://www.scopus.com/inward/record.uri?eid=2-s2.0-61349103649&amp;doi=10.1016%2fj.tox.2009.01.015&amp;partnerID=40&amp;md5=f39854b6fe460a6423a4180a03451569</t>
  </si>
  <si>
    <t>Centre for Medical Research, Medical University of Graz, Stiftingtalstr.24, 8010 Graz, Austria; Department of Blood Group Serology and Transfusion Medicine, Medical University of Graz, Austria; Institute of Pharmaceutical Sciences, Department of Pharmaceutical Chemistry, Karl-Franzens-University of Graz, Austria</t>
  </si>
  <si>
    <t>Mayer, A., Centre for Medical Research, Medical University of Graz, Stiftingtalstr.24, 8010 Graz, Austria, Institute of Pharmaceutical Sciences, Department of Pharmaceutical Chemistry, Karl-Franzens-University of Graz, Austria; Vadon, M., Department of Blood Group Serology and Transfusion Medicine, Medical University of Graz, Austria; Rinner, B., Centre for Medical Research, Medical University of Graz, Stiftingtalstr.24, 8010 Graz, Austria; Novak, A., Centre for Medical Research, Medical University of Graz, Stiftingtalstr.24, 8010 Graz, Austria; Wintersteiger, R., Institute of Pharmaceutical Sciences, Department of Pharmaceutical Chemistry, Karl-Franzens-University of Graz, Austria; Fröhlich, E., Centre for Medical Research, Medical University of Graz, Stiftingtalstr.24, 8010 Graz, Austria</t>
  </si>
  <si>
    <t>It is expected that nanoparticular matters will be increasingly used for industrial and medical applications. Since it is known that nanoparticles exhibit unique and potential hazardous properties due to their small size, toxicity studies, risk assessment and risk management are of great interest. We focussed on adverse effects on human blood. Processes which warrant special attention are clotting, reactions triggering inflammatory and immune responses and hemolysis. Starting with the determination of size and surface charge in different media we assessed the effect of size and surface charge on induction of coagulation, thrombocyte activation, complement activation, granulocyte activation and hemolysis. We used polystyrene particles as model because they are available in different sizes but constant surface charges. The presence of salts and of protein in the dispersion solution increased particle size and neutralized surface charge. Positively charged particles formed aggregates in buffered solution. Interference of the particles with assays based on fluorescence associated cell sorting was identified. Positive surface charge induced activation of complement. Small size caused thrombocyte and granulocyte activation, and hemolysis. A characterization of particle size and surface charge in the solutions used for the experiments appears important for interpretation of the results. The size dependency of adverse effects in human blood is not linear; negatively charged particles larger than 60 nm hydrodynamic diameter appear to be considerably less hematotoxic than smaller ones. © 2009 Elsevier Ireland Ltd. All rights reserved.</t>
  </si>
  <si>
    <t>Human blood; In vitro test system; Nanoparticles; Nanotoxicology; Particle size; Polystyrene particles; Surface charge</t>
  </si>
  <si>
    <t>2-s2.0-61349103649</t>
  </si>
  <si>
    <t>Wang K., Pan D., Schmieder A.H., Senpan A., Hourcade D.E., Pham C.T.N., Mitchell L.M., Caruthers S.D., Cui G., Wickline S.A., Shen B., Lanza G.M.</t>
  </si>
  <si>
    <t>10.1016/j.nano.2014.12.009</t>
  </si>
  <si>
    <t>https://www.scopus.com/inward/record.uri?eid=2-s2.0-84933527413&amp;doi=10.1016%2fj.nano.2014.12.009&amp;partnerID=40&amp;md5=639ebd7afa20d776fc72ae915e0ba602</t>
  </si>
  <si>
    <t>Department of Radiology, The Fourth Hospital of Harbin Medical Univ. Molecular Imaging Center of Harbin Medical Univ., Harbin, China; Division of Cardiology, Washington University School of Medicine, St. Louis, MO, United States; Division of Rheumatology, Washington University School of Medicine, St. Louis, MO, United States; University of Illinois at Urbana-Champaign, Department of Bioengineering, Biomedical Research Center, Urbana, IL, United States</t>
  </si>
  <si>
    <t>Wang, K., Department of Radiology, The Fourth Hospital of Harbin Medical Univ. Molecular Imaging Center of Harbin Medical Univ., Harbin, China, Division of Cardiology, Washington University School of Medicine, St. Louis, MO, United States; Pan, D., Division of Cardiology, Washington University School of Medicine, St. Louis, MO, United States, University of Illinois at Urbana-Champaign, Department of Bioengineering, Biomedical Research Center, Urbana, IL, United States; Schmieder, A.H., Division of Cardiology, Washington University School of Medicine, St. Louis, MO, United States; Senpan, A., Division of Cardiology, Washington University School of Medicine, St. Louis, MO, United States; Hourcade, D.E., Division of Rheumatology, Washington University School of Medicine, St. Louis, MO, United States; Pham, C.T.N., Division of Rheumatology, Washington University School of Medicine, St. Louis, MO, United States; Mitchell, L.M., Division of Rheumatology, Washington University School of Medicine, St. Louis, MO, United States; Caruthers, S.D., Division of Cardiology, Washington University School of Medicine, St. Louis, MO, United States; Cui, G., Division of Cardiology, Washington University School of Medicine, St. Louis, MO, United States; Wickline, S.A., Division of Cardiology, Washington University School of Medicine, St. Louis, MO, United States; Shen, B., Department of Radiology, The Fourth Hospital of Harbin Medical Univ. Molecular Imaging Center of Harbin Medical Univ., Harbin, China; Lanza, G.M., Division of Cardiology, Washington University School of Medicine, St. Louis, MO, United States</t>
  </si>
  <si>
    <t>High-relaxivity T1-weighted (T1w) MR molecular imaging nanoparticles typically present high surface gadolinium payloads that can elicit significant acute complement activation (CA). The objective of this research was to develop a high T1w contrast nanoparticle with improved safety. We report the development, optimization, and characterization of a gadolinium-manganese hybrid nanocolloid (MnOL-Gd NC; 138 ± 10 (D&lt;inf&gt;av&lt;/inf&gt;)/nm; PDI: 0.06; zeta: -27 ± 2mV). High r1 particulate relaxivity with minute additions of Gd-DOTA-lipid conjugate to the MnOL nanocolloid surface achieved an unexpected paramagnetic synergism. This hybrid MnOL-Gd NC provided optimal MR TSE signal intensity at 5nM/voxel and lower levels consistent with the level expression anticipated for sparse biomarkers, such as neovascular integrins. MnOL NC produced optimal MR TSE signal intensity at 10nM/voxel concentrations and above. Importantly, MnOL-Gd NC avoided acute CA in vitro and in vivo while retaining minimal transmetallation risk. © 2015 Elsevier Inc.</t>
  </si>
  <si>
    <t>Complement activation; Contrast media; Gadolinium; Manganese; MRI; Nanoparticle</t>
  </si>
  <si>
    <t>2-s2.0-84933527413</t>
  </si>
  <si>
    <t>Hak S., Garaiova Z., Olsen L.T., Nilsen A.M., De Lange Davies C.</t>
  </si>
  <si>
    <t>The effects of oil-in-water nanoemulsion polyethylene glycol surface density on intracellular stability, pharmacokinetics, and biodistribution in tumor bearing mice</t>
  </si>
  <si>
    <t>10.1007/s11095-014-1553-6</t>
  </si>
  <si>
    <t>https://www.scopus.com/inward/record.uri?eid=2-s2.0-84925482708&amp;doi=10.1007%2fs11095-014-1553-6&amp;partnerID=40&amp;md5=6f89160fe405acf10702bf94e16e5fdf</t>
  </si>
  <si>
    <t>MI Lab and Department of Circulation and Medical Imaging, Norwegian University of Science and Technology, Trondheim, Norway; Department of Nuclear Physics and Biophysics, Faculty of Mathematics, Physics and Informatics, Comenius University, Bratislava, Slovakia; Department of Cancer Research and Molecular Medicine, Faculty of Medicine, Norwegian University of Science and Technology, Trondheim, Norway; Department of Physics, Norwegian University of Science and Technology, Trondheim, Norway; MI Lab MR-senteret, MTFS 3. Etg S, NTNU Olav Kyrres gate 9, Trondheim, Norway</t>
  </si>
  <si>
    <t>Hak, S., MI Lab and Department of Circulation and Medical Imaging, Norwegian University of Science and Technology, Trondheim, Norway, MI Lab MR-senteret, MTFS 3. Etg S, NTNU Olav Kyrres gate 9, Trondheim, Norway; Garaiova, Z., Department of Nuclear Physics and Biophysics, Faculty of Mathematics, Physics and Informatics, Comenius University, Bratislava, Slovakia; Olsen, L.T., Department of Cancer Research and Molecular Medicine, Faculty of Medicine, Norwegian University of Science and Technology, Trondheim, Norway; Nilsen, A.M., Department of Cancer Research and Molecular Medicine, Faculty of Medicine, Norwegian University of Science and Technology, Trondheim, Norway; De Lange Davies, C., Department of Physics, Norwegian University of Science and Technology, Trondheim, Norway</t>
  </si>
  <si>
    <t>Purpose: Lipid-based nanoparticles are extensively studied for drug delivery. These nanoparticles are often surface-coated with polyethylene glycol (PEG) to improve their biodistribution. Until now, the effects of varying PEG surface density have been studied in a narrow and low range. Here, the effects of high and a broad range of PEG surface densities on the in vivo performance of lipid-based nanoparticles were studied. Methods: Oil-in-water nanoemulsions were prepared with PEG surface densities of 5-50 mol%. Confocal microscopy was used to assess intracellular disintegration in vitro. In vivo pharmacokinetics and biodistribution in tumor bearing mice were studied using a small animal optical imager. Results: PEG surface density did not affect intracellular nanoemulsion stability. Surprisingly, circulation half-lives decreased with increasing PEG surface density. A plausible explanation was that nanoemulsion with high (50 mol%) PEG surface density activated the complement in a whole blood assay, whereas nanoemulsion with low (5 mol%) PEG density did not. In vivo, nanoemulsion with low PEG surface density was mostly confined to the tumor and organs of the mononuclear phagocyte system, whereas nanoemulsion with high PEG density accumulated throughout the mouse. Conclusions: Optimal PEG surface density of lipid-based nanoparticles for tumor targeting was found to be below 10 mol%. © 2014 Springer Science+Business Media New York.</t>
  </si>
  <si>
    <t>biodistribution; circulation time; immunotoxicity; lipid-based nanoparticles; PEG</t>
  </si>
  <si>
    <t>2-s2.0-84925482708</t>
  </si>
  <si>
    <t>Gaudin A., Yemisci M., Eroglu H., Lepetre-Mouelhi S., Turkoglu O.F., Dönmez-Demir B., Caban S., Sargon M.F., Garcia-Argote S., Pieters G., Loreau O., Rousseau B., Tagit O., Hildebrandt N., Le Dantec Y., Mougin J., Valetti S., Chacun H., Nicolas V., Desmaële D., Andrieux K., Capan Y., Dalkara T., Couvreur P.</t>
  </si>
  <si>
    <t>10.1038/nnano.2014.274</t>
  </si>
  <si>
    <t>https://www.scopus.com/inward/record.uri?eid=2-s2.0-84926155314&amp;doi=10.1038%2fnnano.2014.274&amp;partnerID=40&amp;md5=8bc7c6d6fb4827e0ae278b11f47f9b68</t>
  </si>
  <si>
    <t>Institut Galien Paris-Sud UMR CNRS 8612, Faculty of Pharmacy, University of Paris-Sud XI, Châtenay-Malabry, France; Labex d'Excellence NanoSaclay, France; Institute of Neurological Sciences and Psychiatry, Hacettepe University, Ankara, Turkey; Department of Pharmaceutical Technology, Faculty of Pharmacy, Hacettepe University, Ankara, Turkey; Department of Neurosurgery, Ankara Ataturk Research and Education Hospital, Bilkent Ankara, Turkey; Department of Anatomy, Faculty of Medicine, Hacettepe University, Ankara, Turkey; CEA Saclay, IBiTecS-S/SCBM, Labex LERMIT, Gif-sur-Yvette, France; NanoBioPhotonics, Institut d'Electronique Fondamentale, University of Paris-Sud XI, Orsay Cedex, France; EA3544, Faculty of Pharmacy, University of Paris-Sud XI, Châtenay-Malabry, France; Institut d'Innovation Thérapeutique, Faculty of Pharmacy, University of Paris-Sud XI, Châtenay-Malabry, France</t>
  </si>
  <si>
    <t>Gaudin, A., Institut Galien Paris-Sud UMR CNRS 8612, Faculty of Pharmacy, University of Paris-Sud XI, Châtenay-Malabry, France, Labex d'Excellence NanoSaclay, France; Yemisci, M., Institute of Neurological Sciences and Psychiatry, Hacettepe University, Ankara, Turkey; Eroglu, H., Department of Pharmaceutical Technology, Faculty of Pharmacy, Hacettepe University, Ankara, Turkey; Lepetre-Mouelhi, S., Institut Galien Paris-Sud UMR CNRS 8612, Faculty of Pharmacy, University of Paris-Sud XI, Châtenay-Malabry, France, Labex d'Excellence NanoSaclay, France; Turkoglu, O.F., Department of Neurosurgery, Ankara Ataturk Research and Education Hospital, Bilkent Ankara, Turkey; Dönmez-Demir, B., Institute of Neurological Sciences and Psychiatry, Hacettepe University, Ankara, Turkey; Caban, S., Department of Pharmaceutical Technology, Faculty of Pharmacy, Hacettepe University, Ankara, Turkey; Sargon, M.F., Department of Anatomy, Faculty of Medicine, Hacettepe University, Ankara, Turkey; Garcia-Argote, S., CEA Saclay, IBiTecS-S/SCBM, Labex LERMIT, Gif-sur-Yvette, France; Pieters, G., CEA Saclay, IBiTecS-S/SCBM, Labex LERMIT, Gif-sur-Yvette, France; Loreau, O., CEA Saclay, IBiTecS-S/SCBM, Labex LERMIT, Gif-sur-Yvette, France; Rousseau, B., CEA Saclay, IBiTecS-S/SCBM, Labex LERMIT, Gif-sur-Yvette, France; Tagit, O., NanoBioPhotonics, Institut d'Electronique Fondamentale, University of Paris-Sud XI, Orsay Cedex, France; Hildebrandt, N., NanoBioPhotonics, Institut d'Electronique Fondamentale, University of Paris-Sud XI, Orsay Cedex, France; Le Dantec, Y., EA3544, Faculty of Pharmacy, University of Paris-Sud XI, Châtenay-Malabry, France; Mougin, J., Institut Galien Paris-Sud UMR CNRS 8612, Faculty of Pharmacy, University of Paris-Sud XI, Châtenay-Malabry, France, Labex d'Excellence NanoSaclay, France; Valetti, S., Institut Galien Paris-Sud UMR CNRS 8612, Faculty of Pharmacy, University of Paris-Sud XI, Châtenay-Malabry, France, Labex d'Excellence NanoSaclay, France; Chacun, H., Institut Galien Paris-Sud UMR CNRS 8612, Faculty of Pharmacy, University of Paris-Sud XI, Châtenay-Malabry, France, Labex d'Excellence NanoSaclay, France; Nicolas, V., Institut d'Innovation Thérapeutique, Faculty of Pharmacy, University of Paris-Sud XI, Châtenay-Malabry, France; Desmaële, D., Institut Galien Paris-Sud UMR CNRS 8612, Faculty of Pharmacy, University of Paris-Sud XI, Châtenay-Malabry, France, Labex d'Excellence NanoSaclay, France; Andrieux, K., Institut Galien Paris-Sud UMR CNRS 8612, Faculty of Pharmacy, University of Paris-Sud XI, Châtenay-Malabry, France, Labex d'Excellence NanoSaclay, France; Capan, Y., Department of Pharmaceutical Technology, Faculty of Pharmacy, Hacettepe University, Ankara, Turkey; Dalkara, T., Institute of Neurological Sciences and Psychiatry, Hacettepe University, Ankara, Turkey; Couvreur, P., Institut Galien Paris-Sud UMR CNRS 8612, Faculty of Pharmacy, University of Paris-Sud XI, Châtenay-Malabry, France, Labex d'Excellence NanoSaclay, France</t>
  </si>
  <si>
    <t>There is an urgent need to develop new therapeutic approaches for the treatment of severe neurological trauma, such as stroke and spinal cord injuries. However, many drugs with potential neuropharmacological activity, such as adenosine, are inefficient upon systemic administration because of their fast metabolization and rapid clearance from the bloodstream. Here, we show that conjugation of adenosine to the lipid squalene and the subsequent formation of nanoassemblies allows prolonged circulation of this nucleoside, providing neuroprotection in mouse stroke and rat spinal cord injury models. The animals receiving systemic administration of squalenoyl adenosine nanoassemblies showed a significant improvement of their neurologic deficit score in the case of cerebral ischaemia, and an early motor recovery of the hindlimbs in the case of spinal cord injury. Moreover, in vitro and in vivo studies demonstrated that the nanoassemblies were able to extend adenosine circulation and its interaction with the neurovascular unit. This Article shows, for the first time, that a hydrophilic and rapidly metabolized molecule such as adenosine may become pharmacologically efficient owing to a single conjugation with the lipid squalene. © 2014 Macmillan Publishers Limited. All rights reserved.</t>
  </si>
  <si>
    <t>2-s2.0-84926155314</t>
  </si>
  <si>
    <t>Trung Bui D., Maksimenko A., Desmaële D., Harrisson S., Vauthier C., Couvreur P., Nicolas J.</t>
  </si>
  <si>
    <t>10.1021/bm400657g</t>
  </si>
  <si>
    <t>https://www.scopus.com/inward/record.uri?eid=2-s2.0-84881566593&amp;doi=10.1021%2fbm400657g&amp;partnerID=40&amp;md5=de453e663bf74a2b0eb9ebcae4c30f8e</t>
  </si>
  <si>
    <t>Institut Galien Paris-Sud, Université Paris-Sud, Faculté de Pharmacie, 5 rue Jean-Baptiste Clément, F-92296 Chaîtenay-Malabry cedex, France</t>
  </si>
  <si>
    <t>Trung Bui, D., Institut Galien Paris-Sud, Université Paris-Sud, Faculté de Pharmacie, 5 rue Jean-Baptiste Clément, F-92296 Chaîtenay-Malabry cedex, France; Maksimenko, A., Institut Galien Paris-Sud, Université Paris-Sud, Faculté de Pharmacie, 5 rue Jean-Baptiste Clément, F-92296 Chaîtenay-Malabry cedex, France; Desmaële, D., Institut Galien Paris-Sud, Université Paris-Sud, Faculté de Pharmacie, 5 rue Jean-Baptiste Clément, F-92296 Chaîtenay-Malabry cedex, France; Harrisson, S., Institut Galien Paris-Sud, Université Paris-Sud, Faculté de Pharmacie, 5 rue Jean-Baptiste Clément, F-92296 Chaîtenay-Malabry cedex, France; Vauthier, C., Institut Galien Paris-Sud, Université Paris-Sud, Faculté de Pharmacie, 5 rue Jean-Baptiste Clément, F-92296 Chaîtenay-Malabry cedex, France; Couvreur, P., Institut Galien Paris-Sud, Université Paris-Sud, Faculté de Pharmacie, 5 rue Jean-Baptiste Clément, F-92296 Chaîtenay-Malabry cedex, France; Nicolas, J., Institut Galien Paris-Sud, Université Paris-Sud, Faculté de Pharmacie, 5 rue Jean-Baptiste Clément, F-92296 Chaîtenay-Malabry cedex, France</t>
  </si>
  <si>
    <t>The synthesis of a novel class of polymer prodrug nanoparticles with anticancer activity is reported by using squalene, a naturally occurring isoprenoid, as a building block by the reversible addition-fragmentation (RAFT) technique. The RAFT agent was functionalized by gemcitabine (Gem) as anticancer drug, and the polymerization of squalenyl-methacrylate (SqMA) led to well-defined macromolecular prodrugs comprising one Gem at the extremity of each polymer chain. The amphiphilic nature of the resulting Gem-PSqMA conjugates allowed them to self-assemble into long-term stable and narrowly dispersed nanoparticles with significant anticancer activity in vitro on various cancer cell lines. To confer stealth properties on these nanoparticles, their PEGylation was successfully performed, as confirmed by X-ray photoelectron spectroscopy (XPS) and complement activation assay. It was also shown that the PEGylated nanoparticles could be internalized in cancer cells to a greater extent than their non-PEGylated counterparts. © 2013 American Chemical Society.</t>
  </si>
  <si>
    <t>2-s2.0-84881566593</t>
  </si>
  <si>
    <t>Kheir J.N., Polizzotti B.D., Thomson L.M., O'Connell D.W., Black K.J., Lee R.W., Wilking J.N., Graham A.C., Bell D.C., Mcgowan F.X.</t>
  </si>
  <si>
    <t>10.1002/adhm.201200350</t>
  </si>
  <si>
    <t>https://www.scopus.com/inward/record.uri?eid=2-s2.0-84881596764&amp;doi=10.1002%2fadhm.201200350&amp;partnerID=40&amp;md5=e47a569600d25fb6296cfa9fd6491ce3</t>
  </si>
  <si>
    <t>Department of Cardiology, Children's Hospital Boston, Harvard Medical School, 300 Longwood Avenue, Enders 1228, Boston, MA 02115, United States; Particle Sciences, Incorporated, 3894 Courtney Street, Bethlehem, PA 18017, United States; School of Engineering and Applied Sciences, Harvard University, 9 Oxford Street, Cambridge, MA 02138, United States; Center for Nanoscale Systems, Harvard University, 9 Oxford Street, Cambridge, MA 02138, United States; Departments of Anesthesiology, Pediatrics, Cell Biology and Regenerative Medicine, Medical University of South Carolina, 173 Ashley Avenue, Charleston, SC 29425, United States</t>
  </si>
  <si>
    <t>Kheir, J.N., Department of Cardiology, Children's Hospital Boston, Harvard Medical School, 300 Longwood Avenue, Enders 1228, Boston, MA 02115, United States; Polizzotti, B.D., Department of Cardiology, Children's Hospital Boston, Harvard Medical School, 300 Longwood Avenue, Enders 1228, Boston, MA 02115, United States; Thomson, L.M., Department of Cardiology, Children's Hospital Boston, Harvard Medical School, 300 Longwood Avenue, Enders 1228, Boston, MA 02115, United States; O'Connell, D.W., Department of Cardiology, Children's Hospital Boston, Harvard Medical School, 300 Longwood Avenue, Enders 1228, Boston, MA 02115, United States; Black, K.J., Department of Cardiology, Children's Hospital Boston, Harvard Medical School, 300 Longwood Avenue, Enders 1228, Boston, MA 02115, United States; Lee, R.W., Particle Sciences, Incorporated, 3894 Courtney Street, Bethlehem, PA 18017, United States; Wilking, J.N., School of Engineering and Applied Sciences, Harvard University, 9 Oxford Street, Cambridge, MA 02138, United States; Graham, A.C., Center for Nanoscale Systems, Harvard University, 9 Oxford Street, Cambridge, MA 02138, United States; Bell, D.C., School of Engineering and Applied Sciences, Harvard University, 9 Oxford Street, Cambridge, MA 02138, United States; Mcgowan, F.X., Departments of Anesthesiology, Pediatrics, Cell Biology and Regenerative Medicine, Medical University of South Carolina, 173 Ashley Avenue, Charleston, SC 29425, United States</t>
  </si>
  <si>
    <t>Self-assembling, concentrated, lipid-based oxygen microparticles (LOMs) have been developed to administer oxygen gas when injected intravenously, preventing organ injury and death from systemic hypoxemia in animal models. Distinct from blood substitutes, LOMs are a one-way oxygen carrier designed to rescue patients who experience life-threatening hypoxemia, as caused by airway obstruction or severe lung injury. Here, we describe methods to manufacture large quantities of LOMs using an in-line, recycling, high-shear homogenizer, which can create up to 4 liters of microparticle emulsion in 10 minutes, with particles containing a median diameter of 0.93 microns and 60 volume% of gas phase. Using this process, we screen 30 combinations of commonly used excipients for their ability to form stable LOMs. LOMs composed of DSPC and cholesterol in a 1:1 molar ratio are stable for a 100 day observation period, and the number of particles exceeding 10 microns in diameter does not increase over time. When mixed with blood in vitro, LOMs fully oxygenate blood within 3.95 seconds of contact, and do not cause hemolysis or complement activation. LOMs can be manufactured in bulk by high shear homogenization, and appear to have a stability and size profile which merit further testing. Lipid-based oxygen microparticles have been described as a means to administer oxygen gas intravenously as a means to reverse systemic hypoxemia. This work describes the bulk manufacture of concentrated, gas-filled microparticles using a high shear homogenizer, creating microparticles which are stable at room temperature for 100 days. These microparticles transfer oxygen to human blood within seconds of contact in vitro, without signs of hemolysis or complement activation. © 2013 WILEY-VCH Verlag GmbH &amp; Co. KGaA, Weinheim.</t>
  </si>
  <si>
    <t>Emulsions; Microcapsules; Oxygen</t>
  </si>
  <si>
    <t>2-s2.0-84881596764</t>
  </si>
  <si>
    <t>Hirsjärvi S., Dufort S., Gravier J., Texier I., Yan Q., Bibette J., Sancey L., Josserand V., Passirani C., Benoit J.-P., Coll J.-L.</t>
  </si>
  <si>
    <t>10.1016/j.nano.2012.08.005</t>
  </si>
  <si>
    <t>https://www.scopus.com/inward/record.uri?eid=2-s2.0-84875495227&amp;doi=10.1016%2fj.nano.2012.08.005&amp;partnerID=40&amp;md5=b839c7147974e4e0d45270973703eccf</t>
  </si>
  <si>
    <t>INSERM U823, Institut Albert Bonniot, 38 706 Grenoble, France; Université Joseph Fourier, Grenoble, France; INSERM U646, Angers, France; CEA, LETI/DTBS, Grenoble, France; ESPCI, Paris, France</t>
  </si>
  <si>
    <t>Hirsjärvi, S., INSERM U646, Angers, France; Dufort, S., INSERM U823, Institut Albert Bonniot, 38 706 Grenoble, France, Université Joseph Fourier, Grenoble, France; Gravier, J., CEA, LETI/DTBS, Grenoble, France; Texier, I., CEA, LETI/DTBS, Grenoble, France; Yan, Q., ESPCI, Paris, France; Bibette, J., ESPCI, Paris, France; Sancey, L., INSERM U823, Institut Albert Bonniot, 38 706 Grenoble, France, Université Joseph Fourier, Grenoble, France; Josserand, V., INSERM U823, Institut Albert Bonniot, 38 706 Grenoble, France, Université Joseph Fourier, Grenoble, France; Passirani, C., INSERM U646, Angers, France; Benoit, J.-P., INSERM U646, Angers, France; Coll, J.-L., INSERM U823, Institut Albert Bonniot, 38 706 Grenoble, France, Université Joseph Fourier, Grenoble, France</t>
  </si>
  <si>
    <t>Lipid nanocapsules (LNCs) and lipid nanoemulsions (LNEs) are biomimetic synthetic nanocarriers. Their in vitro and in vivo performance was evaluated as a function of their size (25, 50 and 100 nm) and the surface PEG chain length. Analysis methods included complement activation test, particle uptake in macrophage and HEK293(β3) cells and biodistribution studies with tumor-grafted mice by fluorescence imaging. A particular attention was paid to keep the concentration of each nanocarrier and to the amount of fluorescent dye in comparable conditions between the in vitro and in vivo studies. Under these conditions, no significant differences were found among the three tested particle sizes and the two nanocarrier types. Longer PEG chains on the LNE surface provided better stealth properties, whereas PEG modification on the LNC formulations inhibited the production of stable nanocarriers. Passive accumulation of LNCs and LNEs in different tumor types depended on the degree of tumor vascularization. From the Clinical Editor: This study of lipid nanocapsules and lipid nanoemulsions compares their vitro and in vivo performance as a function of size and surface PEG chain length, demonstrating no significant difference among the tested particle sizes. Longer PEG chains on the LNE surface provided better stealth properties, whereas PEG modification on the LNC formulations inhibited the production of stable nanocarriers. © 2013 Elsevier Inc.</t>
  </si>
  <si>
    <t>Biocompatible materials; Biodistribution; Lipid nanocarriers; Nanoparticles; Near-infrared optical imaging</t>
  </si>
  <si>
    <t>2-s2.0-84875495227</t>
  </si>
  <si>
    <t>Hirsjärvi S., Dufort S., Bastiat G., Saulnier P., Passirani C., Coll J.-L., Benoît J.-P.</t>
  </si>
  <si>
    <t>Surface modification of lipid nanocapsules with polysaccharides: From physicochemical characteristics to in vivo aspects</t>
  </si>
  <si>
    <t>10.1016/j.actbio.2013.01.038</t>
  </si>
  <si>
    <t>https://www.scopus.com/inward/record.uri?eid=2-s2.0-84879886239&amp;doi=10.1016%2fj.actbio.2013.01.038&amp;partnerID=40&amp;md5=c9e94a5a666d06c6859e66ca0a744429</t>
  </si>
  <si>
    <t>LUNAM Université, Université d'Angers, INSERM U1066, 4 rue Larrey, 49933 Angers, France; INSERM-UJF-CRI-U823, Institut Albert Bonniot, 38706 La Tronche, France</t>
  </si>
  <si>
    <t>Hirsjärvi, S., LUNAM Université, Université d'Angers, INSERM U1066, 4 rue Larrey, 49933 Angers, France; Dufort, S., INSERM-UJF-CRI-U823, Institut Albert Bonniot, 38706 La Tronche, France; Bastiat, G., LUNAM Université, Université d'Angers, INSERM U1066, 4 rue Larrey, 49933 Angers, France; Saulnier, P., LUNAM Université, Université d'Angers, INSERM U1066, 4 rue Larrey, 49933 Angers, France; Passirani, C., LUNAM Université, Université d'Angers, INSERM U1066, 4 rue Larrey, 49933 Angers, France; Coll, J.-L., INSERM-UJF-CRI-U823, Institut Albert Bonniot, 38706 La Tronche, France; Benoît, J.-P., LUNAM Université, Université d'Angers, INSERM U1066, 4 rue Larrey, 49933 Angers, France</t>
  </si>
  <si>
    <t>Attaching polysaccharides to the surface of nanoparticles offers the possibility of modifying the physicochemical and biological properties of the core particles. The surface of lipid nanocapsules (LNCs) was modified by post-insertion of amphiphilic lipochitosan (LC) or lipodextran (LD). Modelling of these LNCs by the drop tensiometer technique revealed that the positively charged LC made the LNC surface more rigid, whereas the neutral, higher M W LD had no effect on the surface elasticity. Both LNC-LC and LNC-LD activated the complement system more than the blank LNC, thus suggesting increased capture by the mononuclear phagocyte system. In vitro, the positively charged LNC-LC were more efficiently bound by the model HEK293(β 3) cells compared to LNC and LNC-LD. Finally, it was observed that neither LC nor LD changed the in vivo biodistribution properties of LNCs in mice. These polysaccharide-coated LNCs, especially LNC-LC, are promising templates for targeting ligands (e.g. peptides, proteins) or therapeutic molecules (e.g. siRNA). © 2012 Acta Materialia Inc. Published by Elsevier Ltd. All rights reserved.</t>
  </si>
  <si>
    <t>Cellular uptake; Drop tensiometer; Lipid nanocapsules; Polysaccharides; Post-insertion</t>
  </si>
  <si>
    <t>2-s2.0-84879886239</t>
  </si>
  <si>
    <t>Kuznetsova N.R., Sevrin C., Lespineux D., Bovin N.V., Vodovozova E.L., Mészáros T., Szebeni J., Grandfils C.</t>
  </si>
  <si>
    <t>Hemocompatibility of liposomes loaded with lipophilic prodrugs of methotrexate and melphalan in the lipid bilayer</t>
  </si>
  <si>
    <t>10.1016/j.jconrel.2011.12.010</t>
  </si>
  <si>
    <t>https://www.scopus.com/inward/record.uri?eid=2-s2.0-84861670556&amp;doi=10.1016%2fj.jconrel.2011.12.010&amp;partnerID=40&amp;md5=b5941cc4840a81eb96b3b17e6f62f7db</t>
  </si>
  <si>
    <t>Shemyakin and Ovchinnikov Institute of Bioorganic Chemistry, Russian Academy of Sciences, ul. Miklukho-Maklaya, 16/10, 117997, Moscow, Russian Federation; Interfacultary Research Center of Biomaterials, University of Liège, Institute of Chemistry, Sart-Tilman, 4000, Liège, Belgium; Nanomedicine Research and Education Center, Semmelweis University and Bay Zoltán Ltd., Nagyvárad tér 4, Budapest 1089, Hungary</t>
  </si>
  <si>
    <t>Kuznetsova, N.R., Shemyakin and Ovchinnikov Institute of Bioorganic Chemistry, Russian Academy of Sciences, ul. Miklukho-Maklaya, 16/10, 117997, Moscow, Russian Federation; Sevrin, C., Interfacultary Research Center of Biomaterials, University of Liège, Institute of Chemistry, Sart-Tilman, 4000, Liège, Belgium; Lespineux, D., Interfacultary Research Center of Biomaterials, University of Liège, Institute of Chemistry, Sart-Tilman, 4000, Liège, Belgium; Bovin, N.V., Shemyakin and Ovchinnikov Institute of Bioorganic Chemistry, Russian Academy of Sciences, ul. Miklukho-Maklaya, 16/10, 117997, Moscow, Russian Federation; Vodovozova, E.L., Shemyakin and Ovchinnikov Institute of Bioorganic Chemistry, Russian Academy of Sciences, ul. Miklukho-Maklaya, 16/10, 117997, Moscow, Russian Federation; Mészáros, T., Nanomedicine Research and Education Center, Semmelweis University and Bay Zoltán Ltd., Nagyvárad tér 4, Budapest 1089, Hungary; Szebeni, J., Nanomedicine Research and Education Center, Semmelweis University and Bay Zoltán Ltd., Nagyvárad tér 4, Budapest 1089, Hungary; Grandfils, C., Interfacultary Research Center of Biomaterials, University of Liège, Institute of Chemistry, Sart-Tilman, 4000, Liège, Belgium</t>
  </si>
  <si>
    <t>A panel of in vitro tests intended for evaluation of the nano-sized drug delivery systems' compliance with human blood was applied to liposomal formulations of anticancer lipophilic prodrugs incorporated into the lipid bilayer. Liposomes on the basis of natural phosphatidylcholine (PC) and phosphatidylinositol (PI), 8:1 (mol) were loaded with 10 mol% of either methotrexate or melphalan 1,2-dioleoylglyceride esters (MTX-DOG and Mlph-DOG respectively) and either decorated with 2 mol% of sialyl Lewis X/A (SiaLe X/A) tetrasaccharide ligand or not. Hemolysis rate, red blood cells and platelets integrity and size distribution, complement (C) activation, and coagulation cascade functioning were analyzed upon the material incubation with whole blood. Both formulations were negatively charged with the zeta potential value being higher in the case of MTX-DOG liposomes, which also were larger than Mlph-DOG liposomes and more prone to aggregation. Accordingly, in hemocompatibility tests Mlph-DOG liposomes did not provoke any undesirable effects, while MTX-DOG liposomes induced significant C activation and abnormal coagulation times in a concentration-dependent manner. Reactivity of the liposome surface was not affected by the presence of SiaLe X/A or PI. Decrease in liposome loading with MTX-DOG from 10 to 2.5% resulted in lower surface charge density, smaller liposome size and considerably reduced impact on C activation and coagulation cascades. © 2011 Elsevier B.V.</t>
  </si>
  <si>
    <t>Coagulation tests; Complement activation; Hemocompatibility; Lipophilic prodrugs; Liposomes</t>
  </si>
  <si>
    <t>2-s2.0-84861670556</t>
  </si>
  <si>
    <t>Huynh N.T., Morille M., Bejaud J., Legras P., Vessieres A., Jaouen G., Benoit J.-P., Passirani C.</t>
  </si>
  <si>
    <t>10.1007/s11095-011-0501-y</t>
  </si>
  <si>
    <t>https://www.scopus.com/inward/record.uri?eid=2-s2.0-83555174437&amp;doi=10.1007%2fs11095-011-0501-y&amp;partnerID=40&amp;md5=4c3e536e704f75e1cc43422180687ddb</t>
  </si>
  <si>
    <t>LUNAM Université, Ingénierie de la Vectorisation Particulaire, Angers 49933, France; INSERM U646, Angers 49933, France; Service Commun d'Animalerie Hospitalo-Universitaire (SCAHU), Angers 49100, France; CNRS, UMR 7223, Ecole Nationale Supérieure de Chimie de Paris, Paris 75231, France</t>
  </si>
  <si>
    <t>Huynh, N.T., LUNAM Université, Ingénierie de la Vectorisation Particulaire, Angers 49933, France, INSERM U646, Angers 49933, France; Morille, M., LUNAM Université, Ingénierie de la Vectorisation Particulaire, Angers 49933, France, INSERM U646, Angers 49933, France; Bejaud, J., LUNAM Université, Ingénierie de la Vectorisation Particulaire, Angers 49933, France, INSERM U646, Angers 49933, France; Legras, P., Service Commun d'Animalerie Hospitalo-Universitaire (SCAHU), Angers 49100, France; Vessieres, A., CNRS, UMR 7223, Ecole Nationale Supérieure de Chimie de Paris, Paris 75231, France; Jaouen, G., CNRS, UMR 7223, Ecole Nationale Supérieure de Chimie de Paris, Paris 75231, France; Benoit, J.-P., LUNAM Université, Ingénierie de la Vectorisation Particulaire, Angers 49933, France, INSERM U646, Angers 49933, France; Passirani, C., LUNAM Université, Ingénierie de la Vectorisation Particulaire, Angers 49933, France, INSERM U646, Angers 49933, France</t>
  </si>
  <si>
    <t>Purpose: To study a passive targeting strategy, via the enhanced permeability and retention effect following systemic administration of lipid nanocapsules (LNCs) loaded with ferrociphenol, FcdiOH. Methods: Long chains of polyethylene glycol (DSPE-mPEG2000) were incorporated onto the surface of LNCs by post-insertion technique. Stealth properties of LNCs were investigated by in vitro complement consumption and macrophage uptake, and in vivo pharmacokinetics in healthy rats. Antitumour effect of FcdiOH-loaded LNCs was evaluated in subcutaneous and intracranial 9L gliosarcoma rat models. Results: LNCs and DSPE-mPEG2000-LNCs presented low complement activation and weak macrophage uptake. DSPE-mPEG2000-LNCs exhibited prolonged half-life and extended area under the curve in healthy rats. In a subcutaneous gliosarcoma model, a single intravenous injection of FcdiOH-LNCs (400 μL, 2.4 mg/rat) considerably inhibited tumour growth when compared to the control. DSPE-mPEG2000-FcdiOH-LNCs exhibited a strong antitumour effect by nearly eradicating the tumour by the end of the study. In intracranial gliosarcoma model, treatment with DSPE-mPEG2000-FcdiOH-LNCs and FcdiOH-LNCs statistically improved median survival time (28 and 27.5 days, respectively) compared to the control (25 days). Conclusion: These results demonstrate the interesting perspectives for the systemic treatment of glioma thanks to bio-organometallic chemotherapy via lipid nanocapsules. © 2011 Springer Science+Business Media, LLC.</t>
  </si>
  <si>
    <t>ectopic; FcdiOH; orthotopic; PEGylated nanoparticles; stealth properties</t>
  </si>
  <si>
    <t>2-s2.0-83555174437</t>
  </si>
  <si>
    <t>Division of Rheumatology, Department of Medicine, Washington University School of Medicine, St. Louis, MO 63110, United States; Division of Cardiology, Department of Medicine, Washington University School of Medicine, St. Louis, MO 63110, United States; Kereos, Inc., St. Louis, MO 63108, United States; 660 South Euclid Ave., Box 8045, St. Louis, MO 63110, United States</t>
  </si>
  <si>
    <t>Pham, C.T.N., Division of Rheumatology, Department of Medicine, Washington University School of Medicine, St. Louis, MO 63110, United States, 660 South Euclid Ave., Box 8045, St. Louis, MO 63110, United States; Mitchell, L.M., Division of Rheumatology, Department of Medicine, Washington University School of Medicine, St. Louis, MO 63110, United States; Huang, J.L., Division of Rheumatology, Department of Medicine, Washington University School of Medicine, St. Louis, MO 63110, United States; Lubniewski, C.M., Division of Rheumatology, Department of Medicine, Washington University School of Medicine, St. Louis, MO 63110, United States; Schall, O.F., Kereos, Inc., St. Louis, MO 63108, United States; Killgore, J.K., Kereos, Inc., St. Louis, MO 63108, United States; Pan, D., Division of Cardiology, Department of Medicine, Washington University School of Medicine, St. Louis, MO 63110, United States; Wickline, S.A., Division of Cardiology, Department of Medicine, Washington University School of Medicine, St. Louis, MO 63110, United States; Lanza, G.M., Division of Cardiology, Department of Medicine, Washington University School of Medicine, St. Louis, MO 63110, United States; Hourcade, D.E., Division of Rheumatology, Department of Medicine, Washington University School of Medicine, St. Louis, MO 63110, United States, 660 South Euclid Ave., Box 8045, St. Louis, MO 63110, United States</t>
  </si>
  <si>
    <t>Salvador-Morales C., Zhang L., Langer R., Farokhzad O.C.</t>
  </si>
  <si>
    <t>Immunocompatibility properties of lipid-polymer hybrid nanoparticles with heterogeneous surface functional groups</t>
  </si>
  <si>
    <t>10.1016/j.biomaterials.2009.01.005</t>
  </si>
  <si>
    <t>https://www.scopus.com/inward/record.uri?eid=2-s2.0-60549109846&amp;doi=10.1016%2fj.biomaterials.2009.01.005&amp;partnerID=40&amp;md5=92dfc788586c1675abf4a6b44fd91016</t>
  </si>
  <si>
    <t>Laboratory of Nanomedicine and Biomaterials, Department of Anesthesia, Brigham and Women's Hospital-Harvard Medical School, 75 Francis Street, Boston, MA 02115, United States; Harvard-MIT Center of Cancer Nanotechnology Excellence, Massachusetts Institute of Technology, 77 Massachusetts Avenue, Cambridge, MA 02139, United States; Department of NanoEngineering, University of California-San Diego, 9500 Gilman Drive, La Jolla, CA 92093, United States; Department of Chemical Engineering, Massachusetts Institute of Technology, 77 Massachusetts Avenue, Cambridge, MA 02139, United States</t>
  </si>
  <si>
    <t>Salvador-Morales, C., Laboratory of Nanomedicine and Biomaterials, Department of Anesthesia, Brigham and Women's Hospital-Harvard Medical School, 75 Francis Street, Boston, MA 02115, United States, Harvard-MIT Center of Cancer Nanotechnology Excellence, Massachusetts Institute of Technology, 77 Massachusetts Avenue, Cambridge, MA 02139, United States; Zhang, L., Department of NanoEngineering, University of California-San Diego, 9500 Gilman Drive, La Jolla, CA 92093, United States; Langer, R., Harvard-MIT Center of Cancer Nanotechnology Excellence, Massachusetts Institute of Technology, 77 Massachusetts Avenue, Cambridge, MA 02139, United States, Department of Chemical Engineering, Massachusetts Institute of Technology, 77 Massachusetts Avenue, Cambridge, MA 02139, United States; Farokhzad, O.C., Laboratory of Nanomedicine and Biomaterials, Department of Anesthesia, Brigham and Women's Hospital-Harvard Medical School, 75 Francis Street, Boston, MA 02115, United States, Harvard-MIT Center of Cancer Nanotechnology Excellence, Massachusetts Institute of Technology, 77 Massachusetts Avenue, Cambridge, MA 02139, United States</t>
  </si>
  <si>
    <t>Here we report the immunological characterization of lipid-polymer hybrid nanoparticles (NPs) and propose a method to control the levels of complement activation induced by these NPs. This method consists of the highly specific modification of the NP surface with methoxyl, carboxyl, and amine groups. Hybrid NPs with methoxyl surface groups induced the lowest complement activation, whereas the NPs with amine surface groups induced the highest activation. All possible combinations among carboxyl, amine, and methoxyl groups also activated the complement system to a certain extent. All types of NPs activated the complement system primarily via the alternative pathway rather than the lectin pathway. The classical pathway was activated to a very small extent by the NPs with carboxyl and amine surface groups. Human serum and plasma protein binding studies showed that these NPs had different protein binding patterns. Studies of both complement activation and coagulation activation suggested that NPs with methoxyl surface groups might be an ideal candidate for drug delivery applications, since they are not likely to cause any immunological adverse reaction in the human body.</t>
  </si>
  <si>
    <t>Coagulation system; Complement system activation; Human plasma protein binding; Lipid-polymer hybrid nanoparticles; Surface functional groups</t>
  </si>
  <si>
    <t>2-s2.0-60549109846</t>
  </si>
  <si>
    <t>Vonarbourg A., Passirani C., Saulnier P., Simard P., Leroux J.C., Benoit J.P.</t>
  </si>
  <si>
    <t>10.1002/jbm.a.30711</t>
  </si>
  <si>
    <t>https://www.scopus.com/inward/record.uri?eid=2-s2.0-33747415451&amp;doi=10.1002%2fjbm.a.30711&amp;partnerID=40&amp;md5=4fcab401f1835fa163f6a0cd6530a470</t>
  </si>
  <si>
    <t>INSERM, Université d'Angers, F-49100 Angers, France; Canada Research Chair in Drug Delivery, University of Montreal, P.O. Box 6128, Montreal, Que. H3C 3J7, Canada; INSERM U646, Ingénierie de la Vectorisation Particulaire, Université d'Angers, 10 rue André Boquel, 49100 Angers, France</t>
  </si>
  <si>
    <t>Vonarbourg, A., INSERM, Université d'Angers, F-49100 Angers, France; Passirani, C., INSERM, Université d'Angers, F-49100 Angers, France; Saulnier, P., INSERM, Université d'Angers, F-49100 Angers, France; Simard, P., Canada Research Chair in Drug Delivery, University of Montreal, P.O. Box 6128, Montreal, Que. H3C 3J7, Canada; Leroux, J.C., Canada Research Chair in Drug Delivery, University of Montreal, P.O. Box 6128, Montreal, Que. H3C 3J7, Canada; Benoit, J.P., INSERM, Université d'Angers, F-49100 Angers, France, INSERM U646, Ingénierie de la Vectorisation Particulaire, Université d'Angers, 10 rue André Boquel, 49100 Angers, France</t>
  </si>
  <si>
    <t>This work consisted in defining the in vitro behavior of pegylated lipid nanocapsules (LNC) toward the immune system. LNC were composed of an oily core surrounded by a shell of lecithin and polyethylene glycol (PEG). known to decrease the recognition of nanoparticles by the immune system. The "stealth" properties were evaluated by measuring complement activation (CH50 technique and crossed-immunoelectrophoresis (C3 cleavage)) and macrophage uptake. These experiments were performed on 20-, 50-, and 100-nm LNC before and after dialysis. A high density of PEG at the surface led to very low complement activation by LNC with a slight effect of size. This size effect, associated to a dialysis effect in macrophage uptake, was due to differences in density and flexibility of PEG chains related to LNC curvature radius. Thanks to a high density, 660-Da PEG provided LNC a steric stabilization and a protective effect versus complement protein opsonization, but this protection decreased with the increase of LNC size, especially versus macrophage uptake. © 2006 Wiley Periodicals, Inc.</t>
  </si>
  <si>
    <t>Complement; Lipid nanocapsules; Macrophage; Polyethylene glycol; Protein adsorption</t>
  </si>
  <si>
    <t>2-s2.0-33747415451</t>
  </si>
  <si>
    <t>Hu C.-M.J., Fang R.H., Wang K.-C., Luk B.T., Thamphiwatana S., Dehaini D., Nguyen P., Angsantikul P., Wen C.H., Kroll A.V., Carpenter C., Ramesh M., Qu V., Patel S.H., Zhu J., Shi W., Hofman F.M., Chen T.C., Gao W., Zhang K., Chien S., Zhang L.</t>
  </si>
  <si>
    <t>Nature</t>
  </si>
  <si>
    <t>10.1038/nature15373</t>
  </si>
  <si>
    <t>https://www.scopus.com/inward/record.uri?eid=2-s2.0-84942901402&amp;doi=10.1038%2fnature15373&amp;partnerID=40&amp;md5=4c40837cc5dd21799206b45f70c8ce4e</t>
  </si>
  <si>
    <t>Department of NanoEngineering, University of California, San Diego, San Diego, CA, United States; Moores Cancer Center, University of California, San Diego, San Diego, CA, United States; Department of Bioengineering, University of California, San Diego, San Diego, CA, United States; Institute of Engineering in Medicine, University of California, San Diego, San Diego, CA, United States; Shiley Eye Institute, University of California, San Diego, San Diego, CA, United States; Department of Pathology, Keck School of Medicine, University of Southern California, Los Angeles, CA, United States; Veterans Administration Healthcare System, San Diego, CA, United States</t>
  </si>
  <si>
    <t>Hu, C.-M.J., Department of NanoEngineering, University of California, San Diego, San Diego, CA, United States, Moores Cancer Center, University of California, San Diego, San Diego, CA, United States; Fang, R.H., Department of NanoEngineering, University of California, San Diego, San Diego, CA, United States, Moores Cancer Center, University of California, San Diego, San Diego, CA, United States; Wang, K.-C., Department of Bioengineering, University of California, San Diego, San Diego, CA, United States, Institute of Engineering in Medicine, University of California, San Diego, San Diego, CA, United States; Luk, B.T., Moores Cancer Center, University of California, San Diego, San Diego, CA, United States, Department of Bioengineering, University of California, San Diego, San Diego, CA, United States; Thamphiwatana, S., Department of NanoEngineering, University of California, San Diego, San Diego, CA, United States, Moores Cancer Center, University of California, San Diego, San Diego, CA, United States; Dehaini, D., Department of NanoEngineering, University of California, San Diego, San Diego, CA, United States, Moores Cancer Center, University of California, San Diego, San Diego, CA, United States; Nguyen, P., Department of Bioengineering, University of California, San Diego, San Diego, CA, United States, Institute of Engineering in Medicine, University of California, San Diego, San Diego, CA, United States; Angsantikul, P., Department of NanoEngineering, University of California, San Diego, San Diego, CA, United States, Moores Cancer Center, University of California, San Diego, San Diego, CA, United States; Wen, C.H., Shiley Eye Institute, University of California, San Diego, San Diego, CA, United States; Kroll, A.V., Department of NanoEngineering, University of California, San Diego, San Diego, CA, United States, Moores Cancer Center, University of California, San Diego, San Diego, CA, United States; Carpenter, C., Department of NanoEngineering, University of California, San Diego, San Diego, CA, United States; Ramesh, M., Department of NanoEngineering, University of California, San Diego, San Diego, CA, United States; Qu, V., Department of NanoEngineering, University of California, San Diego, San Diego, CA, United States; Patel, S.H., Shiley Eye Institute, University of California, San Diego, San Diego, CA, United States; Zhu, J., Shiley Eye Institute, University of California, San Diego, San Diego, CA, United States; Shi, W., Shiley Eye Institute, University of California, San Diego, San Diego, CA, United States; Hofman, F.M., Department of Pathology, Keck School of Medicine, University of Southern California, Los Angeles, CA, United States; Chen, T.C., Department of Pathology, Keck School of Medicine, University of Southern California, Los Angeles, CA, United States; Gao, W., Department of NanoEngineering, University of California, San Diego, San Diego, CA, United States, Moores Cancer Center, University of California, San Diego, San Diego, CA, United States; Zhang, K., Department of NanoEngineering, University of California, San Diego, San Diego, CA, United States, Institute of Engineering in Medicine, University of California, San Diego, San Diego, CA, United States, Shiley Eye Institute, University of California, San Diego, San Diego, CA, United States, Veterans Administration Healthcare System, San Diego, CA, United States; Chien, S., Department of Bioengineering, University of California, San Diego, San Diego, CA, United States, Institute of Engineering in Medicine, University of California, San Diego, San Diego, CA, United States; Zhang, L., Department of NanoEngineering, University of California, San Diego, San Diego, CA, United States, Moores Cancer Center, University of California, San Diego, San Diego, CA, United States, Institute of Engineering in Medicine, University of California, San Diego, San Diego, CA, United States</t>
  </si>
  <si>
    <t>Development of functional nanoparticles can be encumbered by unanticipated material properties and biological events, which can affect nanoparticle effectiveness in complex, physiologically relevant systems. Despite the advances in bottom-up nanoengineering and surface chemistry, reductionist functionalization approaches remain inadequate in replicating the complex interfaces present in nature and cannot avoid exposure of foreign materials. Here we report on the preparation of polymeric nanoparticles enclosed in the plasma membrane of human platelets, which are a unique population of cellular fragments that adhere to a variety of disease-relevant substrates. The resulting nanoparticles possess a right-side-out unilamellar membrane coating functionalized with immunomodulatory and adhesion antigens associated with platelets. Compared to uncoated particles, the platelet membrane-cloaked nanoparticles have reduced cellular uptake by macrophage-like cells and lack particle-induced complement activation in autologous human plasma. The cloaked nanoparticles also display platelet-mimicking properties such as selective adhesion to damaged human and rodent vasculatures as well as enhanced binding to platelet-adhering pathogens. In an experimental rat model of coronary restenosis and a mouse model of systemic bacterial infection, docetaxel and vancomycin, respectively, show enhanced therapeutic efficacy when delivered by the platelet-mimetic nanoparticles. The multifaceted biointerfacing enabled by the platelet membrane cloaking method provides a new approach in developing functional nanoparticles for disease-targeted delivery. © 2015 Macmillan Publishers Limited. All rights reserved.</t>
  </si>
  <si>
    <t>2-s2.0-84942901402</t>
  </si>
  <si>
    <t>Xu R., Zhang J., Zhou P., Yang R., Feng X., Xu L.</t>
  </si>
  <si>
    <t>10.1039/c5ra00772k</t>
  </si>
  <si>
    <t>https://www.scopus.com/inward/record.uri?eid=2-s2.0-84929583304&amp;doi=10.1039%2fc5ra00772k&amp;partnerID=40&amp;md5=bba6d29b3baa82a7831a5791fffa8027</t>
  </si>
  <si>
    <t>Department of Anesthesia, Shaanxi People's Hospital, Xi'an, China; School of Resource and Environmental Science, Wuhan University, Wuhan, China; Department of Orthopedics, Renmin Hospital, Wuhan University, Wuchang, China; Department of Cardiology, Xijing Hospital, Fourth Military Medical University, Xi'an, China; Department of Anesthesiology, School of Stomatology, Fourth Military Medical University, Xi'an, China</t>
  </si>
  <si>
    <t>Xu, R., Department of Anesthesia, Shaanxi People's Hospital, Xi'an, China; Zhang, J., School of Resource and Environmental Science, Wuhan University, Wuhan, China; Zhou, P., Department of Orthopedics, Renmin Hospital, Wuhan University, Wuchang, China; Yang, R., Department of Anesthesia, Shaanxi People's Hospital, Xi'an, China; Feng, X., Department of Cardiology, Xijing Hospital, Fourth Military Medical University, Xi'an, China; Xu, L., Department of Anesthesiology, School of Stomatology, Fourth Military Medical University, Xi'an, China</t>
  </si>
  <si>
    <t>Artificial red blood cells were prepared by encapsulating hemoglobin (Hb) with long chain fatty acid grafted potato starch by self-assembly and we evaluated their physical, chemical and biological properties, and therapeutic effects in a rat hemorrhagic shock model. The starch was grafted with fatty acid in DMSO using potassium persulphate as catalyst and hemoglobin was encapsulated into the grafted starch polymers. The encapsulation efficiency was hemoglobin/polymer ratio, time course and ultrasound power dependent. The final products were soluble and spherical with average diameters of about 250 nm. The nanoparticles induced no complement C3 component activation when cocultured with murine serum. Meanwhile, no hemolysis and procoagulative phenomena were observed in vitro. When the nanoparticles were injected into the mice via the tail vein, total platelet counts were not reduced. The rats with hemorrhagic shock recovered and the histological structures of the main organs remained unchanged after artificial RBC supplement. Taken together, we prepared a novel and satisfactory artificial red blood cells with good oxygen carrying capacity. © The Royal Society of Chemistry 2015.</t>
  </si>
  <si>
    <t>2-s2.0-84929583304</t>
  </si>
  <si>
    <t>Yu K., Lai B.F.L., Foley J.H., Krisinger M.J., Conway E.M., Kizhakkedathu J.N.</t>
  </si>
  <si>
    <t>Modulation of complement activation and amplification on nanoparticle surfaces by glycopolymer conformation and chemistry</t>
  </si>
  <si>
    <t>10.1021/nn504186b</t>
  </si>
  <si>
    <t>https://www.scopus.com/inward/record.uri?eid=2-s2.0-84906712048&amp;doi=10.1021%2fnn504186b&amp;partnerID=40&amp;md5=5ee23b11ad96e7e06e5d6ffb230f331b</t>
  </si>
  <si>
    <t>Centre for Blood Research, Department of Pathology and Laboratory Medicine, University of British Columbia, Vancouver, BC V6T 1Z3, Canada; Department of Chemistry, University of British Columbia, Vancouver, BC V6T 1Z3, Canada; Centre for Blood Research, Department of Medicine, University of British Columbia, Vancouver, BC V6T 1Z3, Canada; Department of Biochemistry and Molecular Biology, University of British Columbia, Vancouver, BC V6T 1Z3, Canada</t>
  </si>
  <si>
    <t>Yu, K., Centre for Blood Research, Department of Pathology and Laboratory Medicine, University of British Columbia, Vancouver, BC V6T 1Z3, Canada; Lai, B.F.L., Centre for Blood Research, Department of Pathology and Laboratory Medicine, University of British Columbia, Vancouver, BC V6T 1Z3, Canada; Foley, J.H., Centre for Blood Research, Department of Medicine, University of British Columbia, Vancouver, BC V6T 1Z3, Canada; Krisinger, M.J., Centre for Blood Research, Department of Medicine, University of British Columbia, Vancouver, BC V6T 1Z3, Canada, Department of Biochemistry and Molecular Biology, University of British Columbia, Vancouver, BC V6T 1Z3, Canada; Conway, E.M., Centre for Blood Research, Department of Medicine, University of British Columbia, Vancouver, BC V6T 1Z3, Canada; Kizhakkedathu, J.N., Centre for Blood Research, Department of Pathology and Laboratory Medicine, University of British Columbia, Vancouver, BC V6T 1Z3, Canada, Department of Chemistry, University of British Columbia, Vancouver, BC V6T 1Z3, Canada</t>
  </si>
  <si>
    <t>The complement system plays an integral part of a hosts innate immunity, and its activation is highly dependent on the chemistry and structure of a "foreign" target surface. We determined that the conformational state of glycopolymer chains, defined by the grafting density (chains/nm2), on the nanoparticle (NP) surface acts as a "molecular switch" for complement activation and amplification, and the protein corona on the NP surface dictates this process. A grafting density threshold was determined, below which minimal complement activation was observed and above which substantial complement activation was detected. The glycopolymer-grafted NPs activated complement via the alternative pathway. The chemical structure of pendent sugar units on the grafted polymer was also an important determinant for complement activation. NPs grafted with glucose-containing polymer activated complement at a lower grafting density compared to NPs grafted with galactose-containing polymer. Analysis of complement activation products C3a and SC5b-9 followed a similar pattern. Complement activation on the NP surface was independent of particle size or concentration for a given conformational state of grafted polymer. To gain insight into a putative surface-dependent mechanism of complement activation, we determined the nature of adsorbed protein corona on various NPs through quantitative mass spectrometry. Elevated levels of two pro-complement proteins, factors B and C3, present on the NP surface grafted with glycopolymer chains at high grafting density compared to low grafting density surface, may be responsible for its complement activity. Galactose polymer modified NPs adsorbed more of the negative regulator of complement, factor H, than the glucose surface, providing an explanation for its lower level of complement activation. © 2014 American Chemical Society.</t>
  </si>
  <si>
    <t>carbohydrates; complement activation; glycopolymers; immune system; nanoparticle toxicity; surface-grafted polymers</t>
  </si>
  <si>
    <t>2-s2.0-84906712048</t>
  </si>
  <si>
    <t>Misra S.K., Kus J., Kim S., Pan D.</t>
  </si>
  <si>
    <t>10.1021/mp500444c</t>
  </si>
  <si>
    <t>https://www.scopus.com/inward/record.uri?eid=2-s2.0-84965185229&amp;doi=10.1021%2fmp500444c&amp;partnerID=40&amp;md5=fe5f027a983c40703712cf7058cd5798</t>
  </si>
  <si>
    <t>Department of Bioengineering, Mills Breast Cancer Institute, Carle Foundation Hospital, Biomedical Research Center, 502 N. Busey, Urbana, IL, United States; Beckman Institute of Advanced Science and Technology, University of Illinois Urbana - Champaign, Urbana, IL, United States</t>
  </si>
  <si>
    <t>Misra, S.K., Department of Bioengineering, Mills Breast Cancer Institute, Carle Foundation Hospital, Biomedical Research Center, 502 N. Busey, Urbana, IL, United States, Beckman Institute of Advanced Science and Technology, University of Illinois Urbana - Champaign, Urbana, IL, United States; Kus, J., Department of Bioengineering, Mills Breast Cancer Institute, Carle Foundation Hospital, Biomedical Research Center, 502 N. Busey, Urbana, IL, United States, Beckman Institute of Advanced Science and Technology, University of Illinois Urbana - Champaign, Urbana, IL, United States; Kim, S., Department of Bioengineering, Mills Breast Cancer Institute, Carle Foundation Hospital, Biomedical Research Center, 502 N. Busey, Urbana, IL, United States, Beckman Institute of Advanced Science and Technology, University of Illinois Urbana - Champaign, Urbana, IL, United States; Pan, D., Department of Bioengineering, Mills Breast Cancer Institute, Carle Foundation Hospital, Biomedical Research Center, 502 N. Busey, Urbana, IL, United States, Beckman Institute of Advanced Science and Technology, University of Illinois Urbana - Champaign, Urbana, IL, United States</t>
  </si>
  <si>
    <t>A novel strategy for efficient "nanodelivery" of DNA-cleaving molecules for breast cancer regression is presented here. The synthetic methodology can be tweaked for controlled delivery and better bioavailability of effective doses of these DNA-cleaving agents through a defined self-assembled polymeric nanoarchitecture. In vitro studies in ER+ and ER-breast cancer human cell lines confirmed an efficient "nano"-delivery of DNA-cleaving molecules and indicated their capability to mediate oxidative damage to nucleobases and/or to the 2-deoxyribose moiety. Prepared E-poly-DNA-cleaver and C-poly-DNA-cleaver were found to be interacting with plasmid DNA pBR322 (pDNA) and active to cause oxidative cleavage of pDNA in the presence of ascorbic acid and H2O2. They were found to be significantly active as DNA cleaving agents in vitro and showed highly improved cancer regression in MCF-7 and MD-MB231 cancer cells compared to small molecule DNA cleaver. Surface conjugated nanoparticles were found to be more effective than noncovalent encapsulation and the small molecule agent, whereas in all the cases RCM was significantly inactive toward DNA cleavage. Blood contact complement activation properties were evaluated to gauge their likelihood to promote acute toxicity following systemic administration. The complement activation analyses together with the blood smear study confirm the feasibility of using these poly-DNA-cleavers without risk of induced immune response. © 2014 American Chemical Society.</t>
  </si>
  <si>
    <t>Blood contact properties; Breast cancer; Complement activation; DNA cleaving; DNA fragmentation; Nanometer sized agents; Polymer micelles</t>
  </si>
  <si>
    <t>2-s2.0-84965185229</t>
  </si>
  <si>
    <t>D'Addio S.M., Saad W., Ansell S.M., Squiers J.J., Adamson D.H., Herrera-Alonso M., Wohl A.R., Hoye T.R., MacOsko C.W., Mayer L.D., Vauthier C., Prud'homme R.K.</t>
  </si>
  <si>
    <t>Effects of block copolymer properties on nanocarrier protection from in vivo clearance</t>
  </si>
  <si>
    <t>10.1016/j.jconrel.2012.06.020</t>
  </si>
  <si>
    <t>https://www.scopus.com/inward/record.uri?eid=2-s2.0-84864700250&amp;doi=10.1016%2fj.jconrel.2012.06.020&amp;partnerID=40&amp;md5=e92eea693b9e32fcf1f6ab388954b7ef</t>
  </si>
  <si>
    <t>Department of Chemical Engineering, Princeton University, Princeton, NJ 08544, United States; Celator Pharmaceuticals Corporation, 1779 W 75th Ave., Vancouver, BC V6P6P2, Canada; Department of Chemistry, University of Minnesota, Minneapolis, MN 55455, United States; Department of Chemical Engineering, University of Minnesota, Minneapolis, MN 55455, United States; Univ Paris-Sud, Faculté de Pharmacie, 92296 Châtenay-Malabry, France; CNRS UMR 8612, Institut Galien Paris-Sud, 92296 Châtenay-Malabry, France</t>
  </si>
  <si>
    <t>D'Addio, S.M., Department of Chemical Engineering, Princeton University, Princeton, NJ 08544, United States; Saad, W., Department of Chemical Engineering, Princeton University, Princeton, NJ 08544, United States; Ansell, S.M., Celator Pharmaceuticals Corporation, 1779 W 75th Ave., Vancouver, BC V6P6P2, Canada; Squiers, J.J., Department of Chemical Engineering, Princeton University, Princeton, NJ 08544, United States; Adamson, D.H., Department of Chemical Engineering, Princeton University, Princeton, NJ 08544, United States; Herrera-Alonso, M., Department of Chemical Engineering, Princeton University, Princeton, NJ 08544, United States; Wohl, A.R., Department of Chemistry, University of Minnesota, Minneapolis, MN 55455, United States; Hoye, T.R., Department of Chemistry, University of Minnesota, Minneapolis, MN 55455, United States; MacOsko, C.W., Department of Chemical Engineering, University of Minnesota, Minneapolis, MN 55455, United States; Mayer, L.D., Celator Pharmaceuticals Corporation, 1779 W 75th Ave., Vancouver, BC V6P6P2, Canada; Vauthier, C., Univ Paris-Sud, Faculté de Pharmacie, 92296 Châtenay-Malabry, France, CNRS UMR 8612, Institut Galien Paris-Sud, 92296 Châtenay-Malabry, France; Prud'homme, R.K., Department of Chemical Engineering, Princeton University, Princeton, NJ 08544, United States</t>
  </si>
  <si>
    <t>Drug nanocarrier clearance by the immune system must be minimized to achieve targeted delivery to pathological tissues. There is considerable interest in finding in vitro tests that can predict in vivo clearance outcomes. In this work, we produce nanocarriers with dense PEG layers resulting from block copolymer-directed assembly during rapid precipitation. Nanocarriers are formed using block copolymers with hydrophobic blocks of polystyrene (PS), poly-ε-caprolactone (PCL), poly-d,l-lactide (PLA), or poly-lactide-co- glycolide (PLGA), and hydrophilic blocks of polyethylene glycol (PEG) with molecular weights from 1 kg/mol to 9 kg/mol. Nanocarriers with paclitaxel prodrugs are evaluated in vivo in Foxn1nu mice to determine relative rates of clearance. The amount of nanocarrier in circulation after 4 h varies from 10% to 85% of initial dose, depending on the block copolymer. In vitro complement activation assays are conducted to correlate in vivo circulation to the protection of the nanocarrier surface from complement binding and activation. Guidelines for optimizing block copolymer structure to maximize circulation of nanocarriers formed by rapid precipitation and directed assembly are proposed, relating to the relative sizes of the hydrophilic and hydrophobic blocks, the hydrophobicity of the anchoring block, the absolute size of the PEG block, and polymer crystallinity. The in vitro results distinguish between the poorly circulating PEG5 k-PCL9 k and the better circulating nanocarriers, but could not rank the better circulating nanocarriers in order of circulation time. Analysis of PEG surface packing on monodisperse 200 nm latex spheres indicates that the size of the hydrophobic PCL, PS, and PLA blocks are correlated with the PEG blob size. Suggestions for next steps for in vitro measurements are made. © 2012 Elsevier B.V. All rights reserved.</t>
  </si>
  <si>
    <t>Circulation; Complement activation; Nanoparticle; Polycaprolactone; Polyethylene glycol; Polylactic acid</t>
  </si>
  <si>
    <t>2-s2.0-84864700250</t>
  </si>
  <si>
    <t>Allard-Vannier E., Cohen-Jonathan S., Gautier J., Hervé-Aubert K., Munnier E., Soucé M., Legras P., Passirani C., Chourpa I.</t>
  </si>
  <si>
    <t>10.1016/j.ejpb.2012.04.002</t>
  </si>
  <si>
    <t>https://www.scopus.com/inward/record.uri?eid=2-s2.0-84863774452&amp;doi=10.1016%2fj.ejpb.2012.04.002&amp;partnerID=40&amp;md5=ca063d505481b75f20c91ac6dff3f523</t>
  </si>
  <si>
    <t>EA 6295 Nanomédicaments et Nanosondes, Université François-Rabelais de Tours, Tours, France; Animalerie Hospitalo-universitaire, UFR Médecine, Angers, France; Inserm UMR-S 1066, Université d'Angers, Angers, France</t>
  </si>
  <si>
    <t>Allard-Vannier, E., EA 6295 Nanomédicaments et Nanosondes, Université François-Rabelais de Tours, Tours, France; Cohen-Jonathan, S., EA 6295 Nanomédicaments et Nanosondes, Université François-Rabelais de Tours, Tours, France; Gautier, J., EA 6295 Nanomédicaments et Nanosondes, Université François-Rabelais de Tours, Tours, France; Hervé-Aubert, K., EA 6295 Nanomédicaments et Nanosondes, Université François-Rabelais de Tours, Tours, France; Munnier, E., EA 6295 Nanomédicaments et Nanosondes, Université François-Rabelais de Tours, Tours, France; Soucé, M., EA 6295 Nanomédicaments et Nanosondes, Université François-Rabelais de Tours, Tours, France; Legras, P., Animalerie Hospitalo-universitaire, UFR Médecine, Angers, France; Passirani, C., Inserm UMR-S 1066, Université d'Angers, Angers, France; Chourpa, I., EA 6295 Nanomédicaments et Nanosondes, Université François-Rabelais de Tours, Tours, France</t>
  </si>
  <si>
    <t>The aim of this work was to elucidate the impact of polyethylene glycol (PEG) polymeric coating on the in vitro and in vivo stealthiness of magnetic nanocarriers loaded or not with the anticancer drug doxorubicin. The comparison was made between aqueous suspensions of superparamagnetic iron oxide nanoparticles (SPIONs) stabilized by either citrate ions (C-SPIONs) or PEG 5000 (P-SPIONs), the latter being loaded or not with doxorubicin via the formation of a DOX-Fe2+ complex (DLP-SPIONs). After determination of their relevant physico-chemical properties (size and surface charge), nanoparticle (NP) stealthiness was studied in vitro (ability to activate the complement system and uptake by monocytes and macrophage-like cells) and in vivo in mice (blood half-life; t1/2, and biodistribution in main clearance organs). These aspects were quantitatively assessed by atomic absorption spectrometry (AAS). Complement activation dramatically decreased for sterically stabilized P-SPIONs and DLP-SPIONs in comparison with C-SPIONs stabilized by charge repulsion. Monocyte and macrophage uptake was also largely reduced for pegylated formulations loaded or not with doxorubicin. The t 1/2 in blood for P-SPIONs was estimated to be 76 ± 6 min, with an elimination mainly directed to liver and spleen. Thanks to their small size (&amp;lt;80 nm) and a neutral hydrophilic polymer-extended surface, P-SPIONs exhibit prolonged blood circulation and thus potentially an increased level in tumor delivery suitable for magnetic drug targeting applications. © 2012 Elsevier B.V. All rights reserved.</t>
  </si>
  <si>
    <t>Atomic absorption spectrometry; Blood half-life; Doxorubicin; Macrophage uptake; Polyethylene glycol; Superparamagnetic iron oxide nanoparticles (SPIONs)</t>
  </si>
  <si>
    <t>2-s2.0-84863774452</t>
  </si>
  <si>
    <t>Molino N.M., Bilotkach K., Fraser D.A., Ren D., Wang S.-W.</t>
  </si>
  <si>
    <t>10.1021/bm300083e</t>
  </si>
  <si>
    <t>https://www.scopus.com/inward/record.uri?eid=2-s2.0-84860741039&amp;doi=10.1021%2fbm300083e&amp;partnerID=40&amp;md5=25989c026108935fde81fdbde47aad63</t>
  </si>
  <si>
    <t>Department of Chemical Engineering and Materials Science, University of California, Irvine, CA 92697-2575, United States; Department of Biomedical Engineering, University of California, Irvine, CA 92697-2575, United States; Department of Molecular Biology and Biochemistry, University of California, Irvine, CA 92697-2575, United States; Department of Biological Sciences, California State University, Long Beach, CA 90840, United States</t>
  </si>
  <si>
    <t>Molino, N.M., Department of Chemical Engineering and Materials Science, University of California, Irvine, CA 92697-2575, United States; Bilotkach, K., Department of Biomedical Engineering, University of California, Irvine, CA 92697-2575, United States; Fraser, D.A., Department of Molecular Biology and Biochemistry, University of California, Irvine, CA 92697-2575, United States, Department of Biological Sciences, California State University, Long Beach, CA 90840, United States; Ren, D., Department of Chemical Engineering and Materials Science, University of California, Irvine, CA 92697-2575, United States; Wang, S.-W., Department of Chemical Engineering and Materials Science, University of California, Irvine, CA 92697-2575, United States</t>
  </si>
  <si>
    <t>Self-assembling protein nanocapsules can be engineered for various bionanotechnology applications. Using the dodecahedral scaffold of the E2 subunit from pyruvate dehydrogenase, we introduced non-native surface cysteines for site-directed functionalization. The modified nanoparticle's structural, assembly, and thermostability properties were comparable to the wild-type scaffold (E2-WT), and after conjugation of poly(ethylene glycol) (PEG) to these cysteines, the nanoparticle remained intact and stable up to 79.7 ± 1.8 °C. PEGylation of particles reduced uptake by human monocyte-derived macrophages and MDA-MB-231 breast cancer cells, with decreased uptake as PEG chain length is increased. In vitro C4-depletion and C5a-production assays yielded 97.6 ± 10.8% serum C4 remaining and 40.1 ± 6.0 ng/mL C5a for E2-WT, demonstrating that complement activation is weak for non-PEGylated E2 nanoparticles. Conjugation of PEG to these particles moderately increased complement response to give 79.7 ± 6.0% C4 remaining and 87.6 ± 10.1 ng/mL C5a. Our results demonstrate that PEGylation of the E2 protein nanocapsules can modulate cellular uptake and induce low levels of complement activation, likely via the classical/lectin pathways. © 2012 American Chemical Society.</t>
  </si>
  <si>
    <t>2-s2.0-84860741039</t>
  </si>
  <si>
    <t>Donev R., Koseva N., Petrov P., Kowalczuk A., Thome J.</t>
  </si>
  <si>
    <t>Characterisation of different nanoparticles with a potential use for drug delivery in neuropsychiatric disorders</t>
  </si>
  <si>
    <t>World Journal of Biological Psychiatry</t>
  </si>
  <si>
    <t>SUPPL. 1</t>
  </si>
  <si>
    <t>10.3109/15622975.2011.599209</t>
  </si>
  <si>
    <t>https://www.scopus.com/inward/record.uri?eid=2-s2.0-80052775740&amp;doi=10.3109%2f15622975.2011.599209&amp;partnerID=40&amp;md5=8b494a9cfa813bda5c5db03611008ffb</t>
  </si>
  <si>
    <t>Institute of Life Science, College of Medicine, Swansea University, Singleton Park, Swansea SA2 8PP, United Kingdom; Institute of Polymers, Bulgarian Academy of Sciences, Sofia, Bulgaria; Centre of Polymer and Carbon Materials, Polish Academy of Sciences, Zabrze, Poland; Clinic and Polyclinic for Psychiatry and Psychotherapy, University of Rostock, Rostock, Germany</t>
  </si>
  <si>
    <t>Donev, R., Institute of Life Science, College of Medicine, Swansea University, Singleton Park, Swansea SA2 8PP, United Kingdom; Koseva, N., Institute of Polymers, Bulgarian Academy of Sciences, Sofia, Bulgaria; Petrov, P., Institute of Polymers, Bulgarian Academy of Sciences, Sofia, Bulgaria; Kowalczuk, A., Centre of Polymer and Carbon Materials, Polish Academy of Sciences, Zabrze, Poland; Thome, J., Clinic and Polyclinic for Psychiatry and Psychotherapy, University of Rostock, Rostock, Germany</t>
  </si>
  <si>
    <t>Objectives. Nanoparticles are promising tools for targeted delivery of drugs in the treatment of different diseases, including neuropsychiatric disorders. However, they need to be carefully characterised for any adverse effects which may occur in their presence. In this study, we evaluated the applicability of nanoparticles that belong to three different groups: (i) aggregates from amphiphilic diblock copolymers composed of poly(2-ethyl-2- oxazoline) (PEtOx) and poly(2-phenyl-2-oxazoline) (PPhOx) in different ratios, (ii) stabilised polymeric micelles (SPM) based on poly(ethylene oxide)-b-poly(propylene oxide)-bpoly(ethylene oxide) (PEO-PPO-PEO) and (iii) star-like polymer with poly(acrylic acid) arms and branched polystyrene interior (PSPAA). Methods. Using cultured human neural progenitor cells, we characterised six nanoparticles (POx-9, POx-23 and POx-46 the polyoxazoline group, SPM-F38 and SPMMS the SPM group, and PSPAA the star-like polymer) for neurotoxicity and effect on neurodevelopmental genes. Nanoparticles ability to activate complement system in blood was assessed by ELISA. Results. None of the nanoparticles exhibited neurotoxicity. However, POx-9, POx-23, POx-46 and SPM-F38 activated complement system. POx-9 and SPM-F38 resulted in inhibition of expression of 19 and 26 out of 30 tested neurodevelopmental genes, respectively. Conclusions. Considering the properties of the studied nanoparticles, only PSPAA and SPMMS can be used at high concentrations for drug delivery without compromising neurogenesis and neurodevelopment, and activation of complement system. © 2011 Informa Healthcare.</t>
  </si>
  <si>
    <t>Complement activation; Drug delivery; Nanoparticles; Neurodevelopmental gene expression; Neurotoxicity</t>
  </si>
  <si>
    <t>2-s2.0-80052775740</t>
  </si>
  <si>
    <t>Vauthier C., Persson B., Lindner P., Cabane B.</t>
  </si>
  <si>
    <t>Protein adsorption and complement activation for di-block copolymer nanoparticles</t>
  </si>
  <si>
    <t>10.1016/j.biomaterials.2010.10.026</t>
  </si>
  <si>
    <t>https://www.scopus.com/inward/record.uri?eid=2-s2.0-78650283439&amp;doi=10.1016%2fj.biomaterials.2010.10.026&amp;partnerID=40&amp;md5=e4824f0534eb0a6488b038e8066ec1cb</t>
  </si>
  <si>
    <t>Univ Paris Sud, Physico-chimie Pharmacotechnie Biopharmacie, UMR CNRS 8612, F-92296 Chatenay-Malabry, France; CNRS, Chatenay-Malabry, F-92296, France; Theoretical Chemistry, Chemical Center, Lund University, SE 221 00 Lund, Sweden; ILL, BP 156, 38042 Grenoble Cedex, France; PMMH, CNRS UMR 7636, ESPCI, 10 Rue Vauquelin, 75231 Paris Cedex 05, France</t>
  </si>
  <si>
    <t>Vauthier, C., Univ Paris Sud, Physico-chimie Pharmacotechnie Biopharmacie, UMR CNRS 8612, F-92296 Chatenay-Malabry, France, CNRS, Chatenay-Malabry, F-92296, France; Persson, B., Theoretical Chemistry, Chemical Center, Lund University, SE 221 00 Lund, Sweden; Lindner, P., ILL, BP 156, 38042 Grenoble Cedex, France; Cabane, B., PMMH, CNRS UMR 7636, ESPCI, 10 Rue Vauquelin, 75231 Paris Cedex 05, France</t>
  </si>
  <si>
    <t>Four types of nanoparticles with core-diffuse shell structures have been synthesized through self-assembly of PICBA-Dextran block copolymers. These nanoparticles are designed to carry pharmaceutically active molecules into the human body through injection into the blood stream. In this work, we have determined how the characteristics of the diffuse shell influence the adsorption of three types of proteins: Bovine Serum Albumin (BSA), fibrinogen, and a protein from the complement system that triggers recognition and elimination by macrophages. We have determined the structural characteristics of the diffuse shells using Nuclear Magnetic Resonance (NMR), Small Angle Neutron Scattering (SANS) and Quasi-Elastic Light Scattering (QELS). We have measured the adsorption of Bovine Serum Albumin (BSA) through Immunodiffusion methods, and found that it adsorbed in substantial amounts even when the distance between dextran chains at the core-diffuse shell interface is quite short. We have observed the aggregation of the nanoparticles induced by fibrinogen, and found that it was prevented when the density of dextran chains protruding from the core surface was sufficiently high. Finally we have measured the activation of the complement system by the nanoparticles, and found that it was also limited by the surface density of dextran chains that protrude from the core and by their mesh size within the diffuse shell. © 2010 Elsevier Ltd.</t>
  </si>
  <si>
    <t>Adsorption isotherm; BSA; C3; Core-diffuse shell nanoparticles; Fibrinogen; Mesh size</t>
  </si>
  <si>
    <t>2-s2.0-78650283439</t>
  </si>
  <si>
    <t>Dash B.C., Réthoré G., Monaghan M., Fitzgerald K., Gallagher W., Pandit A.</t>
  </si>
  <si>
    <t>10.1016/j.biomaterials.2010.07.067</t>
  </si>
  <si>
    <t>https://www.scopus.com/inward/record.uri?eid=2-s2.0-77956188058&amp;doi=10.1016%2fj.biomaterials.2010.07.067&amp;partnerID=40&amp;md5=32e1e8c5083871662c43981ae7649a85</t>
  </si>
  <si>
    <t>Network of Excellence for Functional Biomaterials (NFB), IDA Business Park, Dangan, National University of Ireland Galway, Galway, Ireland; UCD School of Biomolecular and Biomedical Science, University College Dublin, Dublin, Ireland</t>
  </si>
  <si>
    <t>Dash, B.C., Network of Excellence for Functional Biomaterials (NFB), IDA Business Park, Dangan, National University of Ireland Galway, Galway, Ireland; Réthoré, G., Network of Excellence for Functional Biomaterials (NFB), IDA Business Park, Dangan, National University of Ireland Galway, Galway, Ireland; Monaghan, M., Network of Excellence for Functional Biomaterials (NFB), IDA Business Park, Dangan, National University of Ireland Galway, Galway, Ireland; Fitzgerald, K., UCD School of Biomolecular and Biomedical Science, University College Dublin, Dublin, Ireland; Gallagher, W., UCD School of Biomolecular and Biomedical Science, University College Dublin, Dublin, Ireland; Pandit, A., Network of Excellence for Functional Biomaterials (NFB), IDA Business Park, Dangan, National University of Ireland Galway, Galway, Ireland</t>
  </si>
  <si>
    <t>Polymeric hollow spheres can be tailored as efficient carriers of various therapeutic molecules due to their tunable properties. However, the entry of these synthetic vehicles into cells, their cell viability and blood compatibility depend on their physical and chemical properties e.g. size, surface charge. Herein, we report the effect of size and surface charge on cell viability and cellular internalization behaviour and their effect on various blood components using chitosan/polyglutamic acid hollow spheres as a model system. Negatively charged chitosan/polyglutamic acid hollow spheres of various sizes 100, 300, 500 and 1000. nm were fabricated using a template based method and covalently surface modified using linear polyethylene glycol and methoxyethanol amine to create a gradient of surface charge from negative to neutrally charged spheres respectively. The results here suggest that both size and surface charge have a significant influence on the sphere's behaviour, most prominently on haemolysis, platelet activation, plasma recalcification time, cell viability and internalization over time. Additionally, cellular internalization behaviour and viability was found to vary with different cell types. These results are in agreement with those of inorganic spheres and liposomes, and can serve as guidelines for tailoring polymeric solid spheres for specific desired applications in biological and pharmaceutical fields, including the design of nanometer to submicron-sized delivery vehicles. © 2010 Elsevier Ltd.</t>
  </si>
  <si>
    <t>Blood compatibility; Cell viability; Internalization; Nanoparticles; Size; Surface charge</t>
  </si>
  <si>
    <t>2-s2.0-77956188058</t>
  </si>
  <si>
    <t>Chauvierre C., Manchanda R., Labarre D., Vauthier C., Marden M.C., Leclerc L.</t>
  </si>
  <si>
    <t>10.1016/j.biomaterials.2010.04.039</t>
  </si>
  <si>
    <t>https://www.scopus.com/inward/record.uri?eid=2-s2.0-77953807029&amp;doi=10.1016%2fj.biomaterials.2010.04.039&amp;partnerID=40&amp;md5=7d2ae11667664207d90185680c6986bf</t>
  </si>
  <si>
    <t>Institut National de la Santé et de la Recherche Médicale, INSERM U779, 78 rue du Général Leclerc, 94275 Le Kremlin-Bicêtre, France; Biomedical engineering Department EC, Florida International University, 10555 West Flagler Street, Miami, FL 33174, United States; Laboratoire de Physico-Chimie, Pharmacotechnie et Biopharmacie, UMR CNRS 8612, Faculté de Pharmacie, Université Paris XI, 5 rue Jean-Baptiste Clément, 92296 Châtenay-Malabry Cedex, France</t>
  </si>
  <si>
    <t>Chauvierre, C., Institut National de la Santé et de la Recherche Médicale, INSERM U779, 78 rue du Général Leclerc, 94275 Le Kremlin-Bicêtre, France; Manchanda, R., Biomedical engineering Department EC, Florida International University, 10555 West Flagler Street, Miami, FL 33174, United States; Labarre, D., Laboratoire de Physico-Chimie, Pharmacotechnie et Biopharmacie, UMR CNRS 8612, Faculté de Pharmacie, Université Paris XI, 5 rue Jean-Baptiste Clément, 92296 Châtenay-Malabry Cedex, France; Vauthier, C., Laboratoire de Physico-Chimie, Pharmacotechnie et Biopharmacie, UMR CNRS 8612, Faculté de Pharmacie, Université Paris XI, 5 rue Jean-Baptiste Clément, 92296 Châtenay-Malabry Cedex, France; Marden, M.C., Institut National de la Santé et de la Recherche Médicale, INSERM U779, 78 rue du Général Leclerc, 94275 Le Kremlin-Bicêtre, France; Leclerc, L., Institut National de la Santé et de la Recherche Médicale, INSERM U779, 78 rue du Général Leclerc, 94275 Le Kremlin-Bicêtre, France</t>
  </si>
  <si>
    <t>Biomimetic nanoparticles based on polysaccharides-poly(alkylcyanoacrylates) copolymers were initially developed in view of drug delivery. Core-shell nanoparticles covered with a sufficiently long brush of polysaccharides were shown to be very low complement activators and have the potential for long circulation times in the bloodstream. Such nanoparticles bearing haemoglobin were envisaged as potential red cell substitutes. Different core-shell nanoparticles with a brush shell made of dextran, dextran-sulphate, or heparin were prepared and haemoglobin (Hb) could be adsorbed on their surface. Benzene tetracarboxylic acid (BTCA) was used as a coupling agent for Hb to dextran-coated nanoparticles; the Hb loading capacity of the dextran nanoparticles showed a 9.3 fold increased. The coupled Hb maintained the allosteric properties of free Hb. While modification of nanoparticles by BTCA slightly increased complement activation, the further addition of Hb totally reversed this effect providing Hb-loaded nanoparticles with a very low level of complement activation. Such nanoparticles could be a suitable alternative to haemoglobin solutions in the development of a blood substitute. © 2010 Elsevier Ltd.</t>
  </si>
  <si>
    <t>Benzene-1,2,4,5-tetracarboxylic acid; Haemoglobin; Nanoparticles; Oxygen carrier; Poly(alkylcyanoacrylates); Polysaccharides</t>
  </si>
  <si>
    <t>2-s2.0-77953807029</t>
  </si>
  <si>
    <t>Martínez-Barbosa Ma.E., Cammas-Marion S., Bouteiller L., Vauthier C., Ponchel G.</t>
  </si>
  <si>
    <t>Bioconjugate Chemistry</t>
  </si>
  <si>
    <t>10.1021/bc900017c</t>
  </si>
  <si>
    <t>https://www.scopus.com/inward/record.uri?eid=2-s2.0-70349155080&amp;doi=10.1021%2fbc900017c&amp;partnerID=40&amp;md5=8bfee8164aea2cad7358f0940185f378</t>
  </si>
  <si>
    <t>UMR CNRS 8612, Laboratoire de Pharmacie et Biopharmacie, Université Paris-Sud, 5 rue J.B. Clément, 92290 Châtenay-Malabry, France; UMR 6226 CNRS-ENSCR, Equipe Chimie Organique et Supramoléculaire, Avenue du Général Leclerc, 35700 Rennes, France; UMR CNRS 7610, Chimie des Polymères, Université Pierre et Marie Curie, 4 Place Jussieu, 75252, Paris Cedex 05, France; Departamento de Investigación en Polímeros Y Materiales (DIPM), Universidad de Sonora, Rosales y Blvd. Luis Encinas s/n, C.P. 83000, Hermosillo, Sonora, Mexico</t>
  </si>
  <si>
    <t>Martínez-Barbosa, Ma.E., UMR CNRS 8612, Laboratoire de Pharmacie et Biopharmacie, Université Paris-Sud, 5 rue J.B. Clément, 92290 Châtenay-Malabry, France, Departamento de Investigación en Polímeros Y Materiales (DIPM), Universidad de Sonora, Rosales y Blvd. Luis Encinas s/n, C.P. 83000, Hermosillo, Sonora, Mexico; Cammas-Marion, S., UMR 6226 CNRS-ENSCR, Equipe Chimie Organique et Supramoléculaire, Avenue du Général Leclerc, 35700 Rennes, France; Bouteiller, L., UMR CNRS 7610, Chimie des Polymères, Université Pierre et Marie Curie, 4 Place Jussieu, 75252, Paris Cedex 05, France; Vauthier, C., UMR CNRS 8612, Laboratoire de Pharmacie et Biopharmacie, Université Paris-Sud, 5 rue J.B. Clément, 92290 Châtenay-Malabry, France; Ponchel, G., UMR CNRS 8612, Laboratoire de Pharmacie et Biopharmacie, Université Paris-Sud, 5 rue J.B. Clément, 92290 Châtenay-Malabry, France</t>
  </si>
  <si>
    <t>In the present work, the possibility to obtain PEGylated nanoparticles from two PBLG derivatives, PEG-b-poly(γ-benzyl L-glutamate), PBLG-PEG-60, and poly(γ-benzyl L-glutamate), PBLG-Bnz-50, by nanoprecipitation has been investigated. Particles were prepared not only from one polymer (PBLG-PEG-60 or PBLG-Bnz-50), but also from mixtures of two PBLG derivatives, PBLG-PEG-60 and PBLG-Bnz-50, in different ratios (90/10, 77/23, and 40/60 wt %). Because of the presence of PEG chains, hydrophilic particles were obtained, which was confirmed by ζ potential measurements (ζ from -13 mV and -21 mV) and by isothermal titration microcalorimetry (ITC). This last technique has shown no heat exchange when BSA was added to PEGylated nanoparticles. Further, complement activation has been evaluated by crossed immuno-electrophoresis demonstrating that the introduction of 77 wt % of PEGylated PBLG chains in the particles was enough to ensure a low complement activation activity. This effect was strongly correlated to the ζ potential of the particles, which decreased with an increase of PEG chains content. Interestingly, such properties are of interest for the preparation of degradable stealth nanocarriers. Moreover, it is suggested that the introduction of a reasonable amount (up to 20 wt %) of a second copolymer in the particle composition can be possible without modifying their stealth character. Moreover, the presence of this second copolymer would help to introduce a second functionality to the particles. © 2009 American Chemical Society.</t>
  </si>
  <si>
    <t>2-s2.0-70349155080</t>
  </si>
  <si>
    <t>Socha M., Bartecki P., Passirani C., Sapin A., Damgé C., Lecompte T., Barré J., El Ghazouani F., Maincent P.</t>
  </si>
  <si>
    <t>Journal of Drug Targeting</t>
  </si>
  <si>
    <t>10.1080/10611860903112909</t>
  </si>
  <si>
    <t>https://www.scopus.com/inward/record.uri?eid=2-s2.0-70350436076&amp;doi=10.1080%2f10611860903112909&amp;partnerID=40&amp;md5=4512e2dbc0b21193f176f56856ba84b6</t>
  </si>
  <si>
    <t>Nancy-Université, Faculty of Pharmacy, Laboratory of Pharmaceutical Technology, Nancy Cedex, France; INSERM U646, Faculty of Pharmacy, Angers, France; Institute of Physiology, Faculty of Medicine, Strasbourg, France; CHU de Nancy, Nancy-Université, Federation de Recherche, Bioingeniereie Moleculaire, Cellulaire et Therapeutique, Nancy, France; Unité Fonctionnelle de Pharmacologie-Toxicologie, Centre Hospitalier Intercommunal, 40, Avenue de Verdun, 94010 Créteil cedex, France</t>
  </si>
  <si>
    <t>Socha, M., Nancy-Université, Faculty of Pharmacy, Laboratory of Pharmaceutical Technology, Nancy Cedex, France; Bartecki, P., Nancy-Université, Faculty of Pharmacy, Laboratory of Pharmaceutical Technology, Nancy Cedex, France; Passirani, C., INSERM U646, Faculty of Pharmacy, Angers, France; Sapin, A., Nancy-Université, Faculty of Pharmacy, Laboratory of Pharmaceutical Technology, Nancy Cedex, France; Damgé, C., Institute of Physiology, Faculty of Medicine, Strasbourg, France; Lecompte, T., CHU de Nancy, Nancy-Université, Federation de Recherche, Bioingeniereie Moleculaire, Cellulaire et Therapeutique, Nancy, France; Barré, J., Unité Fonctionnelle de Pharmacologie-Toxicologie, Centre Hospitalier Intercommunal, 40, Avenue de Verdun, 94010 Créteil cedex, France; El Ghazouani, F., Nancy-Université, Faculty of Pharmacy, Laboratory of Pharmaceutical Technology, Nancy Cedex, France; Maincent, P., Nancy-Université, Faculty of Pharmacy, Laboratory of Pharmaceutical Technology, Nancy Cedex, France</t>
  </si>
  <si>
    <t>Nanoparticles (prepared from a mixture of polyester and a polycationic polymer) loaded with insulin were prepared by a double emulsion method followed by evaporation solvent. Low molecular weight heparin (LMWH) was bound by electrostatic interactions onto the surface of the particles to confer Stealth properties. These nanoparticles were characterized in vitro (mean diameter, zeta potential, encapsulation efficiency, and release kinetics) and compared with conventional (without LMWH) and unloaded nanoparticles. The pharmacokinetics of insulin were studied after intravenous injection into diabetic rats in the form of Stealth or conventional nanoparticles or as a solution. Stealth nanoparticles allowed an increase in the elimination half-life of insulin, showing that the hydrophilic layer of LMWH was able to limit recognition by the mononuclear phagocytosis system in vivo. However, complement activation studies (CH50) did not reveal significant difference between Stealth and conventional nanoparticles. © 2009 Informa UK Ltd.</t>
  </si>
  <si>
    <t>CH50; eudragit; heparin; Nanoparticles; poly-ε-caprolactone; protein; stealth</t>
  </si>
  <si>
    <t>2-s2.0-70350436076</t>
  </si>
  <si>
    <t>Gaucher G., Asahina K., Wang J., Leroux J.-C.</t>
  </si>
  <si>
    <t>Effect of poly(/V-vinyl-pyrrolidone)-block-poly(D,L-lactide) as coating agent on the opsonization, phagocytosis, and pharmacokinetics of biodegradable nanoparticles</t>
  </si>
  <si>
    <t>10.1021/bm801178f</t>
  </si>
  <si>
    <t>https://www.scopus.com/inward/record.uri?eid=2-s2.0-64149086416&amp;doi=10.1021%2fbm801178f&amp;partnerID=40&amp;md5=7d2f03ae97cb59787ecac81cce016672</t>
  </si>
  <si>
    <t>Department of Drug Delivery, Faculty of Pharmacy, University of Montreal, Montreal, QC H3C 3J7, Canada; Department of Pathology, Keck School of Medicine, University of Southern California, 1333 San Pablo Street, MMR-428, Los Angeles, CA 90033, United States; Department of Veterans Affairs Greater Los Angeles Healthcare System, 11301 Wilshire, Los Angeles, CA 90073, United States; Drug Formulation and Delivery, Institute of Pharmaceutical Sciences, ETH Zurich, Wolfgang-Pauli-Str. 10, 8093 Zurich, Switzerland</t>
  </si>
  <si>
    <t>Gaucher, G., Department of Drug Delivery, Faculty of Pharmacy, University of Montreal, Montreal, QC H3C 3J7, Canada; Asahina, K., Department of Pathology, Keck School of Medicine, University of Southern California, 1333 San Pablo Street, MMR-428, Los Angeles, CA 90033, United States; Wang, J., Department of Pathology, Keck School of Medicine, University of Southern California, 1333 San Pablo Street, MMR-428, Los Angeles, CA 90033, United States, Department of Veterans Affairs Greater Los Angeles Healthcare System, 11301 Wilshire, Los Angeles, CA 90073, United States; Leroux, J.-C., Department of Drug Delivery, Faculty of Pharmacy, University of Montreal, Montreal, QC H3C 3J7, Canada, Drug Formulation and Delivery, Institute of Pharmaceutical Sciences, ETH Zurich, Wolfgang-Pauli-Str. 10, 8093 Zurich, Switzerland</t>
  </si>
  <si>
    <t>The effect of the coating polymer poly(N-vinyl-pyrrolidone) (PVP) on the protein adsorption, phagocytosis, and pharmacokinetics of poly(D,L-lactide)- based nanoparticles was evaluated in vitro and in vivo. Control poly(ethylene glycol) (PEG)-coated nanoparticles were included for comparison. While no difference between PEG- and PVP-decorated nanoparticles in terms of amount of adsorbed protein was evident upon incubation in single protein solutions (BSA, IgG), incubation in serum revealed a protein adsorption pattern both quantitatively and qualitatively distinct. Larger amounts of complement components and immunoglobulins were found to adhere to PVP-coated particles, whereas PEG particles showed preferential adsorption of apolipoproteins. Furthermore, preopsonization in fresh rather than heat-inactivated serum enhanced uptake of both types of particles by murine RAW 264.7 macrophages. However, when isolated rat Kupffer cells were employed, activation of the complement system significantly enhanced the uptake of PVP-coated nanoparticles compared to PEG particles. Ultimately, PVP-coated nanoparticles exhibited considerably shorter circulation times compared to their PEG counterparts when administered intravenously to rats. © 2009 American Chemical Society.</t>
  </si>
  <si>
    <t>2-s2.0-64149086416</t>
  </si>
  <si>
    <t>Quaglia F., Ostacolo L., Nese G., Canciello M., De Rosa G., Ungaro F., Palumbo R., La Rotonda M.I., Maglio G.</t>
  </si>
  <si>
    <t>10.1002/jbm.a.31804</t>
  </si>
  <si>
    <t>https://www.scopus.com/inward/record.uri?eid=2-s2.0-56349091409&amp;doi=10.1002%2fjbm.a.31804&amp;partnerID=40&amp;md5=16d77765e41885642a8e810da4e0fc28</t>
  </si>
  <si>
    <t>Department of Pharmaceutical and Toxicological Chemistry, University of Naples Federico II, 80131 Naples, Italy; Department of Chemistry, University of Naples Federico II, 80126 Naples, Italy</t>
  </si>
  <si>
    <t>Quaglia, F., Department of Pharmaceutical and Toxicological Chemistry, University of Naples Federico II, 80131 Naples, Italy; Ostacolo, L., Department of Pharmaceutical and Toxicological Chemistry, University of Naples Federico II, 80131 Naples, Italy; Nese, G., Department of Chemistry, University of Naples Federico II, 80126 Naples, Italy; Canciello, M., Department of Chemistry, University of Naples Federico II, 80126 Naples, Italy; De Rosa, G., Department of Pharmaceutical and Toxicological Chemistry, University of Naples Federico II, 80131 Naples, Italy; Ungaro, F., Department of Pharmaceutical and Toxicological Chemistry, University of Naples Federico II, 80131 Naples, Italy; Palumbo, R., Department of Chemistry, University of Naples Federico II, 80126 Naples, Italy; La Rotonda, M.I., Department of Pharmaceutical and Toxicological Chemistry, University of Naples Federico II, 80131 Naples, Italy; Maglio, G., Department of Chemistry, University of Naples Federico II, 80126 Naples, Italy</t>
  </si>
  <si>
    <t>In this work, the potential in drug nanodelivery of micelles made from poly(ε-caprolactone) (PCL) and poly (ethyleneoxide) (PEO) copolymers with triblock and star-diblock architectures was explored. Linear and 4-arm star-shaped PCL macromers with two or four -OH end groups were prepared by ring-opening polymerization of CL and condensed with α-methoxy-ω- carboxy-PEO. The resulting amphiphilic copolymers were characterized by 1H NMR, size exclusion chromatography, and differential scanning calorimetry. Separate PCL and PEO crystalline phases were observed for both copolymers. Copolymers self-assembled in water giving critical association concentrations in the range 0.010-0.023 mg/mL. Micelles with a size of 32-45 nm were prepared by dialysis and characterized for hydrodynamic diameter and surface charge. Their potential as nanocarriers in drug delivery applications was evaluated too. Micelles were nontoxic to both Red blood cells and HeLa cells. Complement activation experiments indicated that micelles can escape the reticuloendothelial system once intravenously injected. Finally, a different uptake on HeLa cells was found for micelles obtained from triblock and star-shaped copolymers. © 2008 Wiley Periodicals, Inc.</t>
  </si>
  <si>
    <t>Block copolymers; Drug delivery; Micelles; Poly(ε-caprolactone); Poly(ethyleneoxide)</t>
  </si>
  <si>
    <t>2-s2.0-56349091409</t>
  </si>
  <si>
    <t>Cenni E., Granchi D., Avnet S., Fotia C., Salerno M., Micieli D., Sarpietro M.G., Pignatello R., Castelli F., Baldini N.</t>
  </si>
  <si>
    <t>10.1016/j.biomaterials.2007.12.022</t>
  </si>
  <si>
    <t>https://www.scopus.com/inward/record.uri?eid=2-s2.0-38549150276&amp;doi=10.1016%2fj.biomaterials.2007.12.022&amp;partnerID=40&amp;md5=78f17ebafb593bdc4ea4a06d983f11ab</t>
  </si>
  <si>
    <t>Laboratorio di Fisiopatologia degli Impianti Ortopedici, Istituti Ortopedici Rizzoli, via di Barbiano 1/10, 40136 Bologna, Italy; Dipartimento di Scienze Chimiche, Università di Catania, viale A. Doria 6, 95125 Catania, Italy; Dipartimento di Scienze Farmaceutiche, Università di Catania, viale A. Doria 6, 95125 Catania, Italy</t>
  </si>
  <si>
    <t>Cenni, E., Laboratorio di Fisiopatologia degli Impianti Ortopedici, Istituti Ortopedici Rizzoli, via di Barbiano 1/10, 40136 Bologna, Italy; Granchi, D., Laboratorio di Fisiopatologia degli Impianti Ortopedici, Istituti Ortopedici Rizzoli, via di Barbiano 1/10, 40136 Bologna, Italy; Avnet, S., Laboratorio di Fisiopatologia degli Impianti Ortopedici, Istituti Ortopedici Rizzoli, via di Barbiano 1/10, 40136 Bologna, Italy; Fotia, C., Laboratorio di Fisiopatologia degli Impianti Ortopedici, Istituti Ortopedici Rizzoli, via di Barbiano 1/10, 40136 Bologna, Italy; Salerno, M., Laboratorio di Fisiopatologia degli Impianti Ortopedici, Istituti Ortopedici Rizzoli, via di Barbiano 1/10, 40136 Bologna, Italy; Micieli, D., Dipartimento di Scienze Chimiche, Università di Catania, viale A. Doria 6, 95125 Catania, Italy; Sarpietro, M.G., Dipartimento di Scienze Chimiche, Università di Catania, viale A. Doria 6, 95125 Catania, Italy; Pignatello, R., Dipartimento di Scienze Farmaceutiche, Università di Catania, viale A. Doria 6, 95125 Catania, Italy; Castelli, F., Dipartimento di Scienze Chimiche, Università di Catania, viale A. Doria 6, 95125 Catania, Italy; Baldini, N., Laboratorio di Fisiopatologia degli Impianti Ortopedici, Istituti Ortopedici Rizzoli, via di Barbiano 1/10, 40136 Bologna, Italy</t>
  </si>
  <si>
    <t>Nanoparticles made of a conjugate of poly(d,l-lactide-co-glycolide) with alendronate (PLGA-ALE NPs), were prepared by emulsion/solvent evaporation technique. The conjugation yield, determined by MALDI TOF analysis, was 30-35%. PLGA-ALE NPs size, evaluated by photon correlation spectroscopy, was 198.7 ± 0.2 nm. Haemocompatibility studies using different concentrations of PLGA-ALE NPs did not show any significant effect on haemolysis, leukocyte number, platelet activation, APTT and complement consumption, in comparison with blood incubated with phosphate buffered saline (PBS). A significant reduction of the prothrombin activity was demonstrated after incubation with 560 μg/ml of PLGA-ALE NPs; a significant increase was observed at the highest dilutions. The viability of human umbilical vein endothelial cells and bone marrow stromal cells (BMSC), evaluated through the neutral red test, was not affected by PLGA-ALE NPs. There were no significant differences in cell-associated alkaline phosphatase between BMSC incubated with PLGA-ALE NP- and PBS-added media. These results demonstrated that PLGA-ALE NPs had an acceptable degree of blood compatibility and were not cytotoxic; therefore, they may be considered suitable for intravenous administration. © 2007 Elsevier Ltd. All rights reserved.</t>
  </si>
  <si>
    <t>Bisphosphonate; Blood compatibility; Drug delivery; Nanoparticle; Poly(lactic-co-glycolic acid) copolymer</t>
  </si>
  <si>
    <t>2-s2.0-38549150276</t>
  </si>
  <si>
    <t>Kainthan R.K., Gnanamani M., Ganguli M., Ghosh T., Brooks D.E., Maiti S., Kizhakkedathu J.N.</t>
  </si>
  <si>
    <t>10.1016/j.biomaterials.2006.06.021</t>
  </si>
  <si>
    <t>https://www.scopus.com/inward/record.uri?eid=2-s2.0-33746379251&amp;doi=10.1016%2fj.biomaterials.2006.06.021&amp;partnerID=40&amp;md5=ee7dc79bf1a94cb6c094598847d35836</t>
  </si>
  <si>
    <t>Centre for Blood Research, Department of Pathology and Lab Medicine, Life Science Centre, University of British Columbia, 2350 Health Sciences Mall, Vancouver, BC V6T 1Z3, Canada; Institute of Genomics and Integrative Biology, CSIR, Mall Road, New Delhi, 110 007, India; Department of Chemistry, Life Science Centre, University of British Columbia, 2350 Health Sciences Mall, Vancouver, BC V6T 1Z3, Canada</t>
  </si>
  <si>
    <t>Kainthan, R.K., Centre for Blood Research, Department of Pathology and Lab Medicine, Life Science Centre, University of British Columbia, 2350 Health Sciences Mall, Vancouver, BC V6T 1Z3, Canada; Gnanamani, M., Institute of Genomics and Integrative Biology, CSIR, Mall Road, New Delhi, 110 007, India; Ganguli, M., Institute of Genomics and Integrative Biology, CSIR, Mall Road, New Delhi, 110 007, India; Ghosh, T., Institute of Genomics and Integrative Biology, CSIR, Mall Road, New Delhi, 110 007, India; Brooks, D.E., Centre for Blood Research, Department of Pathology and Lab Medicine, Life Science Centre, University of British Columbia, 2350 Health Sciences Mall, Vancouver, BC V6T 1Z3, Canada, Department of Chemistry, Life Science Centre, University of British Columbia, 2350 Health Sciences Mall, Vancouver, BC V6T 1Z3, Canada; Maiti, S., Institute of Genomics and Integrative Biology, CSIR, Mall Road, New Delhi, 110 007, India; Kizhakkedathu, J.N., Centre for Blood Research, Department of Pathology and Lab Medicine, Life Science Centre, University of British Columbia, 2350 Health Sciences Mall, Vancouver, BC V6T 1Z3, Canada</t>
  </si>
  <si>
    <t>A novel class of hyperbranched polymers based on polyglycerol (PG) and poly(ethylene glycol) (PEG) are synthesized by multibranching anionic ring opening polymerization. Multivalent cationic sites are added to these polymers by a post-amination and quarternization reactions. Blood compatibility studies using these polymers at different concentrations showed insignificant effects on complement activation, platelet activation, coagulation, erythrocyte aggregation and hemolysis compared to branched cationic polyethyleneimine (PEI). The degree of quarternization does not have large influence on the blood compatibility of the new polymers. Cytotoxicity of these polymers is significantly lower than that of PEI and is a function of quarternized nitrogen present in the polymer. Also, these polymers bind DNA in the nanomolar range and are able to condense DNA to highly compact, stable, water soluble nanoparticles in the range of 60-80 nm. Gel electrophoresis studies showed that they form electroneutral complexes with DNA around N/P ratio 1 irrespective of the percentage of quarternization under the conditions studied. © 2006 Elsevier Ltd. All rights reserved.</t>
  </si>
  <si>
    <t>AFM; Blood-compatibility; Cationic polymers; DNA; Drug delivery; Hyperbranched polymers</t>
  </si>
  <si>
    <t>2-s2.0-33746379251</t>
  </si>
  <si>
    <t>Quaglia F., Ostacolo L., De Rosa G., La Rotonda M.I., Ammendola M., Nese G., Maglio G., Palumbo R., Vauthier C.</t>
  </si>
  <si>
    <t>10.1016/j.ijpharm.2006.07.020</t>
  </si>
  <si>
    <t>https://www.scopus.com/inward/record.uri?eid=2-s2.0-33749612201&amp;doi=10.1016%2fj.ijpharm.2006.07.020&amp;partnerID=40&amp;md5=b9a6dca9594659e079d9c4488dbfa667</t>
  </si>
  <si>
    <t>Department of Pharmaceutical and Toxicological Chemistry, University of Napoli Federico II, Via D. Montesano 49, 80131 Napoli, Italy; Department of Chemistry, University of Napoli Federico II, Via Cinthia, 80126 Napoli, Italy; Laboratoire de Physico-chimie, Pharmacotechnie et Biopharmacie, UMR CNRS 8612, 5 Rue J.B. Clément, 92296 Chatenay-Malabry Cedex, France</t>
  </si>
  <si>
    <t>Quaglia, F., Department of Pharmaceutical and Toxicological Chemistry, University of Napoli Federico II, Via D. Montesano 49, 80131 Napoli, Italy; Ostacolo, L., Department of Pharmaceutical and Toxicological Chemistry, University of Napoli Federico II, Via D. Montesano 49, 80131 Napoli, Italy; De Rosa, G., Department of Pharmaceutical and Toxicological Chemistry, University of Napoli Federico II, Via D. Montesano 49, 80131 Napoli, Italy; La Rotonda, M.I., Department of Pharmaceutical and Toxicological Chemistry, University of Napoli Federico II, Via D. Montesano 49, 80131 Napoli, Italy; Ammendola, M., Department of Chemistry, University of Napoli Federico II, Via Cinthia, 80126 Napoli, Italy; Nese, G., Department of Chemistry, University of Napoli Federico II, Via Cinthia, 80126 Napoli, Italy; Maglio, G., Department of Chemistry, University of Napoli Federico II, Via Cinthia, 80126 Napoli, Italy; Palumbo, R., Department of Chemistry, University of Napoli Federico II, Via Cinthia, 80126 Napoli, Italy; Vauthier, C., Laboratoire de Physico-chimie, Pharmacotechnie et Biopharmacie, UMR CNRS 8612, 5 Rue J.B. Clément, 92296 Chatenay-Malabry Cedex, France</t>
  </si>
  <si>
    <t>The aim of this work was to design injectable nanocarriers for drug delivery based on PCL-PEO amphiphilic block copolymers with linear ABA triblock and 4-armed (BA)4 star-diblock architectures (A = PEO, B = PCL). The copolymers were obtained by coupling of a monofunctional -COOH end-capped PEO (Mn = 2.0 kDa) with linear or 4-armed star-shaped PCL macromers bearing -OH terminal groups and were characterized by 1H NMR spectroscopy and size exclusion chromatography. DSC and X-ray diffraction experiments showed that separate crystalline phases of PCL and PEO are present in bulk copolymers. Nanoparticles were produced by nanoprecipitation (NP) and by a new melting-sonication procedure (MS) without the use of toxic solvents, and characterized for size, polydispersity, zeta potential and core-shell structure. Nanoparticles were loaded with all-trans-retinoic acid (atRA) as a model drug and their release features assessed. Results demonstrate that both techniques allow the formation of PEO-coated nanoparticles with a hydrodynamic diameter that is larger for nanoparticles prepared by MS. atRA is released from nanoparticles at controlled rates depending on size, loading and, more important, preparation technique, being release rate faster for MS nanoparticles. Some biorelevant properties of the carrier such as complement activation were finally explored to predict their circulation time after intravenous injection. It is demonstrated that nanoparticles prepared by MS do not activate complement and are of great interest for future in vivo applications. © 2006 Elsevier B.V. All rights reserved.</t>
  </si>
  <si>
    <t>All-trans-retinoic acid; Amphiphilic block copolymers; Nanoparticles; Poly(epsilon-caprolactone); Poly(ethylene oxide)</t>
  </si>
  <si>
    <t>2-s2.0-33749612201</t>
  </si>
  <si>
    <t>Bertholon I., Vauthier C., Labarre D.</t>
  </si>
  <si>
    <t>Complement activation by core-shell poly(isobutylcyanoacrylate)- polysaccharide nanoparticles: Influences of surface morphology, length, and type of polysaccharide</t>
  </si>
  <si>
    <t>10.1007/s11095-006-0069-0</t>
  </si>
  <si>
    <t>https://www.scopus.com/inward/record.uri?eid=2-s2.0-33745402302&amp;doi=10.1007%2fs11095-006-0069-0&amp;partnerID=40&amp;md5=f5f23368e1e7f2b1eccc217c79d039b8</t>
  </si>
  <si>
    <t>Laboratoire de Physico-chimie, Biopharmacie, Pharmacotechnie, UMR CNRS 8612, Faculté de Pharmacie, 5 rue Jean-Baptiste Clément, 92296 Châtenay-Malabry, Cedex, France</t>
  </si>
  <si>
    <t>Bertholon, I., Laboratoire de Physico-chimie, Biopharmacie, Pharmacotechnie, UMR CNRS 8612, Faculté de Pharmacie, 5 rue Jean-Baptiste Clément, 92296 Châtenay-Malabry, Cedex, France; Vauthier, C., Laboratoire de Physico-chimie, Biopharmacie, Pharmacotechnie, UMR CNRS 8612, Faculté de Pharmacie, 5 rue Jean-Baptiste Clément, 92296 Châtenay-Malabry, Cedex, France; Labarre, D., Laboratoire de Physico-chimie, Biopharmacie, Pharmacotechnie, UMR CNRS 8612, Faculté de Pharmacie, 5 rue Jean-Baptiste Clément, 92296 Châtenay-Malabry, Cedex, France</t>
  </si>
  <si>
    <t>Purpose. Biodistribution of intravenously administered nanoparticles depends on opsonization. The aim of this study was the evaluation of complement activation induced by nanoparticles coated with different polysaccharides. Influences of size and configuration of dextran, dextran sulfate, or chitosan bound onto nanoparticles were investigated. Method. Core-shell nanoparticles were prepared by redox radical or anionic polymerization of isobutylcyanoacrylate in the presence of polysaccharides. Conversion of C3 into C3b in serum incubated with nanoparticles was evaluated. Results. Cleavage of C3 increased with size of dextran bound in "loops" configuration, whereas it decreased when dextran was bound in "brush." It was explained by an increasing steric repulsive effect of the brush, inducing poor accessibility to OH groups. The same trend was observed for chitosan-coated nanoparticles. Nanoparticles coated with a brush of chitosan activated the complement system lesser than nanoparticles coated with a brush of dextran. This was explained by an improved repelling effect. Dextran-sulfate-coated nanoparticles induced a low cleavage of C3 whereas it strongly enhanced protein adsorption. Conclusion. Complement activation was highly sensitive to surface features of the nanoparticles. Type of polysaccharide, configuration on the surface, and accessibility to reactive functions along chains are critical parameters for complement activation. © 2006 Springer Science + Business Media, Inc.</t>
  </si>
  <si>
    <t>Complement activation; Core-shell nanoparticles; Poly(isobutylcyanoacrylate); Polysaccharide; Surface properties</t>
  </si>
  <si>
    <t>2-s2.0-33745402302</t>
  </si>
  <si>
    <t>Layre A., Couvreur P., Chacun H., Richard J., Passirani C., Requier D., Benoit J.P., Gref R.</t>
  </si>
  <si>
    <t>10.1016/j.jconrel.2006.01.002</t>
  </si>
  <si>
    <t>https://www.scopus.com/inward/record.uri?eid=2-s2.0-33645239448&amp;doi=10.1016%2fj.jconrel.2006.01.002&amp;partnerID=40&amp;md5=43b077b0cd3173c3448c4856eb55235b</t>
  </si>
  <si>
    <t>UMR CNRS 8612, Faculty of Pharmacy, Paris-Sud University, 5, rue Jean Baptiste Clément, 92296 Châtenay-Malabry, France; Ethypharm, 194 Bureau de la colline, 92213 Saint-Cloud, France; INSERM U646, Faculty of Pharmacy, 10 rue A. Boquel, 49100 Angers, France; Serono, Via di Valle Caia, 22, 00040 Ardea (Roma), Italy</t>
  </si>
  <si>
    <t>Layre, A., UMR CNRS 8612, Faculty of Pharmacy, Paris-Sud University, 5, rue Jean Baptiste Clément, 92296 Châtenay-Malabry, France; Couvreur, P., UMR CNRS 8612, Faculty of Pharmacy, Paris-Sud University, 5, rue Jean Baptiste Clément, 92296 Châtenay-Malabry, France; Chacun, H., UMR CNRS 8612, Faculty of Pharmacy, Paris-Sud University, 5, rue Jean Baptiste Clément, 92296 Châtenay-Malabry, France; Richard, J., Ethypharm, 194 Bureau de la colline, 92213 Saint-Cloud, France, Serono, Via di Valle Caia, 22, 00040 Ardea (Roma), Italy; Passirani, C., INSERM U646, Faculty of Pharmacy, 10 rue A. Boquel, 49100 Angers, France; Requier, D., Ethypharm, 194 Bureau de la colline, 92213 Saint-Cloud, France; Benoit, J.P., INSERM U646, Faculty of Pharmacy, 10 rue A. Boquel, 49100 Angers, France; Gref, R., UMR CNRS 8612, Faculty of Pharmacy, Paris-Sud University, 5, rue Jean Baptiste Clément, 92296 Châtenay-Malabry, France</t>
  </si>
  <si>
    <t>This study presents a method for the design of novel composite core-shell nanoparticles able to encapsulate busulfan, a crystalline drug. They were obtained by co-precipitation of mixtures of poly(isobutylcyanoacrylate) (PIBCA) and of a diblock copolymer, poly(ε-caprolactone)-poly(ethylene glycol) (PCL-PEG), in different mass ratios. The nanoparticle size, morphology and surface charge were assessed. The chemical composition of the top layers was determined by X-ray photo-electron spectroscopy (XPS). 3H-labelled busulfan was used in order to determine the drug loading efficiency and the in vitro drug release by liquid scintillation counting. Physico-chemical techniques such as Zeta potential determination and XPS analysis provided evidence about a preferential surface distribution of the PCL-PEG polymer. Therefore, composite nanoparticles have a 'core-shell'-type structure, where the "core" is essentially formed by the PIBCA polymer and the "shell" by the PCL-PEG copolymer. The use of PIBCA to form the core of the nanoparticles leads to a 2-4 fold drug loading increase, in comparison to the single PCL-PEG nanoparticles. In addition, the complement activation results showed a significant difference between the composite nanoparticles and the single PIBCA nanoparticles, thus demonstrating that PEG at the surface of the nanoparticles reduced the complement consumption. The PIBCA:PCL-PEG composite nanoparticles prepared using the new co-precipitation method here described represent an original approach for busulfan administration. © 2006 Elsevier B.V. All rights reserved.</t>
  </si>
  <si>
    <t>Complement; Drug delivery; Nanoparticle; Poly(ethylene glycol); XPS</t>
  </si>
  <si>
    <t>2-s2.0-33645239448</t>
  </si>
  <si>
    <t>Labarre D., Vauthier C., Chauvierre C., Petri B., Müller R., Chehimi M.M.</t>
  </si>
  <si>
    <t>Interactions of blood proteins with poly(isobutylcyanoacrylate) nanoparticles decorated with a polysaccharidic brush</t>
  </si>
  <si>
    <t>10.1016/j.biomaterials.2005.01.019</t>
  </si>
  <si>
    <t>https://www.scopus.com/inward/record.uri?eid=2-s2.0-14844346413&amp;doi=10.1016%2fj.biomaterials.2005.01.019&amp;partnerID=40&amp;md5=8afc4f3724047744c714468b46303d93</t>
  </si>
  <si>
    <t>Lab. Phys.-Chim., Pharmacotech. B., UMR CNRS 8612, Université Paris Sud-XI, 5 rue JB Clement, 92296 Châtenay-Malabry Cedex, France; Department of Pharmacy, Freie Universität Berlin, 12169 Berlin, Germany; Interfaces, Traitements, O., UMR CNRS 7086, Université Paris 7, 1 rue Guy de la Brosse, 75005 Paris, France</t>
  </si>
  <si>
    <t>Labarre, D., Lab. Phys.-Chim., Pharmacotech. B., UMR CNRS 8612, Université Paris Sud-XI, 5 rue JB Clement, 92296 Châtenay-Malabry Cedex, France; Vauthier, C., Lab. Phys.-Chim., Pharmacotech. B., UMR CNRS 8612, Université Paris Sud-XI, 5 rue JB Clement, 92296 Châtenay-Malabry Cedex, France; Chauvierre, C., Lab. Phys.-Chim., Pharmacotech. B., UMR CNRS 8612, Université Paris Sud-XI, 5 rue JB Clement, 92296 Châtenay-Malabry Cedex, France; Petri, B., Department of Pharmacy, Freie Universität Berlin, 12169 Berlin, Germany; Müller, R., Department of Pharmacy, Freie Universität Berlin, 12169 Berlin, Germany; Chehimi, M.M., Interfaces, Traitements, O., UMR CNRS 7086, Université Paris 7, 1 rue Guy de la Brosse, 75005 Paris, France</t>
  </si>
  <si>
    <t>The aim of this work was to examine the in vitro interactions of core-shell poly(isobutylcyanoacrylate)-polysaccharide nanoparticles (NP) with blood proteins. The particles were prepared by initiating the emulsion polymerization of isobutylcyanoacrylate (IBCA) in the presence of dextran 71 or 15 kDa, heparin, a blend of dextran 71 and heparin, or dextran sulphate in aqueous medium at pH 1. The mechanisms of polymerisation were redox radical (Rad) or anionic (An), resulting in differences in the spatial arrangement of the polysaccharide chains at the NP surface, i.e. "loops" and "trains" by anionic polymerization, "brush" by radical polymerization. Surface composition of NPs was determined by X-ray photo-electron spectroscopy (XPS) and surface charge by zeta potential measurements. In the presence of citrated blood plasma, efficacy of the steric repulsive effect of the NP dextran shell towards protein adsorption decreased in the order: Dex71-Rad&gt;Dex15-Rad&gt;Dex71-An≫Dex15-An. Dextran-coated NPs adsorbed ApoA-I and fibrinogen from plasma. Concerning activation of complement in serum, the effect was sharp: Dex71-Rad was a very low activator whereas Dex15-An, Dex15-Rad and Dex71-An were strong activators. In citrated plasma, the steric repulsive effects of Hep-Rad and Dex-Hep-Rad NPs were similar to Dex71-An, and Dex-Sulph-Rad NPs adsorbed twice more proteins than Hep-Rad. Hep-Rad, Dex-Hep-Rad and Dex-Sulph-Rad NPs adsorbed IgG and fibrinogen. Complement was not activated in serum in the presence of Hep-Rad and Dex-Hep-Rad and a slight adsorption of C3 was noted. C3 was completely adsorbed on Dex-Sulph-Rad. The exquisite sensitivity of blood proteins to differences in the nature and outermost structure of the polysaccharides-coated NPs is highlighted by the present results. © 2005 Elsevier Ltd. All rights reserved.</t>
  </si>
  <si>
    <t>Blood plasma proteins adsorption; Complement activation; Core-shell nanoparticles; Dextran; Dextran sulphate; Heparin; Poly(isobutylcyanoacrylate); Surface properties; XPS</t>
  </si>
  <si>
    <t>2-s2.0-14844346413</t>
  </si>
  <si>
    <t>Allémann E., Gravel P., Leroux J.-C., Balant L., Gurny R.</t>
  </si>
  <si>
    <t>Kinetics of blood component adsorption on poly(D,L-lactic acid) nanoparticles: Evidence of complement C3 component involvement</t>
  </si>
  <si>
    <t>Journal of Biomedical Materials Research</t>
  </si>
  <si>
    <t>10.1002/(SICI)1097-4636(199711)37:2&lt;229::AID-JBM12&gt;3.0.CO;2-9</t>
  </si>
  <si>
    <t>https://www.scopus.com/inward/record.uri?eid=2-s2.0-0031281885&amp;doi=10.1002%2f%28SICI%291097-4636%28199711%2937%3a2%3c229%3a%3aAID-JBM12%3e3.0.CO%3b2-9&amp;partnerID=40&amp;md5=c86e395f32ff52d6c578fb3f3ec9ce33</t>
  </si>
  <si>
    <t>School of Pharmacy, University of Geneva, 30 quai E.-Ansermet, CH-1211 Geneva 4, Switzerland; Department of Psychiatry, University Hospitals of Geneva, CH-1211 Geneva 4, Switzerland; Depts. Pharm. Pharmaceutical Chem., University of California, San Francisco, CA, United States</t>
  </si>
  <si>
    <t>Allémann, E., School of Pharmacy, University of Geneva, 30 quai E.-Ansermet, CH-1211 Geneva 4, Switzerland; Gravel, P., Department of Psychiatry, University Hospitals of Geneva, CH-1211 Geneva 4, Switzerland; Leroux, J.-C., School of Pharmacy, University of Geneva, 30 quai E.-Ansermet, CH-1211 Geneva 4, Switzerland, Depts. Pharm. Pharmaceutical Chem., University of California, San Francisco, CA, United States; Balant, L., Department of Psychiatry, University Hospitals of Geneva, CH-1211 Geneva 4, Switzerland; Gurny, R., School of Pharmacy, University of Geneva, 30 quai E.-Ansermet, CH-1211 Geneva 4, Switzerland</t>
  </si>
  <si>
    <t>After intravenous administration, nanoparticles suffer a major drawback in that they are rapidly and massively taken up by the cells of the mononuclear phagocyte system. The mechanisms involved in the opsonization, adhesion, and internalization of biodegradable nanoparticles by the mononuclear phagocyte system are still poorly understood. In this work, the kinetics of blood protein adsorption onto nanoparticles of poly(D,L-lactic acid) prepared by the salting-out technique was investigated. Nanoparticles of 312 nm were incubated for variable periods of time (5-60 min) in human serum and citrated plasma. After incubation, the particles were washed and the proteins detached from them, denatured, and analyzed by two-dimensional polyacrylamide gel electrophoresis. In plasma, the predominant protein was immunoglobulin G (IgG), and the amount adsorbed was not dependent on incubation time. Albumin amounts were high for short incubation periods but decreased as a function of time, whereas apolipoprotein E levels increased significantly as a function of the incubation period. Owing to the possible complement cascade inactivation by addition of citrate to plasma, the kinetics of adsorption was also evaluated in serum. In this medium, adsorption of complement C3 components onto the surface of the nanoparticles was clearly evidenced by spots of increasing intensity and area, reaching levels comparable to those of the omnipresent IgG. This result confirms the important role of complement components in the opsonization process of poly(D,L-lactic acid) particles.After intravenous administration, nanoparticles suffer a major drawback in that they are rapidly and massively taken up by the cells of the mononuclear phagocyte system. The mechanisms involved in the opsonization, adhesion, and internalization of biodegradable nanoparticles by the mononuclear phagocyte system are still poorly understood. In this work, the kinetics of blood protein adsorption onto nanoparticles of poly(D,L-lactic acid) prepared by the salting-out technique was investigated. Nanoparticles of 312 nm were incubated for variable periods of time (5-60 min) in human serum and citrated plasma. After incubation, the particles were washed and the proteins detached from them, denatured, and analyzed by two-dimensional polyacrylamide gel electrophoresis. In plasma, the predominant protein was immunoglobulin G (IgG), and the amount adsorbed was not dependent on incubation time. Albumin amounts were high for short incubation periods but decreased as a function of time, whereas apolipoprotein E levels increased significantly as a function of the incubation period. Owing to the possible complement cascade inactivation by addition of citrate to plasma, the kinetics of adsorption was also evaluated in serum. In this medium, adsorption of complement C3 components onto the surface of the nanoparticles was clearly evidenced by spots of increasing intensity and area, reaching levels comparable to those of the omnipresent IgG. This result confirms the important role of complement components in the opsonization process of poly(D,L-lactic acid) particles.</t>
  </si>
  <si>
    <t>Complement activation; Nanoparticles; Poly(lactic acid); Protein adsorption; Two-dimensional polyacrylamide gel electrophoresis</t>
  </si>
  <si>
    <t>2-s2.0-0031281885</t>
  </si>
  <si>
    <t>Gryshchuk V., Galagan N.</t>
  </si>
  <si>
    <t>Silica Nanoparticles Effects on Blood Coagulation Proteins and Platelets</t>
  </si>
  <si>
    <t>Biochemistry Research International</t>
  </si>
  <si>
    <t>10.1155/2016/2959414</t>
  </si>
  <si>
    <t>https://www.scopus.com/inward/record.uri?eid=2-s2.0-84955613256&amp;doi=10.1155%2f2016%2f2959414&amp;partnerID=40&amp;md5=7239e05c6d5d337d25d81d2819db30e9</t>
  </si>
  <si>
    <t>ESC Institute of Biology, Kyiv National Taras Shevchenko University, 64/13 Volodymyrska Street, Kyiv, Ukraine; Chuiko Institute of Surface Chemistry, National Academy of Sciences of Ukraine, 17 General Naumov Street, Kyiv, Ukraine</t>
  </si>
  <si>
    <t>Gryshchuk, V., ESC Institute of Biology, Kyiv National Taras Shevchenko University, 64/13 Volodymyrska Street, Kyiv, Ukraine; Galagan, N., Chuiko Institute of Surface Chemistry, National Academy of Sciences of Ukraine, 17 General Naumov Street, Kyiv, Ukraine</t>
  </si>
  <si>
    <t>Interaction of nanoparticles with the blood coagulation is important prior to their using as the drug carriers or therapeutic agents. The aim of present work was studying of the primary effects of silica nanoparticles (SiNPs) on haemostasis in vitro. We studied the effect of SiNPs on blood coagulation directly estimating the activation of prothrombin and factor X and to verify any possible effect of SiNPs on human platelets. It was shown that SiNPs shortened coagulation time in APTT and PT tests and increased the activation of factor X induced by RVV possibly due to the sorption of intrinsic pathway factors on their surface. SiNPs inhibited the aggregation of platelet rich plasma induced by ADP but in the same time partially activated platelets as it was shown using flow cytometry. The possibility of SiNPs usage in nanomedicine is strongly dependant on their final concentration in bloodstream and the size of the particles that are used. However SiNPs are extremely promising as the haemostatic agents for preventing the blood loss after damage. © 2016 Volodymyr Gryshchuk and Natalya Galagan.</t>
  </si>
  <si>
    <t>2-s2.0-84955613256</t>
  </si>
  <si>
    <t>Beijing Area Major Laboratory of Peptide and Small Molecular Drugs, Engineering Research Center of Endogenous Prophylactic of Ministry of Education of China, Beijing Laboratory of Biomedical Materials, College of Pharmaceutical Sciences, Capital Medical University, Beijing, China; Kaohsiung Medical University, Kaohsiung, Taiwan</t>
  </si>
  <si>
    <t>Wu, J., Beijing Area Major Laboratory of Peptide and Small Molecular Drugs, Engineering Research Center of Endogenous Prophylactic of Ministry of Education of China, Beijing Laboratory of Biomedical Materials, College of Pharmaceutical Sciences, Capital Medical University, Beijing, China; Wang, Y., Beijing Area Major Laboratory of Peptide and Small Molecular Drugs, Engineering Research Center of Endogenous Prophylactic of Ministry of Education of China, Beijing Laboratory of Biomedical Materials, College of Pharmaceutical Sciences, Capital Medical University, Beijing, China; Wang, Y., Beijing Area Major Laboratory of Peptide and Small Molecular Drugs, Engineering Research Center of Endogenous Prophylactic of Ministry of Education of China, Beijing Laboratory of Biomedical Materials, College of Pharmaceutical Sciences, Capital Medical University, Beijing, China; Zhao, M., Beijing Area Major Laboratory of Peptide and Small Molecular Drugs, Engineering Research Center of Endogenous Prophylactic of Ministry of Education of China, Beijing Laboratory of Biomedical Materials, College of Pharmaceutical Sciences, Capital Medical University, Beijing, China, Kaohsiung Medical University, Kaohsiung, Taiwan; Zhang, X., Beijing Area Major Laboratory of Peptide and Small Molecular Drugs, Engineering Research Center of Endogenous Prophylactic of Ministry of Education of China, Beijing Laboratory of Biomedical Materials, College of Pharmaceutical Sciences, Capital Medical University, Beijing, China; Gui, L., Beijing Area Major Laboratory of Peptide and Small Molecular Drugs, Engineering Research Center of Endogenous Prophylactic of Ministry of Education of China, Beijing Laboratory of Biomedical Materials, College of Pharmaceutical Sciences, Capital Medical University, Beijing, China; Zhao, S., Beijing Area Major Laboratory of Peptide and Small Molecular Drugs, Engineering Research Center of Endogenous Prophylactic of Ministry of Education of China, Beijing Laboratory of Biomedical Materials, College of Pharmaceutical Sciences, Capital Medical University, Beijing, China; Zhu, H., Beijing Area Major Laboratory of Peptide and Small Molecular Drugs, Engineering Research Center of Endogenous Prophylactic of Ministry of Education of China, Beijing Laboratory of Biomedical Materials, College of Pharmaceutical Sciences, Capital Medical University, Beijing, China; Zhao, J., Beijing Area Major Laboratory of Peptide and Small Molecular Drugs, Engineering Research Center of Endogenous Prophylactic of Ministry of Education of China, Beijing Laboratory of Biomedical Materials, College of Pharmaceutical Sciences, Capital Medical University, Beijing, China; Peng, S., Beijing Area Major Laboratory of Peptide and Small Molecular Drugs, Engineering Research Center of Endogenous Prophylactic of Ministry of Education of China, Beijing Laboratory of Biomedical Materials, College of Pharmaceutical Sciences, Capital Medical University, Beijing, China</t>
  </si>
  <si>
    <t>AFM; GPIIb/IIIa; IL-8; Nanomedicine; SEM; TEM</t>
  </si>
  <si>
    <t>Wauthoz N., Bastiat G., Moysan E., Cieślak A., Kondo K., Zandecki M., Moal V., Rousselet M.-C., Hureaux J., Benoit J.-P.</t>
  </si>
  <si>
    <t>10.1016/j.nano.2015.02.010</t>
  </si>
  <si>
    <t>https://www.scopus.com/inward/record.uri?eid=2-s2.0-84927928449&amp;doi=10.1016%2fj.nano.2015.02.010&amp;partnerID=40&amp;md5=2cb9b4892ed9e85d5b8eaae93f40a7a6</t>
  </si>
  <si>
    <t>LUNAM Université, Micro et Nanomédecines Biomimétiques, Angers, France; INSERM - U1066 IBS-CHU, Angers, France; Department of Oncological Medical Services, Institute of Health Biosciences, The University of Tokushima Graduate School, Tokushima, Japan; Hematology Department, Academic Hospital, Angers, France; Biochemistry Department, Academic Hospital, Angers, France; Cell and Tissue Pathology Department, Academic Hospital, Angers, France; Pneumology Department, Academic Hospital, Angers, France</t>
  </si>
  <si>
    <t>Wauthoz, N., LUNAM Université, Micro et Nanomédecines Biomimétiques, Angers, France, INSERM - U1066 IBS-CHU, Angers, France; Bastiat, G., LUNAM Université, Micro et Nanomédecines Biomimétiques, Angers, France, INSERM - U1066 IBS-CHU, Angers, France; Moysan, E., LUNAM Université, Micro et Nanomédecines Biomimétiques, Angers, France, INSERM - U1066 IBS-CHU, Angers, France; Cieślak, A., LUNAM Université, Micro et Nanomédecines Biomimétiques, Angers, France, INSERM - U1066 IBS-CHU, Angers, France; Kondo, K., Department of Oncological Medical Services, Institute of Health Biosciences, The University of Tokushima Graduate School, Tokushima, Japan; Zandecki, M., Hematology Department, Academic Hospital, Angers, France; Moal, V., Biochemistry Department, Academic Hospital, Angers, France; Rousselet, M.-C., Cell and Tissue Pathology Department, Academic Hospital, Angers, France; Hureaux, J., LUNAM Université, Micro et Nanomédecines Biomimétiques, Angers, France, Pneumology Department, Academic Hospital, Angers, France; Benoit, J.-P., LUNAM Université, Micro et Nanomédecines Biomimétiques, Angers, France, INSERM - U1066 IBS-CHU, Angers, France</t>
  </si>
  <si>
    <t>The purpose of this study is the assessment of gel technology based on a lauroyl derivative of gemcitabine encapsulated in lipid nanocapsules delivered subcutaneously or intravenously after dilution to (i) target lymph nodes, (ii) induce less systemic toxicity and (iii) combat mediastinal metastases from an orthotopic model of human, squamous, non-small-cell lung cancer Ma44-3 cells implanted in severe combined immunodeficiency mice. The gel technology mainly targeted lymph nodes as revealed by the biodistribution study. Moreover, the gel technology induced no significant myelosuppression (platelet count) in comparison with the control saline group, unlike the conventional intravenous gemcitabine hydrochloride treated group (P&lt;. 0.05). Besides, the gel technology, delivered subcutaneously twice a week, was able to combat locally mediastinal metastases from the orthotopic lung tumor and to significantly delay death (P&lt;. 0.05) as was the diluted gel technology delivered intravenously three times a week. From the Clinical Editor: Lung cancer is one of the leading causes of mortality worldwide. A significant proportion of patients with this disease have lymph node metastasis. In this study, the authors investigated the use of lipid nanocapsules, loaded with the lipophilic pro-drug gemcitabine for targeting tumors in lymph nodes after subcutaneous injection. This delivery method was shown to be effective in controlling tumor progression and may be useful in future clinical use. © 2015 Elsevier Inc.</t>
  </si>
  <si>
    <t>Immunomodulation; Lymphatic targeting; Mediastinum; Nanomedicine</t>
  </si>
  <si>
    <t>2-s2.0-84927928449</t>
  </si>
  <si>
    <t>Comănescu M.V., Mocanu M.A., Anghelache L., Marinescu B., Dumitrache F., Bădoi A.-D., Manda G.</t>
  </si>
  <si>
    <t>Romanian Journal of Morphology and Embryology</t>
  </si>
  <si>
    <t>https://www.scopus.com/inward/record.uri?eid=2-s2.0-84942580803&amp;partnerID=40&amp;md5=9c86458b41011c5ac5936c43bbff931d</t>
  </si>
  <si>
    <t>‘Victor Babeş’ National Institute for Research and Development in Pathology and Biomedical Sciences, Bucharest, Romania; ‘Carol Davila’ University of Medicine and Pharmacy, Bucharest, Romania; National Institute for Laser, Plasma and Radiation Physics, Magurele, Bucharest, Romania</t>
  </si>
  <si>
    <t>Comănescu, M.V., ‘Victor Babeş’ National Institute for Research and Development in Pathology and Biomedical Sciences, Bucharest, Romania, ‘Carol Davila’ University of Medicine and Pharmacy, Bucharest, Romania; Mocanu, M.A., ‘Victor Babeş’ National Institute for Research and Development in Pathology and Biomedical Sciences, Bucharest, Romania; Anghelache, L., ‘Victor Babeş’ National Institute for Research and Development in Pathology and Biomedical Sciences, Bucharest, Romania; Marinescu, B., ‘Victor Babeş’ National Institute for Research and Development in Pathology and Biomedical Sciences, Bucharest, Romania; Dumitrache, F., National Institute for Laser, Plasma and Radiation Physics, Magurele, Bucharest, Romania; Bădoi, A.-D., National Institute for Laser, Plasma and Radiation Physics, Magurele, Bucharest, Romania; Manda, G., ‘Victor Babeş’ National Institute for Research and Development in Pathology and Biomedical Sciences, Bucharest, Romania</t>
  </si>
  <si>
    <t>Iron oxide nanoparticles are promising candidates for theranostics in cancer, that aims to achieve in one-step precise tumor imaging by magnetic resonance, and targeted therapy through surface attached anti-cancer drugs. The aim of this study was to investigate in preclinical setting the biocompatibility of new iron oxide-based nanoparticles that were coated with L-DOPA for improved dispersion in biological media. These nanostructures (NPs) were designed for biomedical applications as contrast agents and/or drug carriers. We investigated the effect exerted in vitro by NPs and L-DOPA on the viability and proliferation of normal mouse L929 fibroblasts. NPs exhibited good biocompatibility against these cells. Moreover, L-DOPA contained in NPs sustained fibroblasts proliferation and/or limited anti-proliferative effects of naked nanoparticles. In the animal study, C57BL/6 mice were injected intraperitoneally with a single dose of NPs (approximately 125 mg/kg body weight). We followed up hematological and histological parameters for one, three and seven days after NPs administration. Results indicated that NPs possibly induced local inflammation and consequent recruitment of peripheral lymphocytes, whilst the decrease of platelet counts may reflect tissue lesions caused by NPs. The histopathological study showed mild to moderate alterations in the hepatocytes, splenic and renal cells, while the brain parenchyma only presented nonspecific congestive changes. Taken altogether, the preclinical study indicated that the new iron oxide nanoparticles coated with L-DOPA were biocompatible against fibroblasts and had a convenient toxicological profile when administered intraperitoneally in a single dose to C57BL/6 mice. Accordingly, the proposed nanostructure is a promising candidate for imaging and treating dispersed peritoneal tumors. © 2015, Editura Academiei Romane. All rights reserved.</t>
  </si>
  <si>
    <t>Histology; Intraperitoneal exposure; Iron oxide nanoparticles; L-DOPA; L929 fibroblasts</t>
  </si>
  <si>
    <t>2-s2.0-84942580803</t>
  </si>
  <si>
    <t>Mei D., Lin Z., Fu J., He B., Gao W., Ma L., Dai W., Zhang H., Wang X., Wang J., Zhang X., Lu W., Zhou D., Zhang Q.</t>
  </si>
  <si>
    <t>10.1016/j.biomaterials.2014.11.044</t>
  </si>
  <si>
    <t>https://www.scopus.com/inward/record.uri?eid=2-s2.0-84919632590&amp;doi=10.1016%2fj.biomaterials.2014.11.044&amp;partnerID=40&amp;md5=9be9dde52a30c94a483d0e3d117fef44</t>
  </si>
  <si>
    <t>State Key Laboratory of Natural and Biomimetic Drugs, School of Pharmaceutical Sciences, Peking University, Beijing, China</t>
  </si>
  <si>
    <t>Mei, D., State Key Laboratory of Natural and Biomimetic Drugs, School of Pharmaceutical Sciences, Peking University, Beijing, China; Lin, Z., State Key Laboratory of Natural and Biomimetic Drugs, School of Pharmaceutical Sciences, Peking University, Beijing, China; Fu, J., State Key Laboratory of Natural and Biomimetic Drugs, School of Pharmaceutical Sciences, Peking University, Beijing, China; He, B., State Key Laboratory of Natural and Biomimetic Drugs, School of Pharmaceutical Sciences, Peking University, Beijing, China; Gao, W., State Key Laboratory of Natural and Biomimetic Drugs, School of Pharmaceutical Sciences, Peking University, Beijing, China; Ma, L., State Key Laboratory of Natural and Biomimetic Drugs, School of Pharmaceutical Sciences, Peking University, Beijing, China; Dai, W., State Key Laboratory of Natural and Biomimetic Drugs, School of Pharmaceutical Sciences, Peking University, Beijing, China; Zhang, H., State Key Laboratory of Natural and Biomimetic Drugs, School of Pharmaceutical Sciences, Peking University, Beijing, China; Wang, X., State Key Laboratory of Natural and Biomimetic Drugs, School of Pharmaceutical Sciences, Peking University, Beijing, China; Wang, J., State Key Laboratory of Natural and Biomimetic Drugs, School of Pharmaceutical Sciences, Peking University, Beijing, China; Zhang, X., State Key Laboratory of Natural and Biomimetic Drugs, School of Pharmaceutical Sciences, Peking University, Beijing, China; Lu, W., State Key Laboratory of Natural and Biomimetic Drugs, School of Pharmaceutical Sciences, Peking University, Beijing, China; Zhou, D., State Key Laboratory of Natural and Biomimetic Drugs, School of Pharmaceutical Sciences, Peking University, Beijing, China; Zhang, Q., State Key Laboratory of Natural and Biomimetic Drugs, School of Pharmaceutical Sciences, Peking University, Beijing, China</t>
  </si>
  <si>
    <t>Alpha7 nicotinic acetylcholine receptor (α7 nAChR), a ligand-gated ion channel, is increasingly emerging as a new tumor target owing to its expression specificity and significancy for cancer. In an attempt to increase the targeted drug delivery to the α7 nAChR-overexpressing tumors, herein, α-conotoxin ImI, a disulfide-rich toxin with highly affinity for α7 nAChR, was modified on the PEG-DSPE micelles (ImI-PMs) for the first time. The DLS, TEM and HPLC detections showed the spherical nanoparticle morphology about 20nm with negative charge and high drug encapsulation. The ligand modification did not induce significant differences. The immunofluorescence assay confirmed the expression level of α7 nAChR in MCF-7 cells. Invitro and invivo experiments demonstrated that the α7 nAChR-targeted nanomedicines could deliver more specifically and faster into α7 nAChR-overexpressing MCF-7 cells. Furthermore, fluo-3/AM fluorescence imaging technique indicated that the increased specificity was attributed to the ligand-receptor interaction, and the inducitivity for intracellular Ca2+ transient by ImI was still remained after modification. Moreover, paclitaxel, a clinical frequently-used anti-tumor drug for breast cancer, was loaded in ImI-modified nanomedicines to evaluate the targeting efficacy. Besides of exhibiting greater cytotoxicity and inducing more cell apoptosis invitro, paclitaxel-loaded ImI-PMs displayed stronger anti-tumor efficacy in MCF-7 tumor-bearing nu/nu mice. Finally, the active targeting system showed low systemic toxicity and myelosuppression evidenced by less changes in body weight, white blood cells, neutrophilic granulocyte and platelet counts. In conclusion, α7 nAChR is also a promising target for anti-tumor drug delivery and in this case, α-conotoxin ImI-modified nanocarrier is a potential delivery system for targeting α7 nAChR-overexpressing tumors. © 2014 Elsevier Ltd.</t>
  </si>
  <si>
    <t>Breast cancer; Paclitaxel; PEG-DSPE micelles; Targeted delivery; α-Conotoxin ImI; α7 nAChR</t>
  </si>
  <si>
    <t>2-s2.0-84919632590</t>
  </si>
  <si>
    <t>Department of Chemical Engineering, Center for Bioengineering University of California, Santa Barbara, CA, United States; Department of Biomedical Engineering Case Western Reserve University, Cleveland, OH, United States</t>
  </si>
  <si>
    <t>Anselmo, A.C., Department of Chemical Engineering, Center for Bioengineering University of California, Santa Barbara, CA, United States; Lynn Modery-Pawlowski, C., Department of Biomedical Engineering Case Western Reserve University, Cleveland, OH, United States; Menegatti, S., Department of Chemical Engineering, Center for Bioengineering University of California, Santa Barbara, CA, United States; Kumar, S., Department of Chemical Engineering, Center for Bioengineering University of California, Santa Barbara, CA, United States; Vogus, D.R., Department of Chemical Engineering, Center for Bioengineering University of California, Santa Barbara, CA, United States; Tian, L.L., Department of Biomedical Engineering Case Western Reserve University, Cleveland, OH, United States; Chen, M., Department of Chemical Engineering, Center for Bioengineering University of California, Santa Barbara, CA, United States; Squires, T.M., Department of Chemical Engineering, Center for Bioengineering University of California, Santa Barbara, CA, United States; Gupta, A.S., Department of Biomedical Engineering Case Western Reserve University, Cleveland, OH, United States; Mitragotri, S., Department of Chemical Engineering, Center for Bioengineering University of California, Santa Barbara, CA, United States</t>
  </si>
  <si>
    <t>Hemostat; Layer-by-layer; Nanotechnology; Platelets; Synthetic cells; Vascular targeting</t>
  </si>
  <si>
    <t>Scott R.A., Panitch A.</t>
  </si>
  <si>
    <t>Wiley Interdisciplinary Reviews: Nanomedicine and Nanobiotechnology</t>
  </si>
  <si>
    <t>10.1002/wnan.1223</t>
  </si>
  <si>
    <t>https://www.scopus.com/inward/record.uri?eid=2-s2.0-84879231881&amp;doi=10.1002%2fwnan.1223&amp;partnerID=40&amp;md5=132f5399961b0dc1980aa0365306b55a</t>
  </si>
  <si>
    <t>Weldon School of Biomedical Engineering, Purdue University, West Lafayette, IN, United States</t>
  </si>
  <si>
    <t>Scott, R.A., Weldon School of Biomedical Engineering, Purdue University, West Lafayette, IN, United States; Panitch, A., Weldon School of Biomedical Engineering, Purdue University, West Lafayette, IN, United States</t>
  </si>
  <si>
    <t>Glycosaminoglycans (GAGs) compose one of four classes of mammalian biopolymers, and are arguably the most complex. The research areas of glycobiology, glycopolymers, and the use of GAGs within tissue engineering and regenerative medicine have grown exponentially during the past decade. Researchers are closing in on high throughput methods for GAG synthesis and sequencing, but our understanding of glycan sequence and the information contained in this sequence lags behind. Screening methods to identify key GAG-biopolymer interactions are providing insights into important targets for nanomedicine, regenerative medicine, and pharmaceutics. Importantly, GAGs are most often found in the form of glycolipids and proteoglycans. Several studies have shown that the clustering of GAGs, as is often the case in proteoglycans, increases the affinity between GAGs and other biopolymers. In addition, GAG clustering can create regions of high anionic charge, which leads to high osmotic pressure. Recent advances have led to proteoglycan mimics that exhibit many of the functions of proteoglycans including protection of the extracellular matrix from proteolytic activity, regulation of collagen fibril assembly on the nanoscale, alteration of matrix stiffness, and inhibition of platelet adhesion, among others. Collectively, these advances are stimulating possibilities for targeting of drugs, nanoparticles, and imaging agents, opening new avenues for mimicking nanoscale molecular interactions that allow for directed assembly of bulk materials, and providing avenues for the synthesis of proteoglycan mimics that enhance opportunities in regenerative medicine. © 2013 Wiley Periodicals, Inc.</t>
  </si>
  <si>
    <t>2-s2.0-84879231881</t>
  </si>
  <si>
    <t>Guidetti G.F., Consonni A., Cipolla L., Mustarelli P., Balduini C., Torti M.</t>
  </si>
  <si>
    <t>Nanoparticles induce platelet activation in vitro through stimulation of canonical signalling pathways</t>
  </si>
  <si>
    <t>10.1016/j.nano.2012.04.001</t>
  </si>
  <si>
    <t>https://www.scopus.com/inward/record.uri?eid=2-s2.0-84867877560&amp;doi=10.1016%2fj.nano.2012.04.001&amp;partnerID=40&amp;md5=cf001cb6e588ecd68d9b673e42dc413b</t>
  </si>
  <si>
    <t>Department of Biology and Biotechnology, Division of Biochemistry, University of Pavia, Pavia, Italy; Department of Molecular Medicine, University of Pavia, Pavia, Italy; Department of Chemistry, University of Pavia, Pavia, Italy</t>
  </si>
  <si>
    <t>Guidetti, G.F., Department of Biology and Biotechnology, Division of Biochemistry, University of Pavia, Pavia, Italy; Consonni, A., Department of Biology and Biotechnology, Division of Biochemistry, University of Pavia, Pavia, Italy; Cipolla, L., Department of Molecular Medicine, University of Pavia, Pavia, Italy; Mustarelli, P., Department of Chemistry, University of Pavia, Pavia, Italy; Balduini, C., Department of Biology and Biotechnology, Division of Biochemistry, University of Pavia, Pavia, Italy; Torti, M., Department of Biology and Biotechnology, Division of Biochemistry, University of Pavia, Pavia, Italy</t>
  </si>
  <si>
    <t>Nanomaterials are attracting growing interest for their potential use in several applications as nanomedicine; therefore, the analysis of their potential toxic effects on various cellular models, including circulating blood cells, is mandatory. This study aimed to investigate the effect of three unrelated nanomaterials, namely nanoscale silica, multiwalled carbon nanotubes, and carbon black, on platelet activation and aggregation. We found that these nanomaterials stimulate some of the typical biochemical pathways involved in canonical platelet activation, such as the stimulation of phospholipase C and Rap1b, resulting in the integrin αIIbβ3-mediated platelet aggregation, through a mechanism largely dependent on the release of the extracellular second messengers ADP and thromboxane A2. Importantly, we found that doses of nanoparticles unable to trigger appreciable responses can synergize with subthreshold amounts of physiological agonists to mediate platelet aggregation, indicating that even small amounts of nanomaterials in the bloodstream might contribute to the development of thrombosis. From the Clinical Editor: In this study, nanosized particles of three virtually unrelated materials (silica, multi-walled carbon nanotubes and carbon black) were investigated regarding their effects on platelet activation and aggregation. All were found to stimulate some of the typical biochemical pathways involved in canonical platelet activation, and were found to have synergistic effects with physiologic platelet activator agonists. © 2012 Elsevier Inc.</t>
  </si>
  <si>
    <t>Carbon black; Multi-walled carbon nanotubes; Platelet aggregation; Signal transduction; Silica nanoparticles</t>
  </si>
  <si>
    <t>2-s2.0-84867877560</t>
  </si>
  <si>
    <t>Dobrovolskaia M.A., Patri A.K., Simak J., Hall J.B., Semberova J., De Paoli Lacerda S.H., McNeil S.E.</t>
  </si>
  <si>
    <t>Nanoparticle size and surface charge determine effects of PAMAM dendrimers on human platelets in vitro</t>
  </si>
  <si>
    <t>10.1021/mp200463e</t>
  </si>
  <si>
    <t>https://www.scopus.com/inward/record.uri?eid=2-s2.0-84858042094&amp;doi=10.1021%2fmp200463e&amp;partnerID=40&amp;md5=5131cbc5c7736ac5d2e442425cf8de79</t>
  </si>
  <si>
    <t>Nanotechnology Characterization Laboratory, Advanced Technology Program, SAIC-Frederick Inc., NCI-Frederick, 1050 Boyles St., Frederick, MD 21702, United States; Center for Biologics Evaluation and Research, Food and Drug Administration, Rockville, MD 20852-1448, United States</t>
  </si>
  <si>
    <t>Dobrovolskaia, M.A., Nanotechnology Characterization Laboratory, Advanced Technology Program, SAIC-Frederick Inc., NCI-Frederick, 1050 Boyles St., Frederick, MD 21702, United States; Patri, A.K., Nanotechnology Characterization Laboratory, Advanced Technology Program, SAIC-Frederick Inc., NCI-Frederick, 1050 Boyles St., Frederick, MD 21702, United States; Simak, J., Center for Biologics Evaluation and Research, Food and Drug Administration, Rockville, MD 20852-1448, United States; Hall, J.B., Nanotechnology Characterization Laboratory, Advanced Technology Program, SAIC-Frederick Inc., NCI-Frederick, 1050 Boyles St., Frederick, MD 21702, United States; Semberova, J., Center for Biologics Evaluation and Research, Food and Drug Administration, Rockville, MD 20852-1448, United States; De Paoli Lacerda, S.H., Center for Biologics Evaluation and Research, Food and Drug Administration, Rockville, MD 20852-1448, United States; McNeil, S.E., Nanotechnology Characterization Laboratory, Advanced Technology Program, SAIC-Frederick Inc., NCI-Frederick, 1050 Boyles St., Frederick, MD 21702, United States</t>
  </si>
  <si>
    <t>Blood platelets are essential in maintaining hemostasis. Various materials can activate platelets and cause them to aggregate. Platelet aggregation in vitro is often used as a marker for materials' thrombogenic properties, and studying nanomaterial interaction with platelets is an important step toward understanding their hematocompatibility. Here we report evaluation of 12 formulations of PAMAM dendrimers varying in size and surface charge. Using a cell counter based method, light transmission aggregometry and scanning electron microscopy, we show that only large cationic dendrimers, but not anionic, neutral or small cationic dendrimers, induce aggregation of human platelets in plasma in vitro. The aggregation caused by large cationic dendrimers was proportional to the number of surface amines. The observed aggregation was not associated with membrane microparticle release, and was insensitive to a variety of chemical and biological inhibitors known to interfere with various pathways of platelet activation. Taken in context with previously reported studies, our data suggest that large cationic PAMAM dendrimers induce platelet aggregation through disruption of membrane integrity. © 2011 American Chemical Society.</t>
  </si>
  <si>
    <t>activation; aggregation; blood; coagulation; dendrimers; nanomaterials; nanomedicine; nanoparticles; PAMAM dendrimers; platelets; thrombocyte; thrombogenicity</t>
  </si>
  <si>
    <t>2-s2.0-84858042094</t>
  </si>
  <si>
    <t>Nanomagnets with metal cores have recently been shown to be promising candidates for magnetic drug delivery due to higher magnetic moments compared with commonly used metal oxides. Successful application strongly relies on a safe implementation that goes along with detailed knowledge of interactions and effects that nanomagnets might impart once entering the body. Materials &amp; Methods: In this work, we put a particular focus on the interactions of ultra-strong metal nanomagnets (≥ three-times higher in magnetization compared with oxide nanoparticles) within the vascular compartment. Individual aspects of possible effects are addressed, including interactions with the coagulation cascade, the complement system, phagocytes and toxic or inflammatory reactions both by blood and endothelial cells in response to nanomagnet exposure. Results: We show that carbon-coated metal nanomagnets are well-tolerated by cells of the vascular compartment and have only minor effects on blood coagulation. Conclusion: These findings provide the fundament to initiate successful first in vivo evaluations opening metal nanomagnets with improved magnetic properties to fascinating applications in nanomedicine. © 2011 Future Medicine Ltd.</t>
  </si>
  <si>
    <t>Sriram M.I., Kanth S.B.M., Kalishwaralal K., Gurunathan S.</t>
  </si>
  <si>
    <t>10.2147/IJN.S11727</t>
  </si>
  <si>
    <t>https://www.scopus.com/inward/record.uri?eid=2-s2.0-79551634715&amp;doi=10.2147%2fIJN.S11727&amp;partnerID=40&amp;md5=f1db2a03f2b1e41cff3eb704c8b40799</t>
  </si>
  <si>
    <t>Department of Biotechnology, Division of Molecular and Cellular Biology, Kalasalingam University, Tamilnadu, India</t>
  </si>
  <si>
    <t>Sriram, M.I., Department of Biotechnology, Division of Molecular and Cellular Biology, Kalasalingam University, Tamilnadu, India; Kanth, S.B.M., Department of Biotechnology, Division of Molecular and Cellular Biology, Kalasalingam University, Tamilnadu, India; Kalishwaralal, K., Department of Biotechnology, Division of Molecular and Cellular Biology, Kalasalingam University, Tamilnadu, India; Gurunathan, S., Department of Biotechnology, Division of Molecular and Cellular Biology, Kalasalingam University, Tamilnadu, India</t>
  </si>
  <si>
    <t>Nanomedicine concerns the use of precision-engineered nanomaterials to develop novel therapeutic and diagnostic modalities for human use. The present study demonstrates the efficacy of biologically synthesized silver nanoparticles (AgNPs) as an antitumor agent using Dalton's lymphoma ascites (DLA) cell lines in vitro and in vivo. The AgNPs showed dose- dependent cytotoxicity against DLA cells through activation of the caspase 3 enzyme, leading to induction of apoptosis which was further confirmed through resulting nuclear fragmentation. Acute toxicity, ie, convulsions, hyperactivity and chronic toxicity such as increased body weight and abnormal hematologic parameters did not occur. AgNPs significantly increased the survival time in the tumor mouse model by about 50% in comparison with tumor controls. AgNPs also decreased the volume of ascitic fluid in tumor-bearing mice by 65%, thereby returning body weight to normal. Elevated white blood cell and platelet counts in ascitic fluid from the tumor-bearing mice were brought to near-normal range. Histopathologic analysis of ascitic fluid showed a reduction in DLA cell count in tumor-bearing mice treated with AgNPs. These findings confirm the antitumor properties of AgNPs, and suggest that they may be a cost-effective alternative in the treatment of cancer and angiogenesis-related disorders. © 2010 Sriram et al, publisher and licensee Dove Medical Press Ltd.</t>
  </si>
  <si>
    <t>Antitumor; Ascites; Dalton's lymphoma; Silver nanoparticles</t>
  </si>
  <si>
    <t>2-s2.0-79551634715</t>
  </si>
  <si>
    <t>Tavano R., Segat D., Reddi E., Kos J., Rojnik M., Kocbek P., Iratni S., Scheglmann D., Colucci M., Echevarria I.M.R., Selvestrel F., Mancin F., Papini E.</t>
  </si>
  <si>
    <t>Procoagulant properties of bare and highly PEGylated vinyl-modified silica nanoparticles</t>
  </si>
  <si>
    <t>10.2217/nnm.10.65</t>
  </si>
  <si>
    <t>https://www.scopus.com/inward/record.uri?eid=2-s2.0-77956076510&amp;doi=10.2217%2fnnm.10.65&amp;partnerID=40&amp;md5=10cb178bab8dbd446e58536c8511e704</t>
  </si>
  <si>
    <t>Dipartimento di Scienze Biomediche Sperimentali, Universit di Padova, Padova, Italy; Centro di Ricerca Interdipartimentale per le Biotecnologie Innovative, Universit di Padova, Padova, Italy; Dipartimento di Biologia, Universit di Padova, Padova, Italy; Department of Pharmaceutical Biology, Faculty of Pharmacy, University of Ljubijana, Slovenia; Research and Development Biolitec AG, Winzerlaer Strasse 2, Jena, Germany; Dipartimento di Scienze Biomediche Ed Oncologia Umana, Universit di Bari, Bari, Italy; Dipartimento di Scienze Chimiche, Universit di Padova, Padova, Italy</t>
  </si>
  <si>
    <t>Tavano, R., Dipartimento di Scienze Biomediche Sperimentali, Universit di Padova, Padova, Italy, Centro di Ricerca Interdipartimentale per le Biotecnologie Innovative, Universit di Padova, Padova, Italy; Segat, D., Centro di Ricerca Interdipartimentale per le Biotecnologie Innovative, Universit di Padova, Padova, Italy, Dipartimento di Biologia, Universit di Padova, Padova, Italy; Reddi, E., Dipartimento di Biologia, Universit di Padova, Padova, Italy; Kos, J., Department of Pharmaceutical Biology, Faculty of Pharmacy, University of Ljubijana, Slovenia; Rojnik, M., Department of Pharmaceutical Biology, Faculty of Pharmacy, University of Ljubijana, Slovenia; Kocbek, P., Department of Pharmaceutical Biology, Faculty of Pharmacy, University of Ljubijana, Slovenia; Iratni, S., Research and Development Biolitec AG, Winzerlaer Strasse 2, Jena, Germany; Scheglmann, D., Research and Development Biolitec AG, Winzerlaer Strasse 2, Jena, Germany; Colucci, M., Dipartimento di Scienze Biomediche Ed Oncologia Umana, Universit di Bari, Bari, Italy; Echevarria, I.M.R., Dipartimento di Biologia, Universit di Padova, Padova, Italy, Dipartimento di Scienze Chimiche, Universit di Padova, Padova, Italy; Selvestrel, F., Dipartimento di Biologia, Universit di Padova, Padova, Italy, Dipartimento di Scienze Chimiche, Universit di Padova, Padova, Italy; Mancin, F., Dipartimento di Scienze Chimiche, Universit di Padova, Padova, Italy; Papini, E., Dipartimento di Scienze Biomediche Sperimentali, Universit di Padova, Padova, Italy, Centro di Ricerca Interdipartimentale per le Biotecnologie Innovative, Universit di Padova, Padova, Italy</t>
  </si>
  <si>
    <t>Undesired alterations of the blood clotting balance may follow the intravascular injection of nanotherapeutics/diagnostics. Here, we tested the procoagulant activity of synthetic amorphous silica (SAS) and organically modified silica (ORMOSIL) nanoparticles (NPs) and whether a high-density polyethylene glycol coating minimizes these effects. Materials &amp; methods: Hageman factor- and tissue factor-dependent activation of human blood/plasma coagulation, and binding to human monocytes, endothelial cells and platelets were quantified in vitro using naked and PEGylated ORMOSIL-NPs. Their effects were compared with those of SAS-NPs, present in many industrial products, and of poly(lactic-co-glycolic acid)- and small unilamellar vesicles-NPs, already approved for use in humans. Results: Both SAS-NPs and ORMOSIL-NPS presented a significant procoagulant activity. However, highly PEGylated ORMOSIL-NPs were particularly averse to the interaction with the soluble factors and cellular elements that may lead to intravascular blood coagulation. Conclusion: Stealth, highly PEGylated ORMOSIL-NPs with a poor procoagulant activity can be used as starting blocks to design hemocompatible nanomedical-devices. © 2010 Future Medicine Ltd.</t>
  </si>
  <si>
    <t>blood coagulation; Hageman factor; HUVEC; liposomes; monocytes; ORMOSIL nanoparticles; PEGylation; platelets; PLGA nanoparticles; synthetic amorphous silica nanoparticles; tissue factor</t>
  </si>
  <si>
    <t>2-s2.0-77956076510</t>
  </si>
  <si>
    <t>Miller V.M., Hunter L.W., Chu K., Kaul V., Squillace P.D., Lieske J.C., Jayachandran M.</t>
  </si>
  <si>
    <t>Biologic nanoparticles and platelet reactivity</t>
  </si>
  <si>
    <t>10.2217/nnm.09.61</t>
  </si>
  <si>
    <t>https://www.scopus.com/inward/record.uri?eid=2-s2.0-73349115751&amp;doi=10.2217%2fnnm.09.61&amp;partnerID=40&amp;md5=891badc839aae374bf39882a7ecc135b</t>
  </si>
  <si>
    <t>Departments of Surgery, Physiology and Biomedical Engineering, College of Medicine, Mayo Clinic, 200 First St. SW, Rochester, MN 55905, United States; General Internal Medicine, Division of Nephrology, Mayo Clinic, Rochester, MN 55905, United States</t>
  </si>
  <si>
    <t>Miller, V.M., Departments of Surgery, Physiology and Biomedical Engineering, College of Medicine, Mayo Clinic, 200 First St. SW, Rochester, MN 55905, United States; Hunter, L.W., Departments of Surgery, Physiology and Biomedical Engineering, College of Medicine, Mayo Clinic, 200 First St. SW, Rochester, MN 55905, United States; Chu, K., Departments of Surgery, Physiology and Biomedical Engineering, College of Medicine, Mayo Clinic, 200 First St. SW, Rochester, MN 55905, United States; Kaul, V., Departments of Surgery, Physiology and Biomedical Engineering, College of Medicine, Mayo Clinic, 200 First St. SW, Rochester, MN 55905, United States; Squillace, P.D., Departments of Surgery, Physiology and Biomedical Engineering, College of Medicine, Mayo Clinic, 200 First St. SW, Rochester, MN 55905, United States; Lieske, J.C., General Internal Medicine, Division of Nephrology, Mayo Clinic, Rochester, MN 55905, United States; Jayachandran, M., Departments of Surgery, Physiology and Biomedical Engineering, College of Medicine, Mayo Clinic, 200 First St. SW, Rochester, MN 55905, United States</t>
  </si>
  <si>
    <t>Nanosized particles (NPs) enriched in hydroxyapatite and protein isolated from calcified human tissue accelerate occlusion of endothelium-denuded arteries when injected intravenously into rabbits. Since platelet aggregation and secretory processes participate in normal hemostasis, thrombosis and vascular remodeling, experiments were designed to determine if these biologic NPs alter specific platelet functions in vitro. Methods: Platelet-rich plasma was prepared from citrate anticoagulated human blood. Platelet aggregation and ATP secretion were monitored in response to thrombin receptor agonists peptide (10 μM) or convulxin (50 μg/ml) prior to and following 15 min incubation with either control solution, humanderived NPs, bovine-derived NPs or crystals of hydroxyapatite at concentrations of 50 and 150 nephelometric turbidity units. Results: Incubation of platelets for 15 min with either human- or bovine-derived NPs reduced aggregation induced by thrombin receptor activator peptide and convulxin in a concentration-dependent manner. Hydroxyapatite caused a greater inhibition than either of the biologically derived NPs. Human-derived NPs increased ATP secretion by unstimulated platelets during the 15 min incubation period. Conclusion: Effects of bovine-derived and hydroxyapatite NPs on basal release of ATP were both time and concentration dependent. These results suggest that biologic NPs modulate both platelet aggregation and secretion. Biologically derived NPs could modify platelet responses within the vasculature, thereby reducing blood coagulability and the vascular response to injury. © 2009 Future Medicine Ltd.</t>
  </si>
  <si>
    <t>ATP secretion; Calcium phosphate; Dense granules; Fetuin; Platelet aggregation; Protein/mineral complexes; Thrombin</t>
  </si>
  <si>
    <t>2-s2.0-73349115751</t>
  </si>
  <si>
    <t>Karagkiozaki V., Logothetidis S., Kalfagiannis N., Lousinian S., Giannoglou G.</t>
  </si>
  <si>
    <t>Atomic force microscopy probing platelet activation behavior on titanium nitride nanocoatings for biomedical applications</t>
  </si>
  <si>
    <t>10.1016/j.nano.2008.07.005</t>
  </si>
  <si>
    <t>https://www.scopus.com/inward/record.uri?eid=2-s2.0-59749106769&amp;doi=10.1016%2fj.nano.2008.07.005&amp;partnerID=40&amp;md5=9b148616a28986adf4beb3e3a6f6289b</t>
  </si>
  <si>
    <t>Department of Physics, Laboratory for Thin Films-Nanosystems and Nanometrology (LTFN), Aristotle University of Thessaloniki, Thessaloniki, Greece; Medical School, AHEPA University General Hospital, First Cardiology Department, Thessaloniki, Greece</t>
  </si>
  <si>
    <t>Karagkiozaki, V., Department of Physics, Laboratory for Thin Films-Nanosystems and Nanometrology (LTFN), Aristotle University of Thessaloniki, Thessaloniki, Greece, Medical School, AHEPA University General Hospital, First Cardiology Department, Thessaloniki, Greece; Logothetidis, S., Department of Physics, Laboratory for Thin Films-Nanosystems and Nanometrology (LTFN), Aristotle University of Thessaloniki, Thessaloniki, Greece; Kalfagiannis, N., Department of Physics, Laboratory for Thin Films-Nanosystems and Nanometrology (LTFN), Aristotle University of Thessaloniki, Thessaloniki, Greece; Lousinian, S., Department of Physics, Laboratory for Thin Films-Nanosystems and Nanometrology (LTFN), Aristotle University of Thessaloniki, Thessaloniki, Greece; Giannoglou, G., Medical School, AHEPA University General Hospital, First Cardiology Department, Thessaloniki, Greece</t>
  </si>
  <si>
    <t>There is increasing interest in developing novel coatings to enhance the biocompatibility of medical implants. A key issue in biocompatibility research is platelet activation and aggregation on the biomaterials' surface. Stoichiometric and nonstoichiometric titanium nitride (TiNx) films were developed by sputtering as case study materials, for probing platelet activation behavior onto them. Atomic force microscopy (AFM) facilitates the real-time studies of cells and guarantees cellular viability. In this work a methodology for platelets study by AFM was developed. The morphological, structural, optical, and wettability properties of the TiNx films were obtained by AFM, x-ray diffraction, spectroscopic ellipsometry, and contact angle measurements.The properties of TiNx films were correlated with their thrombogenicity involving platelets' adhesion, activation and protein clustering mechanisms. It was found that the TiNx films stoichiometry and surface roughness affect the platelet response. The stoichiometric and smoother TiN films promote platelets adhesion and activation. © 2009 Elsevier Inc. All rights reserved.</t>
  </si>
  <si>
    <t>Atomic force microscopy; Platelets; Spectroscopic ellipsometry; Titanium nitride; Wettability</t>
  </si>
  <si>
    <t>2-s2.0-59749106769</t>
  </si>
  <si>
    <t>Colvin R.</t>
  </si>
  <si>
    <t>Modern Plastics Worldwide</t>
  </si>
  <si>
    <t>https://www.scopus.com/inward/record.uri?eid=2-s2.0-33846889005&amp;partnerID=40&amp;md5=6f0d52979aa1ab9f16d2f45bc59a81cd</t>
  </si>
  <si>
    <t>Colvin, R.</t>
  </si>
  <si>
    <t>The new trends in the development of nanomedicines using the existing polymers are refined for the medical use due to its long term availability and reliable supply. GE Plastics demonstrated two grades of Lexan HPM PC that provided the material with improved hemocompatibility in regard to platelet retention, leukocyte and C3a protein activation, and reduced fibrinogen protein surface binding characteristics. Injection molded manifolds and three way taps for infusion depend upon Makrolon Rx1805 PC as it has the capability of residual stress cracking during contact with lipid containing emulsions. Thermoplastic elastomer (TPE) producer GLS has produced a new series of TPE alloys providing moisture and gas barrier whereas Polycarbonate injection molded oxy-generator in a heart/lung machine enriches blood and removes oxygen.</t>
  </si>
  <si>
    <t>2-s2.0-33846889005</t>
  </si>
  <si>
    <t>Lagonegro P., Rossi F., Galli C., Smerieri A., Alinovi R., Pinelli S., Rimoldi T., Attolini G., Macaluso G., Macaluso C., Saddow S.E., Salviati G.</t>
  </si>
  <si>
    <t>10.1016/j.msec.2016.12.096</t>
  </si>
  <si>
    <t>https://www.scopus.com/inward/record.uri?eid=2-s2.0-85008658147&amp;doi=10.1016%2fj.msec.2016.12.096&amp;partnerID=40&amp;md5=a38ad100df9331ed6497fe9b27509eb8</t>
  </si>
  <si>
    <t>IMEM-CNR Institute, Parco Area delle Scienze 37/A, Parma, Italy; Department of Biomedical, Biotechnological, and Translational Sciences, Parma University, via Gramsci 14, Parma, Italy; Department of Clinical and Experimental Medicine, Parma University, via Gramsci 14, 43126 Parma, Italy; Electrical Engineering Department, University of South Florida, 4202 East Fowler Avenue, ENB118 Tampa, Florida, United States; Physics and Earth Science Department, Parma University, Parco Area delle Scienze 7/A, Parma, Italy</t>
  </si>
  <si>
    <t>Lagonegro, P., IMEM-CNR Institute, Parco Area delle Scienze 37/A, Parma, Italy; Rossi, F., IMEM-CNR Institute, Parco Area delle Scienze 37/A, Parma, Italy; Galli, C., IMEM-CNR Institute, Parco Area delle Scienze 37/A, Parma, Italy, Department of Biomedical, Biotechnological, and Translational Sciences, Parma University, via Gramsci 14, Parma, Italy; Smerieri, A., IMEM-CNR Institute, Parco Area delle Scienze 37/A, Parma, Italy, Department of Biomedical, Biotechnological, and Translational Sciences, Parma University, via Gramsci 14, Parma, Italy; Alinovi, R., Department of Clinical and Experimental Medicine, Parma University, via Gramsci 14, 43126 Parma, Italy; Pinelli, S., Department of Clinical and Experimental Medicine, Parma University, via Gramsci 14, 43126 Parma, Italy; Rimoldi, T., Physics and Earth Science Department, Parma University, Parco Area delle Scienze 7/A, Parma, Italy; Attolini, G., IMEM-CNR Institute, Parco Area delle Scienze 37/A, Parma, Italy; Macaluso, G., IMEM-CNR Institute, Parco Area delle Scienze 37/A, Parma, Italy, Department of Biomedical, Biotechnological, and Translational Sciences, Parma University, via Gramsci 14, Parma, Italy; Macaluso, C., IMEM-CNR Institute, Parco Area delle Scienze 37/A, Parma, Italy, Department of Biomedical, Biotechnological, and Translational Sciences, Parma University, via Gramsci 14, Parma, Italy; Saddow, S.E., Electrical Engineering Department, University of South Florida, 4202 East Fowler Avenue, ENB118 Tampa, Florida, United States; Salviati, G., IMEM-CNR Institute, Parco Area delle Scienze 37/A, Parma, Italy</t>
  </si>
  <si>
    <t>Goal Nanowires are promising biomaterials in multiple clinical applications. The goal of this study was to investigate the cytotoxicity of carbon-doped silica nanowires (SiOxCy NWs) on a fibroblastic cell line in vitro. Materials and methods SiOxCy NWs were grown on Si substrates by CVD process. Murine L929 fibroblasts were cultured in complete DMEM and indirect and direct cytotoxicity tests were performed in agreement with ISO 19003-5, by quantitating cell viability at MTT and chemiluminescent assay. Cell cultures were investigated at Scanning Electron Microscope (SEM) and immunocytochemistry to observe their morphology and investigate cell-NWs interactions. Furthermore, hemocompatibility with Platelet-rich Plasma was assayed at SEM and by ELISA assay. Results SiOxCy NWs proved biocompatible and did not impair cell proliferation at contact assays. L929 were able to attach on NWs and proliferate. Most interestingly, L929 reorganised the NW scaffold by displacing the nanostructure and creating tunnels within the NW network. NWs moreover did not impair platelet activation and behaved similarly to flat SiO2. Conclusions Our data show that SiOxCy NWs did not release cytotoxic species and acted as a viable and adaptable scaffold for fibroblastic cells, thus representing a promising platform for implantable devices. © 2016 Elsevier B.V.</t>
  </si>
  <si>
    <t>Biocompatibility testing; Fibroblasts; Hemocompatibility testing; Nanowires</t>
  </si>
  <si>
    <t>2-s2.0-85008658147</t>
  </si>
  <si>
    <t>Skoog S.A., Lu Q., Malinauskas R.A., Sumant A.V., Zheng J., Goering P.L., Narayan R.J., Casey B.J.</t>
  </si>
  <si>
    <t>10.1002/jbm.a.35872</t>
  </si>
  <si>
    <t>https://www.scopus.com/inward/record.uri?eid=2-s2.0-84991696821&amp;doi=10.1002%2fjbm.a.35872&amp;partnerID=40&amp;md5=fb55092add603da97de77ccdc1772036</t>
  </si>
  <si>
    <t>Joint Department of Biomedical Engineering, University of North Carolina and North Carolina State University, Raleigh, NC, United States; Office of Science and Engineering Laboratories, Center for Devices and Radiological Health, Food and Drug Administration, Silver Spring, MD, United States; Center for Nanoscale Materials, Argonne National Laboratory, Argonne, IL, United States</t>
  </si>
  <si>
    <t>Skoog, S.A., Joint Department of Biomedical Engineering, University of North Carolina and North Carolina State University, Raleigh, NC, United States, Office of Science and Engineering Laboratories, Center for Devices and Radiological Health, Food and Drug Administration, Silver Spring, MD, United States; Lu, Q., Office of Science and Engineering Laboratories, Center for Devices and Radiological Health, Food and Drug Administration, Silver Spring, MD, United States; Malinauskas, R.A., Office of Science and Engineering Laboratories, Center for Devices and Radiological Health, Food and Drug Administration, Silver Spring, MD, United States; Sumant, A.V., Center for Nanoscale Materials, Argonne National Laboratory, Argonne, IL, United States; Zheng, J., Office of Science and Engineering Laboratories, Center for Devices and Radiological Health, Food and Drug Administration, Silver Spring, MD, United States; Goering, P.L., Office of Science and Engineering Laboratories, Center for Devices and Radiological Health, Food and Drug Administration, Silver Spring, MD, United States; Narayan, R.J., Joint Department of Biomedical Engineering, University of North Carolina and North Carolina State University, Raleigh, NC, United States; Casey, B.J., Office of Science and Engineering Laboratories, Center for Devices and Radiological Health, Food and Drug Administration, Silver Spring, MD, United States</t>
  </si>
  <si>
    <t>Nanocrystalline diamond (NCD) coatings have been investigated for improved wear resistance and enhanced hemocompatibility of cardiovascular devices. The goal of this study was to evaluate the effects of NCD surface nanotopography on in vitro hemocompatibility. NCD coatings with small (NCD-S) and large (NCD-L) grain sizes were deposited using microwave plasma chemical vapor deposition and characterized using scanning electron microscopy, atomic force microscopy, contact angle testing, and Raman spectroscopy. NCD-S coatings exhibited average grain sizes of 50–80 nm (RMS 5.8 nm), while NCD-L coatings exhibited average grain sizes of 200–280 nm (RMS 23.1 nm). In vitro hemocompatibility testing using human blood included protein adsorption, hemolysis, nonactivated partial thromboplastin time, platelet adhesion, and platelet activation. Both NCD coatings demonstrated low protein adsorption, a nonhemolytic response, and minimal activation of the plasma coagulation cascade. Furthermore, the NCD coatings exhibited low thrombogenicity with minimal platelet adhesion and aggregation, and similar morphological changes to surface-bound platelets (i.e., activation) in comparison to the HDPE negative control material. For all assays, there were no significant differences in the blood–material interactions of NCD-S versus NCD-L. The two tested NCD coatings, regardless of nanotopography, had similar hemocompatibility profiles compared to the negative control material (HDPE) and should be further evaluated for use in blood-contacting medical devices. © 2016 Wiley Periodicals, Inc. J Biomed Mater Res Part A: 105A: 253–264, 2017. © 2016 Wiley Periodicals, Inc.</t>
  </si>
  <si>
    <t>blood; cardiovascular devices; hemocompatibility; nanocrystalline diamond; nanostructured topography</t>
  </si>
  <si>
    <t>2-s2.0-84991696821</t>
  </si>
  <si>
    <t>Kaliaraj G.S., Bavanilathamuthiah M., Kirubaharan K., Ramachandran D., Dharini T., Viswanathan K., Vishwakarma V.</t>
  </si>
  <si>
    <t>Surface and Coatings Technology</t>
  </si>
  <si>
    <t>10.1016/j.surfcoat.2016.08.039</t>
  </si>
  <si>
    <t>https://www.scopus.com/inward/record.uri?eid=2-s2.0-84985995785&amp;doi=10.1016%2fj.surfcoat.2016.08.039&amp;partnerID=40&amp;md5=972237a329c81c06cd21bebf249e8927</t>
  </si>
  <si>
    <t>Centre for Nanoscience and Nanotechnology, Sathyabama University, Chennai, India; Department of Biotechnology, Sathyabama University, Chennai, India</t>
  </si>
  <si>
    <t>Kaliaraj, G.S., Centre for Nanoscience and Nanotechnology, Sathyabama University, Chennai, India; Bavanilathamuthiah, M., Department of Biotechnology, Sathyabama University, Chennai, India; Kirubaharan, K., Centre for Nanoscience and Nanotechnology, Sathyabama University, Chennai, India; Ramachandran, D., Centre for Nanoscience and Nanotechnology, Sathyabama University, Chennai, India; Dharini, T., Centre for Nanoscience and Nanotechnology, Sathyabama University, Chennai, India; Viswanathan, K., Centre for Nanoscience and Nanotechnology, Sathyabama University, Chennai, India; Vishwakarma, V., Centre for Nanoscience and Nanotechnology, Sathyabama University, Chennai, India</t>
  </si>
  <si>
    <t>Yttria stabilized zirconia (YSZ) was deposited onto titanium (Ti) substrates using electron beam physical vapor deposition (EB-PVD) method. The crystalline nature of as-deposited YSZ coating was evaluated using X-ray diffraction (XRD) technique and cubic phase was noticed. Smooth and uniform surface topography was observed by atomic force microscopy (AFM) analysis. The hardness and scratch resistance of the coating was determined by nanoindentation and scratch test analysis respectively. Wettability studies exhibited more hydrophilic nature on YSZ coating and least hydrophilic on uncoated Ti substrate. Anti-adhesion and antibacterial efficiency were performed against gram (-)ve (E.coli) and gram (+)ve (S. aureus) bacterial strains and revealed that YSZ coating effectively protected bacterial invasion. Hemocompatibility was evaluated by platelets adhesion and their activation behavior was studied onto uncoated and YSZ coated Ti substrates. YSZ coating exhibited less activated platelets; whereas, platelets activation (large number of pseudopods) were seen on uncoated Ti substrates. Furthermore, superior in vitro biomineralization behavior with increased weight gain, higher protein adsorption and superior biocompatible nature with NIH 3T3 fibroblast cells were observed on YSZ coating. Overall results indicated that surface modification by YSZ coating could become a promising material for biomedical applications. © 2016 Elsevier B.V.</t>
  </si>
  <si>
    <t>Antibacterial activity; Biomineralization; Cytotoxicity assay; Electron beam evaporation; Platelet adhesion; YSZ coating</t>
  </si>
  <si>
    <t>2-s2.0-84985995785</t>
  </si>
  <si>
    <t>Peng Z., Yang Y., Luo J., Nie C., Ma L., Cheng C., Zhao C.</t>
  </si>
  <si>
    <t>Biomaterials Science</t>
  </si>
  <si>
    <t>10.1039/c6bm00328a</t>
  </si>
  <si>
    <t>https://www.scopus.com/inward/record.uri?eid=2-s2.0-84983565517&amp;doi=10.1039%2fc6bm00328a&amp;partnerID=40&amp;md5=da524de853f10a5ec1aab6d108d128be</t>
  </si>
  <si>
    <t>College of Polymer Science and Engineering, State Key Laboratory of Polymer Materials Engineering, Sichuan University, Chengdu, China; Department of Chemistry and Biochemistry, Freie Universitat Berlin, Takustr. 3, Berlin, Germany; National Engineering Research Center for Biomaterials, Sichuan University, Chengdu, China</t>
  </si>
  <si>
    <t>Peng, Z., College of Polymer Science and Engineering, State Key Laboratory of Polymer Materials Engineering, Sichuan University, Chengdu, China; Yang, Y., College of Polymer Science and Engineering, State Key Laboratory of Polymer Materials Engineering, Sichuan University, Chengdu, China; Luo, J., College of Polymer Science and Engineering, State Key Laboratory of Polymer Materials Engineering, Sichuan University, Chengdu, China; Nie, C., College of Polymer Science and Engineering, State Key Laboratory of Polymer Materials Engineering, Sichuan University, Chengdu, China; Ma, L., College of Polymer Science and Engineering, State Key Laboratory of Polymer Materials Engineering, Sichuan University, Chengdu, China; Cheng, C., College of Polymer Science and Engineering, State Key Laboratory of Polymer Materials Engineering, Sichuan University, Chengdu, China, Department of Chemistry and Biochemistry, Freie Universitat Berlin, Takustr. 3, Berlin, Germany; Zhao, C., College of Polymer Science and Engineering, State Key Laboratory of Polymer Materials Engineering, Sichuan University, Chengdu, China, National Engineering Research Center for Biomaterials, Sichuan University, Chengdu, China</t>
  </si>
  <si>
    <t>Polymer based hemoperfusion has been developed as an effective therapy to remove the extra bilirubin from patients. However, the currently applied materials suffer from either low removal efficiency or poor blood compatibility. In this study, we report the development of a new class of nanofibrous absorbent that exhibited high bilirubin removal efficiency and good blood compatibility. The Kevlar nanofiber was prepared by dissolving micron-sized Kevlar fiber in proper solvent, and the beads were prepared by dropping Kevlar nanofiber solutions into ethanol. Owing to the nanofiborous structure of the Kevlar nanofiber, the beads displayed porous structures and large specific areas, which would facilitate the adsorption of toxins. In the adsorption test, it was noticed that the beads possessed an adsorption capacity higher than 40 mg g-1 towards bilirubin. In plasma mimetic solutions, the beads still showed high bilirubin removal efficiency. Furthermore, after incorporating with carbon nanotubes, the beads were found to have increased adsorption capacity for human degradation waste. Moreover, the beads showed excellent blood compatibility in terms of a low hemolysis ratio, prolonged clotting times, suppressed coagulant activation, limited platelet activation, and inhibited blood related inflammatory activation. Additionally, the beads showed good compatibility with endothelial cells. In general, the Kevlar nanofiber beads, which integrated with high adsorption capacity, good blood compatibility and low cytotoxicity, may have great potential for hemoperfusion and some other applications in biomedical fields. © 2016 The Royal Society of Chemistry.</t>
  </si>
  <si>
    <t>2-s2.0-84983565517</t>
  </si>
  <si>
    <t>Sasidharan S., Bahadur D., Srivastava R.</t>
  </si>
  <si>
    <t>10.1021/acsami.6b03428</t>
  </si>
  <si>
    <t>https://www.scopus.com/inward/record.uri?eid=2-s2.0-84976595909&amp;doi=10.1021%2facsami.6b03428&amp;partnerID=40&amp;md5=0f40e62650cfeb586a28fb816a183ccb</t>
  </si>
  <si>
    <t>Department of Biosciences and Bioengineering, IIT Bombay, Powai, Mumbai, India; Department of Metallurgical Engineering and Materials Science, IIT Bombay, Powai, Mumbai, India</t>
  </si>
  <si>
    <t>Sasidharan, S., Department of Biosciences and Bioengineering, IIT Bombay, Powai, Mumbai, India; Bahadur, D., Department of Metallurgical Engineering and Materials Science, IIT Bombay, Powai, Mumbai, India; Srivastava, R., Department of Biosciences and Bioengineering, IIT Bombay, Powai, Mumbai, India</t>
  </si>
  <si>
    <t>Anisotropic noble metal nanoparticles especially branched gold nanoparticles with a large absorption cross-section and high molar extinction coefficient have promising applications in biomedical field. However, sophisticated and cumbersome methodologies of synthesis along with toxic precursors pose serious concern for its use. Herein, we report the synthesis of branched gold nanostructures from protein (albumin) nanoparticles by a simple reduction method. Albumin nanoparticles were synthesized by a modified desolvation technique with poly-l-arginine (cationic poly amino acid) substituting the conventional toxic cross-linker, glutaraldehyde. In silico molecular docking was carried out to study the interaction of poly-l-arginine with albumin which revealed its binding to Pocket 1B of the A-chain of albumin. The poly-l-arginine-albumin core-shell nanoparticles of ∼100 nm in size served as a base for attachment of gold ions and its reduction to form 140 nm sized branched gold nanostructures conjugated with glutathione. These gold nanostructures exhibited near-infrared absorption λmax at 800 nm with extreme compatibility toward non cancerous (NIH 3T3), oral epithelial carcinoma (KB) cell lines, and human blood (red blood cells, platelets, and coagulation mechanisms) even up to a high concentration of 250 μg/mL. These structures demonstrated superior computed tomographic (CT) contrast ability and marked photothermal cytotoxicity on KB cells. This study reports for the first time a method to develop blood and cell compatible branched gold nanostructures from protein nanoparticles as a dual CT diagnostic and photothermal therapeutic agent. © 2016 American Chemical Society.</t>
  </si>
  <si>
    <t>albumin nanoparticles; branched gold nanostructures; cancer; CT imaging; photothermal therapy; poly l -arginine</t>
  </si>
  <si>
    <t>2-s2.0-84976595909</t>
  </si>
  <si>
    <t>Nandakumar D., Bendavid A., Martin P.J., Harris K.D., Ruys A.J., Lord M.S.</t>
  </si>
  <si>
    <t>10.1021/acsami.5b11614</t>
  </si>
  <si>
    <t>https://www.scopus.com/inward/record.uri?eid=2-s2.0-84962052737&amp;doi=10.1021%2facsami.5b11614&amp;partnerID=40&amp;md5=f2abb27ceef3ac303fe00be8f937293e</t>
  </si>
  <si>
    <t>Biomedical Engineering, School of AMME, University of Sydney, Sydney, NSW, Australia; Material Science and Engineering, CSIRO, Lindfield, NSW, Australia; National Institute for Nanotechnology, National Research Council, Edmonton, AB, Canada; Graduate School of Biomedical Engineering, University of New South Wales, Sydney, NSW, Australia</t>
  </si>
  <si>
    <t>Nandakumar, D., Biomedical Engineering, School of AMME, University of Sydney, Sydney, NSW, Australia; Bendavid, A., Material Science and Engineering, CSIRO, Lindfield, NSW, Australia; Martin, P.J., Material Science and Engineering, CSIRO, Lindfield, NSW, Australia; Harris, K.D., National Institute for Nanotechnology, National Research Council, Edmonton, AB, Canada; Ruys, A.J., Biomedical Engineering, School of AMME, University of Sydney, Sydney, NSW, Australia; Lord, M.S., Graduate School of Biomedical Engineering, University of New South Wales, Sydney, NSW, Australia</t>
  </si>
  <si>
    <t>Biomaterials with the ability to interface with, but not activate, blood components are essential for a multitude of medical devices. Diamond-like carbon (DLC) and titania (TiO2) have shown promise for these applications; however, both support platelet adhesion and activation. This study explored the fabrication of nanostructured DLC and TiO2 thin film coatings using a block copolymer deposition technique that produced semiordered nanopatterns with low surface roughness (5-8 nm Rrms). These surfaces supported fibrinogen and plasma protein adsorption that predominantly adsorbed between the nanofeatures and reduced the overall surface roughness. The conformation of the adsorbed fibrinogen was altered on the nanopatterned surfaces as compared with the planar surfaces to reveal higher levels of the platelet binding region. Planar DLC and TiO2 coatings supported less platelet adhesion than nanopatterned DLC and TiO2. However, platelets on the nanopatterned DLC coatings were less spread indicating a lower level of platelet activation on the nanostructured DLC coatings compared with the planar DLC coatings. These data indicated that nanostructured DLC coatings may find application in blood contacting medical devices in the future. © 2016 American Chemical Society.</t>
  </si>
  <si>
    <t>diamond-like carbon; fibrinogen; platelet adhesion; protein adsorption; titania</t>
  </si>
  <si>
    <t>2-s2.0-84962052737</t>
  </si>
  <si>
    <t>Background: Ultrasmall superparamagnetic iron oxide nanoparticles (USPIO) are being developed for several biomedical applications including drug delivery and imaging. However, little is known about their possible adverse effects on thrombosis and cardiac oxidative and DNA damage. Methods: Presently, we investigated the acute (1 h) effect of intravenously (i.v.) administered USPIO in mice (0.4, 2 and 10 μg/kg). Diesel exhaust particles (DEP; 400 μg/kg) were used as positive control. Results: USPIO induced a prothrombotic effect in pial arterioles and venules in vivo and increased the plasma plasminogen activator inhibitor-1 (PAI-1). Both thrombogenicity and PAI-1 concentration were increased by DEP. The direct addition of USPIO (0.008, 0.04 and 0.2 μg/ml) to untreated mouse blood dose-dependently induced in vitro platelet aggregation. USPIO caused a shortening of activated partial thromboplastin time (aPTT) and prothrombin time (PT). Similarly, DEP administration (1 μg/ml) triggered platelet aggregation in vitro in whole blood. DEP also reduced PT and aPTT. The plasma levels of creatine phosphokinase-MB isoenzyme (CK-MB), lactate dehydrogenase (LDH) and troponin-I were increased by USPIO. DEP induced a significant increase of CK-MB, LDH and troponin I levels in plasma. The cardiac levels of markers of oxidative stress including lipid peroxidation, reactive oxygen species and superoxide dismutase activity were increased by USPIO. Moreover, USPIO caused DNA damage in the heart. Likewise, DEP increased the markers of oxidative stress and induced DNA damage in the heart. Conclusion: We conclude that acute i.v. administration of USPIO caused thrombosis and cardiac oxidative stress and DNA damage. These findings provide novel insight into the pathophysiological effects of USPIO on cardiovascular homeostasis, and highlight the need for a thorough evaluation of their toxicity. © 2016 Nemmar et al.</t>
  </si>
  <si>
    <t>Ye W., Shi Q., Hou J., Gao J., Li C., Jin J., Shi H., Yin J.</t>
  </si>
  <si>
    <t>Fabricating bio-inspired micro/nano-particles by polydopamine coating and surface interactions with blood platelets</t>
  </si>
  <si>
    <t>Applied Surface Science</t>
  </si>
  <si>
    <t>10.1016/j.apsusc.2015.05.108</t>
  </si>
  <si>
    <t>https://www.scopus.com/inward/record.uri?eid=2-s2.0-84947270266&amp;doi=10.1016%2fj.apsusc.2015.05.108&amp;partnerID=40&amp;md5=f69fea830bbc3da7780d915ec1327254</t>
  </si>
  <si>
    <t>Jiangsu Provincial Key Lab for Interventional Medical Devices, Huaiyin Institute of Technology, Huaian, China; State Key Laboratory of Polymer Physics and Chemistry, Changchun Institute of Applied Chemistry, Chinese Academy of Sciences, Changchun, China</t>
  </si>
  <si>
    <t>Ye, W., Jiangsu Provincial Key Lab for Interventional Medical Devices, Huaiyin Institute of Technology, Huaian, China, State Key Laboratory of Polymer Physics and Chemistry, Changchun Institute of Applied Chemistry, Chinese Academy of Sciences, Changchun, China; Shi, Q., State Key Laboratory of Polymer Physics and Chemistry, Changchun Institute of Applied Chemistry, Chinese Academy of Sciences, Changchun, China; Hou, J., State Key Laboratory of Polymer Physics and Chemistry, Changchun Institute of Applied Chemistry, Chinese Academy of Sciences, Changchun, China; Gao, J., State Key Laboratory of Polymer Physics and Chemistry, Changchun Institute of Applied Chemistry, Chinese Academy of Sciences, Changchun, China; Li, C., State Key Laboratory of Polymer Physics and Chemistry, Changchun Institute of Applied Chemistry, Chinese Academy of Sciences, Changchun, China; Jin, J., State Key Laboratory of Polymer Physics and Chemistry, Changchun Institute of Applied Chemistry, Chinese Academy of Sciences, Changchun, China; Shi, H., State Key Laboratory of Polymer Physics and Chemistry, Changchun Institute of Applied Chemistry, Chinese Academy of Sciences, Changchun, China; Yin, J., State Key Laboratory of Polymer Physics and Chemistry, Changchun Institute of Applied Chemistry, Chinese Academy of Sciences, Changchun, China</t>
  </si>
  <si>
    <t>Although bio-inspired polydopamine (PDA) micro/nano-particles show great promise for biomedical applications, the knowledge on the interactions between micro/nano-particles and platelets is still lacking. Here, we fabricate PDA-coated micro/nano-particles and investigate the platelet-particle surface interactions. Our strategy takes the advantage of facile PDA coating on polystyrene (PS) microsphere to fabricate particles with varied sizes and surface properties, and the chemical reactivity of PDA layers to immobilize fibrinogen and bovine serum albumin to manipulate platelet activation and adhesion. We demonstrate that PS particles activate the platelets in the size-dependent manner, but PDA nanoparticles have slight effect on platelet activation; PS particles promote platelet adhesion while PDA particles reduce platelet adhesion on the patterned surface; Particles interact with platelets through activating the glycoprotein integrin receptor of platelets and providing physical sites for initial platelet adhesion. Our work sheds new light on the interaction between platelets and particles, which provides the basic principle to select biocompatible micro/nano-particles in biomedical field. © 2015 Elsevier B.V.</t>
  </si>
  <si>
    <t>GPIIb/IIIa activation; Micro/nano-particles; Platelet aggregation and function; Polydopamine</t>
  </si>
  <si>
    <t>2-s2.0-84947270266</t>
  </si>
  <si>
    <t>Fent J., Bihari P., Vippola M., Sarlin E., Lakatos S.</t>
  </si>
  <si>
    <t>In vitro platelet activation, aggregation and platelet-granulocyte complex formation induced by surface modified single-walled carbon nanotubes</t>
  </si>
  <si>
    <t>10.1016/j.tiv.2015.04.017</t>
  </si>
  <si>
    <t>https://www.scopus.com/inward/record.uri?eid=2-s2.0-84929376756&amp;doi=10.1016%2fj.tiv.2015.04.017&amp;partnerID=40&amp;md5=9f2b80adea39643621d00af42ac59619</t>
  </si>
  <si>
    <t>Department of Pathophysiology, Scientific Research Institute, Military Hospital, Hungarian Defence Forces, Budapest, Hungary; Department of Materials Science, Tampere University of Technology, Tampere, Finland; Finnish Institute of Occupational Health, Helsinki, Finland</t>
  </si>
  <si>
    <t>Fent, J., Department of Pathophysiology, Scientific Research Institute, Military Hospital, Hungarian Defence Forces, Budapest, Hungary; Bihari, P., Department of Pathophysiology, Scientific Research Institute, Military Hospital, Hungarian Defence Forces, Budapest, Hungary; Vippola, M., Department of Materials Science, Tampere University of Technology, Tampere, Finland, Finnish Institute of Occupational Health, Helsinki, Finland; Sarlin, E., Department of Materials Science, Tampere University of Technology, Tampere, Finland; Lakatos, S., Department of Pathophysiology, Scientific Research Institute, Military Hospital, Hungarian Defence Forces, Budapest, Hungary</t>
  </si>
  <si>
    <t>Surface modification of single-walled carbon nanotubes (SWCNTs) such as carboxylation, amidation, hydroxylation and pegylation is used to reduce the nanotube toxicity and render them more suitable for biomedical applications than their pristine counterparts. Toxicity can be manifested in platelet activation as it has been shown for SWCNTs. However, the effect of various surface modifications on the platelet activating potential of SWCNTs has not been tested yet. In vitro platelet activation (CD62P) as well as the platelet-granulocyte complex formation (CD15/CD41 double positivity) in human whole blood were measured by flow cytometry in the presence of 0.1. mg/ml of pristine or various surface modified SWCNTs. The effect of various SWCNTs was tested by whole blood impedance aggregometry, too. All tested SWCNTs but the hydroxylated ones activate platelets and promote platelet-granulocyte complex formation in vitro. Carboxylated, pegylated and pristine SWCNTs induce whole blood aggregation as well. Although pegylation is preferred from biomedical point of view, among the samples tested by us pegylated SWCNTs induced far the most prominent activation and a well detectable aggregation of platelets in whole blood. © 2015 Elsevier Ltd.</t>
  </si>
  <si>
    <t>CD62P; Engineered nanomaterials; Pegylated single-walled carbon nanotubes; Surface modified nanotubes; SWCNTs</t>
  </si>
  <si>
    <t>2-s2.0-84929376756</t>
  </si>
  <si>
    <t>He C., Shi Z.-Q., Ma L., Cheng C., Nie C.-X., Zhou M., Zhao C.-S.</t>
  </si>
  <si>
    <t>10.1039/c4tb01806k</t>
  </si>
  <si>
    <t>https://www.scopus.com/inward/record.uri?eid=2-s2.0-84919884388&amp;doi=10.1039%2fc4tb01806k&amp;partnerID=40&amp;md5=eab7d9b3eac02ab469642bc2333c3fac</t>
  </si>
  <si>
    <t>College of Polymer Science and Engineering, State Key Laboratory of Polymer Materials Engineering, Sichuan University, Chengdu, China; Department of Chemical Engineering, Department of Biomedical Engineering, University of Michigan, Ann Arbor, MI, United States; National Engineering Research Center for Biomaterials, Sichuan University, Chengdu, China</t>
  </si>
  <si>
    <t>He, C., College of Polymer Science and Engineering, State Key Laboratory of Polymer Materials Engineering, Sichuan University, Chengdu, China; Shi, Z.-Q., College of Polymer Science and Engineering, State Key Laboratory of Polymer Materials Engineering, Sichuan University, Chengdu, China; Ma, L., College of Polymer Science and Engineering, State Key Laboratory of Polymer Materials Engineering, Sichuan University, Chengdu, China; Cheng, C., College of Polymer Science and Engineering, State Key Laboratory of Polymer Materials Engineering, Sichuan University, Chengdu, China, Department of Chemical Engineering, Department of Biomedical Engineering, University of Michigan, Ann Arbor, MI, United States; Nie, C.-X., College of Polymer Science and Engineering, State Key Laboratory of Polymer Materials Engineering, Sichuan University, Chengdu, China; Zhou, M., College of Polymer Science and Engineering, State Key Laboratory of Polymer Materials Engineering, Sichuan University, Chengdu, China; Zhao, C.-S., College of Polymer Science and Engineering, State Key Laboratory of Polymer Materials Engineering, Sichuan University, Chengdu, China, National Engineering Research Center for Biomaterials, Sichuan University, Chengdu, China</t>
  </si>
  <si>
    <t>Studies on the design of heparin and heparin-mimicking polymer based hydrogels are of tremendous interest and are fuelled by diverse emerging biomedical applications, such as antithrombogenic materials, growth factor carriers, and scaffolds for tissue engineering and regeneration medicine. In this study, inspired by the recent developments of heparin-based hydrogels, graphene oxide (GO) based heparin-mimicking hydrogels with hemocompatibility and versatile properties were prepared via free radical copolymerization, and poly(ethylene glycol) methyl ether methacrylate (PEGMA) and 2-hydroxyethyl methacrylate (HEMA) hydrogels were used as the control samples. The GO based heparin-mimicking polymeric hydrogels exhibited interconnected structures with thin pore walls and high porosity. Because of the increased ionization and electrostatic repulsion of sodium styrene sulfonate (SSNa) segments, the swelling ratios of the SSNa added hydrogels were dramatically increased; after incorporating flexible GO nanosheets, as the 3D skeleton of the hydrogels, the swelling ability was further increased. In addition, the GO based heparin-mimicking hydrogels showed superior red blood cell compatibility, anti-platelet adhesion ability and anticoagulant ability. Furthermore, drug release data indicated that the GO based heparin-mimicking hydrogels had high drug loading ability and prolonged drug releasing ability; the antibacterial tests showed coincident results with large inhibition zones and long effective periods. Due to the integration of blood compatibility, drug loading and releasing abilities, as well as an excellent ability for the removal of toxic molecules, the GO based heparin-mimicking hydrogels can be used for versatile biomedical applications. This journal is © The Royal Society of Chemistry 2015.</t>
  </si>
  <si>
    <t>2-s2.0-84919884388</t>
  </si>
  <si>
    <t>Aula S., Lakkireddy S., Swamy A.V.N., Kapley A., Jamil K., Tata N.R., Hembram K.</t>
  </si>
  <si>
    <t>Biological interactions in vitro of zinc oxide nanoparticles of different characteristics</t>
  </si>
  <si>
    <t>Materials Research Express</t>
  </si>
  <si>
    <t>10.1088/2053-1591/1/3/035041</t>
  </si>
  <si>
    <t>https://www.scopus.com/inward/record.uri?eid=2-s2.0-84930625062&amp;doi=10.1088%2f2053-1591%2f1%2f3%2f035041&amp;partnerID=40&amp;md5=57fa6da40052f78a94b3b22417ec0459</t>
  </si>
  <si>
    <t>Centre for Biotechnology and Bioinformatics, Jawaharlal Nehru Institute of Advanced Studies (JNIAS), Secunderabad, Telangana, India; Department of Biotechnology, Jawaharlal Nehru Technological University Anantapur (JNTUA), Anantapuramu, Andhra Pradesh, India; Department of Chemical Engineering, Jawaharlal Nehru Technological University Anantapur (JNTUA), Anantapuramu, Andhra Pradesh, India; Environmental Genomics Division, Council of Scientific and Industrial Research-National Environmental Engineering Research Institute, Nagpur, Maharashtra, India; Centre for Nanomaterials, International Advanced Research Centre for Powder Metallurgy and New Materials (ARCI), Hyderabad, Telangana, India</t>
  </si>
  <si>
    <t>Aula, S., Centre for Biotechnology and Bioinformatics, Jawaharlal Nehru Institute of Advanced Studies (JNIAS), Secunderabad, Telangana, India, Department of Biotechnology, Jawaharlal Nehru Technological University Anantapur (JNTUA), Anantapuramu, Andhra Pradesh, India; Lakkireddy, S., Centre for Biotechnology and Bioinformatics, Jawaharlal Nehru Institute of Advanced Studies (JNIAS), Secunderabad, Telangana, India, Department of Biotechnology, Jawaharlal Nehru Technological University Anantapur (JNTUA), Anantapuramu, Andhra Pradesh, India; Swamy, A.V.N., Department of Chemical Engineering, Jawaharlal Nehru Technological University Anantapur (JNTUA), Anantapuramu, Andhra Pradesh, India; Kapley, A., Centre for Biotechnology and Bioinformatics, Jawaharlal Nehru Institute of Advanced Studies (JNIAS), Secunderabad, Telangana, India, Environmental Genomics Division, Council of Scientific and Industrial Research-National Environmental Engineering Research Institute, Nagpur, Maharashtra, India; Jamil, K., Centre for Biotechnology and Bioinformatics, Jawaharlal Nehru Institute of Advanced Studies (JNIAS), Secunderabad, Telangana, India; Tata, N.R., Centre for Nanomaterials, International Advanced Research Centre for Powder Metallurgy and New Materials (ARCI), Hyderabad, Telangana, India; Hembram, K., Centre for Nanomaterials, International Advanced Research Centre for Powder Metallurgy and New Materials (ARCI), Hyderabad, Telangana, India</t>
  </si>
  <si>
    <t>Zinc oxide nanoparticles (ZnO NPs) have recently received growing attention for various biomedical applications, including use as therapeutic or carrier for drug delivery and/or imaging. For the above applications, the NPs necessitate administration into the body leading to their systemic exposure. To better anticipate the safety, make risk assessment, and be able to interpret the future preclinical and clinical safety data, it is important to systematically understand the biological interaction of the NPs, the consequences of such interaction, and the mechanisms associated with the toxicity induction, with the important components with which the NPs are expected to be in contact after systemic exposure. In this context, we report here a detailed study on the biological interactions in vitro of the ZnO NPs with healthy human primary lymphocytes as these are the important immune components and the first systemic immune contact, and with the whole human blood. Additionally, the influence, if any, of the NPs shape (spheres and rods) on the biological interaction has been evaluated. The ZnO NPs caused toxicity (30% at 12.5 μgml-1 spheres and 10.5 μgml-1 rods; 50% at 22 μgml-1 spheres and 19.5 μgml-1 rods) to the lymphocytes at molecular and genetic level in a dose-dependent and shapedependent manner, while the interaction consequences with the blood and blood components such as RBC, platelets was only dose-dependent and not shapedependent. This is evident from the decreased RBC count due to increased % Hemolysis (5.3% in both the spheres- and rods-treated blood) and decreased platelet count due to increased %platelet aggregation (28% in spheres-treated and 33% in rods-treated platelet-rich plasma). Such in-depth understanding of the biological interaction of the NPs, the consequences, and the associated mechanisms in vitro could be expected to allow anticipating the NP safety for risk assessment and for interpretation of the preclinical and clinical safety data when available. © 2014 IOP Publishing Ltd.</t>
  </si>
  <si>
    <t>Blood; Lymphocytes; Zinc oxide nanoparticles</t>
  </si>
  <si>
    <t>2-s2.0-84930625062</t>
  </si>
  <si>
    <t>Santos-Martinez M.J., Rahme K., Corbalan J.J., Faulkner C., Holmes J.D., Tajber L., Medina C., Radomski M.W.</t>
  </si>
  <si>
    <t>10.1166/jbn.2014.1813</t>
  </si>
  <si>
    <t>https://www.scopus.com/inward/record.uri?eid=2-s2.0-84898476898&amp;doi=10.1166%2fjbn.2014.1813&amp;partnerID=40&amp;md5=64ca0bdb40d344bf80e7ba988f7168ef</t>
  </si>
  <si>
    <t>School of Pharmacy and Pharmaceutical Sciences, Panoz Institute, Trinity College Dublin, Dublin 2, Ireland; School of Medicine, Trinity College Dublin, Dublin 2, Ireland; Trinity Biomedical Sciences Institute, Trinity College, Dublin 2, Ireland; Department of Chemistry, Tyndall National Institute, University College Cork, Cork, Ireland; Faculty of Natural and Applied Science, Department of Sciences, Notre Dame University, Zouk Mosbeh, Lebanon; Centre for Research on Adaptive Nanostructures and Nanodevices, Trinity College Dublin, Dublin 2, Ireland</t>
  </si>
  <si>
    <t>Santos-Martinez, M.J., School of Pharmacy and Pharmaceutical Sciences, Panoz Institute, Trinity College Dublin, Dublin 2, Ireland, School of Medicine, Trinity College Dublin, Dublin 2, Ireland, Trinity Biomedical Sciences Institute, Trinity College, Dublin 2, Ireland; Rahme, K., Department of Chemistry, Tyndall National Institute, University College Cork, Cork, Ireland, Faculty of Natural and Applied Science, Department of Sciences, Notre Dame University, Zouk Mosbeh, Lebanon; Corbalan, J.J., School of Pharmacy and Pharmaceutical Sciences, Panoz Institute, Trinity College Dublin, Dublin 2, Ireland; Faulkner, C., Centre for Research on Adaptive Nanostructures and Nanodevices, Trinity College Dublin, Dublin 2, Ireland; Holmes, J.D., Department of Chemistry, Tyndall National Institute, University College Cork, Cork, Ireland, Centre for Research on Adaptive Nanostructures and Nanodevices, Trinity College Dublin, Dublin 2, Ireland; Tajber, L., School of Pharmacy and Pharmaceutical Sciences, Panoz Institute, Trinity College Dublin, Dublin 2, Ireland, Trinity Biomedical Sciences Institute, Trinity College, Dublin 2, Ireland; Medina, C., School of Pharmacy and Pharmaceutical Sciences, Panoz Institute, Trinity College Dublin, Dublin 2, Ireland, Trinity Biomedical Sciences Institute, Trinity College, Dublin 2, Ireland; Radomski, M.W., School of Pharmacy and Pharmaceutical Sciences, Panoz Institute, Trinity College Dublin, Dublin 2, Ireland, Trinity Biomedical Sciences Institute, Trinity College, Dublin 2, Ireland</t>
  </si>
  <si>
    <t>The increasing use of gold nanoparticles in medical diagnosis and treatment has raised the concern over their blood compatibility. The interactions of nanoparticles with blood components may lead to platelet aggregation and endothelial dysfunction. Therefore, medical applications of gold nanoparticles call for increased nanoparticle stability and biocompatibility. Functionalisation of nanoparticles with polythelene glycol (PEGylation) is known to modulate cell-particle interactions. Therefore, the aim of the current study was to investigate the effects of PEGylated-gold nanoparticles on human platelet function and endothelial cells in vitro. Gold nanoparticles, 15 nm in diameter, were synthesised in water using sodium citrate as a reducing and stabilising agent. Functionalised polyethylene glycol-based thiol polymers were used to coat and stabilise pre-synthesised gold nanoparticles. The interaction of gold nanoparticles-citrate and PEGylated-gold nanoparticles with human platelets was measured by Quartz Crystal Microbalance with Dissipation. Platelet-nanoparticles interaction was imaged using phase-contrast, scanning and transmission electron microscopy. The inflammatory effects of gold nanoparticles-citrate and PEGylated-gold nanoparticles in endothelial cells were measured by quantitative real time polymerase chain reaction. PEGylated-gold nanoparticles were stable under physiological conditions and PEGylated-gold nanoparticles-5400 and PEGylated-gold nanoparticles-10800 did not affect platelet aggregation as measured by Quartz Crystal Microbalance with Dissipation. In addition, PEGylated-gold nanoparticles did not induce an inflammatory response when incubated with endothelial cells. Therefore, this study shows that PEGylated-gold nanoparticles with a higher molecular weight of the polymer chain are both platelet- and endothelium-compatible making them attractive candidates for biomedical applications. Copyright © 2014 American Scientific Publishers All rights reserved.</t>
  </si>
  <si>
    <t>Gold nanoparticles; Inflammation; PEGylation; Platelet aggregation; Quartz crystal microbalance with dissipation</t>
  </si>
  <si>
    <t>2-s2.0-84898476898</t>
  </si>
  <si>
    <t>Aim: Nanodiamonds (NDs) have been evaluated for a wide range of biomedical applications. Thus, thorough investigation of the biocompatibility of NDs has become a research priority. Platelets are highly sensitive and are one of the most abundant cell types found in blood. They have a central role in hemostasis and arterial thrombosis. In this study, we aim to investigate the direct and acute effects of carboxylated NDs on platelet function. Methods: In this study, pro-coagulant parameters such as platelet aggregability, intracellular Ca 2+ flux, mitochondrial transmembrane potential (ΔΨ m), generation of reactive oxygen species, surface exposure of phosphatidylserine, electron microscopy, cell viability assay and in vivo thromboembolism were analyzed in great detail. Results: Carboxylated NDs evoked significant activation of human platelets. When administered intravenously in mice, NDs were found to induce widespread pulmonary thromboembolism, indicating the remarkable thrombogenic potential of this nanomaterial. Conclusion: Our findings raise concerns regarding the putative biomedical applications of NDs pertaining to diagnostics and therapeutics, and their toxicity and prothrombotic properties should be critically evaluated. Original submitted 15 June 2012; Revised submitted 22 January 2013; Published online 30 April 201. © 2014 Future Medicine Ltd.</t>
  </si>
  <si>
    <t>Lim J.I., Kang M.J., Lee W.-K.</t>
  </si>
  <si>
    <t>10.1016/j.apsusc.2014.09.087</t>
  </si>
  <si>
    <t>https://www.scopus.com/inward/record.uri?eid=2-s2.0-84919348845&amp;doi=10.1016%2fj.apsusc.2014.09.087&amp;partnerID=40&amp;md5=11fe18b123e9119f53a922c60399a852</t>
  </si>
  <si>
    <t>Department of Chemical Engineering, College of Engineering, Dankook University, Jukjeon-dong, Yongin-si, Gyeonggi-do, South Korea</t>
  </si>
  <si>
    <t>Lim, J.I., Department of Chemical Engineering, College of Engineering, Dankook University, Jukjeon-dong, Yongin-si, Gyeonggi-do, South Korea; Kang, M.J., Department of Chemical Engineering, College of Engineering, Dankook University, Jukjeon-dong, Yongin-si, Gyeonggi-do, South Korea; Lee, W.-K., Department of Chemical Engineering, College of Engineering, Dankook University, Jukjeon-dong, Yongin-si, Gyeonggi-do, South Korea</t>
  </si>
  <si>
    <t>For postsurgical anti-adhesion barrier applications, lotus-leaf-like structured chitosan-PVP films were prepared using a solution casting method with dodecyltrichloro-immobilized SiO2 nanoparticles. We evaluated whether the lotus-leaf-like structured chitosan-PVP films (l-chitosan-PVP) could be applied as postsurgical anti-adhesion barriers. A recovery test using a tensile strength testing machine and measurement of crystallinity using X-ray diffraction indicated that films with 75% PVP were the optimal composition of the chitosan-PVP films. Also, dodecyltrichloro-immobilized SiO2 nanoparticles were synthesized and sprayed on the film after pretreatment with the instant bio-glue. Analysis of cell adhesion, proliferation, and anti-thrombus efficiency were performed via a WST assay, field emission scanning electron microscopy, and hemacytometry. The contact angle with the lotus-leaf-like surface was of approximately 150°. Furthermore, the l-chitosan-PVP film yielded a lower cell and platelet adhesion rate (around less than 4%) than that yielded by the untreated film. These results indicate that the lotus-leaf-like structure has a unique property and that this novel l-chitosan-PVP film can be applied as a blood/tissue-compatible, biodegradable material for implantable medical devices that need an anti-adhesion barrier. © 2014 Elsevier B.V. All rights reserved.</t>
  </si>
  <si>
    <t>Anti-adhesion barrier; Anti-thrombotic surface; Lotus-leaf-like structure; Superhydrophobic surface; Surface modification</t>
  </si>
  <si>
    <t>2-s2.0-84919348845</t>
  </si>
  <si>
    <t>Hess C., Schwenke A., Wagener P., Franzka S., Laszlo Sajti C., Pflaum M., Wiegmann B., Haverich A., Barcikowski S.</t>
  </si>
  <si>
    <t>10.1002/jbm.a.34860</t>
  </si>
  <si>
    <t>https://www.scopus.com/inward/record.uri?eid=2-s2.0-84899430393&amp;doi=10.1002%2fjbm.a.34860&amp;partnerID=40&amp;md5=96a19684c41bcc95f3bae468b2c94bb7</t>
  </si>
  <si>
    <t>Department of Thoracic, Transplant and Cardiovascular Surgery, Hannover Medical School, Hannover 30625, Germany; Department of Nanotechnology, Laser Zentrum Hannover E.V., Hannover D-30419, Germany; University of Duisburg-Essen, Technical Chemistry i, Center for Nanointegration Duisburg-Essen (CENIDE), Essen D-45141, Germany; University of Duisburg-Essen, Physical Chemistry, Center for Nanointegration Duisburg-Essen (CENIDE), Essen D-45141, Germany</t>
  </si>
  <si>
    <t>Hess, C., Department of Thoracic, Transplant and Cardiovascular Surgery, Hannover Medical School, Hannover 30625, Germany; Schwenke, A., Department of Nanotechnology, Laser Zentrum Hannover E.V., Hannover D-30419, Germany; Wagener, P., University of Duisburg-Essen, Technical Chemistry i, Center for Nanointegration Duisburg-Essen (CENIDE), Essen D-45141, Germany; Franzka, S., University of Duisburg-Essen, Physical Chemistry, Center for Nanointegration Duisburg-Essen (CENIDE), Essen D-45141, Germany; Laszlo Sajti, C., Department of Nanotechnology, Laser Zentrum Hannover E.V., Hannover D-30419, Germany; Pflaum, M., Department of Thoracic, Transplant and Cardiovascular Surgery, Hannover Medical School, Hannover 30625, Germany; Wiegmann, B., Department of Thoracic, Transplant and Cardiovascular Surgery, Hannover Medical School, Hannover 30625, Germany; Haverich, A., Department of Thoracic, Transplant and Cardiovascular Surgery, Hannover Medical School, Hannover 30625, Germany; Barcikowski, S., University of Duisburg-Essen, Technical Chemistry i, Center for Nanointegration Duisburg-Essen (CENIDE), Essen D-45141, Germany</t>
  </si>
  <si>
    <t>Surface pre-endothelialization is a promising approach to improve the hemocompatibility of implants, medical devices, and artificial organs. To promote the adhesive property of thermoplastic polyurethane (TPU) for endothelial cells (ECs), up to 1 wt % of gold (Au) or platinum (Pt) nanoparticles, fabricated by pulsed laser ablation in polymer solution, were embedded into the polymer matrix. The analysis of these nanocomposites showed a homogenous dispersion of the nanoparticles, with average diameters of 7 nm for Au or 9 nm for Pt. A dose-dependent effect was found when ECs were seeded onto nanocomposites comprising different nanoparticle concentrations, resulting in a fivefold improvement of proliferation at 0.1 wt % nanoparticle load. This effect was associated with a nanoparticle concentration-dependent hydrophilicity and negative charge of the nanocomposite. In dynamic flow tests, nanocomposites containing 0.1 wt % Au or Pt nanoparticles allowed for the generation of a confluent and resistant EC layer. Real-time polymerase chain reaction quantification of specific markers for EC activation indicated that ECs cultivated on nanocomposites remain in an inactivated, nonthrombogenic and noninflammatory state; however, maintain the ability to trigger an inflammatory response upon stimulation. These findings were confirmed by a platelet and leukocyte adhesion assay. The results of this study suggest the possible applicability of TPU nanocomposites, containing 0.1 wt % Au or Pt nanoparticles, for the generation of pre-endothelialized surfaces of medical devices. © 2013 Wiley Periodicals, Inc.</t>
  </si>
  <si>
    <t>biomedical application; cell adhesion and proliferation; endothelialization; metal nanoparticles; nanocomposites</t>
  </si>
  <si>
    <t>2-s2.0-84899430393</t>
  </si>
  <si>
    <t>Jin S.-X., Zhou N.-L., Xu D., Wu Y., Tang Y.-D., Lu C.-Y., Zhang J., Shen J.</t>
  </si>
  <si>
    <t>Synthesis and anticoagulation activities of polymer/functional graphene oxide nanocomposites via Reverse Atom Transfer Radical Polymerization (RATRP)</t>
  </si>
  <si>
    <t>10.1016/j.colsurfb.2012.07.004</t>
  </si>
  <si>
    <t>https://www.scopus.com/inward/record.uri?eid=2-s2.0-84864462020&amp;doi=10.1016%2fj.colsurfb.2012.07.004&amp;partnerID=40&amp;md5=9082e4536668f5a45abf3832817b3696</t>
  </si>
  <si>
    <t>Jiangsu Key Laboratory of Biofunctional Materials, College of Chemistry and Materials Science, Nanjing Normal University, Nanjing 210097, China; Jiangsu Engineering Research Center for Biomedical Function Materials, Nanjing Normal University, Nanjing 210097, China; Jiangsu Technological Research Center for Interfacial Chemistry and Chemical Engineering, Nanjing University, Nanjing 210093, China</t>
  </si>
  <si>
    <t>Jin, S.-X., Jiangsu Key Laboratory of Biofunctional Materials, College of Chemistry and Materials Science, Nanjing Normal University, Nanjing 210097, China, Jiangsu Engineering Research Center for Biomedical Function Materials, Nanjing Normal University, Nanjing 210097, China; Zhou, N.-L., Jiangsu Key Laboratory of Biofunctional Materials, College of Chemistry and Materials Science, Nanjing Normal University, Nanjing 210097, China, Jiangsu Engineering Research Center for Biomedical Function Materials, Nanjing Normal University, Nanjing 210097, China, Jiangsu Technological Research Center for Interfacial Chemistry and Chemical Engineering, Nanjing University, Nanjing 210093, China; Xu, D., Jiangsu Key Laboratory of Biofunctional Materials, College of Chemistry and Materials Science, Nanjing Normal University, Nanjing 210097, China, Jiangsu Engineering Research Center for Biomedical Function Materials, Nanjing Normal University, Nanjing 210097, China; Wu, Y., Jiangsu Key Laboratory of Biofunctional Materials, College of Chemistry and Materials Science, Nanjing Normal University, Nanjing 210097, China, Jiangsu Engineering Research Center for Biomedical Function Materials, Nanjing Normal University, Nanjing 210097, China; Tang, Y.-D., Jiangsu Key Laboratory of Biofunctional Materials, College of Chemistry and Materials Science, Nanjing Normal University, Nanjing 210097, China, Jiangsu Engineering Research Center for Biomedical Function Materials, Nanjing Normal University, Nanjing 210097, China; Lu, C.-Y., Jiangsu Key Laboratory of Biofunctional Materials, College of Chemistry and Materials Science, Nanjing Normal University, Nanjing 210097, China, Jiangsu Engineering Research Center for Biomedical Function Materials, Nanjing Normal University, Nanjing 210097, China; Zhang, J., Jiangsu Key Laboratory of Biofunctional Materials, College of Chemistry and Materials Science, Nanjing Normal University, Nanjing 210097, China, Jiangsu Engineering Research Center for Biomedical Function Materials, Nanjing Normal University, Nanjing 210097, China, Jiangsu Technological Research Center for Interfacial Chemistry and Chemical Engineering, Nanjing University, Nanjing 210093, China; Shen, J., Jiangsu Key Laboratory of Biofunctional Materials, College of Chemistry and Materials Science, Nanjing Normal University, Nanjing 210097, China, Jiangsu Engineering Research Center for Biomedical Function Materials, Nanjing Normal University, Nanjing 210097, China, Jiangsu Technological Research Center for Interfacial Chemistry and Chemical Engineering, Nanjing University, Nanjing 210093, China</t>
  </si>
  <si>
    <t>The anticoagulation properties of biomaterials are crucial for biomedical applications, especially for blood-contacting materials. In this work, a range of functional graphene oxide based on the biomimetic monomer 2-(methacryloyloxy) ethyl phosphorylcholine (GO-g-pMPC) were synthesized by RATRP in alcoholic media using peroxide groups as initiator, and then filled into the polyurethane matrix to obtain the polyurethane (PU)/functional graphene oxide nanocomposite films (PU/GO-g-pMPC). The tensile strength and elongation and morphology of the PU/GO-g-pMPC were characterized by mechanical properties test, Transmission electron microscope (TEM), respectively. The results showed that a small amount of graphene oxide can improve the mechanical properties of PU. The blood compatibility of the PU substrates was evaluated by protein adsorption tests and platelet adhesion tests in vitro. It was found that all the PU/GO-g-pMPC showed improved resistance to nonspecific protein adsorption and platelet adhesion. © 2012 Elsevier B.V.</t>
  </si>
  <si>
    <t>2-(Methacryloyloxy) ethyl phosphorylcholine (MPC); Anticoagulation; Graphene oxide (GO); Polyurethane (PU)</t>
  </si>
  <si>
    <t>2-s2.0-84864462020</t>
  </si>
  <si>
    <t>Dunpall R., Nejo A.A., Pullabhotla V.S.R., Opoku A.R., Revaprasadu N., Shonhai A.</t>
  </si>
  <si>
    <t>An in vitro assessment of the interaction of cadmium selenide quantum dots with DNA, iron, and blood platelets</t>
  </si>
  <si>
    <t>IUBMB Life</t>
  </si>
  <si>
    <t>10.1002/iub.1100</t>
  </si>
  <si>
    <t>https://www.scopus.com/inward/record.uri?eid=2-s2.0-84870157309&amp;doi=10.1002%2fiub.1100&amp;partnerID=40&amp;md5=213e22e47ac1600e233cabc512405340</t>
  </si>
  <si>
    <t>Department of Biochemistry and Microbiology, University of Zululand, P. Bag X1001, KwaDlangezwa, 3886, South Africa; Department of Chemistry, University of Zululand, Kwadlangezwa, South Africa</t>
  </si>
  <si>
    <t>Dunpall, R., Department of Biochemistry and Microbiology, University of Zululand, P. Bag X1001, KwaDlangezwa, 3886, South Africa; Nejo, A.A., Department of Chemistry, University of Zululand, Kwadlangezwa, South Africa; Pullabhotla, V.S.R., Department of Chemistry, University of Zululand, Kwadlangezwa, South Africa; Opoku, A.R., Department of Biochemistry and Microbiology, University of Zululand, P. Bag X1001, KwaDlangezwa, 3886, South Africa; Revaprasadu, N., Department of Chemistry, University of Zululand, Kwadlangezwa, South Africa; Shonhai, A., Department of Biochemistry and Microbiology, University of Zululand, P. Bag X1001, KwaDlangezwa, 3886, South Africa</t>
  </si>
  <si>
    <t>Cadmium selenide (CdSe) quantum dots have gained increased attention for their potential use in biomedical applications. This has raised interest in assessing their toxicity. In this study, water-soluble, cysteine-capped CdSe nanocrystals with an average size of 15 nm were prepared through a one-pot solution-based method. The CdSe nanoparticles were synthesized in batches in which the concentration of the capping agent was varied with the aim of stabilizing the quantum dot core. The effects of the CdSe quantum dots on DNA stability, aggregation of blood platelets, and reducing activity of iron were evaluated in vitro. DNA damage was observed at a concentration of 200 μg/mL of CdSe quantum dots. Furthermore, the CdSe nanocrystals exhibited high reducing power and chelating activity, suggesting that they may impair the function of haemoglobin by interacting with iron. In addition, the CdSe quantum dots promoted aggregation of blood platelets in a dose dependent manner. © 2012 International Union of Biochemistry and Molecular Biology, Inc.</t>
  </si>
  <si>
    <t>cadmium selenide; DNA damage; platelets; quantum dots; red blood cell; toxicity; water soluble</t>
  </si>
  <si>
    <t>2-s2.0-84870157309</t>
  </si>
  <si>
    <t>Jones C.F., Campbell R.A., Brooks A.E., Assemi S., Tadjiki S., Thiagarajan G., Mulcock C., Weyrich A.S., Brooks B.D., Ghandehari H., Grainger D.W.</t>
  </si>
  <si>
    <t>Cationic PAMAM dendrimers aggressively initiate blood clot formation</t>
  </si>
  <si>
    <t>10.1021/nn303472r</t>
  </si>
  <si>
    <t>https://www.scopus.com/inward/record.uri?eid=2-s2.0-84870463672&amp;doi=10.1021%2fnn303472r&amp;partnerID=40&amp;md5=ef20ee0180d59eb80c5e2cb4d7392e51</t>
  </si>
  <si>
    <t>Department of Pharmaceutics and Pharmaceutical Chemistry, Health Sciences, University of Utah, Salt Lake City, UT 84112, United States; Program in Molecular Medicine, University of Utah School of Medicine, Salt Lake City, UT 84132, United States; Department of Metallurgical Engineering, University of Utah, Salt Lake City, UT 84112, United States; Postnova Analytics, Inc., Salt Lake City, UT 84102, United States; Divisions of Pulmonary and Critical Care Medicine, Department of Internal Medicine, University of Utah, Salt Lake City, UT 84132, United States; Utah Center for Nanomedicine, Nano Institute of Utah, University of Utah, Salt Lake City, UT 84112, United States; Department of Bioengineering, University of Utah, Salt Lake City, UT 84112, United States</t>
  </si>
  <si>
    <t>Jones, C.F., Department of Pharmaceutics and Pharmaceutical Chemistry, Health Sciences, University of Utah, Salt Lake City, UT 84112, United States; Campbell, R.A., Program in Molecular Medicine, University of Utah School of Medicine, Salt Lake City, UT 84132, United States; Brooks, A.E., Department of Pharmaceutics and Pharmaceutical Chemistry, Health Sciences, University of Utah, Salt Lake City, UT 84112, United States; Assemi, S., Department of Metallurgical Engineering, University of Utah, Salt Lake City, UT 84112, United States; Tadjiki, S., Postnova Analytics, Inc., Salt Lake City, UT 84102, United States; Thiagarajan, G., Utah Center for Nanomedicine, Nano Institute of Utah, University of Utah, Salt Lake City, UT 84112, United States, Department of Bioengineering, University of Utah, Salt Lake City, UT 84112, United States; Mulcock, C., Department of Pharmaceutics and Pharmaceutical Chemistry, Health Sciences, University of Utah, Salt Lake City, UT 84112, United States; Weyrich, A.S., Program in Molecular Medicine, University of Utah School of Medicine, Salt Lake City, UT 84132, United States, Divisions of Pulmonary and Critical Care Medicine, Department of Internal Medicine, University of Utah, Salt Lake City, UT 84132, United States; Brooks, B.D., Department of Pharmaceutics and Pharmaceutical Chemistry, Health Sciences, University of Utah, Salt Lake City, UT 84112, United States; Ghandehari, H., Department of Pharmaceutics and Pharmaceutical Chemistry, Health Sciences, University of Utah, Salt Lake City, UT 84112, United States, Utah Center for Nanomedicine, Nano Institute of Utah, University of Utah, Salt Lake City, UT 84112, United States, Department of Bioengineering, University of Utah, Salt Lake City, UT 84112, United States; Grainger, D.W., Department of Pharmaceutics and Pharmaceutical Chemistry, Health Sciences, University of Utah, Salt Lake City, UT 84112, United States, Utah Center for Nanomedicine, Nano Institute of Utah, University of Utah, Salt Lake City, UT 84112, United States, Department of Bioengineering, University of Utah, Salt Lake City, UT 84112, United States</t>
  </si>
  <si>
    <t>Poly(amidoamine) (PAMAM) dendrimers are increasingly studied as model nanoparticles for a variety of biomedical applications, notably in systemic administrations. However, with respect to blood-contacting applications, amine-terminated dendrimers have recently been shown to activate platelets and cause a fatal, disseminated intravascular coagulation (DIC)-like condition in mice and rats. We here demonstrate that, upon addition to blood, cationic G7 PAMAM dendrimers induce fibrinogen aggregation, which may contribute to the in vivo DIC-like phenomenon. We demonstrate that amine-terminated dendrimers act directly on fibrinogen in a thrombin-independent manner to generate dense, high-molecular-weight fibrinogen aggregates with minimal fibrin fibril formation. In addition, we hypothesize this clot-like behavior is likely mediated by electrostatic interactions between the densely charged cationic dendrimer surface and negatively charged fibrinogen domains. Interestingly, cationic dendrimers also induced aggregation of albumin, suggesting that many negatively charged blood proteins may be affected by cationic dendrimers. To investigate this further, zebrafish embryos were employed to more specifically determine the speed of this phenomenon and the pathway- and dose-dependency of the resulting vascular occlusion phenotype. These novel findings show that G7 PAMAM dendrimers significantly and adversely impact many blood components to produce rapid coagulation and strongly suggest that these effects are independent of classic coagulation mechanisms. These results also strongly suggest the need to fully characterize amine-terminated PAMAM dendrimers in regard to their adverse effects on both coagulation and platelets, which may contribute to blood toxicity. © 2012 American Chemical Society.</t>
  </si>
  <si>
    <t>blood compatibility; coagulation; fibrinogen; nanotoxicity; protein aggregation; surface charge</t>
  </si>
  <si>
    <t>2-s2.0-84870463672</t>
  </si>
  <si>
    <t>Sadaf A., Zeshan B., Wang Z., Zhang R., Xu S., Wang C., Cui Y.</t>
  </si>
  <si>
    <t>10.1166/jnn.2012.6667</t>
  </si>
  <si>
    <t>https://www.scopus.com/inward/record.uri?eid=2-s2.0-84871902132&amp;doi=10.1166%2fjnn.2012.6667&amp;partnerID=40&amp;md5=aa767e50c27cc65fe4bffdcb1d5f6192</t>
  </si>
  <si>
    <t>Advanced Photonics Center, School of Electronic Science and Engineering, Southeast University, Nanjing 210096, China; State Key Laboratory of Bioelectronics, School of Biological Science and Medical Engineering, Southeast University, Nanjing 210096, China</t>
  </si>
  <si>
    <t>Sadaf, A., Advanced Photonics Center, School of Electronic Science and Engineering, Southeast University, Nanjing 210096, China; Zeshan, B., State Key Laboratory of Bioelectronics, School of Biological Science and Medical Engineering, Southeast University, Nanjing 210096, China; Wang, Z., Advanced Photonics Center, School of Electronic Science and Engineering, Southeast University, Nanjing 210096, China; Zhang, R., Advanced Photonics Center, School of Electronic Science and Engineering, Southeast University, Nanjing 210096, China; Xu, S., Advanced Photonics Center, School of Electronic Science and Engineering, Southeast University, Nanjing 210096, China; Wang, C., Advanced Photonics Center, School of Electronic Science and Engineering, Southeast University, Nanjing 210096, China; Cui, Y., Advanced Photonics Center, School of Electronic Science and Engineering, Southeast University, Nanjing 210096, China</t>
  </si>
  <si>
    <t>Quantum dots have drawn tremendous attention in the field of in vitro and small animal in vivo fluorescence imaging in the last decade. However, concerns over the cytotoxicity of their heavy metal constituents have limited their use in clinical applications. Here, we report our comparative studies on the toxicities of quantum dots (QDs) and silica coated CdTe nanoparticles (NPs) to mice after intravenous injection. The blood cells analysis showed significant increased level of white blood cells (WBCs) in groups treated with CdTe QDs as compared to the control while red blood cells (RBCs) and platelet counts were normal in treated as well as control groups. The concentration of biochemical markers of hepatic damage, alanine amino transferase (ALT) and aspartate aminotransferase (AST) were in the normal range in all the groups. However, renal function analyses of mice showed significantly increased in the concentration of blood urea nitrogen (BUN) and creatinine (CREA) in mice treated with CdTe QDs while remained within normal ranges in both the CdTe@SiO 2 NPs and control group. The results of histopathology showed that the CdTe QDs caused mild nephrotoxicity while other organs were normal and no abnormalities were detected in control and CdTe@SiO2 treated group. These findings suggest that the nephrotoxicity could be minimized by silica coating which would be useful for many biomedical applications. Copyright © 2012 American Scientific Publishers.</t>
  </si>
  <si>
    <t>CdTe@SiO2; Cytotoxicity; In vivo; Quantum dots</t>
  </si>
  <si>
    <t>2-s2.0-84871902132</t>
  </si>
  <si>
    <t>Singh N.K., Singh S.K., Dash D., Das Purkayastha B.P., Roy J.K., Maiti P.</t>
  </si>
  <si>
    <t>Journal of Materials Chemistry</t>
  </si>
  <si>
    <t>10.1039/c2jm32340k</t>
  </si>
  <si>
    <t>https://www.scopus.com/inward/record.uri?eid=2-s2.0-84865036207&amp;doi=10.1039%2fc2jm32340k&amp;partnerID=40&amp;md5=0720f48d565177b073a6aecefef88dd5</t>
  </si>
  <si>
    <t>School of Materials Science and Technology, Institute of Technology, Banaras Hindu University, Varanasi 221 005, India; Department of Biochemistry, Institute of Medical Science, Banaras Hindu University, Varanasi 221 005, India; Department of Zoology, Faculty of Science, Banaras Hindu University, Varanasi 221 005, India</t>
  </si>
  <si>
    <t>Singh, N.K., School of Materials Science and Technology, Institute of Technology, Banaras Hindu University, Varanasi 221 005, India; Singh, S.K., Department of Biochemistry, Institute of Medical Science, Banaras Hindu University, Varanasi 221 005, India; Dash, D., Department of Biochemistry, Institute of Medical Science, Banaras Hindu University, Varanasi 221 005, India; Das Purkayastha, B.P., Department of Zoology, Faculty of Science, Banaras Hindu University, Varanasi 221 005, India; Roy, J.K., Department of Zoology, Faculty of Science, Banaras Hindu University, Varanasi 221 005, India; Maiti, P., School of Materials Science and Technology, Institute of Technology, Banaras Hindu University, Varanasi 221 005, India</t>
  </si>
  <si>
    <t>We have focused on the generation of various nanostructures of poly(ε-caprolactone) (PCL) using surface modified layered silicate. The improved and diverse mechanical, thermal and surface properties have been explored depending upon the nanostructure of the nanohybrids. The incorporation of drug into those nanohybrids further alters the nanostructure and subsequent properties. The rate of biodegradation has been studied in detail, with plausible mechanisms in different enzyme media being suggested, their specificity and the tunability of the biodegradation rate was demonstrated, followed by their optimization. The scaffolds of PCL and its nanohybrids with and without drugs have been prepared through electrospinning to control the dimensions of the nanofibers and their controlled degradation. The in-depth studies of the biocompatibility in terms of cell adhesion, genotoxicity and hemocompatibility have been performed to verify the suitability of the nanohybrids for potential biomedical applications. The biocompatibility of the nanohybrids at the gene level has been tested by the subcellular localization of an important regulator of pro-apoptotic signalling cascade, HIPK2 in human epithelial cells, demonstrating the attuned nature of the particles under study within the biological system. The blood compatibilities of the pure PCL and its nanohybrids were studied by platelet aggregation, platelet adhesion, and in vitro hemolysis assay, elucidating the excellent hemocompatibility of the novel nanohybrids. Biocompatible and hemocompatible nanohybrids have been testified for drug delivery and show sustained and controlled release of anti-cancer drugs (dexamethasone) in the presence of two dimensional disc-like nanoparticles. Hence, the developed nanohybrids are a potential biomaterial, suitable for tissue engineering and drug delivery. © 2012 The Royal Society of Chemistry.</t>
  </si>
  <si>
    <t>2-s2.0-84865036207</t>
  </si>
  <si>
    <t>Hu H., Wang X.B., Xu S.L., Yang W.T., Xu F.J., Shen J., Mao C.</t>
  </si>
  <si>
    <t>10.1039/c2jm32720a</t>
  </si>
  <si>
    <t>https://www.scopus.com/inward/record.uri?eid=2-s2.0-84863921790&amp;doi=10.1039%2fc2jm32720a&amp;partnerID=40&amp;md5=60730147babc64eb01df806096d46b39</t>
  </si>
  <si>
    <t>State Key Laboratory of Chemical Resource Engineering, Beijing University of Chemical Technology, Ministry of Education, Beijing 100029, China; Jiangsu Key Laboratory of Biofunctional Materials, College of Chemistry and Materials Science, Nanjing Normal University, Nanjing 210046, China</t>
  </si>
  <si>
    <t>Hu, H., State Key Laboratory of Chemical Resource Engineering, Beijing University of Chemical Technology, Ministry of Education, Beijing 100029, China; Wang, X.B., Jiangsu Key Laboratory of Biofunctional Materials, College of Chemistry and Materials Science, Nanjing Normal University, Nanjing 210046, China; Xu, S.L., State Key Laboratory of Chemical Resource Engineering, Beijing University of Chemical Technology, Ministry of Education, Beijing 100029, China; Yang, W.T., State Key Laboratory of Chemical Resource Engineering, Beijing University of Chemical Technology, Ministry of Education, Beijing 100029, China; Xu, F.J., State Key Laboratory of Chemical Resource Engineering, Beijing University of Chemical Technology, Ministry of Education, Beijing 100029, China; Shen, J., Jiangsu Key Laboratory of Biofunctional Materials, College of Chemistry and Materials Science, Nanjing Normal University, Nanjing 210046, China; Mao, C., Jiangsu Key Laboratory of Biofunctional Materials, College of Chemistry and Materials Science, Nanjing Normal University, Nanjing 210046, China</t>
  </si>
  <si>
    <t>The ability to manipulate and control the surface properties of layered double hydroxide (LDH) nanoparticles is of crucial importance in the designing of LDH-based carriers of therapeutic agents. In this work, surface-initiated atom transfer radical polymerization (ATRP) of zwitterionic 3- dimethyl(methacryloyloxyethyl) ammonium propane sulfonate (DMAPS) is first employed to tailor the functionality of LDH surfaces in a well-controlled manner and produce a series of well-defined hemocompatible hybrids (termed as LDHPS). The blood compatibilities of the modified LDH nanoparticles were investigated using coagulation tests, complement activation, platelet activation, hemolysis assay, morphological changes of red blood cells, and cytotoxicity assay. The results confirmed that the P(DMAPS) grafting can substantially enhance the hemocompatibility of the LDH particles, and the LDHPS hybrids can be used as biomaterials without causing any hemolysis. With the versatility of surface-initiated ATRP and the excellent hemocompatibility of zwitterionic polymer chains, the LDH nanoparticles with desirable blood properties can be readily tailored to cater to various biomedical applications. © The Royal Society of Chemistry 2012.</t>
  </si>
  <si>
    <t>2-s2.0-84863921790</t>
  </si>
  <si>
    <t>Jones C.F., Campbell R.A., Franks Z., Gibson C.C., Thiagarajan G., Vieira-De-Abreu A., Sukavaneshvar S., Mohammad S.F., Li D.Y., Ghandehari H., Weyrich A.S., Brooks B.D., Grainger D.W.</t>
  </si>
  <si>
    <t>Cationic PAMAM dendrimers disrupt key platelet functions</t>
  </si>
  <si>
    <t>10.1021/mp2006054</t>
  </si>
  <si>
    <t>https://www.scopus.com/inward/record.uri?eid=2-s2.0-84862001474&amp;doi=10.1021%2fmp2006054&amp;partnerID=40&amp;md5=351589476e44c56ffd9164b7fc1ee855</t>
  </si>
  <si>
    <t>Department of Pharmaceutics and Pharmaceutical Chemistry, Health Sciences, University of Utah, Salt Lake City, UT 84112, United States; Program in Molecular Medicine, University of Utah School of Medicine, Salt Lake City, UT 84132, United States; Utah Center for Nanomedicine, Nano Institute of Utah, University of Utah, Salt Lake City, UT 84108, United States; Department of Bioengineering, University of Utah, Salt Lake City, UT 84112, United States; Laboratório de Imunofarmacologia, Instituto Oswaldo Cruz, Fiocruz, Rio de Janeiro, Brazil; Thrombodyne, Inc., Salt Lake City, UT 84103, United States; Department of Pathology, University of Utah, Salt Lake City, UT 84132, United States; Utah Artificial Heart Institute, University of Utah, Salt Lake City, UT 84112, United States; Division of Cardiology, Department of Internal Medicine, University of Utah, Salt Lake City, UT 84132, United States; Department of Oncological Sciences, University of Utah, Salt Lake City, UT 84132, United States; Divisions of Pulmonary and Critical Care Medicine, Department of Internal Medicine, University of Utah, Salt Lake City, UT 84132, United States</t>
  </si>
  <si>
    <t>Jones, C.F., Department of Pharmaceutics and Pharmaceutical Chemistry, Health Sciences, University of Utah, Salt Lake City, UT 84112, United States; Campbell, R.A., Program in Molecular Medicine, University of Utah School of Medicine, Salt Lake City, UT 84132, United States; Franks, Z., Program in Molecular Medicine, University of Utah School of Medicine, Salt Lake City, UT 84132, United States; Gibson, C.C., Program in Molecular Medicine, University of Utah School of Medicine, Salt Lake City, UT 84132, United States, Department of Bioengineering, University of Utah, Salt Lake City, UT 84112, United States; Thiagarajan, G., Utah Center for Nanomedicine, Nano Institute of Utah, University of Utah, Salt Lake City, UT 84108, United States, Department of Bioengineering, University of Utah, Salt Lake City, UT 84112, United States; Vieira-De-Abreu, A., Program in Molecular Medicine, University of Utah School of Medicine, Salt Lake City, UT 84132, United States, Laboratório de Imunofarmacologia, Instituto Oswaldo Cruz, Fiocruz, Rio de Janeiro, Brazil; Sukavaneshvar, S., Thrombodyne, Inc., Salt Lake City, UT 84103, United States; Mohammad, S.F., Thrombodyne, Inc., Salt Lake City, UT 84103, United States, Department of Pathology, University of Utah, Salt Lake City, UT 84132, United States, Utah Artificial Heart Institute, University of Utah, Salt Lake City, UT 84112, United States; Li, D.Y., Program in Molecular Medicine, University of Utah School of Medicine, Salt Lake City, UT 84132, United States, Division of Cardiology, Department of Internal Medicine, University of Utah, Salt Lake City, UT 84132, United States, Department of Oncological Sciences, University of Utah, Salt Lake City, UT 84132, United States; Ghandehari, H., Department of Pharmaceutics and Pharmaceutical Chemistry, Health Sciences, University of Utah, Salt Lake City, UT 84112, United States, Utah Center for Nanomedicine, Nano Institute of Utah, University of Utah, Salt Lake City, UT 84108, United States, Department of Bioengineering, University of Utah, Salt Lake City, UT 84112, United States; Weyrich, A.S., Program in Molecular Medicine, University of Utah School of Medicine, Salt Lake City, UT 84132, United States, Divisions of Pulmonary and Critical Care Medicine, Department of Internal Medicine, University of Utah, Salt Lake City, UT 84132, United States; Brooks, B.D., Department of Pharmaceutics and Pharmaceutical Chemistry, Health Sciences, University of Utah, Salt Lake City, UT 84112, United States; Grainger, D.W., Department of Pharmaceutics and Pharmaceutical Chemistry, Health Sciences, University of Utah, Salt Lake City, UT 84112, United States, Utah Center for Nanomedicine, Nano Institute of Utah, University of Utah, Salt Lake City, UT 84108, United States, Department of Bioengineering, University of Utah, Salt Lake City, UT 84112, United States</t>
  </si>
  <si>
    <t>Poly(amidoamine) (PAMAM) dendrimers have been proposed for a variety of biomedical applications and are increasingly studied as model nanomaterials for such use. The dendritic structure features both modular synthetic control of molecular size and shape and presentation of multiple equivalent terminal groups. These properties make PAMAM dendrimers highly functionalizable, versatile single-molecule nanoparticles with a high degree of consistency and low polydispersity. Recent nanotoxicological studies showed that intravenous administration of amine-terminated PAMAM dendrimers to mice was lethal, causing a disseminated intravascular coagulation-like condition. To elucidate the mechanisms underlying this coagulopathy, in vitro assessments of platelet functions in contact with PAMAM dendrimers were undertaken. This study demonstrates that cationic G7 PAMAM dendrimers activate platelets and dramatically alter their morphology. These changes to platelet morphology and activation state substantially altered platelet function, including increased aggregation and adherence to surfaces. Surprisingly, dendrimer exposure also attenuated platelet-dependent thrombin generation, indicating that not all platelet functions remained intact. These findings provide additional insight into PAMAM dendrimer effects on blood components and underscore the necessity for further research on the effects and mechanisms of PAMAM-specific and general nanoparticle toxicity in blood. © 2012 American Chemical Society.</t>
  </si>
  <si>
    <t>biocompatibility; nanotoxicity; PAMAM dendrimers; platelet activation; thrombin generation</t>
  </si>
  <si>
    <t>2-s2.0-84862001474</t>
  </si>
  <si>
    <t>Sasidharan A., Panchakarla L.S., Sadanandan A.R., Ashokan A., Chandran P., Girish C.M., Menon D., Nair S.V., Rao C.N.R., Koyakutty M.</t>
  </si>
  <si>
    <t>10.1002/smll.201102393</t>
  </si>
  <si>
    <t>https://www.scopus.com/inward/record.uri?eid=2-s2.0-84859866908&amp;doi=10.1002%2fsmll.201102393&amp;partnerID=40&amp;md5=a6e5813e74d4c6f580abcd558e271a06</t>
  </si>
  <si>
    <t>Amrita Centre for Nanosciences and Molecular Medicine, Amrita Institute of Medical, Amrita Vishwa Vidyapeetham University, Cochin 682 041, Kerala, India; International Centre for Materials Science, Chemistry and Physics of Materials Unit, Jawaharlal Nehru Centre for Advanced Scientific Research, Jakkur P.O., Bangalore 560 064, India</t>
  </si>
  <si>
    <t>Sasidharan, A., Amrita Centre for Nanosciences and Molecular Medicine, Amrita Institute of Medical, Amrita Vishwa Vidyapeetham University, Cochin 682 041, Kerala, India; Panchakarla, L.S., International Centre for Materials Science, Chemistry and Physics of Materials Unit, Jawaharlal Nehru Centre for Advanced Scientific Research, Jakkur P.O., Bangalore 560 064, India; Sadanandan, A.R., Amrita Centre for Nanosciences and Molecular Medicine, Amrita Institute of Medical, Amrita Vishwa Vidyapeetham University, Cochin 682 041, Kerala, India; Ashokan, A., Amrita Centre for Nanosciences and Molecular Medicine, Amrita Institute of Medical, Amrita Vishwa Vidyapeetham University, Cochin 682 041, Kerala, India; Chandran, P., Amrita Centre for Nanosciences and Molecular Medicine, Amrita Institute of Medical, Amrita Vishwa Vidyapeetham University, Cochin 682 041, Kerala, India; Girish, C.M., Amrita Centre for Nanosciences and Molecular Medicine, Amrita Institute of Medical, Amrita Vishwa Vidyapeetham University, Cochin 682 041, Kerala, India; Menon, D., Amrita Centre for Nanosciences and Molecular Medicine, Amrita Institute of Medical, Amrita Vishwa Vidyapeetham University, Cochin 682 041, Kerala, India; Nair, S.V., Amrita Centre for Nanosciences and Molecular Medicine, Amrita Institute of Medical, Amrita Vishwa Vidyapeetham University, Cochin 682 041, Kerala, India; Rao, C.N.R., International Centre for Materials Science, Chemistry and Physics of Materials Unit, Jawaharlal Nehru Centre for Advanced Scientific Research, Jakkur P.O., Bangalore 560 064, India; Koyakutty, M., Amrita Centre for Nanosciences and Molecular Medicine, Amrita Institute of Medical, Amrita Vishwa Vidyapeetham University, Cochin 682 041, Kerala, India</t>
  </si>
  <si>
    <t>Graphene and its derivatives are being proposed for several important biomedical applications including drug delivery, gene delivery, contrast imaging, and anticancer therapy. Most of these applications demand intravenous injection of graphene and hence evaluation of its hemocompatibility is an essential prerequisite. Herein, both pristine and functionalized graphene are extensively characterized for their interactions with murine macrophage RAW 264.7 cells and human primary blood components. Detailed analyses of the potential uptake by macrophages, effects on its metabolic activity, membrane integrity, induction of reactive oxygen stress, hemolysis, platelet activation, platelet aggregation, coagulation cascade, cytokine induction, immune cell activation, and immune cell suppression are performed using optimized protocols for nanotoxicity evaluation. Electron microscopy, confocal Raman spectral mapping, and confocal fluorescence imaging studies show active interaction of both the graphene systems with macrophage cells, and the reactive oxygen species mediated toxicity effects of hydrophobic pristine samples are significantly reduced by surface functionalization. In the case of hemocompatibility, both types of graphene show excellent compatibility with red blood cells, platelets, and plasma coagulation pathways, and minimal alteration in the cytokine expression by human peripheral blood mononuclear cells. Further, both samples do not cause any premature immune cell activation or suppression up to a relatively high concentration of 75 μg mL -1 after 72 h of incubation under in vitro conditions. This study clearly suggests that the observed toxicity effects of pristine graphene towards macrophage cells can be easily averted by surface functionalization and both the systems show excellent hemocompatibility. Surface functionalization reduces the toxicity of pristine graphene towards macrophage cells in vitro. Macrophages show relatively high intracellular uptake of functionalized, hydrophilic graphene compared to hydrophobic pristine graphene. The excellent compatibility of both types of graphene with human blood components is demonstrated. Copyright © 2012 WILEY-VCH Verlag GmbH &amp;amp; Co. KGaA, Weinheim.</t>
  </si>
  <si>
    <t>biocompatible materials; cells; cytotoxicity; functionalization; graphene</t>
  </si>
  <si>
    <t>2-s2.0-84859866908</t>
  </si>
  <si>
    <t>Ciofani G., Danti S., Genchi G.G., D'Alessandro D., Pellequer J.-L., Odorico M., Mattoli V., Giorgi M.</t>
  </si>
  <si>
    <t>https://www.scopus.com/inward/record.uri?eid=2-s2.0-84856647877&amp;partnerID=40&amp;md5=fe02445ba2b61cd42b792f65c91cd0ee</t>
  </si>
  <si>
    <t>Italian Institute of Technology, Center of MicroBioRobotics c\o Scuola Superiore Sant'Anna, Pisa, Italy; Department of Neuroscience, University of Pisa, Pisa, Italy; The BioRobotics Institute, Scuola Superiore Sant'Anna, Pisa, Italy; Commissariat à l'Energie Atomique, Institut de Biologie Environnementale et Biotechnologie, Department of Biochemistry and Nuclear Toxicology, Bagnols-sur-Cèze, France; Division of Pharmacology and Toxicology, Veterinary Clinics Department, University of Pisa, Pisa, Italy</t>
  </si>
  <si>
    <t>Ciofani, G., Italian Institute of Technology, Center of MicroBioRobotics c\o Scuola Superiore Sant'Anna, Pisa, Italy; Danti, S., Department of Neuroscience, University of Pisa, Pisa, Italy; Genchi, G.G., Italian Institute of Technology, Center of MicroBioRobotics c\o Scuola Superiore Sant'Anna, Pisa, Italy, The BioRobotics Institute, Scuola Superiore Sant'Anna, Pisa, Italy; D'Alessandro, D., Department of Neuroscience, University of Pisa, Pisa, Italy; Pellequer, J.-L., Commissariat à l'Energie Atomique, Institut de Biologie Environnementale et Biotechnologie, Department of Biochemistry and Nuclear Toxicology, Bagnols-sur-Cèze, France; Odorico, M., Commissariat à l'Energie Atomique, Institut de Biologie Environnementale et Biotechnologie, Department of Biochemistry and Nuclear Toxicology, Bagnols-sur-Cèze, France; Mattoli, V., Italian Institute of Technology, Center of MicroBioRobotics c\o Scuola Superiore Sant'Anna, Pisa, Italy; Giorgi, M., Division of Pharmacology and Toxicology, Veterinary Clinics Department, University of Pisa, Pisa, Italy</t>
  </si>
  <si>
    <t>Boron nitride nanotubes (BNNTs) have attracted huge attention in many different research felds thanks to their outstanding chemical and physical properties. During recent years, our group has pioneered the use of BNNTs for biomedical applications, frst of all assessing their in vitro cytocompatibility on many different cell lines. At this point, in vivo investigations are necessary before proceeding toward realistic developments of the proposed applications. In this communication, we report a pilot toxicological study of BNNTs in rabbits. Animals were injected with a 1 mg/kg BNNT solution and blood tests were performed up to 72 hours after injection. The analyses aimed at evaluating any acute alteration of hematic parameters that could represent evidence of functional impairment in blood, liver, and kidneys. Even if preliminary, the data are highly promising, as they showed no adverse effects on all the evaluated parameters, and therefore suggest the possibility of the realistic application of BNNTs in the biomedical feld. © 2012 Ciofani et al.</t>
  </si>
  <si>
    <t>Boron nitride nanotubes; In vivo testing; Toxicology</t>
  </si>
  <si>
    <t>2-s2.0-84856647877</t>
  </si>
  <si>
    <t>Li G., Li J., Xue L.</t>
  </si>
  <si>
    <t>Russian Journal of Inorganic Chemistry</t>
  </si>
  <si>
    <t>10.1134/S0036023611100081</t>
  </si>
  <si>
    <t>https://www.scopus.com/inward/record.uri?eid=2-s2.0-80054009279&amp;doi=10.1134%2fS0036023611100081&amp;partnerID=40&amp;md5=f94ab630a7de41bf4136ed66dc726e33</t>
  </si>
  <si>
    <t>Laboratory of Ministry of Education for Conveyance and Equipment, East China Jiaotong University, Nanchang 330013, China</t>
  </si>
  <si>
    <t>Li, G., Laboratory of Ministry of Education for Conveyance and Equipment, East China Jiaotong University, Nanchang 330013, China; Li, J., Laboratory of Ministry of Education for Conveyance and Equipment, East China Jiaotong University, Nanchang 330013, China; Xue, L., Laboratory of Ministry of Education for Conveyance and Equipment, East China Jiaotong University, Nanchang 330013, China</t>
  </si>
  <si>
    <t>There is an increasing interest in developing novel film to improve the biocompatibility of cardiovascular implants. In this study, carbon nanotubes (CNT) film was synthesized by on the Si wafers using thermal chemical vapor deposition. The structure, surface properties as well as surface biomedical compatibility were evaluated using different characterization techniques. The contact angles of water on Si, stainless steel and CNT film were 33.7°, 72.4° and 105.1°, respectively. In vitro platelet adhesion experimental results demonstrated that the CNT film significantly reduced thrombogenicity by minimizing the platelet adhesion, activation and aggregation, compared to Si wafer and 316L stainless steel. The hydrophobic properties were determined to be factor contributing to the improved haemocompatibility. © 2011 Pleiades Publishing, Ltd.</t>
  </si>
  <si>
    <t>2-s2.0-80054009279</t>
  </si>
  <si>
    <t>Honarbakhsh S., Pourdeyhimi B.</t>
  </si>
  <si>
    <t>Journal of Materials Science</t>
  </si>
  <si>
    <t>10.1007/s10853-010-5161-5</t>
  </si>
  <si>
    <t>https://www.scopus.com/inward/record.uri?eid=2-s2.0-79952101285&amp;doi=10.1007%2fs10853-010-5161-5&amp;partnerID=40&amp;md5=dc87683546b936e3eb0ad6a09176aa47</t>
  </si>
  <si>
    <t>Nonwovens Cooperative Research Center, Nonwovens Institute, North Carolina State University, Raleigh, NC 27695-8301, United States</t>
  </si>
  <si>
    <t>Honarbakhsh, S., Nonwovens Cooperative Research Center, Nonwovens Institute, North Carolina State University, Raleigh, NC 27695-8301, United States; Pourdeyhimi, B., Nonwovens Cooperative Research Center, Nonwovens Institute, North Carolina State University, Raleigh, NC 27695-8301, United States</t>
  </si>
  <si>
    <t>This is the first in a series of papers, focused on the development of a biodegradable, controlled, and potentially targeted drug delivery system. In this paper, we describe the production of highly porous biodegradable fibrous structures suitable for biomedical applications and as a matrix for drug delivery. Two structures are described below. The first structure is composed of electrospun poly(lactic acid) (PLA) fibers and is unique due to (1) the uniformity if its constitute fibers' diameter, (2) consistent surface pore dimensions of each fiber, (3) the use of only a single solvent, (4) interior nano-size porosity throughout each individual fiber, and (5) the independency of surface pore dimensions on fiber diameter. The produced matrix will be further impregnated with cargo loaded nanoparticles-Red clover necrotic mosaic virus (RCNMV)-to achieve a controlled drug delivery system (described in Part III) for cancer treatments. Such a structure can also be used as tissue engineering scaffolds and filter media. The second electrospun structure has enhanced hydrophilicity compared to PLA matrix and is formed by blending poly(lactic acid)/poly(ethylene oxide) (PEO) polymers. The incorporation of PEO in the matrix introduces preferable sites for aqueous compounds to be attached to while retaining the overall structural integrity and porous morphology. It is hypothesized that the existence of alternative hydrophilic and hydrophobic segments in the structure may reduce post-implantation complications such as platelet adhesion. © 2010 Springer Science+Business Media, LLC.</t>
  </si>
  <si>
    <t>2-s2.0-79952101285</t>
  </si>
  <si>
    <t>Shrivastava S., Singh S.K., Mukhopadhyay A., Sinha A.S.K., Mandal R.K., Dash D.</t>
  </si>
  <si>
    <t>Negative regulation of fibrin polymerization and clot formation by nanoparticles of silver</t>
  </si>
  <si>
    <t>10.1016/j.colsurfb.2010.08.048</t>
  </si>
  <si>
    <t>https://www.scopus.com/inward/record.uri?eid=2-s2.0-77957670961&amp;doi=10.1016%2fj.colsurfb.2010.08.048&amp;partnerID=40&amp;md5=b8c7e4f54902587e2c9093cbd576c47e</t>
  </si>
  <si>
    <t>Department of Biochemistry, Institute of Medical Sciences, Banaras Hindu University, Varanasi 221005, India; Department of Chemical Engineering, Institute of Technology, Banaras Hindu University, Varanasi 221005, India; Department of Metallurgy, Institute of Technology, Banaras Hindu University, Varanasi 221005, India</t>
  </si>
  <si>
    <t>Shrivastava, S., Department of Biochemistry, Institute of Medical Sciences, Banaras Hindu University, Varanasi 221005, India; Singh, S.K., Department of Biochemistry, Institute of Medical Sciences, Banaras Hindu University, Varanasi 221005, India; Mukhopadhyay, A., Department of Biochemistry, Institute of Medical Sciences, Banaras Hindu University, Varanasi 221005, India; Sinha, A.S.K., Department of Chemical Engineering, Institute of Technology, Banaras Hindu University, Varanasi 221005, India; Mandal, R.K., Department of Metallurgy, Institute of Technology, Banaras Hindu University, Varanasi 221005, India; Dash, D., Department of Biochemistry, Institute of Medical Sciences, Banaras Hindu University, Varanasi 221005, India</t>
  </si>
  <si>
    <t>Thrombolytic therapy in acute stroke has reduced ischemia; however, it is also associated with increased incidence of intracerebral hemorrhage and expanding stroke. Platelets and fibrin are the major components of thrombi. Since fibrin is available in large concentration at lesion sites and in all types of thrombi, it is an obvious target for majority of antithrombotic therapies. Previously we have demonstrated innate antiplatelet properties with nanosilver. It can effectively prevent platelet activation in response to physiological agonists, under both in vitro as well as ex vivo conditions, and immobilize and stabilize proteins. Here we report for the first time that nanosilver can significantly retard fibrin polymerization kinetics both in pure and plasma-incorporated systems and hence can impede thrombus formation. We also discuss the conformational changes ensued upon fibrinogen following interaction with nanosilver. Together with its inherent antiplatelet and antibacterial properties, capacity to inhibit fibrin polymerization can open up possibilities of newer biomedical application and research potential involving silver nanoparticles. © 2010 Elsevier B.V.</t>
  </si>
  <si>
    <t>Antithrombotic agent; Fibrin; Nanosilver; Thrombus</t>
  </si>
  <si>
    <t>2-s2.0-77957670961</t>
  </si>
  <si>
    <t>Tiwari D.K., Jin T., Behari J.</t>
  </si>
  <si>
    <t>Dose-dependent in-vivo toxicity assessment of silver nanoparticle in Wistar rats</t>
  </si>
  <si>
    <t>Toxicology Mechanisms and Methods</t>
  </si>
  <si>
    <t>10.3109/15376516.2010.529184</t>
  </si>
  <si>
    <t>https://www.scopus.com/inward/record.uri?eid=2-s2.0-78650452336&amp;doi=10.3109%2f15376516.2010.529184&amp;partnerID=40&amp;md5=109d3982d28ec506b2904b6f6493c0eb</t>
  </si>
  <si>
    <t>School of Environmental Sciences, Jawaharlal Nehru University, New Delhi-110067, India; WPI-Immunology Frontier Research Center, Osaka University, Yamada-oka 1-3, Suita, Osaka 565-0871, Japan</t>
  </si>
  <si>
    <t>Tiwari, D.K., School of Environmental Sciences, Jawaharlal Nehru University, New Delhi-110067, India; Jin, T., WPI-Immunology Frontier Research Center, Osaka University, Yamada-oka 1-3, Suita, Osaka 565-0871, Japan; Behari, J., School of Environmental Sciences, Jawaharlal Nehru University, New Delhi-110067, India</t>
  </si>
  <si>
    <t>This study aims to suggest the limits of silver nanoparticle (AgNP) uses for medicinal purpose and was performed to explore the effect of various doses of silver nanoparticle in rats. Four different doses of AgNP (4, 10, 20, and 40mg/kg) were injected intravenously. For safety evaluation of injected AgNP, body weight, organ coefficient, whole blood count, and biochemistry panel assay for liver function enzyme (AST, ALT, ALP, and GGTP), comet assay, ROS, and histological parameter were performed; 1012 week old animals were randomly divided into groups of six individuals each for control, and doses of 40, 20, 10, and 4mg/kg AgNP injected. Significant changes were observed (p&lt;0.01) in hematological parameters (WBC count, platelets counts, haemoglobin, and RBC count) in the 40 and 20mg/kg groups. The changes were non-significant in the other groups (4 and 10mg/kg group). In the 40mg/kg group, a significant increase was also found in liver function enzymes like ALT and AST (p&lt;0.01), ALP (p&lt;0.01), GGTP (p&lt;0.01), and bilirubin (p&lt;0.01). ROS in blood serum increased in the high dose group. Tail migration in single cell gel electrophoresis in the 40, 20, 10, 4mg/kg, and control groups was 34.9, 29.5, 17.8, 5.8, and 0.0 m, respectively, which indicated damage in the DNA strand in the high dose group. EDXRF showed a ∼ 10-times increase in silver concentration in the 40mg/kg group and TEM image also showed particle deposition in the 40mg/kg group. This study indicates that the AgNP in doses (&lt; 10mg/kg) is safe for biomedical application and has no side-effects, but its high dose (&gt; 20mg/kg) is toxic. © 2011 Informa Healthcare USA, Inc.</t>
  </si>
  <si>
    <t>Comet assay; ED-XRF; Liver function test; Nanoparticle toxicity; Silver-nanoparticle (AgNP)</t>
  </si>
  <si>
    <t>2-s2.0-78650452336</t>
  </si>
  <si>
    <t>Yang Y., Lai Y., Zhang Q., Wu K., Zhang L., Lin C., Tang P.</t>
  </si>
  <si>
    <t>10.1016/j.colsurfb.2010.04.013</t>
  </si>
  <si>
    <t>https://www.scopus.com/inward/record.uri?eid=2-s2.0-77952954182&amp;doi=10.1016%2fj.colsurfb.2010.04.013&amp;partnerID=40&amp;md5=9eed731572b766d7abe86c98bf4d3279</t>
  </si>
  <si>
    <t>State Key Laboratory of Physical Chemistry of Solid Surfaces, Department of Chemistry, Xiamen University, College of Chemistry and Chemical Engineering, Xiamen 361005, China; Department of Materials Science and Engineering, College of Materials, Xiamen University, Xiamen 361005, China; Department of Cardiology, The 175th Hospital of PLA, Zhangzhou 363000, China; Department of Orthopaedics, The General Hospital of PLA, Beijing 100853, China</t>
  </si>
  <si>
    <t>Yang, Y., State Key Laboratory of Physical Chemistry of Solid Surfaces, Department of Chemistry, Xiamen University, College of Chemistry and Chemical Engineering, Xiamen 361005, China, Department of Materials Science and Engineering, College of Materials, Xiamen University, Xiamen 361005, China; Lai, Y., State Key Laboratory of Physical Chemistry of Solid Surfaces, Department of Chemistry, Xiamen University, College of Chemistry and Chemical Engineering, Xiamen 361005, China; Zhang, Q., Department of Materials Science and Engineering, College of Materials, Xiamen University, Xiamen 361005, China; Wu, K., Department of Cardiology, The 175th Hospital of PLA, Zhangzhou 363000, China; Zhang, L., Department of Orthopaedics, The General Hospital of PLA, Beijing 100853, China; Lin, C., State Key Laboratory of Physical Chemistry of Solid Surfaces, Department of Chemistry, Xiamen University, College of Chemistry and Chemical Engineering, Xiamen 361005, China; Tang, P., Department of Orthopaedics, The General Hospital of PLA, Beijing 100853, China</t>
  </si>
  <si>
    <t>A controllable fabrication of superhydrophobic surface on titanium biomedical implants was successfully developed to improve the blood compatibility and anti-coagulation performance of biomedical implants. The electrochemical anodization was employed to form a layer of TiO2 nanotubes on the titanium substrate, and then a hydrophobic monolayer was self-assembled on the nanotube surface. The morphology and wettability of the nanotube arrays were investigated by scanning electron microcopy and water drop contact angle measurement, respectively. From the in vitro blood compatibility evaluation, it was observed that not only very few of platelets were attached onto the superhydrophobic surface, but also the attached platelets were not activated in this condition. Comparatively, a large number of platelets adhered and spread out on both the bare titanium substrate and the superhydrophilic surface which was obtained by exposing the TiO2 nanotubes under a UV irradiation. The results indicated that the superhydrophobic TiO2 nanotube layers exhibited excellent blood compatibility and remarkable performance in preventing platelets from adhering to the implant surface. Therefore, the construction of superhydrophobic surface on biomedical implants could pave a way to improve the blood compatibility of the biomedical devices and implants. © 2010.</t>
  </si>
  <si>
    <t>Blood compatibility; Electrochemical anodization; Superhydrophilicity; Superhydrophobicity; TiO2 nanotube</t>
  </si>
  <si>
    <t>2-s2.0-77952954182</t>
  </si>
  <si>
    <t>Shukla S., Bajpai A.K.</t>
  </si>
  <si>
    <t>Journal of Macromolecular Science, Part A: Pure and Applied Chemistry</t>
  </si>
  <si>
    <t>10.1080/10601325.2010.492269</t>
  </si>
  <si>
    <t>https://www.scopus.com/inward/record.uri?eid=2-s2.0-77954332981&amp;doi=10.1080%2f10601325.2010.492269&amp;partnerID=40&amp;md5=5c74a06a4cfc7ef757651b62213e0a70</t>
  </si>
  <si>
    <t>Bose Memorial Research Laboratory, Government Autonomous Science College, Jabalpur (M.P), India</t>
  </si>
  <si>
    <t>Shukla, S., Bose Memorial Research Laboratory, Government Autonomous Science College, Jabalpur (M.P), India; Bajpai, A.K., Bose Memorial Research Laboratory, Government Autonomous Science College, Jabalpur (M.P), India</t>
  </si>
  <si>
    <t>The controlled integration of organic and inorganic components confers natural bone with superior mechanical properties. The external use of calcium sulphate in the form of Plaster of Paris (PP) has been well established but its possible use inside the human body as bone void filler is only a recent phenomenon. Since PP serves as potential material in various biomedical applications an attempt has been made in the present study to design and fabricate biomimetic bone-like composite materials by polymerizing 2-hydroxyethyl methacrylate (HEMA) with a redox system in the immediate presence of PVA and PP taken in different weight ratios. The prepared composite materials were characterized by various techniques like Fourier transform infrared spectroscopy (FTIR), X-ray diffraction (XRD) analysis, scanning electron microscopy (SEM). In vitro tests were carried out, to study the water-uptake and dissolution profiles of the composites and this was done by observing the swelling behavior of the material in distilled water and phosphate buffer saline (PBS) till equilibrium swelling was achieved. Furthermore, in vitro blood compatibility of prepared materials was also evaluated using protein adsorption, percentage haemolysis, blood clot formation and platelet adhesion tests. The morphology of composite studied by scanning electron microscopy (SEM) suggested the size of the aggregated crystals varies in the range 10 to 20 m having an average width of 5 m. The composites showed satisfactory mechanical properties as is evident from the varying compressive strength and modulus in the range 4.5 to 16 MPa and 33 to 200 MPa, respectively. The water sorption behavior was found to be dependent on the chemical composition of the matrix. The porosity of composite varied between 28 to 52%. The in vitro blood compatibility indicated that the adsorption of bovine serum albumin (BSA) varied from 0.020 to 0.033 mg g-1, the percentage haemolysis was between 8.2 to 23.0% and the weight of blood clot formed on the composite surfaces were found in the range 9 to 33 mg. © Taylor &amp;amp; Francis Group, LLC.</t>
  </si>
  <si>
    <t>biocompatibility; characterization; Nanocomposite; swelling ratio</t>
  </si>
  <si>
    <t>2-s2.0-77954332981</t>
  </si>
  <si>
    <t>Guildford A.L., Poletti T., Osbourne L.H., Di Cerbo A., Gatti A.M., Santin M.</t>
  </si>
  <si>
    <t>Nanoparticles of a different source induce different patterns of activation in key biochemical and cellular components of the host response</t>
  </si>
  <si>
    <t>Journal of the Royal Society Interface</t>
  </si>
  <si>
    <t>10.1098/rsif.2009.0021</t>
  </si>
  <si>
    <t>https://www.scopus.com/inward/record.uri?eid=2-s2.0-71049165212&amp;doi=10.1098%2frsif.2009.0021&amp;partnerID=40&amp;md5=76ace3ef3797a633d7e16a4ea30aa172</t>
  </si>
  <si>
    <t>School of Pharmacy and Biomolecular Sciences, University of Brighton, Brighton BN2 4GJ, United Kingdom; Laboratorio Biomateriali, Dipartimento di Neuroscienze, Universita di Modena e Reggio Emilia, 41100 Modena, Italy</t>
  </si>
  <si>
    <t>Guildford, A.L., School of Pharmacy and Biomolecular Sciences, University of Brighton, Brighton BN2 4GJ, United Kingdom; Poletti, T., School of Pharmacy and Biomolecular Sciences, University of Brighton, Brighton BN2 4GJ, United Kingdom; Osbourne, L.H., School of Pharmacy and Biomolecular Sciences, University of Brighton, Brighton BN2 4GJ, United Kingdom; Di Cerbo, A., Laboratorio Biomateriali, Dipartimento di Neuroscienze, Universita di Modena e Reggio Emilia, 41100 Modena, Italy; Gatti, A.M., Laboratorio Biomateriali, Dipartimento di Neuroscienze, Universita di Modena e Reggio Emilia, 41100 Modena, Italy; Santin, M., School of Pharmacy and Biomolecular Sciences, University of Brighton, Brighton BN2 4GJ, United Kingdom</t>
  </si>
  <si>
    <t>Nanoparticulate materials are produced by industrial processing or engineered for specific biomedical applications. In both cases, their contact with the human body may lead to adverse reactions. Most of the published papers so far have focused on the cytotoxic effects of nanoparticles (NPs). Instead, the present in vitro study investigates the effect of different types of NP on key components of the host response such as clot formation and the inflammatory cells. The different NPs were pre-conditioned with platelet-rich human plasma for 30 min and then incubated with the blood mononuclear cells for 20 hours. The potential of the different NPs to induce clot formation, platelet activation and monocyte/macrophage differentiation was assessed by morphological analysis, immunocytochemistry and biochemical assays. The data showed that nanoparticulate materials based on antimony, silver and nickel were capable of promoting the polymerization of fibrin and the aggregation and fragmentation of platelets, leading to a moderately activated monocyte phenotype. This process was more pronounced in the case of antimony- and silver-based NPs that share a similar size and round-shaped morphology. Conversely, NPs of cobalt, titanium and iron appeared to stimulate cells to acquire a macrophage phenotype able to secrete higher levels of tumour necrosis factor α, a pro-inflammatory cytokine. Therefore, the present study provides clear indications about the subtle and adverse effects that the invasion of these materials may produce in the cardiovascular system and in vital organs. © 2009 The Royal Society.</t>
  </si>
  <si>
    <t>Clot formation; Fibrin; Inflammatory response; Macrophages; Nanoparticles; Platelets</t>
  </si>
  <si>
    <t>2-s2.0-71049165212</t>
  </si>
  <si>
    <t>Takahashi K., Shizume R., Uchida K., Yajima H.</t>
  </si>
  <si>
    <t>Journal of Biorheology</t>
  </si>
  <si>
    <t>10.1007/s12573-009-0002-3</t>
  </si>
  <si>
    <t>https://www.scopus.com/inward/record.uri?eid=2-s2.0-78651559888&amp;doi=10.1007%2fs12573-009-0002-3&amp;partnerID=40&amp;md5=b1c9e9670a894bdc5dbd6328e4ca8959</t>
  </si>
  <si>
    <t>Department of Applied Chemistry, Faculty of Science, Tokyo University of Science, 12-1 Funagawara-machi, Ichigaya, Shinjyuku-ku, Tokyo 162-0826, Japan</t>
  </si>
  <si>
    <t>Takahashi, K., Department of Applied Chemistry, Faculty of Science, Tokyo University of Science, 12-1 Funagawara-machi, Ichigaya, Shinjyuku-ku, Tokyo 162-0826, Japan; Shizume, R., Department of Applied Chemistry, Faculty of Science, Tokyo University of Science, 12-1 Funagawara-machi, Ichigaya, Shinjyuku-ku, Tokyo 162-0826, Japan; Uchida, K., Department of Applied Chemistry, Faculty of Science, Tokyo University of Science, 12-1 Funagawara-machi, Ichigaya, Shinjyuku-ku, Tokyo 162-0826, Japan; Yajima, H., Department of Applied Chemistry, Faculty of Science, Tokyo University of Science, 12-1 Funagawara-machi, Ichigaya, Shinjyuku-ku, Tokyo 162-0826, Japan</t>
  </si>
  <si>
    <t>Single-walled carbon nanotubes are novel molecular-scale wires having excellent anti-adhesion properties with regard to platelets. On the other hand, chitosan is a partially de-acetylated derivative of chitin that has a critical role in cell attachment and growth. The aim of this study was to investigate how carbon nanotubes improve the blood biocompatibility of chitosan film. We prepared composite films with various concentrations of chitosan/carbon nanotubes (CS/CNTs) (1.3-6.3 wt%). The sample surfaces were characterized by Raman spectroscopy, X-ray photoelectron spectroscopy (XPS), atomic force microscopy (AFM), and contact angle measurements. The surface characterization revealed that the surface of the CS/CNTs composite film became more hydrophobic with increasing amounts of CNTs. Cell attachment tests using bovine aortic endothelial cells (BAECs) indicated that CS/CNTs composite films retained their cell adhesion ability. The blood compatibility of the CS/CNTs composite films was evaluated using the blood platelet adhesion and activation tests in vitro. Platelet adhesion results confirmed that platelet adhesion and the formation of a platelet network were inhibited on composite films with higher concentrations of CNTs (5.1 wt%). Our experimental results show that the novel composite film containing CS/CNTs possesses two paradoxical characteristics, namely, good adherence of endothelial cells and minimum adherence and activation of platelets, making this film a promising antithrombogenic material for use in the biomedical field. © Japanese Society of Biorheology 2009.</t>
  </si>
  <si>
    <t>Blood compatibility; Carbon nanotubes; Cell attachment; Chitosan; Surface characterization</t>
  </si>
  <si>
    <t>2-s2.0-78651559888</t>
  </si>
  <si>
    <t>Stevens K.N., Knetsch M.L., Sen A., Sambhy V., Koole L.H.</t>
  </si>
  <si>
    <t>Disruption and activation of blood platelets in contact with an antimicrobial composite coating consisting of a pyridinium polymer and agbr nanoparticles</t>
  </si>
  <si>
    <t>10.1021/am900390h</t>
  </si>
  <si>
    <t>https://www.scopus.com/inward/record.uri?eid=2-s2.0-77951631211&amp;doi=10.1021%2fam900390h&amp;partnerID=40&amp;md5=4627cabd008fc0d57e18514bfb1b2aca</t>
  </si>
  <si>
    <t>CARIM Centre for Biomaterials Research, Faculty of Health, Medicine and Life Sciences, Maastricht University, Maastricht, Netherlands; Department of Cardiothoracic Surgery, Maastricht University Medical Centre, Maastricht, Netherlands; Department of Chemistry, Pennsylvania State University, University Park, PA 16802, United States</t>
  </si>
  <si>
    <t>Stevens, K.N., CARIM Centre for Biomaterials Research, Faculty of Health, Medicine and Life Sciences, Maastricht University, Maastricht, Netherlands, Department of Cardiothoracic Surgery, Maastricht University Medical Centre, Maastricht, Netherlands; Knetsch, M.L., CARIM Centre for Biomaterials Research, Faculty of Health, Medicine and Life Sciences, Maastricht University, Maastricht, Netherlands; Sen, A., Department of Chemistry, Pennsylvania State University, University Park, PA 16802, United States; Sambhy, V., Department of Chemistry, Pennsylvania State University, University Park, PA 16802, United States; Koole, L.H., CARIM Centre for Biomaterials Research, Faculty of Health, Medicine and Life Sciences, Maastricht University, Maastricht, Netherlands</t>
  </si>
  <si>
    <t>Composite materials made up from a pyridinium polymer matrix and silver bromide nanoparticles embedded therein feature excellent antimicrobial properties. Most probably, the antimicrobial activity is related to the membrane-disrupting effect of both the polymer matrix and Ag + ions; both may work synergistically. One of the most important applications of antimicrobial materials would be their use as surface coatings for percutaneous (skin-penetrating) catheters, such as central venous catheters (CVCs). These are commonly used in critical care, and serious complications due to bacterial infection occur frequently. This study aimed at examining the possible effects of a highly antimicrobial pyridinium polymer/AgBr composite on the blood coagulation system, i.e., (i) on the coagulation cascade, leading to the formation of thrombin and a fibrin cross-linked network, and (ii) on blood platelets. Evidently, pyridinium/AgBr composites could not qualify as coatings for CVCs if they trigger blood coagulation. Using a highly antimicrobial composite of poly(4-vinylpyridine)-co-poly(4-vinyl-N-hexylpyridinium bromide) (NPVP) and AgBr nanoparticles as a thin adherent surface coating on Tygon elastomer tubes, it was found that contacting blood platelets rapidly acquire a highly activated state, after which they become substantially disrupted. This implies that NPVP/AgBr is by no means blood-compatible. This disqualifies the material for use as a CVC coating. This information, combined with earlier findings on the hemolytic effects (i.e., disruption of contacting red blood cells) of similar materials, implies that this class of antimicrobial materials affects not only bacteria but also mammalian cells. This would render them more useful outside the biomedical field. © 2009 American Chemical Society.</t>
  </si>
  <si>
    <t>catheter; nanoparticle; platelet activation; silver; surface modification; thrombogenicity</t>
  </si>
  <si>
    <t>2-s2.0-77951631211</t>
  </si>
  <si>
    <t>Stamopoulos D., Gogola V., Manios E., Gourni E., Benaki D., Niarchos D., Pissas M.</t>
  </si>
  <si>
    <t>Current Nanoscience</t>
  </si>
  <si>
    <t>10.2174/157341309788185424</t>
  </si>
  <si>
    <t>https://www.scopus.com/inward/record.uri?eid=2-s2.0-70350633993&amp;doi=10.2174%2f157341309788185424&amp;partnerID=40&amp;md5=642104f38d3c7027df95405cc6ac6771</t>
  </si>
  <si>
    <t>Institute of Materials Science, NCSR Demokritos, 153-10, Aghia Paraskevi, Athens, Greece; Institute of Radioisotopes-Radiodiagnostic Products, NCSR Demokritos, 153-10, Aghia Paraskevi, Athens, Greece; Institute of Biology, NCSR Demokritos, 153-10, Aghia Paraskevi, Athens, Greece</t>
  </si>
  <si>
    <t>Stamopoulos, D., Institute of Materials Science, NCSR Demokritos, 153-10, Aghia Paraskevi, Athens, Greece; Gogola, V., Institute of Materials Science, NCSR Demokritos, 153-10, Aghia Paraskevi, Athens, Greece; Manios, E., Institute of Materials Science, NCSR Demokritos, 153-10, Aghia Paraskevi, Athens, Greece; Gourni, E., Institute of Radioisotopes-Radiodiagnostic Products, NCSR Demokritos, 153-10, Aghia Paraskevi, Athens, Greece; Benaki, D., Institute of Biology, NCSR Demokritos, 153-10, Aghia Paraskevi, Athens, Greece; Niarchos, D., Institute of Materials Science, NCSR Demokritos, 153-10, Aghia Paraskevi, Athens, Greece; Pissas, M., Institute of Materials Science, NCSR Demokritos, 153-10, Aghia Paraskevi, Athens, Greece</t>
  </si>
  <si>
    <t>Iron oxide Ferromagnetic Nanoparticles (FNs) such as magnetite (Fe 3O4) and maghemite (γ-Fe2O3) are currently employed in biomedical applications owing to their relatively high biocompatibility. Recently, we have introduced a novel application of Fe 3O4 FNs in the so-called Magnetically Assisted Haemodialysis (MAHD), a promising concept that can be employed for the treatment of End-Stage Renal Disease. The key characteristic of MAHD is the selective removal of toxins that cannot be removed by current low- and high-flux dialysers that are extendedly used during conventional Haemodialysis (HD). In addition, MAHD could enable the more efficient removal of all toxins when compared to conventional HD so that the duration of dialysis session could be decreased. This is an important benefit that could significantly improve the quality of life of patient. The present work focuses on the in vitro evaluation of the biocompatibility of both bare Fe3O4 FNs and Fe 3O4-Bovine Serum Albumin Conjugates (Fe3O 4-BSA Cs) with blood cells, namely Red Blood Cells (RBCs), White Blood Cells (WBCs) and Platelets (Plts). Their solubility in whole human blood medium is also carefully evaluated. Both issues are fundamental for the MAHD application since the latter is based on the intravenous injection of FN Cs into the bloodstream of the patient. Atomic force microscopy and optical microscopy were employed for the investigation of both surface characteristics and overall morphology of blood cells, respectively. Samples of donated blood, where bare Fe3O4 FNs or Fe3O4-BSA Cs were added, were maturated under mild incubation for durations up to 120 min. We investigated two representative temperatures, T=20°C owing to easy experimental realization, and T=37 oC trying to simulate human body conditions. We did not observe noticeable interference of either bare Fe3O 4 FNs or Fe3O4-BSA Cs with RBCs, WBCs and Plts. More importantly we did not observe any degradation of the surface of RBCs and WBCs that were maturated under the presence of bare FNs or Cs in concentrations that strongly exceed the ones used for the treatment of iron-deficiency anaemia. Incidents where either bare FNs or Cs were bound onto the surface of RBCs or internalised by WBCs were very rare. Our observations suggest high biocompatibility of both bare Fe3O4 FNs and Fe 3O4-BSA Cs with blood cells, while the solubility depends on the BSA content of the Fe3O4-BSA Cs. © 2009 Bentham Science Publishers Ltd.</t>
  </si>
  <si>
    <t>Biocompatibility; Blood cells; Haemodialysis; Magnetic nanoparticles; Magnetically assisted haemodialysis</t>
  </si>
  <si>
    <t>2-s2.0-70350633993</t>
  </si>
  <si>
    <t>Minelli C., Kikuta A., Tsud N., Ball M.D., Yamamoto A.</t>
  </si>
  <si>
    <t>Journal of Nanobiotechnology</t>
  </si>
  <si>
    <t>10.1186/1477-3155-6-3</t>
  </si>
  <si>
    <t>https://www.scopus.com/inward/record.uri?eid=2-s2.0-42049083333&amp;doi=10.1186%2f1477-3155-6-3&amp;partnerID=40&amp;md5=6a973a7a4e1c85e7b9decacba6304790</t>
  </si>
  <si>
    <t>International Centre for Young Scientists, National Institute for Materials Science, 1-1 Namiki, Tsukuba, Ibaraki 305-0044, Japan; Department of Materials, Imperial College London, Exhibition Road, London SW7 2AZ, United Kingdom; Biomaterial Centre, National Institute for Materials Science, 1-1 Namiki, Tsukuba, Ibaraki 305-0044, Japan; Nanomaterials Laboratory, National Institute for Materials Science, 1-1 Namiki, Tsukuba, Ibaraki 305-0044, Japan</t>
  </si>
  <si>
    <t>Minelli, C., International Centre for Young Scientists, National Institute for Materials Science, 1-1 Namiki, Tsukuba, Ibaraki 305-0044, Japan, Department of Materials, Imperial College London, Exhibition Road, London SW7 2AZ, United Kingdom; Kikuta, A., Biomaterial Centre, National Institute for Materials Science, 1-1 Namiki, Tsukuba, Ibaraki 305-0044, Japan; Tsud, N., Nanomaterials Laboratory, National Institute for Materials Science, 1-1 Namiki, Tsukuba, Ibaraki 305-0044, Japan; Ball, M.D., Department of Materials, Imperial College London, Exhibition Road, London SW7 2AZ, United Kingdom; Yamamoto, A., Biomaterial Centre, National Institute for Materials Science, 1-1 Namiki, Tsukuba, Ibaraki 305-0044, Japan</t>
  </si>
  <si>
    <t>Polymers are attractive materials for both biomedical engineering and cardiovascular applications. Although nano-topography has been found to influence cell behaviour, no established method exists to understand and evaluate the effects of nano-topography on polymer-blood interaction. Results: We optimized a micro-fluidic set-up to study the interaction of whole blood with nano-structured polymer surfaces under flow conditions. Micro-fluidic chips were coated with polymethylmethacrylate films and structured by polymer demixing. Surface feature size varied from 40 nm to 400 nm and feature height from 5 nm to 50 nm. Whole blood flow rate through the micro-fluidic channels, platelet adhesion and von Willebrand factor and fibrinogen adsorption onto the structured polymer films were investigated. Whole blood flow rate through the micro-fluidic channels was found to decrease with increasing average surface feature size. Adhesion and spreading of platelets from whole blood and von Willebrand factor adsorption from platelet poor plasma were enhanced on the structured surfaces with larger feature, while fibrinogen adsorption followed the opposite trend. Conclusion: We investigated whole blood behaviour and plasma protein adsorption on nano-structured polymer materials under flow conditions using a micro-fluidic set-up. We speculate that surface nano-topography of polymer films influences primarily plasma protein adsorption, which results in the control of platelet adhesion and thrombus formation. © 2008 Minelli et al; licensee BioMed Central Ltd.</t>
  </si>
  <si>
    <t>2-s2.0-42049083333</t>
  </si>
  <si>
    <t>Yue L., Zhao H., Yang D., Qi M.</t>
  </si>
  <si>
    <t>Sheng wu yi xue gong cheng xue za zhi = Journal of biomedical engineering = Shengwu yixue gongchengxue zazhi</t>
  </si>
  <si>
    <t>https://www.scopus.com/inward/record.uri?eid=2-s2.0-67549111172&amp;partnerID=40&amp;md5=7e5e25f392c3d67c63e95bdad466b3e5</t>
  </si>
  <si>
    <t>School of Materials Science and Engineering, Dalian University of Technology, Dalian 116024, China.</t>
  </si>
  <si>
    <t>Yue, L., School of Materials Science and Engineering, Dalian University of Technology, Dalian 116024, China.; Zhao, H., School of Materials Science and Engineering, Dalian University of Technology, Dalian 116024, China.; Yang, D., School of Materials Science and Engineering, Dalian University of Technology, Dalian 116024, China.; Qi, M., School of Materials Science and Engineering, Dalian University of Technology, Dalian 116024, China.</t>
  </si>
  <si>
    <t>To improve the biocompatibility of metallic implants, bioactive nano-multilayer films consisting of polyethylenimine (PEI) and hyaluronan (HA) were prepared on biomedical 316L stainless steel surface via electrostatic self-assembly. Small angle X-ray diffraction curve revealed that multilayer films arranged regularly layer-by-layer. Atomic force micrcscopy (AFM) was applied to determine the surface topograph and roughness. The results showed that the coated surface became smoother with the increase of number of layers. Platelet adhesion experiment indicated that the nano-multilayer films significantly reduced the platelet adhesion on the surfaces and exhibited obviously improved haemocompatibility.</t>
  </si>
  <si>
    <t>2-s2.0-67549111172</t>
  </si>
  <si>
    <t>Jovanovic A.V., Flint J.A., Varshney M., Morey T.E., Dennis D.M., Duran R.S.</t>
  </si>
  <si>
    <t>Surface modification of silica core-shell nanocapsules: Biomedical implications</t>
  </si>
  <si>
    <t>10.1021/bm050820+</t>
  </si>
  <si>
    <t>https://www.scopus.com/inward/record.uri?eid=2-s2.0-33645520664&amp;doi=10.1021%2fbm050820%2b&amp;partnerID=40&amp;md5=b5e173a0bc03954a40213e147b9e85f8</t>
  </si>
  <si>
    <t>George and Josephine Butler Polymer Laboratory, Department of Chemistry, University of Florida, P.O. Box 117200, Gainesville, FL 32611, United States; Dapartment of Anesthesiology, Shands Hospital, University of Florida, P.O. Box 117200, Gainesville, FL 32611, United States</t>
  </si>
  <si>
    <t>Jovanovic, A.V., George and Josephine Butler Polymer Laboratory, Department of Chemistry, University of Florida, P.O. Box 117200, Gainesville, FL 32611, United States; Flint, J.A., Dapartment of Anesthesiology, Shands Hospital, University of Florida, P.O. Box 117200, Gainesville, FL 32611, United States; Varshney, M., Dapartment of Anesthesiology, Shands Hospital, University of Florida, P.O. Box 117200, Gainesville, FL 32611, United States; Morey, T.E., Dapartment of Anesthesiology, Shands Hospital, University of Florida, P.O. Box 117200, Gainesville, FL 32611, United States; Dennis, D.M., Dapartment of Anesthesiology, Shands Hospital, University of Florida, P.O. Box 117200, Gainesville, FL 32611, United States; Duran, R.S., George and Josephine Butler Polymer Laboratory, Department of Chemistry, University of Florida, P.O. Box 117200, Gainesville, FL 32611, United States</t>
  </si>
  <si>
    <t>In this article we present the synthesis of oil core silica shell nanocapsules with different shell thicknesses. The surface of the nanocapsules was modified with polyethyleoxide (PEO) and succinic anhydride. Two biomedical tests were then used to study the biocompatibility properties of these nanocapsules with different surface treatments, hemolysis and thromboelastography (TEG). PEO surface modification greatly reduced the damaging interactions of nanocapsules with red blood cells (RBCs) and platelets and attenuated particle size effects. It was found that the blood toxicity of charged particles increased with the acid strength on the surface. Experiments toward the assessment of detoxification of these nanocapsules in model drug overdose concentrations are currently underway. © 2006 American Chemical Society.</t>
  </si>
  <si>
    <t>2-s2.0-33645520664</t>
  </si>
  <si>
    <t>Zheng Y., Li L.</t>
  </si>
  <si>
    <t>Journal Wuhan University of Technology, Materials Science Edition</t>
  </si>
  <si>
    <t>SUPPL.</t>
  </si>
  <si>
    <t>https://www.scopus.com/inward/record.uri?eid=2-s2.0-33646384170&amp;partnerID=40&amp;md5=a716753b83dd94257d0020f821469e10</t>
  </si>
  <si>
    <t>Center for Biomedical Materials and Engineering, Harbin Engineering University, Harbin 150001, China; Department of Mechanics and Engineering Science, Peking University, Beijing 100871, China</t>
  </si>
  <si>
    <t>Zheng, Y., Center for Biomedical Materials and Engineering, Harbin Engineering University, Harbin 150001, China, Department of Mechanics and Engineering Science, Peking University, Beijing 100871, China; Li, L., Center for Biomedical Materials and Engineering, Harbin Engineering University, Harbin 150001, China</t>
  </si>
  <si>
    <t>Diamond-like carbon (DLC) films were successfully deposited on Ti-50.8at% Ni using plasma based ion implantation (PBII) technique. The influences of the pulsed negative bias voltage applied to the substrate from 12 kV to 40 kV on the microstructure, nano-indentation hardness and Young's modulus, the surface characteristics and corrosion resistant property as well as hemocompatibility were investigated. The experimental results showed that C 1s peak depended heavily on the bias voltage. With the increase of bias voltage, the ratio of sp2/sp3 first decreased, reaching a minimum value at 20 kV, and then increased. The DLC coating deposited at 20 kV showed the highest hardness and elastic modulus values as a result of lower sp I sp ratio. The RMS values first decreased from 7.202 nm(12 kV) to 5.279 nm(20 kV), and then increased to 11.449 nm(30 kV) and 7.060 nm(40 kV). The uncoated TiNi alloy showed severe pitting corrosion, due to the presence of Cl-ions in the solution. On the contrary, the DLC coated sample showed very little pitting corrosion and behaved better corrosion resistant property especially for the specimens deposited at 20 kV bias voltages. The platelet adhesion tests show that the hemocompatibility of DLC coated TiNi alloy is much better than that of bare TiNi alloy, and the hemocompatibility performance of DLC coated TiNi alloy deposited at 20 kV is superior to that of other coated specimens.</t>
  </si>
  <si>
    <t>Biomedical TiNi alloy; Diamond-like carbon; Plasma based ion implantation; Surface property</t>
  </si>
  <si>
    <t>2-s2.0-33646384170</t>
  </si>
  <si>
    <t>Sun T., Tan H., Han D., Fu Q., Jiang L.</t>
  </si>
  <si>
    <t>10.1002/smll.200500095</t>
  </si>
  <si>
    <t>https://www.scopus.com/inward/record.uri?eid=2-s2.0-33646467747&amp;doi=10.1002%2fsmll.200500095&amp;partnerID=40&amp;md5=7e8f887aa71742e4e4274fdd34cf355b</t>
  </si>
  <si>
    <t>National Center for Nanoscience and Technology, China, Beijing 100080, China; College of Polymer Science and Engineering, Sichuan University, Chengdu 610065, China; Institute of Chemistry, Chinese Academy of Sciences, Beijing 100080, China</t>
  </si>
  <si>
    <t>Sun, T., National Center for Nanoscience and Technology, China, Beijing 100080, China; Tan, H., College of Polymer Science and Engineering, Sichuan University, Chengdu 610065, China; Han, D., National Center for Nanoscience and Technology, China, Beijing 100080, China; Fu, Q., College of Polymer Science and Engineering, Sichuan University, Chengdu 610065, China; Jiang, L., Institute of Chemistry, Chinese Academy of Sciences, Beijing 100080, China</t>
  </si>
  <si>
    <t>A novel strategy to improve blood compatibility of various ordinary biomaterials, by simply introducing special nanostructures to give them superhydrophobicity, is presented. These nanostructured superhydrophobic films have excellent anti-adhesion to platelets, and even if some platelets are occasionally attached, further activation and subsequent deformation and spreading can be avoided. This anti-adhesion to platelets and the relatively low platelet activation in comparison with the ordinary smooth films, indicate that thrombosis can be efficiently prevented on the nanostructured superhydrophobic films. The outstanding blood compatibility of such materials make these films good candidates for successful utilization in artificial organ implantation, manmade blood vessels, and other blood-contacting medical devices. The superhydrophobicity of these materials make these materials suitable in extracorporeal medical devices, by making the device free of contamination and easy to clean.</t>
  </si>
  <si>
    <t>Biocompatible materials; Carbon nanotubes; Cell adhesion; Nanostructures; Superhydrophobicity</t>
  </si>
  <si>
    <t>2-s2.0-33646467747</t>
  </si>
  <si>
    <t>Okpalugo T.I.T., Ogwu A.A., Maguire P.D., McLaughlin J.A.D., Hirst D.G.</t>
  </si>
  <si>
    <t>Diamond and Related Materials</t>
  </si>
  <si>
    <t>10.1016/j.diamond.2003.10.064</t>
  </si>
  <si>
    <t>https://www.scopus.com/inward/record.uri?eid=2-s2.0-2442505631&amp;doi=10.1016%2fj.diamond.2003.10.064&amp;partnerID=40&amp;md5=0ff98a13642f23957dcb77e014c43af8</t>
  </si>
  <si>
    <t>NIBEC, School of Electrical/Mechanical Eng, University of Ulster, Shore Road, Belfast BT37 0QB, United Kingdom; Thin Film centre, University of Paisley, United Kingdom; Centre for Molecular Biosciences, University of Ulster, United Kingdom</t>
  </si>
  <si>
    <t>Okpalugo, T.I.T., NIBEC, School of Electrical/Mechanical Eng, University of Ulster, Shore Road, Belfast BT37 0QB, United Kingdom; Ogwu, A.A., Thin Film centre, University of Paisley, United Kingdom; Maguire, P.D., NIBEC, School of Electrical/Mechanical Eng, University of Ulster, Shore Road, Belfast BT37 0QB, United Kingdom; McLaughlin, J.A.D., NIBEC, School of Electrical/Mechanical Eng, University of Ulster, Shore Road, Belfast BT37 0QB, United Kingdom; Hirst, D.G., Centre for Molecular Biosciences, University of Ulster, United Kingdom</t>
  </si>
  <si>
    <t>Carbon-based materials, for example pyrolytic carbon, have been successfully applied as artificial clinical heart valve coatings but due to ease of availability, processing, increased hardness, corrosion and scratch resistance, DLC has recently attracted attention for biomedical applications. Although often cited as having bio-compatible properties there has been little systematic study of DLC and how film structure may affect such properties. RF PECVD a-C:H and Si-doped a-C:H:Si films were deposited and in-vitro blood compatibility (haemocompatibility) investigated by the use of human microvascular endothelial cells (HMEC) on one end of the scale and platelets on the other, in order to assess the potential of DLC in biomedicine and surgical applications. Increased electronic conduction, decreased work function and decreased surface bond energy (with a high dispersive component) in the absence of graphitisation improved the blood compatibility of a-C:H and a-C:H:Si thin films. Changes in the nanostructure, surface energy and electrical properties was observed with silicon doping while thermal annealing also altered the electrical properties, reduced intrinsic compressive stress and at higher temperatures (&gt;400 °C) induced graphitisation. Increased HMEC adhesion (approx. 6×) and/or decreased platelets aggregation (approx. 6×) is associated with lower resistivity, work function and surface energy in the thin films where there is no graphitisation. Graphitisation, however, despite the lower resistivity and work function, leads to lower HMEC adhesion and increased platelets aggregation. Si-doped a-C:H coatings deposited under optimal conditions are a significant factor in developing haemocompatible medical implants and devices. © 2003 Elsevier B.V. All rights reserved.</t>
  </si>
  <si>
    <t>Blood compatibility; Cell adhesion; Silicon doping; Surface bond energy</t>
  </si>
  <si>
    <t>2-s2.0-2442505631</t>
  </si>
  <si>
    <t>Leng Y.X., Chen J.Y., Yang P., Sun H., Wan G.J., Huang N.</t>
  </si>
  <si>
    <t>Surface Science</t>
  </si>
  <si>
    <t>10.1016/S0039-6028(03)00487-4</t>
  </si>
  <si>
    <t>https://www.scopus.com/inward/record.uri?eid=2-s2.0-0037651337&amp;doi=10.1016%2fS0039-6028%2803%2900487-4&amp;partnerID=40&amp;md5=bdff139b9f1f644cd51b543ef59db4dc</t>
  </si>
  <si>
    <t>Sch. of Mat. Science and Engineering, Southwest Jiaotong University, Sichuan, Chengdu 610031, China</t>
  </si>
  <si>
    <t>Leng, Y.X., Sch. of Mat. Science and Engineering, Southwest Jiaotong University, Sichuan, Chengdu 610031, China; Chen, J.Y., Sch. of Mat. Science and Engineering, Southwest Jiaotong University, Sichuan, Chengdu 610031, China; Yang, P., Sch. of Mat. Science and Engineering, Southwest Jiaotong University, Sichuan, Chengdu 610031, China; Sun, H., Sch. of Mat. Science and Engineering, Southwest Jiaotong University, Sichuan, Chengdu 610031, China; Wan, G.J., Sch. of Mat. Science and Engineering, Southwest Jiaotong University, Sichuan, Chengdu 610031, China; Huang, N., Sch. of Mat. Science and Engineering, Southwest Jiaotong University, Sichuan, Chengdu 610031, China</t>
  </si>
  <si>
    <t>Diamond-like carbon (DLC) is an attractive biomedical material due to its high inertness and excellent mechanical properties. In this study, DLC films were fabricated on Ti6Al4V and Si(100) substrates at room temperature by pulsed vacuum arc plasma deposition. By changing the argon flow from 0 to 13 sccm during deposition, the effects of argon flow on the characteristics of the DLC films were systematically examined to correlate to the blood compatibility. The microstructure and mechanical properties of the films were investigated using Raman spectroscopy, X-ray photoelectron spectroscopy (XPS) surface analysis, a nano-indenter and pin-on-disk tribometer. The blood compatibility of the films was evaluated using in vitro platelet adhesion investigation, and the quantity and morphology of the adherent platelets was investigated employing optical microscopy and scanning electron microscopy. The Raman spectroscopy results showed a decreasing sp3 fraction (an increasing trend in ID/IG ratio) with increasing argon flow from 0 to 13 sccm. The sp3:sp2 ratio of the films was evaluated from the deconvoluted XPS spectra. We found that the sp3 fraction decreased as the argon flow was increased from 0 to 13 sccm, which is consistent with the results of the Raman spectra. The mechanical properties results confirmed the decreasing sp3 content with increasing argon flow. The Raman D-band to G-band intensity ratio increased and the platelet adhesion behavior became better with higher flow. This implies that the blood compatibility of the DLC films is influenced by the sp3:sp2 ratio. DLC films deposited on titanium alloys have high wear resistance, low friction and good adhesion. © 2003 Elsevier Science B.V. All rights reserved.</t>
  </si>
  <si>
    <t>Carbon; Diamond; Noble gases; Raman scattering spectroscopy; X-ray photoelectron spectroscopy</t>
  </si>
  <si>
    <t>2-s2.0-0037651337</t>
  </si>
  <si>
    <t>Weisenberg B.A., Mooradian D.L.</t>
  </si>
  <si>
    <t>10.1002/jbm.10076</t>
  </si>
  <si>
    <t>https://www.scopus.com/inward/record.uri?eid=2-s2.0-0036189116&amp;doi=10.1002%2fjbm.10076&amp;partnerID=40&amp;md5=65463ffa38a580d15149ba3ee2517756</t>
  </si>
  <si>
    <t>University of Minnesota, Biomedical Engineering Institute, Minneapolis, MN 55455, United States; Bio-Vascular, Inc., St. Paul, MN, United States</t>
  </si>
  <si>
    <t>Weisenberg, B.A., University of Minnesota, Biomedical Engineering Institute, Minneapolis, MN 55455, United States; Mooradian, D.L., University of Minnesota, Biomedical Engineering Institute, Minneapolis, MN 55455, United States, Bio-Vascular, Inc., St. Paul, MN, United States</t>
  </si>
  <si>
    <t>Microelectromechanical systems (MEMS) create an opportunity for the development of smaller, cheaper, and more precise biomedical instrumentation and devices. Little is known, however, about the hemocompatibility of the materials used to fabricate these devices. Because of the potentially harmful consequences of thrombus formation, a better understanding of blood interactions with bioMEMS materials is desirable. This study is an in vitro assessment of the hemocompatibility of silicon (Si), silicon dioxide (SiO2), silicon nitride (Si3N4), low-stress silicon nitride (Si1.0N1.1, SU-8 photoresist, and parylene thin films. A polycarbonate-based polyurethane, was used as a reference material. Experiments were carried out to detect differences in platelet adhesion or morphology after contact with these materials under static conditions. Platelet adhesion on Si, Si3N4, Si1.0N1.1, and SU-8 photoresist was significantly greater (P &amp;lt; 0.05) than platelet adhesion on polyurethane. Adhesion on parylene and SiO2 was not significantly different from on polyurethane (P &amp;lt; 0.05). The median platelet area and circularity were higher on polyurethane than all other materials. Materials that showed higher levels of platelet adhesion tended to have platelets that showed less spreading, except for SiO2, where platelets exhibited relatively low adhesion and spreading. This data suggests that Si, Si3N4, Si1.0N1.1, and SU-8 photoresist may be more reactive to platelets and therefore more thrombogenic than parylene, SiO2, and polyurethane. These results may be helpful in guiding the selection of materials for use in the development of blood-contacting microelectromechanical systems. © 2002 John Wiley &amp;amp; Sons, Inc.</t>
  </si>
  <si>
    <t>Hemocompatibility; MEMS; Platelet adhesion; Platelet morphology</t>
  </si>
  <si>
    <t>2-s2.0-0036189116</t>
  </si>
  <si>
    <t>Coombes A.G.A., Breeze V., Lin W., Gray T., Parker K.G., Parker T.</t>
  </si>
  <si>
    <t>10.1016/S0142-9612(00)00074-0</t>
  </si>
  <si>
    <t>https://www.scopus.com/inward/record.uri?eid=2-s2.0-0034746729&amp;doi=10.1016%2fS0142-9612%2800%2900074-0&amp;partnerID=40&amp;md5=f5438d3ba5df71e300283dad43be01c1</t>
  </si>
  <si>
    <t>Department of Pharmaceutical Sciences, University of Nottingham, University Park, Nottingham NG7 2RD, United Kingdom; School of Biomedical Sciences, Queen's Medical Centre, University of Nottingham, Nottingham NG2 7FP, United Kingdom; Department of Histopathology, University Hospital, Queen's Medical Centre, Nottingham NG2 7FP, United Kingdom; Aston Pharmacy School, Aston University, Aston Triangle, Birmingham B4 7ET, United Kingdom</t>
  </si>
  <si>
    <t>Coombes, A.G.A., Department of Pharmaceutical Sciences, University of Nottingham, University Park, Nottingham NG7 2RD, United Kingdom, Aston Pharmacy School, Aston University, Aston Triangle, Birmingham B4 7ET, United Kingdom; Breeze, V., School of Biomedical Sciences, Queen's Medical Centre, University of Nottingham, Nottingham NG2 7FP, United Kingdom; Lin, W., Department of Pharmaceutical Sciences, University of Nottingham, University Park, Nottingham NG7 2RD, United Kingdom; Gray, T., Department of Histopathology, University Hospital, Queen's Medical Centre, Nottingham NG2 7FP, United Kingdom; Parker, K.G., School of Biomedical Sciences, Queen's Medical Centre, University of Nottingham, Nottingham NG2 7FP, United Kingdom; Parker, T., School of Biomedical Sciences, Queen's Medical Centre, University of Nottingham, Nottingham NG2 7FP, United Kingdom</t>
  </si>
  <si>
    <t>Microspheres of ovalbumin (OVA) ranging from 1 to 15μm were prepared by emulsifying an aqueous solution of albumin in soya oil at room temperature then raising the temperature to 45°C for 30min, prior to harvesting of the microspheres. Production of OVA nanospheres with size less than 500nm was achieved by desolvation from aqueous albumin solutions using acetone. In both cases, lactic acid was added to the starting albumin solution to stabilise the resulting particles. Utilisation of an endogenous substance avoids the use of chemical crosslinking agents such as glutaraldehyde and associated toxicological concerns. Protein coating of knitted Dacron vascular grafts was performed by impregnation of the textile structure with lactic acid-stabilised ovalbumin nanospheres thereby providing a surface potentially resistant to blood platelet adhesion but conducive to endothelialisation. Protein release testing carried out in PBS at 37°C revealed that approximately 60% of the original albumin coating was retained by the Dacron graft material after 4 days and remained at this level for upto 4 weeks. Apart from the formulation of albumin microspheres for drug delivery, diagnostic applications and coating of biomedical textiles, the process of albumin stabilisation using lactic acid may be usefully applied to improve protein immobilisation on a wide range of biomaterial surfaces. Copyright (C) 2000 Elsevier Science Ltd.</t>
  </si>
  <si>
    <t>Albumin stabilisation; Coatings; Microspheres; Vascular grafts</t>
  </si>
  <si>
    <t>2-s2.0-0034746729</t>
  </si>
  <si>
    <t>Arunraj T.R., Sanoj Rejinold N., Ashwin Kumar N., Jayakumar R.</t>
  </si>
  <si>
    <t>10.1016/j.colsurfb.2013.09.023</t>
  </si>
  <si>
    <t>https://www.scopus.com/inward/record.uri?eid=2-s2.0-84885455715&amp;doi=10.1016%2fj.colsurfb.2013.09.023&amp;partnerID=40&amp;md5=1fa327dad2e826f7c2c68f4ca49be9f3</t>
  </si>
  <si>
    <t>Amrita Centre for Nanosciences and Molecular Medicine, Amrita Institute of Medical Sciences and Research Centre, Amrita Vishwa Vidyapeetham University, Kochi 682041, India</t>
  </si>
  <si>
    <t>Arunraj, T.R., Amrita Centre for Nanosciences and Molecular Medicine, Amrita Institute of Medical Sciences and Research Centre, Amrita Vishwa Vidyapeetham University, Kochi 682041, India; Sanoj Rejinold, N., Amrita Centre for Nanosciences and Molecular Medicine, Amrita Institute of Medical Sciences and Research Centre, Amrita Vishwa Vidyapeetham University, Kochi 682041, India; Ashwin Kumar, N., Amrita Centre for Nanosciences and Molecular Medicine, Amrita Institute of Medical Sciences and Research Centre, Amrita Vishwa Vidyapeetham University, Kochi 682041, India; Jayakumar, R., Amrita Centre for Nanosciences and Molecular Medicine, Amrita Institute of Medical Sciences and Research Centre, Amrita Vishwa Vidyapeetham University, Kochi 682041, India</t>
  </si>
  <si>
    <t>Hepatic carcinoma (HCC) is one of the most common cancer and its treatment has been considered a therapeutic challenge. Doxorubicin (Dox) is one of the most important chemotherapeutic agents used in the treatment for liver cancer. However, the efficacy of Dox therapy is restricted by the dose-dependent toxic side effects. To overcome the cardiotoxicity of Dox as well as the current problems of conventional modality treatment of HCC, we developed a locally injectable, biodegradable, and pH sensitive composite nanogels for site specific delivery. Both control and Dox loaded composite nanogel systems were analyzed by DLS, SEM, FTIR and TG/DTA. The size ranges of the control composite nanogels and their drug loaded counterparts were found to be 90. ±. 20 and 270. ±. 20. nm, respectively. The control chitin-PLA CNGs and Dox-chitin-PLA CNGs showed higher swelling and degradation in acidic pH. Drug entrapment efficiency and in vitro drug release studies were carried out and showed a higher drug release at acidic pH compared to neutral pH. Cellular internalization of the nanogel systems was confirmed by fluorescent microscopy. The cytotoxicity of the composite nanogels was analyzed toward HepG2 (human liver cancer) cell lines. Furthermore, the results of in vitro hemolytic assay and coagulation assay substantiate the blood compatibility of the system. Overall Dox-chitin-PLA CNGs system could be a promising anticancer drug delivery system for liver cancer therapy. © 2013 Elsevier B.V.</t>
  </si>
  <si>
    <t>Chitin-PLA composite nanogels; Doxorubicin; Drug delivery; Liver cancer; Nanomedicine</t>
  </si>
  <si>
    <t>2-s2.0-84885455715</t>
  </si>
  <si>
    <t>International Journal of Biological Macromolecules</t>
  </si>
  <si>
    <t>10.1016/j.ijbiomac.2013.08.013</t>
  </si>
  <si>
    <t>https://www.scopus.com/inward/record.uri?eid=2-s2.0-84883637612&amp;doi=10.1016%2fj.ijbiomac.2013.08.013&amp;partnerID=40&amp;md5=a82b5f4d0bfd74b91a7a842968008009</t>
  </si>
  <si>
    <t>In this work, we developed a pH responsive chitin-poly(caprolactone) composite nanogels (chitin-PCL CNGs) system for non-small cell lung cancer (NSCLC). A hydrophilic drug, doxorubicin (Dox) was loaded in Chitin-PCL CNGs (Dox-chitin-PCL CNGs). Both control and drug loaded systems were analyzed by DLS, SEM, FTIR and TG/DTA. The size ranges of the control composite nanogels and their drug loaded counterparts were found to be 70. ±. 20 and 240. ±. 20. nm, respectively. The control chitin-PCL CNGs and Dox-chitin-PCL CNGs showed higher swelling and degradation in acidic pH. Drug entrapment efficiency and in-vitro drug release studies were carried out and showed a higher drug release at acidic pH compared to neutral pH. Cellular internalization of the nanogel systems was confirmed by fluorescent microscopy. Dox-Chitin-PCL CNGs showed dose dependent cytotoxicity toward A549 (adenocarcinomic human alveolar basal epithelial cells) cancer cells. Furthermore, the results of in-vitro hemolytic assay and coagulation assay substantiate the blood compatibility of the system. These results indicate that chitin-PCL CNGs is a novel carrier for delivery of anticancer drugs. © 2013 Elsevier B.V.</t>
  </si>
  <si>
    <t>Cancer nanomedicine; Chitin; Composite nanogels; Drug delivery; Lung cancer; PCL</t>
  </si>
  <si>
    <t>2-s2.0-84883637612</t>
  </si>
  <si>
    <t>Anitha A., Chennazhi K.P., Nair S.V., Jayakumar R.</t>
  </si>
  <si>
    <t>10.1166/jbn.2012.1365</t>
  </si>
  <si>
    <t>https://www.scopus.com/inward/record.uri?eid=2-s2.0-84861473831&amp;doi=10.1166%2fjbn.2012.1365&amp;partnerID=40&amp;md5=825005ea081b76ab0b6eb9f5ecf1f6d4</t>
  </si>
  <si>
    <t>Amrita Centre for Nanosciences and Molecular Medicine, Amrita Institute of Medical Sciences and Research Centre, Amrita Vishwa Vidyapeetham, Cochin 682041, India</t>
  </si>
  <si>
    <t>Anitha, A., Amrita Centre for Nanosciences and Molecular Medicine, Amrita Institute of Medical Sciences and Research Centre, Amrita Vishwa Vidyapeetham, Cochin 682041, India; Chennazhi, K.P., Amrita Centre for Nanosciences and Molecular Medicine, Amrita Institute of Medical Sciences and Research Centre, Amrita Vishwa Vidyapeetham, Cochin 682041, India; Nair, S.V., Amrita Centre for Nanosciences and Molecular Medicine, Amrita Institute of Medical Sciences and Research Centre, Amrita Vishwa Vidyapeetham, Cochin 682041, India; Jayakumar, R., Amrita Centre for Nanosciences and Molecular Medicine, Amrita Institute of Medical Sciences and Research Centre, Amrita Vishwa Vidyapeetham, Cochin 682041, India</t>
  </si>
  <si>
    <t>Chitosan and its carboxymethyl derivatives are smart biopolymers that are non-toxic, biocompatible, biodegradable and hence found applications in biomedical field. In the current work, we have developed 5-fluorouracil (5-FU) loaded N,O-carboxymethyl chitosan (N,O-CMC) nanoparticles (mean diameter: 80±20 nm, zeta potential: +52±47±2 mV) for cancer drug delivery. Drug entrapment efficiency (65%) and in vitro drug release studies were carried out spectrophotometricaly. Cellular internalization of the drug loaded nanoparticles was confirmed by fluorescent microscopy and flow cytometric analysis. Results of anticancer activity via MTT, apoptosis and caspase 3 assays showed the toxicity of the drug loaded nanoparticles towards breast cancer cells. As a whole these results indicates the potential of 5-FU loaded N,O-CMC nanoparticles in breast cancer chemotherapy in which the side effects of conventional chemo treatment could be reduced. Furthermore, the results of in vitro hemolytic assay and coagulation assay substantiate the blood compatibility of the system as well. Copyright © 2012 American Scientific Publishers All rights reserved.</t>
  </si>
  <si>
    <t>5-Fluorouracil; Biomaterials; Breast cancer; Cancer drug delivery; N,O-Carboxymethyl chitosan; Nanoparticles</t>
  </si>
  <si>
    <t>2-s2.0-84861473831</t>
  </si>
  <si>
    <t>Huang C., Zhou Y., Jin Y., Zhou X., Tang Z., Guo X., Zhou S.</t>
  </si>
  <si>
    <t>Preparation and characterization of temperature-responsive and magnetic nanomicelles</t>
  </si>
  <si>
    <t>10.1039/c0jm04264a</t>
  </si>
  <si>
    <t>https://www.scopus.com/inward/record.uri?eid=2-s2.0-79953204993&amp;doi=10.1039%2fc0jm04264a&amp;partnerID=40&amp;md5=8e171d84b4481147d07c532fecf37abf</t>
  </si>
  <si>
    <t>Key Laboratory of Advanced Technologies of Materials, Southwest Jiaotong University, Ministry of Education, Chengdu 610031, China; School of Life Science and Engineering, Southwest Jiaotong University, Chengdou 610031 Sichuan, China; Interventional Therapy Department, Second Affiliated Hospital, Soochow University, 215004 Suzhou, China</t>
  </si>
  <si>
    <t>Huang, C., Key Laboratory of Advanced Technologies of Materials, Southwest Jiaotong University, Ministry of Education, Chengdu 610031, China; Zhou, Y., School of Life Science and Engineering, Southwest Jiaotong University, Chengdou 610031 Sichuan, China; Jin, Y., Interventional Therapy Department, Second Affiliated Hospital, Soochow University, 215004 Suzhou, China; Zhou, X., Interventional Therapy Department, Second Affiliated Hospital, Soochow University, 215004 Suzhou, China; Tang, Z., School of Life Science and Engineering, Southwest Jiaotong University, Chengdou 610031 Sichuan, China; Guo, X., School of Life Science and Engineering, Southwest Jiaotong University, Chengdou 610031 Sichuan, China; Zhou, S., Key Laboratory of Advanced Technologies of Materials, Southwest Jiaotong University, Ministry of Education, Chengdu 610031, China, School of Life Science and Engineering, Southwest Jiaotong University, Chengdou 610031 Sichuan, China</t>
  </si>
  <si>
    <t>One type of the temperature-responsive and magnetic nanomicelles was synthesized based on SPIONs (superparamagnetic iron oxide nanoparticles) and the biocompatible polymer-Pluronic F127 or its copolymer with poly(dl-lactic acid) (F127-PLA) via a facile chemical conjugation method. The magnetic nanomicelles were characterized by Fourier transform infrared spectroscopy (FT-IR), X-ray powder diffraction (XRD), thermogravimetric analysis (TGA), a vibrating sample magnetometer (VSM), dynamic light scattering measurements (DLS), transmission electron microscopy (TEM) and atomic force microscopy (AFM). The varying volume shrinkage of the magnetic nanomicelles was detected when increasing the temperature from 15 to 45 °C. Doxorubicin hydrochloride (DOX·HCl) was selected as a model anticancer drug to investigate the drug loading and release behavior in the buffer solutions with different pH values and in an alternating magnetic field (MF). The Alamar blue assay was performed to evaluate the biocompatibility of the micelles and the antiproliferative effect of the drug-loaded micelles. The results displayed that the magnetic micelles were safe carriers and the DOX·HCl-loaded micelles were equally effective as the free drug for suppressing the growth of tumor cells. The blood compatibility studies showed few effects on coagulation and hemolysis. Therefore, the magnetic micelles possess many great potential applications in the field of nanomedicine. © The Royal Society of Chemistry.</t>
  </si>
  <si>
    <t>2-s2.0-79953204993</t>
  </si>
  <si>
    <t>Chen Y., Chen H., Zeng D., Tian Y., Chen F., Feng J., Shi J.</t>
  </si>
  <si>
    <t>10.1021/nn1015117</t>
  </si>
  <si>
    <t>https://www.scopus.com/inward/record.uri?eid=2-s2.0-78049351024&amp;doi=10.1021%2fnn1015117&amp;partnerID=40&amp;md5=601761894c655be05f80a62fdeb28655</t>
  </si>
  <si>
    <t>State Laboratory of High Performance Ceramic and Superfine Microstructure, Shanghai Institute of Ceramics, Chinese Academy of Sciences, Shanghai 200050, China; Department of Biomedical Engineering, Chongqing Medical University, Chongqing 400016, China</t>
  </si>
  <si>
    <t>Chen, Y., State Laboratory of High Performance Ceramic and Superfine Microstructure, Shanghai Institute of Ceramics, Chinese Academy of Sciences, Shanghai 200050, China; Chen, H., State Laboratory of High Performance Ceramic and Superfine Microstructure, Shanghai Institute of Ceramics, Chinese Academy of Sciences, Shanghai 200050, China; Zeng, D., Department of Biomedical Engineering, Chongqing Medical University, Chongqing 400016, China; Tian, Y., Department of Biomedical Engineering, Chongqing Medical University, Chongqing 400016, China; Chen, F., State Laboratory of High Performance Ceramic and Superfine Microstructure, Shanghai Institute of Ceramics, Chinese Academy of Sciences, Shanghai 200050, China; Feng, J., State Laboratory of High Performance Ceramic and Superfine Microstructure, Shanghai Institute of Ceramics, Chinese Academy of Sciences, Shanghai 200050, China; Shi, J.</t>
  </si>
  <si>
    <t>A potential platform for simultaneous anticancer drug delivery and MRI cell imaging has been demonstrated by uniform hollow inorganic core/shell structured multifunctional mesoporous nanocapsules, which are composed of functional inorganic (Fe3O4, Au, etc.) nanocrystals as cores, a thin mesoporous silica shell, and a huge cavity in between. The synthetic strategy for the creation of huge cavities between functional core and mesoporous silica shell is based on a structural difference based selective etching method, by which solid silica middle layer of Fe2O3@SiO 2@mSiO2 (or Au@SiO2@mSiO2) composite nanostructures was selectively etched away while the mesoporous silica shell could be kept relatively intact. The excellent biocompatibility of obtained multifunctional nanocapsules (Fe3O4@mSiO2) was demonstrated by very low cytotoxicity against various cell lines, low hemolyticity against human blood red cells and no significant coagulation effect against blood plasma. The cancer cell uptake and intracellular location of the nanocapsules were observed by confocal laser scanning microscopy and bio-TEM. Importantly, the prepared multifunctional inorganic mesoporous nanocapsules show both high loading capacity (20%) and efficiency (up to 100%) for doxorubicin simultaneously because of the formation of the cavity, enhanced surface area/pore volume and the electrostatic interaction between DOX molecules and mesoporous silica surface. Besides, the capability of Fe3O 4@mSiO2 nanocapsules as contrast agents of MRI was demonstrated both in vitro and in vivo, indicating the simultaneous imaging and therapeutic multifunctionalities of the composite nanocapsules. Moreover, the concept of multifunctional inorganic nanocapsules was extended to design and prepare Gd-Si-DTPA grafted Au@mSiO2 nanocapsules for nanomedical applications, further demonstrating the generality of this strategy for the preparation of various multifunctional mesoporous nanocapsules. © 2010 American Chemical Society.</t>
  </si>
  <si>
    <t>Au; drug delivery; Fe3O 4; mesoporous silica; MRI; nanocapsules</t>
  </si>
  <si>
    <t>2-s2.0-78049351024</t>
  </si>
  <si>
    <t>Alavidjeh M.S., Haririan I., Khorramizadeh M.R., Ghane Z.Z., Ardestani M.S., Namazi H.</t>
  </si>
  <si>
    <t>10.1007/s10856-009-3978-8</t>
  </si>
  <si>
    <t>https://www.scopus.com/inward/record.uri?eid=2-s2.0-77951254308&amp;doi=10.1007%2fs10856-009-3978-8&amp;partnerID=40&amp;md5=b4c8cb9e3e2459242912fe4b816b4441</t>
  </si>
  <si>
    <t>Department of Pharmaceutics, Faculty of Pharmacy, Tehran University of Medical Sciences, P.O. Box 14155-6451, Tehran, Iran; Department of Medical Biotechnology, School of Advanced Medical Biotechnology, Tehran University of Medical Sciences, Tehran, Iran; Department of Pathobiology, School of Public Health, Tehran University of Medical Sciences, Tehran, Iran; Department of Medicinal Chemistry, Faculty of Pharmacy, Tehran University of Medical Sciences, Tehran, Iran; Laboratory of Natural Carbohydrates and Biopolymer, Faculty of Chemistry, University of Tabriz, Tabriz, Iran; Biomaterials Research Center (BRC), University of Tehran, Tehran, Iran</t>
  </si>
  <si>
    <t>Alavidjeh, M.S., Department of Pharmaceutics, Faculty of Pharmacy, Tehran University of Medical Sciences, P.O. Box 14155-6451, Tehran, Iran; Haririan, I., Department of Pharmaceutics, Faculty of Pharmacy, Tehran University of Medical Sciences, P.O. Box 14155-6451, Tehran, Iran, Biomaterials Research Center (BRC), University of Tehran, Tehran, Iran; Khorramizadeh, M.R., Department of Medical Biotechnology, School of Advanced Medical Biotechnology, Tehran University of Medical Sciences, Tehran, Iran; Ghane, Z.Z., Department of Pathobiology, School of Public Health, Tehran University of Medical Sciences, Tehran, Iran; Ardestani, M.S., Department of Medicinal Chemistry, Faculty of Pharmacy, Tehran University of Medical Sciences, Tehran, Iran; Namazi, H., Laboratory of Natural Carbohydrates and Biopolymer, Faculty of Chemistry, University of Tabriz, Tabriz, Iran</t>
  </si>
  <si>
    <t>The use of dendrimers as nano-sized excipients/vectors in biological and pharmaceutical systems is dependent on the investigation of their toxicological profiles in biological media. In this study, a series of mechanistic in vitro structure-associated cell toxicity evaluations was performed on the two generations of an anionic linear-globular dendrimer G1 and G2 (where PEG is the core, and citric acid is the periphery) each of which has a different size, charge, and MW. In vitro cytotoxicity behavior of the dendrimers with the methods like crystal violet staining, methyl thiazolyl tetrazolium (MTT), and lactate dehydrogenase (LDH) assays was analyzed. The cell death mechanisms (apoptosis-necrosis) induced by the dendrimers were also evaluated in HT1080 cell line. The impact of the dendrimers on the release of the pro-inflammatory cytokines like TNF-α (tumor necrosis factor alpha) and IL1-β (interleukin 1 beta) was assessed in THP-1 cell line. Hemolysis assay and coagulation studies such as PT (prothrombin time) and APTT (activated partial thromboplastin time) on human blood samples were conducted to examine the interactions of the dendrimers with such bio-environments. The results of cell cytotoxicity experiments and the amounts of IL1-β and TNF-α secretions from THP-1 cell line were consistent with the hemoglobin release from the erythrocytes and the results gained from the coagulation studies. In fact, no significant harmful effect was observed for the dendrimers up to the concentration of 0.5 mg/ml. Both apoptosis and necrosis were ascribed to cell death. The G1 with more flexibility, less negative charge, and greater poly dispersity in size versus the G2 displayed more toxicity than the G2 at the concentration of 1 mg/ml and above in most of the experiments. As a whole, these results suggest a biocompatible range for these hybrid structures up to the concentration of 0.5 mg/ml. Therefore, the potentiality for these structures to be employed in the different and numerous realms of nanomedicine will be very great. © 2010 Springer Science+Business Media, LLC.</t>
  </si>
  <si>
    <t>2-s2.0-77951254308</t>
  </si>
  <si>
    <t>Crespo K.A., Baronetti J.L., Quinteros M.A., Páez P.L., Paraje M.G.</t>
  </si>
  <si>
    <t>Intra- and Extracellular Biosynthesis and Characterization of Iron Nanoparticles from Prokaryotic Microorganisms with Anticoagulant Activity</t>
  </si>
  <si>
    <t>10.1007/s11095-016-2084-0</t>
  </si>
  <si>
    <t>https://www.scopus.com/inward/record.uri?eid=2-s2.0-85006340244&amp;doi=10.1007%2fs11095-016-2084-0&amp;partnerID=40&amp;md5=da56da1bc004d4e96d7794972ec42948</t>
  </si>
  <si>
    <t>Instituto Multidisciplinario de Biología Vegetal (IMBIV) - Consejo Nacional de Investigaciones Científicas y Técnicas (CONICET), Buenos Aires, Argentina; Cátedra de Microbiología, Facultad de Ciencias Exactas Físicas y Naturales, Universidad Nacional de Córdoba (UNC), Av. Vélez Sarsfield 299, Córdoba, Argentina; Unidad de Tecnología Farmacéutica (UNITEFA) - Consejo Nacional de Investigaciones Científicas y Técnicas (CONICET), Buenos Aires, Argentina; Departamento de Farmacia, Facultad de Ciencias Químicas, Universidad Nacional de Córdoba (UNC), Córdoba, Argentina</t>
  </si>
  <si>
    <t>Crespo, K.A., Instituto Multidisciplinario de Biología Vegetal (IMBIV) - Consejo Nacional de Investigaciones Científicas y Técnicas (CONICET), Buenos Aires, Argentina; Baronetti, J.L., Instituto Multidisciplinario de Biología Vegetal (IMBIV) - Consejo Nacional de Investigaciones Científicas y Técnicas (CONICET), Buenos Aires, Argentina, Cátedra de Microbiología, Facultad de Ciencias Exactas Físicas y Naturales, Universidad Nacional de Córdoba (UNC), Av. Vélez Sarsfield 299, Córdoba, Argentina; Quinteros, M.A., Instituto Multidisciplinario de Biología Vegetal (IMBIV) - Consejo Nacional de Investigaciones Científicas y Técnicas (CONICET), Buenos Aires, Argentina, Departamento de Farmacia, Facultad de Ciencias Químicas, Universidad Nacional de Córdoba (UNC), Córdoba, Argentina; Páez, P.L., Unidad de Tecnología Farmacéutica (UNITEFA) - Consejo Nacional de Investigaciones Científicas y Técnicas (CONICET), Buenos Aires, Argentina, Departamento de Farmacia, Facultad de Ciencias Químicas, Universidad Nacional de Córdoba (UNC), Córdoba, Argentina; Paraje, M.G., Instituto Multidisciplinario de Biología Vegetal (IMBIV) - Consejo Nacional de Investigaciones Científicas y Técnicas (CONICET), Buenos Aires, Argentina, Cátedra de Microbiología, Facultad de Ciencias Exactas Físicas y Naturales, Universidad Nacional de Córdoba (UNC), Av. Vélez Sarsfield 299, Córdoba, Argentina</t>
  </si>
  <si>
    <t>The use of microorganisms for the synthesis of nanoparticles (NPs) is relatively new in basic research and technology areas. Purpose: This work was conducted to optimized the biosynthesis of iron NPs intra- and extracellular by Escherichia coli or Pseudomonas aeruginosa and to evaluate their anticoagulant activity. Study Design/Methods: The structures and properties of the iron NPs were investigated by Ultraviolet–visible (UV-vis) spectroscopy, Zeta potential, Dynamic light scattering (DLS), Field emission scanning electron microscope (FESEM)/ Energy dispersive X-ray (EDX) and transmission electron microscopy (TEM). Anticoagulant activity was determined by conducting trials of Thrombin Time (TT), Activated Partial Prothrombin Time (APTT) and Prothrombin Time (PT). Results: UV-vis spectrum of the aqueous medium containing iron NPs showed a peak at 275 nm. The forming of iron NPs was confirmed by FESEM/ EDX, and TEM. The morphology was spherical shapes mostly with low polydispersity and the average particle diameter was 23 ± 1 nm. Iron NPs showed anticoagulant activity by the activation of extrinsic pathway. Conclusion: The eco-friendly process of biosynthesis of iron NPs employing prokaryotic microorganisms presents a good anticoagulant activity. This could be explored as promising candidates for a variety of biomedical and pharmaceutical applications. © 2016, Springer Science+Business Media New York.</t>
  </si>
  <si>
    <t>anticoagulant activity; Escherichia coli; iron nanoparticles; microbial biosynthesis; Pseudomonas aeruginosa</t>
  </si>
  <si>
    <t>2-s2.0-85006340244</t>
  </si>
  <si>
    <t>Major R., Lackner J.M., Sanak M., Major B.</t>
  </si>
  <si>
    <t>IOP Conference Series: Materials Science and Engineering</t>
  </si>
  <si>
    <t>10.1088/1757-899X/119/1/012031</t>
  </si>
  <si>
    <t>https://www.scopus.com/inward/record.uri?eid=2-s2.0-84968611342&amp;doi=10.1088%2f1757-899X%2f119%2f1%2f012031&amp;partnerID=40&amp;md5=969a21f750066a44dba66d5b5f842fd2</t>
  </si>
  <si>
    <t>Institute of Metallurgy and Materials Science, Polish Academy of Sciences, Reymonta St. 25, Crakow, Poland; Joanneum Research Forschungs-GmbH, Materials - Functional Surfaces, Leoben, Austria; Department of Medicine, Jagiellonian University Medical College, 8 Skawinska Street, Cracow, Poland</t>
  </si>
  <si>
    <t>Major, R., Institute of Metallurgy and Materials Science, Polish Academy of Sciences, Reymonta St. 25, Crakow, Poland; Lackner, J.M., Joanneum Research Forschungs-GmbH, Materials - Functional Surfaces, Leoben, Austria; Sanak, M., Department of Medicine, Jagiellonian University Medical College, 8 Skawinska Street, Cracow, Poland; Major, B., Institute of Metallurgy and Materials Science, Polish Academy of Sciences, Reymonta St. 25, Crakow, Poland</t>
  </si>
  <si>
    <t>In the present work, blood and blood plasma interaction to silver stabilised polyelectrolytes was investigated in vitro. The designed materials are dedicated for regeneration of the cardiovascular system. Silver nanoparticles were introduced into the polyelectrolyte structure in order to reduce the risk of bacterial biofilm formation. The introduction of Ag nanoparticles occurred by deposition at high vacuum by magnetron sputtering. The analysis of blood-materials interactions were performed by using commercially available tester, Impact-R (Diamed). The assessment of silver ion nanoparticles release into the plasma consisted in determining the Prothrombin Time (PT) and Activated Partial Thromboplastin Time (APTT). Unmodified surface of polyelectrolytes is a strong activator for blood elements. The introduction of silver nanoparticles resulted in a significant reduction in the probability of clotting. The extrinsic pathway of coagulation determined on the basis of the PT and the intrinsic and common pathways of coagulation measured by the APTT did not indicate the danger out of range. Microstructure was studied using TEM on thin foils prepared from the cross-section of samples subjected to biomedical treatments. The observations revealed hetero- interface between two different crystalline solids.</t>
  </si>
  <si>
    <t>Conference Paper</t>
  </si>
  <si>
    <t>2-s2.0-84968611342</t>
  </si>
  <si>
    <t>Yildirim A., Ozgur E., Bayindir M.</t>
  </si>
  <si>
    <t>10.1039/c3tb20139b</t>
  </si>
  <si>
    <t>https://www.scopus.com/inward/record.uri?eid=2-s2.0-84876546721&amp;doi=10.1039%2fc3tb20139b&amp;partnerID=40&amp;md5=5aa24322ce664cb8adca93b8b0061a79</t>
  </si>
  <si>
    <t>UNAM-National Nanotechnology Research Center, Turkey; Institute of Materials Science and Nanotechnology, Turkey; Department of Physics, Bilkent University, 06800 Ankara, Turkey</t>
  </si>
  <si>
    <t>Yildirim, A., UNAM-National Nanotechnology Research Center, Turkey, Institute of Materials Science and Nanotechnology, Turkey; Ozgur, E., UNAM-National Nanotechnology Research Center, Turkey, Institute of Materials Science and Nanotechnology, Turkey; Bayindir, M., UNAM-National Nanotechnology Research Center, Turkey, Institute of Materials Science and Nanotechnology, Turkey, Department of Physics, Bilkent University, 06800 Ankara, Turkey</t>
  </si>
  <si>
    <t>Although numerous mesoporous silica nanoparticle (MSN) drug carriers and theranostic agents with various surface functionalities have been designed in the last decade, their biocompatibility remains a matter of intensive debate. Here, we systematically evaluated interactions of a series of MSNs possessing different surface functional groups (ionic, polar, neutral, and hydrophobic) with blood constituents, in terms of their hemolytic activity, thrombogenicity, and adsorption of blood proteins on their surfaces. Using a hemolysis assay we showed that surface functionalization can reduce or even completely prevent the hemolytic activity of bare MSNs. We investigated thrombogenicity of MSNs by measuring prothrombin time (PT) and activated partial thromboplastin time (aPTT). We observed that none of the MSNs used in this study exhibit significant thrombogenic activity. Lastly, we examined non-specific protein adsorption on MSN surfaces using human serum albumin (HSA) and gamma globulins (γGs) and found that surface functionalization with ionic groups can greatly reduce protein adsorption. Demonstration of the surface functionalization having a crucial impact on blood compatibility might serve as a guideline for further investigation related to the design of mesoporous silica systems for biomedical applications, and shed light on research towards the ultimate goal of developing smart theranostic systems. © The Royal Society of Chemistry 2013.</t>
  </si>
  <si>
    <t>2-s2.0-84876546721</t>
  </si>
  <si>
    <t>Liu F., He X., Lei Z., Liu L., Zhang J., You H., Zhang H., Wang Z.</t>
  </si>
  <si>
    <t>10.1002/adhm.201400676</t>
  </si>
  <si>
    <t>https://www.scopus.com/inward/record.uri?eid=2-s2.0-84924600486&amp;doi=10.1002%2fadhm.201400676&amp;partnerID=40&amp;md5=6706533ded9ae4a8beba1451c0ea39ca</t>
  </si>
  <si>
    <t>State Key Laboratory of Electroanalytical Chemistry, Changchun Institute of Applied Chemistry, Chinese Academy of Sciences, Changchun, China; University of Chinese Academy of Sciences, Beijing, China; School of Life Science and Technology, Changchun University of Science and Technology, Changchun, China; Department of Radiology, The First Hospital of Jilin University, Changchun, China; State Key laboratory of Rare Earth Resource Utilization, Changchun Institute of Applied Chemistry, Chinese Academy of Sciences, Changchun, China</t>
  </si>
  <si>
    <t>Liu, F., State Key Laboratory of Electroanalytical Chemistry, Changchun Institute of Applied Chemistry, Chinese Academy of Sciences, Changchun, China, University of Chinese Academy of Sciences, Beijing, China; He, X., School of Life Science and Technology, Changchun University of Science and Technology, Changchun, China; Lei, Z., State Key Laboratory of Electroanalytical Chemistry, Changchun Institute of Applied Chemistry, Chinese Academy of Sciences, Changchun, China, University of Chinese Academy of Sciences, Beijing, China; Liu, L., Department of Radiology, The First Hospital of Jilin University, Changchun, China; Zhang, J., School of Life Science and Technology, Changchun University of Science and Technology, Changchun, China; You, H., State Key laboratory of Rare Earth Resource Utilization, Changchun Institute of Applied Chemistry, Chinese Academy of Sciences, Changchun, China; Zhang, H., Department of Radiology, The First Hospital of Jilin University, Changchun, China; Wang, Z., State Key Laboratory of Electroanalytical Chemistry, Changchun Institute of Applied Chemistry, Chinese Academy of Sciences, Changchun, China</t>
  </si>
  <si>
    <t>The development of biosafe nanoplatforms with diagnostic and therapeutic multifunction is extremely demanded for designing cancer theranostic medicines. Here, a facile methodology is developed to construct a multifunctional nanotheranostic that gathers five functions, upconversion luminescence (UCL) imaging, T 1-weighted magnetic resonance imaging (MRI), X-ray computed tomography (CT) imaging, photothermal therapy (PTT), and chemotherapy, into one single nanoprobe (named as UCNP@PDA5-PEG-DOX). For generating the UCNP@PDA5-PEG-DOX, a near-infrared light (NIR)-absorbing polydopamine (PDA) shell is directly coated on oleic-acid-capped β-NaGdF4:Yb3+,Er3+@β-NaGdF4 upconverting nanoparticle (UCNP) core for the first time to form monodisperse, ultrastable, and noncytotoxic core-shell-structured nanosphere via water-in-oil microemulsion approach. When combined with 808 nm NIR laser irradiation, the UCNP@PDA5-PEG-DOX shows great synergistic interaction between PTT and the enhanced chemotherapy, resulting in completely eradicated mouse-bearing SW620 tumor without regrowth. In addition, leakage study, hemolysis assay, histology analysis, and blood biochemistry assay unambiguously reveal that the UCNP@PDA5-PEG has inappreciable cytotoxicity and negligible organ toxicity. The results provide explicit strategy for fabricating multifunctional nanoplatforms from the integration of UCNP with NIR-absorbing polymers, important for developing multi-mode nanoprobes for biomedical applications. NaGdF4:Yb3+,Er3+@NaGdF4 upconverting nanoparticle@polydopamine nanocomposites (UCNP@PDA) are synthesized by facile water-in-oil microemulsion method, which can be employed to construct multifunctional nanotheranostics. In vivo experimental results demonstrate that PEGylated upconverting nanoparticle (UCNP) with 5 nm polydopamine (PDA) shell (UCNP@PDA5-PEG) presents strong contrast enhancement effects on subcutaneous colorectal tumor. After loading with doxorubicin (DOX), the UCNP@PDA5-PEG-DOX exhibits highly effective chemophotothermal synergistic therapy on colorectal tumor. © 2014 WILEY-VCH Verlag GmbH &amp; Co. KGaA, Weinheim.</t>
  </si>
  <si>
    <t>Chemotherapy; Multimodality imaging; Photothermal therapy; Polydopamine; Upconversion nanoparticle</t>
  </si>
  <si>
    <t>2-s2.0-84924600486</t>
  </si>
  <si>
    <t>Martínez-Gutierrez F., Thi E.P., Silverman J.M., de Oliveira C.C., Svensson S.L., Hoek A.V., Sánchez E.M., Reiner N.E., Gaynor E.C., Pryzdial E.L.G., Conway E.M., Orrantia E., Ruiz F., Av-Gay Y., Bach H.</t>
  </si>
  <si>
    <t>Antibacterial activity, inflammatory response, coagulation and cytotoxicity effects of silver nanoparticles</t>
  </si>
  <si>
    <t>10.1016/j.nano.2011.06.014</t>
  </si>
  <si>
    <t>https://www.scopus.com/inward/record.uri?eid=2-s2.0-84858617840&amp;doi=10.1016%2fj.nano.2011.06.014&amp;partnerID=40&amp;md5=d4dae78d02ac1d9f5359838f2c6ab566</t>
  </si>
  <si>
    <t>Department of Medicine, Division of Infectious Diseases, University of British Columbia, Vancouver, BC, Canada; Facultad de Ciencias Químicas, UASLP, Álvaro Obregón 64, San Luis Potosí, Mexico; Centro de Investigaciones de Materiales Avanzados, Chihuahua, Mexico; Department of Microbiology and Immunology, University of British Columbia, Vancouver, BC, Canada; Centre for Blood Research, University of British Columbia, Canadian Blood Services, Vancouver, BC, Canada; Department of Pathology and Laboratory Medicine, University of British Columbia, Vancouver, BC, Canada; Departamento de Físico Matemáticas, Universidad Autónoma de San Luis Potosí, Mexico; Department of Medicine, Division of Haematology-Oncology, University of British Columbia, Vancouver, BC, Canada</t>
  </si>
  <si>
    <t>Martínez-Gutierrez, F., Department of Medicine, Division of Infectious Diseases, University of British Columbia, Vancouver, BC, Canada, Facultad de Ciencias Químicas, UASLP, Álvaro Obregón 64, San Luis Potosí, Mexico, Centro de Investigaciones de Materiales Avanzados, Chihuahua, Mexico; Thi, E.P., Department of Medicine, Division of Infectious Diseases, University of British Columbia, Vancouver, BC, Canada; Silverman, J.M., Department of Medicine, Division of Infectious Diseases, University of British Columbia, Vancouver, BC, Canada; de Oliveira, C.C., Department of Medicine, Division of Infectious Diseases, University of British Columbia, Vancouver, BC, Canada; Svensson, S.L., Department of Microbiology and Immunology, University of British Columbia, Vancouver, BC, Canada; Hoek, A.V., Centre for Blood Research, University of British Columbia, Canadian Blood Services, Vancouver, BC, Canada, Department of Pathology and Laboratory Medicine, University of British Columbia, Vancouver, BC, Canada; Sánchez, E.M., Departamento de Físico Matemáticas, Universidad Autónoma de San Luis Potosí, Mexico; Reiner, N.E., Department of Medicine, Division of Infectious Diseases, University of British Columbia, Vancouver, BC, Canada; Gaynor, E.C., Department of Microbiology and Immunology, University of British Columbia, Vancouver, BC, Canada; Pryzdial, E.L.G., Centre for Blood Research, University of British Columbia, Canadian Blood Services, Vancouver, BC, Canada, Department of Pathology and Laboratory Medicine, University of British Columbia, Vancouver, BC, Canada; Conway, E.M., Centre for Blood Research, University of British Columbia, Canadian Blood Services, Vancouver, BC, Canada, Department of Medicine, Division of Haematology-Oncology, University of British Columbia, Vancouver, BC, Canada; Orrantia, E., Centro de Investigaciones de Materiales Avanzados, Chihuahua, Mexico; Ruiz, F., Facultad de Ciencias Químicas, UASLP, Álvaro Obregón 64, San Luis Potosí, Mexico; Av-Gay, Y., Department of Medicine, Division of Infectious Diseases, University of British Columbia, Vancouver, BC, Canada; Bach, H., Department of Medicine, Division of Infectious Diseases, University of British Columbia, Vancouver, BC, Canada</t>
  </si>
  <si>
    <t>The incorporation of nanoparticles (NPs) in industrial and biomedical applications has increased significantly in recent years, yet their hazardous and toxic effects have not been studied extensively. Here, we studied the effects of 24 nm silver NPs (AgNPs) on a panel of bacteria isolated from medical devices used in a hospital intensive care unit. The cytotoxic effects were evaluated in macrophages and the expression of the inflammatory cytokines IL-6, IL-10 and TNF-α were quantified. The effects of NPs on coagulation were tested in vitro in plasma-based assays. We demonstrated that 24 nm AgNPs were effective in suppressing the growth of clinically relevant bacteria with moderate to high levels of antibiotic resistance. The NPs had a moderate inhibitory effect when coagulation was initiated through the intrinsic pathway. However, these NPs are cytotoxic to macrophages and are able to elicit an inflammatory response. Thus, beneficial and potential harmful effects of 24 nm AgNPs on biomedical devices must be weighed in further studies in vivo. From the Clinical Editor: The authors of this study demonstrate that gallic acid reduced 24 nm Ag NPs are effective in suppressing growth of clinically relevant antibiotic resistant bacteria. However, these NPs also exhibit cytotoxic properties to macrophages and may trigger an inflammatory response. Thus, the balance of beneficial and potential harmful effects must be weighed carefully in further studies. © 2012 Elsevier Inc.</t>
  </si>
  <si>
    <t>Antibacterial activity; Clinical isolates; Coagulation effect; Immunological response; Silver nanoparticles</t>
  </si>
  <si>
    <t>2-s2.0-84858617840</t>
  </si>
  <si>
    <t>Abraham S., So A., Unsworth L.D.</t>
  </si>
  <si>
    <t>10.1021/bm200778u</t>
  </si>
  <si>
    <t>https://www.scopus.com/inward/record.uri?eid=2-s2.0-80053988690&amp;doi=10.1021%2fbm200778u&amp;partnerID=40&amp;md5=32e0aa9b707a33d1769492e1d8ff6240</t>
  </si>
  <si>
    <t>Chemical and Materials Engineering Department, National Institute for Nanotechnology, University of Alberta, Edmonton, AB, Canada</t>
  </si>
  <si>
    <t>Abraham, S., Chemical and Materials Engineering Department, National Institute for Nanotechnology, University of Alberta, Edmonton, AB, Canada; So, A., Chemical and Materials Engineering Department, National Institute for Nanotechnology, University of Alberta, Edmonton, AB, Canada; Unsworth, L.D., Chemical and Materials Engineering Department, National Institute for Nanotechnology, University of Alberta, Edmonton, AB, Canada</t>
  </si>
  <si>
    <t>Nonfouling polymer architectures are considered important to the successful implementation of many biomaterials. It is thought that how these polymers induce conformational changes in proteins upon adsorption may dictate the fate of the device being utilized. Herein, oxidized silicon nanoparticles (SiNP) were modified with various forms of poly(carboxybetaine methacrylamide) (PCBMA) for the express purpose of understanding how polymer chemistry affects film hydration, adsorbed protein conformation, and clot formation kinetics. To this end, carboxybetaine monomers differing in intercharge separating spacer groups were synthesized, and nitroxide-mediated free radical polymerization (NMP) was conducted using alkoxyamine initiators with hydrophobic (TEMPO) and hydrophilic (β-phosphonate) terminal groups. The physical properties (surface composition, thickness, grafting density, etc.) of the resulting polymer-SiNP conjugates were quantified using several techniques, including Fourier transform infrared (FTIR) spectroscopy, dynamic light scattering (DLS), and thermogravimetric analysis (TGA). The effect of spacer group on the surface charge density was determined using zeta potential measurements. Three proteins, viz., lysozyme, bovine α-lactalbumin, and human serum albumin, were used to evaluate the effect film properties (charge, hydration, end-group) have on adsorbed protein conformation, as determined by circular dichroism (CD), fluorescence spectroscopy, and fluorescence quenching techniques. Hemocompatibility of these surfaces was observed by measuring clot formation kinetics using the plasma recalcification time assay. It was found that chain chemistry, as opposed to end-group chemistry, was a major determiner for water structure, adsorbed protein conformation, and clotting kinetics. It is thought that the systematic evaluation of how both chain (internal) and end-group (external) polymer properties affect film hydration, protein conformation, and clot formation will provide valuable insight that can be applied to all engineered surfaces for biomedical applications. © 2011 American Chemical Society.</t>
  </si>
  <si>
    <t>2-s2.0-80053988690</t>
  </si>
  <si>
    <t>Angelova N., Yordanov G.</t>
  </si>
  <si>
    <t>Colloids and Surfaces A: Physicochemical and Engineering Aspects</t>
  </si>
  <si>
    <t>10.1016/j.colsurfa.2016.12.048</t>
  </si>
  <si>
    <t>https://www.scopus.com/inward/record.uri?eid=2-s2.0-85007564410&amp;doi=10.1016%2fj.colsurfa.2016.12.048&amp;partnerID=40&amp;md5=492b16d36e71abecf2b75f838e3f5206</t>
  </si>
  <si>
    <t>Sofia University St. Kliment Ohridski, Faculty of Chemistry and Pharmacy, 1 “James Bourchier” Blvd., Sofia, Bulgaria</t>
  </si>
  <si>
    <t>Angelova, N., Sofia University St. Kliment Ohridski, Faculty of Chemistry and Pharmacy, 1 “James Bourchier” Blvd., Sofia, Bulgaria; Yordanov, G., Sofia University St. Kliment Ohridski, Faculty of Chemistry and Pharmacy, 1 “James Bourchier” Blvd., Sofia, Bulgaria</t>
  </si>
  <si>
    <t>In this article we report the utilization of human serum albumin as a biocompatible stabilizer in preparation of novel hybrid albumin-entrapped ferric oxyhydroxide nanoparticles. For that purpose, positively-charged nanorods of β-FeO(OH) were prepared by controlled hydrolysis of ferric chloride in aqueous medium and entrapped in albumin by desolvation and cross-linking with glutaraldehyde. The obtained hybrid nanoparticles were of average size 84 nm, negatively charged and stable in physiological buffer. Hemocompatibility studies showed that these nanoparticles did not cause hemolysis (tested in vitro), neither had any effects on morphology of blood formed elements, osmotic fragility of erythrocytes and clotting time of blood plasma, which are important prerequisites for their use in biomedical studies. © 2016</t>
  </si>
  <si>
    <t>Albumin; Clotting time; Ferric oxyhydroxide; Hemolysis; Nanoparticles; Osmotic fragility</t>
  </si>
  <si>
    <t>2-s2.0-85007564410</t>
  </si>
  <si>
    <t>Li C., Mu C., Lin W., Ngai T.</t>
  </si>
  <si>
    <t>10.1021/acsami.5b05287</t>
  </si>
  <si>
    <t>https://www.scopus.com/inward/record.uri?eid=2-s2.0-84940416419&amp;doi=10.1021%2facsami.5b05287&amp;partnerID=40&amp;md5=a436d5f4646a5f6cd600989bd643b2d8</t>
  </si>
  <si>
    <t>Department of Pharmaceutical and Bioengineering, School of Chemical Engineering, Sichuan University, Chengdu, China; Department of Biomass and Leather Engineering, Key Laboratory of Leather Chemistry and Engineering, Sichuan University, Chengdu, China; Department of Chemistry, Chinese University of Hong Kong, Shatin, Hong Kong</t>
  </si>
  <si>
    <t>Li, C., Department of Pharmaceutical and Bioengineering, School of Chemical Engineering, Sichuan University, Chengdu, China; Mu, C., Department of Pharmaceutical and Bioengineering, School of Chemical Engineering, Sichuan University, Chengdu, China; Lin, W., Department of Biomass and Leather Engineering, Key Laboratory of Leather Chemistry and Engineering, Sichuan University, Chengdu, China; Ngai, T., Department of Chemistry, Chinese University of Hong Kong, Shatin, Hong Kong</t>
  </si>
  <si>
    <t>In recent years, inorganic nanoparticles such as Laponite have frequently been incorporated into polymer matrixes to obtain nanocomposite hydrogels with hierarchical structures, ultrastrong tensibilities, and high transparencies. Despite their unique physical and chemical properties, only a few reports have evaluated Laponite-based nanocomposite hydrogels for biomedical applications. This article presents the synthesis and characterization of a novel, hemocompatible nanocomposite hydrogels by in situ polymerization of acrylamide (AAm) in a mixed suspension containing Laponite and gelatin. The compatibility, structure, thermal stability, and mechanical properties of the resulting NC gels with varied gel compositions were investigated. Our results show that the prepared nanocomposite hydrogels exhibit good thermal stability and mechanical properties. The introduction of a biocompatible polymer, gelatin, into the polymer matrix did not change the transparency and homogeneity of the resulting nanocomposite hydrogels, but it significantly decreased the hydrogel's pH-responsive properties. More importantly, gelatins that were incorporated into the PAAm network resisted nonspecific protein adsorption, improved the degree of hemolysis, and eventually prolonged the clotting time, indicating that the in vitro hemocompatibility of the resulting nanocomposite hydrogels had been substantially enhanced. Therefore, these nanocomposite hydrogels provide opportunities for potential use in various biomedical applications. (Figure Presented). © 2015 American Chemical Society.</t>
  </si>
  <si>
    <t>gelatin; hemocompatible; Laponite; nanocomposite hydrogels; PAAm</t>
  </si>
  <si>
    <t>2-s2.0-84940416419</t>
  </si>
  <si>
    <t>Bruckman M.A., Randolph L.N., VanMeter A., Hern S., Shoffstall A.J., Taurog R.E., Steinmetz N.F.</t>
  </si>
  <si>
    <t>Virology</t>
  </si>
  <si>
    <t>10.1016/j.virol.2013.10.035</t>
  </si>
  <si>
    <t>https://www.scopus.com/inward/record.uri?eid=2-s2.0-84889595508&amp;doi=10.1016%2fj.virol.2013.10.035&amp;partnerID=40&amp;md5=11503fe20f1f0178c7918e5722d62021</t>
  </si>
  <si>
    <t>Department of Biomedical Engineering, Case Western Reserve University, 10900 Euclid Avenue, Cleveland, OH 44106, United States; Department of Radiology, Case Western Reserve University, 10900 Euclid Avenue, Cleveland, OH 44106, United States; Department of Materials Science and Engineering, Case Western Reserve University, 10900 Euclid Avenue, Cleveland, OH 44106, United States; Department of Macromolecular Science and Engineering, Case Western Reserve University, 10900 Euclid Avenue, Cleveland, OH 44106, United States; Department of Chemistry, Williams College, 47 Lab Campus Drive, Williamstown, MA 01267, United States</t>
  </si>
  <si>
    <t>Bruckman, M.A., Department of Biomedical Engineering, Case Western Reserve University, 10900 Euclid Avenue, Cleveland, OH 44106, United States; Randolph, L.N., Department of Biomedical Engineering, Case Western Reserve University, 10900 Euclid Avenue, Cleveland, OH 44106, United States; VanMeter, A., Department of Biomedical Engineering, Case Western Reserve University, 10900 Euclid Avenue, Cleveland, OH 44106, United States; Hern, S., Department of Biomedical Engineering, Case Western Reserve University, 10900 Euclid Avenue, Cleveland, OH 44106, United States; Shoffstall, A.J., Department of Biomedical Engineering, Case Western Reserve University, 10900 Euclid Avenue, Cleveland, OH 44106, United States; Taurog, R.E., Department of Chemistry, Williams College, 47 Lab Campus Drive, Williamstown, MA 01267, United States; Steinmetz, N.F., Department of Biomedical Engineering, Case Western Reserve University, 10900 Euclid Avenue, Cleveland, OH 44106, United States, Department of Radiology, Case Western Reserve University, 10900 Euclid Avenue, Cleveland, OH 44106, United States, Department of Materials Science and Engineering, Case Western Reserve University, 10900 Euclid Avenue, Cleveland, OH 44106, United States, Department of Macromolecular Science and Engineering, Case Western Reserve University, 10900 Euclid Avenue, Cleveland, OH 44106, United States</t>
  </si>
  <si>
    <t>Understanding the pharmacokinetics, blood compatibility, biodistribution and clearance properties of nanoparticles is of great importance to their translation to clinical application. In this paper we report the biodistribution and pharmacokinetic properties of tobacco mosaic virus (TMV) in the forms of 300×18nm2 rods and 54nm-sized spheres. The availability of rods and spheres made of the same protein provides a unique scaffold to study the effect of nanoparticle shape on in vivo fate. For enhanced biocompatibility, we also considered a PEGylated formulation. Overall, the versions of nanoparticles exhibited comparable in vivo profiles; a few differences were noted: data indicate that rods circulate longer than spheres, illustrating the effect that shape plays on circulation. Also, PEGylation increased circulation times. We found that macrophages in the liver and spleen cleared the TMV rods and spheres from circulation. In the spleen, the viral nanoparticles trafficked through the marginal zone before eventually co-localizing in B-cell follicles. TMV rods and spheres were cleared from the liver and spleen within days with no apparent changes in histology, it was noted that spheres are more rapidly cleared from tissues compared to rods. Further, blood biocompatibility was supported, as none of the formulations induced clotting or hemolysis. This work lays the foundation for further application and tailoring of TMV for biomedical applications. © 2013 Elsevier Inc.</t>
  </si>
  <si>
    <t>Biodistribution; Blood compatibility; Nanoparticle shape; PEGylation; Pharmacokinetics; Tobacco mosaic virus; Viral nanoparticle</t>
  </si>
  <si>
    <t>2-s2.0-84889595508</t>
  </si>
  <si>
    <t>Xia Y., Cheng C., Wang R., Qin H., Zhang Y., Ma L., Tan H., Gu Z., Zhao C.</t>
  </si>
  <si>
    <t>Polymer Chemistry</t>
  </si>
  <si>
    <t>10.1039/c4py00870g</t>
  </si>
  <si>
    <t>https://www.scopus.com/inward/record.uri?eid=2-s2.0-84907821726&amp;doi=10.1039%2fc4py00870g&amp;partnerID=40&amp;md5=f7847fc82ab54fc89d16c07da34456e8</t>
  </si>
  <si>
    <t>College of Polymer Science and Engineering, State Key Laboratory of Polymer Materials Engineering, Sichuan University, Chengdu, China; Department of Chemical Engineering, University of Michigan, Ann Arbor, MI, United States; National Engineering Research Center for Biomaterials, Sichuan University, Chengdu, China</t>
  </si>
  <si>
    <t>Xia, Y., College of Polymer Science and Engineering, State Key Laboratory of Polymer Materials Engineering, Sichuan University, Chengdu, China; Cheng, C., College of Polymer Science and Engineering, State Key Laboratory of Polymer Materials Engineering, Sichuan University, Chengdu, China, Department of Chemical Engineering, University of Michigan, Ann Arbor, MI, United States; Wang, R., College of Polymer Science and Engineering, State Key Laboratory of Polymer Materials Engineering, Sichuan University, Chengdu, China; Qin, H., College of Polymer Science and Engineering, State Key Laboratory of Polymer Materials Engineering, Sichuan University, Chengdu, China; Zhang, Y., College of Polymer Science and Engineering, State Key Laboratory of Polymer Materials Engineering, Sichuan University, Chengdu, China; Ma, L., College of Polymer Science and Engineering, State Key Laboratory of Polymer Materials Engineering, Sichuan University, Chengdu, China; Tan, H., College of Polymer Science and Engineering, State Key Laboratory of Polymer Materials Engineering, Sichuan University, Chengdu, China; Gu, Z., National Engineering Research Center for Biomaterials, Sichuan University, Chengdu, China; Zhao, C., College of Polymer Science and Engineering, State Key Laboratory of Polymer Materials Engineering, Sichuan University, Chengdu, China, National Engineering Research Center for Biomaterials, Sichuan University, Chengdu, China</t>
  </si>
  <si>
    <t>In this study, novel 3D multifunctional nanolayers are fabricated on biomedical membrane surfaces via layer-by-layer (LBL) self-assembly of nanogels and heparin-like polymers. To integrate long-term antibacterial activity, Ag nanoparticles embedded in nanogels were first prepared. Then, the Ag nanogels were assembled onto membrane surfaces by electrostatic interaction. To obtain a heparin-mimicking surface, the as-prepared nanogel-coated membranes were further assembled with heparin-like polymers by two different processes. The results indicated that the obtained nanogel and heparin-mimicking polymer assembled membranes exhibited 3D surface morphologies. Systematical blood compatibility and antithrombotic evaluations revealed that the functionalized membranes showed increased hydrophilicity, decreased protein adsorption, and prolonged clotting times and greatly suppressed platelet adhesion compared to pristine membrane. The cell culture observations demonstrated that the pristine, nanogel-assembled, and heparin-mimicking membranes showed different performances in terms of endothelial cell proliferation and adhesion morphology. The results of the antibacterial study indicated that the functionalized membranes exhibited significant inhibition capability for Escherichia coli and Staphylococcus aureus. In general, the surface coassembly of nanogels and heparin-mimicking polymers produced functionalized membranes with integrated blood compatibility, cell proliferation and antibacterial properties for multiple applications, which may advance the fabrication of biomedical devices by surface assembly of functional nanogels. This journal is © the Partner Organisations 2014.</t>
  </si>
  <si>
    <t>2-s2.0-84907821726</t>
  </si>
  <si>
    <t>Su Y., Zhao L., Meng F., Wang Q., Yao Y., Luo J.</t>
  </si>
  <si>
    <t>Silver nanoparticles decorated lipase-sensitive polyurethane micelles for on-demand release of silver nanoparticles</t>
  </si>
  <si>
    <t>10.1016/j.colsurfb.2017.01.036</t>
  </si>
  <si>
    <t>https://www.scopus.com/inward/record.uri?eid=2-s2.0-85010007251&amp;doi=10.1016%2fj.colsurfb.2017.01.036&amp;partnerID=40&amp;md5=8711088ad2972342d3cb2843315f66dd</t>
  </si>
  <si>
    <t>College of Chemistry and Environmental Protection Engineering, Southwest University for Nationalities, Chengdu, China</t>
  </si>
  <si>
    <t>Su, Y., College of Chemistry and Environmental Protection Engineering, Southwest University for Nationalities, Chengdu, China; Zhao, L., College of Chemistry and Environmental Protection Engineering, Southwest University for Nationalities, Chengdu, China; Meng, F., College of Chemistry and Environmental Protection Engineering, Southwest University for Nationalities, Chengdu, China; Wang, Q., College of Chemistry and Environmental Protection Engineering, Southwest University for Nationalities, Chengdu, China; Yao, Y., College of Chemistry and Environmental Protection Engineering, Southwest University for Nationalities, Chengdu, China; Luo, J., College of Chemistry and Environmental Protection Engineering, Southwest University for Nationalities, Chengdu, China</t>
  </si>
  <si>
    <t>In order to improve the antibacterial activities while decrease the cytotoxity of silver nanoparticles, we prepared a novel nanocomposites composed of silver nanoparticles decorated lipase-sensitive polyurethane micelles (PUM-Ag) with MPEG brush on the surface. The nanocomposite was characterized by UV–vis, TEM and DLS. UV–vis and TEM demonstrated the formation of silver nanoparticles on PU micelles and the nanoassembly remained intact without the presence of lipase. The silver nanoparticles were protected by the polymer matrix and PEG brush which show good cytocompatibility to HUVEC cells and low hemolysis. Moreover, at the presence of lipase, the polymer matrix of nanocomposites is subject to degradation and the small silver nanoparticles were released as is shown by DLS and TEM. The MIC and MBC studies showed an enhanced toxicity of the nanocomposites to both gram negative and gram positive bacteria, i.e. E. coli and S. aureus, as the result of the degradation of polymer matrix by bacterial lipase. Therefore, the nanocomposites are biocompatible to mammalian cells cells which can also lead to activated smaller silver nanoparticles release at the presence of bacteria and subsequently enhanced inhibition of bacteria growth. The satisfactory selectivity for bacteria compared to HUVEC and RBCs make PUM-Ag a promising antibacterial nanomedicine in biomedical field. © 2017 Elsevier B.V.</t>
  </si>
  <si>
    <t>Antibacterial; Biocompatible; Lipase sensitive; Polyurethane micelles; Silver nanoparticles</t>
  </si>
  <si>
    <t>2-s2.0-85010007251</t>
  </si>
  <si>
    <t>Polymer conjugate of a microtubule destabilizer inhibits lung metastatic melanoma</t>
  </si>
  <si>
    <t>Davidson S., Lamprou D.A., Urquhart A.J., Grant M.H., Patwardhan S.V.</t>
  </si>
  <si>
    <t>Bioinspired Silica Offers a Novel, Green, and Biocompatible Alternative to Traditional Drug Delivery Systems</t>
  </si>
  <si>
    <t>10.1021/acsbiomaterials.6b00224</t>
  </si>
  <si>
    <t>https://www.scopus.com/inward/record.uri?eid=2-s2.0-85000631159&amp;doi=10.1021%2facsbiomaterials.6b00224&amp;partnerID=40&amp;md5=af53cdcbae2c37448b6cecc5b20a9c56</t>
  </si>
  <si>
    <t>Department of Chemical and Process Engineering, University of Strathclyde, 75 Montrose Street, Glasgow, United Kingdom; Strathclyde Institute of Pharmacy and Biomedical Sciences (SIPBS), University of Strathclyde, 161 Cathedral Street, Glasgow, United Kingdom; EPSRC Centre for Innovative Manufacturing in Continuous Manufacturing and Crystallization (CMAC), University of Strathclyde, 99 George Street, Glasgow, United Kingdom; Department of Micro- and Nanotechnology, Technical University of Denmark, Produktionstorvet, Building 423, Kongens Lyngby, Denmark; Department of Biomedical Engineering, University of Strathclyde, 106 Rottenrow East, Glasgow, United Kingdom; Department of Chemical and Biological Engineering, University of Sheffield, Mappin Street, Sheffield, United Kingdom</t>
  </si>
  <si>
    <t>Davidson, S., Department of Chemical and Process Engineering, University of Strathclyde, 75 Montrose Street, Glasgow, United Kingdom; Lamprou, D.A., Strathclyde Institute of Pharmacy and Biomedical Sciences (SIPBS), University of Strathclyde, 161 Cathedral Street, Glasgow, United Kingdom, EPSRC Centre for Innovative Manufacturing in Continuous Manufacturing and Crystallization (CMAC), University of Strathclyde, 99 George Street, Glasgow, United Kingdom; Urquhart, A.J., Department of Micro- and Nanotechnology, Technical University of Denmark, Produktionstorvet, Building 423, Kongens Lyngby, Denmark; Grant, M.H., Department of Biomedical Engineering, University of Strathclyde, 106 Rottenrow East, Glasgow, United Kingdom; Patwardhan, S.V., Department of Chemical and Biological Engineering, University of Sheffield, Mappin Street, Sheffield, United Kingdom</t>
  </si>
  <si>
    <t>Development of drug delivery systems (DDS) is essential in many cases to remedy the limitations of free drug molecules. Silica has been of great interest as a DDS due to being more robust and versatile than other types of DDS (e.g., liposomes). Using ibuprofen as a model drug, we investigated bioinspired silica (BIS) as a new DDS and compared it to mesoporous silica (MS); the latter has received much attention for drug delivery applications. BIS is synthesized under benign conditions without the use of hazardous chemicals, which enables controllable in situ loading of drugs by carefully designing the DDS formulation conditions. Here, we systematically studied these conditions (e.g., chemistry, concentration, and pH) to understand BIS as a DDS and further achieve high loading and release of ibuprofen. Drug loading into BIS could be enhanced (up to 70%) by increasing the concentration of the bioinspired additive. Increasing the silicate concentration increased the release to 50%. Finally, acidic synthesis conditions could raise loading efficiency to 62% while also increasing the total mass of drug released. By identifying ideal formulation conditions for BIS, we produced a DDS that was able to release fivefold more drug per weight of silica when compared with MCM-41. Biocompatibility of BIS was also investigated, and it was found that, although ∼20% of BIS was able to pass through the gut wall into the bloodstream, it was nonhemolytic (∼2% hemolysis at 500 μg mL-1) when compared to MS (10% hemolysis at the same concentration). Overall, for DDS, it is clear that BIS has several advantages over MS (ease of synthesis, controllability, and lack of hazardous chemicals) as well as being less toxic, making BIS a real potentially viable green alternative to DDS. © 2016 American Chemical Society.</t>
  </si>
  <si>
    <t>biomedical devices; cytotoxicity; nanomaterials; nanomedicines; pharmaceuticals</t>
  </si>
  <si>
    <t>2-s2.0-85000631159</t>
  </si>
  <si>
    <t>Choimet M., Hyoung-Mi K., Jae-Min O., Tourrette A., Drouet C.</t>
  </si>
  <si>
    <t>Nanomedicine: Interaction of biomimetic apatite colloidal nanoparticles with human blood components</t>
  </si>
  <si>
    <t>10.1016/j.colsurfb.2016.04.038</t>
  </si>
  <si>
    <t>https://www.scopus.com/inward/record.uri?eid=2-s2.0-84964542726&amp;doi=10.1016%2fj.colsurfb.2016.04.038&amp;partnerID=40&amp;md5=f7d470e62280a13a4796292d244f6b99</t>
  </si>
  <si>
    <t>CIRIMAT, Universite de Toulouse, CNRS, INPT, UPS, Ensiacet, Toulouse, France; Nano Bio Materials Laboratory, Dept. Chemistry and Medical Chemistry, Yonsei University, Wonju, South Korea</t>
  </si>
  <si>
    <t>Choimet, M., CIRIMAT, Universite de Toulouse, CNRS, INPT, UPS, Ensiacet, Toulouse, France; Hyoung-Mi, K., Nano Bio Materials Laboratory, Dept. Chemistry and Medical Chemistry, Yonsei University, Wonju, South Korea; Jae-Min, O., Nano Bio Materials Laboratory, Dept. Chemistry and Medical Chemistry, Yonsei University, Wonju, South Korea; Tourrette, A., CIRIMAT, Universite de Toulouse, CNRS, INPT, UPS, Ensiacet, Toulouse, France; Drouet, C., CIRIMAT, Universite de Toulouse, CNRS, INPT, UPS, Ensiacet, Toulouse, France</t>
  </si>
  <si>
    <t>This contribution investigates the interaction of two types of biomimetic-apatite colloidal nanoparticles (negatively-charged 47 nm, and positively-charged 190 nm NPs) with blood components, namely red blood cells (RBC) and plasma proteins, with the view to inspect their hemocompatibility. The NPs, preliminarily characterized by XRD, FTIR and DLS, showed low hemolysis ratio (typically lower than 5%) illustrating the high compatibility of such NPs with respect to RBC, even at high concentration (up to 10 mg/ml). The presence of glucose as water-soluble matrix for freeze-dried and re-dispersed colloids led to slightly increased hemolysis as compared to glucose-free formulations. NPs/plasma protein interaction was then followed, via non-specific protein fluorescence quenching assays, by contact with whole human blood plasma. The amount of plasma proteins in interaction with the NPs was evaluated experimentally, and the data were fitted with the Hill plot and Stern-Volmer models. In all cases, binding constants of the order of 101-102 were found. These values, significantly lower than those reported for other types of nanoparticles or molecular interactions, illustrate the fairly inert character of these colloidal NPs with respect to plasma proteins, which is desirable for circulating injectable suspensions. Results were discussed in relation with particle surface charge and mean particle hydrodynamic diameter (HD). On the basis of these hemocompatibility data, this study significantly complements previous results relative to the development and nontoxicity of biomimetic-apatite-based colloids stabilized by non-drug biocompatible organic molecules, intended for use in nanomedicine. © 2016 Elsevier B.V.</t>
  </si>
  <si>
    <t>Apatite nanoparticles; Blood cells; Hemocompatibility; Hemolysis; Protein fluorescence quenching</t>
  </si>
  <si>
    <t>2-s2.0-84964542726</t>
  </si>
  <si>
    <t>Manuja A., Kumar B., Chopra M., Bajaj A., Kumar R., Dilbaghi N., Kumar S., Singh S., Riyesh T., Yadav S.C.</t>
  </si>
  <si>
    <t>Cytotoxicity and genotoxicity of a trypanocidal drug quinapyramine sulfate loaded-sodium alginate nanoparticles in mammalian cells</t>
  </si>
  <si>
    <t>10.1016/j.ijbiomac.2016.03.034</t>
  </si>
  <si>
    <t>https://www.scopus.com/inward/record.uri?eid=2-s2.0-84962236465&amp;doi=10.1016%2fj.ijbiomac.2016.03.034&amp;partnerID=40&amp;md5=4c1ae1a364bb0331d1a4d99f1628dfb2</t>
  </si>
  <si>
    <t>National Research Centre on Equines, Sirsa Road, Hisar, Haryana, India; Department of Bio and Nanotechnology, Guru Jambheshwar University of Science and Technology, Hisar, Haryana, India</t>
  </si>
  <si>
    <t>Manuja, A., National Research Centre on Equines, Sirsa Road, Hisar, Haryana, India; Kumar, B., National Research Centre on Equines, Sirsa Road, Hisar, Haryana, India; Chopra, M., National Research Centre on Equines, Sirsa Road, Hisar, Haryana, India; Bajaj, A., National Research Centre on Equines, Sirsa Road, Hisar, Haryana, India; Kumar, R., National Research Centre on Equines, Sirsa Road, Hisar, Haryana, India; Dilbaghi, N., Department of Bio and Nanotechnology, Guru Jambheshwar University of Science and Technology, Hisar, Haryana, India; Kumar, S., Department of Bio and Nanotechnology, Guru Jambheshwar University of Science and Technology, Hisar, Haryana, India; Singh, S., National Research Centre on Equines, Sirsa Road, Hisar, Haryana, India, Department of Bio and Nanotechnology, Guru Jambheshwar University of Science and Technology, Hisar, Haryana, India; Riyesh, T., National Research Centre on Equines, Sirsa Road, Hisar, Haryana, India; Yadav, S.C., National Research Centre on Equines, Sirsa Road, Hisar, Haryana, India</t>
  </si>
  <si>
    <t>We synthesized quinapyramine sulfate loaded-sodium alginate nanoparticles (QS-NPs) to reduce undesirable toxic effects of QS against the parasite Trypanosoma evansi, a causative agent of trypanosomosis. To determine the safety of the formulated nanoparticles, biocompatibility of QS-NPs was determined using Vero, Hela cell lines and horse erythrocytes in a dose-dependent manner. Our experiments unveiled a concentration-dependent safety/cytotoxicity (metabolic activity), genotoxicity (DNA damage, chromosomal aberrations), production of reactive oxygen species and hemolysis in QS-NPs treated cells. Annexin-V propidium iodide (PI) staining showed no massive apoptosis or necrosis. However, at very high doses (more than 300 times than the effective doses), we observed more toxicity in QS-NPs treated cells as compared to QS treated cells. QS-NPs were safe at effective trypanocidal doses and even at doses several times higher than the effective dose. © 2016 Elsevier B.V.</t>
  </si>
  <si>
    <t>Cytotoxicity; Genotoxicity; Nanomedicine; Oxidative stress; Trypanosoma</t>
  </si>
  <si>
    <t>2-s2.0-84962236465</t>
  </si>
  <si>
    <t>Patel K., Doddapaneni R., Chowdhury N., Boakye C.H.A., Behl G., Singh M.</t>
  </si>
  <si>
    <t>10.2217/nnm.16.37</t>
  </si>
  <si>
    <t>https://www.scopus.com/inward/record.uri?eid=2-s2.0-84971384509&amp;doi=10.2217%2fnnm.16.37&amp;partnerID=40&amp;md5=904fdae7fcd4c5c7604ce2d3727a74f9</t>
  </si>
  <si>
    <t>College of Pharmacy and Pharmaceutical Sciences, Florida AandM University, Tallahassee, FL, United States</t>
  </si>
  <si>
    <t>Patel, K., College of Pharmacy and Pharmaceutical Sciences, Florida AandM University, Tallahassee, FL, United States; Doddapaneni, R., College of Pharmacy and Pharmaceutical Sciences, Florida AandM University, Tallahassee, FL, United States; Chowdhury, N., College of Pharmacy and Pharmaceutical Sciences, Florida AandM University, Tallahassee, FL, United States; Boakye, C.H.A., College of Pharmacy and Pharmaceutical Sciences, Florida AandM University, Tallahassee, FL, United States; Behl, G., College of Pharmacy and Pharmaceutical Sciences, Florida AandM University, Tallahassee, FL, United States; Singh, M., College of Pharmacy and Pharmaceutical Sciences, Florida AandM University, Tallahassee, FL, United States</t>
  </si>
  <si>
    <t>Aim: Therapeutic efficacy of anticancer nanomedicine is compromised by tumor stromal barriers. The present study deals with the development of docetaxel loaded PEGylated liposomes (DTXPL) and to investigate the effect of tumor stroma disrupting agent, telmisartan, on anticancer efficacy of DTXPL. Methods: DTXPL was prepared using proprietary modified hydration method. Effect of oral telmisartan treatment on tumor uptake of coumarin-6 liposomes and anticancer efficacy of DTXPL was evaluated in orthotopic xenograft lung tumor bearing mice. Results: DTXPL (105.7 ± 3.8 nm) showed very high physical stability, negligible hemolysis, 428% enhancement in bioavailability with significantly higher intratumoral uptake. Marked reduction in collagen-I, MMP2/9 and lung tumor weight were observed in DTXPL+telmisartan group. Conclusion: Combination of DTXPL with telmisartan could significantly enhance clinical outcome in lung cancer. © 2016 Future Medicine Ltd.</t>
  </si>
  <si>
    <t>cancer nanomedicine; docetaxel; orthotopic lung cancer; pegylated liposome; solid tumor targeting; tumor fibrosis; tumor stroma</t>
  </si>
  <si>
    <t>2-s2.0-84971384509</t>
  </si>
  <si>
    <t>Magnetite nanocluster@poly(dopamine)-PEG@ indocyanine green nanobead with magnetic field-targeting enhanced MR imaging and photothermal therapy in vivo</t>
  </si>
  <si>
    <t>Green self-assembly of zein-conjugated ZnO/Cd(OH)Cl hierarchical nanocomposites with high cytotoxicity and immune organs targeting</t>
  </si>
  <si>
    <t>Feuser P.E., Jacques A.V., Arévalo J.M.C., Rocha M.E.M., dos Santos-Silva M.C., Sayer C., de Araújo P.H.H.</t>
  </si>
  <si>
    <t>Superparamagnetic poly(methyl methacrylate) nanoparticles surface modified with folic acid presenting cell uptake mediated by endocytosis</t>
  </si>
  <si>
    <t>10.1007/s11051-016-3406-1</t>
  </si>
  <si>
    <t>https://www.scopus.com/inward/record.uri?eid=2-s2.0-84963733218&amp;doi=10.1007%2fs11051-016-3406-1&amp;partnerID=40&amp;md5=83a3b92d285a99e75a0d61084f86e5a4</t>
  </si>
  <si>
    <t>Department of Chemical Engineering and Food Engineering, Federal University of Santa Catarina, Florianopolis, Brazil; Department of Clinical Analyses, Federal University of Santa Catarina, Florianopolis, Brazil; Department of Biochemistry and Molecular Biology, Federal University of Paraná, Curitiba, Brazil</t>
  </si>
  <si>
    <t>Feuser, P.E., Department of Chemical Engineering and Food Engineering, Federal University of Santa Catarina, Florianopolis, Brazil; Jacques, A.V., Department of Clinical Analyses, Federal University of Santa Catarina, Florianopolis, Brazil; Arévalo, J.M.C., Department of Biochemistry and Molecular Biology, Federal University of Paraná, Curitiba, Brazil; Rocha, M.E.M., Department of Biochemistry and Molecular Biology, Federal University of Paraná, Curitiba, Brazil; dos Santos-Silva, M.C., Department of Clinical Analyses, Federal University of Santa Catarina, Florianopolis, Brazil; Sayer, C., Department of Chemical Engineering and Food Engineering, Federal University of Santa Catarina, Florianopolis, Brazil; de Araújo, P.H.H., Department of Chemical Engineering and Food Engineering, Federal University of Santa Catarina, Florianopolis, Brazil</t>
  </si>
  <si>
    <t>The encapsulation of superparamagnetic nanoparticles (MNPs) in polymeric nanoparticles (NPs) with modified surfaces can improve targeted delivery and induce cell death by hyperthermia. The goals of this study were to synthesize and characterize surface modified superparamagnetic poly(methyl methacrylate) with folic acid (FA) prepared by miniemulsion polymerization (MNPsPMMA-FA) and to evaluate their in vitro cytotoxicity and cellular uptake in non-tumor cells, murine fibroblast (L929) cells and tumor cells that overexpressed folate receptor (FR) β, and chronic myeloid leukemia cells in blast crisis (K562). Lastly, hemolysis assays were performed on human red blood cells. MNPsPMMA-FA presented an average mean diameter of 135 nm and a saturation magnetization (Ms) value of 37 emu/g of iron oxide, as well as superparamagnetic behavior. The MNPsPMMA-FA did not present cytotoxicity in L929 and K562 cells. Cellular uptake assays showed a higher uptake of MNPsPMMA-FA than MNPsPMMA in K562 cells when incubated at 37 °C. On the other hand, MNPsPMMA-FA showed a low uptake when endocytosis mechanisms were blocked at low temperature (4 °C), suggesting that the MNPsPMMA-FA uptake was mediated by endocytosis. High concentrations of MNPsPMMA-FA showed hemocompatibility when incubated for 24 h in human red blood cells. Therefore, our results suggest that these carrier systems can be an excellent alternative in targeted drug delivery via FR. © 2016, Springer Science+Business Media Dordrecht.</t>
  </si>
  <si>
    <t>Cell uptake; Folic acid; Nanomedicine; Nanoparticles; Poly(methyl methacrylate); Superparamagnetic; Targetted drugs</t>
  </si>
  <si>
    <t>2-s2.0-84963733218</t>
  </si>
  <si>
    <t>Tan J., Meng N., Fan Y., Su Y., Zhang M., Xiao Y., Zhou N.</t>
  </si>
  <si>
    <t>Hydroxypropyl-β-cyclodextrin-graphene oxide conjugates: Carriers for anti-cancer drugs</t>
  </si>
  <si>
    <t>10.1016/j.msec.2015.12.098</t>
  </si>
  <si>
    <t>https://www.scopus.com/inward/record.uri?eid=2-s2.0-84954112421&amp;doi=10.1016%2fj.msec.2015.12.098&amp;partnerID=40&amp;md5=efa31b5ecc3f73ceaef69e18696f8e0f</t>
  </si>
  <si>
    <t>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Nanjing Zhou Ninglin Advanced Materials Technology Company Limited, Nanjing, China</t>
  </si>
  <si>
    <t>Tan, J.,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Meng, N.,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Fan, Y.,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Su, Y.,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Zhang, M.,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Xiao, Y.,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Zhou, N., Jiangsu Collaborative Innovation Center for Biological Functional Materials, College of Chemistry and Materials Science, Nanjing Normal University, Nanjing, China, National and Local Joint Engineering Research Center of Biomedical Functional Materials, Nanjing, China, Jiangsu Key Laboratory of Biofunctional Materials, Jiangsu Engineering Research Center for Biomedical Function Materials, Nanjing, China, Nanjing Zhou Ninglin Advanced Materials Technology Company Limited, Nanjing, China</t>
  </si>
  <si>
    <t>A novel drug carrier based on hydroxypropyl-β-cyclodextrin (HP-β-CD) modified carboxylated graphene oxide (GO-COOH) was designed to incorporate anti-cancer drug paclitaxel (PTX). The formulated nanomedicines were characterized by Fourier transform infrared spectroscopy (FTIR) and atomic force microscopy (AFM). Results showed that PTX can be incorporated into GO-COO-HP-β-CD nanospheres successfully, with an average diameter of about 100 nm. The solubility and stability of PTX-loaded GO-COO-HP-β-CD nanospheres in aqueous media were greatly enhanced compared with the untreated PTX. The results of hemolysis test demonstrated that the drug-loaded nanospheres were qualified with good blood compatibility for intravenous use. In vitro anti-tumor activity was measured and results demonstrated that the incorporation of PTX into the newly developed GO-COO-HP-β-CD carrier could confer significantly improved cytotoxicity to the nanosystem against tumor cells than single application of PTX. GO-COO-HP-β-CD nanospheres may represent a promising formulation platform for a broad range of therapeutic agent, especially those with poor solubility. © 2016 Elsevier B.V. All rights reserved.</t>
  </si>
  <si>
    <t>Blood compatibility; Graphene oxide; Hydroxypropyl-beta-cyclodextrin; Paclitaxel</t>
  </si>
  <si>
    <t>2-s2.0-84954112421</t>
  </si>
  <si>
    <t>A review on cuminosides nanomedicine-: Pharmacognostic approach to cancer therapeutics</t>
  </si>
  <si>
    <t>Review</t>
  </si>
  <si>
    <t>State Key Laboratory of Biotherapy and Cancer Center, West China Hospital, Sichuan University, Collaborative Innovation Center for Biotherapy, Chengdu, Sichuan, China; Central Laboratory, Science Education Department, Chengdu Normal University, Chengdu, Sichuan, China; College of Chemistry and Environment Protection Engineering, Southwest University for Nationalities, Chengdu, Sichuan, China; Department of Pathology, Collaborative Innovation Center of Biotherapy, Medical School, Nankai University, Tianjin, China</t>
  </si>
  <si>
    <t>Xu, B., State Key Laboratory of Biotherapy and Cancer Center, West China Hospital, Sichuan University, Collaborative Innovation Center for Biotherapy, Chengdu, Sichuan, China; Xia, S., State Key Laboratory of Biotherapy and Cancer Center, West China Hospital, Sichuan University, Collaborative Innovation Center for Biotherapy, Chengdu, Sichuan, China, Central Laboratory, Science Education Department, Chengdu Normal University, Chengdu, Sichuan, China; Wang, F., State Key Laboratory of Biotherapy and Cancer Center, West China Hospital, Sichuan University, Collaborative Innovation Center for Biotherapy, Chengdu, Sichuan, China; Jin, Q., State Key Laboratory of Biotherapy and Cancer Center, West China Hospital, Sichuan University, Collaborative Innovation Center for Biotherapy, Chengdu, Sichuan, China; Yu, T., State Key Laboratory of Biotherapy and Cancer Center, West China Hospital, Sichuan University, Collaborative Innovation Center for Biotherapy, Chengdu, Sichuan, China; He, L., College of Chemistry and Environment Protection Engineering, Southwest University for Nationalities, Chengdu, Sichuan, China; Chen, Y., State Key Laboratory of Biotherapy and Cancer Center, West China Hospital, Sichuan University, Collaborative Innovation Center for Biotherapy, Chengdu, Sichuan, China; Liu, Y., State Key Laboratory of Biotherapy and Cancer Center, West China Hospital, Sichuan University, Collaborative Innovation Center for Biotherapy, Chengdu, Sichuan, China; Li, S., State Key Laboratory of Biotherapy and Cancer Center, West China Hospital, Sichuan University, Collaborative Innovation Center for Biotherapy, Chengdu, Sichuan, China; Tan, X., Department of Pathology, Collaborative Innovation Center of Biotherapy, Medical School, Nankai University, Tianjin, China; Ren, K., State Key Laboratory of Biotherapy and Cancer Center, West China Hospital, Sichuan University, Collaborative Innovation Center for Biotherapy, Chengdu, Sichuan, China; Yao, S., State Key Laboratory of Biotherapy and Cancer Center, West China Hospital, Sichuan University, Collaborative Innovation Center for Biotherapy, Chengdu, Sichuan, China; Zeng, J., State Key Laboratory of Biotherapy and Cancer Center, West China Hospital, Sichuan University, Collaborative Innovation Center for Biotherapy, Chengdu, Sichuan, China; Song, X., State Key Laboratory of Biotherapy and Cancer Center, West China Hospital, Sichuan University, Collaborative Innovation Center for Biotherapy, Chengdu, Sichuan, China</t>
  </si>
  <si>
    <t>codelivery; combination therapy; paclitaxel; pigment epithelium-derived factor; PLGA nanoparticles</t>
  </si>
  <si>
    <t>Beeran A.E., Fernandez F.B., Nazeer S.S., Jayasree R.S., John A., Anil S., Vellappally S., Al Kheraif A.A.A., Varma P.R.H.</t>
  </si>
  <si>
    <t>Multifunctional nano manganese ferrite ferrofluid for efficient theranostic application</t>
  </si>
  <si>
    <t>10.1016/j.colsurfb.2015.11.010</t>
  </si>
  <si>
    <t>https://www.scopus.com/inward/record.uri?eid=2-s2.0-84947234090&amp;doi=10.1016%2fj.colsurfb.2015.11.010&amp;partnerID=40&amp;md5=36a7608474bb41e632288173b3b9ae55</t>
  </si>
  <si>
    <t>Bioceramics Laboratory, Sree Chitra Tirunal Institute for Medical Sciences and Technology, Poojappura, India; Transmission Electron Microscopy Laboratory, Sree Chitra Tirunal Institute for Medical Sciences and Technology, Poojappura, India; Biophotonics and Imaging Lab, Sree Chitra Tirunal Institute for Medical Sciences and Technology, Poojappura, India; Dental Biomaterials Research Chair, Dental Health Department, College of Applied Medical Sciences, King Saud University, Riyadh, Saudi Arabia</t>
  </si>
  <si>
    <t>Beeran, A.E., Bioceramics Laboratory, Sree Chitra Tirunal Institute for Medical Sciences and Technology, Poojappura, India; Fernandez, F.B., Transmission Electron Microscopy Laboratory, Sree Chitra Tirunal Institute for Medical Sciences and Technology, Poojappura, India; Nazeer, S.S., Biophotonics and Imaging Lab, Sree Chitra Tirunal Institute for Medical Sciences and Technology, Poojappura, India; Jayasree, R.S., Biophotonics and Imaging Lab, Sree Chitra Tirunal Institute for Medical Sciences and Technology, Poojappura, India; John, A., Transmission Electron Microscopy Laboratory, Sree Chitra Tirunal Institute for Medical Sciences and Technology, Poojappura, India; Anil, S., Dental Biomaterials Research Chair, Dental Health Department, College of Applied Medical Sciences, King Saud University, Riyadh, Saudi Arabia; Vellappally, S., Dental Biomaterials Research Chair, Dental Health Department, College of Applied Medical Sciences, King Saud University, Riyadh, Saudi Arabia; Al Kheraif, A.A.A., Dental Biomaterials Research Chair, Dental Health Department, College of Applied Medical Sciences, King Saud University, Riyadh, Saudi Arabia; Varma, P.R.H., Bioceramics Laboratory, Sree Chitra Tirunal Institute for Medical Sciences and Technology, Poojappura, India</t>
  </si>
  <si>
    <t>Ferrofluid-based manganese (Mn2+) substituted superparamagnetic iron oxide nanoparticles stabilized by surface coating with trisodium citrate (MnIOTCs) were synthesized for enhanced hyperthermic activity and use as negative magnetic resonance imaging (MRI) contrast media intended for applications in theranostics. The synthesized MnIOTC materials were characterized based on their physicochemical and biological features. The crystal size and the particle size at the nano level were studied using XRD and TEM. The presence of citrate molecules on the crystal surface of the iron oxide was established by FTIR, TGA, DLS and zeta potential measurements. The superparamagnetic property of MnIOTCs was measured using a vibrating sample magnetometer. Superparamagnetic iron oxide substituted with Mn2+ with a 3:1 molar concentration of Mn2+ to Fe2+ and surface modified with trisodium citrate (MnIO75TC) that exhibited a high T2 relaxivity of 184.6mM-1s-1 and showed excellent signal intensity variation in vitro. Hyperthermia via application of an alternating magnetic field to MnIO75TC in a HeLa cell population induced apoptosis, which was further confirmed by FACS and cLSM observations. The morphological features of the cells were highly disrupted after the hyperthermia experiment, as evidenced from E-SEM images. Biocompatibility evaluation was performed using an alamar blue assay and hemolysis studies, and the results indicated good cytocompatibility and hemocompatibility for the synthesized particles. In the current study, the potential of MnIO75TC as a negative MRI contrast agent and a hyperthermia agent was demonstrated to confirm its utility in the burgeoning field of theranostics. © 2015.</t>
  </si>
  <si>
    <t>Hyperthermia; Magnetic resonance imaging; Manganese ion; Superparamagnetic nanoparticle; Theranostic</t>
  </si>
  <si>
    <t>2-s2.0-84947234090</t>
  </si>
  <si>
    <t>Eissa M.M., El-Moslemany R.M., Ramadan A.A., Amer E.I., El-Azzouni M.Z., El-Khordagui L.K.</t>
  </si>
  <si>
    <t xml:space="preserve"> e0141788</t>
  </si>
  <si>
    <t>10.1371/journal.pone.0141788</t>
  </si>
  <si>
    <t>https://www.scopus.com/inward/record.uri?eid=2-s2.0-84957557985&amp;doi=10.1371%2fjournal.pone.0141788&amp;partnerID=40&amp;md5=afb1c68c120985fe7890fa342db8d467</t>
  </si>
  <si>
    <t>Department of Medical Parasitology, Faculty of Medicine, Alexandria University, Alexandria, Egypt; Department of Pharmaceutics, Faculty of Pharmacy, Alexandria University, Alexandria, Egypt</t>
  </si>
  <si>
    <t>Eissa, M.M., Department of Medical Parasitology, Faculty of Medicine, Alexandria University, Alexandria, Egypt; El-Moslemany, R.M., Department of Pharmaceutics, Faculty of Pharmacy, Alexandria University, Alexandria, Egypt; Ramadan, A.A., Department of Pharmaceutics, Faculty of Pharmacy, Alexandria University, Alexandria, Egypt; Amer, E.I., Department of Medical Parasitology, Faculty of Medicine, Alexandria University, Alexandria, Egypt; El-Azzouni, M.Z., Department of Medical Parasitology, Faculty of Medicine, Alexandria University, Alexandria, Egypt; El-Khordagui, L.K., Department of Pharmaceutics, Faculty of Pharmacy, Alexandria University, Alexandria, Egypt</t>
  </si>
  <si>
    <t>Miltefosine (MFS) is an alkylphosphocholine used for the local treatment of cutaneous metastases of breast cancer and oral therapy of visceral leishmaniasis. Recently, the drug was reported in in vitro and preclinical studies to exert significant activity against different developmental stages of schistosomiasis mansoni, a widespread chronic neglected tropical disease (NTD). This justified MFS repurposing as a potential antischistosomal drug. However, five consecutive daily 20 mg/kg doses were needed for the treatment of schistosomiasis mansoni in mice. The present study aims at enhancing MFS efficacy to allow for a single 20mg/kg oral dose therapy using a nanotechnological approach based on lipid nanocapsules (LNCs) as oral nanovectors. MFS was incorporated in LNCs both as membraneactive structural alkylphospholipid component and active antischistosomal agent. MFSLNC formulations showed high entrapment efficiency (EE%), good colloidal properties, sustained release pattern and physical stability. Further, LNCs generally decreased MFSinduced erythrocyte hemolytic activity used as surrogate indicator of membrane activity. While MFS-free LNCs exerted no antischistosomal effect, statistically significant enhancement was observed with all MFS-LNC formulations. A maximum effect was achieved with MFS-LNCs incorporating CTAB as positive charge imparting agent or oleic acid as membrane permeabilizer. Reduction of worm load, ameliorated liver pathology and extensive damage of the worm tegument provided evidence for formulation-related efficacy enhancement. Non-compartmental analysis of pharmacokinetic data obtained in rats indicated independence of antischistosomal activity on systemic drug exposure, suggesting possible gut uptake of the stable LNCs and targeting of the fluke tegument which was verified by SEM. The study findings put forward MFS-LNCs as unique oral nanovectors combining the bioactivity of MFS and biopharmaceutical advantages of LNCs, allowing targeting via the oral route. From a clinical point of view, data suggest MFS-LNCs as a potential single dose oral nanomedicine for enhanced therapy of schistosomiasis mansoni and possibly other diseases. © 2015 Eissa et al. This is an open access article distributed under the terms of the Creative Commons Attribution License, which permits unrestricted use, distribution, and reproduction in any medium, provided the original author and source are credited.</t>
  </si>
  <si>
    <t>2-s2.0-84957557985</t>
  </si>
  <si>
    <t>Sathishkumar G., Bharti R., Jha P.K., Selvakumar M., Dey G., Jha R., Jeyaraj M., Mandal M., Sivaramakrishnan S.</t>
  </si>
  <si>
    <t>Dietary flavone chrysin (5,7-dihydroxyflavone ChR) functionalized highly-stable metal nanoformulations for improved anticancer applications</t>
  </si>
  <si>
    <t>10.1039/c5ra15060d</t>
  </si>
  <si>
    <t>https://www.scopus.com/inward/record.uri?eid=2-s2.0-84945933575&amp;doi=10.1039%2fc5ra15060d&amp;partnerID=40&amp;md5=024f788e104e07c375e7c4fde2d75371</t>
  </si>
  <si>
    <t>Department of Biotechnology and Genetic Engineering, Bharathidasan University, Tiruchirappalli, Tamilnadu, India; School of Medical Science and Technology, Indian Institute of Technology (IIT), Kharagpur, West Bengal, India; Rubber Technology Centre, Indian Institute of Technology (IIT), Kharagpur, West Bengal, India; National Centre for Nanosciences and Nanotechnology, University of Madras, Guindy Campus, Chennai, Tamilnadu, India</t>
  </si>
  <si>
    <t>Sathishkumar, G., Department of Biotechnology and Genetic Engineering, Bharathidasan University, Tiruchirappalli, Tamilnadu, India; Bharti, R., School of Medical Science and Technology, Indian Institute of Technology (IIT), Kharagpur, West Bengal, India; Jha, P.K., School of Medical Science and Technology, Indian Institute of Technology (IIT), Kharagpur, West Bengal, India; Selvakumar, M., Rubber Technology Centre, Indian Institute of Technology (IIT), Kharagpur, West Bengal, India; Dey, G., School of Medical Science and Technology, Indian Institute of Technology (IIT), Kharagpur, West Bengal, India; Jha, R., School of Medical Science and Technology, Indian Institute of Technology (IIT), Kharagpur, West Bengal, India; Jeyaraj, M., National Centre for Nanosciences and Nanotechnology, University of Madras, Guindy Campus, Chennai, Tamilnadu, India; Mandal, M., School of Medical Science and Technology, Indian Institute of Technology (IIT), Kharagpur, West Bengal, India; Sivaramakrishnan, S., Department of Biotechnology and Genetic Engineering, Bharathidasan University, Tiruchirappalli, Tamilnadu, India</t>
  </si>
  <si>
    <t>Nanomaterials of noble metals with unique size, shape and composition receives much attention owing to their versatile functionality in personalized cancer nanomedicine. Chrysin (ChR), a natural anticancer bioflavonoid, emerged as a potential drug therapy for almost all types of cancer, however it has poor solubility and bioavailability. Herein, we report a new approach to formulate biofunctionalized metallic silver (ChR-AgNPs) and gold (ChR-AuNPs) nanoparticles using ChR as a direct bioreductant and capping agent. Size and dispersity of nanoparticles (NPs) were controlled through fixing different reaction conditions such as the temperature, pH, concentration of metal ion, stoichiometric proportion of the reaction mixture and incubation time based on their optical properties and SPR effect in UV-visible spectroscopy. The role of hydroxyl and carbonyl groups in functionalizing the metal ions with ChR was confirmed with Fourier transform infrared spectroscopy (FTIR) and X-ray photoelectron spectroscopy (XPS) analysis. It was also substantiated that the oxygen group from ChR donates electrons to metal ion and results in complexation; ionic Ag+ and Au3+ were reduced to Ag0 and Au0 nano-forms. The physiochemical state of obtained NPs was characterized through different exclusive instrumentation, which shows the presence of highly-stable, spherical, crystalline ChR-AgNPs and ChR-AuNPs with an average size of 14 ± 6 nm and 6 ± 2 nm respectively. In vitro anticancer results revealed that the formulated metallic NPs exhibit enhanced cytotoxicity over ChR in the treatment of two different breast carcinoma cell lines (MDA-MB-231 and MDA-MB-468). Furthermore, it was evident that the NPs cause cell death via the induction of apoptosis. A hemolysis assay with human erythrocytes demonstrates good blood biocompatibility of the NPs. Thus, the ChR functionalized metal NPs can be potentially employed as a combinational drug-nano platform for breast cancer therapy. © The Royal Society of Chemistry.</t>
  </si>
  <si>
    <t>2-s2.0-84945933575</t>
  </si>
  <si>
    <t>Milowska K., Rybczyńska A., Mosiolek J., Durdyn J., Szewczyk E.M., Katir N., Brahmi Y., Majoral J.-P., Bousmina M., Bryszewska M., El Kadib A.</t>
  </si>
  <si>
    <t>Biological activity of mesoporous dendrimer-coated titanium dioxide: Insight on the role of the surface-interface composition and the framework crystallinity</t>
  </si>
  <si>
    <t>10.1021/acsami.5b04780</t>
  </si>
  <si>
    <t>https://www.scopus.com/inward/record.uri?eid=2-s2.0-84941772734&amp;doi=10.1021%2facsami.5b04780&amp;partnerID=40&amp;md5=5a0c2a68301c56957f6b85215c495057</t>
  </si>
  <si>
    <t>Department of General Biophysics, Faculty of Biology and Environmental Protection, University of Lodz, 141/143 Pomorska Street, Lodz, Poland; Department of Pharmaceutical Microbiology and Microbiological Diagnostics, Medical University of Lodz, 137 Pomorska Street, Lodz, Poland; Euromed Research Center, Engineering Division, Euro-Mediterranean University of Fes (UEMF), Route de Sidi Hrazem, Fès, Morocco; Université Mohammed v Agdal, Faculté des Sciences, MAScIR Foundation, Rabat, Morocco; Laboratoire de Chimie de Coordination (LCC) CNRS, 205 route de Narbonne, Toulouse, France</t>
  </si>
  <si>
    <t>Milowska, K., Department of General Biophysics, Faculty of Biology and Environmental Protection, University of Lodz, 141/143 Pomorska Street, Lodz, Poland; Rybczyńska, A., Department of General Biophysics, Faculty of Biology and Environmental Protection, University of Lodz, 141/143 Pomorska Street, Lodz, Poland; Mosiolek, J., Department of General Biophysics, Faculty of Biology and Environmental Protection, University of Lodz, 141/143 Pomorska Street, Lodz, Poland; Durdyn, J., Department of General Biophysics, Faculty of Biology and Environmental Protection, University of Lodz, 141/143 Pomorska Street, Lodz, Poland; Szewczyk, E.M., Department of Pharmaceutical Microbiology and Microbiological Diagnostics, Medical University of Lodz, 137 Pomorska Street, Lodz, Poland; Katir, N., Euromed Research Center, Engineering Division, Euro-Mediterranean University of Fes (UEMF), Route de Sidi Hrazem, Fès, Morocco; Brahmi, Y., Université Mohammed v Agdal, Faculté des Sciences, MAScIR Foundation, Rabat, Morocco; Majoral, J.-P., Laboratoire de Chimie de Coordination (LCC) CNRS, 205 route de Narbonne, Toulouse, France; Bousmina, M., Euromed Research Center, Engineering Division, Euro-Mediterranean University of Fes (UEMF), Route de Sidi Hrazem, Fès, Morocco; Bryszewska, M., Department of General Biophysics, Faculty of Biology and Environmental Protection, University of Lodz, 141/143 Pomorska Street, Lodz, Poland; El Kadib, A., Euromed Research Center, Engineering Division, Euro-Mediterranean University of Fes (UEMF), Route de Sidi Hrazem, Fès, Morocco</t>
  </si>
  <si>
    <t>Hitherto, the field of nanomedicine has been overwhelmingly dominated by the use of mesoporous organosilicas compared to their metal oxide congeners. Despite their remarkable reactivity, titanium oxide-based materials have been seldom evaluated and little knowledge has been gained with respect to their "structure-biological activity" relationship. Herein, a fruitful association of phosphorus dendrimers (both "ammonium-terminated" and "phosphonate-terminated") and titanium dioxide has been performed by means of the sol-gel process, resulting in mesoporous dendrimer-coated nanosized crystalline titanium dioxide. A similar organo-coating has been reproduced using single branch-mimicking dendrimers that allow isolation of an amorphous titanium dioxide. The impact of these materials on red blood cells was evaluated by studying cell hemolysis. Next, their cytotoxicity toward B14 Chinese fibroblasts and their antimicrobial activity were also investigated. Based on their variants (cationic versus anionic terminal groups and amorphous versus crystalline titanium dioxide phase), better understanding of the role of the surface-interface composition and the nature of the framework has been gained. No noticeable discrimination was observed for amorphous and crystalline material. In contrast, hemolysis and cytotoxicity were found to be sensitive to the nature of the interface composition, with the ammonium-terminated dendrimer-coated titanium dioxide being the most hemolytic and cytotoxic material. This surface-functionalization opens the door for creating a new synergistic machineries mechanism at the cellular level and seems promising for tailoring the biological activity of nanosized organic-inorganic hybrid materials. © 2015 American Chemical Society.</t>
  </si>
  <si>
    <t>amorphous material; crystalline material; cytotoxicity; hemolysis; phosphorus dendrimers; titanium dioxide</t>
  </si>
  <si>
    <t>2-s2.0-84941772734</t>
  </si>
  <si>
    <t>Martinez D.S.T., Paula A.J., Fonseca L.C., Luna L.A.V., Silveira C.P., Durán N., Alves O.L.</t>
  </si>
  <si>
    <t>European Journal of Inorganic Chemistry</t>
  </si>
  <si>
    <t>10.1002/ejic.201500573</t>
  </si>
  <si>
    <t>https://www.scopus.com/inward/record.uri?eid=2-s2.0-84942417471&amp;doi=10.1002%2fejic.201500573&amp;partnerID=40&amp;md5=08fe9a5ab277eace866a6a1e0d1ae09f</t>
  </si>
  <si>
    <t>Brazilian Nanotechnology National Laboratory (LNNano), Brazilian Center, Research in Energy and Materials (CNPEM), Campinas SP, Brazil; Solid State Chemistry Laboratory, NanoBioss Laboratory, Institute of Chemistry, University of Campinas (UNICAMP), Campinas SP, Brazil; School of Technology, University of Campinas (UNICAMP), Limeira SP, Brazil; Solid-Biological Interface Group (SolBIN), Department of Physics, Universidade Federal Do Ceará (UFC), Fortaleza CE, Brazil; Biological Chemistry Laboratory, NanoBioss Laboratory, Institute of Chemistry ', University of Campinas (UNICAMP), Campinas SP, Brazil</t>
  </si>
  <si>
    <t>Martinez, D.S.T., Brazilian Nanotechnology National Laboratory (LNNano), Brazilian Center, Research in Energy and Materials (CNPEM), Campinas SP, Brazil, Solid State Chemistry Laboratory, NanoBioss Laboratory, Institute of Chemistry, University of Campinas (UNICAMP), Campinas SP, Brazil, School of Technology, University of Campinas (UNICAMP), Limeira SP, Brazil; Paula, A.J., Solid-Biological Interface Group (SolBIN), Department of Physics, Universidade Federal Do Ceará (UFC), Fortaleza CE, Brazil; Fonseca, L.C., Solid State Chemistry Laboratory, NanoBioss Laboratory, Institute of Chemistry, University of Campinas (UNICAMP), Campinas SP, Brazil; Luna, L.A.V., Solid State Chemistry Laboratory, NanoBioss Laboratory, Institute of Chemistry, University of Campinas (UNICAMP), Campinas SP, Brazil; Silveira, C.P., Biological Chemistry Laboratory, NanoBioss Laboratory, Institute of Chemistry ', University of Campinas (UNICAMP), Campinas SP, Brazil; Durán, N., Biological Chemistry Laboratory, NanoBioss Laboratory, Institute of Chemistry ', University of Campinas (UNICAMP), Campinas SP, Brazil; Alves, O.L., Solid State Chemistry Laboratory, NanoBioss Laboratory, Institute of Chemistry, University of Campinas (UNICAMP), Campinas SP, Brazil</t>
  </si>
  <si>
    <t>The interaction of promising nanoparticles with red blood cells (RBCs) is a critical point to be addressed in nanomedicine and nanotoxicology, and the hemolytic assay is a classical and common test used to evaluate such interactions and the consequent nanoparticle toxicity. In addition, the protein corona is an emergent concept in bionanoscience associated with the manifestation of energetically driven protein-nanoparticle interactions, with a great impact on the nanomaterial toxicity assessment. In the convergence of these two concepts, we evaluated the influence of the formation of the protein corona during the hemolysis induced by spherical mesoporous silica nanoparticles with silanol groups on the external surface (MSN-SiOH), which present a confirmed toxicity on RBCs when they are dispersed as a colloid in phosphate buffer saline solution (PBS). It was observed that human blood proteins such as human serum albumin (HSA), human plasma (HP), hemoglobin (Hb), and RBC lysate, termed hemolysate (HL), can suppress the hemolytic effect induced by MSN-SiOH in a dose-dependent manner. The EC&lt;inf&gt;50&lt;/inf&gt; values of hemolysis suppression were 24, 8.0, 19, and 28 μg mL-1 for HSA, HP, Hb, and HL, respectively. This work thus shows that the results of the hemolytic assay that defines the toxicity and bioreactivity of silica nanoparticles (and others) must be interpreted as a function of the formation of the protein corona. The potential toxicity of protein-corona-coated nanoparticles is mitigated as a result of the steric and electrosteric barriers generated by adsorbed proteins, which largely prevents new interactions between the bare surface of the nanoparticles and red blood cell (RBC) membranes. Copyright © 2015 WILEY-VCH Verlag GmbH &amp; Co. KGaA, Weinheim.</t>
  </si>
  <si>
    <t>Hemolysis; Nanomedicine; Nanoparticles; Nanotechnology; Porous silica nanoparticles; Proteins</t>
  </si>
  <si>
    <t>2-s2.0-84942417471</t>
  </si>
  <si>
    <t>Department of Pharmaceutics, National Institute of Pharmaceutical Education &amp; Research (NIPER), Hyderabad, India; Departmentof Pharmacology, National Institute of Pharmaceutical Education &amp; Research (NIPER), Hyderabad, India; Medicinal Chemistry &amp; Pharmacology Division, CSIR-Indian Institute of Chemical Technology, Hyderabad, India; IICT-RMIT Research Centre, CSIR-Indian Institute of Chemical Technology, Hyderabad, India</t>
  </si>
  <si>
    <t>Swami, R., Department of Pharmaceutics, National Institute of Pharmaceutical Education &amp; Research (NIPER), Hyderabad, India; Singh, I., Department of Pharmaceutics, National Institute of Pharmaceutical Education &amp; Research (NIPER), Hyderabad, India; Kulhari, H., Medicinal Chemistry &amp; Pharmacology Division, CSIR-Indian Institute of Chemical Technology, Hyderabad, India, IICT-RMIT Research Centre, CSIR-Indian Institute of Chemical Technology, Hyderabad, India; Jeengar, M.K., Departmentof Pharmacology, National Institute of Pharmaceutical Education &amp; Research (NIPER), Hyderabad, India; Khan, W., Department of Pharmaceutics, National Institute of Pharmaceutical Education &amp; Research (NIPER), Hyderabad, India; Sistla, R., Department of Pharmaceutics, National Institute of Pharmaceutical Education &amp; Research (NIPER), Hyderabad, India, Medicinal Chemistry &amp; Pharmacology Division, CSIR-Indian Institute of Chemical Technology, Hyderabad, India</t>
  </si>
  <si>
    <t>Brain targeting; Docetaxel; Nanomedicine; p-Hydroxyl benzoic acid; PAMAM dendrimers</t>
  </si>
  <si>
    <t>Cavalli R., Argenziano M., Vigna E., Giustetto P., Torres E., Aime S., Terreno E.</t>
  </si>
  <si>
    <t>10.1016/j.colsurfb.2015.03.023</t>
  </si>
  <si>
    <t>https://www.scopus.com/inward/record.uri?eid=2-s2.0-84925459573&amp;doi=10.1016%2fj.colsurfb.2015.03.023&amp;partnerID=40&amp;md5=2754d2adbbb14d27109a2c2a5261575d</t>
  </si>
  <si>
    <t>Dipartimento di Scienza e Tecnologia del Farmaco, Università degli Studi di Torino, via P. Giuria 9, Torino, Italy; Dipartimento di Biotecnologie Molecolarie Scienze della Salute, Centro di Imaging Molecolare e Preclinico, Università degli Studi di Torino, via Nizza 52, Torino, Italy</t>
  </si>
  <si>
    <t>Cavalli, R., Dipartimento di Scienza e Tecnologia del Farmaco, Università degli Studi di Torino, via P. Giuria 9, Torino, Italy; Argenziano, M., Dipartimento di Scienza e Tecnologia del Farmaco, Università degli Studi di Torino, via P. Giuria 9, Torino, Italy; Vigna, E., Dipartimento di Scienza e Tecnologia del Farmaco, Università degli Studi di Torino, via P. Giuria 9, Torino, Italy; Giustetto, P., Dipartimento di Biotecnologie Molecolarie Scienze della Salute, Centro di Imaging Molecolare e Preclinico, Università degli Studi di Torino, via Nizza 52, Torino, Italy; Torres, E., Dipartimento di Biotecnologie Molecolarie Scienze della Salute, Centro di Imaging Molecolare e Preclinico, Università degli Studi di Torino, via Nizza 52, Torino, Italy; Aime, S., Dipartimento di Biotecnologie Molecolarie Scienze della Salute, Centro di Imaging Molecolare e Preclinico, Università degli Studi di Torino, via Nizza 52, Torino, Italy; Terreno, E., Dipartimento di Biotecnologie Molecolarie Scienze della Salute, Centro di Imaging Molecolare e Preclinico, Università degli Studi di Torino, via Nizza 52, Torino, Italy</t>
  </si>
  <si>
    <t>Theranostic delivery systems are nanostructures that combine the modality of therapy and diagnostic imaging. Polymeric micro- and nanobubbles, spherical vesicles containing a gas core, have been proposed as new theranostic carriers for MRI-guided therapy. In this study, chitosan nanobubbles were purposely tuned for the co-delivery of prednisolone phosphate and a Gd(III) complex, as therapeutic and MRI diagnostic agent, respectively. Perfluoropentane was used for filling up the internal core of the formulation. These theranostic nanobubbles showed diameters of about 500. nm and a positive surface charge that allows the interaction with the negatively charged Gd-DOTP complex. Pluronic F68 was added to the nanobubble aqueous suspension as stabilizer agent. The encapsulation efficiency was good for both the active compounds, and a prolonged drug release profile was observed in vitro. The effect of ultrasound stimulation on prednisolone phosphate release was evaluated at 37. °C. A marked increase on drug release kinetics with no burst effect was obtained after the exposure of the system to ultrasound. Furthermore, the relaxivity of the MRI probe changed upon incorporation in the nanobubble shell, thereby offering interesting opportunity in dual MRI-US experiments. The ultrasound characterization showed a good in vitro echogenicity of the theranostic nanobubbles.In summary, chitosan drug-loaded nanobubbles with Gd(III) complex bound to their shell might be considered a new platform for imaging and drug delivery with the potential of improving anti-cancer treatments. © 2015 Elsevier B.V.</t>
  </si>
  <si>
    <t>Controlled release; Gd complex; MRI; Nanobubbles; Theranosis; Ultrasound</t>
  </si>
  <si>
    <t>2-s2.0-84925459573</t>
  </si>
  <si>
    <t>Polymers and Composites, Material Science and Manufacturing, Council for Scientific and Industrial Research, Port Elizabeth, South Africa; Polymer and Composites, Material Science and Manufacturing, Council for Scientific and Industrial Research, Pretoria, South Africa; School of Pharmacy, University of the Western Cape, Bellville, South Africa; Centre for Research in Therapeutic Sciences, Strathmore University, Nairobi, Kenya; Centre for Clinical Research, Kenya Medical Research Institute, Nairobi, Kenya; Division of Pharmacology, University of Cape Town Medical School, Groote Schuur Hospital, Cape Town, South Africa</t>
  </si>
  <si>
    <t>Melariri, P., Polymers and Composites, Material Science and Manufacturing, Council for Scientific and Industrial Research, Port Elizabeth, South Africa; Kalombo, L., Polymer and Composites, Material Science and Manufacturing, Council for Scientific and Industrial Research, Pretoria, South Africa; Nkuna, P., Polymer and Composites, Material Science and Manufacturing, Council for Scientific and Industrial Research, Pretoria, South Africa; Dube, A., Polymer and Composites, Material Science and Manufacturing, Council for Scientific and Industrial Research, Pretoria, South Africa, School of Pharmacy, University of the Western Cape, Bellville, South Africa; Hayeshi, R., Polymer and Composites, Material Science and Manufacturing, Council for Scientific and Industrial Research, Pretoria, South Africa; Ogutu, B., Centre for Research in Therapeutic Sciences, Strathmore University, Nairobi, Kenya, Centre for Clinical Research, Kenya Medical Research Institute, Nairobi, Kenya; Gibhard, L., Division of Pharmacology, University of Cape Town Medical School, Groote Schuur Hospital, Cape Town, South Africa; deKock, C., Division of Pharmacology, University of Cape Town Medical School, Groote Schuur Hospital, Cape Town, South Africa; Smith, P., Division of Pharmacology, University of Cape Town Medical School, Groote Schuur Hospital, Cape Town, South Africa; Wiesner, L., Division of Pharmacology, University of Cape Town Medical School, Groote Schuur Hospital, Cape Town, South Africa; Swai, H., Polymer and Composites, Material Science and Manufacturing, Council for Scientific and Industrial Research, Pretoria, South Africa</t>
  </si>
  <si>
    <t>G6PD deficiency; In vivo efficacy; Microemulsion; Solubility</t>
  </si>
  <si>
    <t>Durán-Lobato M., Martín-Banderas L., Gonçalves L.M.D., Fernández-Arévalo M., Almeida A.J.</t>
  </si>
  <si>
    <t>10.1007/s11051-015-2875-y</t>
  </si>
  <si>
    <t>https://www.scopus.com/inward/record.uri?eid=2-s2.0-84938068905&amp;doi=10.1007%2fs11051-015-2875-y&amp;partnerID=40&amp;md5=a81bbed45a92e4742c419d6f212b385c</t>
  </si>
  <si>
    <t>Departmento Farmacia y Tecnología Farmacéutica, Universidad de Sevilla, C/Profesor García González, 2, Seville, Spain; Research Institute for Medicines and Pharmaceutical Sciences (iMed.UL), Universidade de Lisboa, Avenida Professor Gama Pinto, Lisbon, Portugal</t>
  </si>
  <si>
    <t>Durán-Lobato, M., Departmento Farmacia y Tecnología Farmacéutica, Universidad de Sevilla, C/Profesor García González, 2, Seville, Spain, Research Institute for Medicines and Pharmaceutical Sciences (iMed.UL), Universidade de Lisboa, Avenida Professor Gama Pinto, Lisbon, Portugal; Martín-Banderas, L., Departmento Farmacia y Tecnología Farmacéutica, Universidad de Sevilla, C/Profesor García González, 2, Seville, Spain; Gonçalves, L.M.D., Research Institute for Medicines and Pharmaceutical Sciences (iMed.UL), Universidade de Lisboa, Avenida Professor Gama Pinto, Lisbon, Portugal; Fernández-Arévalo, M., Departmento Farmacia y Tecnología Farmacéutica, Universidad de Sevilla, C/Profesor García González, 2, Seville, Spain; Almeida, A.J., Research Institute for Medicines and Pharmaceutical Sciences (iMed.UL), Universidade de Lisboa, Avenida Professor Gama Pinto, Lisbon, Portugal</t>
  </si>
  <si>
    <t>The cannabinoid derivative 1-naphthalenyl[4-(pentyloxy)-1-naphthalenyl]methanone (CB13) has an important therapeutic potential as analgesic in chronic pain states that respond poorly to conventional drugs. However, the incidence of its mild-to-moderate and dose-dependent adverse effects, as well as its pharmacokinetic profile, actually holds back its use in humans. Thus, the use of a suitable carrier system for oral delivery of CB13 becomes an attractive strategy to develop a valuable therapy. Polymeric poly(lactic-co-glycolic) acid (PLGA) and lipid nanoparticles (LNPs) are widely studied delivery vehicles that improve the bioavailability of lipophilic compounds and present special interest in oral delivery. Their surface can be modified to improve the adhesion of particles to the oral mucosa and increase their circulation time in blood with additives such as chitosan (CS) and polyethylene glycol (PEG), which can be feasibly incorporated onto these particles in a post-production step. In this work, CS- and PEG-modified polymeric PLGA and LNPs were successfully obtained and comparatively evaluated under the same experimental conditions as oral carriers for CB13. All the formulations presented adequate blood compatibility and absence of cytotoxicity in Caco-2 cells. Coating with CS led to a higher interaction with Caco-2 cells and a limited uptake in THP1 cells, while coating with PEG led to a limited uptake in Caco-2 cells and strongly prevented THP1 cells uptake. The performance of each formulation is discussed as a comparison of the potential of these carriers as oral delivery systems of CB13. © 2015, Springer Science+Business Media Dordrecht.</t>
  </si>
  <si>
    <t>Cannabinoids; Lipid nanoparticles; Nanomedicine; Neuropathic pain; Oral administration; PLGA nanoparticles</t>
  </si>
  <si>
    <t>2-s2.0-84938068905</t>
  </si>
  <si>
    <t>State Key Laboratory of Natural Medicines, Department of Pharmaceutics, China Pharmaceutical University, Nanjing, China; Laboratory of Toxicology, College of Veterinary Medicine, Seoul National University, Seoul, South Korea; Graduate School of Convergence Science and Technology, Seoul National University, Suwon, South Korea; Graduate Group of Tumor Biology, Seoul National University, Seoul, South Korea; Advanced Institute of Convergence Technology, Seoul National University, Suwon, South Korea</t>
  </si>
  <si>
    <t>Xie, R.-L., State Key Laboratory of Natural Medicines, Department of Pharmaceutics, China Pharmaceutical University, Nanjing, China; Jang, Y.-J., Laboratory of Toxicology, College of Veterinary Medicine, Seoul National University, Seoul, South Korea; Xing, L., State Key Laboratory of Natural Medicines, Department of Pharmaceutics, China Pharmaceutical University, Nanjing, China; Zhang, B.-F., State Key Laboratory of Natural Medicines, Department of Pharmaceutics, China Pharmaceutical University, Nanjing, China; Wang, F.-Z., State Key Laboratory of Natural Medicines, Department of Pharmaceutics, China Pharmaceutical University, Nanjing, China; Cui, P.-F., State Key Laboratory of Natural Medicines, Department of Pharmaceutics, China Pharmaceutical University, Nanjing, China; Cho, M.-H., Laboratory of Toxicology, College of Veterinary Medicine, Seoul National University, Seoul, South Korea, Graduate School of Convergence Science and Technology, Seoul National University, Suwon, South Korea, Graduate Group of Tumor Biology, Seoul National University, Seoul, South Korea, Advanced Institute of Convergence Technology, Seoul National University, Suwon, South Korea; Jiang, H.-L., State Key Laboratory of Natural Medicines, Department of Pharmaceutics, China Pharmaceutical University, Nanjing, China</t>
  </si>
  <si>
    <t>Aerosol delivery; Biocompatibility; Citric acid; Hyperbranched polyspermine; Lung cancer</t>
  </si>
  <si>
    <t>Cherian A.M., Snima K.S., Kamath C.R., Nair S.V., Lakshmanan V.-K.</t>
  </si>
  <si>
    <t>Biomedicine and Pharmacotherapy</t>
  </si>
  <si>
    <t>10.1016/j.biopha.2015.02.016</t>
  </si>
  <si>
    <t>https://www.scopus.com/inward/record.uri?eid=2-s2.0-84928950941&amp;doi=10.1016%2fj.biopha.2015.02.016&amp;partnerID=40&amp;md5=eeef69fd5496559e26e588c7035cfde6</t>
  </si>
  <si>
    <t>Amrita Centre for Nanosciences and Molecular Medicine, Amrita Institute of Medical Sciences and Research Centre, Amrita Vishwa Vidyapeetham, Kochi Campus, Kerala, India; Holistic Medicine Department, Amrita Institute of Medical Sciences and Research Centre, Amrita Vishwa Vidyapeetham, Kochi Campus, Kerala, India</t>
  </si>
  <si>
    <t>Cherian, A.M., Amrita Centre for Nanosciences and Molecular Medicine, Amrita Institute of Medical Sciences and Research Centre, Amrita Vishwa Vidyapeetham, Kochi Campus, Kerala, India; Snima, K.S., Amrita Centre for Nanosciences and Molecular Medicine, Amrita Institute of Medical Sciences and Research Centre, Amrita Vishwa Vidyapeetham, Kochi Campus, Kerala, India; Kamath, C.R., Holistic Medicine Department, Amrita Institute of Medical Sciences and Research Centre, Amrita Vishwa Vidyapeetham, Kochi Campus, Kerala, India; Nair, S.V., Amrita Centre for Nanosciences and Molecular Medicine, Amrita Institute of Medical Sciences and Research Centre, Amrita Vishwa Vidyapeetham, Kochi Campus, Kerala, India; Lakshmanan, V.-K., Amrita Centre for Nanosciences and Molecular Medicine, Amrita Institute of Medical Sciences and Research Centre, Amrita Vishwa Vidyapeetham, Kochi Campus, Kerala, India</t>
  </si>
  <si>
    <t>Prostate cancer has been diagnosed as the second most frequent and the sixth among the cancer causing deaths among men worldwide. There is a limited scope for the prevalent therapies as prostate cancer advances and they present adverse aftermaths that have put way for us to delve into naturally available anticancer agents. The main objective of the present work is to compile the advantages of ayurvedic herbal formulations with modern technology. Baliospermum montanum is a plant that is used in ayurveda for the treatment of cancer and the plant is studied to possess various constituents in it that are responsible for its anticancer activity. Stable nanoparticles of B. montanum were prepared from both the aqueous and ethanolic extracts of the plant and its cytotoxic effects were studied on prostate cancer and normal cell lines. Size analysis by DLS and SEM revealed the average size of nanoparticles prepared was 100 ± 50. nm and 150 ± 50. nm for the nanoparticles prepared from aqueous and ethanolic extract respectively. In vitro cytotoxicity showed a concentration and time dependent toxicity on prostate cancer cells with cell viability of 22% and 6% with maximum concentration of aqueous and ethanolic nanoparticles respectively, in 48. h. In vitro hemolysis assay confirmed that the prepared nanoparticles were compatible with blood with no occurrence of hemolysis. The nanoparticles showed a significant reduction in the colony forming ability and wound healing capacity of the prostate cancer cells. These studies hold the anti cancer potential of the B. montanum nanoparticles making it an important candidate for prostate cancer therapy. © 2015 Elsevier Masson SAS.</t>
  </si>
  <si>
    <t>Alternative medicine; Baliospermum montanum; Cancer therapy; Nanoparticles; Prostate cancer</t>
  </si>
  <si>
    <t>2-s2.0-84928950941</t>
  </si>
  <si>
    <t>NUS Graduate School for Integrative Sciences and Engineering (NGS), Singapore, Singapore; Department of Biomedical Engineering, National University of Singapore, Singapore, Singapore; Department of Materials Physics, Zhejiang Normal University, Jinhua, China; Division of Medical Sciences, National Cancer Centre Singapore, Singapore, Singapore; College of Chemistry and Life Sciences, Zhejiang Normal University, Jinhua, China</t>
  </si>
  <si>
    <t>Lucky, S.S., NUS Graduate School for Integrative Sciences and Engineering (NGS), Singapore, Singapore, Department of Biomedical Engineering, National University of Singapore, Singapore, Singapore; Muhammad Idris, N., Department of Biomedical Engineering, National University of Singapore, Singapore, Singapore; Li, Z., Department of Materials Physics, Zhejiang Normal University, Jinhua, China; Huang, K., Department of Biomedical Engineering, National University of Singapore, Singapore, Singapore; Soo, K.C., Division of Medical Sciences, National Cancer Centre Singapore, Singapore, Singapore; Zhang, Y., Department of Biomedical Engineering, National University of Singapore, Singapore, Singapore, College of Chemistry and Life Sciences, Zhejiang Normal University, Jinhua, China</t>
  </si>
  <si>
    <t>cancer; near-infrared; photodynamic therapy; titanium dioxide; upconversion nanoparticles</t>
  </si>
  <si>
    <t>Yallapu M.M., Chauhan N., Othman S.F., Khalilzad-Sharghi V., Ebeling M.C., Khan S., Jaggi M., Chauhan S.C.</t>
  </si>
  <si>
    <t>10.1016/j.biomaterials.2014.12.045</t>
  </si>
  <si>
    <t>https://www.scopus.com/inward/record.uri?eid=2-s2.0-84922792180&amp;doi=10.1016%2fj.biomaterials.2014.12.045&amp;partnerID=40&amp;md5=d14dc8917ca1688bdbc7aabe2c7b484c</t>
  </si>
  <si>
    <t>Department of Pharmaceutical Sciences and the Center for Cancer Research, College of Pharmacy, University of Tennessee Health Science Center, Memphis, TN, United States; Department of Biological Systems Engineering, University of Nebraska-Lincoln, Lincoln, NE, United States; Cancer Biology Research Center, Sanford Research, Sioux Falls, SD, United States</t>
  </si>
  <si>
    <t>Yallapu, M.M., Department of Pharmaceutical Sciences and the Center for Cancer Research, College of Pharmacy, University of Tennessee Health Science Center, Memphis, TN, United States; Chauhan, N., Department of Pharmaceutical Sciences and the Center for Cancer Research, College of Pharmacy, University of Tennessee Health Science Center, Memphis, TN, United States; Othman, S.F., Department of Biological Systems Engineering, University of Nebraska-Lincoln, Lincoln, NE, United States; Khalilzad-Sharghi, V., Department of Biological Systems Engineering, University of Nebraska-Lincoln, Lincoln, NE, United States; Ebeling, M.C., Cancer Biology Research Center, Sanford Research, Sioux Falls, SD, United States; Khan, S., Department of Pharmaceutical Sciences and the Center for Cancer Research, College of Pharmacy, University of Tennessee Health Science Center, Memphis, TN, United States; Jaggi, M., Department of Pharmaceutical Sciences and the Center for Cancer Research, College of Pharmacy, University of Tennessee Health Science Center, Memphis, TN, United States; Chauhan, S.C., Department of Pharmaceutical Sciences and the Center for Cancer Research, College of Pharmacy, University of Tennessee Health Science Center, Memphis, TN, United States</t>
  </si>
  <si>
    <t>Interaction of serum proteins and nanoparticles leads to a nanoparticle-protein complex formation that defines the rational strategy for a clinically relevant formulation for drug delivery, hyperthermia, and magnetic resonance imaging (MRI) applications in cancer nanomedicine. Given this perspective, we have examined the pattern of human serum protein corona formation with our recently engineered magnetic nanoparticles (MNPs). The alteration in particle size, zeta potential, hemotoxicity, cellular uptake/cancer cells targeting potential, and MRI properties of the MNPs after formation of human serum (HS) protein corona were studied. Our results indicated no significant change in particle size of our MNPs upon incubation with 0.5-50wt/v% human serum, while zeta potential of MNPs turned negative due to human serum adsorption. When incubated with an increased serum and particle concentration, apolipoprotein E was adsorbed on the surface of MNPs apart from serum albumin and transferrin. However, there was no significant primary or secondary structural alterations observed in serum proteins through Fourier transform infrared spectroscopy, X-ray diffraction, and circular dichroism. Hemolysis assay suggests almost no hemolysis at the tested concentrations (up to 1mg/mL) for MNPs compared to the sodium dodecyl sulfate (positive control). Additionally, improved internalization and uptake of MNPs by C4-2B and Panc-1 cancer cells were observed upon incubation with human serum (HS). After serum protein adsorption to the surface of MNPs, the close vicinity within T1 (~1.33-1.73s) and T2 (~12.35-13.43ms) relaxation times suggest our MNPs retained inherent MRI potential even after biomolecular protein adsorption. All these superior clinical parameters potentially enable clinical translation and use of this formulation for next generation nanomedicine for drug delivery, cancer-targeting, imaging and theranostic applications. © 2014 Elsevier Ltd.</t>
  </si>
  <si>
    <t>Cancer therapeutics; Drug delivery; Hyperthermia; Magnetic nanoparticles; Magnetic resonance imaging; Protein corona</t>
  </si>
  <si>
    <t>2-s2.0-84922792180</t>
  </si>
  <si>
    <t>Department of Radiology, Cancer Hospital/Institute, Fudan University, Shanghai, China; Department of Oncology, Shanghai Medical College, Fudan University, Shanghai, China; Department of Ultrasound, First People's Hospital of Zhenjiang City, Zhenjiang, China; State Key Laboratory of High Performance Ceramics and Superfine Microstructures, Shanghai Institute of Ceramics, Chinese Academy of Sciences, Shanghai, China</t>
  </si>
  <si>
    <t>Zhang, S., Department of Radiology, Cancer Hospital/Institute, Fudan University, Shanghai, China, Department of Oncology, Shanghai Medical College, Fudan University, Shanghai, China; Qian, X., Department of Ultrasound, First People's Hospital of Zhenjiang City, Zhenjiang, China; Zhang, L., State Key Laboratory of High Performance Ceramics and Superfine Microstructures, Shanghai Institute of Ceramics, Chinese Academy of Sciences, Shanghai, China; Peng, W., Department of Radiology, Cancer Hospital/Institute, Fudan University, Shanghai, China, Department of Oncology, Shanghai Medical College, Fudan University, Shanghai, China; Chen, Y., State Key Laboratory of High Performance Ceramics and Superfine Microstructures, Shanghai Institute of Ceramics, Chinese Academy of Sciences, Shanghai, China</t>
  </si>
  <si>
    <t>Gaspar V.M., Gonçalves C., De Melo-Diogo D., Costa E.C., Queiroz J.A., Pichon C., Sousa F., Correia I.J.</t>
  </si>
  <si>
    <t>10.1016/j.jconrel.2014.06.040</t>
  </si>
  <si>
    <t>https://www.scopus.com/inward/record.uri?eid=2-s2.0-84904182939&amp;doi=10.1016%2fj.jconrel.2014.06.040&amp;partnerID=40&amp;md5=6ba73df1dda8fde326f32fd09389b306</t>
  </si>
  <si>
    <t>CICS-UBI, Health Sciences Research Center, University of Beira Interior, Av. Infante D. Henrique, 6200-506 Covilhã, Portugal; Centre de Biophysique Moléculaire, CNRS UPR4301, Inserm et Université d'Orléans, 45071 Orléans cedex 02, France</t>
  </si>
  <si>
    <t>Gaspar, V.M., CICS-UBI, Health Sciences Research Center, University of Beira Interior, Av. Infante D. Henrique, 6200-506 Covilhã, Portugal; Gonçalves, C., Centre de Biophysique Moléculaire, CNRS UPR4301, Inserm et Université d'Orléans, 45071 Orléans cedex 02, France; De Melo-Diogo, D., CICS-UBI, Health Sciences Research Center, University of Beira Interior, Av. Infante D. Henrique, 6200-506 Covilhã, Portugal; Costa, E.C., CICS-UBI, Health Sciences Research Center, University of Beira Interior, Av. Infante D. Henrique, 6200-506 Covilhã, Portugal; Queiroz, J.A., CICS-UBI, Health Sciences Research Center, University of Beira Interior, Av. Infante D. Henrique, 6200-506 Covilhã, Portugal; Pichon, C., Centre de Biophysique Moléculaire, CNRS UPR4301, Inserm et Université d'Orléans, 45071 Orléans cedex 02, France; Sousa, F., CICS-UBI, Health Sciences Research Center, University of Beira Interior, Av. Infante D. Henrique, 6200-506 Covilhã, Portugal; Correia, I.J., CICS-UBI, Health Sciences Research Center, University of Beira Interior, Av. Infante D. Henrique, 6200-506 Covilhã, Portugal</t>
  </si>
  <si>
    <t>The design of nanocarriers for the delivery of drugs and nucleic-acids remains a very challenging goal due to their physicochemical differences. In addition, the reported accelerated clearance and immune response of pegylated nanomedicines highlight the necessity to develop carriers using new materials. Herein, we describe the synthesis of amphiphilic triblock poly(2-ethyl-2- oxazoline)-PLA-g-PEI (PEOz-PLA-g-PEI) micelles for the delivery of minicircle DNA (mcDNA) vectors. In this copolymer the generally used PEG moieties are replaced by the biocompatible PEOz polymer backbone that assembles the hydrophilic shell. The obtained results show that amphiphilic micelles have low critical micellar concentration, are hemocompatible and exhibit stability upon incubation in serum. The uptake in MCF-7 cells was efficient and the nanocarriers achieved 2.7 fold higher expression than control particles. Moreover, mcDNA-loaded micelleplexes penetrated into 3D multicellular spheroids and promoted widespread gene expression. Additionally, to prove the concept of co-delivery, mcDNA and doxorubicin (Dox) were simultaneously encapsulated in PEOz-PLA-g-PEI carriers, with high efficiency. Dox-mcDNA micelleplexes exhibited extensive cellular uptake and demonstrated anti-tumoral activity. These findings led us to conclude that this system has a potential not only for the delivery of novel mcDNA vectors, but also for the co-delivery of drug-mcDNA combinations without PEG functionalization. © 2014 Elsevier B.V.</t>
  </si>
  <si>
    <t>Anti-tumoral drugs; Cancer therapy; Co-delivery; Micellar carriers; Minicircle DNA</t>
  </si>
  <si>
    <t>2-s2.0-84904182939</t>
  </si>
  <si>
    <t xml:space="preserve">Amrita Centre for Nanosciences and Molecular Medicine, Amrita Institute of Medical Sciences and Research Centre, Amrita Vishwa Vidyapeetham, Kochi, India; Amrita Centre for Nanosciences and Molecular Medicine, Amrita Institute of Medical Sciences and Research Centre, Amrita Vishwa Vidyapeetham, Kochi, India; Amrita Centre for Nanosciences and Molecular Medicine, Amrita Institute of Medical Sciences and Research Centre, Amrita Vishwa Vidyapeetham, Kochi, India; Amrita Centre for Nanosciences and Molecular Medicine, Amrita Institute of Medical Sciences and Research Centre, Amrita Vishwa Vidyapeetham, Kochi, India; Amrita Centre for Nanosciences and Molecular Medicine, Amrita Institute of Medical Sciences and Research Centre, Amrita Vishwa Vidyapeetham, Kochi, India. Electronic address: </t>
  </si>
  <si>
    <t xml:space="preserve">Anitha, A., Amrita Centre for Nanosciences and Molecular Medicine, Amrita Institute of Medical Sciences and Research Centre, Amrita Vishwa Vidyapeetham, Kochi, India; Sreeranganathan, M., Amrita Centre for Nanosciences and Molecular Medicine, Amrita Institute of Medical Sciences and Research Centre, Amrita Vishwa Vidyapeetham, Kochi, India; Chennazhi, K.P., Amrita Centre for Nanosciences and Molecular Medicine, Amrita Institute of Medical Sciences and Research Centre, Amrita Vishwa Vidyapeetham, Kochi, India; Lakshmanan, V.-K., Amrita Centre for Nanosciences and Molecular Medicine, Amrita Institute of Medical Sciences and Research Centre, Amrita Vishwa Vidyapeetham, Kochi, India; Jayakumar, R., Amrita Centre for Nanosciences and Molecular Medicine, Amrita Institute of Medical Sciences and Research Centre, Amrita Vishwa Vidyapeetham, Kochi, India. Electronic address: </t>
  </si>
  <si>
    <t>5-Fluorouracil (5-FU); Colon cancer; Combinatorial approach; Curcumin (CUR); Drug delivery; N,O-carboxymethyl chitosan nanoparticles (N,O-CMC NPs); Pharmacokinetics</t>
  </si>
  <si>
    <t>Li M., Tang Z., Lv S., Song W., Hong H., Jing X., Zhang Y., Chen X.</t>
  </si>
  <si>
    <t>10.1016/j.biomaterials.2014.01.018</t>
  </si>
  <si>
    <t>https://www.scopus.com/inward/record.uri?eid=2-s2.0-84893732819&amp;doi=10.1016%2fj.biomaterials.2014.01.018&amp;partnerID=40&amp;md5=acace67497984c4e66403889b0352cd4</t>
  </si>
  <si>
    <t>Key Laboratory of Polymer Ecomaterials, Changchun Institute of Applied Chemistry, Chinese Academy of Sciences, Changchun 130022, China; Wake Forest Institute for Regenerative Medicine, Wake Forest School of Medicine, Medical Center Boulevard, Winston-Salem, NC 27157, United States; State Key Laboratory of Polymer Physics and Chemistry, Changchun Institute of Applied Chemistry, Chinese Academy of Sciences, Changchun 130022, China; Laboratory Animal Center, Jilin University, Changchun 130012, China; University of Chinese Academy of Sciences, Beijing 100049, China</t>
  </si>
  <si>
    <t>Li, M., Key Laboratory of Polymer Ecomaterials, Changchun Institute of Applied Chemistry, Chinese Academy of Sciences, Changchun 130022, China, University of Chinese Academy of Sciences, Beijing 100049, China; Tang, Z., Key Laboratory of Polymer Ecomaterials, Changchun Institute of Applied Chemistry, Chinese Academy of Sciences, Changchun 130022, China; Lv, S., Key Laboratory of Polymer Ecomaterials, Changchun Institute of Applied Chemistry, Chinese Academy of Sciences, Changchun 130022, China, University of Chinese Academy of Sciences, Beijing 100049, China; Song, W., Key Laboratory of Polymer Ecomaterials, Changchun Institute of Applied Chemistry, Chinese Academy of Sciences, Changchun 130022, China; Hong, H., Laboratory Animal Center, Jilin University, Changchun 130012, China; Jing, X., State Key Laboratory of Polymer Physics and Chemistry, Changchun Institute of Applied Chemistry, Chinese Academy of Sciences, Changchun 130022, China; Zhang, Y., Wake Forest Institute for Regenerative Medicine, Wake Forest School of Medicine, Medical Center Boulevard, Winston-Salem, NC 27157, United States; Chen, X., Key Laboratory of Polymer Ecomaterials, Changchun Institute of Applied Chemistry, Chinese Academy of Sciences, Changchun 130022, China</t>
  </si>
  <si>
    <t>pH responsive cisplatin prodrug crosslinked polysaccharide-based nanoparticles were developed from succinic acid decorated dextran (Dex-SA) for active loading and triggered intracellular release of doxorubicin (DOX). Nanoparticles with uniform size were formed spontaneously in aqueous medium via electrostatic interaction between anionic Dex-SA and cationic DOX, and subsequently transformed into crosslinked nanoparticles (CL-Nanoparticles) in situ by readily crosslinking the micelles via chelate interactions between the ionic polymeric carrier and the platinum (II) antitumor drug. This strategy eliminated the need of organic solvents and sophisticated processes in the drug loading procedure. The invitro release studies showed that DOX was released from the CL-Nanoparticles in a controlled and pH-dependent manner. Furthermore, the pharmacokinetics and biodistribution investigations indicated that, as compared to the non-crosslinked nanoparticles (NCL-Nanoparticles) and free DOX, the CL-Nanoparticles significantly prolonged the blood circulation time of drug, decreased accumulation in the normal tissues and enriched drug into the tumors. As a consequence, the DOX-loaded CL-Nanoparticles exhibited enhanced therapeutic efficacy in tumor-bearing mice compared with the NCL-Nanoparticles and free DOX, which were further confirmed by the histological and immunohistochemical analyses. These cisplatin prodrug crosslinked polysaccharide nanoparticles proved to be a promising nanomedicine drug delivery system for tumor-targeted delivery of DOX. © 2014 Elsevier Ltd.</t>
  </si>
  <si>
    <t>Chemotherapy; Controlled drug release; Crosslinking; Drug delivery; Nanoparticle; Polysaccharide</t>
  </si>
  <si>
    <t>2-s2.0-84893732819</t>
  </si>
  <si>
    <t>Nanomalaria Group, Institute for Bioengineering of Catalonia (IBEC), Baldiri Reixac 10-12, ES-08028 Barcelona, Spain; Nanomalaria Unit, Centre Esther Koplowitz, CRESIB, Rosselló 149-153, ES-08036 Barcelona, Spain; Biomolecular Interactions Team, Nanoscience and Nanotechnology Institute (IN2UB), University of Barcelona, Martí i Franquès 1, ES-08028 Barcelona, Spain; Department of Chemistry, Università Degli Studi di Milano, Via Golgi 19, IT-20133 Milano, Italy; Swiss Tropical and Public Health Institute, Socinstrasse 57, CH-4002 Basel, Switzerland</t>
  </si>
  <si>
    <t>Urbán, P., Nanomalaria Group, Institute for Bioengineering of Catalonia (IBEC), Baldiri Reixac 10-12, ES-08028 Barcelona, Spain, Nanomalaria Unit, Centre Esther Koplowitz, CRESIB, Rosselló 149-153, ES-08036 Barcelona, Spain, Biomolecular Interactions Team, Nanoscience and Nanotechnology Institute (IN2UB), University of Barcelona, Martí i Franquès 1, ES-08028 Barcelona, Spain; Valle-Delgado, J.J., Nanomalaria Group, Institute for Bioengineering of Catalonia (IBEC), Baldiri Reixac 10-12, ES-08028 Barcelona, Spain, Nanomalaria Unit, Centre Esther Koplowitz, CRESIB, Rosselló 149-153, ES-08036 Barcelona, Spain, Biomolecular Interactions Team, Nanoscience and Nanotechnology Institute (IN2UB), University of Barcelona, Martí i Franquès 1, ES-08028 Barcelona, Spain; Mauro, N., Department of Chemistry, Università Degli Studi di Milano, Via Golgi 19, IT-20133 Milano, Italy; Marques, J., Nanomalaria Group, Institute for Bioengineering of Catalonia (IBEC), Baldiri Reixac 10-12, ES-08028 Barcelona, Spain, Nanomalaria Unit, Centre Esther Koplowitz, CRESIB, Rosselló 149-153, ES-08036 Barcelona, Spain, Biomolecular Interactions Team, Nanoscience and Nanotechnology Institute (IN2UB), University of Barcelona, Martí i Franquès 1, ES-08028 Barcelona, Spain; Manfredi, A., Department of Chemistry, Università Degli Studi di Milano, Via Golgi 19, IT-20133 Milano, Italy; Rottmann, M., Swiss Tropical and Public Health Institute, Socinstrasse 57, CH-4002 Basel, Switzerland; Ranucci, E., Department of Chemistry, Università Degli Studi di Milano, Via Golgi 19, IT-20133 Milano, Italy; Ferruti, P., Department of Chemistry, Università Degli Studi di Milano, Via Golgi 19, IT-20133 Milano, Italy; Fernàndez-Busquets, X., Nanomalaria Group, Institute for Bioengineering of Catalonia (IBEC), Baldiri Reixac 10-12, ES-08028 Barcelona, Spain, Nanomalaria Unit, Centre Esther Koplowitz, CRESIB, Rosselló 149-153, ES-08036 Barcelona, Spain, Biomolecular Interactions Team, Nanoscience and Nanotechnology Institute (IN2UB), University of Barcelona, Martí i Franquès 1, ES-08028 Barcelona, Spain</t>
  </si>
  <si>
    <t>malaria; nanomedicine; Plasmodium; polyamidoamines; polymer-drug carriers; targeted drug delivery</t>
  </si>
  <si>
    <t>Farazuddin M., Dua B., Zia Q., Khan A.A., Joshi B., Owais M.</t>
  </si>
  <si>
    <t>10.2147/IJN.S34668</t>
  </si>
  <si>
    <t>https://www.scopus.com/inward/record.uri?eid=2-s2.0-84896045336&amp;doi=10.2147%2fIJN.S34668&amp;partnerID=40&amp;md5=dda544cabcbd59d766105824f3c89112</t>
  </si>
  <si>
    <t>Interdisciplinary Biotechnology Unit, Aligarh Muslim University, Aligarh, India; Immunology Division, National JALMA Institute for Leprosy and Other Mycobacterial Diseases (NJIL), Agra, India; Department of Anatomy, Jawaharlal Nehru Medical College, Aligarh Muslim University, Aligarh, India</t>
  </si>
  <si>
    <t>Farazuddin, M., Interdisciplinary Biotechnology Unit, Aligarh Muslim University, Aligarh, India; Dua, B., Immunology Division, National JALMA Institute for Leprosy and Other Mycobacterial Diseases (NJIL), Agra, India; Zia, Q., Interdisciplinary Biotechnology Unit, Aligarh Muslim University, Aligarh, India; Khan, A.A., Department of Anatomy, Jawaharlal Nehru Medical College, Aligarh Muslim University, Aligarh, India; Joshi, B., Immunology Division, National JALMA Institute for Leprosy and Other Mycobacterial Diseases (NJIL), Agra, India; Owais, M., Interdisciplinary Biotechnology Unit, Aligarh Muslim University, Aligarh, India</t>
  </si>
  <si>
    <t>Curcumin (diferuloylmethane) is found in large quantities in the roots of Curcuma longa. It possesses strong antioxidant and anti-inflammatory properties, and inhibits chemically-induced carcinogenesis in the skin, forestomach, colon, and liver. Unfortunately, the poor bioavailability and hydrophobicity of curcumin pose a major hurdle to its use as a potent anticancer agent. To circumvent some of these problems, we developed a novel, dual-core microcell formulation of curcumin. The encapsulation of curcumin in microcells increases its solubility and bioavailability, and facilitates slow release kinetics over extended periods. Besides being safe, these formulations do not bear any toxicity constraints, as revealed by in vitro and in vivo studies. Histopathological analysis revealed that curcumin-bearing microcells helped in regression of hepatocellular carcinoma and the maintenance of cellular architecture in liver tissue. Free curcumin had a very mild effect on cancer suppression. Empty (sham) microcells and microparticles failed to inhibit cancer cells. The novel curcumin formulation was found to suppress hepatocellular carcinoma efficiently in Swiss albino mice. © 2014 Farazuddin et al.</t>
  </si>
  <si>
    <t>Cancer; Carcinogenesis; Curcuma longa; Diferuloylmethane; Microparticle; Nanocells</t>
  </si>
  <si>
    <t>2-s2.0-84896045336</t>
  </si>
  <si>
    <t>Ribeiro T.G., Chávez-Fumagall M.A., Valadares D.G., França J.R., Rodrigues L.B., Duarte M.C., Lage P.S., Andrade P.H.R., Lage D.P., Arruda L.V., Refidaff C., Costa L.E., Martins V.T., Tavares C.A.P., Castilho R.O., Coelho E.A.F., Faraco A.A.G.</t>
  </si>
  <si>
    <t>10.2147/IJN.S55678</t>
  </si>
  <si>
    <t>https://www.scopus.com/inward/record.uri?eid=2-s2.0-84896823295&amp;doi=10.2147%2fIJN.S55678&amp;partnerID=40&amp;md5=8fa7be6c5f0f4ac5c9dc04a04222287d</t>
  </si>
  <si>
    <t>Universidade Federal de Minas Gerais, Belo Horizonte, Minas Gerais, Brazil; Infectologia e Medicina Tropical, Universidade Federal de Minas Gerais, Belo Horizonte, Minas Gerais, Brazil; Departamento de Bioquímica e Imunologia, Instituto de Ciências Biológicas, Universidade Federal de Minas Gerais, Belo Horizonte, Minas Gerais, Brazil; Departamento de Patologia Clínica, COLTEC, Universidade Federal de Minas Gerais, Belo Horizonte, Minas Gerais, Brazil; Universidade Federal da Bahia, Salvador, Bahia, Brazil; Centro de Pesquisas Gonçalo Moniz (CPqGM), Fundação Oswaldo Cruz (FIOCRUZ), Salvador, Bahia, Brazil; Departamento de Produtos Farmacêuticos, Universidade Federal de Minas Gerais, Belo Horizonte, Minas Gerais, Brazil</t>
  </si>
  <si>
    <t>Ribeiro, T.G., Universidade Federal de Minas Gerais, Belo Horizonte, Minas Gerais, Brazil; Chávez-Fumagall, M.A., Infectologia e Medicina Tropical, Universidade Federal de Minas Gerais, Belo Horizonte, Minas Gerais, Brazil; Valadares, D.G., Departamento de Bioquímica e Imunologia, Instituto de Ciências Biológicas, Universidade Federal de Minas Gerais, Belo Horizonte, Minas Gerais, Brazil; França, J.R., Universidade Federal de Minas Gerais, Belo Horizonte, Minas Gerais, Brazil; Rodrigues, L.B., Universidade Federal de Minas Gerais, Belo Horizonte, Minas Gerais, Brazil; Duarte, M.C., Infectologia e Medicina Tropical, Universidade Federal de Minas Gerais, Belo Horizonte, Minas Gerais, Brazil; Lage, P.S., Infectologia e Medicina Tropical, Universidade Federal de Minas Gerais, Belo Horizonte, Minas Gerais, Brazil; Andrade, P.H.R., Departamento de Patologia Clínica, COLTEC, Universidade Federal de Minas Gerais, Belo Horizonte, Minas Gerais, Brazil; Lage, D.P., Departamento de Patologia Clínica, COLTEC, Universidade Federal de Minas Gerais, Belo Horizonte, Minas Gerais, Brazil; Arruda, L.V., Universidade Federal da Bahia, Salvador, Bahia, Brazil, Centro de Pesquisas Gonçalo Moniz (CPqGM), Fundação Oswaldo Cruz (FIOCRUZ), Salvador, Bahia, Brazil; Refidaff, C., Universidade Federal da Bahia, Salvador, Bahia, Brazil, Centro de Pesquisas Gonçalo Moniz (CPqGM), Fundação Oswaldo Cruz (FIOCRUZ), Salvador, Bahia, Brazil; Costa, L.E., Infectologia e Medicina Tropical, Universidade Federal de Minas Gerais, Belo Horizonte, Minas Gerais, Brazil; Martins, V.T., Departamento de Bioquímica e Imunologia, Instituto de Ciências Biológicas, Universidade Federal de Minas Gerais, Belo Horizonte, Minas Gerais, Brazil; Tavares, C.A.P., Departamento de Bioquímica e Imunologia, Instituto de Ciências Biológicas, Universidade Federal de Minas Gerais, Belo Horizonte, Minas Gerais, Brazil; Castilho, R.O., Universidade Federal de Minas Gerais, Belo Horizonte, Minas Gerais, Brazil, Departamento de Produtos Farmacêuticos, Universidade Federal de Minas Gerais, Belo Horizonte, Minas Gerais, Brazil; Coelho, E.A.F., Infectologia e Medicina Tropical, Universidade Federal de Minas Gerais, Belo Horizonte, Minas Gerais, Brazil, Departamento de Patologia Clínica, COLTEC, Universidade Federal de Minas Gerais, Belo Horizonte, Minas Gerais, Brazil; Faraco, A.A.G., Universidade Federal de Minas Gerais, Belo Horizonte, Minas Gerais, Brazil, Departamento de Produtos Farmacêuticos, Universidade Federal de Minas Gerais, Belo Horizonte, Minas Gerais, Brazil</t>
  </si>
  <si>
    <t>The study reported here aimed to develop an optimized nanoparticle delivery system for amphotericin B (AmpB) using a polyelectrolyte complexation technique. For this, two oppositely charged polymers presenting anti-leishmanial activity-chitosan (Cs) and chondroitin sulfate (ChS)-were used: Cs as a positively charged polymer and ChS as a negatively charged polymer. The chitosan (NQ) nanoparticles, chitosan-chondroitin sulfate (NQC) nanoparticles, and chitosan-chondroitin sulfate-amphotericin B (NQC-AmpB) nanoparticles presented a mean particle size of 79, 104, and 136 nm, respectively; and a polydispersity index of 0.2. The measured zeta potential of the nanoparticles indicated a positive charge in their surface, while scanning and transmission electron microscopy revealed spherical nanoparticles with a smooth surface. Attenuated total reflectance-Fourier transform infrared spectroscopy analysis showed an electrostatic interaction between the polymers, whereas the release profile of AmpB from the NQC-AmpB nanoparticles showed a controlled release. In addition, the Cs; ChS; and NQ, NQC, and NQC-AmpB nanoparticles proved to be effective against promastigotes of Leishmania amazonensis and Leishmania chagasi, with a synergistic effect observed between Cs and ChS. Moreover, the applied NQ, NQC, and NQC-AmpB compounds demonstrated low toxicity in murine macrophages, as well as null hemolytic activity in type O+ human red blood cells. Pure AmpB demonstrated high toxicity in the macrophages. The results show that cells infected with L. amazonensis and later treated with Cs, ChS, NQ, NQC, NQC-AmpB nanoparticles, or pure AmpB presented with a significant reduction in parasite number in the order of 24%, 31%, 55%, 66%, 90%, and 89%, respectively. The data presented indicate that the engineered NQC-AmpB nanoparticles could potentially be used as an alternative therapy to treat leishmaniasis, mainly due its low toxicity to mammals' cells. © 2014 Ribeiro et al.</t>
  </si>
  <si>
    <t>Amphotericin B.; Chitosan; Chondroitin; Leishmania spp; Nanoparticles</t>
  </si>
  <si>
    <t>2-s2.0-84896823295</t>
  </si>
  <si>
    <t>School of Pharmacy, Second Military Medical University, Shanghai, China; Department of Pharmacy, Fujian University of Traditional Chinese Medicine, Fujian, China; Shanghai Institute of Pharmaceutical Industry, Shanghai, China; Tasly Pharmaceutical Group Co., Ltd, Tianjin, China</t>
  </si>
  <si>
    <t>Jing, X., School of Pharmacy, Second Military Medical University, Shanghai, China, Department of Pharmacy, Fujian University of Traditional Chinese Medicine, Fujian, China; Deng, L., School of Pharmacy, Second Military Medical University, Shanghai, China; Gao, B., School of Pharmacy, Second Military Medical University, Shanghai, China; Xiao, L., Shanghai Institute of Pharmaceutical Industry, Shanghai, China; Zhang, Y., School of Pharmacy, Second Military Medical University, Shanghai, China; Ke, X., School of Pharmacy, Second Military Medical University, Shanghai, China, Department of Pharmacy, Fujian University of Traditional Chinese Medicine, Fujian, China; Lian, J., School of Pharmacy, Second Military Medical University, Shanghai, China, Department of Pharmacy, Fujian University of Traditional Chinese Medicine, Fujian, China; Zhao, Q., School of Pharmacy, Second Military Medical University, Shanghai, China, Department of Pharmacy, Fujian University of Traditional Chinese Medicine, Fujian, China; Ma, L., School of Pharmacy, Second Military Medical University, Shanghai, China; Yao, J., School of Pharmacy, Second Military Medical University, Shanghai, China; Chen, J., School of Pharmacy, Second Military Medical University, Shanghai, China, Tasly Pharmaceutical Group Co., Ltd, Tianjin, China</t>
  </si>
  <si>
    <t>Drug carrier; Lipid emulsion; Paclitaxel; Poorly water-soluble drug; Tumor</t>
  </si>
  <si>
    <t>Rejinold N.S., Baby T., Chennazhi K.P., Jayakumar R.</t>
  </si>
  <si>
    <t>10.1016/j.colsurfb.2013.10.015</t>
  </si>
  <si>
    <t>https://www.scopus.com/inward/record.uri?eid=2-s2.0-84887148305&amp;doi=10.1016%2fj.colsurfb.2013.10.015&amp;partnerID=40&amp;md5=bfcd2c2730911a1d0e0f9ef02efa96c1</t>
  </si>
  <si>
    <t>Rejinold, N.S., Amrita Centre for Nanosciences and Molecular Medicine, Amrita Institute of Medical Sciences and Research Centre, Amrita Vishwa Vidyapeetham University, Kochi 682041, India; Baby, T., Amrita Centre for Nanosciences and Molecular Medicine, Amrita Institute of Medical Sciences and Research Centre, Amrita Vishwa Vidyapeetham University, Kochi 682041, India; Chennazhi, K.P., Amrita Centre for Nanosciences and Molecular Medicine, Amrita Institute of Medical Sciences and Research Centre, Amrita Vishwa Vidyapeetham University, Kochi 682041, India; Jayakumar, R., Amrita Centre for Nanosciences and Molecular Medicine, Amrita Institute of Medical Sciences and Research Centre, Amrita Vishwa Vidyapeetham University, Kochi 682041, India</t>
  </si>
  <si>
    <t>5-FU/Megestrol acetate loaded fibrinogen-graft-PNIPAAm Nanogels (5-FU/Meg-fib-graft-PNIPAAm NGs) were prepared for thermo responsive drug delivery toward α5β1-integrins expressing breast cancer cells in vitro (MCF-7 cells). The 60-100nm sized fib-graft-PNIPAAm nanogels (LCST=35°C) were prepared by CaCl2 cross-linker. 5-FU/Meg-fib-graft-PNIPAAm NGs showed particle size of 165-195nm size. The drug loading efficiency with 5-FU was 60% and 70% for Meg. "Drug release was greater above the lower critical solution temperature (LCST). Above LCST, drug release system triggers apopotosis and enhance toxicity to MCF-7 cells when compared to the equivalent dose of the free drug. This effect was due to the greater uptake of the drug by MCF-7 cells". 5-FU/Meg-fib-graft-PNIPAAm NGs is portrayed here as a new combinatorial thermo-responsive drug delivery agent for breast cancer therapy. © 2013 Elsevier B.V.</t>
  </si>
  <si>
    <t>Cancer nanomedicine; Fibrinogen-graft-PNIPAAm nanogels; Lower critical solution temperature; Multi drug effects; Thermo-sensitive</t>
  </si>
  <si>
    <t>2-s2.0-84887148305</t>
  </si>
  <si>
    <t>Institute of Polymer Science, School of Chemistry and Chemical Engineering, Key Laboratory of Designed Synthesis and Application of Polymer Material, Key Laboratory for Polymeric Composite, Functional Materials of Ministry of Education, Guangzhou, China; Research Center of Translational Medicine, The First Affiliated Hospital, Sun Yat-Sen University, Guangzhou, China</t>
  </si>
  <si>
    <t>Liang, X., Institute of Polymer Science, School of Chemistry and Chemical Engineering, Key Laboratory of Designed Synthesis and Application of Polymer Material, Key Laboratory for Polymeric Composite, Functional Materials of Ministry of Education, Guangzhou, China; Ren, X., Research Center of Translational Medicine, The First Affiliated Hospital, Sun Yat-Sen University, Guangzhou, China; Liu, Z., Institute of Polymer Science, School of Chemistry and Chemical Engineering, Key Laboratory of Designed Synthesis and Application of Polymer Material, Key Laboratory for Polymeric Composite, Functional Materials of Ministry of Education, Guangzhou, China; Liu, Y., Institute of Polymer Science, School of Chemistry and Chemical Engineering, Key Laboratory of Designed Synthesis and Application of Polymer Material, Key Laboratory for Polymeric Composite, Functional Materials of Ministry of Education, Guangzhou, China; Wang, J., Research Center of Translational Medicine, The First Affiliated Hospital, Sun Yat-Sen University, Guangzhou, China; Wang, J., Research Center of Translational Medicine, The First Affiliated Hospital, Sun Yat-Sen University, Guangzhou, China; Zhang, L.-M., Institute of Polymer Science, School of Chemistry and Chemical Engineering, Key Laboratory of Designed Synthesis and Application of Polymer Material, Key Laboratory for Polymeric Composite, Functional Materials of Ministry of Education, Guangzhou, China; Deng, D.Y.B., Research Center of Translational Medicine, The First Affiliated Hospital, Sun Yat-Sen University, Guangzhou, China; Quan, D., Institute of Polymer Science, School of Chemistry and Chemical Engineering, Key Laboratory of Designed Synthesis and Application of Polymer Material, Key Laboratory for Polymeric Composite, Functional Materials of Ministry of Education, Guangzhou, China; Yang, L., Institute of Polymer Science, School of Chemistry and Chemical Engineering, Key Laboratory of Designed Synthesis and Application of Polymer Material, Key Laboratory for Polymeric Composite, Functional Materials of Ministry of Education, Guangzhou, China</t>
  </si>
  <si>
    <t>Blood compatibility; Cytotoxicity; Gene delivery; Glycogen</t>
  </si>
  <si>
    <t>Bomati-Miguel O., Miguel-Sancho N., Abasolo I., Candiota A.P., Roca A.G., Acosta M., Schwartz Jr. S., Arus C., Marquina C., Martinez G., Santamaria J.</t>
  </si>
  <si>
    <t>10.1007/s11051-014-2292-7</t>
  </si>
  <si>
    <t>https://www.scopus.com/inward/record.uri?eid=2-s2.0-84893200750&amp;doi=10.1007%2fs11051-014-2292-7&amp;partnerID=40&amp;md5=7c6f7fc6e00300d1d503950912c53913</t>
  </si>
  <si>
    <t>Departamento de Física Aplicada, Universidad Autónoma de Madrid, Campus de Cantoblanco, Avda. Francisco Tomás y Valiente 7, 28049 Madrid, Spain; Centro de Investigacion Biomedica en Red - Bioingenieria Biomateriales Y Nanomedicina (CIBER-BBN), Zaragoza, Spain; Instituto de Nanociencia de Aragón (INA), Universidad de Zaragoza, Campus Río Ebro-Edificio I+D, 50018 Zaragoza, Spain; Functional Validation and Preclinical Research, Vall d'Hebron Institut de Recerca, Universitat Autònoma de Barcelona, Passeig Vall d'Hebrón 119-129, 08035 Barcelona, Spain; Departament de Bioquímica I Biología Molecular, Unitat de Bioquímica de Biociències, Universitat Autònoma de Barcelona, 08193 Cerdanyola del Vallès, Spain; Institut de Biotecnologia I de Biomedicina, Universitat Autònoma de Barcelona, 08193 Cerdanyola del Vallès, Spain; Drug Delivery and Targeting, Vall d'Hebron Research Institute, Universitat Autònoma de Barcelona, Passeig Vall d'Hebrón 119-129, 08035 Barcelona, Spain; Facultad de Ciencias, Instituto de Ciencia de Materiales de Aragón (ICMA, CSIC-Universidad de Zaragoza), C/Pedro Cerbuna 12, 50009 Zaragoza, Spain; Departamento de Física de la Materia Condensada, Facultad de Ciencias, Universidad de Zaragoza, C/Pedro Cerbuna 12, 50009 Zaragoza, Spain</t>
  </si>
  <si>
    <t>Bomati-Miguel, O., Departamento de Física Aplicada, Universidad Autónoma de Madrid, Campus de Cantoblanco, Avda. Francisco Tomás y Valiente 7, 28049 Madrid, Spain; Miguel-Sancho, N., Centro de Investigacion Biomedica en Red - Bioingenieria Biomateriales Y Nanomedicina (CIBER-BBN), Zaragoza, Spain, Instituto de Nanociencia de Aragón (INA), Universidad de Zaragoza, Campus Río Ebro-Edificio I+D, 50018 Zaragoza, Spain; Abasolo, I., Centro de Investigacion Biomedica en Red - Bioingenieria Biomateriales Y Nanomedicina (CIBER-BBN), Zaragoza, Spain, Functional Validation and Preclinical Research, Vall d'Hebron Institut de Recerca, Universitat Autònoma de Barcelona, Passeig Vall d'Hebrón 119-129, 08035 Barcelona, Spain; Candiota, A.P., Centro de Investigacion Biomedica en Red - Bioingenieria Biomateriales Y Nanomedicina (CIBER-BBN), Zaragoza, Spain, Departament de Bioquímica I Biología Molecular, Unitat de Bioquímica de Biociències, Universitat Autònoma de Barcelona, 08193 Cerdanyola del Vallès, Spain, Institut de Biotecnologia I de Biomedicina, Universitat Autònoma de Barcelona, 08193 Cerdanyola del Vallès, Spain; Roca, A.G., Centro de Investigacion Biomedica en Red - Bioingenieria Biomateriales Y Nanomedicina (CIBER-BBN), Zaragoza, Spain, Instituto de Nanociencia de Aragón (INA), Universidad de Zaragoza, Campus Río Ebro-Edificio I+D, 50018 Zaragoza, Spain; Acosta, M., Centro de Investigacion Biomedica en Red - Bioingenieria Biomateriales Y Nanomedicina (CIBER-BBN), Zaragoza, Spain, Departament de Bioquímica I Biología Molecular, Unitat de Bioquímica de Biociències, Universitat Autònoma de Barcelona, 08193 Cerdanyola del Vallès, Spain; Schwartz Jr., S., Centro de Investigacion Biomedica en Red - Bioingenieria Biomateriales Y Nanomedicina (CIBER-BBN), Zaragoza, Spain, Drug Delivery and Targeting, Vall d'Hebron Research Institute, Universitat Autònoma de Barcelona, Passeig Vall d'Hebrón 119-129, 08035 Barcelona, Spain; Arus, C., Centro de Investigacion Biomedica en Red - Bioingenieria Biomateriales Y Nanomedicina (CIBER-BBN), Zaragoza, Spain, Departament de Bioquímica I Biología Molecular, Unitat de Bioquímica de Biociències, Universitat Autònoma de Barcelona, 08193 Cerdanyola del Vallès, Spain, Institut de Biotecnologia I de Biomedicina, Universitat Autònoma de Barcelona, 08193 Cerdanyola del Vallès, Spain; Marquina, C., Facultad de Ciencias, Instituto de Ciencia de Materiales de Aragón (ICMA, CSIC-Universidad de Zaragoza), C/Pedro Cerbuna 12, 50009 Zaragoza, Spain, Departamento de Física de la Materia Condensada, Facultad de Ciencias, Universidad de Zaragoza, C/Pedro Cerbuna 12, 50009 Zaragoza, Spain; Martinez, G., Centro de Investigacion Biomedica en Red - Bioingenieria Biomateriales Y Nanomedicina (CIBER-BBN), Zaragoza, Spain, Instituto de Nanociencia de Aragón (INA), Universidad de Zaragoza, Campus Río Ebro-Edificio I+D, 50018 Zaragoza, Spain; Santamaria, J., Centro de Investigacion Biomedica en Red - Bioingenieria Biomateriales Y Nanomedicina (CIBER-BBN), Zaragoza, Spain, Instituto de Nanociencia de Aragón (INA), Universidad de Zaragoza, Campus Río Ebro-Edificio I+D, 50018 Zaragoza, Spain</t>
  </si>
  <si>
    <t>Polyol synthesis is a promising method to obtain directly pharmaceutical grade colloidal dispersion of superparamagnetic iron oxide nanoparticles (SPIONs). Here, we study the biocompatibility and performance as T2-MRI contrast agents (CAs) of high quality magnetic colloidal dispersions (average hydrodynamic aggregate diameter of 16-27 nm) consisting of polyol-synthesized SPIONs (5 nm in mean particle size) coated with triethylene glycol (TEG) chains (TEG-SPIONs), which were subsequently functionalized to carboxyl-terminated meso-2-3-dimercaptosuccinic acid (DMSA) coated-iron oxide nanoparticles (DMSA-SPIONs). Standard MTT assays on HeLa, U87MG, and HepG2 cells revealed that colloidal dispersions of TEG-coated iron oxide nanoparticles did not induce any loss of cell viability after 3 days incubation with dose concentrations below 50 μg Fe/ml. However, after these nanoparticles were functionalized with DMSA molecules, an increase on their cytotoxicity was observed, so that particles bearing free terminal carboxyl groups on their surface were not cytotoxic only at low concentrations (&lt;10 μg Fe/ml). Moreover, cell uptake assays on HeLa and U87MG and hemolysis tests have demonstrated that TEG-SPIONs and DMSA-SPIONs were well internalized by the cells and did not induce any adverse effect on the red blood cells at the tested concentrations. Finally, in vitro relaxivity measurements and post mortem MRI studies in mice indicated that both types of coated-iron oxide nanoparticles produced higher negative T2-MRI contrast enhancement than that measured for a similar commercial T2-MRI CAs consisting in dextran-coated ultra-small iron oxide nanoparticles (Ferumoxtran-10). In conclusion, the above attributes make both types of as synthesized coated-iron oxide nanoparticles, but especially DMSA-SPIONs, promising candidates as T2-MRI CAs for nanoparticle-enhanced MRI diagnosis applications. © 2014 Springer Science+Business Media.</t>
  </si>
  <si>
    <t>Contrast agents for nanoparticle-enhanced magnetic resonance imaging; Hemolysis tests; In vitro cytotoxicity; Nanomedicine; Polyol-mediated synthesis; Superparamagnetic iron oxide nanoparticles</t>
  </si>
  <si>
    <t>2-s2.0-84893200750</t>
  </si>
  <si>
    <t>Vora L., Tyagi M., Patel K., Gupta S., Vavia P.</t>
  </si>
  <si>
    <t>10.1007/s11051-014-2781-8</t>
  </si>
  <si>
    <t>https://www.scopus.com/inward/record.uri?eid=2-s2.0-84914703084&amp;doi=10.1007%2fs11051-014-2781-8&amp;partnerID=40&amp;md5=8c8d94a60aa3865dc5e6e03e2f3870c1</t>
  </si>
  <si>
    <t>Center for Novel Drug Delivery Systems, Department of Pharmaceutical Sciences and Technology, Institute of Chemical Technology, University under Sect. 3 of UGC Act – 1956, Elite Status and Center of Excellence – Govt. of Maharashtra, N. P. Marg, Matunga (E), Mumbai, India; Gupta Lab, Cancer Research Institute, Advanced Center for Treatment, Research and Education in Cancer (ACTREC), Tata Memorial Centre, Navi Mumbai, India</t>
  </si>
  <si>
    <t>Vora, L., Center for Novel Drug Delivery Systems, Department of Pharmaceutical Sciences and Technology, Institute of Chemical Technology, University under Sect. 3 of UGC Act – 1956, Elite Status and Center of Excellence – Govt. of Maharashtra, N. P. Marg, Matunga (E), Mumbai, India; Tyagi, M., Gupta Lab, Cancer Research Institute, Advanced Center for Treatment, Research and Education in Cancer (ACTREC), Tata Memorial Centre, Navi Mumbai, India; Patel, K., Center for Novel Drug Delivery Systems, Department of Pharmaceutical Sciences and Technology, Institute of Chemical Technology, University under Sect. 3 of UGC Act – 1956, Elite Status and Center of Excellence – Govt. of Maharashtra, N. P. Marg, Matunga (E), Mumbai, India; Gupta, S., Gupta Lab, Cancer Research Institute, Advanced Center for Treatment, Research and Education in Cancer (ACTREC), Tata Memorial Centre, Navi Mumbai, India; Vavia, P., Center for Novel Drug Delivery Systems, Department of Pharmaceutical Sciences and Technology, Institute of Chemical Technology, University under Sect. 3 of UGC Act – 1956, Elite Status and Center of Excellence – Govt. of Maharashtra, N. P. Marg, Matunga (E), Mumbai, India</t>
  </si>
  <si>
    <t>The amalgamation of chemotherapy and gene therapy is promising treatment option for cancer. In this study, novel biocompatible self-assembled nanocomplexes (NCs) between carboxylmethylated pullulan t335 (CMP) with polyallylamine (CMP–PAA NCs) were developed for plasmid DNA (pDNA) and pH-sensitive doxorubicin (DOX) delivery. DOX was conjugated to CMP (DOX–CMP) via hydrazone and confirmed by FTIR and 1H-NMR. In vitro release studies of pH-sensitive DOX–CMP conjugate showed 23 and 85 % release after 48 h at pH 7.4 (physiological pH) and pH 5 (intracellular/tumoral pH), respectively. The CMP–PAA NCs or DOX–CMP–PAA NCs self-assembled into a nanosized (&amp;lt;250 nm) spherical shape as confirmed by DLS and TEM. The hemolysis and cytotoxicity study indicated that the CMP–PAA NCs did not show cytotoxicity in comparison with plain polyallylamine. Gel retardation assay showed complete binding of pDNA with CMP–PAA NCs at 1:2 weight ratio. CMP–PAA NCs/pDNA showed significantly higher transfection in HEK293 cells compared to PAA/pDNA complexes. Confocal imaging demonstrated successful cellular uptake of DOX–CMP–PAA NCs in HEK293 cells. Thus, NCs hold great potential for targeted pDNA and pH-sensitive intratumoral drug delivery. © 2014, Springer Science+Business Media Dordrecht.</t>
  </si>
  <si>
    <t>Cytotoxicity; Gene delivery; Nanocomplexes; Nanomedicine; pDNA; pH sensitive</t>
  </si>
  <si>
    <t>2-s2.0-84914703084</t>
  </si>
  <si>
    <t>Amrita Centre for Nanosciences and Molecular Medicine, Amrita Institute of Medical Sciences and Research Centre, Amrita Vishwa Vidyapeetham, Kochi 682 041, Kerala, India</t>
  </si>
  <si>
    <t>Narayanan, S., Amrita Centre for Nanosciences and Molecular Medicine, Amrita Institute of Medical Sciences and Research Centre, Amrita Vishwa Vidyapeetham, Kochi 682 041, Kerala, India; Pavithran, M., Amrita Centre for Nanosciences and Molecular Medicine, Amrita Institute of Medical Sciences and Research Centre, Amrita Vishwa Vidyapeetham, Kochi 682 041, Kerala, India; Viswanath, A., Amrita Centre for Nanosciences and Molecular Medicine, Amrita Institute of Medical Sciences and Research Centre, Amrita Vishwa Vidyapeetham, Kochi 682 041, Kerala, India; Narayanan, D., Amrita Centre for Nanosciences and Molecular Medicine, Amrita Institute of Medical Sciences and Research Centre, Amrita Vishwa Vidyapeetham, Kochi 682 041, Kerala, India; Mohan, C.C., Amrita Centre for Nanosciences and Molecular Medicine, Amrita Institute of Medical Sciences and Research Centre, Amrita Vishwa Vidyapeetham, Kochi 682 041, Kerala, India; Manzoor, K., Amrita Centre for Nanosciences and Molecular Medicine, Amrita Institute of Medical Sciences and Research Centre, Amrita Vishwa Vidyapeetham, Kochi 682 041, Kerala, India; Menon, D., Amrita Centre for Nanosciences and Molecular Medicine, Amrita Institute of Medical Sciences and Research Centre, Amrita Vishwa Vidyapeetham, Kochi 682 041, Kerala, India</t>
  </si>
  <si>
    <t>Casein; Core/shell nanoparticles; Hemocompatibility; PLGA; Sequential release</t>
  </si>
  <si>
    <t>Amrita Centre for Nanosciences and Molecular Medicine, Amrita Institute of Medical Sciences and Research Centre, Amrita Vishwa Vidyapeetham University, Kochi-682041, India; Faculty of Pharmacy, Department of Pharmaceutical Technology, University of Porto, Rua Anibal Cunha 164, 4050-047 Porto, Portugal; CICS, Department of Pharmaceutical Sciences, Instituto Superior de Ciências da Saúde, Rua Central de Gandra, 1317, 4585-116 Gandra, Portugal; INEB, Institute of Biomedical Engineering, University of Porto, Rua do Campo Alegre, 4150-180, Porto, Portugal</t>
  </si>
  <si>
    <t>Maya, S., Amrita Centre for Nanosciences and Molecular Medicine, Amrita Institute of Medical Sciences and Research Centre, Amrita Vishwa Vidyapeetham University, Kochi-682041, India; Sarmento, B., Faculty of Pharmacy, Department of Pharmaceutical Technology, University of Porto, Rua Anibal Cunha 164, 4050-047 Porto, Portugal, CICS, Department of Pharmaceutical Sciences, Instituto Superior de Ciências da Saúde, Rua Central de Gandra, 1317, 4585-116 Gandra, Portugal, INEB, Institute of Biomedical Engineering, University of Porto, Rua do Campo Alegre, 4150-180, Porto, Portugal; Lakshmanan, V.-K., Amrita Centre for Nanosciences and Molecular Medicine, Amrita Institute of Medical Sciences and Research Centre, Amrita Vishwa Vidyapeetham University, Kochi-682041, India; Menon, D., Amrita Centre for Nanosciences and Molecular Medicine, Amrita Institute of Medical Sciences and Research Centre, Amrita Vishwa Vidyapeetham University, Kochi-682041, India; Jayakumar, R., Amrita Centre for Nanosciences and Molecular Medicine, Amrita Institute of Medical Sciences and Research Centre, Amrita Vishwa Vidyapeetham University, Kochi-682041, India</t>
  </si>
  <si>
    <t>Cetuximab; Colon cancer; Docetaxel; Epidermal growth factor receptor; Poly(γ-glutamic acid) nanoparticles; Targeted nanomedicines</t>
  </si>
  <si>
    <t>Anitha, A., Amrita Centre for Nanosciences and Molecular Medicine, Amrita Institute of Medical Sciences and Research Centre, Amrita Vishwa Vidyapeetham University, Kochi 682041, India; Deepa, N., Amrita Centre for Nanosciences and Molecular Medicine, Amrita Institute of Medical Sciences and Research Centre, Amrita Vishwa Vidyapeetham University, Kochi 682041, India; Chennazhi, K.P., Amrita Centre for Nanosciences and Molecular Medicine, Amrita Institute of Medical Sciences and Research Centre, Amrita Vishwa Vidyapeetham University, Kochi 682041, India; Lakshmanan, V.-K., Amrita Centre for Nanosciences and Molecular Medicine, Amrita Institute of Medical Sciences and Research Centre, Amrita Vishwa Vidyapeetham University, Kochi 682041, India; Jayakumar, R., Amrita Centre for Nanosciences and Molecular Medicine, Amrita Institute of Medical Sciences and Research Centre, Amrita Vishwa Vidyapeetham University, Kochi 682041, India</t>
  </si>
  <si>
    <t>5-Fluorouracil; Colon cancer; Combinatorial nanomedicine; Curcumin; Pharmacokinetics; Thiolated chitosan</t>
  </si>
  <si>
    <t>Pharmaceutics Division, CSIR-Central Drug Research Institute, Lucknow, India</t>
  </si>
  <si>
    <t>Kumar, V., Pharmaceutics Division, CSIR-Central Drug Research Institute, Lucknow, India; Gupta, P.K., Pharmaceutics Division, CSIR-Central Drug Research Institute, Lucknow, India; Pawar, V.K., Pharmaceutics Division, CSIR-Central Drug Research Institute, Lucknow, India; Verma, A., Pharmaceutics Division, CSIR-Central Drug Research Institute, Lucknow, India; Khatik, R., Pharmaceutics Division, CSIR-Central Drug Research Institute, Lucknow, India; Tripathi, P., Pharmaceutics Division, CSIR-Central Drug Research Institute, Lucknow, India; Shukla, P., Pharmaceutics Division, CSIR-Central Drug Research Institute, Lucknow, India; Yadav, B., Pharmaceutics Division, CSIR-Central Drug Research Institute, Lucknow, India; Parmar, J., Pharmaceutics Division, CSIR-Central Drug Research Institute, Lucknow, India; Dixit, R., Pharmaceutics Division, CSIR-Central Drug Research Institute, Lucknow, India; Mishra, P.R., Pharmaceutics Division, CSIR-Central Drug Research Institute, Lucknow, India; Dwivedi, A.K., Pharmaceutics Division, CSIR-Central Drug Research Institute, Lucknow, India</t>
  </si>
  <si>
    <t>Fungizone; Micelles; Mycosis; Nanomedicine; Toxicity</t>
  </si>
  <si>
    <t>Patel K., Tyagi M., Monpara J., Vora L., Gupta S., Vavia P.</t>
  </si>
  <si>
    <t>10.1007/s11051-014-2345-y</t>
  </si>
  <si>
    <t>https://www.scopus.com/inward/record.uri?eid=2-s2.0-84896416508&amp;doi=10.1007%2fs11051-014-2345-y&amp;partnerID=40&amp;md5=959b948cfccfb9a073db0f0a3f2e2b78</t>
  </si>
  <si>
    <t>Department of Pharmaceutical Sciences and Technology, Institute of Chemical Technology, University under Section 3 of UGC Act-1956, N. P. Marg, Matunga (E), Mumbai 400019, India; Gupta Lab., Cancer Research Institute, Advanced Center for Treatment, Research and Education in Cancer (ACTREC), Navi Mumbai, Mumbai 410210, India</t>
  </si>
  <si>
    <t>Patel, K., Department of Pharmaceutical Sciences and Technology, Institute of Chemical Technology, University under Section 3 of UGC Act-1956, N. P. Marg, Matunga (E), Mumbai 400019, India; Tyagi, M., Gupta Lab., Cancer Research Institute, Advanced Center for Treatment, Research and Education in Cancer (ACTREC), Navi Mumbai, Mumbai 410210, India; Monpara, J., Department of Pharmaceutical Sciences and Technology, Institute of Chemical Technology, University under Section 3 of UGC Act-1956, N. P. Marg, Matunga (E), Mumbai 400019, India; Vora, L., Department of Pharmaceutical Sciences and Technology, Institute of Chemical Technology, University under Section 3 of UGC Act-1956, N. P. Marg, Matunga (E), Mumbai 400019, India; Gupta, S., Gupta Lab., Cancer Research Institute, Advanced Center for Treatment, Research and Education in Cancer (ACTREC), Navi Mumbai, Mumbai 410210, India; Vavia, P., Department of Pharmaceutical Sciences and Technology, Institute of Chemical Technology, University under Section 3 of UGC Act-1956, N. P. Marg, Matunga (E), Mumbai 400019, India</t>
  </si>
  <si>
    <t>There is a need of an efficient and safe nonviral gene delivery carrier due to promising future of nucleic acid-based therapeutics in the treatment of intractable diseases. Cytotoxicity and cost are the major concerns with current quaternary ammonium-based cationic liposomes. The major aim of current research work was development and in vitro evaluation of arginine-anchored nanoliposomes for gene delivery. LArginine-fatty acid conjugate was synthesized and characterized using IR, NMR, and mass spectroscopy. Synthesized conjugate-lauroyl arginine ethyl ester (LAE) was successfully incorporated into liposomes. Effect of nanocarrier composition on DNA binding was evaluated by preparing solid lipid nanoparticle (SLN) and self nanoemulsifying system (SNES) using same LAE concentration. Effect of cationic head on DNA binding was also evaluated. Arginine-anchored nanoliposomes-arginoplexes (APX) showed superior DNA-binding affinity. Surface PEG was expected to cause hindrance in DNA binding in SLNs and SNES. Guanidino group was found to be a better cationic head for DNA binding compared to primary amine or quaternary amine. Gel retardation assay was performed to optimize the ratio of DNA to LAE in nanocarrier. Serum stability, haemolysis, cytotoxicity, and transfection studies were carried out to evaluate APX. Binding ofDNAtoAPXwas found to be stable in the presence of serum, and no degradation of DNA was observed. APX containing 2 mg/ml LAE which exhibited particle size of ∼72 nm with zeta potential of +57.5 mV, showed lower cytotoxicity and better transfection. APXcan be a promising carrier for gene delivery. © Springer Science+Business Media Dordrecht 2014.</t>
  </si>
  <si>
    <t>DNA; Gene delivery; Liposomes; Nanomedicine; SIRNA; Transfection</t>
  </si>
  <si>
    <t>2-s2.0-84896416508</t>
  </si>
  <si>
    <t>Kumar V., Qin J., Jiang Y., Duncan R.G., Brigham B., Fishman S., Nair J.K., Akinc A., Barros S.A., Kasperkovitz P.V.</t>
  </si>
  <si>
    <t>Molecular Therapy - Nucleic Acids</t>
  </si>
  <si>
    <t>e210</t>
  </si>
  <si>
    <t>10.1038/mtna.2014.61</t>
  </si>
  <si>
    <t>https://www.scopus.com/inward/record.uri?eid=2-s2.0-84925271705&amp;doi=10.1038%2fmtna.2014.61&amp;partnerID=40&amp;md5=a81cc70ac441688bdddba82d6d270c24</t>
  </si>
  <si>
    <t>Alnylam Pharmaceuticals, 300 Third Street, Cambridge, MA, United States</t>
  </si>
  <si>
    <t>Kumar, V., Alnylam Pharmaceuticals, 300 Third Street, Cambridge, MA, United States; Qin, J., Alnylam Pharmaceuticals, 300 Third Street, Cambridge, MA, United States; Jiang, Y., Alnylam Pharmaceuticals, 300 Third Street, Cambridge, MA, United States; Duncan, R.G., Alnylam Pharmaceuticals, 300 Third Street, Cambridge, MA, United States; Brigham, B., Alnylam Pharmaceuticals, 300 Third Street, Cambridge, MA, United States; Fishman, S., Alnylam Pharmaceuticals, 300 Third Street, Cambridge, MA, United States; Nair, J.K., Alnylam Pharmaceuticals, 300 Third Street, Cambridge, MA, United States; Akinc, A., Alnylam Pharmaceuticals, 300 Third Street, Cambridge, MA, United States; Barros, S.A., Alnylam Pharmaceuticals, 300 Third Street, Cambridge, MA, United States; Kasperkovitz, P.V., Alnylam Pharmaceuticals, 300 Third Street, Cambridge, MA, United States</t>
  </si>
  <si>
    <t>Formulation of short interfering RNA (siRNA) into multicomponent lipid nanoparticles (LNP) is an effective strategy for hepatic delivery and therapeutic gene silencing. This study systematically evaluated the effect of polyethylene glycol (PEG) density on LNP physicochemical properties, innate immune response stimulation, and in vivo efficacy. Increased PEG density not only shielded LNP surface charge but also reduced hemolytic activity, suggesting the formation of a steric barrier. In addition, increasing the PEG density reduced LNP immunostimulatory potential as reflected in cytokine induction both in vivo and in vitro. Higher PEG density also hindered in vivo efficacy, presumably due to reduced association with apolipoprotein E (ApoE), a protein which serves as an endogenous targeting ligand to hepatocytes. This effect could be overcome by incorporating an exogenous targeting ligand into the highly shielded LNPs, thereby circumventing the requirement for ApoE association. Therefore, these studies provide useful information for the rational design of LNP-based siRNA delivery systems with an optimal safety and efficacy profile. © 2014 The American Society of Gene &amp; Cell Therapy All rights reserved.</t>
  </si>
  <si>
    <t>Delivery; Immune response; Nanomedicine; Nanoparticles; Polyethylene glycol; RNAi</t>
  </si>
  <si>
    <t>2-s2.0-84925271705</t>
  </si>
  <si>
    <t>Joshi N., Shanmugam T., Deshmukh A., Banerjee R.</t>
  </si>
  <si>
    <t>10.2217/NNM.13.182</t>
  </si>
  <si>
    <t>https://www.scopus.com/inward/record.uri?eid=2-s2.0-84908246883&amp;doi=10.2217%2fNNM.13.182&amp;partnerID=40&amp;md5=6badf71c62c337fd7acf5c99efbd3619</t>
  </si>
  <si>
    <t>Department of Biosciences and Bioengineering, Indian Institute of Technology Bombay, Powai, Mumbai, India; Oral and Maxillofacial Pathology and Immunohistochemistry Centre, Navi, Mumbai, India</t>
  </si>
  <si>
    <t>Joshi, N., Department of Biosciences and Bioengineering, Indian Institute of Technology Bombay, Powai, Mumbai, India; Shanmugam, T., Department of Biosciences and Bioengineering, Indian Institute of Technology Bombay, Powai, Mumbai, India; Deshmukh, A., Oral and Maxillofacial Pathology and Immunohistochemistry Centre, Navi, Mumbai, India; Banerjee, R., Department of Biosciences and Bioengineering, Indian Institute of Technology Bombay, Powai, Mumbai, India</t>
  </si>
  <si>
    <t>Inspired from the apoptotic cascade, we developed phosphatidylserine (PS)-based proapoptotic lipid nanovesicles, capable of bypassing drug resistance and exhibiting synergistic anticancer activity with encapsulated paclitaxel in chemoresistant human colon adenocarcinoma (HCT-15). Materials &amp; methods: Nanovesicles were developed and evaluated both in vitro and in vivo for their proapoptotic activity, synergism with encapsulated paclitaxel and ability to bypass drug resistance. Results: 110 ± 7 nm sized nanovesicles were found to be proapoptotic and synergistic with paclitaxel, and bypassed drug resistance. The formulation, with synergistic inputs from PS and paclitaxel, downregulated Ki-67 and inhibited angiogenesis leading to apoptosis by activating caspase-3 and downregulating Bcl-2, resulting in DNA fragmentation. The nanovesicles, while increasing the systemic circulation time of paclitaxel by 6.9-fold reduced systemic toxic effects of paclitaxel and were found to be nonimmunogenic. Conclusion: These results suggest the therapeutic potential of PS-based proapoptotic nanovesicles encapsulating paclitaxel in chemoresistant human colon carcinoma. © 2014 Future Medicine Ltd.</t>
  </si>
  <si>
    <t>Colon carcinoma; Drug resistance; Lipid nanovesicles; Paclitaxel; Phosphatidylserine; Proapoptotic</t>
  </si>
  <si>
    <t>2-s2.0-84908246883</t>
  </si>
  <si>
    <t>Bussy C., Methven L., Kostarelos K.</t>
  </si>
  <si>
    <t>Advanced Drug Delivery Reviews</t>
  </si>
  <si>
    <t>10.1016/j.addr.2013.10.008</t>
  </si>
  <si>
    <t>https://www.scopus.com/inward/record.uri?eid=2-s2.0-84888872343&amp;doi=10.1016%2fj.addr.2013.10.008&amp;partnerID=40&amp;md5=20bade60cdc967eac45ced0b889561c3</t>
  </si>
  <si>
    <t>Nanomedicine Laboratory, Faculty of Medical and Human Sciences and National Graphene Institute, University of Manchester, AV Hill Building, Manchester M13 9PT, United Kingdom; Vascular Laboratory, King's College Hospital, Denmark Hill, London, United Kingdom</t>
  </si>
  <si>
    <t>Bussy, C., Nanomedicine Laboratory, Faculty of Medical and Human Sciences and National Graphene Institute, University of Manchester, AV Hill Building, Manchester M13 9PT, United Kingdom; Methven, L., Nanomedicine Laboratory, Faculty of Medical and Human Sciences and National Graphene Institute, University of Manchester, AV Hill Building, Manchester M13 9PT, United Kingdom, Vascular Laboratory, King's College Hospital, Denmark Hill, London, United Kingdom; Kostarelos, K., Nanomedicine Laboratory, Faculty of Medical and Human Sciences and National Graphene Institute, University of Manchester, AV Hill Building, Manchester M13 9PT, United Kingdom</t>
  </si>
  <si>
    <t>Carbon nanotubes may enter into the bloodstream and interact with blood components indirectly via translocation following unintended exposure or directly after an intended administration for biomedical purposes. Once introduced into systemic circulation, nanotubes will encounter various proteins, biomolecules or cells which have specific roles in the homeostasis of the circulatory system. It is therefore essential to determine whether those interactions will lead to adverse effects or not. Advances in the understanding of how carbon nanotubes interact with blood proteins, the complement system, red blood cells and the hemostatic system are reviewed in this article. While many studies on carbon nanotube health risk assessment and their biomedical applications have appeared in the last few years, reports on the hemocompatibility of these nanomaterials remain surprisingly limited. Yet, defining the hemotoxicological profile is a mandatory step toward the development of clinically-relevant medications or contrast agents based on carbon nanotubes. © 2013 Elsevier B.V.</t>
  </si>
  <si>
    <t>Blood; Coagulation; Complement; Hemocompatibility; Multi-walled carbon nanotubes; Nanotoxicology; Single walled carbon nanotubes; Thrombosis</t>
  </si>
  <si>
    <t>2-s2.0-84888872343</t>
  </si>
  <si>
    <t>Zhang R., Liu Y.-B., Sun S.-Q.</t>
  </si>
  <si>
    <t>10.1007/s11051-013-2010-x</t>
  </si>
  <si>
    <t>https://www.scopus.com/inward/record.uri?eid=2-s2.0-84887077896&amp;doi=10.1007%2fs11051-013-2010-x&amp;partnerID=40&amp;md5=713dfa1d0bf02e5af980093d225a7160</t>
  </si>
  <si>
    <t>Department of Chemistry, Tianjin University, Tianjin 300072, China</t>
  </si>
  <si>
    <t>Zhang, R., Department of Chemistry, Tianjin University, Tianjin 300072, China; Liu, Y.-B., Department of Chemistry, Tianjin University, Tianjin 300072, China; Sun, S.-Q., Department of Chemistry, Tianjin University, Tianjin 300072, China</t>
  </si>
  <si>
    <t>C dots (CDs) are among the most promising emerging fluorescent labels for biological imaging and sensing. A facile new synthesis method was developed using common organic solvents for fabricating CDs from candle soot. The common organic solvents were used as extractants and the obtained CDs have a narrow size distribution with average diameters of about 3.4 nm for ethylene glycol, 3.5 nm for ethanol, and 3.4 nm for n-butanol. This approach is simpler, easier, and more effective than other methods currently used for CD fabrication. The obtained CDs had a high quantum yield (38 %), tunable emission and are water-soluble. The mechanism for the luminescence of the CDs was investigated and the results indicate that the ability of the solvent to disperse the CDs plays a very important role in the photoluminescence of these CDs. The type of organic solvent and the surface groups on the CDs also influenced the optical properties of the CDs. Different emissive traps are shown to play the major role in the luminescence of the carbon materials. An in vitro hemolysis assay was performed and showed that the CDs are biocompatible. © 2013 Springer Science+Business Media Dordrecht.</t>
  </si>
  <si>
    <t>Biocompatibility; Biological imaging; Carbon dots; Luminescence; Luminescent mechanism; Nanomedicine; Quantum yield</t>
  </si>
  <si>
    <t>2-s2.0-84887077896</t>
  </si>
  <si>
    <t>Forbes D.C., Creixell M., Frizzell H., Peppas N.A.</t>
  </si>
  <si>
    <t>10.1016/j.ejpb.2013.01.007</t>
  </si>
  <si>
    <t>https://www.scopus.com/inward/record.uri?eid=2-s2.0-84879089908&amp;doi=10.1016%2fj.ejpb.2013.01.007&amp;partnerID=40&amp;md5=ac13d845de905dac11bce66bd8131ad9</t>
  </si>
  <si>
    <t>Department of Chemical Engineering, University of Texas at Austin, Austin, TX 78712, United States; Department of Biomedical Engineering, University of Texas at Austin, Austin, TX, United States; College of Pharmacy, University of Texas at Austin, Austin, TX, United States</t>
  </si>
  <si>
    <t>Forbes, D.C., Department of Chemical Engineering, University of Texas at Austin, Austin, TX 78712, United States; Creixell, M., Department of Chemical Engineering, University of Texas at Austin, Austin, TX 78712, United States; Frizzell, H., Department of Biomedical Engineering, University of Texas at Austin, Austin, TX, United States; Peppas, N.A., Department of Chemical Engineering, University of Texas at Austin, Austin, TX 78712, United States, Department of Biomedical Engineering, University of Texas at Austin, Austin, TX, United States, College of Pharmacy, University of Texas at Austin, Austin, TX, United States</t>
  </si>
  <si>
    <t>This work provides a systemic comparison for ARGET ATRP and UV-initiated polycationic nanoparticles for drug delivery and a guide to deciding which type of polycationic nanoparticles have the best properties for specific applications. Polycationic nanoparticles were synthesized using a previously developed UV-initiated photoemulsion polymerization or a newly developed ARGET ATRP synthesis technique. The effect of the ratio of hydrophobic monomer in the feed was evaluated. Increasing the feed ratio of hydrophobic monomer was necessary to maintain biocompatibility and pH-responsive membrane disruptive characteristics when switching from the UV-initiated polymerization to ARGET ATRP. The resulting polycationic nanoparticles have utility as drug delivery carriers for hydrophobic drugs and/or nucleic acids. © 2013 Elsevier B.V. All rights reserved.</t>
  </si>
  <si>
    <t>ARGET ATRP; Cationic polymer; Drug delivery; Hydrogel; Nanoparticle; UV-initiated polymerization</t>
  </si>
  <si>
    <t>2-s2.0-84879089908</t>
  </si>
  <si>
    <t>Pu F., Liu X., Yang X., Liu Z., Ren J., Wang S., Qu X.</t>
  </si>
  <si>
    <t>ChemPlusChem</t>
  </si>
  <si>
    <t>10.1002/cplu.201300135</t>
  </si>
  <si>
    <t>https://www.scopus.com/inward/record.uri?eid=2-s2.0-84879937452&amp;doi=10.1002%2fcplu.201300135&amp;partnerID=40&amp;md5=8e67c17697ab2e114d5c47fbfd1287ad</t>
  </si>
  <si>
    <t>State Key Laboratory of Rare Earth Resource Utilization, Changchun Institute of Applied Chemistry, Chinese Academy of Sciences, Changchun, Jilin 130022, China; University of Chinese Academy of Sciences, Beijing, 100039, China; Key Laboratory of Organic Solids, Institute of Chemistry, Chinese Academy of Sciences, Beijing 100190, China</t>
  </si>
  <si>
    <t>Pu, F., State Key Laboratory of Rare Earth Resource Utilization, Changchun Institute of Applied Chemistry, Chinese Academy of Sciences, Changchun, Jilin 130022, China; Liu, X., State Key Laboratory of Rare Earth Resource Utilization, Changchun Institute of Applied Chemistry, Chinese Academy of Sciences, Changchun, Jilin 130022, China; Yang, X., State Key Laboratory of Rare Earth Resource Utilization, Changchun Institute of Applied Chemistry, Chinese Academy of Sciences, Changchun, Jilin 130022, China, University of Chinese Academy of Sciences, Beijing, 100039, China; Liu, Z., State Key Laboratory of Rare Earth Resource Utilization, Changchun Institute of Applied Chemistry, Chinese Academy of Sciences, Changchun, Jilin 130022, China, University of Chinese Academy of Sciences, Beijing, 100039, China; Ren, J., State Key Laboratory of Rare Earth Resource Utilization, Changchun Institute of Applied Chemistry, Chinese Academy of Sciences, Changchun, Jilin 130022, China; Wang, S., Key Laboratory of Organic Solids, Institute of Chemistry, Chinese Academy of Sciences, Beijing 100190, China; Qu, X., State Key Laboratory of Rare Earth Resource Utilization, Changchun Institute of Applied Chemistry, Chinese Academy of Sciences, Changchun, Jilin 130022, China</t>
  </si>
  <si>
    <t>Fluorescent conjugated polyelectrolytes (CPEs) with a large extinction coefficient, high quantum efficiency, good photostability, and efficient intramolecular/intermolecular exciton migration have recently received great research attention as a new generation of fluorescent probes. Herein, the unique properties of fluorescent conjugated polyelectrolyte and mesoporous silica nanoparticles (MSNs) are combined to prepare a pH-sensitive drug delivery and cellular imaging system using a simple and more general method. To the best of our knowledge, this is the first proof-of-concept investigation on the use of fluorescent conjugated polyelectrolyte as both the capping agent of MSNs and the cellular imaging probe in parallel. Moreover, the bifunctional nanomaterial exhibits low cytotoxicity and good biocompatibility demonstrated by a cytotoxicity assay against HepG2 cells and a hemolysis assay against human red-blood cells. It is a promising candidate for simultaneous diagnostics and therapeutics and can also provide a general strategy to develop novel multifunctional nanomedical systems. Copyright © 2013 WILEY-VCH Verlag GmbH &amp; Co. KGaA, Weinheim.</t>
  </si>
  <si>
    <t>drug delivery; fluorescent probes; mesoporous materials; nanoparticles; toxicology</t>
  </si>
  <si>
    <t>2-s2.0-84879937452</t>
  </si>
  <si>
    <t>Maya S., Kumar L.G., Sarmento B., Sanoj Rejinold N., Menon D., Nair S.V., Jayakumar R.</t>
  </si>
  <si>
    <t>Carbohydrate Polymers</t>
  </si>
  <si>
    <t>10.1016/j.carbpol.2012.12.032</t>
  </si>
  <si>
    <t>https://www.scopus.com/inward/record.uri?eid=2-s2.0-84874136100&amp;doi=10.1016%2fj.carbpol.2012.12.032&amp;partnerID=40&amp;md5=bff98af8614736b1fc0a3d26f8859f2a</t>
  </si>
  <si>
    <t>Amrita Centre for Nanosciences and Molecular Medicine, Amrita Institute of Medical Sciences and Research Centre, Amrita Vishwa Vidyapeetham University, Kochi 682041, India; Department of Pharmaceutical Technology, Faculty of Pharmacy, University of Porto, Rua Jorge Viterbo Ferreira 228, 4050-313 Porto, Portugal; Department of Pharmaceutical Sciences, Health Sciences Research Center, Instituto Superior de Ciências da Saúde, Rua Central de Gandra, 1317, 4585-116 Gandra, Portugal; INEB, Institute of Biomedical Engineering, University of Porto, Rua do Campo Alegre, Porto, Portugal</t>
  </si>
  <si>
    <t>Maya, S., Amrita Centre for Nanosciences and Molecular Medicine, Amrita Institute of Medical Sciences and Research Centre, Amrita Vishwa Vidyapeetham University, Kochi 682041, India; Kumar, L.G., Amrita Centre for Nanosciences and Molecular Medicine, Amrita Institute of Medical Sciences and Research Centre, Amrita Vishwa Vidyapeetham University, Kochi 682041, India; Sarmento, B., Department of Pharmaceutical Technology, Faculty of Pharmacy, University of Porto, Rua Jorge Viterbo Ferreira 228, 4050-313 Porto, Portugal, Department of Pharmaceutical Sciences, Health Sciences Research Center, Instituto Superior de Ciências da Saúde, Rua Central de Gandra, 1317, 4585-116 Gandra, Portugal, INEB, Institute of Biomedical Engineering, University of Porto, Rua do Campo Alegre, Porto, Portugal; Sanoj Rejinold, N., Amrita Centre for Nanosciences and Molecular Medicine, Amrita Institute of Medical Sciences and Research Centre, Amrita Vishwa Vidyapeetham University, Kochi 682041, India; Menon, D., Amrita Centre for Nanosciences and Molecular Medicine, Amrita Institute of Medical Sciences and Research Centre, Amrita Vishwa Vidyapeetham University, Kochi 682041, India; Nair, S.V., Amrita Centre for Nanosciences and Molecular Medicine, Amrita Institute of Medical Sciences and Research Centre, Amrita Vishwa Vidyapeetham University, Kochi 682041, India; Jayakumar, R., Amrita Centre for Nanosciences and Molecular Medicine, Amrita Institute of Medical Sciences and Research Centre, Amrita Vishwa Vidyapeetham University, Kochi 682041, India</t>
  </si>
  <si>
    <t>Nanoparticle mediated delivery of antineoplastic agents, functionalized with monoclonal antibodies has achieved extraordinary potential in cancer therapy. The objective of this study was to develop a drug delivery system comprising O-carboxymethyl chitosan (O-CMC) nanoparticles, surface-conjugated with Cetuximab (Cet) for targeted delivery of paclitaxel (PTXL) to Epidermal Growth Factor Receptor (EGFR) over-expressing cancer cells. Nanoparticles around 180 ± 35 nm and negatively charged were prepared through simple ionic gelation technique. The alamar blue assay indicated that these targeted nanoparticles displayed a superior anticancer activity compared to non-targeted nanoparticles. The nanoformulation triggered enhanced cell death (confirmed by flow cytometry) due to its higher cellular uptake. The selective uptake of Cet-PTXL-O-CMC nanoparticles by EGFR +VE cancer cells (A549, A431 and SKBR3) compared to EGFR -VE MIAPaCa-2 cells confirms the active targeting and delivery of PTXL via the targeted nanomedicine. Cet-PTXL-O-CMC nanoparticles can be used a promising candidate for the targeted therapy of EGFR over expressing cancers. © 2012 Elsevier Ltd.</t>
  </si>
  <si>
    <t>Cancer nanomedicine; Carboxymethyl chitosan nanoparticles; Cetuximab; EGFR; Paclitaxel; Targeted drug delivery</t>
  </si>
  <si>
    <t>2-s2.0-84874136100</t>
  </si>
  <si>
    <t>Li D., Ding J.X., Tang Z.H., Sun H., Zhuang X.L., Xu J.Z., Chen X.S.</t>
  </si>
  <si>
    <t>10.2147/IJN.S30687</t>
  </si>
  <si>
    <t>https://www.scopus.com/inward/record.uri?eid=2-s2.0-84870359629&amp;doi=10.2147%2fIJN.S30687&amp;partnerID=40&amp;md5=e5d3cd7582744de7d4c2f854ebeef009</t>
  </si>
  <si>
    <t>Key Laboratory of Polymer Ecomaterials, Changchun Institute of Applied Chemistry, Chinese Academy of Sciences, Changchun, China; Department of Chemistry, Yanbian University, Yanji, China; Graduate University of Chinese Academy of Sciences, Beijing, China</t>
  </si>
  <si>
    <t>Li, D., Key Laboratory of Polymer Ecomaterials, Changchun Institute of Applied Chemistry, Chinese Academy of Sciences, Changchun, China, Department of Chemistry, Yanbian University, Yanji, China; Ding, J.X., Key Laboratory of Polymer Ecomaterials, Changchun Institute of Applied Chemistry, Chinese Academy of Sciences, Changchun, China, Graduate University of Chinese Academy of Sciences, Beijing, China; Tang, Z.H., Key Laboratory of Polymer Ecomaterials, Changchun Institute of Applied Chemistry, Chinese Academy of Sciences, Changchun, China; Sun, H., Key Laboratory of Polymer Ecomaterials, Changchun Institute of Applied Chemistry, Chinese Academy of Sciences, Changchun, China; Zhuang, X.L., Key Laboratory of Polymer Ecomaterials, Changchun Institute of Applied Chemistry, Chinese Academy of Sciences, Changchun, China; Xu, J.Z., Department of Chemistry, Yanbian University, Yanji, China; Chen, X.S., Key Laboratory of Polymer Ecomaterials, Changchun Institute of Applied Chemistry, Chinese Academy of Sciences, Changchun, China</t>
  </si>
  <si>
    <t>Four monomethoxy poly(ethylene glycol)-poly(L-lactide-co-glycolide)2 (mPEG-P(LA-co-GA)2) copolymers were synthesized by ring-opening polymerization of L-lactide and glycolide with double hydroxyl functionalized mPEG (mPEG-(OH)2) as macroinitiator and stannous octoate as catalyst. The copolymers self-assembled into nanoscale micellar/vesicular aggregations in phosphate buffer at pH 7.4. Doxorubicin (DOX), an anthracycline anticancer drug, was loaded into the micellar/vesicular nanoparticles, yielding micellar/vesicular nanomedicines. The in vitro release behaviors could be adjusted by content of hydrophobic polyester and pH of the release medium. In vitro cell experiments showed that the intracellular DOX release could be adjusted by content of P(LA-co-GA), and the nanomedicines displayed effective proliferation inhibition against Henrietta Lacks's cells with different culture times. Hemolysis tests indicated that the copolymers were hemocompatible, and the presence of copolymers could reduce the hemolysis ratio of DOX significantly. These results suggested that the novel anticancer nanomedicines based on DOX and amphiphilic Y-shaped copolymers were attractive candidates as tumor tissular and intracellular targeting drug delivery systems in vivo, with enhanced stability during circulation and accelerated drug release at the target sites. © 2012 Li et al, publisher and licensee Dove Medical Press Ltd.</t>
  </si>
  <si>
    <t>Amphiphilic Y-shaped copolymer; Anticancer nanomedicine; Cellular proliferation inhibition; Doxorubicin</t>
  </si>
  <si>
    <t>2-s2.0-84870359629</t>
  </si>
  <si>
    <t>Biomedical Engineering and Technology Institute, Institutes for Advanced Interdisciplinary Research, East China Normal University, Shanghai, China; Biomedical Group, Nitto Denko Technical Corporation, CA, United States; School of Pharmacy, Fudan University, Shanghai, China</t>
  </si>
  <si>
    <t>Yang, D., Biomedical Engineering and Technology Institute, Institutes for Advanced Interdisciplinary Research, East China Normal University, Shanghai, China; Van, S., Biomedical Group, Nitto Denko Technical Corporation, CA, United States; Shu, Y., Biomedical Engineering and Technology Institute, Institutes for Advanced Interdisciplinary Research, East China Normal University, Shanghai, China; Liu, X., Biomedical Engineering and Technology Institute, Institutes for Advanced Interdisciplinary Research, East China Normal University, Shanghai, China; Ge, Y., Biomedical Engineering and Technology Institute, Institutes for Advanced Interdisciplinary Research, East China Normal University, Shanghai, China; Jiang, X., School of Pharmacy, Fudan University, Shanghai, China; Jin, Y., Biomedical Group, Nitto Denko Technical Corporation, CA, United States; Yu, L., Biomedical Engineering and Technology Institute, Institutes for Advanced Interdisciplinary Research, East China Normal University, Shanghai, China, Biomedical Group, Nitto Denko Technical Corporation, CA, United States</t>
  </si>
  <si>
    <t>Drug delivery; Nanomedicine; Nanotechnology; Nanotherapeutics; Pharmaceutics; Polymer drug delivery</t>
  </si>
  <si>
    <t>Cavalli R., Bisazza A., Trotta M., Argenziano M., Civra A., Donalisio M., Lembo D.</t>
  </si>
  <si>
    <t>10.2147/IJN.S30912</t>
  </si>
  <si>
    <t>https://www.scopus.com/inward/record.uri?eid=2-s2.0-84870319460&amp;doi=10.2147%2fIJN.S30912&amp;partnerID=40&amp;md5=3b3f1d318b74bfc46d2149a2073aa860</t>
  </si>
  <si>
    <t>Department of Pharmaceutical Sciences and Technology, University of Turin, Via P Giuria 9, 10125 Turin, Italy; Department of Clinical and Biological Sciences, University of Turin, Turin, Italy</t>
  </si>
  <si>
    <t>Cavalli, R., Department of Pharmaceutical Sciences and Technology, University of Turin, Via P Giuria 9, 10125 Turin, Italy; Bisazza, A., Department of Pharmaceutical Sciences and Technology, University of Turin, Via P Giuria 9, 10125 Turin, Italy; Trotta, M., Department of Pharmaceutical Sciences and Technology, University of Turin, Via P Giuria 9, 10125 Turin, Italy; Argenziano, M., Department of Pharmaceutical Sciences and Technology, University of Turin, Via P Giuria 9, 10125 Turin, Italy; Civra, A., Department of Clinical and Biological Sciences, University of Turin, Turin, Italy; Donalisio, M., Department of Clinical and Biological Sciences, University of Turin, Turin, Italy; Lembo, D., Department of Clinical and Biological Sciences, University of Turin, Turin, Italy</t>
  </si>
  <si>
    <t>Background: The development of nonviral gene delivery systems is one of the most intriguing topics in nanomedicine. However, despite the advances made in recent years, several key issues remain unsettled. One of the main problems relates to the difficulty in designing nanodevices for targeted delivery of genes and other drugs to specific anatomic sites. In this study, we describe the development of a novel chitosan nanobubble-based gene delivery system for ultrasound-triggered release. Methods and results: Chitosan was selected for the nanobubble shell because of its low toxicity, low immunogenicity, and excellent biocompatibility, while the core consisted of perfluoropentane. DNA-loaded chitosan nanobubbles were formed with a mean diameter of less than 300 nm and a positive surface charge. Transmission electron microscopic analysis confirmed composition of the core-shell structure. The ability of the chitosan nanobubbles to complex with and protect DNA was confirmed by agarose gel assay. Chitosan nanobubbles were found to be stable following insonation (2.5 MHz) for up to 3 minutes at 37°C. DNA release was evaluated in vitro in both the presence and absence of ultrasound. The release of chitosan nanobubble-bound plasmid DNA occurred after just one minute of insonation. In vitro transfection experiments were performed by exposing adherent COS7 cells to ultrasound in the presence of different concentrations of plasmid DNA-loaded nanobubbles. In the absence of ultrasound, nanobubbles failed to trigger transfection at all concentrations tested. In contrast, 30 seconds of ultrasound promoted a moderate degree of transfection. Cell viability experiments demonstrated that neither ultrasound nor the nanobubbles affected cell viability under these experimental conditions. Conclusion: Based on these results, chitosan nanobubbles have the potential to be promising tools for ultrasound-mediated DNA delivery. © 2012 Cavalli et al, publisher and licensee Dove Medical Press Ltd.</t>
  </si>
  <si>
    <t>Chitosan; DNA; Gene carrier; Nanobubbles; Transfection; Ultrasound</t>
  </si>
  <si>
    <t>2-s2.0-84870319460</t>
  </si>
  <si>
    <t>Department of Pharmaceutical Sciences and Center for Drug Delivery and Nanomedicine, College of Pharmacy, University of Nebraska Medical Center, Omaha, NE, United States; Department of Chemistry, MV Lomonosov Moscow State University, Leninskie Gory, Moscow, Russian Federation; Department of Chemistry, University of Nebraska, Omaha, NE, United States; Department of Pharmacology and Experimental Neuroscience, University of Nebraska Medical Center, Omaha, NE, United States; Department of Pathology and Microbiology, University of Nebraska Medical Center, Omaha, NE, United States</t>
  </si>
  <si>
    <t>Oberoi, H.S., Department of Pharmaceutical Sciences and Center for Drug Delivery and Nanomedicine, College of Pharmacy, University of Nebraska Medical Center, Omaha, NE, United States; Nukolova, N.V., Department of Pharmaceutical Sciences and Center for Drug Delivery and Nanomedicine, College of Pharmacy, University of Nebraska Medical Center, Omaha, NE, United States, Department of Chemistry, MV Lomonosov Moscow State University, Leninskie Gory, Moscow, Russian Federation; Laquer, F.C., Department of Chemistry, University of Nebraska, Omaha, NE, United States; Poluektova, L.Y., Department of Pharmacology and Experimental Neuroscience, University of Nebraska Medical Center, Omaha, NE, United States; Huang, J., Department of Pharmaceutical Sciences and Center for Drug Delivery and Nanomedicine, College of Pharmacy, University of Nebraska Medical Center, Omaha, NE, United States; Alnouti, Y., Department of Pharmaceutical Sciences and Center for Drug Delivery and Nanomedicine, College of Pharmacy, University of Nebraska Medical Center, Omaha, NE, United States; Yokohira, M., Department of Pathology and Microbiology, University of Nebraska Medical Center, Omaha, NE, United States; Arnold, L.L., Department of Pathology and Microbiology, University of Nebraska Medical Center, Omaha, NE, United States; Kabanov, A.V., Department of Pharmaceutical Sciences and Center for Drug Delivery and Nanomedicine, College of Pharmacy, University of Nebraska Medical Center, Omaha, NE, United States, Department of Chemistry, MV Lomonosov Moscow State University, Leninskie Gory, Moscow, Russian Federation; Cohen, S.M., Department of Pathology and Microbiology, University of Nebraska Medical Center, Omaha, NE, United States; Bronich, T.K., Department of Pharmaceutical Sciences and Center for Drug Delivery and Nanomedicine, College of Pharmacy, University of Nebraska Medical Center, Omaha, NE, United States, Department of Chemistry, MV Lomonosov Moscow State University, Leninskie Gory, Moscow, Russian Federation</t>
  </si>
  <si>
    <t>Block ionomer complex; Cisplatin; Cross-linked micelle; Drug delivery; Ovarian cancer</t>
  </si>
  <si>
    <t>Maya S., Indulekha S., Sukhithasri V., Smitha K.T., Nair S.V., Jayakumar R., Biswas R.</t>
  </si>
  <si>
    <t>10.1016/j.ijbiomac.2012.06.009</t>
  </si>
  <si>
    <t>https://www.scopus.com/inward/record.uri?eid=2-s2.0-84865545434&amp;doi=10.1016%2fj.ijbiomac.2012.06.009&amp;partnerID=40&amp;md5=fad6c7f468e364c385f1dadf9366591a</t>
  </si>
  <si>
    <t>Amrita Centre for Nanosciences and Molecular Medicine, Amrita Institute of Medical Sciences and Research Centre, Amrita Vishwa Vidyapeetham, Kochi 682041, India</t>
  </si>
  <si>
    <t>Maya, S., Amrita Centre for Nanosciences and Molecular Medicine, Amrita Institute of Medical Sciences and Research Centre, Amrita Vishwa Vidyapeetham, Kochi 682041, India; Indulekha, S., Amrita Centre for Nanosciences and Molecular Medicine, Amrita Institute of Medical Sciences and Research Centre, Amrita Vishwa Vidyapeetham, Kochi 682041, India; Sukhithasri, V., Amrita Centre for Nanosciences and Molecular Medicine, Amrita Institute of Medical Sciences and Research Centre, Amrita Vishwa Vidyapeetham, Kochi 682041, India; Smitha, K.T., Amrita Centre for Nanosciences and Molecular Medicine, Amrita Institute of Medical Sciences and Research Centre, Amrita Vishwa Vidyapeetham, Kochi 682041, India; Nair, S.V., Amrita Centre for Nanosciences and Molecular Medicine, Amrita Institute of Medical Sciences and Research Centre, Amrita Vishwa Vidyapeetham, Kochi 682041, India; Jayakumar, R., Amrita Centre for Nanosciences and Molecular Medicine, Amrita Institute of Medical Sciences and Research Centre, Amrita Vishwa Vidyapeetham, Kochi 682041, India; Biswas, R., Amrita Centre for Nanosciences and Molecular Medicine, Amrita Institute of Medical Sciences and Research Centre, Amrita Vishwa Vidyapeetham, Kochi 682041, India</t>
  </si>
  <si>
    <t>Intracellular bacterial infections are recurrent, persistent and are difficult to treat because of poor penetration and limited availability of antibiotics within macrophages and epithelial cells. We developed biocompatible, 200. nm sized tetracycline encapsulated O-carboxymethyl chitosan nanoparticles (Tet-O-CMC Nps) via ionic gelation for its sustained delivery of Tet into cells. S. aureus binds and aggregates with Tet-O-CMC Nps increasing drug concentrations at the infection site. Tet-O-CMC Nps were sixfold more effective in killing intracellular S. aureus compared to Tet alone in HEK-293 and differentiated THP1 macrophage cells proving it to be an efficient nanomedicine to treat intracellular S. aureus infections. © 2012 Elsevier B.V.</t>
  </si>
  <si>
    <t>Carboxymethyl chitosan nanoparticles; Drug delivery; Intracellular bacterial infections; Ionic gelation; Staphylococcus aureus; Tetracycline</t>
  </si>
  <si>
    <t>2-s2.0-84865545434</t>
  </si>
  <si>
    <t>El Kazzouli S., El Brahmi N., Mignani S., Bousmina M., Zablocka M., Majoral J.-P.</t>
  </si>
  <si>
    <t>Current Medicinal Chemistry</t>
  </si>
  <si>
    <t>10.2174/0929867311209024995</t>
  </si>
  <si>
    <t>https://www.scopus.com/inward/record.uri?eid=2-s2.0-84870420716&amp;doi=10.2174%2f0929867311209024995&amp;partnerID=40&amp;md5=8f6b645d997bb26ca1aac9fda24b2328</t>
  </si>
  <si>
    <t>INANOTECH, (Institute of Nanomaterials and Nanotechnology), MAScIR (Moroccan Advanced Science, Innovation and Research Foundation), ENSET, Av. Armée Royale, Rabat, Morocco; Hassan II Academy of Sciences and Technology, Avenue MVI, km4, 10222 Rabat, Morocco; Centre of Molecular and Macromolecular Studies, Polish Academy of Sciences, Sienkiewicza 112, 90363 Lodz, Poland; Laboratoire de Chimie de Coordination du CNRS, 205 route de Narbonne, 31077 Toulouse Cedex 4, France</t>
  </si>
  <si>
    <t>El Kazzouli, S., INANOTECH, (Institute of Nanomaterials and Nanotechnology), MAScIR (Moroccan Advanced Science, Innovation and Research Foundation), ENSET, Av. Armée Royale, Rabat, Morocco; El Brahmi, N., INANOTECH, (Institute of Nanomaterials and Nanotechnology), MAScIR (Moroccan Advanced Science, Innovation and Research Foundation), ENSET, Av. Armée Royale, Rabat, Morocco, Laboratoire de Chimie de Coordination du CNRS, 205 route de Narbonne, 31077 Toulouse Cedex 4, France; Mignani, S., INANOTECH, (Institute of Nanomaterials and Nanotechnology), MAScIR (Moroccan Advanced Science, Innovation and Research Foundation), ENSET, Av. Armée Royale, Rabat, Morocco; Bousmina, M., Hassan II Academy of Sciences and Technology, Avenue MVI, km4, 10222 Rabat, Morocco; Zablocka, M., Centre of Molecular and Macromolecular Studies, Polish Academy of Sciences, Sienkiewicza 112, 90363 Lodz, Poland; Majoral, J.-P., INANOTECH, (Institute of Nanomaterials and Nanotechnology), MAScIR (Moroccan Advanced Science, Innovation and Research Foundation), ENSET, Av. Armée Royale, Rabat, Morocco, Laboratoire de Chimie de Coordination du CNRS, 205 route de Narbonne, 31077 Toulouse Cedex 4, France</t>
  </si>
  <si>
    <t>Metallodrugs (organometallic complexes) bearing at least one metal-carbon bond-represent original and powerful tools for diverse therapeutic applications based on the development of "bioorganometallic chemistry". To date, various metallodrugs were described with very interesting biological activities as antimalarials, antibacterials, neuroprotectors, against arthritis, for chemotherapy etc. Anticancer Pt-based drugs are the main complexes used in the treatment of several cancers, but unfortunately these complexes show elicit and severe toxicities and resistance effects. The remarkably unique and tunable properties of dendrimers have made them promising tools for diverse biomedical applications such as diagnostics, gene therapy and drug delivery including in oncology. Recent studies have shown that well designed dendritic carriers overcome such as poor solubility, permeability, biocompatibility, bioavailability and toxicity of the native drug. This review reports on the recent advances for the use of metallodrugs and dendritic based carriers (drug-dendrimer conjugates and drug encapsulation) in oncology. Advantages, limitations and opportunities in oncology of such materials are discussed and compared. © 2012 Bentham Science Publishers.</t>
  </si>
  <si>
    <t>Dendrimers; Drugs; Metal complexes; Nanotheraphy; Oncology</t>
  </si>
  <si>
    <t>2-s2.0-84870420716</t>
  </si>
  <si>
    <t>IMed.UL - Research Institute for Medicines and Pharmaceutical Sciences, Faculty of Pharmacy, University of Lisbon, Av. Prof. Gama Pinto, 1649-003 Lisboa, Portugal; School of Medicine, Laboratory of Clinical Bacteriology, University of Crete, Heraklion, Greece</t>
  </si>
  <si>
    <t>Lopes, R.M., IMed.UL - Research Institute for Medicines and Pharmaceutical Sciences, Faculty of Pharmacy, University of Lisbon, Av. Prof. Gama Pinto, 1649-003 Lisboa, Portugal; Corvo, M.L., IMed.UL - Research Institute for Medicines and Pharmaceutical Sciences, Faculty of Pharmacy, University of Lisbon, Av. Prof. Gama Pinto, 1649-003 Lisboa, Portugal; Eleutério, C.V., IMed.UL - Research Institute for Medicines and Pharmaceutical Sciences, Faculty of Pharmacy, University of Lisbon, Av. Prof. Gama Pinto, 1649-003 Lisboa, Portugal; Carvalheiro, M.C., IMed.UL - Research Institute for Medicines and Pharmaceutical Sciences, Faculty of Pharmacy, University of Lisbon, Av. Prof. Gama Pinto, 1649-003 Lisboa, Portugal; Scoulica, E., School of Medicine, Laboratory of Clinical Bacteriology, University of Crete, Heraklion, Greece; Cruz, M.E.M., IMed.UL - Research Institute for Medicines and Pharmaceutical Sciences, Faculty of Pharmacy, University of Lisbon, Av. Prof. Gama Pinto, 1649-003 Lisboa, Portugal</t>
  </si>
  <si>
    <t>Dinitroanilines; Leishmaniasis; Liposomes; Nanomedicines; Oryzalin</t>
  </si>
  <si>
    <t>Van De Ven H., Paulussen C., Feijens P.B., Matheeussen A., Rombaut P., Kayaert P., Van Den Mooter G., Weyenberg W., Cos P., Maes L., Ludwig A.</t>
  </si>
  <si>
    <t>10.1016/j.jconrel.2012.05.037</t>
  </si>
  <si>
    <t>https://www.scopus.com/inward/record.uri?eid=2-s2.0-84864591366&amp;doi=10.1016%2fj.jconrel.2012.05.037&amp;partnerID=40&amp;md5=5dae75e1362d03a92295fce8380ba79a</t>
  </si>
  <si>
    <t>Laboratory of Pharmaceutical Technology and Biopharmacy, University of Antwerp, Universiteitsplein 1, B-2610 Antwerp (Wilrijk), Belgium; Laboratory of Microbiology, Parasitology and Hygiene (LMPH), University of Antwerp, Universiteitsplein 1, B-2610 Antwerp (Wilrijk), Belgium; Laboratory of Pharmacotechnology and Biopharmacy, University of Leuven (Campus Gasthuisberg), Herestraat 49 b921, B-3000 Leuven, Belgium</t>
  </si>
  <si>
    <t>Van De Ven, H., Laboratory of Pharmaceutical Technology and Biopharmacy, University of Antwerp, Universiteitsplein 1, B-2610 Antwerp (Wilrijk), Belgium; Paulussen, C., Laboratory of Microbiology, Parasitology and Hygiene (LMPH), University of Antwerp, Universiteitsplein 1, B-2610 Antwerp (Wilrijk), Belgium; Feijens, P.B., Laboratory of Microbiology, Parasitology and Hygiene (LMPH), University of Antwerp, Universiteitsplein 1, B-2610 Antwerp (Wilrijk), Belgium; Matheeussen, A., Laboratory of Microbiology, Parasitology and Hygiene (LMPH), University of Antwerp, Universiteitsplein 1, B-2610 Antwerp (Wilrijk), Belgium; Rombaut, P., Laboratory of Pharmacotechnology and Biopharmacy, University of Leuven (Campus Gasthuisberg), Herestraat 49 b921, B-3000 Leuven, Belgium; Kayaert, P., Laboratory of Pharmacotechnology and Biopharmacy, University of Leuven (Campus Gasthuisberg), Herestraat 49 b921, B-3000 Leuven, Belgium; Van Den Mooter, G., Laboratory of Pharmacotechnology and Biopharmacy, University of Leuven (Campus Gasthuisberg), Herestraat 49 b921, B-3000 Leuven, Belgium; Weyenberg, W., Laboratory of Pharmaceutical Technology and Biopharmacy, University of Antwerp, Universiteitsplein 1, B-2610 Antwerp (Wilrijk), Belgium; Cos, P., Laboratory of Microbiology, Parasitology and Hygiene (LMPH), University of Antwerp, Universiteitsplein 1, B-2610 Antwerp (Wilrijk), Belgium; Maes, L., Laboratory of Microbiology, Parasitology and Hygiene (LMPH), University of Antwerp, Universiteitsplein 1, B-2610 Antwerp (Wilrijk), Belgium; Ludwig, A., Laboratory of Pharmaceutical Technology and Biopharmacy, University of Antwerp, Universiteitsplein 1, B-2610 Antwerp (Wilrijk), Belgium</t>
  </si>
  <si>
    <t>This paper describes the development of poly(D,L-lactide-co-glycolide) (PLGA) nanoparticles (NPs) and nanosuspensions with the polyene antibiotic amphotericin B (AmB). The nanoformulations were prepared using nanoprecipitation and were characterised with respect to size, zeta potential, morphology, drug crystallinity and content. Standard in vitro sensitivity tests were performed on MRC-5 cells, red blood cells, Leishmania infantum promastigotes and intracellular amastigotes and the fungal species Candida albicans, Aspergillus fumigatus and Trichophyton rubrum. The in vivo efficacy was assessed and compared to that of Fungizone and AmBisome in the acute A. fumigatus mouse model at a dose of 2.5 and 5.0 mg/kg AmB equivalents. The developed AmB nanoformulations were equivalently or more effective against the different Leishmania stages and axenic fungi in comparison with the free drug. The in vitro biological activity, and especially hemolytic activity, clearly depended on the preparation parameters of the different nanoformulations. Further, we demonstrated that the superior in vitro antifungal activity could be extrapolated to the in vivo situation. At equivalent dose, the optimal AmB-loaded PLGA NP was about two times and the AmB nanosuspension about four times more efficacious in reducing the total burden than AmBisome. The developed AmB nanomedicines could represent potent and cost-effective alternatives to Fungizone and AmBisome. © 2012 Elsevier B.V.</t>
  </si>
  <si>
    <t>Amphotericin B; Fungal infection; Nanomedicines; Nanosuspension; PLGA nanoparticles</t>
  </si>
  <si>
    <t>2-s2.0-84864591366</t>
  </si>
  <si>
    <t>Ciolkowski M., Petersen J.F., Ficker M., Janaszewska A., Christensen J.B., Klajnert B., Bryszewska M.</t>
  </si>
  <si>
    <t>10.1016/j.nano.2012.03.009</t>
  </si>
  <si>
    <t>https://www.scopus.com/inward/record.uri?eid=2-s2.0-84864083112&amp;doi=10.1016%2fj.nano.2012.03.009&amp;partnerID=40&amp;md5=ecc7667ab18b4fa4a7687066853647a7</t>
  </si>
  <si>
    <t>Department of General Biophysics, University of Lodz, Lodz, Poland; Department of Chemistry, University of Copenhagen, Copenhagen East, Denmark</t>
  </si>
  <si>
    <t>Ciolkowski, M., Department of General Biophysics, University of Lodz, Lodz, Poland; Petersen, J.F., Department of Chemistry, University of Copenhagen, Copenhagen East, Denmark; Ficker, M., Department of Chemistry, University of Copenhagen, Copenhagen East, Denmark; Janaszewska, A., Department of General Biophysics, University of Lodz, Lodz, Poland; Christensen, J.B., Department of Chemistry, University of Copenhagen, Copenhagen East, Denmark; Klajnert, B., Department of General Biophysics, University of Lodz, Lodz, Poland; Bryszewska, M., Department of General Biophysics, University of Lodz, Lodz, Poland</t>
  </si>
  <si>
    <t>Modification of dendrimer surface groups is one of the methods available to obtain compounds characterized by reduced toxicity. This article reports results of preliminary biocompatibility studies of a modified polyamidoamine dendrimer of the fourth generation. Reaction with dimethyl itaconate resulted in transformation of surface amine groups into pyrrolidone derivatives. Interaction of the modified dendrimer with human serum albumin (HSA) was analyzed. The influence of the dendrimer on mouse neuroblastoma cell line viability and its hemolytic properties were also investigated. The binding constant between analyzed dendrimer and HSA was found to be equal to 1.2 × 105 ± 0.2 × 105 M-1. Small changes in HSA secondary structure were observed. The analyzed dendrimer revealed minor toxic activity, as diminishment in cell viability was observed only for dendrimer concentrations higher than 2 mg/mL. Moreover, under the applied experimental conditions, no hemolytic activity was observed. Those observations point to the potential of the analyzed compound for further studies toward its applicability in nanomedicine. From the Clinical Editor: This basic science paper explores the biocompatibility of fourth generation surface modified PAMAM dendrimers for future preclinical applications. © 2012 Elsevier Inc.</t>
  </si>
  <si>
    <t>Biocompatibility, Circular dichroism; Hemolysis; PAMAM dendrimer; Surface modification</t>
  </si>
  <si>
    <t>2-s2.0-84864083112</t>
  </si>
  <si>
    <t>Deepagan V.G., Sarmento B., Menon D., Nascimento A., Jayasree A., Sreeranganathan M., Koyakutty M., Nair S.V., Rangasamy J.</t>
  </si>
  <si>
    <t>10.2217/nnm.11.139</t>
  </si>
  <si>
    <t>https://www.scopus.com/inward/record.uri?eid=2-s2.0-84859475896&amp;doi=10.2217%2fnnm.11.139&amp;partnerID=40&amp;md5=1b3352edf657f871bb3f8403e260027f</t>
  </si>
  <si>
    <t>Amrita Centre for Nanosciences and Molecular Medicine, Amrita Institute of Medical Sciences and Research Center, Cochin-682041, India; Department of Pharmaceutical Technology, Faculty of Pharmacy, University of Porto, Rua Anibal Cunha 164, 4050-047 Porto, Portugal; CICS, Health Sciences Research Center, Department of Pharmaceutical Sciences, Instituto Superior de Cincias da Sade, Rua Central de Gandra, 1317, 4585-116 Gandra, Portugal</t>
  </si>
  <si>
    <t>Deepagan, V.G., Amrita Centre for Nanosciences and Molecular Medicine, Amrita Institute of Medical Sciences and Research Center, Cochin-682041, India; Sarmento, B., Amrita Centre for Nanosciences and Molecular Medicine, Amrita Institute of Medical Sciences and Research Center, Cochin-682041, India, Department of Pharmaceutical Technology, Faculty of Pharmacy, University of Porto, Rua Anibal Cunha 164, 4050-047 Porto, Portugal, CICS, Health Sciences Research Center, Department of Pharmaceutical Sciences, Instituto Superior de Cincias da Sade, Rua Central de Gandra, 1317, 4585-116 Gandra, Portugal; Menon, D., Amrita Centre for Nanosciences and Molecular Medicine, Amrita Institute of Medical Sciences and Research Center, Cochin-682041, India; Nascimento, A., CICS, Health Sciences Research Center, Department of Pharmaceutical Sciences, Instituto Superior de Cincias da Sade, Rua Central de Gandra, 1317, 4585-116 Gandra, Portugal; Jayasree, A., Amrita Centre for Nanosciences and Molecular Medicine, Amrita Institute of Medical Sciences and Research Center, Cochin-682041, India; Sreeranganathan, M., Amrita Centre for Nanosciences and Molecular Medicine, Amrita Institute of Medical Sciences and Research Center, Cochin-682041, India; Koyakutty, M., Amrita Centre for Nanosciences and Molecular Medicine, Amrita Institute of Medical Sciences and Research Center, Cochin-682041, India; Nair, S.V., Amrita Centre for Nanosciences and Molecular Medicine, Amrita Institute of Medical Sciences and Research Center, Cochin-682041, India; Rangasamy, J., Amrita Centre for Nanosciences and Molecular Medicine, Amrita Institute of Medical Sciences and Research Center, Cochin-682041, India</t>
  </si>
  <si>
    <t>Background: Targeted cancer therapy has been extensively developed to improve the quality of treatment by reducing the systemic exposure of cytotoxic drug. Polymeric nanoparticles with conjugated targeting agents are widely investigated because they offer tunability in particle size, drug release profile and biocompatibility. Materials &amp;amp; methods: Here, we have prepared targeted multifunctional nanoparticles composed of a poly(lactic-co-glycolic acid) matrix, ZnS:Mn 2+ quantum dots and camptothecin, and targeted them to EGF receptor overexpressing cells with a cetuximab antibody. Results: Physicochemical characterization of multifunctional nanoparticles showed stable particles with sizes of &amp;lt;200 nm. In vitro drug release and blood contact studies showed a sustained release profile, with limited hemolysis. In vitro cytotoxicity and cell uptake studies were carried out in A549, KB and MFC-7 cell lines using 3-(4,5-dimethylthiazol-2-yl)-2,5-diphenyltetrazolium bromide assay, FACS, fluorescent microscopic images and spectroflourimetry. Conclusion: Our studies revealed higher camptothecin activity and uptake in cell lines that overexpress the EGF receptor. All these results suggest that anti-EGF receptor cetuximab-conjugated poly(lactic-co-glycolic acid) multifunctional nanoparticles can be used as a potential nanomedicine against cancer. © 2012 Future Medicine Ltd.</t>
  </si>
  <si>
    <t>camptothecin; cancer drug delivery; EGF receptor; multifunctional nanoparticle; poly(lactic-co-glycolic acid); quantum dot</t>
  </si>
  <si>
    <t>2-s2.0-84859475896</t>
  </si>
  <si>
    <t>Chiang C.-J., Lin L.-J., Chen C.-J.</t>
  </si>
  <si>
    <t>10.1007/s11051-011-0630-6</t>
  </si>
  <si>
    <t>https://www.scopus.com/inward/record.uri?eid=2-s2.0-84857058079&amp;doi=10.1007%2fs11051-011-0630-6&amp;partnerID=40&amp;md5=b70d4cef6db820455825e603b0a22ccb</t>
  </si>
  <si>
    <t>Department of Medical Laboratory Science and Biotechnology, China Medical University, 91 Hsue-Shih Road, Taichung 40402, Taiwan; School of Chinese Medicine, China Medical University, Taichung, Taiwan</t>
  </si>
  <si>
    <t>Chiang, C.-J., Department of Medical Laboratory Science and Biotechnology, China Medical University, 91 Hsue-Shih Road, Taichung 40402, Taiwan; Lin, L.-J., School of Chinese Medicine, China Medical University, Taichung, Taiwan; Chen, C.-J., Department of Medical Laboratory Science and Biotechnology, China Medical University, 91 Hsue-Shih Road, Taichung 40402, Taiwan</t>
  </si>
  <si>
    <t>Nanoscale artificial oil bodies (NOBs) could be assembled from plant oil, phospholipids (PLs), and oleosin (Ole) as previously reported. NOBs have a lipid-based structure that contains a central oil space enclosed by a monolayer of Ole-bound PLs. As an oil structural protein, Ole functions to maintain the integrity of NOBs. Like Ole, caleosin (Cal) is a plant oil-associated protein. In this study, we investigated the feasibility of NOBs assembled by Cal for targeted delivery of drugs. Cal was first fused with anti-HER2/neu affibody (ZH2), and the resulting fusion gene (Cal-ZH2) was then expressed in Escherichia coli. Consequently, NOBs assembled with the fusion protein were selectively internalized by HER2/neupositive tumor cells. The internalization efficiency could reach as high as 90%. Furthermore, a hydrophobic anticancer drug, Camptothecin (CPT), was encapsulated into Cal-based NOBs. These CPTloaded NOBs had a size around 200 nm and were resistant to hemolysis. Release of CPT from NOBs at the non-permissive condition followed a sustained and prolonged profile. After administration of the CPT formulation, Cal-ZH2-displayed NOBs exhibited a strong antitumor activity toward HER2/neu-positive cells both in vitro and in vivo. The result indicates the potential of Cal-based NOBs for targeted delivery of hydrophobic drugs. © 2011 Springer Science+Business Media B.V.</t>
  </si>
  <si>
    <t>Artificial oil body; Caleosin; Camptothecin; Drug delivery carriers; Nanomedicine</t>
  </si>
  <si>
    <t>2-s2.0-84857058079</t>
  </si>
  <si>
    <t>Clark A., Zhu A., Sun K., Petty H.R.</t>
  </si>
  <si>
    <t>10.1007/s11051-011-0544-3</t>
  </si>
  <si>
    <t>https://www.scopus.com/inward/record.uri?eid=2-s2.0-80955158569&amp;doi=10.1007%2fs11051-011-0544-3&amp;partnerID=40&amp;md5=b9c26cbdb08edd97781f7e00c4f351b5</t>
  </si>
  <si>
    <t>Department of Ophthalmology and Visual Sciences, University of Michigan Medical School, 1000 Wall Street, Ann Arbor, MI 48105, United States; Department of Materials Science and Engineering, University of Michigan, Ann Arbor, MI 48109, United States</t>
  </si>
  <si>
    <t>Clark, A., Department of Ophthalmology and Visual Sciences, University of Michigan Medical School, 1000 Wall Street, Ann Arbor, MI 48105, United States; Zhu, A., Department of Ophthalmology and Visual Sciences, University of Michigan Medical School, 1000 Wall Street, Ann Arbor, MI 48105, United States; Sun, K., Department of Materials Science and Engineering, University of Michigan, Ann Arbor, MI 48109, United States; Petty, H.R., Department of Ophthalmology and Visual Sciences, University of Michigan Medical School, 1000 Wall Street, Ann Arbor, MI 48105, United States</t>
  </si>
  <si>
    <t>Catalytic nanoparticles represent a potential clinical approach to replace or correct aberrant enzymatic activities in patients. Several diseases, including many blinding eye diseases, are promoted by excessive oxidant stress due to reactive oxygen species (ROS). Cerium oxide and platinum nanoparticles represent two potentially therapeutic nanoparticles that de-toxify ROS. In the present study, we directly compare these two classes of catalytic nanoparticles. Cerium oxide and platinum nanoparticles were found to be 16 ± 2.4 and 1.9 ± 0.2 nm in diameter, respectively. Using surface plasmon-enhanced microscopy, we find that these nanoparticles associate with cells. Furthermore, cerium oxide and platinum nanoparticles demonstrated superoxide dismutase catalytic activity, but did not promote hemolytic or cytolytic pathways in living cells. Importantly, both cerium oxide and platinum nanoparticles reduce oxidant-mediated apoptosis in target cells as judged by the activation of caspase 3. The ability to diminish apoptosis may contribute to maintaining healthy tissues. © 2011 Springer Science+Business Media B.V.</t>
  </si>
  <si>
    <t>Apoptosis; Catalytic nanoparticles; Cell toxicity; Nanomedicine; Reactive oxygen metabolites</t>
  </si>
  <si>
    <t>2-s2.0-80955158569</t>
  </si>
  <si>
    <t>Yu T., Malugin A., Ghandehari H.</t>
  </si>
  <si>
    <t>10.1021/nn2013904</t>
  </si>
  <si>
    <t>https://www.scopus.com/inward/record.uri?eid=2-s2.0-79961061029&amp;doi=10.1021%2fnn2013904&amp;partnerID=40&amp;md5=109c6c07c4105ba6e9d01bf15f477c8a</t>
  </si>
  <si>
    <t>Department of Pharmaceutics and Pharmaceutical Chemistry, Nano Institute of Utah, University of Utah, Salt Lake City, UT 84108, United States; Department of Bioengineering, Nano Institute of Utah, University of Utah, Salt Lake City, UT 84108, United States; Utah Center for Nanomedicine, Nano Institute of Utah, University of Utah, Salt Lake City, UT 84108, United States</t>
  </si>
  <si>
    <t>Yu, T., Department of Pharmaceutics and Pharmaceutical Chemistry, Nano Institute of Utah, University of Utah, Salt Lake City, UT 84108, United States, Utah Center for Nanomedicine, Nano Institute of Utah, University of Utah, Salt Lake City, UT 84108, United States; Malugin, A., Department of Pharmaceutics and Pharmaceutical Chemistry, Nano Institute of Utah, University of Utah, Salt Lake City, UT 84108, United States, Utah Center for Nanomedicine, Nano Institute of Utah, University of Utah, Salt Lake City, UT 84108, United States; Ghandehari, H., Department of Pharmaceutics and Pharmaceutical Chemistry, Nano Institute of Utah, University of Utah, Salt Lake City, UT 84108, United States, Department of Bioengineering, Nano Institute of Utah, University of Utah, Salt Lake City, UT 84108, United States, Utah Center for Nanomedicine, Nano Institute of Utah, University of Utah, Salt Lake City, UT 84108, United States</t>
  </si>
  <si>
    <t>Understanding the toxicity of silica nanoparticles (SiO2) on the cellular level is crucial for rational design of these nanomaterials for biomedical applications. Herein, we explore the impacts of geometry, porosity, and surface charge of SiO2 on cellular toxicity and hemolytic activity. Nonporous Stöber silica nanospheres (115 nm diameter), mesoporous silica nanospheres (120 nm diameter, aspect ratio 1), mesoporous silica nanorods with aspect ratio of 2, 4, and 8 (width by length 80 × 200 nm, 150 × 600 nm, 130 × 1000 nm), and their cationic counterparts were evaluated on macrophages, lung carcinoma cells, and human erythrocytes. It was shown that the toxicity of SiO2 is cell-type dependent and that surface charge and pore size govern cellular toxicity. Using inductively coupled plasma mass spectrometry, the cellular association of SiO2 was quantitated with the association amount increasing in the following order: mesoporous SiO2 (aspect ratio 1, 2, 4, 8) &amp;lt; amine-modified mesoporous SiO2 (aspect ratio 1, 2, 4, 8) &amp;lt; amine-modified nonporous Stöber SiO2 &amp;lt; nonporous Stöber SiO 2. Geometry did not seem to influence the extent of SiO2 association at early or extended time points. The level of cellular association of the nanoparticles was directly linked to the extent of plasma membrane damage, suggesting a biological cause-and-effect relationship. Hemolysis assay showed that the hemolytic activity was porosity- and geometry-dependent for bare SiO2 and surface-charge-dependent for amine-modified SiO 2. A good correlation between hemolytic activity and cellular association was found on a similar dosage basis. These results can provide useful guidelines for the rational design of SiO2 in nanomedicine. © 2011 American Chemical Society.</t>
  </si>
  <si>
    <t>nanomedicine; nanotoxicity; porous SiO2; silica; silica nanorods</t>
  </si>
  <si>
    <t>2-s2.0-79961061029</t>
  </si>
  <si>
    <t>State Key Laboratory of Biotherapy, West China Hospital, Sichuan University, Chengdu 610041, China; College of Pharmaceutical Sciences, Zhejiang University, Hangzhou 310058, China</t>
  </si>
  <si>
    <t>Gong, C., State Key Laboratory of Biotherapy, West China Hospital, Sichuan University, Chengdu 610041, China; Wang, Y., State Key Laboratory of Biotherapy, West China Hospital, Sichuan University, Chengdu 610041, China; Wang, X., State Key Laboratory of Biotherapy, West China Hospital, Sichuan University, Chengdu 610041, China; Wei, X., State Key Laboratory of Biotherapy, West China Hospital, Sichuan University, Chengdu 610041, China, College of Pharmaceutical Sciences, Zhejiang University, Hangzhou 310058, China; Wu, Q., State Key Laboratory of Biotherapy, West China Hospital, Sichuan University, Chengdu 610041, China; Wang, B., State Key Laboratory of Biotherapy, West China Hospital, Sichuan University, Chengdu 610041, China; Dong, P., State Key Laboratory of Biotherapy, West China Hospital, Sichuan University, Chengdu 610041, China; Chen, L., State Key Laboratory of Biotherapy, West China Hospital, Sichuan University, Chengdu 610041, China; Luo, F., State Key Laboratory of Biotherapy, West China Hospital, Sichuan University, Chengdu 610041, China; Qian, Z., State Key Laboratory of Biotherapy, West China Hospital, Sichuan University, Chengdu 610041, China</t>
  </si>
  <si>
    <t>Acute toxicity evaluation; Biodegradable; Health and safety; Hemolytic test; Micelle; Nanomedicine; Self-assembly</t>
  </si>
  <si>
    <t>Aims: Undesired alterations of the blood clotting balance may follow the intravascular injection of nanotherapeutics/diagnostics. Here, we tested the procoagulant activity of synthetic amorphous silica (SAS) and organically modified silica (ORMOSIL) nanoparticles (NPs) and whether a high-density polyethylene glycol coating minimizes these effects. Materials &amp; methods: Hageman factor- and tissue factor-dependent activation of human blood/plasma coagulation, and binding to human monocytes, endothelial cells and platelets were quantified in vitro using naked and PEGylated ORMOSIL-NPs. Their effects were compared with those of SAS-NPs, present in many industrial products, and of poly(lactic-co-glycolic acid)- and small unilamellar vesicles-NPs, already approved for use in humans. Results: Both SAS-NPs and ORMOSIL-NPS presented a significant procoagulant activity. However, highly PEGylated ORMOSIL-NPs were particularly averse to the interaction with the soluble factors and cellular elements that may lead to intravascular blood coagulation. Conclusion: Stealth, highly PEGylated ORMOSIL-NPs with a poor procoagulant activity can be used as starting blocks to design hemocompatible nanomedical-devices. © 2010 Future Medicine Ltd.</t>
  </si>
  <si>
    <t>Liu F., Park J.-Y., Zhang Y., Conwell C., Liu Y., Bathula S.R., Huang L.</t>
  </si>
  <si>
    <t>Journal of Pharmaceutical Sciences</t>
  </si>
  <si>
    <t>10.1002/jps.22112</t>
  </si>
  <si>
    <t>https://www.scopus.com/inward/record.uri?eid=2-s2.0-77953257993&amp;doi=10.1002%2fjps.22112&amp;partnerID=40&amp;md5=918ced6a14f02b762d91ece1b4e46770</t>
  </si>
  <si>
    <t>Division of Molecular Pharmaceutics, Eshelman School of Pharmacy, University of North Carolina at Chapel Hill, Chapel Hill, NC 27599-7360, United States</t>
  </si>
  <si>
    <t>Liu, F., Division of Molecular Pharmaceutics, Eshelman School of Pharmacy, University of North Carolina at Chapel Hill, Chapel Hill, NC 27599-7360, United States; Park, J.-Y., Division of Molecular Pharmaceutics, Eshelman School of Pharmacy, University of North Carolina at Chapel Hill, Chapel Hill, NC 27599-7360, United States; Zhang, Y., Division of Molecular Pharmaceutics, Eshelman School of Pharmacy, University of North Carolina at Chapel Hill, Chapel Hill, NC 27599-7360, United States; Conwell, C., Division of Molecular Pharmaceutics, Eshelman School of Pharmacy, University of North Carolina at Chapel Hill, Chapel Hill, NC 27599-7360, United States; Liu, Y., Division of Molecular Pharmaceutics, Eshelman School of Pharmacy, University of North Carolina at Chapel Hill, Chapel Hill, NC 27599-7360, United States; Bathula, S.R., Division of Molecular Pharmaceutics, Eshelman School of Pharmacy, University of North Carolina at Chapel Hill, Chapel Hill, NC 27599-7360, United States; Huang, L., Division of Molecular Pharmaceutics, Eshelman School of Pharmacy, University of North Carolina at Chapel Hill, Chapel Hill, NC 27599-7360, United States</t>
  </si>
  <si>
    <t>A novel nanocrystal formulation of hydrophobic drugs has been developed for cancer therapy. The new method, called a three-phase nanoparticle engineering technology (3PNET), includes three phases: phase 1, amorphous precipitate; phase 2, hydrated amorphous aggregate; and phase 3, stabilized nanocrystal. The 3PNET has been applied to two anticancer drugs, paclitaxel (PTX) and camptothecin (CPT), using Pluronic F127 (F127) polymer as a single excipient. The nanocrystals encapsulated over 99% of the drug with a high ratio of drug to excipient. The nanocrystal formulation of PTX did not induce hemolysis at pharmacologically relevant concentrations. Antitumor activity in two tumor models, human lung cancer and murine breast cancer, demonstrated that intravenously injected nanocrystals significantly inhibited the tumor growth. The nanocrystals also showed significant therapeutic effects via oral administration. In addition, the nanocrystals could be further modified for targeted delivery of PTX by conjugating a folate ligand to F127. The new nanomedicine formulations show clear potential for clinical development because of the excellent antitumor activity, low toxicity, and the ease of scale-up manufacture. The formulation method may apply to other hydrophobic drugs. © 2010 Wiley-Liss, Inc. and the American Pharmacists Association J Pharm Sci 99:3542-3551, 2010.</t>
  </si>
  <si>
    <t>Cancer therapy; High drug loading; Nanocrystal; Target</t>
  </si>
  <si>
    <t>2-s2.0-77953257993</t>
  </si>
  <si>
    <t>State Key Laboratory of Biotherapy, West China Hospital, Sichuan University, Chengdu 610041, China</t>
  </si>
  <si>
    <t>Gou, M., State Key Laboratory of Biotherapy, West China Hospital, Sichuan University, Chengdu 610041, China; Zheng, X., State Key Laboratory of Biotherapy, West China Hospital, Sichuan University, Chengdu 610041, China; Men, K., State Key Laboratory of Biotherapy, West China Hospital, Sichuan University, Chengdu 610041, China; Zhang, J., State Key Laboratory of Biotherapy, West China Hospital, Sichuan University, Chengdu 610041, China; Wang, B., State Key Laboratory of Biotherapy, West China Hospital, Sichuan University, Chengdu 610041, China; Lv, L., State Key Laboratory of Biotherapy, West China Hospital, Sichuan University, Chengdu 610041, China; Wang, X., State Key Laboratory of Biotherapy, West China Hospital, Sichuan University, Chengdu 610041, China; Zhao, Y., State Key Laboratory of Biotherapy, West China Hospital, Sichuan University, Chengdu 610041, China; Luo, F., State Key Laboratory of Biotherapy, West China Hospital, Sichuan University, Chengdu 610041, China; Chen, L., State Key Laboratory of Biotherapy, West China Hospital, Sichuan University, Chengdu 610041, China; Zhao, X., State Key Laboratory of Biotherapy, West China Hospital, Sichuan University, Chengdu 610041, China; Wei, Y., State Key Laboratory of Biotherapy, West China Hospital, Sichuan University, Chengdu 610041, China; Qian, Z., State Key Laboratory of Biotherapy, West China Hospital, Sichuan University, Chengdu 610041, China</t>
  </si>
  <si>
    <t>Honokiol; Micelle; MPEG-PCL; Nanomedicine; Self-assembly</t>
  </si>
  <si>
    <t>Yellepeddi V.K., Kumar A., Palakurthi S.</t>
  </si>
  <si>
    <t>Expert Opinion on Drug Delivery</t>
  </si>
  <si>
    <t>10.1517/17425240903061251</t>
  </si>
  <si>
    <t>https://www.scopus.com/inward/record.uri?eid=2-s2.0-68149126383&amp;doi=10.1517%2f17425240903061251&amp;partnerID=40&amp;md5=fa08ab2bb337f67d8fec87d35f984cc6</t>
  </si>
  <si>
    <t>Irma Lerma Rangel College of Pharmacy, Texas A and M Health Science Center, Department of Pharmaceutical Sciences, 1010 West Avenue B, Kingsville, TX 78363, United States</t>
  </si>
  <si>
    <t>Yellepeddi, V.K., Irma Lerma Rangel College of Pharmacy, Texas A and M Health Science Center, Department of Pharmaceutical Sciences, 1010 West Avenue B, Kingsville, TX 78363, United States; Kumar, A., Irma Lerma Rangel College of Pharmacy, Texas A and M Health Science Center, Department of Pharmaceutical Sciences, 1010 West Avenue B, Kingsville, TX 78363, United States; Palakurthi, S., Irma Lerma Rangel College of Pharmacy, Texas A and M Health Science Center, Department of Pharmaceutical Sciences, 1010 West Avenue B, Kingsville, TX 78363, United States</t>
  </si>
  <si>
    <t>The unique properties of poly(amido)amine dendrimers such as nano size, multifunctional surface, ability to encapsulate and bind the guest molecules, efficient membrane transport and shelf-life stability have made them a promising carrier in drug delivery. The two key applications of dendrimers include increasing the solubility and sustained release of molecules, and drug targeting by grafting the cell-specific ligands on the surface. Despite their potential in drug delivery, inherent cytotoxicity, reticuloendothelial system uptake and hemolysis limit their use in clinical applications. Research groups have been working on surface modification methods to mitigate these problems. Herein we present a brief discussion on current surface modification approaches to: i) increase targeting efficiency; ii) increase the cellular permeability for enhanced absorption; iii) increase gene transfection efficiency; and iv) decrease the toxicity of the dendrimers, with a few classic examples. As the knowledge of relationship between the dendrimer surface chemistry and its mode of interactions with cell membrane is developed, so do the modifications of dendrimer structure to render them nontoxic, biocompatible, biodegradable and improve their pharmacodynamic and pharmacokinetic properties. Development of multifunctional dendrimers with each functional unit imparting a distinct characteristic feature such as target cell recognition, enhanced cellular transport, reduction in reticuloendothelial system uptake and stability in in vivo environment holds a great potential for future biomedical applications. © 2009 Informa UK Ltd All rights reserved.</t>
  </si>
  <si>
    <t>Cytotoxicity; Drug delivery; Drug targeting; Gene transfection; PAMAM dendrimers; PD; PK; Surface modification</t>
  </si>
  <si>
    <t>2-s2.0-68149126383</t>
  </si>
  <si>
    <t>Chang J., Yue X.-L., Ma F., Liu M., Xing L., Ren N.-Q.</t>
  </si>
  <si>
    <t>https://www.scopus.com/inward/record.uri?eid=2-s2.0-47249142064&amp;partnerID=40&amp;md5=c527343a658caf5b219ec17d29973caa</t>
  </si>
  <si>
    <t>Nanomedicine and Biosensor Laboratory, Bio-X Center, Harbin Institute of Technology, Harbin 150080 Heilongjiang Province, China; State Key Laboratory of Urban Water Resources and Environment (SKLUWRE), Harbin Institute of Technology, Harbin 150090 Heilongjiang Province, China</t>
  </si>
  <si>
    <t>Chang, J., Nanomedicine and Biosensor Laboratory, Bio-X Center, Harbin Institute of Technology, Harbin 150080 Heilongjiang Province, China; Yue, X.-L., State Key Laboratory of Urban Water Resources and Environment (SKLUWRE), Harbin Institute of Technology, Harbin 150090 Heilongjiang Province, China; Ma, F., State Key Laboratory of Urban Water Resources and Environment (SKLUWRE), Harbin Institute of Technology, Harbin 150090 Heilongjiang Province, China; Liu, M., Nanomedicine and Biosensor Laboratory, Bio-X Center, Harbin Institute of Technology, Harbin 150080 Heilongjiang Province, China; Xing, L., Nanomedicine and Biosensor Laboratory, Bio-X Center, Harbin Institute of Technology, Harbin 150080 Heilongjiang Province, China; Ren, N.-Q., State Key Laboratory of Urban Water Resources and Environment (SKLUWRE), Harbin Institute of Technology, Harbin 150090 Heilongjiang Province, China</t>
  </si>
  <si>
    <t>Background: Thrombus formation and neointimal hyperplasia limit its use for revascularization of small-caliber vessels (&amp;lt; 6 mm diameter) in the coronary or peripheral circulation. Objective: To improve hemocompatibility, the luminal surface of a small diameter expanded polytetrafluoroethylene (ePTFE) vascular prosthesis was modified with alginate and recombinant hirudin. Design: Observational experiment. Setting: This study was performed in Nanomedicine and Biosensor Laboratory, Bio-X Center, Harbin Institute of Technology from Marcy 2006 to June 2007. Materials: The GORE-TEX ePTFE vascular grafts (W.L Gore &amp;amp; Associates, Inc., Flagstaff, AZ) used in this study were 4 mm in internal diameter. rHir was obtained from Calbiochem, Germany. Sodium alginate (also called alginic acid sodium salt; medium viscosity) was purchased from Sigma. Methods: A p-diazonium diphenyl amine polymer (PA) was used as an interlayer between alginate and recombinant hirudin (rHir). The diazonium moieties were capable of covalently coupling with electron-rich aromatic systems such as histidine and tyrosine residues of hirudin. No need for chemical pretreatment took an advantage by preserving the bulk properties with almost no effect on stability and elasticity of the ePTFE vascular graft. rHir amount on ePTFE surface was determined by the Micro BCA (Bicinchoninic acid) Protein Assay kit. Main Outcome Measures: 1 Determination rHir amount on ePTFE surface; 2 Static water contact angles; 3 Attenuated total reflectance fourier transform infrared spectroscopy (ATR-FTIR) was employed to confirm the change taking place in the ePTFE graft surface modification process; 4 Characterization of the surface morphology and platelet adhesion by SEM; 5 APTT and PT; 6 Percent hemolysis. Results: 1 The amount of rHir adsorbed onto the ePTFE vascular was deduced to be 16.35 μ g/cm22. 2 Surface analysis ATR-FTIR revealed the presence of new functional groups on the modified graft surfaces. 3 The water contact angle of the modified graft surface decreased. 4 The longer APTT and PT value lower than 5% hemolysis level and dramatically decrease of platelet adhesion assay showed that rHir modified graft had great improved blood compatibility. Conclusion: Cross-linked Alg/rHir onto ePTFE can improve luminal surface and hemocompatibility.</t>
  </si>
  <si>
    <t>2-s2.0-47249142064</t>
  </si>
  <si>
    <t>Background: Thrombus formation and neointimal hyperplasia still limit the use of small-caliber expanded poly(tetrafluoroethylene) (ePTFE) vascular prosthesis with a diameter less than 6 mm for revascularization in the coronary or peripheral circulation. Bioactive surface heparin coating is one conceivable path for above-mentioned problems. Objective: To elevate the anticoagulant property of ePTFE, this study promoted the patency of a novel small-caliber ePTFE vascular graft by modifying its luminal surface with covalently crosslinked poly(vinyl alcohol)/ p-diazonium diphenyl amine polymer/heparin gel (PVA/PA/Hep gel) and examined the hemocompatibility of the graft. Design, time and setting: Observational experiments were performed at the Nanomedicine and Biosensor Lab, Biomedical Engineering Center, Harbin Institute of Technology from May 2006 to June 2007. Materials: The ePTFE vascular grafts (diameter of 4 mm), Nafion (Naf) and Poly(vinyl alcohol) (Aldrich, USA), heparin (Mw 12 000-14 000) (Calbiochem, USA), p-diazonium diphenyl amine polymer (PA) (this lab, China) were used in this study. Methods: 1 The vascular graft surface was firstly modified with Nafion. 2 Following the impregnation of the mixture of PVA/PA/Hep, covalent crosslinking between polyvinyl alcohol and heparin was performed using crosslinker PA under ultraviolet radiation. Main outcome measures: 1 Contact angles, 2 Attenuated total reflection-fourier transform infrared spectroscopy (ATR-FTIR), 3 Activated partial thromboplastin time (APTT) and prothrombin time (PT), 4 hemolysis test, 5 platelet adhesion test and 6 thrombosin inactivation test. Results: 1 The water contact angle of the vascular graft surface was greatly decreased after modifying. ATR-FTIR revealed the disappearance of diazonium groups at 2 172 cm-1 and 2 224 cm-1. Vascular prosthesis after modifying had prolonged APTT and PT, low percent hemolysis and low amount of platelet adhesion. Modified vascular prosthesis had inhibitory effect on thrombosin activity and good coating stability. Conclusion: Converage of PVA/PA/Hep has good antithrombotic function and low percent hemolysis, resulting in improving hemocompatibility of vascular prosthesis.</t>
  </si>
  <si>
    <t>Ma Y., Yue X.-L., Liu M., Peng T., Liu S.-Q., Dai Z.-F.</t>
  </si>
  <si>
    <t>https://www.scopus.com/inward/record.uri?eid=2-s2.0-44249116933&amp;partnerID=40&amp;md5=cdaba8978d3283979c11259fabdfe7ae</t>
  </si>
  <si>
    <t>Laboratory for Nanomedicine and Biosensor, Biomedicine Engineering Center, Harbin Institute of Technology, Harbin 150080 Heilongjiang Province, China; School of Municipal and Environmental Engineering, Harbin Institute of Technology, Harbin 150090 Heilongjiang Province, China</t>
  </si>
  <si>
    <t>Ma, Y., Laboratory for Nanomedicine and Biosensor, Biomedicine Engineering Center, Harbin Institute of Technology, Harbin 150080 Heilongjiang Province, China; Yue, X.-L., School of Municipal and Environmental Engineering, Harbin Institute of Technology, Harbin 150090 Heilongjiang Province, China; Liu, M., Laboratory for Nanomedicine and Biosensor, Biomedicine Engineering Center, Harbin Institute of Technology, Harbin 150080 Heilongjiang Province, China; Peng, T., Laboratory for Nanomedicine and Biosensor, Biomedicine Engineering Center, Harbin Institute of Technology, Harbin 150080 Heilongjiang Province, China; Liu, S.-Q., Laboratory for Nanomedicine and Biosensor, Biomedicine Engineering Center, Harbin Institute of Technology, Harbin 150080 Heilongjiang Province, China; Dai, Z.-F., Laboratory for Nanomedicine and Biosensor, Biomedicine Engineering Center, Harbin Institute of Technology, Harbin 150080 Heilongjiang Province, China</t>
  </si>
  <si>
    <t>Background: The expanded polytetrafluoroethylene (ePTFE) vascular grafts hold promise for enhanced healing, extended suture retention, kink reduction and compression resistance. But thrombus formation still limits its use for revascularization of small-caliber vessels. It is the surface of ePTFE vascular graft that contacts with the blood. The current study focused on surface modification of ePTFE materials to improve its blood compatibility. Objective: To characterize the heparin/alginate (H/A) gel modified ePTFE vascular graft and investigate the hemocompatibility and histocompatibility of the graft. Design: Observation experiment. Setting: Laboratory for Nanomedicine and Biosensor, Biomedicine Engineering Center, Harbin Institute of Technology. Materials: The GORE-TEX ePTFE vascular grafts were 4 mm in internal diameter. Sodium alginate and 1-ethyl-3-(3-dimethylaminopropyl)-carbodiimide hydrochloride (EDC) were purchased from Sigma. Heparin sodium salt was obtained from Calbiochem. Nafion and chitosan were purchased from Aldrich company. Human α -thrombin and AT III were purchased from Haematologic Technologies, Inc. S-2238 was purchased from Chromogenix. Methods: This study was performed at the Laboratory for Nanomedicine and Biosensor, Biomedicine Engineering Center, Harbin Institute of Technology between May 2006 and June 2007. The graft was first modified with Nafion and then Chitosan/Nafion/Chitosan multilayer. Following the impregnation of heparin and alginate, covalent crosslinking was performed using ethylenediamine and EDC. Some characterization methods were employed: stastic water contact angle for the hydrophilicity; SEM for the surface morphology; ATR-FTIR for the surface chemical characteristics; APTT and PT, percent hemolysis and Chromogenic assay for the hemocompatibility of the ePTFE vascular graft after modification. Main outcome measures: 1 Static water contact angles. 2 Characterization of the surface morphology and platelet adhesion by SEM. 3 ATR-FTIR 4 APTT and PT. 5 Percent hemolysis 6 Chromogenic assay for heparin activity. Results: 1 ATR-FTIR revealed the presence of -CO-NH- at 1626 cm-1. 2 The water contact angle was greatly decreased from (125 ± 1)° to (84 ± 2)°. 3 The prolonged APTT and PT, low percent hemolysis(0.065%) and low amount of platelet adhesion assay showed the H/A gel impregnated graft had good blood compatibility. 4 Chromogenic assay showed the modified graft was less thrombogenic than the bare one, and the H/A coating had good stability in. PBS buffer. Conclusion: The H/A modified ePTFE vascular graft has great potential in applications utilizing small-diameter vascular grafts.</t>
  </si>
  <si>
    <t>2-s2.0-44249116933</t>
  </si>
  <si>
    <t>Shi J., Hedberg Y., Lundin M., Odnevall Wallinder I., Karlsson H.L., Möller L.</t>
  </si>
  <si>
    <t>10.1016/j.actbio.2012.04.024</t>
  </si>
  <si>
    <t>https://www.scopus.com/inward/record.uri?eid=2-s2.0-84864401190&amp;doi=10.1016%2fj.actbio.2012.04.024&amp;partnerID=40&amp;md5=ee68a435735e6f943d309089ff2d6435</t>
  </si>
  <si>
    <t>Department of Biosciences and Nutrition, Karolinska Institutet, 141 83 Huddinge, Sweden; KTH Royal Institute of Technology, Division of Surface and Corrosion Science, School of Chemical Science and Engineering, 100 44 Stockholm, Sweden; Institute of Environmental Medicine, Karolinska Institutet, 171 72 Solna, Sweden</t>
  </si>
  <si>
    <t>Shi, J., Department of Biosciences and Nutrition, Karolinska Institutet, 141 83 Huddinge, Sweden; Hedberg, Y., KTH Royal Institute of Technology, Division of Surface and Corrosion Science, School of Chemical Science and Engineering, 100 44 Stockholm, Sweden; Lundin, M., KTH Royal Institute of Technology, Division of Surface and Corrosion Science, School of Chemical Science and Engineering, 100 44 Stockholm, Sweden; Odnevall Wallinder, I., KTH Royal Institute of Technology, Division of Surface and Corrosion Science, School of Chemical Science and Engineering, 100 44 Stockholm, Sweden; Karlsson, H.L., Institute of Environmental Medicine, Karolinska Institutet, 171 72 Solna, Sweden; Möller, L., Department of Biosciences and Nutrition, Karolinska Institutet, 141 83 Huddinge, Sweden</t>
  </si>
  <si>
    <t>Novel silica materials incorporating nanotechnology are promising materials for biomedical applications, but their novel properties may also bring unforeseen behavior in biological systems. Micro-size silica is well documented to induce hemolysis, but little is known about the hemolytic activities of nanostructured silica materials. In this study, the hemolytic properties of synthetic amorphous silica nanoparticles with primary sizes of 7-14 nm (hydrophilic vs. hydrophobic), 5-15 nm, 20 nm and 50 nm, and model meso/macroporous silica particles with pore diameters of 40 nm and 170 nm are investigated. A crystalline silica sample (0.5-10 μm) is included for benchmarking purposes. Special emphasis is given to investigations of how the temperature and solution complexity (solvent, plasma), as well as the physicochemical properties (such as size, surface charge, hydrophobicity and other surface properties), link to the hemolytic activities of these particles. Results suggests the potential importance of small size and large external surface area, as well as surface charge/structure, in the hemolysis of silica particles. Furthermore, a significant correlation is observed between the hemolytic profile of red blood cells and the cytotoxicity profile of human promyelocytic leukemia cells (HL-60) induced by nano- and porous silica particles, suggesting a potential universal mechanism of action. Importantly, the results generated suggest that the protective effect of plasma towards silica nanoparticle-induced hemolysis as well as cytotoxicity is primarily due to the protein/lipid layer shielding the silica particle surface. These results will assist the rational design of hemocompatible silica particles for biomedical applications. © 2012 Acta Materialia Inc. Published by Elsevier Ltd. All rights reserved.</t>
  </si>
  <si>
    <t>Cytotoxicity; Hemolysis; Plasma protection; Surface charge; Synthetic silica nanoparticles</t>
  </si>
  <si>
    <t>2-s2.0-84864401190</t>
  </si>
  <si>
    <t>Ma N., Liu J., He W., Li Z., Luan Y., Song Y., Garg S.</t>
  </si>
  <si>
    <t>Journal of Colloid and Interface Science</t>
  </si>
  <si>
    <t>10.1016/j.jcis.2016.11.097</t>
  </si>
  <si>
    <t>https://www.scopus.com/inward/record.uri?eid=2-s2.0-84999663612&amp;doi=10.1016%2fj.jcis.2016.11.097&amp;partnerID=40&amp;md5=e07cd05b7f567da55019be04e1f83895</t>
  </si>
  <si>
    <t>School of Pharmaceutical Science, Shandong University, 44 West Wenhua Road, Jinan, Shandong Province, China; Key Lab of Colloid &amp; Interface Chemistry, Shandong University, Ministry of Education, China; School of Pharmacy and Medical Sciences, University of South Australia, Adelaide, SA, Australia</t>
  </si>
  <si>
    <t>Ma, N., School of Pharmaceutical Science, Shandong University, 44 West Wenhua Road, Jinan, Shandong Province, China; Liu, J., School of Pharmaceutical Science, Shandong University, 44 West Wenhua Road, Jinan, Shandong Province, China; He, W., School of Pharmaceutical Science, Shandong University, 44 West Wenhua Road, Jinan, Shandong Province, China; Li, Z., Key Lab of Colloid &amp; Interface Chemistry, Shandong University, Ministry of Education, China; Luan, Y., School of Pharmaceutical Science, Shandong University, 44 West Wenhua Road, Jinan, Shandong Province, China; Song, Y., School of Pharmacy and Medical Sciences, University of South Australia, Adelaide, SA, Australia; Garg, S., School of Pharmacy and Medical Sciences, University of South Australia, Adelaide, SA, Australia</t>
  </si>
  <si>
    <t>Targeting drug carrier systems based on graphene oxide (GO) are of great interest, since it can selectively deliver anticancer drugs to tumor cells, and enhance therapeutic activities with minimized side effects. However, direct grafting target molecules on GO usually results in aggregation of physiological fluid, limiting its biomedical applications. Here, we propose a new strategy to construct targeting GO drug carrier using folic acid grafted bovine serum albumin (FA-BSA) as both the stabilizer and targeting agent. FA-BSA decorated graphene oxide-based nanocomposite (FA-BSA/GO) was fabricated by the physical adsorption of FA-BSA on GO, which was developed as a targeting drug delivery carrier. FA-BSA/GO as the drug carrier was associated with anticancer drug doxorubicin (DOX) through π-π and hydrogen-bond interactions, resulting in high drug loading (up to 437.43 μg DOX/mg FA-BSA/GO). FA-BSA/GO/DOX systems demonstrated pH responsive and sustained drug release. The hemolysis ratio of FA-BSA/GO was less than 5%, demonstrating its safety as drug carrier for intravenous injection. Moreover, in vitro cell cytotoxicity and cellular uptake analysis suggested that the constructed FA-BSA/GO/DOX nanohybrids could significantly enhance the anticancer activity. The present work has confirmed the potential for fabrication of highly stable and dispersible GO-based targeting delivery systems for efficient cancer therapy. © 2016 Elsevier Inc.</t>
  </si>
  <si>
    <t>Bovine serum albumin; Cancer therapy; Drug targeting; Folic acid; Graphene oxide</t>
  </si>
  <si>
    <t>2-s2.0-84999663612</t>
  </si>
  <si>
    <t>Figueiredo P., Lintinen K., Kiriazis A., Hynninen V., Liu Z., Bauleth-Ramos T., Rahikkala A., Correia A., Kohout T., Sarmento B., Yli-Kauhaluoma J., Hirvonen J., Ikkala O., Kostiainen M.A., Santos H.A.</t>
  </si>
  <si>
    <t>10.1016/j.biomaterials.2016.12.034</t>
  </si>
  <si>
    <t>https://www.scopus.com/inward/record.uri?eid=2-s2.0-85008601977&amp;doi=10.1016%2fj.biomaterials.2016.12.034&amp;partnerID=40&amp;md5=8787a24909e42ecedb87296087dbe787</t>
  </si>
  <si>
    <t>Division of Pharmaceutical Chemistry and Technology, Faculty of Pharmacy, University of Helsinki, Helsinki, Finland; Biohybrid Materials, Department of Biotechnology and Chemical Technology, Aalto University, Espoo, Finland; Molecular Materials, Department of Applied Physics, Aalto University School of Science, Espoo, Finland; Instituto de Investigação e Inovação em Saúde (I3S), University of Porto, Rua Alfredo Allen, 208, Porto, Portugal; Instituto de Engenharia Biomédica (INEB), University of Porto, Rua Alfredo Allen, 208, Porto, Portugal; Instituto Ciências Biomédicas Abel Salazar (ICBAS), University of Porto, Rua Jorge Viterbo 228, Porto, Portugal; Department of Physics, University of Helsinki, Helsinki, Finland</t>
  </si>
  <si>
    <t>Figueiredo, P., Division of Pharmaceutical Chemistry and Technology, Faculty of Pharmacy, University of Helsinki, Helsinki, Finland; Lintinen, K., Biohybrid Materials, Department of Biotechnology and Chemical Technology, Aalto University, Espoo, Finland; Kiriazis, A., Division of Pharmaceutical Chemistry and Technology, Faculty of Pharmacy, University of Helsinki, Helsinki, Finland; Hynninen, V., Molecular Materials, Department of Applied Physics, Aalto University School of Science, Espoo, Finland; Liu, Z., Division of Pharmaceutical Chemistry and Technology, Faculty of Pharmacy, University of Helsinki, Helsinki, Finland; Bauleth-Ramos, T., Division of Pharmaceutical Chemistry and Technology, Faculty of Pharmacy, University of Helsinki, Helsinki, Finland, Instituto de Investigação e Inovação em Saúde (I3S), University of Porto, Rua Alfredo Allen, 208, Porto, Portugal, Instituto de Engenharia Biomédica (INEB), University of Porto, Rua Alfredo Allen, 208, Porto, Portugal, Instituto Ciências Biomédicas Abel Salazar (ICBAS), University of Porto, Rua Jorge Viterbo 228, Porto, Portugal; Rahikkala, A., Division of Pharmaceutical Chemistry and Technology, Faculty of Pharmacy, University of Helsinki, Helsinki, Finland; Correia, A., Division of Pharmaceutical Chemistry and Technology, Faculty of Pharmacy, University of Helsinki, Helsinki, Finland; Kohout, T., Department of Physics, University of Helsinki, Helsinki, Finland; Sarmento, B., Instituto de Investigação e Inovação em Saúde (I3S), University of Porto, Rua Alfredo Allen, 208, Porto, Portugal, Instituto de Engenharia Biomédica (INEB), University of Porto, Rua Alfredo Allen, 208, Porto, Portugal, Instituto Ciências Biomédicas Abel Salazar (ICBAS), University of Porto, Rua Jorge Viterbo 228, Porto, Portugal; Yli-Kauhaluoma, J., Division of Pharmaceutical Chemistry and Technology, Faculty of Pharmacy, University of Helsinki, Helsinki, Finland; Hirvonen, J., Division of Pharmaceutical Chemistry and Technology, Faculty of Pharmacy, University of Helsinki, Helsinki, Finland; Ikkala, O., Molecular Materials, Department of Applied Physics, Aalto University School of Science, Espoo, Finland; Kostiainen, M.A., Biohybrid Materials, Department of Biotechnology and Chemical Technology, Aalto University, Espoo, Finland; Santos, H.A., Division of Pharmaceutical Chemistry and Technology, Faculty of Pharmacy, University of Helsinki, Helsinki, Finland</t>
  </si>
  <si>
    <t>Currently, nanosystems have been developed and applied as promising vehicles for different biomedical applications. We have developed three lignin nanoparticles (LNPs): pure lignin nanoparticles (pLNPs), iron(III)-complexed lignin nanoparticles (Fe-LNPs), and Fe3O4-infused lignin nanoparticles (Fe3O4-LNPs) with round shape, narrow size distribution, reduced polydispersity and good stability at pH 7.4. The LNPs showed low cytotoxicity in all the tested cell lines and hemolytic rates below 12% after 12 h of incubation. Additionally, they induced hydrogen peroxide production in a small extent and time-dependent manner, and the interaction with the cells increased over time, exhibiting a dose-dependent cell uptake. Concerning the drug loading, pLNPs showed the capacity to efficiently load poorly water-soluble drugs and other cytotoxic agents, e.g. sorafenib and benzazulene (BZL), and improve their release profiles at pH 5.5 and 7.4 in a sustained manner. Furthermore, the BZL-pLNPs presented an enhanced antiproliferation effect in different cells compared to the pure BZL and showed a maximal inhibitory concentration ranging from 0.64 to 12.4 μM after 24 h incubation. Overall, LNPs are promising candidates for drug delivery applications, and the superparamagnetic behavior of Fe3O4-LNPs makes them promising for cancer therapy and diagnosis, such as magnetic targeting and magnetic resonance imaging. © 2017 Elsevier Ltd</t>
  </si>
  <si>
    <t>Antiproliferation effect; Benzazulene; Biocompatibility; Cellular uptake; Drug loading; Lignin nanoparticles</t>
  </si>
  <si>
    <t>2-s2.0-85008601977</t>
  </si>
  <si>
    <t>Selvakumar M., Kumar P.S., Das B., Dhara S., Chattopadhyay S.</t>
  </si>
  <si>
    <t>Crystal Growth and Design</t>
  </si>
  <si>
    <t>10.1021/acs.cgd.6b01190</t>
  </si>
  <si>
    <t>https://www.scopus.com/inward/record.uri?eid=2-s2.0-85011321015&amp;doi=10.1021%2facs.cgd.6b01190&amp;partnerID=40&amp;md5=5a50ef3cdb61bfcd4f8486b024179e25</t>
  </si>
  <si>
    <t>Rubber Technology Centre, Indian Institute of Technology, Kharagpur, India; Department of Mechanical Engineering, Center for Rapid Prototyping Based 3D Tissue/Organ Printing, Pohang University of Science and Technology (POSTECH), 77 Cheongam ro, Nam-gu, Pohang, Kyungbuk, South Korea; Department of Chemistry, VHNSN College, Virudhunagar,Tamil Nadu, India; Indian Institute of Technology, School of Medical Science and Technology, Kharagpur, India</t>
  </si>
  <si>
    <t>Selvakumar, M., Rubber Technology Centre, Indian Institute of Technology, Kharagpur, India, Department of Mechanical Engineering, Center for Rapid Prototyping Based 3D Tissue/Organ Printing, Pohang University of Science and Technology (POSTECH), 77 Cheongam ro, Nam-gu, Pohang, Kyungbuk, South Korea; Kumar, P.S., Department of Chemistry, VHNSN College, Virudhunagar,Tamil Nadu, India; Das, B., Indian Institute of Technology, School of Medical Science and Technology, Kharagpur, India; Dhara, S., Indian Institute of Technology, School of Medical Science and Technology, Kharagpur, India; Chattopadhyay, S., Rubber Technology Centre, Indian Institute of Technology, Kharagpur, India</t>
  </si>
  <si>
    <t>This work unveils a straightforward and controlled biomimetic synthesis (combined modified coprecipitation and sonochemistry method) of rod-like two-dimensional (2D) hydroxyapatite (HA) nanoparticles with an aspect ratio of ∼13.2 and their mesoporous nanorods (small and large pore) by fine regulation of the morphology using a β-cyclodextrin (β-CD) oligomer. Various methodical characterization results such as from wide-Angle X-ray diffraction, high-resolution transmission electron microscopy (HRTEM), Brunauer-Emmett-Teller analysis, and Fourier transform infrared spectroscopy comprehensively established that β-CD acts as an effective nucleating agent by virtue of strong adsorption of α-D-glucopyranoside moieties of β-CD on the surface of calcium phosphate as well as owing to electrostatic interactions due to the toroid and cyclic structure of β-CD. Besides, improved crystallinity of HA nanorods, as well as induced crystal growth of nanorods along the [110] crystallographic direction, was observed from the HRTEM micrographs. Consequently, a plausible mechanism also is proposed for the nucleation and growth of the nanorods followed by their crystallization. Subsequently, the prepared tuned mesoporous nanorods were employed as a drug carrier and delivery system using ciprofloxacin (CFX) drug for the treatment of osteomyelitis. Eventually, CFX-encapsulated βCD wrapped mesoporous hydroxyapatite (MPHA) nanocrystals showed a greater drug loading capability (∼79%). They also showed sustained release characteristics (in vitro). Furthermore, antimicrobial activity showed a significant zone of inhibition of ∼33 mm of the CFXloaded mesoporous frames, especially for the βCD-MPHA nanocrystals. A hemolysis assay with human erythrocytes displayed good blood compatibility (less than ∼1% of hemolysis) of the prepared various HA nanorods. Besides, robust cell proliferation at day 7 as well as zero toxicity level of the prepared different HA nanocrystals was confirmed by MTT assays and monitoring of cell adhesion as well as cell morphology (cytoskeleton) by fluorescence microscopy using osteoblast cells. Thus, these structurally tuned nanocrystals along with combinatorial properties indicate a broad range of potential biomedical applications particularly as a biomaterial for osteomyelitis therapy. Likewise, they can also be used as nanofillers in fabricating a bio-nanocomposite with a suitable matrix for bone tissue engineering, where infection is a major problem of osteoblast proliferation. ©2016 American Chemical Society.</t>
  </si>
  <si>
    <t>2-s2.0-85011321015</t>
  </si>
  <si>
    <t>Farooq M., Sagbas S., Sahiner M., Siddiq M., Turk M., Aktas N., Sahiner N.</t>
  </si>
  <si>
    <t>10.1016/j.carbpol.2016.09.052</t>
  </si>
  <si>
    <t>https://www.scopus.com/inward/record.uri?eid=2-s2.0-84988351598&amp;doi=10.1016%2fj.carbpol.2016.09.052&amp;partnerID=40&amp;md5=b9c622d8d7462147a173b1f6a84f4d5b</t>
  </si>
  <si>
    <t>Department of Chemistry, Quaid-i-Azam University, Islamabad, Pakistan; Faculty of Science &amp; Arts, Chemistry Department, Canakkale Onsekiz Mart University, Terzioglu Campus, Canakkale, Turkey; Nanoscience and Technology Research and Application Center (NANORAC), Canakkale Onsekiz Mart University, Terzioglu Campus, Canakkale, Turkey; Leather Engineering Department, Ege University, Bornova, Izmir, Turkey; Kirikkale University, Bimomedical EngineeringKirikkale, Turkey; Chemical Engineering Department, Yuzuncu Yil University, CampusVan, Turkey</t>
  </si>
  <si>
    <t>Farooq, M., Department of Chemistry, Quaid-i-Azam University, Islamabad, Pakistan; Sagbas, S., Faculty of Science &amp; Arts, Chemistry Department, Canakkale Onsekiz Mart University, Terzioglu Campus, Canakkale, Turkey, Nanoscience and Technology Research and Application Center (NANORAC), Canakkale Onsekiz Mart University, Terzioglu Campus, Canakkale, Turkey; Sahiner, M., Leather Engineering Department, Ege University, Bornova, Izmir, Turkey; Siddiq, M., Department of Chemistry, Quaid-i-Azam University, Islamabad, Pakistan; Turk, M., Kirikkale University, Bimomedical EngineeringKirikkale, Turkey; Aktas, N., Chemical Engineering Department, Yuzuncu Yil University, CampusVan, Turkey; Sahiner, N., Faculty of Science &amp; Arts, Chemistry Department, Canakkale Onsekiz Mart University, Terzioglu Campus, Canakkale, Turkey, Nanoscience and Technology Research and Application Center (NANORAC), Canakkale Onsekiz Mart University, Terzioglu Campus, Canakkale, Turkey</t>
  </si>
  <si>
    <t>Gum Arabic (GA) microgels were successfully prepared via reverse micellization method with high yield (78.5 ± 5.0%) in 5–100 μm size range using divinyl sulfone (DVS) as a crosslinker. The GA microgels were degraded hydrolytically 22.8 ± 3.5% at pH 1 in 20 days, whereas no degradation was observed at pH 7.4 and pH 9 at 37 °C. By using diethylenetriamine (DETA), and taurine (TA) as chemical modifying agents, GA microgels were chemically modified as GA-DETA and GA-TA, and the zeta potential values of 5.2 ± 4.1 and −24.8 ± 1.3 mV were measured, respectively in comparison to −27.3 ± 4.2 mV for GA. Moreover, blood compatibility of GA, GA-TA, and GA-DETA microgels was tested via in vitro protein adsorption, % hemolysis ratio, and blood clotting index. All the microgels were hemocompatible with% hemolysis ratio between 0.23 to 2.05, and the GA microgels were found to be highly compatible with a blood clotting index of 81 ± 40. The biocompatibility of GA, GA-DETA and GA-Taurine microgels against L929 fibroblast cells also revealed 84.4, 89.1, and 67.0% cell viability, respectively, at 25.0 μg/mL concentration, suggesting great potential in vivo biomedical applications up to this concentration. In addition, 5 and 10 mg/mL minimum inhibition concentrations of protonated GA-DETA microgels (GA-DETA-HCl) were determined against E. coli and S. aureus, respectively. © 2016 Elsevier Ltd</t>
  </si>
  <si>
    <t>Antimicrobial GA microgel; Degradable/biocompatible GA microgel; Gum Arabic microgels/nanogels; Modifiable GA particle</t>
  </si>
  <si>
    <t>2-s2.0-84988351598</t>
  </si>
  <si>
    <t>Ansari S.M., Bhor R.D., Pai K.R., Mazumder S., Sen D., Kolekar Y.D., Ramana C.V.</t>
  </si>
  <si>
    <t>10.1021/acsbiomaterials.6b00333</t>
  </si>
  <si>
    <t>https://www.scopus.com/inward/record.uri?eid=2-s2.0-85006022162&amp;doi=10.1021%2facsbiomaterials.6b00333&amp;partnerID=40&amp;md5=51247752845d54e64b4818fab84b4cf0</t>
  </si>
  <si>
    <t>Department of Physics, Savitribai Phule Pune University, Ganeshkhind Road, Pune, Maharashtra, India; Department of Zoology, Savitribai Phule Pune University, Ganeshkhind Road, Pune, Maharashtra, India; Solid State Physics Division, Bhabha Atomic Research Centre, Trombay, Mumbai, India; Department of Mechanical Engineering, University of Texas at El Paso, 500 W. University Avenue, El Paso, TX, United States</t>
  </si>
  <si>
    <t>Ansari, S.M., Department of Physics, Savitribai Phule Pune University, Ganeshkhind Road, Pune, Maharashtra, India; Bhor, R.D., Department of Zoology, Savitribai Phule Pune University, Ganeshkhind Road, Pune, Maharashtra, India; Pai, K.R., Department of Zoology, Savitribai Phule Pune University, Ganeshkhind Road, Pune, Maharashtra, India; Mazumder, S., Solid State Physics Division, Bhabha Atomic Research Centre, Trombay, Mumbai, India; Sen, D., Solid State Physics Division, Bhabha Atomic Research Centre, Trombay, Mumbai, India; Kolekar, Y.D., Department of Physics, Savitribai Phule Pune University, Ganeshkhind Road, Pune, Maharashtra, India; Ramana, C.V., Department of Mechanical Engineering, University of Texas at El Paso, 500 W. University Avenue, El Paso, TX, United States</t>
  </si>
  <si>
    <t>Engineering cobalt ferrites for application in health and biomedical science poses a challenge in terms of nanoscale morphology with a controlled size, shape, and thermochemical stability coupled with controlled properties for biocompatibility. Here, we report a simple one-step, low temperature approach to produce crystalline, nanosized cobalt ferrites (CFO) with a size ∼4.7 nm and demonstrate their applicability in breast cancer treatment. Inherent physiochemical and magnetic properties, which are quite important for biomedical applications, along with cytotoxicity of CFO nanoparticles (NPs) are investigated in detail. X-ray diffraction analyses confirm the cubic spinel phase with the tensile strain in crystalline CFO NPs. Chemical bonding analyses using infrared and Raman spectroscopic studies also support the cubic spinel phase. Electron microscopy and small-angle X-ray scattering revealed the narrow particle-size distribution and spherical-shape morphology. The as-synthesized CFO NPs exhibit superparamagnetic character. Unsaturated magnetization behavior suggests the existence of disordered spins in the surface layers. The temperature dependence of the magnetic parameters, namely, saturation magnetization, coercivity, retentivity, and squareness ratio, also supports the surface-localized spins. Cytotoxic activity of the as-synthesized CFO NPs against the human breast cancer (MCF-7) cell line and normal human peripheral blood mononuclear cells (PBMC) has been evaluated. The mild response of CFO NPs in terms of their antiproliferative nature against cancer cells and negligible Cytotoxicity reflecting their human-safe-and-friendly nature makes them suitable for bioapplications. Moreover, assessment of toxicity toward human red blood cells (RBC) revealed (&lt;3%) hemolysis as compared to the positive control, suggesting potential applications of CFO NPs for human cells. © 2016 American Chemical Society.</t>
  </si>
  <si>
    <t>antiproliferative; cancer; cobalt ferrite; cytotoxicity; MTT assay; nanoparticles</t>
  </si>
  <si>
    <t>2-s2.0-85006022162</t>
  </si>
  <si>
    <t>Jiang L., Yu Y., Li Y., Yu Y., Duan J., Zou Y., Li Q., Sun Z.</t>
  </si>
  <si>
    <t>Nanoscale Research Letters</t>
  </si>
  <si>
    <t>10.1186/s11671-016-1280-5</t>
  </si>
  <si>
    <t>https://www.scopus.com/inward/record.uri?eid=2-s2.0-84957549678&amp;doi=10.1186%2fs11671-016-1280-5&amp;partnerID=40&amp;md5=0361e2229863b383c37e181deeebcd18</t>
  </si>
  <si>
    <t>School of Public Health, Capital Medical University, Beijing, China; Beijing Key Laboratory of Environmental Toxicology, Capital Medical University, Beijing, China</t>
  </si>
  <si>
    <t>Jiang, L., School of Public Health, Capital Medical University, Beijing, China, Beijing Key Laboratory of Environmental Toxicology, Capital Medical University, Beijing, China; Yu, Y., School of Public Health, Capital Medical University, Beijing, China, Beijing Key Laboratory of Environmental Toxicology, Capital Medical University, Beijing, China; Li, Y., School of Public Health, Capital Medical University, Beijing, China, Beijing Key Laboratory of Environmental Toxicology, Capital Medical University, Beijing, China; Yu, Y., School of Public Health, Capital Medical University, Beijing, China, Beijing Key Laboratory of Environmental Toxicology, Capital Medical University, Beijing, China; Duan, J., School of Public Health, Capital Medical University, Beijing, China, Beijing Key Laboratory of Environmental Toxicology, Capital Medical University, Beijing, China; Zou, Y., School of Public Health, Capital Medical University, Beijing, China, Beijing Key Laboratory of Environmental Toxicology, Capital Medical University, Beijing, China; Li, Q., School of Public Health, Capital Medical University, Beijing, China, Beijing Key Laboratory of Environmental Toxicology, Capital Medical University, Beijing, China; Sun, Z., School of Public Health, Capital Medical University, Beijing, China, Beijing Key Laboratory of Environmental Toxicology, Capital Medical University, Beijing, China</t>
  </si>
  <si>
    <t>Amorphous silica nanoparticles (SiNPs) have been extensively used in biomedical applications due to their particular characteristics. The increased environmental and iatrogenic exposure of SiNPs gained great concerns on the biocompatibility and hematotoxicity of SiNPs. However, the studies on the hemolytic effects of amorphous SiNPs in human erythrocytes are still limited. In this study, amorphous SiNPs with 58 nm were selected and incubated with human erythrocytes for different times (30 min and 2 h) at various concentrations (0, 10, 20, 50, and 100 μg/mL). SiNPs induced a dose-dependent increase in percent hemolysis and significantly increased the malondialdehyde (MDA) content and decreased the superoxide dismutase (SOD) activity, leading to oxidative damage in erythrocytes. Hydroxyl radical (·OH) levels were detected by electron spin resonance (ESR), and the decreased elimination rates of ·OH showed SiNPs induced low antioxidant ability in human erythrocytes. Na+-K+ ATPase activity and Ca2+-Mg2+ ATPase activity were found remarkably inhibited after SiNP treatment, possibly causing energy sufficient in erythrocytes. Percent hemolysis of SiNPs was significantly decreased in the presence of N-acetyl-cysteine (NAC) and adenosine diphosphate (ADP). It was concluded that amorphous SiNPs caused dose-dependent hemolytic effects in human erythrocytes. Oxidative damage and energy metabolism disorder contributed to the hemolytic effects of SiNPs in vitro. © 2016, Jiang et al.</t>
  </si>
  <si>
    <t>Amorphous silica nanoparticles; ATPase activity; Hemolytic effects; Human erythrocytes; Oxidative damage</t>
  </si>
  <si>
    <t>2-s2.0-84957549678</t>
  </si>
  <si>
    <t>Kim J., Nafiujjaman M., Nurunnabi M., Lee Y.-K., Park H.-K.</t>
  </si>
  <si>
    <t>Food and Chemical Toxicology</t>
  </si>
  <si>
    <t>10.1016/j.fct.2016.09.034</t>
  </si>
  <si>
    <t>https://www.scopus.com/inward/record.uri?eid=2-s2.0-84990833639&amp;doi=10.1016%2fj.fct.2016.09.034&amp;partnerID=40&amp;md5=567d91dbc24de003ddf1ab4c0647e2fa</t>
  </si>
  <si>
    <t>Department of Biomedical Engineering, College of Medicine, Kyung Hee University, 26 Kyungheedae-ro, Dongdaemun-gu, Seoul, South Korea; Department of Green Bioengineering, Korea National University of Transportation, Daehak-ro, Chungju-si, Chunbuk, South Korea; Center for Systems Biology, Massachusetts General Hospital and Harvard Medical School, Boston, MA, United States; Department of Chemical &amp; Biological Engineering, Korea National University of Transportation, Daehak-ro, Chungju-si, Chunbuk, South Korea</t>
  </si>
  <si>
    <t>Kim, J., Department of Biomedical Engineering, College of Medicine, Kyung Hee University, 26 Kyungheedae-ro, Dongdaemun-gu, Seoul, South Korea; Nafiujjaman, M., Department of Green Bioengineering, Korea National University of Transportation, Daehak-ro, Chungju-si, Chunbuk, South Korea; Nurunnabi, M., Center for Systems Biology, Massachusetts General Hospital and Harvard Medical School, Boston, MA, United States; Lee, Y.-K., Department of Green Bioengineering, Korea National University of Transportation, Daehak-ro, Chungju-si, Chunbuk, South Korea, Department of Chemical &amp; Biological Engineering, Korea National University of Transportation, Daehak-ro, Chungju-si, Chunbuk, South Korea; Park, H.-K., Department of Biomedical Engineering, College of Medicine, Kyung Hee University, 26 Kyungheedae-ro, Dongdaemun-gu, Seoul, South Korea</t>
  </si>
  <si>
    <t>Graphene quantum dots (GQDs) are potential candidates for various biomedical applications such as drug delivery, bioimaging, cell labeling, and biosensors. However, toxicological information on their effects on red blood cells (RBCs) and the mechanisms involved remain unexplored. To the best of our knowledge, our study is the first to investigate the toxicity effects of three GQDs with different surface functionalizations on the hemorheological characteristics of human RBCs, including hemolysis, deformability, aggregation, and morphological changes. RBCs were exposed to three different forms of GQDs (non-functionalized, hydroxylated, and carboxylated GQDs) at various concentrations (0, 500, 750, and 1000 μg/mL) and incubation times (0, 1, 2, 3, or 4 h). The rheological characteristics of the RBCs were measured using microfluidic-laser diffractometry and aggregometry. Overall, the hemolysis rate and rheological alterations of the RBCs were insignificant at a concentration less than 500 μg/mL. Carboxylated GQDs were observed to have more substantial hemolytic activity and caused abrupt changes in the deformability and aggregation of the RBCs than the non-functionalized or hydroxylated GQDs at concentrations &gt;750 μg/mL. Our findings indicate that hemorheological assessments could be utilized to estimate the degree of toxicity to cells and to obtain useful information on safety sheets for nanomaterials. © 2016 Elsevier Ltd</t>
  </si>
  <si>
    <t>Aggregation; Deformability; Graphene quantum dot; Haemolysis; Red blood cell; Toxicology</t>
  </si>
  <si>
    <t>2-s2.0-84990833639</t>
  </si>
  <si>
    <t>Wang J., Yin W., He X., Wang Q., Guo M., Chen S.</t>
  </si>
  <si>
    <t>10.1038/srep35020</t>
  </si>
  <si>
    <t>https://www.scopus.com/inward/record.uri?eid=2-s2.0-84991457538&amp;doi=10.1038%2fsrep35020&amp;partnerID=40&amp;md5=e3d1af5baba829f18e9270c16fe6b22e</t>
  </si>
  <si>
    <t>Laboratory for Micro-sized Functional Materials, College of Elementary Education, Capital Normal University, Beijing, China; Department of Chemistry, Capital Normal University, Beijing, China; Key Laboratory for Biomedical Effects of Nanomaterials, Nanosafety Institute of High Energy Physics, Chinese Academy of Sciences, Beijing, China; Department of Chemistry and Biochemistry, University of California, Santa Cruz, CA, United States</t>
  </si>
  <si>
    <t>Wang, J., Laboratory for Micro-sized Functional Materials, College of Elementary Education, Capital Normal University, Beijing, China, Department of Chemistry, Capital Normal University, Beijing, China; Yin, W., Key Laboratory for Biomedical Effects of Nanomaterials, Nanosafety Institute of High Energy Physics, Chinese Academy of Sciences, Beijing, China; He, X., Key Laboratory for Biomedical Effects of Nanomaterials, Nanosafety Institute of High Energy Physics, Chinese Academy of Sciences, Beijing, China; Wang, Q., Laboratory for Micro-sized Functional Materials, College of Elementary Education, Capital Normal University, Beijing, China, Department of Chemistry, Capital Normal University, Beijing, China; Guo, M., Laboratory for Micro-sized Functional Materials, College of Elementary Education, Capital Normal University, Beijing, China; Chen, S., Department of Chemistry and Biochemistry, University of California, Santa Cruz, CA, United States</t>
  </si>
  <si>
    <t>ZrO 2 nanoparticles were synthesized by a vapor-phase hydrolysis process, and characterized in terms of crystalline structures, hardness and microstructures by X-ray diffraction, Vickers hardness test method, and atomic force microscopy (AFM) measurements. Moreover, in vitro cytotoxicity evaluation and hemolysis assay showed that the nanoparticles possessed good biocompatibility. Hardness investigations and AFM measurements indicated that both the sintering temperature and compression force played an important role in determining the physical behaviors (hardness, roughness and density) of flakes of the ZrO 2 nanoparticles. When ZrO 2 nanoparticles synthesized at 500 °C were pressed into flakes under 6 MPa and sintered at 1400 °C, the resulting flakes exhibited an optimal combination of hardness (534.58 gf·mm-2), roughness (0.07 μm) and density (4.41 g·cm-3). As the Vickers hardness value of human bones is of 315∼535 gf·mm-2 and the density of adult femuris about 1.3∼1.7 g·cm-3, the experimental results showed that the ZrO 2 flakes were comparable to human bones with a higher density. As a result, the synthesized ZrO2 NPs may be useful for biomedical applications, especially for bone repair and replacement in future. © The Author(s) 2016.</t>
  </si>
  <si>
    <t>2-s2.0-84991457538</t>
  </si>
  <si>
    <t>Vijayan V.M., Shenoy S.J., Victor S.P., Muthu J.</t>
  </si>
  <si>
    <t>10.1016/j.colsurfb.2016.05.059</t>
  </si>
  <si>
    <t>https://www.scopus.com/inward/record.uri?eid=2-s2.0-84973314660&amp;doi=10.1016%2fj.colsurfb.2016.05.059&amp;partnerID=40&amp;md5=f64ff572d0a55fb981ddc11234d08e41</t>
  </si>
  <si>
    <t>Sree Chitra Tirunal Institute for Medical Sciences and Technology, Polymer Science Division, BMT Wing, Thiruvananthapuram, Kerala, India; Sree Chitra Tirunal Institute for Medical Sciences and Technology, Division of In vivo models and Testing, BMT Wing, Thiruvananthapuram, Kerala, India</t>
  </si>
  <si>
    <t>Vijayan, V.M., Sree Chitra Tirunal Institute for Medical Sciences and Technology, Polymer Science Division, BMT Wing, Thiruvananthapuram, Kerala, India; Shenoy, S.J., Sree Chitra Tirunal Institute for Medical Sciences and Technology, Division of In vivo models and Testing, BMT Wing, Thiruvananthapuram, Kerala, India; Victor, S.P., Sree Chitra Tirunal Institute for Medical Sciences and Technology, Polymer Science Division, BMT Wing, Thiruvananthapuram, Kerala, India; Muthu, J., Sree Chitra Tirunal Institute for Medical Sciences and Technology, Polymer Science Division, BMT Wing, Thiruvananthapuram, Kerala, India</t>
  </si>
  <si>
    <t>A brighter, non toxic and biocompatible optical imaging agent is one of the major quests of biomedical research. Here in, we report a photoluminescent comacromer [PEG-poly(propylene fumarate)-citric acid-glycine] and novel stimulus (pH) responsive nanogel endowed with excitation wavelength dependent fluorescence (EDF) for combined drug delivery and bioimaging applications. The comacromer when excited at different wavelengths in visible region from 400 nm to 640 nm exhibits fluorescent emissions from 510 nm to 718 nm in aqueous condition. It has high Stokes shift (120 nm), fluorescent lifetime (7 nanoseconds) and quantum yield (50%). The nanogel, C-PLM-NG, prepared with this photoluminescent comacromer and N,N-dimethyl amino ethylmethacrylate (DMEMA) has spherical morphology with particle size around 100 nm and 180 nm at pH 7.4 (physiological) and 5.5 (intracellular acidic condition of cancer cells) respectively. The studies on fluorescence characteristics of C-PLM NG in aqueous condition reveal large red-shift with emissions from 523 nm to 700 nm for excitations from 460 nm to 600 nm ascertaining the EDF characteristics. Imaging the near IR emission with excitation at 535 nm was accomplished using cut-off filters. The nanogel undergoes pH responsive swelling and releases around 50% doxorubicin (DOX) at pH 5.5 in comparison with 15% observed at pH 7.4. The studies on in vitro cytotoxicity with MTT assay and hemolysis revealed that the present nanogel is non-toxic. The DOX-loaded C-PLM-NG encapsulated in Hela cells induces lysis of cancer cells. The inherent EDF characteristics associated with C-PLM NG enable cellular imaging of Hela cells. The studies on biodistribution and clearance mechanism of C-PLM-NG from the body of mice reveal bioimaging capability and safety of the present nanogel. This is the first report on a polymeric nanogel with innate near IR emissions for bioimaging applications. © 2016 Elsevier B.V..</t>
  </si>
  <si>
    <t>Bioimaging; Excitation dependent fluorescence; Nanogel; Near IR</t>
  </si>
  <si>
    <t>2-s2.0-84973314660</t>
  </si>
  <si>
    <t>Aich S., Mishra M.K., Sekhar C., Satapathy D., Roy B.</t>
  </si>
  <si>
    <t>Materials Letters</t>
  </si>
  <si>
    <t>10.1016/j.matlet.2016.05.003</t>
  </si>
  <si>
    <t>https://www.scopus.com/inward/record.uri?eid=2-s2.0-84965060804&amp;doi=10.1016%2fj.matlet.2016.05.003&amp;partnerID=40&amp;md5=a2cc747d31fa94e9b40c21018437493c</t>
  </si>
  <si>
    <t>Department of Metallurgical and Materials Engineering, Indian Institute of Technology, Kharagpur, India; Finance and Economics, Indian School of Business, Hyderabad, India; R and D and Scientific Services, Tata Steel Ltd., India; Department of Chemical Engineering, BITS-Pilani, Pilani, Rajasthan, India</t>
  </si>
  <si>
    <t>Aich, S., Department of Metallurgical and Materials Engineering, Indian Institute of Technology, Kharagpur, India; Mishra, M.K., Department of Metallurgical and Materials Engineering, Indian Institute of Technology, Kharagpur, India, Finance and Economics, Indian School of Business, Hyderabad, India; Sekhar, C., Department of Metallurgical and Materials Engineering, Indian Institute of Technology, Kharagpur, India, R and D and Scientific Services, Tata Steel Ltd., India; Satapathy, D., Department of Metallurgical and Materials Engineering, Indian Institute of Technology, Kharagpur, India; Roy, B., Department of Chemical Engineering, BITS-Pilani, Pilani, Rajasthan, India</t>
  </si>
  <si>
    <t>Al-doped and undoped Ti-O nanowire scaffolds were fabricated on the surface of titanium foil via a one-step hydrothermal reaction in the presence of an alkali solution at 120±1 °C temperature and at 15 psi pressure. Grazing Incidence X-Ray and electron microscopy analyses confirmed that the phase composition, length and diameter of the nanowires depend on alkali concentration and reaction time, and the Al doping. Whereas, Al doping retarded the oxide phase formation and transformation rate and changed the morphology of the nanowires. Preliminary hemolysis test showed better biocompatibility of the Al-doped scaffolds compared to the undoped ones. © 2016 Elsevier B.V. All rights reserved.</t>
  </si>
  <si>
    <t>Al-doped Ti-O; Biocompatible; Biomaterials; Hemolysis; Microstructure; Ti-O nano scaffold</t>
  </si>
  <si>
    <t>2-s2.0-84965060804</t>
  </si>
  <si>
    <t>Kettiger H., Québatte G., Perrone B., Huwyler J.</t>
  </si>
  <si>
    <t>Biochimica et Biophysica Acta - Biomembranes</t>
  </si>
  <si>
    <t>10.1016/j.bbamem.2016.06.023</t>
  </si>
  <si>
    <t>https://www.scopus.com/inward/record.uri?eid=2-s2.0-84976615450&amp;doi=10.1016%2fj.bbamem.2016.06.023&amp;partnerID=40&amp;md5=3ecaecedbe6c49ee655df7c75569733c</t>
  </si>
  <si>
    <t>Department of Pharmaceutical Sciences, Division of Pharmaceutical Technology, University of Basel, Basel, Switzerland; Bruker BioSpin AG, Industriestrasse 26, Fällanden, Switzerland</t>
  </si>
  <si>
    <t>Kettiger, H., Department of Pharmaceutical Sciences, Division of Pharmaceutical Technology, University of Basel, Basel, Switzerland; Québatte, G., Department of Pharmaceutical Sciences, Division of Pharmaceutical Technology, University of Basel, Basel, Switzerland; Perrone, B., Bruker BioSpin AG, Industriestrasse 26, Fällanden, Switzerland; Huwyler, J., Department of Pharmaceutical Sciences, Division of Pharmaceutical Technology, University of Basel, Basel, Switzerland</t>
  </si>
  <si>
    <t>Silica nanoparticles (SNPs) are widely used for biomedical applications. However, their parenteral administration may induce hemolysis. Molecular mechanisms leading to this effect are still controversially discussed. We therefore used a combination of biophysical techniques to investigate the interaction of hemolytic and non-hemolytic SNPs with model phospholipid membranes. Methods Interaction of SNPs with membranes was studied using a dye-leakage assay, dynamic light scattering (DLS), isothermal titration calorimetry, and solid state nuclear magnetic resonance. Results and discussion The dye leakage assay revealed that only hemolytic, negatively charged SNPs, but not non-hemolytic positively charged SNPs, destabilized POPC based phospholipid bilayers. Interaction of SNPs with lipid vesicles leading to particle agglomeration was demonstrated by DLS. Isothermal titration calorimetry confirmed the interaction between negatively charged SNPs and phospholipids, which is characterized by an exothermic reaction enthalpy ΔH0SNP of − 0.04 cal/g at 25 °C. Calorimetric titrations at different temperatures revealed a molar heat capacity change of zero. This finding excluded a contribution of electrostatic interactions. Mechanistic insight was provided by solid state phosphorus-31 NMR and deuterium NMR measurements. Conclusions Our results demonstrate that electrostatic interaction between hemolytic SNPs and model phospholipid membranes is negligible. SNPs induce membrane destabilization and adsorptive processes induced by agglomeration of phospholipid vesicles. The interaction is driven by van der Waals forces at the level of the hydration layer on the vesicles surface. © 2016 Elsevier B.V.</t>
  </si>
  <si>
    <t>Hemolysis; Isothermal titration calorimetry; Silica nanoparticles; Solid state nuclear magnetic resonance</t>
  </si>
  <si>
    <t>2-s2.0-84976615450</t>
  </si>
  <si>
    <t>Konwar A., Kalita S., Kotoky J., Chowdhury D.</t>
  </si>
  <si>
    <t>10.1021/acsami.6b07510</t>
  </si>
  <si>
    <t>https://www.scopus.com/inward/record.uri?eid=2-s2.0-84983347951&amp;doi=10.1021%2facsami.6b07510&amp;partnerID=40&amp;md5=e0bda099f410ae67f0eb2ad77adf4dc7</t>
  </si>
  <si>
    <t>Material Nanochemistry Laboratory, Physical Sciences Division, Institute of Advanced Study in Science and Technology, Paschim Boragaon, Garchuk, Guwahati, India; Discovery Laboratory, Life Sciences Division, Institute of Advanced Study in Science and Technology, Paschim Boragaon, Garchuk, Guwahati, India</t>
  </si>
  <si>
    <t>Konwar, A., Material Nanochemistry Laboratory, Physical Sciences Division, Institute of Advanced Study in Science and Technology, Paschim Boragaon, Garchuk, Guwahati, India; Kalita, S., Discovery Laboratory, Life Sciences Division, Institute of Advanced Study in Science and Technology, Paschim Boragaon, Garchuk, Guwahati, India; Kotoky, J., Discovery Laboratory, Life Sciences Division, Institute of Advanced Study in Science and Technology, Paschim Boragaon, Garchuk, Guwahati, India; Chowdhury, D., Material Nanochemistry Laboratory, Physical Sciences Division, Institute of Advanced Study in Science and Technology, Paschim Boragaon, Garchuk, Guwahati, India</t>
  </si>
  <si>
    <t>We report a robust biofilm with antimicrobial properties fabricated from chitosan-iron oxide coated graphene oxide nanocomposite hydrogel. For the first time, the coprecipitation method was used for the successful synthesis of iron oxide coated graphene oxide (GIO) nanomaterial. After this, films were fabricated by the gel-casting technique aided by the self-healing ability of the chitosan hydrogel network system. Both the nanomaterial and the nanocomposite films were characterized by techniques such as scanning electron microscopy, FT-IR spectroscopy, X-ray diffraction, and vibrating sample magnetometry. Measurements of the thermodynamic stability and mechanical properties of the films indictaed a significant improvement in their thermal and mechanical properties. Moreover, the stress-strain profile indicated the tough nature of the nanocomposite hydrogel films. These improvements, therefore, indicated an effective interaction and good compatibility of the GIO nanomaterial with the chitosan hydrogel matrix. In addition, it was also possible to fabricate films with tunable surface properties such as hydrophobicity simply by varying the loading percentage of GIO nanomaterial in the hydrogel matrix. Fascinatingly, the chitosan-iron oxide coated graphene oxide nanocomposite hydrogel films displayed significant antimicrobial activities against both Gram-positive and Gram-negative bacterial strains, such as methicillin-resistant Staphylococcus aureus, Staphylococcus aureus, and Escherichia coli, and also against the opportunistic dermatophyte Candida albicans. The antimicrobial activities of the films were tested by agar diffusion assay and antimicrobial testing based on direct contact. A comparison of the antimicrobial activity of the chitosan-GIO nanocomposite hydrogel films with those of individual chitosan-graphene oxide and chitosan-iron oxide nanocomposite films demonstrated a higher antimicrobial activity for the former in both types of tests. In vitro hemolysis potentiality tests and MTT assays of the nanocomposite films indicated a noncytotoxic nature of the films, which conveyed the possibility of potential applications of these soft and tough films in biomedical as well as in the food industry. © 2016 American Chemical Society.</t>
  </si>
  <si>
    <t>antimicrobial; chitosan hydrogel; iron oxide coated graphene oxide; iron oxide nanoparticles; magnetic film; nanocomposite</t>
  </si>
  <si>
    <t>2-s2.0-84983347951</t>
  </si>
  <si>
    <t>Macías-Martínez B.I., Cortés-Hernández D.A., Zugasti-Cruz A., Cruz-Ortíz B.R., Múzquiz-Ramos E.M.</t>
  </si>
  <si>
    <t>Journal of Applied Research and Technology</t>
  </si>
  <si>
    <t>10.1016/j.jart.2016.05.007</t>
  </si>
  <si>
    <t>https://www.scopus.com/inward/record.uri?eid=2-s2.0-84992125223&amp;doi=10.1016%2fj.jart.2016.05.007&amp;partnerID=40&amp;md5=bb25980f71f056fee517c584108435a8</t>
  </si>
  <si>
    <t>Facultad de Ciencias Químicas, Universidad Autónoma de Coahuila, Blvd. V. Carranza y José Cárdenas Valdés, Saltillo, Coah., Mexico; CINVESTAV IPN-Unidad Saltillo, Industria Metalúrgica 1062, Parque Industrial Saltillo Ramos Arizpe, Ramos Arizpe, Coah., Mexico</t>
  </si>
  <si>
    <t>Macías-Martínez, B.I., Facultad de Ciencias Químicas, Universidad Autónoma de Coahuila, Blvd. V. Carranza y José Cárdenas Valdés, Saltillo, Coah., Mexico; Cortés-Hernández, D.A., CINVESTAV IPN-Unidad Saltillo, Industria Metalúrgica 1062, Parque Industrial Saltillo Ramos Arizpe, Ramos Arizpe, Coah., Mexico; Zugasti-Cruz, A., Facultad de Ciencias Químicas, Universidad Autónoma de Coahuila, Blvd. V. Carranza y José Cárdenas Valdés, Saltillo, Coah., Mexico; Cruz-Ortíz, B.R., Facultad de Ciencias Químicas, Universidad Autónoma de Coahuila, Blvd. V. Carranza y José Cárdenas Valdés, Saltillo, Coah., Mexico; Múzquiz-Ramos, E.M., Facultad de Ciencias Químicas, Universidad Autónoma de Coahuila, Blvd. V. Carranza y José Cárdenas Valdés, Saltillo, Coah., Mexico</t>
  </si>
  <si>
    <t>The present paper reports the heating ability and hemolysis test of magnetite nanoparticles (MNPs) for biomedical applications, obtained by a novel and easy co-precipitation method, in which it is not necessary the use of controlled atmospheres and high stirring rates. Different molar proportions of FeCl2:FeCl3 (2:1 and 3:2 respectively) were used and the obtained MNPs were analyzed by X-ray diffraction, vibrating sample magnetometry and transmission electron microscopy. The heating ability was evaluated under a magnetic field using a solid state induction heating equipment at two different frequencies (362 and 200 kHz). Additionally, a hemolysis test was performed according to the ASTM method. The obtained ferrites showed a particle size in the range of 8–12 nm and superparamagnetic behavior. The MNPs increased the temperature up to 43.1 °C in 5 min under a low magnetic field and showed non hemolytic effect up to 3 mg/ml. The MNPs obtained are highly potential materials for hyperthermia cancer treatment. © 2016 Universidad Nacional Autónoma de México, Centro de Ciencias Aplicadas y Desarrollo Tecnológico</t>
  </si>
  <si>
    <t>Heating ability; Hemolysis test; Nanoparticles</t>
  </si>
  <si>
    <t>2-s2.0-84992125223</t>
  </si>
  <si>
    <t>Ma X., Zhang J., Dang M., Wang J., Tu Z., Yuwen L., Chen G., Su X., Teng Z.</t>
  </si>
  <si>
    <t>10.1016/j.jcis.2016.04.026</t>
  </si>
  <si>
    <t>https://www.scopus.com/inward/record.uri?eid=2-s2.0-84964911134&amp;doi=10.1016%2fj.jcis.2016.04.026&amp;partnerID=40&amp;md5=fda7e5e64897b599a9fcaa95983d1dcd</t>
  </si>
  <si>
    <t>School of Optoelectronic Engineering, Nanjing University of Posts and Telecommunications (NUPT), Nanjing, China; Key Laboratory for Organic Electronics, Information Displays and Institute of Advanced Materials, Nanjing University of Posts and Telecommunications (NUPT), Nanjing, China; Department of Medical Imaging, Jinling Hospital, School of Medicine, Nanjing University, Nanjing, China</t>
  </si>
  <si>
    <t>Ma, X., School of Optoelectronic Engineering, Nanjing University of Posts and Telecommunications (NUPT), Nanjing, China; Zhang, J., Key Laboratory for Organic Electronics, Information Displays and Institute of Advanced Materials, Nanjing University of Posts and Telecommunications (NUPT), Nanjing, China; Dang, M., Key Laboratory for Organic Electronics, Information Displays and Institute of Advanced Materials, Nanjing University of Posts and Telecommunications (NUPT), Nanjing, China; Wang, J., Key Laboratory for Organic Electronics, Information Displays and Institute of Advanced Materials, Nanjing University of Posts and Telecommunications (NUPT), Nanjing, China; Tu, Z., Key Laboratory for Organic Electronics, Information Displays and Institute of Advanced Materials, Nanjing University of Posts and Telecommunications (NUPT), Nanjing, China; Yuwen, L., Key Laboratory for Organic Electronics, Information Displays and Institute of Advanced Materials, Nanjing University of Posts and Telecommunications (NUPT), Nanjing, China; Chen, G., Department of Medical Imaging, Jinling Hospital, School of Medicine, Nanjing University, Nanjing, China; Su, X., Key Laboratory for Organic Electronics, Information Displays and Institute of Advanced Materials, Nanjing University of Posts and Telecommunications (NUPT), Nanjing, China; Teng, Z., Department of Medical Imaging, Jinling Hospital, School of Medicine, Nanjing University, Nanjing, China</t>
  </si>
  <si>
    <t>Periodic mesoporous organosilicas (PMOs) with homogeneously incorporated organic groups, highly ordered mesopores, and controllable morphology have attracted increasing attention. In this work, one-step emulsion approach for preparation of hollow periodic mesoporous organosilica (HPMO) nanospheres has been established. The method is intrinsically simple and does not require any sacrificial templates, corrosive and toxic etching agents. The obtained HPMO nanospheres have high surface area (∼950 m2 g-1), accessible ordered mesochannels (∼3.4 nm), large pore volume (∼3.96 cm3 g-1), high condensation degree (77%), and diameter (∼560 nm), hollow chamber size (∼400 nm), and shell thickness (∼80 nm). Furthermore, cytotoxicity show the cell viability is higher than 86% after incubating with the HPMO nanospheres at a concentration of up to 1200 μg mL-1 for 24 h. The hemolysis of HPMO nanospheres is lower than 1.1% at concentrations ranging from 10 to 2000 μg mL-1. The lower hemolysis and cytotoxicity make the HPMO nanospheres great promise for future biomedical applications. © 2016 Elsevier Inc.</t>
  </si>
  <si>
    <t>Biocompatibility; Emulsion approach; Hollow structure; Mesoporous materials; Periodic mesoporous organosilica</t>
  </si>
  <si>
    <t>2-s2.0-84964911134</t>
  </si>
  <si>
    <t>Chakrabartty S., Mondal A., Chakrabarti P., Singh S.K., Saha A.K., Singh P.</t>
  </si>
  <si>
    <t>10.1166/jnn.2016.11633</t>
  </si>
  <si>
    <t>https://www.scopus.com/inward/record.uri?eid=2-s2.0-84978818171&amp;doi=10.1166%2fjnn.2016.11633&amp;partnerID=40&amp;md5=f4f86bad37c6c59ed2aeae423a7496ee</t>
  </si>
  <si>
    <t>National Institute of Technology Agartala, Department of Electronics and Communication Engineering, Jirania, Tripura (West), India; National Institute of Technology, Department of Physics, Durgapur, India; Indian Institute of Technology (BHU), Department of Electronics Engineering, Varanasi, India; Motilal Nehru National Institute of Technology, Allahabad, Department of Biotechnology, Allahabad, India; National Institute of Technology, Department of Mathematics, Agartala, India</t>
  </si>
  <si>
    <t>Chakrabartty, S., National Institute of Technology Agartala, Department of Electronics and Communication Engineering, Jirania, Tripura (West), India; Mondal, A., National Institute of Technology, Department of Physics, Durgapur, India; Chakrabarti, P., Indian Institute of Technology (BHU), Department of Electronics Engineering, Varanasi, India; Singh, S.K., Motilal Nehru National Institute of Technology, Allahabad, Department of Biotechnology, Allahabad, India; Saha, A.K., National Institute of Technology, Department of Mathematics, Agartala, India; Singh, P., Motilal Nehru National Institute of Technology, Allahabad, Department of Biotechnology, Allahabad, India</t>
  </si>
  <si>
    <t>Titanium dioxide nanodots have widely been explored in biomedical application due to its unique physiochemical properties. In this study, TiO2 nanodots arrays were synthesized on p-type Si substrate by the glancing angle deposition technique. The transmission electron microscopy image shows that the particle size is between 1-15 nm. X-ray diffraction (XRD) and selected area electron diffraction (SEAD) analysis shows the polycrystalline nature of the nanodots, which is dominated by rutile phase. Optical absorption and transmission were recorded in UV region. The maximum photoluminescence emission intensity has been observed at 3.28 eV (∼377 nm) from TiO2 NDs. Biocompatibility of TiO2 NDs against blood platelets and erythrocytes (RBCs) was studied respectively by MTT assay and in vitro hemolysis assay, elucidating the excellent hemocompatibility of TiO2 nanodots. So, the chemical stability, and biocompatibility of TiO2 Nanodots makes this nanomaterial an ideal for application in bio-medical field. Copyright © 2016 American Scientific Publishers All rights reserved.</t>
  </si>
  <si>
    <t>Hemocompatibility; Microscopy; Nanodots; Photoluminescence</t>
  </si>
  <si>
    <t>2-s2.0-84978818171</t>
  </si>
  <si>
    <t>Teng Z., Zhang J., Li W., Zheng Y., Su X., Tang Y., Dang M., Tian Y., Yuwen L., Weng L., Lu G., Wang L.</t>
  </si>
  <si>
    <t>10.1002/smll.201600616</t>
  </si>
  <si>
    <t>https://www.scopus.com/inward/record.uri?eid=2-s2.0-84978140880&amp;doi=10.1002%2fsmll.201600616&amp;partnerID=40&amp;md5=93536748527c4bf612c71b3c6c4001ac</t>
  </si>
  <si>
    <t>Key Laboratory for Organic Electronics and Information Displays &amp; Istitute of Advanced Materials (IAM), Jiangsu National Synergetic Innovation Centre for Advanced Materials (SICAM), Nanjing University of Posts and Telecommunications, 9 Wenyuan Road, Nanjing, China; Department of Chemistry, Shanghai Key Laboratory of Molecular Catalysis and Innovative Materials, Laboratory of Advanced Materials, Fudan University, Shanghai, China; Second Affiliated Hospital of Chongqing Medical University, Chongqing, China; Department of Medical Imaging, Jinling Hospital, School of Medicine, Nanjing University, Nanjing, China; State Key Laboratory of Analytical Chemistry for Life Science, School of Chemistry and Chemical Engineering, Nanjing University, Nanjing, China</t>
  </si>
  <si>
    <t>Teng, Z., Key Laboratory for Organic Electronics and Information Displays &amp; Istitute of Advanced Materials (IAM), Jiangsu National Synergetic Innovation Centre for Advanced Materials (SICAM), Nanjing University of Posts and Telecommunications, 9 Wenyuan Road, Nanjing, China, Department of Medical Imaging, Jinling Hospital, School of Medicine, Nanjing University, Nanjing, China, State Key Laboratory of Analytical Chemistry for Life Science, School of Chemistry and Chemical Engineering, Nanjing University, Nanjing, China; Zhang, J., Key Laboratory for Organic Electronics and Information Displays &amp; Istitute of Advanced Materials (IAM), Jiangsu National Synergetic Innovation Centre for Advanced Materials (SICAM), Nanjing University of Posts and Telecommunications, 9 Wenyuan Road, Nanjing, China; Li, W., Department of Chemistry, Shanghai Key Laboratory of Molecular Catalysis and Innovative Materials, Laboratory of Advanced Materials, Fudan University, Shanghai, China; Zheng, Y., Second Affiliated Hospital of Chongqing Medical University, Chongqing, China; Su, X., Key Laboratory for Organic Electronics and Information Displays &amp; Istitute of Advanced Materials (IAM), Jiangsu National Synergetic Innovation Centre for Advanced Materials (SICAM), Nanjing University of Posts and Telecommunications, 9 Wenyuan Road, Nanjing, China; Tang, Y., Department of Medical Imaging, Jinling Hospital, School of Medicine, Nanjing University, Nanjing, China; Dang, M., Key Laboratory for Organic Electronics and Information Displays &amp; Istitute of Advanced Materials (IAM), Jiangsu National Synergetic Innovation Centre for Advanced Materials (SICAM), Nanjing University of Posts and Telecommunications, 9 Wenyuan Road, Nanjing, China; Tian, Y., Department of Medical Imaging, Jinling Hospital, School of Medicine, Nanjing University, Nanjing, China; Yuwen, L., Key Laboratory for Organic Electronics and Information Displays &amp; Istitute of Advanced Materials (IAM), Jiangsu National Synergetic Innovation Centre for Advanced Materials (SICAM), Nanjing University of Posts and Telecommunications, 9 Wenyuan Road, Nanjing, China; Weng, L., Key Laboratory for Organic Electronics and Information Displays &amp; Istitute of Advanced Materials (IAM), Jiangsu National Synergetic Innovation Centre for Advanced Materials (SICAM), Nanjing University of Posts and Telecommunications, 9 Wenyuan Road, Nanjing, China; Lu, G., Department of Medical Imaging, Jinling Hospital, School of Medicine, Nanjing University, Nanjing, China, State Key Laboratory of Analytical Chemistry for Life Science, School of Chemistry and Chemical Engineering, Nanjing University, Nanjing, China; Wang, L., Key Laboratory for Organic Electronics and Information Displays &amp; Istitute of Advanced Materials (IAM), Jiangsu National Synergetic Innovation Centre for Advanced Materials (SICAM), Nanjing University of Posts and Telecommunications, 9 Wenyuan Road, Nanjing, China</t>
  </si>
  <si>
    <t>The synthesis of mesoporous nanoparticles with controllable structure and organic groups is important for their applications. In this work, yolk–shell-structured periodic mesoporous organosilica (PMO) nanoparticles simultaneously incorporated with ethane-, thioether-, and benzene-bridged moieties are successfully synthesized. The preparation of the triple-hybridized PMOs is via a cetyltrimethylammonium bromide-directed sol–gel process using mixed bridged silsesquioxanes as precursors and a following hydrothermal treatment. The yolk–shell-structured triple-hybridized PMO nanoparticles have large surface area (320 m2 g–1), ordered mesochannels (2.5 nm), large pore volume (0.59 cm3 g–1), uniform and controllable diameter (88–380 nm), core size (22–110 nm), and shell thickness (13–45 nm). In vitro cytotoxicity, hemolysis assay, and histological studies demonstrate that the yolk–shell-structured triple-hybridized PMO nanoparticles have excellent biocompatibility. Moreover, the organic groups in the triple-hybridized PMOs endow them with an ability for covalent connection of near-infrared fluorescence dyes, a high hydrophobic drug loading capacity, and a glutathione-responsive drug release property, which make them promising candidates for applications in bioimaging and drug delivery. © 2016 WILEY-VCH Verlag GmbH &amp; Co. KGaA, Weinheim</t>
  </si>
  <si>
    <t>biomedical applications; mesoporous materials; periodic mesoporous organosilica; triple-hybridization; yolk–shell structures</t>
  </si>
  <si>
    <t>2-s2.0-84978140880</t>
  </si>
  <si>
    <t>Sahiner N., Sagbas S., Aktas N.</t>
  </si>
  <si>
    <t>Polymer Degradation and Stability</t>
  </si>
  <si>
    <t>10.1016/j.polymdegradstab.2016.04.010</t>
  </si>
  <si>
    <t>https://www.scopus.com/inward/record.uri?eid=2-s2.0-84964237781&amp;doi=10.1016%2fj.polymdegradstab.2016.04.010&amp;partnerID=40&amp;md5=d1cec88b9437314906866b1e0aa57124</t>
  </si>
  <si>
    <t>Faculty of Science and Arts, Chemistry Department, Canakkale Onsekiz Mart University, Terzioglu Campus, Canakkale, Turkey; Nanoscience and Technology Research and Application Center (NANORAC), Canakkale Onsekiz Mart University, Terzioglu Campus, Canakkale, Turkey; Chemical Engineering Department, Yuzuncu Yil University, Van, Turkey</t>
  </si>
  <si>
    <t>Sahiner, N., Faculty of Science and Arts, Chemistry Department, Canakkale Onsekiz Mart University, Terzioglu Campus, Canakkale, Turkey, Nanoscience and Technology Research and Application Center (NANORAC), Canakkale Onsekiz Mart University, Terzioglu Campus, Canakkale, Turkey; Sagbas, S., Faculty of Science and Arts, Chemistry Department, Canakkale Onsekiz Mart University, Terzioglu Campus, Canakkale, Turkey; Aktas, N., Chemical Engineering Department, Yuzuncu Yil University, Van, Turkey</t>
  </si>
  <si>
    <t>Different size ranges of poly(Tannic acid) (p(TA)) particles, 2000-500 μm, 500-200 μm, 200-20 μm, and 20-0.5 μm, were successfully synthesized by using lecithin/gasoline microemulsion media. Macro, micro, and nano sized p(TA) particles were crosslinked via poly(ethylene glycol) diglycidyl ether (PEGGE) with 85 ± 7% gravimetric yield. The hydrolytic degradation of different sizes of p(TA) particles in physiological pH conditions, in pH 5.4, 7.4, and 9.0 buffer solutions at 37.5 °C, were investigated. It was found that p(TA) particles with 20-0.5 μm size distribution are more stable than the other sized particles due to the higher amounts of crosslinker used during synthesis. Furthermore, macro size p(TA) particles (2000-500 μm) were totally degraded at pH 9 within 12 days, whereas a linear and sustained degradation profile was obtained at pH 7.4 with 75 ± 4% weight loss for 24 days. The antioxidant capacity of p(TA) particles was also tested and 20-0.5 μm sized p(TA) particles demonstrated the highest antioxidant capacity with 0.1305 ± 0.0124 mg gallic acid equivalency and 145 ± 21 mM trolox equivalent g-1. It was also further demonstrated that the degraded p(TA) particles showed high antimicrobial activity against a wide spectrum of bacteria and yeast strains such as Staphylococcus aureus, Escherichia coli, Pseudomonas aeruginosa, and Candida albicans. In vitro blood compatibility of p(TA) particles was also examined by hemolysis % and blood clotting index and micrometer sized p(TA) particles are more hemocompatible with enhanced blood clotting capability. In addition, WST-1 cytotoxicity test results showed that 200-20 μm and 20-0.5 μm sized p(TA) particles were biocompatible up to 50 μg/mL concentration with 74 ± 3 and 68 ± 2% cell viabilities for L929 fibroblast cells. © 2016 Elsevier Ltd. All rights reserved.</t>
  </si>
  <si>
    <t>Antioxidant/antimicrobial; Biocompatible p(TA) colloids; Controlled degradation; Macrogel/microgel/nanogel; Size controlled p(Tannic acid) particle</t>
  </si>
  <si>
    <t>2-s2.0-84964237781</t>
  </si>
  <si>
    <t>Ramana Ramya J., Thanigai Arul K., Sathiamurthi P., Asokan K., Narayana Kalkura S.</t>
  </si>
  <si>
    <t>Ceramics International</t>
  </si>
  <si>
    <t>10.1016/j.ceramint.2016.04.001</t>
  </si>
  <si>
    <t>https://www.scopus.com/inward/record.uri?eid=2-s2.0-84979488283&amp;doi=10.1016%2fj.ceramint.2016.04.001&amp;partnerID=40&amp;md5=2f65907090f4650219742b5fd3f94487</t>
  </si>
  <si>
    <t>Crystal Growth Centre, Anna University, Chennai, Tamil Nadu, India; Department of Physics, Nano Functional Materials Technology Centre and Materials Science Research Centre, IIT Madras, Chennai, Tamil Nadu, India; Central Leather Research Institute, Council of Scientific and Industrial Research, Adyar, Chennai, India; Academy of Scientific and Innovative Research (AcSIR), Anusandhan Bhawan, 2 Rafi Marg, New Delhi, India; Inter-University Accelerator Center, Aruna Asaf Ali Marg, New Delhi, India; Central Research Laboratory, Sree Balaji Medical College and Hospital (SBMCH), Bharath Institute of Higher Education and Research (BIHER), Chromepet, Chennai, India</t>
  </si>
  <si>
    <t>Ramana Ramya, J., Crystal Growth Centre, Anna University, Chennai, Tamil Nadu, India; Thanigai Arul, K., Department of Physics, Nano Functional Materials Technology Centre and Materials Science Research Centre, IIT Madras, Chennai, Tamil Nadu, India, Central Research Laboratory, Sree Balaji Medical College and Hospital (SBMCH), Bharath Institute of Higher Education and Research (BIHER), Chromepet, Chennai, India; Sathiamurthi, P., Central Leather Research Institute, Council of Scientific and Industrial Research, Adyar, Chennai, India, Academy of Scientific and Innovative Research (AcSIR), Anusandhan Bhawan, 2 Rafi Marg, New Delhi, India; Asokan, K., Inter-University Accelerator Center, Aruna Asaf Ali Marg, New Delhi, India; Narayana Kalkura, S., Crystal Growth Centre, Anna University, Chennai, Tamil Nadu, India</t>
  </si>
  <si>
    <t>Agarose-gelatin-hydroxyapatite composites prepared by freeze-drying technique were gamma irradiated with various doses (25 kGy, 50 kGy and 100 kGy). X-ray Diffraction (XRD) analysis revealed the pure phase of HAp and the intensity of prominent planes of hydroxyapatite (Ca10(PO4)6(OH)2, HAp) were found to decrease on irradiation. Fourier Transform Infrared spectra (FTIR) showed functional groups of HAp and polymer composites, and higher disorder of the polymer matrix on irradiation. In addition, gamma irradiation led to a drastic reduction in the wettability (62%) and the compressive modulus (76%) of the scaffolds. There was significant enhancement (113%) in pore size of the scaffolds at higher fluence (100 kGy). The swelling and the dissolution studies of the gamma irradiated scaffolds showed that it had an appreciable change in the scaffold's mechanical and biological properties viz., compressive modulus, cell proliferation, hemolysis etc. The irradiated biomaterials exhibited enhanced hemocompatibility, antimicrobial activity and cell viability. The above results clearly reveal that the gamma irradiation is a suitable tool to tailor the multifunctional properties of the composites and could be used for various biomedical applications. Â© 2016 Elsevier Ltd and Techna Group S.r.l.</t>
  </si>
  <si>
    <t>A. Agarose-gelatin-HAp composites; B. Gamma irradiation; C. Tailoring pore size; D. Cell culture</t>
  </si>
  <si>
    <t>2-s2.0-84979488283</t>
  </si>
  <si>
    <t>Li J., Zhou H., Wang J., Wang D., Shen R., Zhang X., Jin P., Liu X.</t>
  </si>
  <si>
    <t>10.1039/c6nr02844f</t>
  </si>
  <si>
    <t>https://www.scopus.com/inward/record.uri?eid=2-s2.0-84974559677&amp;doi=10.1039%2fc6nr02844f&amp;partnerID=40&amp;md5=f575a710e966ff56395bfa2022f4916f</t>
  </si>
  <si>
    <t>State Key Laboratory of High Performance Ceramics and Superfine Microstructure, Shanghai Institute of Ceramics, Chinese Academy of Sciences, Shanghai, China; University of Chinese Academy of Sciences, Beijing, China; Department of Orthopaedics, Shanghai Jiao Tong University, Affiliated Sixth People's Hospital, Shanghai Jiao Tong University, Shanghai, China; Materials Research Institute for Sustainable Development, National Institute of Advanced Industrial Science and Technology, Nagoya, Japan</t>
  </si>
  <si>
    <t>Li, J., State Key Laboratory of High Performance Ceramics and Superfine Microstructure, Shanghai Institute of Ceramics, Chinese Academy of Sciences, Shanghai, China, University of Chinese Academy of Sciences, Beijing, China; Zhou, H., State Key Laboratory of High Performance Ceramics and Superfine Microstructure, Shanghai Institute of Ceramics, Chinese Academy of Sciences, Shanghai, China, University of Chinese Academy of Sciences, Beijing, China; Wang, J., Department of Orthopaedics, Shanghai Jiao Tong University, Affiliated Sixth People's Hospital, Shanghai Jiao Tong University, Shanghai, China; Wang, D., State Key Laboratory of High Performance Ceramics and Superfine Microstructure, Shanghai Institute of Ceramics, Chinese Academy of Sciences, Shanghai, China, University of Chinese Academy of Sciences, Beijing, China; Shen, R., State Key Laboratory of High Performance Ceramics and Superfine Microstructure, Shanghai Institute of Ceramics, Chinese Academy of Sciences, Shanghai, China; Zhang, X., Department of Orthopaedics, Shanghai Jiao Tong University, Affiliated Sixth People's Hospital, Shanghai Jiao Tong University, Shanghai, China; Jin, P., State Key Laboratory of High Performance Ceramics and Superfine Microstructure, Shanghai Institute of Ceramics, Chinese Academy of Sciences, Shanghai, China, Materials Research Institute for Sustainable Development, National Institute of Advanced Industrial Science and Technology, Nagoya, Japan; Liu, X., State Key Laboratory of High Performance Ceramics and Superfine Microstructure, Shanghai Institute of Ceramics, Chinese Academy of Sciences, Shanghai, China</t>
  </si>
  <si>
    <t>Vanadium dioxide (VO2) is a unique thermochromic material as a result of its semiconductor-metal transition, holding great promise for energy-saving intelligent windows. Herein, pure nano-VO2 from discrete nanoparticles to continuous films were successfully deposited on quartz glass by controlling the sputtering parameters. It was demonstrated that, for Gram-positive S. aureus and S. epidermidis, the nano-VO2 could effectively disrupt bacteria morphology and membrane integrity, and eventually cause death. By contrast, the nano-VO2 did not exhibit significant toxicity towards Gram-negative E. coli and P. aeruginosa. To our knowledge, this is the first report on a selective antimicrobial effect of nano-VO2 materials on Gram-positive bacteria. Based on the experimental results, a plausible mechanism was proposed for the antimicrobial selectivity, which might originate from the different sensitivity of Gram-positive and Gram-negative bacteria to intracellular reactive oxygen species (ROS) level. Elevated intracellular ROS levels exceed the threshold that bacteria can self-regulate to maintain cellular redox homeostasis and thus cause oxidative stress, which can be alleviated by the intervention of glutathione (GSH) antioxidant. In addition, nano-VO2 did not produce significant cytotoxicity (hemolysis) against human erythrocytes within 12 h. Meanwhile, potential cytotoxicity against HIBEpiC revealed a time- and dose-dependent behavior that might be controlled and balanced by careful design. The findings in the present work may contribute to understanding the antimicrobial behavior of nano-VO2, and to expanding the new applications of VO2-based nanomaterials in environmental and biomedical fields. © 2016 The Royal Society of Chemistry.</t>
  </si>
  <si>
    <t>2-s2.0-84974559677</t>
  </si>
  <si>
    <t>Yildirim A., Chattaraj R., Blum N.T., Goldscheitter G.M., Goodwin A.P.</t>
  </si>
  <si>
    <t>10.1002/adhm.201600030</t>
  </si>
  <si>
    <t>https://www.scopus.com/inward/record.uri?eid=2-s2.0-84976597910&amp;doi=10.1002%2fadhm.201600030&amp;partnerID=40&amp;md5=9daf62a121f1415ea1db7bcd7f1133fc</t>
  </si>
  <si>
    <t>Department of Chemical and Biological Engineering, University of Colorado Boulder, Boulder, CO, United States; Department of Mechanical Engineering, University of Colorado Boulder, Boulder, CO, United States</t>
  </si>
  <si>
    <t>Yildirim, A., Department of Chemical and Biological Engineering, University of Colorado Boulder, Boulder, CO, United States; Chattaraj, R., Department of Chemical and Biological Engineering, University of Colorado Boulder, Boulder, CO, United States, Department of Mechanical Engineering, University of Colorado Boulder, Boulder, CO, United States; Blum, N.T., Department of Chemical and Biological Engineering, University of Colorado Boulder, Boulder, CO, United States; Goldscheitter, G.M., Department of Chemical and Biological Engineering, University of Colorado Boulder, Boulder, CO, United States; Goodwin, A.P., Department of Chemical and Biological Engineering, University of Colorado Boulder, Boulder, CO, United States</t>
  </si>
  <si>
    <t>While gas-filled micrometer-sized ultrasound contrast agents vastly improve signal-to-noise ratios, microbubbles have short circulation lifetimes and poor extravasation from the blood. Previously reported fluorocarbon-based nanoscale contrast agents are more stable but their contrast is generally lower owing to their size and dispersity. The contrast agents reported here are composed of silica nanoparticles of ≈100 nm diameter that are filled with ≈3 nm columnar mesopores. Functionalization of the silica surface with octyl groups and resuspension with Pluronic F127 create particles with pores that remain filled with air but are stable in buffer and serum. Administration of high intensity focused ultrasound (HIFU) allows sensitive imaging of the silica nanoparticles down to 1010 particles mL−1 , with continuous imaging for at least 20 min. Control experiments with different silica particles supported the hypothesis that entrapped air could be pulled into bubble nuclei, which can then in turn act as acoustic scatterers. This process results in very little hemolysis in whole blood, indicating potential for nontoxic blood pool imaging. Finally, the particles are lyophilized and reconstituted or stored in PBS (phosphate-buffered saline, at least for four months) with no loss in contrast, indicating stability to storage and reformulation. © 2016 WILEY-VCH Verlag GmbH &amp; Co. KGaA, Weinheim</t>
  </si>
  <si>
    <t>aur encapsulation; biomedical applications; imaging; mesoporous silica; surface science; ultrasound contrast agents</t>
  </si>
  <si>
    <t>2-s2.0-84976597910</t>
  </si>
  <si>
    <t>Salzano G., Zappavigna S., Luce A., D'Onofrio N., Balestrieri M.L., Grimaldi A., Lusa S., Ingrosso D., Artuso S., Porru M., Leonetti C., Caraglia M., De Rosa G.</t>
  </si>
  <si>
    <t>10.1166/jbn.2016.2214</t>
  </si>
  <si>
    <t>https://www.scopus.com/inward/record.uri?eid=2-s2.0-84961692413&amp;doi=10.1166%2fjbn.2016.2214&amp;partnerID=40&amp;md5=00956578542f51a7207fb7c0345881e9</t>
  </si>
  <si>
    <t>Department of Pharmacy, Università degli Studi di Napoli Federico II, Via D. Montesano, 49, Naples, Italy; Center for Pharmaceutical Biotechnology and Nanomedicine, Northeastern University, Boston, MA, United States; Department of Biochemistry, Biophysics and General Pathology, Seconda Università degli Studi di Napoli, Via Costantinopoli, 16, Naples, Italy; Experimental Chemotherapy Laboratory, Regina Elena National Cancer Institute, Via delle Messi d'Oro, 156, Rome, Italy</t>
  </si>
  <si>
    <t>Salzano, G., Department of Pharmacy, Università degli Studi di Napoli Federico II, Via D. Montesano, 49, Naples, Italy, Center for Pharmaceutical Biotechnology and Nanomedicine, Northeastern University, Boston, MA, United States; Zappavigna, S., Department of Biochemistry, Biophysics and General Pathology, Seconda Università degli Studi di Napoli, Via Costantinopoli, 16, Naples, Italy; Luce, A., Department of Biochemistry, Biophysics and General Pathology, Seconda Università degli Studi di Napoli, Via Costantinopoli, 16, Naples, Italy; D'Onofrio, N., Department of Biochemistry, Biophysics and General Pathology, Seconda Università degli Studi di Napoli, Via Costantinopoli, 16, Naples, Italy; Balestrieri, M.L., Department of Biochemistry, Biophysics and General Pathology, Seconda Università degli Studi di Napoli, Via Costantinopoli, 16, Naples, Italy; Grimaldi, A., Department of Biochemistry, Biophysics and General Pathology, Seconda Università degli Studi di Napoli, Via Costantinopoli, 16, Naples, Italy; Lusa, S., Department of Pharmacy, Università degli Studi di Napoli Federico II, Via D. Montesano, 49, Naples, Italy; Ingrosso, D., Department of Biochemistry, Biophysics and General Pathology, Seconda Università degli Studi di Napoli, Via Costantinopoli, 16, Naples, Italy; Artuso, S., Experimental Chemotherapy Laboratory, Regina Elena National Cancer Institute, Via delle Messi d'Oro, 156, Rome, Italy; Porru, M., Experimental Chemotherapy Laboratory, Regina Elena National Cancer Institute, Via delle Messi d'Oro, 156, Rome, Italy; Leonetti, C., Experimental Chemotherapy Laboratory, Regina Elena National Cancer Institute, Via delle Messi d'Oro, 156, Rome, Italy; Caraglia, M., Department of Biochemistry, Biophysics and General Pathology, Seconda Università degli Studi di Napoli, Via Costantinopoli, 16, Naples, Italy; De Rosa, G., Department of Pharmacy, Università degli Studi di Napoli Federico II, Via D. Montesano, 49, Naples, Italy</t>
  </si>
  <si>
    <t>The treatment of glioblastoma (GBM) is a challenge for the biomedical research since cures remain elusive. Its current therapy, consisted on surgery, radiotherapy, and concomitant chemotherapy with temozolomide (TMZ), is often uneffective. Here, we proposed the use of zoledronic acid (ZOL) as a potential agent for the treatment of GBM. Our group previously developed self-assembling nanoparticles, also named PLCaPZ NPs, to use ZOL in the treatment of prostate cancer. Here, we updated the previously developed nanoparticles (NPs) by designing transferrin (Tf)-targeted selfassembling NPs, also named Tf-PLCaPZ NPs, to use ZOL in the treatment of brain tumors, e.g., GBM. The efficacy of Tf-PLCaPZ NPs was evaluated in different GBM cell lines and in an animal model of GBM, in comparison with PLCaPZ NPs and free ZOL. Tf-PLCaPZ NPs were characterized by a narrow size distribution and a high incorporation efficiency of ZOL. Moreover, the presence of Tf significantly reduced the hemolytic activity of the formulation. In vitro, in LN229 cells, a significant uptake and cell growth inhibition after treatment with Tf-PLCaPZ NPs was achieved. Moreover, the sequential therapy of TMZ and Tf-PLCaPZ NPs lead to a superior therapeutic activity compared to their single administration. The results obtained in mice xenografted with U373MG, revealed a significant anticancer activity of Tf-PLCaPZ NPs, while the tumors remained unaffected with free TMZ. These promising results introduce a novel type of easy-to-obtain NPs for the delivery of ZOL in the treatment of GBM tumors. © 2016 American Scientific Publishers All rights reserved.</t>
  </si>
  <si>
    <t>Glioblastoma; Self-Assembling Nanoparticles; Temozolomide; Transferrin; Zoledronic Acid</t>
  </si>
  <si>
    <t>2-s2.0-84961692413</t>
  </si>
  <si>
    <t>Pinto A.M., Goncąlves C., Sousa D.M., Ferreira A.R., Moreira J.A., Goncąlves I.C., Magalhães F.D.</t>
  </si>
  <si>
    <t>Carbon</t>
  </si>
  <si>
    <t>10.1016/j.carbon.2015.11.076</t>
  </si>
  <si>
    <t>https://www.scopus.com/inward/record.uri?eid=2-s2.0-84959449298&amp;doi=10.1016%2fj.carbon.2015.11.076&amp;partnerID=40&amp;md5=e5f7e476ccebad866d17fb10865258ce</t>
  </si>
  <si>
    <t>LEPABE, Faculdade de Engenharia, Universidade Do Porto, Rua Dr. Roberto Frias, Porto, Portugal; INEB-Instituto de Engenharia Biomédica, Universidade Do Porto, Rua do Campo Alegre, 823, Porto, Portugal; Instituto de Investigacąõ e Inovacąõ em Saúde, Universidade Do Porto, Portugal; IFIMUP and in-Institute of Nanoscience and Nanotechnology, Departamento de Física e Astronomia, Faculdade de Ciências, Universidade Do Porto, Rua do Campo Alegre 687, Porto, Portugal</t>
  </si>
  <si>
    <t>Pinto, A.M., LEPABE, Faculdade de Engenharia, Universidade Do Porto, Rua Dr. Roberto Frias, Porto, Portugal, INEB-Instituto de Engenharia Biomédica, Universidade Do Porto, Rua do Campo Alegre, 823, Porto, Portugal, Instituto de Investigacąõ e Inovacąõ em Saúde, Universidade Do Porto, Portugal; Goncąlves, C., LEPABE, Faculdade de Engenharia, Universidade Do Porto, Rua Dr. Roberto Frias, Porto, Portugal; Sousa, D.M., INEB-Instituto de Engenharia Biomédica, Universidade Do Porto, Rua do Campo Alegre, 823, Porto, Portugal, Instituto de Investigacąõ e Inovacąõ em Saúde, Universidade Do Porto, Portugal; Ferreira, A.R., INEB-Instituto de Engenharia Biomédica, Universidade Do Porto, Rua do Campo Alegre, 823, Porto, Portugal, Instituto de Investigacąõ e Inovacąõ em Saúde, Universidade Do Porto, Portugal; Moreira, J.A., IFIMUP and in-Institute of Nanoscience and Nanotechnology, Departamento de Física e Astronomia, Faculdade de Ciências, Universidade Do Porto, Rua do Campo Alegre 687, Porto, Portugal; Goncąlves, I.C., INEB-Instituto de Engenharia Biomédica, Universidade Do Porto, Rua do Campo Alegre, 823, Porto, Portugal, Instituto de Investigacąõ e Inovacąõ em Saúde, Universidade Do Porto, Portugal; Magalhães, F.D., LEPABE, Faculdade de Engenharia, Universidade Do Porto, Rua Dr. Roberto Frias, Porto, Portugal</t>
  </si>
  <si>
    <t>Graphene-based materials (GBMs) have recognized potential for biomedical applications, however different production methods and treatments originate divergent biocompatibility. In this work, two commercially available graphene nanoplatelets (GNP) were studied, differing in platelet size: GNP-C, with 1-2 μm, and GNP-M, with 5 μm. GNP-M was oxidized using KMnO4 in different ratios (1:3 and 1:6), leading to GNP-M-ox-1:3 and GNP-M-ox-1:6. The effect of oxidation and size on biocompatibility was evaluated in vitro. Hemolysis was below 3% for all GBMs from 100 to 500 μg mL-1. GNP-C entered human fibroblasts (HFF-1) inducing reactive oxygen species production after 1 h for 10 μg mL-1, leading to metabolic activity decreases at 24 h, which reverted at 48 h and 72 h. GNP-C was toxic to HFF-1 for 50 μg mL-1. Despite that, GNP-C did not cause damages on cell membrane, opposed to GNP-M and GNP-M-ox-1:3, which were toxic for 20 μg mL-1. GNP-M-ox-1:6 did not decrease metabolic activity or cause membrane damages until 100 μg mL-1 (highest tested) for 72 h. This is explained by complete oxidation causing folding of GNP-M sharp edges, therefore preventing damages. Thus, GNP-M-ox-1:6 has potential for biomedical applications. Equivalent metabolic activity results were obtained for all materials with HPMEC (Human Pulmonary Microvascular Endothelial Cells). © 2015 Elsevier Ltd. All rights reserved.</t>
  </si>
  <si>
    <t>2-s2.0-84959449298</t>
  </si>
  <si>
    <t>Kim J., Heo Y.-J., Shin S.</t>
  </si>
  <si>
    <t>Clinical Hemorheology and Microcirculation</t>
  </si>
  <si>
    <t>10.3233/CH-151953</t>
  </si>
  <si>
    <t>https://www.scopus.com/inward/record.uri?eid=2-s2.0-84961844586&amp;doi=10.3233%2fCH-151953&amp;partnerID=40&amp;md5=9201577b1b78abd42bc81ae58ef8caf2</t>
  </si>
  <si>
    <t>School of Mechanical Engineering, Korea University, Anam-dong, Seongbuk-gu, Seoul, South Korea; ICT Unit, Guro Hospital, Korea University, Guro-dong, Guro-gu, Seoul, South Korea</t>
  </si>
  <si>
    <t>Kim, J., School of Mechanical Engineering, Korea University, Anam-dong, Seongbuk-gu, Seoul, South Korea; Heo, Y.-J., School of Mechanical Engineering, Korea University, Anam-dong, Seongbuk-gu, Seoul, South Korea; Shin, S., School of Mechanical Engineering, Korea University, Anam-dong, Seongbuk-gu, Seoul, South Korea, ICT Unit, Guro Hospital, Korea University, Guro-dong, Guro-gu, Seoul, South Korea</t>
  </si>
  <si>
    <t>Silica nanomaterials (NMs) are widely used in semiconductor, agriculture, cosmetics, and biomedical applications, in addition to other industries. We investigated the toxic effect of silica NMs on rheological characteristics of human red blood cells (RBCs), including hemolysis, deformability, aggregation, and morphological changes. Red blood cells were exposed to silica nanoparticles (d=~200 nm) or silica nanowires (d=~200 nm, l=1μm or 10μm) at a range of concentrations and incubation times. Rheological characteristics were measured using microfluidic-laser diffractometry and aggregometry. Overall, at a concentration greater than 12.5μg/ml, the hemolytic activity was shown to be in the order of nanoparticles, short nanowires, and long nanowires. Elongation index (EI) values were insignificant in the RBCs exposed to each of the silica NMs at a concentration of 12.5μg/ml. Aggregation index (AI) values decreased in the short silica nanowires at a concentration of 12.5μg/ml compared to other silica NMs. Therefore, the safe concentration of silica NMs for toxicity, in this study, was considered less than 12.5μg/ml. These hemorheological results provided insight into the interaction between RBCs and silica NMs; they will also help assess the risk of NMs' toxicity in the blood. © 2016 - IOS Press and the authors. All rights reserved.</t>
  </si>
  <si>
    <t>hemorheology; nanomaterials; Silica; toxicity</t>
  </si>
  <si>
    <t>2-s2.0-84961844586</t>
  </si>
  <si>
    <t>Almaki J.H., Nasiri R., Idris A., Majid F.A.A., Salouti M., Wong T.S., Dabagh S., Marvibaigi M., Amini N.</t>
  </si>
  <si>
    <t>10.1088/0957-4484/27/10/105601</t>
  </si>
  <si>
    <t>https://www.scopus.com/inward/record.uri?eid=2-s2.0-84958191559&amp;doi=10.1088%2f0957-4484%2f27%2f10%2f105601&amp;partnerID=40&amp;md5=69cc9aa124b2d0b180c767d71a40d455</t>
  </si>
  <si>
    <t>Department of Bioprocess Engineering, Faculty of Chemical Engineering, Universiti Teknologi Malaysia, Skudai, Johor Bahru, Malaysia; Biology Research Centre, Zanjan Branch, Islamic Azad University, Zanjan, Iran; Ibnu Sina Institute for Fundamental Science Studies, Universiti Teknologi Malaysia, Skudai, Johor Bahru, Malaysia; Faculty of Biomedical Engineering, Universiti Teknologi Malaysia, Skudai, Johor Bahru, Malaysia</t>
  </si>
  <si>
    <t>Almaki, J.H., Department of Bioprocess Engineering, Faculty of Chemical Engineering, Universiti Teknologi Malaysia, Skudai, Johor Bahru, Malaysia; Nasiri, R., Department of Bioprocess Engineering, Faculty of Chemical Engineering, Universiti Teknologi Malaysia, Skudai, Johor Bahru, Malaysia; Idris, A., Department of Bioprocess Engineering, Faculty of Chemical Engineering, Universiti Teknologi Malaysia, Skudai, Johor Bahru, Malaysia; Majid, F.A.A., Department of Bioprocess Engineering, Faculty of Chemical Engineering, Universiti Teknologi Malaysia, Skudai, Johor Bahru, Malaysia; Salouti, M., Biology Research Centre, Zanjan Branch, Islamic Azad University, Zanjan, Iran; Wong, T.S., Department of Bioprocess Engineering, Faculty of Chemical Engineering, Universiti Teknologi Malaysia, Skudai, Johor Bahru, Malaysia; Dabagh, S., Ibnu Sina Institute for Fundamental Science Studies, Universiti Teknologi Malaysia, Skudai, Johor Bahru, Malaysia; Marvibaigi, M., Faculty of Biomedical Engineering, Universiti Teknologi Malaysia, Skudai, Johor Bahru, Malaysia; Amini, N., Faculty of Biomedical Engineering, Universiti Teknologi Malaysia, Skudai, Johor Bahru, Malaysia</t>
  </si>
  <si>
    <t>A stable, biocompatible and exquisite SPIONs-PEG-HER targeting complex was developed. Initially synthesized superparamagnetic iron oxide nanoparticles (SPIONs) were silanized using 3-aminopropyltrimethoxysilane (APS) as the coupling agent in order to allow the covalent bonding of polyethylene glycol (PEG) to the SPIONs to improve the biocompatibility of the SPIONs. SPIONs-PEG were then conjugated with herceptin (HER) to permit the SPIONs-PEG-HER to target the specific receptors expressed over the surface of the HER2+ metastatic breast cancer cells. Each preparation step was physico-chemically analyzed and characterized by a number of analytical methods including AAS, FTIR spectroscopy, XRD, FESEM, TEM, DLS and VSM. The biocompatibility of SPIONs-PEG-HER was evaluated in vitro on HSF-1184 (human skin fibroblast cells), SK-BR-3 (human breast cancer cells, HER+), MDA-MB-231 (human breast cancer cells, HER-) and MDA-MB-468 (human breast cancer cells, HER-) cell lines by performing MTT and trypan blue assays. The hemolysis analysis results of the SPIONs-PEG-HER and SPIONs-PEG did not indicate any sign of lysis while in contact with erythrocytes. Additionally, there were no morphological changes seen in RBCs after incubation with SPIONs-PEG-HER and SPIONs-PEG under a light microscope. The qualitative and quantitative in vitro targeting studies confirmed the high level of SPION-PEG-HER binding to SK-BR-3 (HER2+ metastatic breast cancer cells). Thus, the results reflected that the SPIONs-PEG-HER can be chosen as a favorable biomaterial for biomedical applications, chiefly magnetic hyperthermia, in the future. © 2016 IOP Publishing Ltd.</t>
  </si>
  <si>
    <t>HER2+ breast cancer; herceptin; iron oxide nanoparticles; polyethylene glycol; superparamagnetic</t>
  </si>
  <si>
    <t>2-s2.0-84958191559</t>
  </si>
  <si>
    <t>Ungureanu C., Dumitriu C., Popescu S., Enculescu M., Tofan V., Popescu M., Pirvu C.</t>
  </si>
  <si>
    <t>Bioelectrochemistry</t>
  </si>
  <si>
    <t>10.1016/j.bioelechem.2015.09.001</t>
  </si>
  <si>
    <t>https://www.scopus.com/inward/record.uri?eid=2-s2.0-84942540266&amp;doi=10.1016%2fj.bioelechem.2015.09.001&amp;partnerID=40&amp;md5=f0aa3fb9e52f0075f4928db5c31e05a4</t>
  </si>
  <si>
    <t>University Politehnica of Bucharest, 313 Splaiul Independentei, Sector 6, Bucharest, Romania; National Institute of Materials Physics, Atomistilor 105 bis, P.O. Box MG-7, Magurele, Bucharest, Romania; Cantacuzino National Inst. of Research-Development for Microbiology and Immunology, 103 Splaiul Independentei, Sector 5, Bucharest, Romania; National Institute for Research and Development in Microtechnologies, 126A, Erou Iancu Nicolae Street, Bucharest, Romania</t>
  </si>
  <si>
    <t>Ungureanu, C., University Politehnica of Bucharest, 313 Splaiul Independentei, Sector 6, Bucharest, Romania; Dumitriu, C., University Politehnica of Bucharest, 313 Splaiul Independentei, Sector 6, Bucharest, Romania; Popescu, S., University Politehnica of Bucharest, 313 Splaiul Independentei, Sector 6, Bucharest, Romania; Enculescu, M., National Institute of Materials Physics, Atomistilor 105 bis, P.O. Box MG-7, Magurele, Bucharest, Romania; Tofan, V., Cantacuzino National Inst. of Research-Development for Microbiology and Immunology, 103 Splaiul Independentei, Sector 5, Bucharest, Romania; Popescu, M., National Institute for Research and Development in Microtechnologies, 126A, Erou Iancu Nicolae Street, Bucharest, Romania; Pirvu, C., University Politehnica of Bucharest, 313 Splaiul Independentei, Sector 6, Bucharest, Romania</t>
  </si>
  <si>
    <t>Implant-associated infections are a major cause of morbidity and mortality. This study was performed using titanium samples coated by anodization with a titanium dioxide (TiO2) shielded nanotube layer. TiO2/Ti surface was modified by simple immersion in torularhodin solution and by using a mussel-inspired method based on polydopamine as bio adhesive for torularhodin immobilization. SEM analysis revealed tubular microstructures of torularhodin and the PDA ability to function as a catchy anchor between torularhodin and TiO2 surface.Corrosion resistance was associated with TiO2 barrier oxide layer and nano-organized oxide layer and the torularhodin surface modification does not bring significant changes in resistance of the oxide layer.Our results demonstrated that the torularhodin modified TiO2/Ti surface could effectively prevent adhesion and proliferation of Escherichia coli, Staphylococcus aureus, Enterococcus faecalis, Bacillus subtilis, and Pseudomonas aeruginosa. The new modified titanium surface showed good biocompatibility and well-behaved haemocompatibility.This biomaterial with enhanced antimicrobial activity holds great potential for future biomedical applications. © 2015 Elsevier B.V.</t>
  </si>
  <si>
    <t>Antimicrobial activity; Bioinspired surface modification; Carotenoid pigment; Polydopamine; Torularhodin</t>
  </si>
  <si>
    <t>2-s2.0-84942540266</t>
  </si>
  <si>
    <t>Rani M., Moudgil L., Singh B., Kaushal A., Mittal A., Saini G.S.S., Tripathi S.K., Singh G., Kaura A.</t>
  </si>
  <si>
    <t>10.1039/c5ra26502a</t>
  </si>
  <si>
    <t>https://www.scopus.com/inward/record.uri?eid=2-s2.0-84958205931&amp;doi=10.1039%2fc5ra26502a&amp;partnerID=40&amp;md5=66a5a9f48803f739d9f22cfa799a485e</t>
  </si>
  <si>
    <t>Centre for Nanoscience and Nanotechnology, Panjab University, Chandigarh, India; Department of Physics, Centre of Advanced Study in Physics, Panjab University, Chandigarh, India; Department of Physics, IIT Delhi, India; Department of Chemistry, Guru Nanak Dev University College, Chungh, Distt., Tarntaran, India; Department of UIET, Panjab University SSG Regional Centre, Hoshiarpur, Punjab, India</t>
  </si>
  <si>
    <t>Rani, M., Centre for Nanoscience and Nanotechnology, Panjab University, Chandigarh, India; Moudgil, L., Department of Physics, Centre of Advanced Study in Physics, Panjab University, Chandigarh, India; Singh, B., Department of Physics, Centre of Advanced Study in Physics, Panjab University, Chandigarh, India; Kaushal, A., Department of Physics, IIT Delhi, India; Mittal, A., Department of Chemistry, Guru Nanak Dev University College, Chungh, Distt., Tarntaran, India; Saini, G.S.S., Department of Physics, Centre of Advanced Study in Physics, Panjab University, Chandigarh, India; Tripathi, S.K., Department of Physics, Centre of Advanced Study in Physics, Panjab University, Chandigarh, India; Singh, G., Department of UIET, Panjab University SSG Regional Centre, Hoshiarpur, Punjab, India; Kaura, A., Department of UIET, Panjab University SSG Regional Centre, Hoshiarpur, Punjab, India</t>
  </si>
  <si>
    <t>The present study explores the physicochemical aspects needed for the appropriate in vitro synthesis and surface modification behavior of gold nanoparticles (AuNPs) in the presence of amino acids (AA). AAs replace citrate (Cit) from surface of citrate-coated AuNPs (Cit-AuNPs) depending upon their structural variations at different pH values. This behavior is further supported by molecular simulation studies, in which we have measured the effectiveness of different AAs in replacing the Cit from the gold (Au) surface. Within the limitations of the approach, the results indicate that cysteine (Cys) is most effective in replacing the Cit, arginine (Arg) is least effective, with glutamic acid (Glu) being intermediate. The UV-vis and FT-IR studies are employed to monitor the simultaneous synthesis and interactions of AA coated AuNPs over a range of pH values from 3.5 to 11. AA coated AuNPs are characterized by XRD and TEM studies. Cysteine coated AuNPs (Cys-AuNPs) show remarkable pH responsive behavior as compared to Glu and Arg coated AuNPs (Glu-AuNPs/Arg-AuNPs). Moreover, all AA coated AuNPs show little hemolysis with Arg-AuNPs having the least hemolytic effect. Thus, AA coated AuNPs are considered to be best vehicle for drug release and other biomedical applications. © The Royal Society of Chemistry 2016.</t>
  </si>
  <si>
    <t>2-s2.0-84958205931</t>
  </si>
  <si>
    <t>Yan H., Zhou Z.H., Peng C., Zhou H., Liu Q.Q., Zeng W.N., Liu L.H., He S.L., Huang H.H., Xiang L.J.</t>
  </si>
  <si>
    <t>Materials Technology</t>
  </si>
  <si>
    <t>10.1179/1753555715Y.0000000030</t>
  </si>
  <si>
    <t>https://www.scopus.com/inward/record.uri?eid=2-s2.0-84964649143&amp;doi=10.1179%2f1753555715Y.0000000030&amp;partnerID=40&amp;md5=58ab7513c99ca48014936259d8048a54</t>
  </si>
  <si>
    <t>School of Chemistry and Chemical Engineering, Hunan University of Science and Technology, Xiangtan, China; Key Laboratory of Theoretical Chemistry and Molecular Simulation of Ministry of Education, Hunan University of Science and Technology, Xiangtan, China; Hunan Province College Key Laboratory of QSAR/QSPR, Hunan University of Science and Technology, Xiangtan, China; Department of Burns and Plastic Surgery, Third Xiangya Hospital, Central South University, Changsha, China</t>
  </si>
  <si>
    <t>Yan, H., School of Chemistry and Chemical Engineering, Hunan University of Science and Technology, Xiangtan, China; Zhou, Z.H., School of Chemistry and Chemical Engineering, Hunan University of Science and Technology, Xiangtan, China, Key Laboratory of Theoretical Chemistry and Molecular Simulation of Ministry of Education, Hunan University of Science and Technology, Xiangtan, China, Hunan Province College Key Laboratory of QSAR/QSPR, Hunan University of Science and Technology, Xiangtan, China; Peng, C., Department of Burns and Plastic Surgery, Third Xiangya Hospital, Central South University, Changsha, China; Zhou, H., School of Chemistry and Chemical Engineering, Hunan University of Science and Technology, Xiangtan, China; Liu, Q.Q., School of Chemistry and Chemical Engineering, Hunan University of Science and Technology, Xiangtan, China; Zeng, W.N., School of Chemistry and Chemical Engineering, Hunan University of Science and Technology, Xiangtan, China; Liu, L.H., School of Chemistry and Chemical Engineering, Hunan University of Science and Technology, Xiangtan, China; He, S.L., School of Chemistry and Chemical Engineering, Hunan University of Science and Technology, Xiangtan, China; Huang, H.H., School of Chemistry and Chemical Engineering, Hunan University of Science and Technology, Xiangtan, China; Xiang, L.J., School of Chemistry and Chemical Engineering, Hunan University of Science and Technology, Xiangtan, China</t>
  </si>
  <si>
    <t>In the present work, a nanocomposite scaffold was prepared on the basis of collagen, hyaluronic acid (HA) and nanobioactive glass (NBAG) by the freeze drying method for the application to tissue engineering scaffold materials. The biological property assays, including von Kossa staining, tetracycline staining, hemolysis, platelet adhesion test, pyrogen tests and acute toxicity test, were performed according to the requirements of ISO 10993 standards to evaluate its performance as applicable tissue engineering. The results indicated that the collagen-HA/NBAG scaffold possessed a homogeneous morphology and interconnected pore structure, with pore sizes ranging from 50 to 500 mm in diameter. Examination of the hemolytic potential showed that the nanocomposite scaffolds were non-hemolytic in nature and showed blood compatibility. The platelet adhesion tests showed that the collagen-HA/NBAG material had an excellent anticoagulation property. The collagen-HA/NBAG scaffolds showed no acute systemic toxicity or pyrogen reaction. The results of von Kossa and tetracycline stainings indicated that the NBAG can promote fibroblastic differentiation and improve the mineral deposition of the collagen/HA. Therefore, the collagen-HA/NBAG composite materials would be a promising candidate of biomedical materials for tissue engineering. © 2016 Informa UK Limited, trading as Taylor &amp; Francis Group.</t>
  </si>
  <si>
    <t>Collagen; Hyaluronic acid; Nanobioactive glass; Nanocomposite scaffold</t>
  </si>
  <si>
    <t>2-s2.0-84964649143</t>
  </si>
  <si>
    <t>Shi H., Liu H., Luan S., Shi D., Yan S., Liu C., Li R.K.Y., Yin J.</t>
  </si>
  <si>
    <t>10.1039/c6ra00363j</t>
  </si>
  <si>
    <t>https://www.scopus.com/inward/record.uri?eid=2-s2.0-84958986117&amp;doi=10.1039%2fc6ra00363j&amp;partnerID=40&amp;md5=8e68e566ccd938b9d7778c300bca6e12</t>
  </si>
  <si>
    <t>State Key Laboratory of Polymer Physics and Chemistry, Changchun Institute of Applied Chemistry, Chinese Academy of Sciences, Changchun, China; Ministry-of-Education Key Laboratory for the Green Preparation and Application of Functional Materials, Faculty of Materials Science and Engineering, Hubei University, Wuhan, China; Department of Physics and Materials Science, City University of Hong Kong, Tat Chee Avenue, Kowloon, Hong Kong</t>
  </si>
  <si>
    <t>Shi, H., State Key Laboratory of Polymer Physics and Chemistry, Changchun Institute of Applied Chemistry, Chinese Academy of Sciences, Changchun, China; Liu, H., State Key Laboratory of Polymer Physics and Chemistry, Changchun Institute of Applied Chemistry, Chinese Academy of Sciences, Changchun, China; Luan, S., State Key Laboratory of Polymer Physics and Chemistry, Changchun Institute of Applied Chemistry, Chinese Academy of Sciences, Changchun, China; Shi, D., Ministry-of-Education Key Laboratory for the Green Preparation and Application of Functional Materials, Faculty of Materials Science and Engineering, Hubei University, Wuhan, China; Yan, S., State Key Laboratory of Polymer Physics and Chemistry, Changchun Institute of Applied Chemistry, Chinese Academy of Sciences, Changchun, China; Liu, C., State Key Laboratory of Polymer Physics and Chemistry, Changchun Institute of Applied Chemistry, Chinese Academy of Sciences, Changchun, China; Li, R.K.Y., Department of Physics and Materials Science, City University of Hong Kong, Tat Chee Avenue, Kowloon, Hong Kong; Yin, J., State Key Laboratory of Polymer Physics and Chemistry, Changchun Institute of Applied Chemistry, Chinese Academy of Sciences, Changchun, China</t>
  </si>
  <si>
    <t>The discovery of antibacterial functions for carbon nanotubes (CNT) has triggered great interest because of the excellent antibacterial properties of CNT. However, there are two obstacles, i.e., cell toxicity and CNT aggregation in a polymer matrix, which greatly limit the antibacterial application of CNT in medical devices. In this study, a facile, cost-effective, time-saving and environmentally friendly approach was proposed to impart the antibacterial property to thermoplastic polyurethane (TPU) electrospun nanofibers with CNT. The ultrasonication technique was explored to in situ anchor the CNT onto the TPU electrospun nanofibers to achieve the bactericidal property. This effectively circumvented the aggregation of CNT when the TPU/CNT electrospun nanofibers were prepared. In addition, the anchor preparation was efficient taking only 10 min to complete and it was also non-toxic because the green solvent ethanol was used as the dispersion solvent. PEG was chemically grafted onto the TPU (TPU-g-PEG) electrospun nanofibers through UV photo-graft polymerization. Although CNT exhibit a good bactericidal property, they could be toxic to human cells. Incorporation of PEG could not only effectively reduce the toxicity of CNT to the human cells but also decrease bacterial attachment. The TPU-g-PEG/CNT nanofibers exhibited excellent hemocompatibility, including suppression of red blood cell adhesion, and lower hemolysis ratios. Importantly, the as-prepared nanofibers had better antibacterial properties due to the bacterial resistance of the grafted PEG and the bactericidal effect of CNT. Our facile approach has significant potential for the infection-resistant wound dressing. © The Royal Society of Chemistry 2016.</t>
  </si>
  <si>
    <t>2-s2.0-84958986117</t>
  </si>
  <si>
    <t>Kettiger H., Sen Karaman D., Schiesser L., Rosenholm J.M., Huwyler J.</t>
  </si>
  <si>
    <t>10.1016/j.tiv.2015.09.030</t>
  </si>
  <si>
    <t>https://www.scopus.com/inward/record.uri?eid=2-s2.0-84958524641&amp;doi=10.1016%2fj.tiv.2015.09.030&amp;partnerID=40&amp;md5=ab65c86f88d00926c6ed3d88dabc51d3</t>
  </si>
  <si>
    <t>Department of Pharmaceutical Sciences, Division of Pharmaceutical Technology, University of Basel, Basel, Switzerland; Pharmaceutical Sciences Laboratory, Faculty of Science and Engineering, Åbo Akademi University, Turku, Finland; Laboratory of Physical Chemistry, Faculty of Science and Engineering, Åbo Akademi University, Turku, Finland</t>
  </si>
  <si>
    <t>Kettiger, H., Department of Pharmaceutical Sciences, Division of Pharmaceutical Technology, University of Basel, Basel, Switzerland; Sen Karaman, D., Pharmaceutical Sciences Laboratory, Faculty of Science and Engineering, Åbo Akademi University, Turku, Finland, Laboratory of Physical Chemistry, Faculty of Science and Engineering, Åbo Akademi University, Turku, Finland; Schiesser, L., Department of Pharmaceutical Sciences, Division of Pharmaceutical Technology, University of Basel, Basel, Switzerland; Rosenholm, J.M., Pharmaceutical Sciences Laboratory, Faculty of Science and Engineering, Åbo Akademi University, Turku, Finland; Huwyler, J., Department of Pharmaceutical Sciences, Division of Pharmaceutical Technology, University of Basel, Basel, Switzerland</t>
  </si>
  <si>
    <t>Purpose: Silica nanoparticles (SNPs) are increasingly used as drug delivery systems (DDS) and for biomedical imaging. Therapeutic and diagnostic agents can be incorporated into the silica matrix to improve the stability and dissolution of drug substances in biological systems. However, the safety of SNPs as drug carriers remains controversial. To date, no validated and accepted nano-specific tests exist to predict the potentially harmful impact of these materials on the human body. Methods: We synthesized by a systematic approach 12 different types of SNPs with varying size, surface topology (porous vs non-porous), and surface modifications. We characterized these particles in terms of dry state and hydrodynamic diameter, specific surface area, and net surface charge (ζ-potential). For cellular studies, we exposed non-phagocytic (HepG2) cells, phagocytic (THP-1) cells, and erythrocytes to SNPs. Cellular uptake and stability of fluorescently labeled SNPs were analyzed by confocal microscopy and flow cytometry. Results: SNPs with a porous surface and negative net surface charge had the strongest impact on cell viability. This is in contrast to non-porous SNPs. None of the studied particles induced oxidative stress in either cell lines. Particles with a negative surface charge induced hemolysis in a concentration-dependent manner. Conclusions: Physico-chemical properties promoting cytotoxicity and hemolysis were investigated. Our study revealed potential hazards of spherical amorphous SNPs. © 2015 Elsevier B.V.</t>
  </si>
  <si>
    <t>Cell viability; Hemolysis; Oxidative stress; Silica nanoparticles</t>
  </si>
  <si>
    <t>2-s2.0-84958524641</t>
  </si>
  <si>
    <t>10.1016/j.colsurfa.2015.10.009</t>
  </si>
  <si>
    <t>https://www.scopus.com/inward/record.uri?eid=2-s2.0-84944746092&amp;doi=10.1016%2fj.colsurfa.2015.10.009&amp;partnerID=40&amp;md5=89f7d369ae0d7bc5bf86c174622f44c2</t>
  </si>
  <si>
    <t>Sofia University St. Kliment Ohridski, Faculty of Chemistry and Pharmacy, 1 James Bourchier Blvd., Sofia, Bulgaria</t>
  </si>
  <si>
    <t>Angelova, N., Sofia University St. Kliment Ohridski, Faculty of Chemistry and Pharmacy, 1 James Bourchier Blvd., Sofia, Bulgaria; Yordanov, G., Sofia University St. Kliment Ohridski, Faculty of Chemistry and Pharmacy, 1 James Bourchier Blvd., Sofia, Bulgaria</t>
  </si>
  <si>
    <t>This article describes a facile approach for preparation of novel albumin-stabilized polymer nanoparticles of core-shell type based on poly(butyl cyanoacrylate) (PBCA) and poly(styrene-co-maleic acid) (PSMA) as carriers for the anticancer drug epirubicin. The PBCA/PSMA particles were obtained by nanoprecipitation and were found to be spherical in shape, with monomodal size distribution and negative zeta-potentials. Particles of increasing average sizes between 100 and 200 nm were prepared by increasing the PBCA/PSMA ratio. Even 5 wt% of PSMA in the PBCA/PSMA particles resulted in increased electrostatic stabilization of the drug-free colloids and larger absolute value of the zeta potential. This effect on the electrokinetic behavior was attributed to enhanced deposition of the amphiphilic PSMA component at the particle surface and formation of a PSMA-enriched shell over the PBCA-enriched particle core. Epirubicin was loaded to the PBCA/PSMA particles by sorption. Only 5 wt% of PSMA in the PBCA/PSMA particles was enough to increase drug loading efficiency to ~95% and to improve albumin adsorption on the particle surface leading to increased colloidal stability. The obtained albumin-stabilized PBCA/PSMA epirubicin carriers did not cause any significant hemolysis (tested in vitro), neither affected the osmotic fragility of erythrocytes, which is an important prerequisite for biomedical applications. © 2015 Elsevier B.V.</t>
  </si>
  <si>
    <t>Epirubicin; Hemocompatibility; Hemolysis; Nanoparticles; Nanoprecipitation; Poly(butyl cyanoacrylate); Poly(styrene-co-maleic acid)</t>
  </si>
  <si>
    <t>2-s2.0-84944746092</t>
  </si>
  <si>
    <t>Cui J., Yang Y., Zheng M., Liu Y., Xiao Y., Lei B., Chen W.</t>
  </si>
  <si>
    <t>10.1088/2053-1591/1/4/045007</t>
  </si>
  <si>
    <t>https://www.scopus.com/inward/record.uri?eid=2-s2.0-84953314228&amp;doi=10.1088%2f2053-1591%2f1%2f4%2f045007&amp;partnerID=40&amp;md5=7fd7cc356e6e91ea5cb1a3678df4bf95</t>
  </si>
  <si>
    <t>Guangdong Key Laboratory of Agricultural Environment Pollution Integrated Control, Guangdong Institute of Eco-Environmental and Soil Sciences, Guangzhou, China; Guangdong Institute of Microbiology, State Key Laboratory of Applied Microbiology Southern China, Guangdong Provincial Key Laboratory of Microbial Culture Collection and Application, Guangzhou, China; Department of Applied Chemistry, South China Agricultural University, Guangzhou, Guangdong, China; Department of Physics, University of Texas at Arlington, Arlington, United States</t>
  </si>
  <si>
    <t>Cui, J., Guangdong Key Laboratory of Agricultural Environment Pollution Integrated Control, Guangdong Institute of Eco-Environmental and Soil Sciences, Guangzhou, China; Yang, Y., Guangdong Institute of Microbiology, State Key Laboratory of Applied Microbiology Southern China, Guangdong Provincial Key Laboratory of Microbial Culture Collection and Application, Guangzhou, China; Zheng, M., Department of Applied Chemistry, South China Agricultural University, Guangzhou, Guangdong, China; Liu, Y., Department of Applied Chemistry, South China Agricultural University, Guangzhou, Guangdong, China; Xiao, Y., Department of Applied Chemistry, South China Agricultural University, Guangzhou, Guangdong, China; Lei, B., Department of Applied Chemistry, South China Agricultural University, Guangzhou, Guangdong, China; Chen, W., Department of Physics, University of Texas at Arlington, Arlington, United States</t>
  </si>
  <si>
    <t>Graphene oxide loaded silver nanoparticles (GO-Ag) were synthesized using a simple method. Our evidence showed that silver nanoparticles (Ag NPs) were successfully loaded on the surface of graphene oxide sheets. The antifungal property of GO-Ag composites was investigated. The results revealed that the obtained GO-Ag composites exhibit enhanced antifungal property in comparison with that of Ag NPs. The toxicity of GO-Ag and Ag NPs were systematically evaluated. The study of cell viability, lactate dehydrogenase, reactive oxygen species, apoptosis/necrosis and hemolysis revealed that GO-Ag composites have lower cytotoxicity and better blood compatibility than Ag NPs. Therefore, these findings provide nanotoxicological information regarding GO-Ag composites which may be alternative antifungal materials in their application of biomedical fields. © 2014 IOP Publishing Ltd.</t>
  </si>
  <si>
    <t>Antifungal; Apoptosis; Graphene oxide; Hemolysis; Oxidative stress; Silver nanoparticles</t>
  </si>
  <si>
    <t>2-s2.0-84953314228</t>
  </si>
  <si>
    <t>Vijayan V.M., Komeri R., Victor S.P., Muthu J.</t>
  </si>
  <si>
    <t>10.1016/j.colsurfb.2015.07.027</t>
  </si>
  <si>
    <t>https://www.scopus.com/inward/record.uri?eid=2-s2.0-84938765316&amp;doi=10.1016%2fj.colsurfb.2015.07.027&amp;partnerID=40&amp;md5=426ec32f11501439a4eff29d56b30861</t>
  </si>
  <si>
    <t>Sree Chitra Tirunal Institute for Medical Sciences and Technology, Polymer Science Division, BMT Wing, Thiruvananthapuram, Kerala, India</t>
  </si>
  <si>
    <t>Vijayan, V.M., Sree Chitra Tirunal Institute for Medical Sciences and Technology, Polymer Science Division, BMT Wing, Thiruvananthapuram, Kerala, India; Komeri, R., Sree Chitra Tirunal Institute for Medical Sciences and Technology, Polymer Science Division, BMT Wing, Thiruvananthapuram, Kerala, India; Victor, S.P., Sree Chitra Tirunal Institute for Medical Sciences and Technology, Polymer Science Division, BMT Wing, Thiruvananthapuram, Kerala, India; Muthu, J., Sree Chitra Tirunal Institute for Medical Sciences and Technology, Polymer Science Division, BMT Wing, Thiruvananthapuram, Kerala, India</t>
  </si>
  <si>
    <t>We report a novel multi-modal biodegradable photoluminescent comacromer [poly(propylene fumarate)-PEG-glycine] (PLM) having excitation-dependent fluorescence (EDF) for biomedical applications. The photoluminescence of the synthesized PLM in aqueous and solid state condition, fluorescence life time and photo stability were evaluated. Hydrogels and nanogels were prepared from the PLM by cross linking with acrylic acid. Nanogels exhibited spherical morphology with a particle size of 100 nm as evaluated by transmission electron microscopy (TEM). In vitro cytotoxic and hemolytic studies revealed cytocompatibility. Furthermore, cellular imaging of nanogels on L929 fibroblast and Hela cell lines revealed EDF characteristics. We hypothesize that the EDF characteristics of the synthesized PLM may be attributed to the presence of n- π* interactions of the hydroxyl oxygen atoms of PEG with carbonyl groups of the ester linkages. Taken together, our results indicate that the synthesized PEG-based comacromer can serve as biocompatible fluorophores for various biomedical applications. More importantly, the facile way of synthesizing fluorescent polymers based on PEG with EDF characteristics demonstrated in this work can pave the way for developing more novel biocompatible fluorophores with wide range of biomedical applications. © 2015 Elsevier B.V.</t>
  </si>
  <si>
    <t>Bioimaging; Excitation dependent fluorophores; PEG based comacromers</t>
  </si>
  <si>
    <t>2-s2.0-84938765316</t>
  </si>
  <si>
    <t>Goshisht M.K., Moudgil L., Khullar P., Singh G., Kaura A., Kumar H., Kaur G., Bakshi M.S.</t>
  </si>
  <si>
    <t>ACS Sustainable Chemistry and Engineering</t>
  </si>
  <si>
    <t>10.1021/acssuschemeng.5b00747</t>
  </si>
  <si>
    <t>https://www.scopus.com/inward/record.uri?eid=2-s2.0-84948972032&amp;doi=10.1021%2facssuschemeng.5b00747&amp;partnerID=40&amp;md5=fd558fd3d4c5561dce9b8a7e08a76a38</t>
  </si>
  <si>
    <t>Department of Chemistry and Biochemistry, Wilfrid Laurier University, Science Building, 75 University Ave. W., Waterloo, ON, Canada; Nanotechnology Research Laboratory, College of North Atlantic, Labrador City, Newfoundland, Canada; Department of Chemistry, B.B.K. D.A.V. College for Women, Amritsar, Punjab, India; Department of Chemistry, Dr. B. R. Ambedkar National Institute of Technology, Jalandhar, Punjab, India; Faculty of Applied Sciences, UIET, Panjab University, Regional Centre, Hoshiarpur, Punjab, India</t>
  </si>
  <si>
    <t>Goshisht, M.K., Department of Chemistry, B.B.K. D.A.V. College for Women, Amritsar, Punjab, India, Department of Chemistry, Dr. B. R. Ambedkar National Institute of Technology, Jalandhar, Punjab, India; Moudgil, L., Faculty of Applied Sciences, UIET, Panjab University, Regional Centre, Hoshiarpur, Punjab, India; Khullar, P., Department of Chemistry, B.B.K. D.A.V. College for Women, Amritsar, Punjab, India; Singh, G., Faculty of Applied Sciences, UIET, Panjab University, Regional Centre, Hoshiarpur, Punjab, India; Kaura, A., Faculty of Applied Sciences, UIET, Panjab University, Regional Centre, Hoshiarpur, Punjab, India; Kumar, H., Department of Chemistry, Dr. B. R. Ambedkar National Institute of Technology, Jalandhar, Punjab, India; Kaur, G., Nanotechnology Research Laboratory, College of North Atlantic, Labrador City, Newfoundland, Canada; Bakshi, M.S., Department of Chemistry and Biochemistry, Wilfrid Laurier University, Science Building, 75 University Ave. W., Waterloo, ON, Canada</t>
  </si>
  <si>
    <t>Fundamental aspects of protein complex coated gold nanoparticles (Au NPs) were presented for their possible use in systemic circulation in terms of pharmaceutical formulations. For this purpose, protein complexes of bovine serum albumin (BSA), lysozyme (Lys), and zein with an industrial important bioactive polymer diethylaminoethyl dextran (DEAE) were studied in the presence of Au NPs. Surface adsorption of such complexes magnified DEAE-protein interactions which were easily monitored spectroscopically under the effect of temperature and reaction time. In vitro synthesis of Au NPs allowed a simultaneous adsorption of the DEAE-protein complex on the NP surface to achieve colloidal stability, which was dramatically influenced by the nature of the DEAE-protein complex. The DEAE-BSA complex demonstrated strong favorable mainly electrostatic interactions followed by DEAE-Lys, while DEAE-zein interactions were predominantly influenced by the hydrophobic nature of zein. At the molecular level, the interactions were evaluated from the molecular dynamics (MD) studies which focused on the protein surface charge, dihedral angle variations, and protein unfolding upon dextran-protein complexation as well as its surface adsorption. MD studies further helped us to identify specific amino acid residues which promoted such interactions among the DEAE and protein as well as the surface adsorption of DEAE-protein complexes and allowed the synthesis of suitable biofunctional Au NPs with interesting bioapplicability with blood cells. Biofunctional NPs coated with DEAE-BSA and DEAE-Lys complexes over the entire mixing range proved to be the best suited vehicles for biomedical applications in systemic circulation. © 2015 American Chemical Society.</t>
  </si>
  <si>
    <t>Biofunctional nanoparticles; Dextran-protein complexes; Hemolysis; Molecular dynamics studies</t>
  </si>
  <si>
    <t>2-s2.0-84948972032</t>
  </si>
  <si>
    <t>Mahanta S., Paul S.</t>
  </si>
  <si>
    <t>10.1016/j.colsurfb.2015.06.061</t>
  </si>
  <si>
    <t>https://www.scopus.com/inward/record.uri?eid=2-s2.0-84937208792&amp;doi=10.1016%2fj.colsurfb.2015.06.061&amp;partnerID=40&amp;md5=f9d03701d47ce42c785b7a3674fa0bfe</t>
  </si>
  <si>
    <t>Structural Biology and Nanomedicine Laboratory, Department of Biotechnology and Medical Engineering, National Institute of Technology, Rourkela, Odisha, India</t>
  </si>
  <si>
    <t>Mahanta, S., Structural Biology and Nanomedicine Laboratory, Department of Biotechnology and Medical Engineering, National Institute of Technology, Rourkela, Odisha, India; Paul, S., Structural Biology and Nanomedicine Laboratory, Department of Biotechnology and Medical Engineering, National Institute of Technology, Rourkela, Odisha, India</t>
  </si>
  <si>
    <t>Graphene oxide nanosheet (GOns) with sharp edges was synthesized using controlled pyrolysis of citric acid. Scanning electron, as well as atomic force microscopy of the sample confirmed the formation of multilayered GOns with an average sheet length of 150. nm. X-ray diffraction pattern and Raman spectra also confirmed the formation of GOns. Furthermore, GOns was successfully functionalized (FGOns) by cross-linking with a small protein bovine α-lactalbumin (BLA). The crosslinking of protein with GOns in FGOns was confirmed by infrared spectroscopy, and the conformational change of BLA was observed by fluorescence, as well as circular dichroism spectroscopy. When applied to human erythrocytes, GOns demonstrated profound hemolysis; however, such hemolytic effect was drastically reduced by FGOns. To evaluate the potential biomedical application of FGOns, the cytotoxicity of the sample was also assessed. The administration of both GOns and FGOns in breast cancer cells MCF-7 and MDAMB-231 demonstrated more than 88% cell death within 24. h and such cytotoxicity against cancer cells was caused due to the generation of reactive oxygen species (ROS), as revealed from the N-acetyl-. l-cysteine (NAC, a ROS-inhibitor)-based assay. FGOns demonstrated excellent biocompatibility against normal cells such as HaCaT and 3T3 compared to GOns that demonstrated dose-dependent toxicity. Moreover, FGOns demonstrated more efficient cellular uptake than GOns by cancer cells. Therefore, our present study demonstrated that the functionalization of GOns using small protein could improve its biocompatibility multifold and such strategy might represent wide opportunity to use GO like nanomaterial safely in various biomedical applications. © 2015 Elsevier B.V..</t>
  </si>
  <si>
    <t>Bovine α-lactalbumin; Breast cancer; Cellular uptake; Functionalized graphene oxide; Graphene oxide nanosheet</t>
  </si>
  <si>
    <t>2-s2.0-84937208792</t>
  </si>
  <si>
    <t>Bera A., Singh Chandel A.K., Uday Kumar C., Jewrajka S.K.</t>
  </si>
  <si>
    <t>10.1039/c5tb01251a</t>
  </si>
  <si>
    <t>https://www.scopus.com/inward/record.uri?eid=2-s2.0-84946128225&amp;doi=10.1039%2fc5tb01251a&amp;partnerID=40&amp;md5=7df2ca51518f107af5892c9bb58b6069</t>
  </si>
  <si>
    <t>Reverse Osmosis Membrane Division, Bhavnagar, Gujarat, India; AcSIR-Central Salt and Marine Chemicals Research Institute, Bhavnagar, Gujarat, India</t>
  </si>
  <si>
    <t>Bera, A., Reverse Osmosis Membrane Division, Bhavnagar, Gujarat, India, AcSIR-Central Salt and Marine Chemicals Research Institute, Bhavnagar, Gujarat, India; Singh Chandel, A.K., Reverse Osmosis Membrane Division, Bhavnagar, Gujarat, India, AcSIR-Central Salt and Marine Chemicals Research Institute, Bhavnagar, Gujarat, India; Uday Kumar, C., Reverse Osmosis Membrane Division, Bhavnagar, Gujarat, India; Jewrajka, S.K., Reverse Osmosis Membrane Division, Bhavnagar, Gujarat, India, AcSIR-Central Salt and Marine Chemicals Research Institute, Bhavnagar, Gujarat, India</t>
  </si>
  <si>
    <t>Amphiphilic conetwork (APCN) gels have emerged as an important class of biomaterials due to their diverse applications. APCN gels based on biocompatible/biodegradable polymers are useful for controlled release and tissue engineering applications. Herein, we report a facile synthesis of APCN gel films by click type sequential nucleophilic substitution reaction between pendent tertiary amine groups of agarose-g-poly(methyl methacrylate)-b(co)-poly(2-dimethylamino)ethyl methacrylate [Agr-g-PMMA-b(co)-PDMA] copolymers and activated benzyl chloride groups of polychloromethyl styrene or benzyl methyl chloride terminated polycaprolactone. A linear triblock copolymer (PDMA-b-PMMA-b-PDMA) containing a central PMMA block and end PDMA blocks was also employed for the synthesis of APCN gels for comparison purposes. These APCN gels exhibit co-continuous nanophase morphology, pH responsive water swelling and pH triggered release of hydrophobic and hydrophilic drugs. These gels are biodegradable/cytocompatible as confirmed by MTT assay and hemolysis experiment. The degraded species undergo micellization in aqueous environment and display a low critical micelle concentration. Milled APCN gel particles are injectable through a hypodermic syringe. This synthesis approach is extremely useful for the preparation of a library of APCN gels of diverse architectures and compositions for biomedical applications. © The Royal Society of Chemistry.</t>
  </si>
  <si>
    <t>2-s2.0-84946128225</t>
  </si>
  <si>
    <t>Balaji A., Jaganathan S.K., Supriyanto E., Muhamad I.I., Khudzari A.Z.M.</t>
  </si>
  <si>
    <t>10.2147/IJN.S84307</t>
  </si>
  <si>
    <t>https://www.scopus.com/inward/record.uri?eid=2-s2.0-84942284313&amp;doi=10.2147%2fIJN.S84307&amp;partnerID=40&amp;md5=9ab94e632eb2ee0ea33c171063418791</t>
  </si>
  <si>
    <t>Institut Jantung Negara-Universiti Teknologi Malaysia, Cardiovascular Engineering Centre, Universiti Teknologi Malaysia, Johor Bahru, Malaysia</t>
  </si>
  <si>
    <t>Balaji, A., Institut Jantung Negara-Universiti Teknologi Malaysia, Cardiovascular Engineering Centre, Universiti Teknologi Malaysia, Johor Bahru, Malaysia; Jaganathan, S.K., Institut Jantung Negara-Universiti Teknologi Malaysia, Cardiovascular Engineering Centre, Universiti Teknologi Malaysia, Johor Bahru, Malaysia; Supriyanto, E., Institut Jantung Negara-Universiti Teknologi Malaysia, Cardiovascular Engineering Centre, Universiti Teknologi Malaysia, Johor Bahru, Malaysia; Muhamad, I.I., Institut Jantung Negara-Universiti Teknologi Malaysia, Cardiovascular Engineering Centre, Universiti Teknologi Malaysia, Johor Bahru, Malaysia; Khudzari, A.Z.M., Institut Jantung Negara-Universiti Teknologi Malaysia, Cardiovascular Engineering Centre, Universiti Teknologi Malaysia, Johor Bahru, Malaysia</t>
  </si>
  <si>
    <t>Developing multifaceted, biocompatible, artificial implants for tissue engineering is a growing field of research. In recent times, several works have been reported about the utilization of biomolecules in combination with synthetic materials to achieve this process. Accordingly, in this study, the ability of an extract obtained from Aloe vera, a commonly used medicinal plant in influencing the biocompatibility of artificial material, is scrutinized using metallocene polyethylene (mPE). The process of coating dense fibrous Aloe vera extract on the surface of mPE was carried out using microwaves. Then, several physicochemical and blood compatibility characterization experiments were performed to disclose the effects of corresponding surface modification. The Fourier transform infrared spectrum showed characteristic vibrations of several active constituents available in Aloe vera and exhibited peak shifts at far infrared regions due to aloe-based mineral deposition. Meanwhile, the contact angle analysis demonstrated a drastic increase in wettability of coated samples, which confirmed the presence of active components on glazed mPE surface. Moreover, the bio-mimic structure of Aloe vera fibers and the influence of microwaves in enhancing the coating characteristics were also meticulously displayed through scanning electron microscopy micrographs and Hirox 3D images. The existence of nanoscale roughness was interpreted through high-resolution profiles obtained from atomic force microscopy. And the extent of variations in irregularities was delineated by measuring average roughness. Aloe vera-induced enrichment in the hemocompatible properties of mPE was established by carrying out in vitro tests such as activated partial thromboplastin time, prothrombin time, platelet adhesion, and hemolysis assay. In conclusion, the Aloe vera-glazed mPE substrate was inferred to attain desirable properties required for multifaceted biomedical implants. © 2015 Balaji et al.</t>
  </si>
  <si>
    <t>Blood compatibility; Fibrous coating; Metallocene polyethylene; Physicochemical properties</t>
  </si>
  <si>
    <t>2-s2.0-84942284313</t>
  </si>
  <si>
    <t>Li C., Cai B., Jin J., Liu J., Xu X., Yin J., Yin L.</t>
  </si>
  <si>
    <t>10.1039/c5tb01554e</t>
  </si>
  <si>
    <t>https://www.scopus.com/inward/record.uri?eid=2-s2.0-84945288408&amp;doi=10.1039%2fc5tb01554e&amp;partnerID=40&amp;md5=8fa4e897700c3435335b504414c57776</t>
  </si>
  <si>
    <t>State Key Laboratory of Polymer Physics and Chemistry, Changchun Institute of Applied Chemistry, Chinese Academy of Sciences, Changchun, China; University of Chinese Academy of SciencesBeijing, China; Polymer Materials Research Center, College of Materials Science and Chemical Engineering, Harbin Engineering University, Harbin, China; Wego Holding Company Limited, Weihai, China</t>
  </si>
  <si>
    <t>Li, C., State Key Laboratory of Polymer Physics and Chemistry, Changchun Institute of Applied Chemistry, Chinese Academy of Sciences, Changchun, China, University of Chinese Academy of SciencesBeijing, China; Cai, B., State Key Laboratory of Polymer Physics and Chemistry, Changchun Institute of Applied Chemistry, Chinese Academy of Sciences, Changchun, China; Jin, J., State Key Laboratory of Polymer Physics and Chemistry, Changchun Institute of Applied Chemistry, Chinese Academy of Sciences, Changchun, China; Liu, J., State Key Laboratory of Polymer Physics and Chemistry, Changchun Institute of Applied Chemistry, Chinese Academy of Sciences, Changchun, China; Xu, X., Polymer Materials Research Center, College of Materials Science and Chemical Engineering, Harbin Engineering University, Harbin, China; Yin, J., State Key Laboratory of Polymer Physics and Chemistry, Changchun Institute of Applied Chemistry, Chinese Academy of Sciences, Changchun, China; Yin, L., Wego Holding Company Limited, Weihai, China</t>
  </si>
  <si>
    <t>Infections associated with medical devices cause significant costs, morbidity, and mortality. Medical devices with hemocompatibility, antioxidative stress, and antibacterial properties are difficult to fabricate. In this study, silver nanoparticles (Ag NPs) were synthesized for the first time in the presence of carboxylic d-α-tocopheryl polyethylene glycol 1000 succinate (TPGS) as antibacterial agents. The Ag NPs were characterized by UV-visible spectroscopy, transmission electron microscopy, and zeta potential measurements. The results showed that Ag NPs had a good dispersion stability and uniform size distribution. The introduction of TPGS dispersed the Ag NPs in solution and provided active protection against Ag NP-induced free radical damage. N-Isopropylacrylamide (NIPAAm) and N-(3-aminopropyl) methacrylamide hydrochloride (APMA) were then co-grafted onto polypropylene (PP) membranes by ultraviolet grafting, which can provide antifouling properties. The modified PP surface can be used as a platform to load the Ag NPs capped with TPGS. The loading efficiency of Ag NPs was mediated by electrostatic interactions between the positively charged APMA and the negatively charged Ag NPs. The loaded TPGS can slow the lipid peroxidation of erythrocytes and fill the lipid bilayer of erythrocytes to prevent antioxidative stress and hemolysis. The bacteria adhesion, bacterial activity, and biofilm formation proved that the modified PP surfaces loaded with Ag NPs had excellent antibacterial and bactericidal properties. Therefore, our approach can serve as a basis for developing medical devices with excellent hemocompatibility, as well as simultaneous antioxidative and antibacterial properties, thereby providing a potential prevention measure of medical-device-associated infections. © The Royal Society of Chemistry.</t>
  </si>
  <si>
    <t>2-s2.0-84945288408</t>
  </si>
  <si>
    <t>Zare-Zardini H., Amiri A., Shanbedi M., Taheri-Kafrani A., Kazi S.N., Chew B.T., Razmjou A.</t>
  </si>
  <si>
    <t>10.1002/jbm.a.35425</t>
  </si>
  <si>
    <t>https://www.scopus.com/inward/record.uri?eid=2-s2.0-84938205763&amp;doi=10.1002%2fjbm.a.35425&amp;partnerID=40&amp;md5=5c689f3cf3d18073399f5af8a41dc644</t>
  </si>
  <si>
    <t>Department of Biotechnology, Faculty of Advanced Sciences and Technologies, University of Isfahan, Isfahan, Iran; Department of Hamtology and Oncology Research Center, Shahid Sadoughi University of Medical Sciences and Health Services, Yazd, Iran; Department of Mechanical Engineering, Faculty of Engineering, University of Malaya, Kuala Lumpur, Malaysia; Department of Chemical Engineering, Faculty of Engineering, Ferdowsi University of Mashhad, Mashhad, Iran</t>
  </si>
  <si>
    <t>Zare-Zardini, H., Department of Biotechnology, Faculty of Advanced Sciences and Technologies, University of Isfahan, Isfahan, Iran, Department of Hamtology and Oncology Research Center, Shahid Sadoughi University of Medical Sciences and Health Services, Yazd, Iran; Amiri, A., Department of Mechanical Engineering, Faculty of Engineering, University of Malaya, Kuala Lumpur, Malaysia; Shanbedi, M., Department of Chemical Engineering, Faculty of Engineering, Ferdowsi University of Mashhad, Mashhad, Iran; Taheri-Kafrani, A., Department of Biotechnology, Faculty of Advanced Sciences and Technologies, University of Isfahan, Isfahan, Iran; Kazi, S.N., Department of Mechanical Engineering, Faculty of Engineering, University of Malaya, Kuala Lumpur, Malaysia; Chew, B.T., Department of Mechanical Engineering, Faculty of Engineering, University of Malaya, Kuala Lumpur, Malaysia; Razmjou, A., Department of Biotechnology, Faculty of Advanced Sciences and Technologies, University of Isfahan, Isfahan, Iran</t>
  </si>
  <si>
    <t>One of the novel applications of the nanostructures is the modification and development of membranes for hemocompatibility of hemodialysis. The toxicity and hemocompatibility of Ag nanoparticles and arginine-treated multiwalled carbon nanotubes (MWNT-Arg) and possibility of their application in membrane technology are investigated here. MWNT-Arg is prepared by amidation reactions, followed by characterization by FTIR spectroscopy, Raman spectroscopy, and thermogravimetric analysis. The results showed a good hemocompatibility and the hemolytic rates in the presence of both MWNT-Arg and Ag nanoparticles. The hemolytic rate of Ag nanoparticles was lower than that of MWNT-Arg. In vivo study revealed that Ag nanoparticle and MWNT-Arg decreased Hematocrit and mean number of red blood cells (RBC) statistically at concentration of 100 μg mL-1. The mean decrease of RBC and Hematocrit for Ag nanoparticles (18% for Hematocrit and 5.8 × 1,000,000/μL) was more than MWNT-Arg (20% for Hematocrit and 6 × 1000000/μL). In addition, MWNT-Arg and Ag nanoparticles had a direct influence on the White Blood Cell (WBC) drop. Regarding both nanostructures, although the number of WBC increased in initial concentration, it decreased significantly at the concentration of 100 μg mL-1. It is worth mentioning that the toxicity of Ag nanoparticle on WBC was higher than that of MWNT-Arg. Because of potent antimicrobial activity and relative hemocompatibility, MWNT-Arg could be considered as a new candidate for biomedical applications in the future especially for hemodialysis membranes. © 2015 Wiley Periodicals, Inc.</t>
  </si>
  <si>
    <t>Ag nanoperticle; blood cells; hemocompatibility; MWNT-Arg; toxicity</t>
  </si>
  <si>
    <t>2-s2.0-84938205763</t>
  </si>
  <si>
    <t>Guo X., Mao F., Wang W., Yang Y., Bai Z.</t>
  </si>
  <si>
    <t>10.1021/acsami.5b03873</t>
  </si>
  <si>
    <t>https://www.scopus.com/inward/record.uri?eid=2-s2.0-84937046498&amp;doi=10.1021%2facsami.5b03873&amp;partnerID=40&amp;md5=3d2a051cae9b209f135e1edd46d1c7d9</t>
  </si>
  <si>
    <t>School of Metallurgy and Environment, Central South University, Changsha, China; Haikou Municipal People's Hospital, Haikou, China</t>
  </si>
  <si>
    <t>Guo, X., School of Metallurgy and Environment, Central South University, Changsha, China; Mao, F., School of Metallurgy and Environment, Central South University, Changsha, China; Wang, W., School of Metallurgy and Environment, Central South University, Changsha, China; Yang, Y., School of Metallurgy and Environment, Central South University, Changsha, China; Bai, Z., Haikou Municipal People's Hospital, Haikou, China</t>
  </si>
  <si>
    <t>The objectives of this study are to prepare sulfhydryl-modified Fe&lt;inf&gt;3&lt;/inf&gt;O&lt;inf&gt;4&lt;/inf&gt;@SiO&lt;inf&gt;2&lt;/inf&gt; core/shell magnetic nanocomposites, assess their toxicity in vitro, and explore their potential application in the biomedical fields. Fe&lt;inf&gt;3&lt;/inf&gt;O&lt;inf&gt;4&lt;/inf&gt; nanoparticles synthesized by facile solvothermal method were coated with SiO&lt;inf&gt;2&lt;/inf&gt; via the Stöber method and further modified by the meso-2,3-dimercaptosuccinic acid (DMSA) to prepare Fe&lt;inf&gt;3&lt;/inf&gt;O&lt;inf&gt;4&lt;/inf&gt;@SiO&lt;inf&gt;2&lt;/inf&gt;@DMSA nanoparticles. The morphology, structure, functional groups, surface charge, and magnetic susceptibility of the nanoparticles were characterized by transmission electron microscopy, X-ray diffraction, Fourier transform infrared spectrometry, X-ray photoelectron spectroscopy, zeta potential analysis, dynamic laser scattering, and vibrating sample magnetometer. Cytotoxicity tests and hemolysis assay were also carried out. Experimental results show that the toxicity of sulfhydryl-modified Fe&lt;inf&gt;3&lt;/inf&gt;O&lt;inf&gt;4&lt;/inf&gt;@SiO&lt;inf&gt;2&lt;/inf&gt; core/shell nanoparticles in mouse fibroblast (L-929) cell lines is between grade 0 and grade 1, and the material lacks hemolytic activity, indicating good biocompatibility of this Fe&lt;inf&gt;3&lt;/inf&gt;O&lt;inf&gt;4&lt;/inf&gt;@SiO&lt;inf&gt;2&lt;/inf&gt;@DMSA nanocomposite, which is suitable for further application in biochemical fields. © 2015 American Chemical Society.</t>
  </si>
  <si>
    <t>biocompatibility; core-shell structure; Fe&lt;inf&gt;3&lt;/inf&gt;O&lt;inf&gt;4&lt;/inf&gt; nanoparticles; Fe&lt;inf&gt;3&lt;/inf&gt;O&lt;inf&gt;4&lt;/inf&gt;@SiO&lt;inf&gt;2&lt;/inf&gt; nanocomposites; sulfhydryl modification; toxicity assessment</t>
  </si>
  <si>
    <t>2-s2.0-84937046498</t>
  </si>
  <si>
    <t>Liu C., He P., Wan P., Li M., Wang K., Tan L., Zhang Y., Yang K.</t>
  </si>
  <si>
    <t>10.1002/jbm.a.35374</t>
  </si>
  <si>
    <t>https://www.scopus.com/inward/record.uri?eid=2-s2.0-84930182848&amp;doi=10.1002%2fjbm.a.35374&amp;partnerID=40&amp;md5=86b66e261ea51b00b56a3f2e40509473</t>
  </si>
  <si>
    <t>Department of Materials Science and Engineering, Nanjing University of Science and Technology, Nanjing, China; Institute of Metal Research, Chinese Academy of Science, Shenyang, China; Southern Medical University, Guangzhou, China; Hospital of Orthopedics, Guangzhou General Hospital of Guangzhou Military Command, Guangzhou, China</t>
  </si>
  <si>
    <t>Liu, C., Department of Materials Science and Engineering, Nanjing University of Science and Technology, Nanjing, China, Institute of Metal Research, Chinese Academy of Science, Shenyang, China; He, P., Southern Medical University, Guangzhou, China, Hospital of Orthopedics, Guangzhou General Hospital of Guangzhou Military Command, Guangzhou, China; Wan, P., Institute of Metal Research, Chinese Academy of Science, Shenyang, China; Li, M., Hospital of Orthopedics, Guangzhou General Hospital of Guangzhou Military Command, Guangzhou, China; Wang, K., Department of Materials Science and Engineering, Nanjing University of Science and Technology, Nanjing, China; Tan, L., Institute of Metal Research, Chinese Academy of Science, Shenyang, China; Zhang, Y., Hospital of Orthopedics, Guangzhou General Hospital of Guangzhou Military Command, Guangzhou, China; Yang, K., Institute of Metal Research, Chinese Academy of Science, Shenyang, China</t>
  </si>
  <si>
    <t>Abstract Mg alloys are gaining interest for applications as biodegradable medical implant, including Mg-Al-Zn series alloys with good combination of mechanical properties and reasonable corrosion resistance. However, whether the existence of second phase particles in the alloys exerts influence on the biocompatibility is still not clear. A deeper understanding of how the particles regulate specific biological responses is becoming a crucial requirement for their subsequent biomedical application. In this work, the in vitro biocompatibility of Mg17Al12 as a common second phase in biodegradable Mg-Al-Zn alloys was investigated via hemolysis, cytotoxicity, cell proliferation, and cell adhesion tests. Moreover, osteogenic differentiation was evaluated by the extracellular matrix mineralization assay. The Mg17Al12 particles were also prepared to simulate the real situation of second phase in the in vivo environment in order to estimate the cellular response in macrophages to the Mg17Al12 particles. The experimental results indicated that no hemolysis was found and an excellent cytocompatibility was also proved for the Mg17Al12 second phase when co-cultured with L929 cells, MC3T3-E1 cells and BMSCs. Macrophage phagocytosis co-culture test revealed that Mg17Al12 particles exerted no harmful effect on RAW264.7 macrophages and could be phagocytized by the RAW264.7 cells. Furthermore, the possible inflammatory reaction and metabolic way for Mg17Al12 phase were also discussed in detail. © 2014 Wiley Periodicals, Inc.</t>
  </si>
  <si>
    <t>biocompatibility; macrophage phagocytosis; magnesium alloys; Mg17Al12; second phase</t>
  </si>
  <si>
    <t>2-s2.0-84930182848</t>
  </si>
  <si>
    <t>Chen L.Q., Fang L., Ling J., Ding C.Z., Kang B., Huang C.Z.</t>
  </si>
  <si>
    <t>Chemical Research in Toxicology</t>
  </si>
  <si>
    <t>10.1021/tx500479m</t>
  </si>
  <si>
    <t>https://www.scopus.com/inward/record.uri?eid=2-s2.0-84924891283&amp;doi=10.1021%2ftx500479m&amp;partnerID=40&amp;md5=af691f75c9fb08a6fcebf978d622ca20</t>
  </si>
  <si>
    <t>Asian International Rivers Center, Yunnan Key Laboratory of International Rivers and Trans-boundary Eco-Security, China; College of Chemical Science and Technology, Yunnan University, Kunming, China; Key Laboratory of Luminescence and Real-Time Analytical Chemistry (Southwest University), Ministry of Education, Southwest University, Chongqing, China</t>
  </si>
  <si>
    <t>Chen, L.Q., Asian International Rivers Center, Yunnan Key Laboratory of International Rivers and Trans-boundary Eco-Security, China; Fang, L., Asian International Rivers Center, Yunnan Key Laboratory of International Rivers and Trans-boundary Eco-Security, China; Ling, J., College of Chemical Science and Technology, Yunnan University, Kunming, China; Ding, C.Z., Asian International Rivers Center, Yunnan Key Laboratory of International Rivers and Trans-boundary Eco-Security, China; Kang, B., Asian International Rivers Center, Yunnan Key Laboratory of International Rivers and Trans-boundary Eco-Security, China; Huang, C.Z., Key Laboratory of Luminescence and Real-Time Analytical Chemistry (Southwest University), Ministry of Education, Southwest University, Chongqing, China</t>
  </si>
  <si>
    <t>Silver nanoparticles (AgNPs) are increasingly being used as antimicrobial agents and drug carriers in biomedical fields. However, toxicological information on their effects on red blood cells (RBCs) and the mechanisms involved remain sparse. In this article, we examined the size dependent nanotoxicity of AgNPs using three different characteristic sizes of 15 nm (AgNPs15), 50 nm (AgNPs50), and 100 nm (AgNPs100) against fish RBCs. Optical microscopy and transmission electron microscopy observations showed that AgNPs exhibited a size effect on their adsorption and uptake by RBCs. The middle sized AgNPs50, compared with the smaller or bigger ones, showed the highest level of adsorption and uptake by the RBCs, suggesting an optimal size of ∼50 nm for passive uptake by RBCs. The toxic effects determined based on the hemolysis, membrane injury, lipid peroxidation, and antioxidant enzyme production were fairly size and dose dependent. In particular, the smallest sized AgNPs15 displayed a greater ability to induce hemolysis and membrane damage than AgNPs50 and AgNPs100. Such cytotoxicity induced by AgNPs should be attributed to the direct interaction of the nanoparticle with the RBCs, resulting in the production of oxidative stress, membrane injury, and subsequently hemolysis. Overall, the results suggest that particle size is a critical factor influencing the interaction between AgNPs and the RBCs. © 2015 American Chemical Society.</t>
  </si>
  <si>
    <t>2-s2.0-84924891283</t>
  </si>
  <si>
    <t>Ereath Beeran A., Nazeer S.S., Fernandez F.B., Muvvala K.S., Wunderlich W., Anil S., Vellappally S., Ramachandra Rao M.S., John A., Jayasree R.S., Harikrishna Varma P.R.</t>
  </si>
  <si>
    <t>Physical Chemistry Chemical Physics</t>
  </si>
  <si>
    <t>10.1039/c4cp05122j</t>
  </si>
  <si>
    <t>https://www.scopus.com/inward/record.uri?eid=2-s2.0-84922247612&amp;doi=10.1039%2fc4cp05122j&amp;partnerID=40&amp;md5=985d7a31646a93660cc21c5b32d56d8b</t>
  </si>
  <si>
    <t>Bioceramics Laboratory, Biomedical Technology Wing, Sree Chitra Tirunal Institute for Medical Sciences and Technology, Poojappura, India; Biophotonics and Imaging Lab., Biomedical Technology Wing, Sree Chitra Tirunal Institute for Medical Sciences and Technology, Poojappura, India; Transmission Electron Microscopy Laboratory, Biomedical Technology Wing, Sree Chitra Tirunal Institute for Medical Sciences and Technology, Poojappura, India; Department of Physics, Indian Institute of Technology Madras, Chennai, India; Department of Materials Science, Faculty of Engineering, Tokai University, Kitakaname 4-1-1, Hiratsuka-shi, Japan; Department of Periodontics and Community Dentistry, College of Dentistry, King Saud University, Riyadh, Saudi Arabia; Dental Biomaterials Research, College of Applied Medical Sciences, King Saud University, Riyadh, Saudi Arabia</t>
  </si>
  <si>
    <t>Ereath Beeran, A., Bioceramics Laboratory, Biomedical Technology Wing, Sree Chitra Tirunal Institute for Medical Sciences and Technology, Poojappura, India; Nazeer, S.S., Biophotonics and Imaging Lab., Biomedical Technology Wing, Sree Chitra Tirunal Institute for Medical Sciences and Technology, Poojappura, India; Fernandez, F.B., Transmission Electron Microscopy Laboratory, Biomedical Technology Wing, Sree Chitra Tirunal Institute for Medical Sciences and Technology, Poojappura, India; Muvvala, K.S., Department of Physics, Indian Institute of Technology Madras, Chennai, India; Wunderlich, W., Department of Materials Science, Faculty of Engineering, Tokai University, Kitakaname 4-1-1, Hiratsuka-shi, Japan; Anil, S., Department of Periodontics and Community Dentistry, College of Dentistry, King Saud University, Riyadh, Saudi Arabia; Vellappally, S., Dental Biomaterials Research, College of Applied Medical Sciences, King Saud University, Riyadh, Saudi Arabia; Ramachandra Rao, M.S., Department of Physics, Indian Institute of Technology Madras, Chennai, India; John, A., Transmission Electron Microscopy Laboratory, Biomedical Technology Wing, Sree Chitra Tirunal Institute for Medical Sciences and Technology, Poojappura, India; Jayasree, R.S., Biophotonics and Imaging Lab., Biomedical Technology Wing, Sree Chitra Tirunal Institute for Medical Sciences and Technology, Poojappura, India; Harikrishna Varma, P.R., Bioceramics Laboratory, Biomedical Technology Wing, Sree Chitra Tirunal Institute for Medical Sciences and Technology, Poojappura, India</t>
  </si>
  <si>
    <t>Despite the success in the use of superparamagnetic iron oxide nanoparticles (SPION) for various scientific applications, its potential in biomedical fields has not been exploited to its full potential. In this context, an in situ substitution of Mn2+ was performed in SPION and a series of ferrite particles, MnxFe1-xFe2O4 with a varying molar ratio of Mn2+ : Fe2+ where 'x' varies from 0-0.75. The ferrite particles obtained were further studied in MRI contrast applications and showed appreciable enhancement in their MRI contrast properties. Manganese substituted ferrite nanocrystals (MnIOs) were synthesized using a novel, one-step aqueous co-precipitation method based on the use of a combination of sodium hydroxide and trisodium citrate (TSC). This approach yielded the formation of highly crystalline, superparamagnetic MnIOs with good control over their size and bivalent Mn ion crystal substitution. The presence of a TSC hydrophilic layer on the surface facilitated easy dispersion of the materials in an aqueous media. Primary characterizations such as structural, chemical and magnetic properties demonstrated the successful formation of manganese substituted ferrite. More significantly, the MRI relaxivity of the MnIOs improved fourfold when compared to SPION crystals imparting high potential for use as an MRI contrast agent. Further, the cytocompatibility and blood compatibility evaluations demonstrated excellent cell morphological integrity even at high concentrations of nanoparticles supporting the non-toxic nature of nanoparticles. These results open new horizons for the design of biocompatible water dispersible ferrite nanoparticles with good relaxivity properties via a versatile and easily scalable co-precipitation route. © the Owner Societies 2015.</t>
  </si>
  <si>
    <t>2-s2.0-84922247612</t>
  </si>
  <si>
    <t>Liu F., Wang J., Cao Q., Deng H., Shao G., Deng D.Y.B., Zhou W.</t>
  </si>
  <si>
    <t>Chemical Communications</t>
  </si>
  <si>
    <t>10.1039/c4cc08914f</t>
  </si>
  <si>
    <t>https://www.scopus.com/inward/record.uri?eid=2-s2.0-84921840429&amp;doi=10.1039%2fc4cc08914f&amp;partnerID=40&amp;md5=ee25bd62e98cbac079f124f23fe2d31e</t>
  </si>
  <si>
    <t>Institute of Biomaterial, Department of Applied Chemistry, South China Agricultural University, Guangzhou, China; Research Center of Translational Medicine, First Affiliated Hospital, Sun Yat-Sen University, Guangzhou, China; College of Animal Science, South China Agricultural University, Guangzhou, China; School of Chemistry and Chemical Engineering, Sun Yat-sen University, Guangzhou, China</t>
  </si>
  <si>
    <t>Liu, F., Institute of Biomaterial, Department of Applied Chemistry, South China Agricultural University, Guangzhou, China, School of Chemistry and Chemical Engineering, Sun Yat-sen University, Guangzhou, China; Wang, J., Research Center of Translational Medicine, First Affiliated Hospital, Sun Yat-Sen University, Guangzhou, China; Cao, Q., College of Animal Science, South China Agricultural University, Guangzhou, China; Deng, H., Institute of Biomaterial, Department of Applied Chemistry, South China Agricultural University, Guangzhou, China; Shao, G., School of Chemistry and Chemical Engineering, Sun Yat-sen University, Guangzhou, China; Deng, D.Y.B., Research Center of Translational Medicine, First Affiliated Hospital, Sun Yat-Sen University, Guangzhou, China; Zhou, W., Institute of Biomaterial, Department of Applied Chemistry, South China Agricultural University, Guangzhou, China</t>
  </si>
  <si>
    <t>In this work, yolk-shell structured magnetic hollow mesoporous silica (MHMS) nanospheres with controllable magnetic responsibility, high specific surface area, a huge cavity and ink-bottle type mesopores were successfully synthesized in one-step by an electrostatic self-assembly templated approach. The obtained MHMS nanospheres exhibited low cytotoxicity, excellent biocompatibility and potential application in the biomedical field. © The Royal Society of Chemistry 2015.</t>
  </si>
  <si>
    <t>2-s2.0-84921840429</t>
  </si>
  <si>
    <t>Cai B., Hu K., Li C., Jin J., Hu Y.</t>
  </si>
  <si>
    <t>10.1016/j.apsusc.2015.08.178</t>
  </si>
  <si>
    <t>https://www.scopus.com/inward/record.uri?eid=2-s2.0-84948666939&amp;doi=10.1016%2fj.apsusc.2015.08.178&amp;partnerID=40&amp;md5=41c43985e9d7089d201e27c3dd7bb4db</t>
  </si>
  <si>
    <t>School of Chemistry and Materials Science, Liaoning Shihua University, Fushun, China; State Key Laboratory of Polymer Physics and Chemistry, Changchun Institute of Applied Chemistry, Chinese Academy of Sciences, Changchun, China; Department of Urology, First Hospital of Jilin University, Changchun, China</t>
  </si>
  <si>
    <t>Cai, B., School of Chemistry and Materials Science, Liaoning Shihua University, Fushun, China, State Key Laboratory of Polymer Physics and Chemistry, Changchun Institute of Applied Chemistry, Chinese Academy of Sciences, Changchun, China; Hu, K., Department of Urology, First Hospital of Jilin University, Changchun, China; Li, C., State Key Laboratory of Polymer Physics and Chemistry, Changchun Institute of Applied Chemistry, Chinese Academy of Sciences, Changchun, China; Jin, J., State Key Laboratory of Polymer Physics and Chemistry, Changchun Institute of Applied Chemistry, Chinese Academy of Sciences, Changchun, China; Hu, Y., School of Chemistry and Materials Science, Liaoning Shihua University, Fushun, China</t>
  </si>
  <si>
    <t>Graphene oxide (GO) had great potential in various applications especial biomedical materials. In this study, we improved the hemocompatibility especial hemolysis properties of GO nanosheets by grafting bovine serum albumin (BSA). The hemocompatibility of GO-g-BSA was improved. The hemolysis ratio of GO-g-BSA was lower than 0.2% and no visible hemoglobin release was observed. In a flowed condition, the interaction between GO and RBC was monitored real time by quartz crystal microbalance with dissipation (QCM-D) and the hemolysis rates of eluted RBC solution was determined. The balance between the adsorption and degradation of RBC on the surface of GO was a linear process. The GO-g-BSA surface decreased the adhesion of RBC in a flowed condition, maintained the morphology of RBC and reduced the hemolysis rate in the most effective manner. The inert of BSA resisted GO interacting with the lipid bilayers of RBC and the negative charge on the surface of BSA repelled the approach of negative charged RBC. The excellent hemocompatibility of the BSA modified GO might confer its great potentials for various biomedical applications. © 2015 Elsevier B.V. All rights reserved.</t>
  </si>
  <si>
    <t>Bovine serum albumin; Graphene oxide; Hemolysis; QCM-D</t>
  </si>
  <si>
    <t>2-s2.0-84948666939</t>
  </si>
  <si>
    <t>Paul S., Sasikumar C.S., Cherian S.M., Cherian K.M.</t>
  </si>
  <si>
    <t>International Journal of ChemTech Research</t>
  </si>
  <si>
    <t>https://www.scopus.com/inward/record.uri?eid=2-s2.0-84922551500&amp;partnerID=40&amp;md5=b5cfc482c68522698f2cc6d7db458a9c</t>
  </si>
  <si>
    <t>Department of Cellular and Molecular Biochemistry, Frontier Mediville, An unit of Frontier Lifeline and Dr. K.M. Cherian Heart Foundation, R-30-C, Ambattur Industrial Estate Road, Mogappair, Chennai, India</t>
  </si>
  <si>
    <t>Paul, S., Department of Cellular and Molecular Biochemistry, Frontier Mediville, An unit of Frontier Lifeline and Dr. K.M. Cherian Heart Foundation, R-30-C, Ambattur Industrial Estate Road, Mogappair, Chennai, India; Sasikumar, C.S., Department of Cellular and Molecular Biochemistry, Frontier Mediville, An unit of Frontier Lifeline and Dr. K.M. Cherian Heart Foundation, R-30-C, Ambattur Industrial Estate Road, Mogappair, Chennai, India; Cherian, S.M., Department of Cellular and Molecular Biochemistry, Frontier Mediville, An unit of Frontier Lifeline and Dr. K.M. Cherian Heart Foundation, R-30-C, Ambattur Industrial Estate Road, Mogappair, Chennai, India; Cherian, K.M., Department of Cellular and Molecular Biochemistry, Frontier Mediville, An unit of Frontier Lifeline and Dr. K.M. Cherian Heart Foundation, R-30-C, Ambattur Industrial Estate Road, Mogappair, Chennai, India</t>
  </si>
  <si>
    <t>Chitosan prepared from natural polymer chitin and cast into transdermal patch with bio-silver nanoparticles isolated from Ganoderma lucidum as a drug has been tested for the wound healing activity. Chitosan prepared with 85% degree of deactyelyation and confirmed by FTIR (Fourier transform Infrared spectroscopy) and XRD (Xray diffraction spectroscopy);Ganoderma lucidum used to synthesis silver nanoparticles and confirmation was done by TEM (Transmission electron microscope),EDAX (Energy dispersion xray spectroscopy) and XRD (Xray diffraction spectroscopy).An attempt has been made here to formulate transdermal patches.,Chitosan was added for the flexibility and permeation enchancer,Glycerol was used as plasticizer, Gelatin to give the moisturizing content and silver nanoparticles acts as cross linking agent.The prepared transdermal patch were then evaluated for biomedical parameters such as bioadhesion strength, heamocompability,in vitro degradeation and microbial penetration test. The results showed by transdermal patch could meet the essential requirements for reasonable wound dressing material with desirable characterstics and fulfilled the requirements to obtain the transdermal patch for wound management. © 2015, International Journal of ChemTech Research. All rights reserved.</t>
  </si>
  <si>
    <t>Chitosan; Ganoderma lucidum; Gelatin; Scratchassay; Silvernanoparticles; Wound healing</t>
  </si>
  <si>
    <t>2-s2.0-84922551500</t>
  </si>
  <si>
    <t>Liu H.-Y., Du L., Zhao Y.-T., Tian W.-Q.</t>
  </si>
  <si>
    <t>Journal of Nanomaterials</t>
  </si>
  <si>
    <t>10.1155/2015/685323</t>
  </si>
  <si>
    <t>https://www.scopus.com/inward/record.uri?eid=2-s2.0-84948783707&amp;doi=10.1155%2f2015%2f685323&amp;partnerID=40&amp;md5=fd1cb629bfbb2236caee2e0fe358c1f3</t>
  </si>
  <si>
    <t>Department of Biomedical Engineering, School of Basic Medical Science, Wuhan University, Wuhan, China; Oil and Gas Fire Protection Key Laboratory of Sichuan Province, China Petroleum Engineering Co. Ltd. South-West Company, Chengdu, China</t>
  </si>
  <si>
    <t>Liu, H.-Y., Department of Biomedical Engineering, School of Basic Medical Science, Wuhan University, Wuhan, China; Du, L., Oil and Gas Fire Protection Key Laboratory of Sichuan Province, China Petroleum Engineering Co. Ltd. South-West Company, Chengdu, China; Zhao, Y.-T., Department of Biomedical Engineering, School of Basic Medical Science, Wuhan University, Wuhan, China; Tian, W.-Q., Department of Biomedical Engineering, School of Basic Medical Science, Wuhan University, Wuhan, China</t>
  </si>
  <si>
    <t>Halloysite nanotubes (HNTs), due to their unique structures and properties, may play an important role in biomedical applications. In vitro test is usually conducted as a preliminary screening evaluation of the hemocompatibility and cytotoxicity of HNTs for its short term consuming, convenience, and less expense. In this work, HNTs were processed with anticoagulated rabbit blood to detect its blood compatibility. The result of hemolysis test shows that the hemolysis ratios are below 0.5%, indicating nonhemolysis of HNTs. Plasma recalcification time suggests that HNTs are dose-dependently contributing to blood coagulation in platelet poor plasma (PPP). The effect of platelet activation caused by HNTs was also examined by scanning electron microscopy (SEM). Meanwhile, HNTs were labeled with fluorescein isothiocyanate (FITC) to observe its intracellular distribution in A549 cells under confocal microscopy. CCK-8 test and TUNEL test of HNTs at different concentration levels were performed in vitro, respectively. Therefore, the potential usage of HNTs in medicine may be very meaningful in oral dosing, dermal application, dental uses, or medical implants. © 2015 Hao-Yang Liu et al.</t>
  </si>
  <si>
    <t>2-s2.0-84948783707</t>
  </si>
  <si>
    <t>Thampi S., Muthuvijayan V., Parameswaran R.</t>
  </si>
  <si>
    <t>Journal of Applied Polymer Science</t>
  </si>
  <si>
    <t>10.1002/app.41809</t>
  </si>
  <si>
    <t>https://www.scopus.com/inward/record.uri?eid=2-s2.0-84921463272&amp;doi=10.1002%2fapp.41809&amp;partnerID=40&amp;md5=e6025f8c91bb9a8706510435420b5307</t>
  </si>
  <si>
    <t>Department of Biotechnology, Bhupat and Jyoti Mehta School of Biosciences, Indian Institute of Technology Madras, Chennai, India; Polymer Processing Laboratory, Biomedical Technology Wing, Sree Chitra Thirunal Institute of Medical Sciences and Technology, Thiruvananthapuram, India</t>
  </si>
  <si>
    <t>Thampi, S., Department of Biotechnology, Bhupat and Jyoti Mehta School of Biosciences, Indian Institute of Technology Madras, Chennai, India, Polymer Processing Laboratory, Biomedical Technology Wing, Sree Chitra Thirunal Institute of Medical Sciences and Technology, Thiruvananthapuram, India; Muthuvijayan, V., Department of Biotechnology, Bhupat and Jyoti Mehta School of Biosciences, Indian Institute of Technology Madras, Chennai, India; Parameswaran, R., Polymer Processing Laboratory, Biomedical Technology Wing, Sree Chitra Thirunal Institute of Medical Sciences and Technology, Thiruvananthapuram, India</t>
  </si>
  <si>
    <t>In this article, we report the development of graphene oxide (GO) reinforced electrospun poly(carbonate urethane) (PCU) nanocomposite membranes intended for biomedical applications. In this study, we aimed to improve the mechanical properties of PCU fibroporous electrospun membranes through fiber alignment and GO incorporation. Membranes with 1, 1.5, and 3% loadings of GO were evaluated for their morphology, mechanical properties, crystallinity, biocompatibility, and hemocompatibility. The mechanical properties were assessed under both static and dynamic conditions to explore the tensile characteristics and viscoelastic properties. The results show that GO presented a good dispersion and exfoliation in the PCU matrix, contributing to an increase in the mechanical performance. The static mechanical properties indicated a 55% increase in the tensile strength, a 127% increase in toughness for 1.5 wt % GO loading and the achievement of a maximum strength reinforcement efficiency value at the same loading. Crystallinity changes in membranes were examined by X-ray diffraction analysis. In vitro cytotoxicity tests with L-929 fibroblast cells and percentage hemolysis tests with fresh venous blood displayed the membranes to be cytocompatible with acceptable levels of hemolytic characteristics. Accordingly, these results highlight the potential of this mechanically improved composite membrane's application in the biomedical field. © 2015 Wiley Periodicals, Inc.</t>
  </si>
  <si>
    <t>Biomedical applications; Composites; Electrospinning; Mechanical properties; Membranes</t>
  </si>
  <si>
    <t>2-s2.0-84921463272</t>
  </si>
  <si>
    <t>Prodana M., Duta M., Ionita D., Bojin D., Stan M.S., Dinischiotu A., Demetrescu I.</t>
  </si>
  <si>
    <t>10.1016/j.ceramint.2015.01.060</t>
  </si>
  <si>
    <t>https://www.scopus.com/inward/record.uri?eid=2-s2.0-84925354721&amp;doi=10.1016%2fj.ceramint.2015.01.060&amp;partnerID=40&amp;md5=c0578344c8ffb372fde810af46ddbae5</t>
  </si>
  <si>
    <t>University Politehnica of Bucharest, Faculty of Applied Chemistry and Materials Science, 1-7, Polizu Str., Bucharest, Romania; Department of Biochemistry and Molecular Biology, Faculty of Biology, University of Bucharest, 91-95 Splaiul Independentei, Bucharest, Romania</t>
  </si>
  <si>
    <t>Prodana, M., University Politehnica of Bucharest, Faculty of Applied Chemistry and Materials Science, 1-7, Polizu Str., Bucharest, Romania; Duta, M., University Politehnica of Bucharest, Faculty of Applied Chemistry and Materials Science, 1-7, Polizu Str., Bucharest, Romania; Ionita, D., University Politehnica of Bucharest, Faculty of Applied Chemistry and Materials Science, 1-7, Polizu Str., Bucharest, Romania; Bojin, D., University Politehnica of Bucharest, Faculty of Applied Chemistry and Materials Science, 1-7, Polizu Str., Bucharest, Romania; Stan, M.S., Department of Biochemistry and Molecular Biology, Faculty of Biology, University of Bucharest, 91-95 Splaiul Independentei, Bucharest, Romania; Dinischiotu, A., Department of Biochemistry and Molecular Biology, Faculty of Biology, University of Bucharest, 91-95 Splaiul Independentei, Bucharest, Romania; Demetrescu, I., University Politehnica of Bucharest, Faculty of Applied Chemistry and Materials Science, 1-7, Polizu Str., Bucharest, Romania</t>
  </si>
  <si>
    <t>The present paper is a hybrid approach, proposing the elaboration of a complex ceramic coating on Ti plates, containing TiO2 nanotubes obtained by anodizing, multiwalled carbon nanotubes (MWCNTs) functionalized with -COOH groups and hydroxyapatite. The research led to a new hybrid material with improved characteristics that can be used in biomedical applications. For this purpose we proceeded to functionalize multiwalled carbon nanotubes with -COOH groups. Anodic procedure was used to obtain TiO2 nanotubes. After anodizing, electrodeposition as a cheaper and faster procedure of hybrid material MWCNT-COOH/HA took place. The structure of the hybrid material was identified using infrared spectroscopy (FTIR analysis) and morphological features were studied by scanning electron microscopy (SEM). The wettability was evaluated by contact angle measurements and microhardness was determined by a mechanical resistance test. Hemolysis assays were performed and in vitro cell response was investigated. This ceramic coating has an optimal microstructure and morphology, as indicated by SEM, showing a proper surface for the osteoblast adhesion, viability and proliferation. The new ceramic coating has induced an increase of microhardness and of the hemolytic index, in the same time with a decrease of contact angle, but the values remained in the domains of hydrophilic character and of nonhemolytic materials. Therefore, based on osteoblast response as well, we propose a new complex ceramic coating which satisfies exigent requirements and signifies a progress in the field of the implant biomaterials. © 2015 Elsevier Ltd and Techna Group S.r.l. All rights reserved.</t>
  </si>
  <si>
    <t>Carbon nanotubes; Cell response; FTIR; Hydroxyapatite; SEM</t>
  </si>
  <si>
    <t>2-s2.0-84925354721</t>
  </si>
  <si>
    <t>Prabu P., Vedakumari W.S., Sastry T.P.</t>
  </si>
  <si>
    <t>10.1039/c5nr00113g</t>
  </si>
  <si>
    <t>https://www.scopus.com/inward/record.uri?eid=2-s2.0-84930077350&amp;doi=10.1039%2fc5nr00113g&amp;partnerID=40&amp;md5=2a786d5e030e9a1005878b6c75fca9cc</t>
  </si>
  <si>
    <t>Bio-Products Laboratory, Central Leather Research Institute (CLRI), Adyar, Chennai, India</t>
  </si>
  <si>
    <t>Prabu, P., Bio-Products Laboratory, Central Leather Research Institute (CLRI), Adyar, Chennai, India; Vedakumari, W.S., Bio-Products Laboratory, Central Leather Research Institute (CLRI), Adyar, Chennai, India; Sastry, T.P., Bio-Products Laboratory, Central Leather Research Institute (CLRI), Adyar, Chennai, India</t>
  </si>
  <si>
    <t>Recently, bioretention and toxicity of injected nanoparticles in the body has drawn much attention in biomedical research. In the present study, 5 mg Fe per kg body weight of magnetic fibrin nanoparticles (MFNPs) were injected into mice intravenously and investigated for their blood clearance profile, biodistribution, haematology and pathology studies for a time period of 28 days. Moderately long circulation of MFNPs in blood was observed with probable degradation and excretion into the bloodstream via monoatomic iron forms. Inductively coupled plasma optical emission spectrometry (ICP-OES) and Prussian blue staining results showed increased accumulation of MFNPs in the liver, followed by spleen and other organs. Body weight, spleen/thymus indexes, haematology, serum biochemistry and histopathology studies demonstrated that MFNPs were biocompatible. These results suggest the feasibility of using MFNPs for drug delivery and imaging applications. © The Royal Society of Chemistry.</t>
  </si>
  <si>
    <t>2-s2.0-84930077350</t>
  </si>
  <si>
    <t>Kesharwani P., Mishra V., Jain N.K.</t>
  </si>
  <si>
    <t>Journal of Drug Delivery Science and Technology</t>
  </si>
  <si>
    <t>10.1016/j.jddst.2015.04.006</t>
  </si>
  <si>
    <t>https://www.scopus.com/inward/record.uri?eid=2-s2.0-84937957626&amp;doi=10.1016%2fj.jddst.2015.04.006&amp;partnerID=40&amp;md5=b18e6d096173458f6507c120c4c33f23</t>
  </si>
  <si>
    <t>Pharmaceutics Research Laboratory, Department of Pharmaceutical Sciences, Dr. Hari Singh Gour Central University, Sagar, MP, India</t>
  </si>
  <si>
    <t>Kesharwani, P., Pharmaceutics Research Laboratory, Department of Pharmaceutical Sciences, Dr. Hari Singh Gour Central University, Sagar, MP, India; Mishra, V., Pharmaceutics Research Laboratory, Department of Pharmaceutical Sciences, Dr. Hari Singh Gour Central University, Sagar, MP, India; Jain, N.K., Pharmaceutics Research Laboratory, Department of Pharmaceutical Sciences, Dr. Hari Singh Gour Central University, Sagar, MP, India</t>
  </si>
  <si>
    <t>The success of any drug delivery carrier strictly depends on its toxicological profile. Apart from huge drug delivery potential of dendrimers, toxicity associated with their positively charged surfaces, constrains their biomedical applications. Engineering of these surfaces with targeting ligands not only diminishes their toxicity but also enhances the targeting potential. Conjugation of folate on the surface of poly(-propyleneimine) (PPI) dendrimers is widely explored concept. The present paper investigated generation-dependent hemolytic toxicity of folate anchored PPI dendrimer (FA-PPI3, FA-PPI4 and FA-PPI5) at different concentrations (0.1-0.5% w/v). Further the effect of folate engineered PPI dendrimers on the surface morphology of human erythrocytes and hematological parameters was also observed. In the final outcome the extent of hemolysis was found to be concentration as well as generation dependent. © 2015 Elsevier B.V. All rights reserved.</t>
  </si>
  <si>
    <t>Erythrocytes; Hemolytic toxicity; PPI dendrimer; Surface engineering</t>
  </si>
  <si>
    <t>2-s2.0-84937957626</t>
  </si>
  <si>
    <t>Selvakumar M., Jaganathan S.K., Nando G.B., Chattopadhyay S.</t>
  </si>
  <si>
    <t>10.1166/jbn.2015.1975</t>
  </si>
  <si>
    <t>https://www.scopus.com/inward/record.uri?eid=2-s2.0-84918539292&amp;doi=10.1166%2fjbn.2015.1975&amp;partnerID=40&amp;md5=7bbe05cc4977394445eb073a0bbe43b7</t>
  </si>
  <si>
    <t>Indian Institute of Technology, Rubber Technology Centre, Kharagpur, India; Faculty of Bioscience and Medical Engineering, IJN-UTM Cardiovascular Engineering Centre, Universiti Teknologi Malaysia, Johor Bahru, Malaysia; Department of Research and Development, PSNA College of Engineering and Technology, Dindigul, Tamil Nadu, India</t>
  </si>
  <si>
    <t>Selvakumar, M., Indian Institute of Technology, Rubber Technology Centre, Kharagpur, India; Jaganathan, S.K., Faculty of Bioscience and Medical Engineering, IJN-UTM Cardiovascular Engineering Centre, Universiti Teknologi Malaysia, Johor Bahru, Malaysia, Department of Research and Development, PSNA College of Engineering and Technology, Dindigul, Tamil Nadu, India; Nando, G.B., Indian Institute of Technology, Rubber Technology Centre, Kharagpur, India; Chattopadhyay, S., Indian Institute of Technology, Rubber Technology Centre, Kharagpur, India</t>
  </si>
  <si>
    <t>The present investigation reports the preparation of two types of 2D rod-like nano-hydroxyapatite (nHA) (unmodified and Polypropylene glycol (PPG) wrapped) of varying high-aspect ratios, by modified co-precipitation methods, without any templates. These nHA were successfully introduced into novel synthesized Thermoplastic Polyurethane (TPU) matrices based on polycarbonate soft segments, by both in-situ and ex-situ techniques. Physico-mechanical properties of the insitu prepared TPU/nHA nanocomposites were found to be superior compared to the ex-situ counterparts, and pristine nHA reinforced TPU. Improved biocompatibility of the prepared nanocomposites was confirmed by MTT assays using osteoblast-like MG63 cells. Cell proliferation was evident over an extended period. Osteoconductivity of the nanocomposites was observed by successful formation of an apatite layer on the surface of the samples, after immersion into simulated body fluid (SBF). Prothrombin time (PT) and activated partial thromboplastin time (APTT), as calculated from coagulation assays, displayed an increase in the clotting time, particularly for the PPG-wrapped nHA nanocomposites, prepared through the in-situ technique. Only 0.3% of hemolysis was observed for the in-situ prepared nanocomposites, which establishes the antithrombotic property of the material. The key parameters for enhancing the technical properties and biocompatibility of the nanocomposites are: the interfacial adhesion parameter (Bσy ), the polymer-filler affinity, the aspect ratio of filler and non-covalent modifications, and the state of dispersion. Thus, the novel TPU/polymer wrapped nHA nanocomposites have great potential for biomedical applications, in particular for vascular prostheses, cardiovascular implants, scaffolds, and soft and hard tissues implants.</t>
  </si>
  <si>
    <t>Antithrombotic; Nanohydroxyapatite; Noncovalent modification; Polycarbonate diol; Thermoplastic polyurethane</t>
  </si>
  <si>
    <t>2-s2.0-84918539292</t>
  </si>
  <si>
    <t>Szczeszak A., Ekner-Grzyb A., Runowski M., Mrówczyńska L., Grzyb T., Lis S.</t>
  </si>
  <si>
    <t>10.1007/s11051-015-2950-4</t>
  </si>
  <si>
    <t>https://www.scopus.com/inward/record.uri?eid=2-s2.0-84925115667&amp;doi=10.1007%2fs11051-015-2950-4&amp;partnerID=40&amp;md5=3c723506e7563f835b30ee203db0c0dc</t>
  </si>
  <si>
    <t>Department of Rare Earths, Adam Mickiewicz University, Grunwaldzka 6, Poznań, Poland; Department of Behavioural Ecology, Adam Mickiewicz University, Umultowska 89, Poznań, Poland; Department of Cell Biology, Adam Mickiewicz University, Umultowska 89, Poznań, Poland</t>
  </si>
  <si>
    <t>Szczeszak, A., Department of Rare Earths, Adam Mickiewicz University, Grunwaldzka 6, Poznań, Poland; Ekner-Grzyb, A., Department of Behavioural Ecology, Adam Mickiewicz University, Umultowska 89, Poznań, Poland; Runowski, M., Department of Rare Earths, Adam Mickiewicz University, Grunwaldzka 6, Poznań, Poland; Mrówczyńska, L., Department of Cell Biology, Adam Mickiewicz University, Umultowska 89, Poznań, Poland; Grzyb, T., Department of Rare Earths, Adam Mickiewicz University, Grunwaldzka 6, Poznań, Poland; Lis, S., Department of Rare Earths, Adam Mickiewicz University, Grunwaldzka 6, Poznań, Poland</t>
  </si>
  <si>
    <t>Rare earths orthovanadates (REVO4) doped with luminescent lanthanide ions (Ln3+) play an important role as promising light-emitting materials. Gadolinium orthovanadate exhibits strong absorption of ultraviolet radiation and as a matrix doped with Eu3+ ions is well known for its efficient and intense red emission, induced by energy transfer from the VO4 3− groups to Eu3+ ions. In the presented study, Fe3O4@SiO2@GdVO4:Eu3+ 5 % nanomaterial was investigated. The core@shell structures demonstrate attractive properties, such as higher thermal stability, enhanced water solubility, increased optical response, higher luminescence, longer decay times, and magnetic properties. Silica coating may protect nanocrystals from the surrounding environment. Therefore, such silica-covered nanoparticles (NPs) are successfully utilized in biomedical research. Multifunctional magnetic nanophosphors are very interesting due to their potential biomedical applications such as magnetic resonance imaging, hyperthermic treatment, and drug delivery. Therefore, the aim of our study was to investigate photophysical, chemical, and biological properties of multifunctional REVO4 doped with Ln3+. Moreover, the studied NPs did not affect erythrocyte sedimentation rate, cell membrane permeability, and morphology of human red blood cells. © 2015, Springer Science+Business Media Dordrecht.</t>
  </si>
  <si>
    <t>Erythrocytes; Health effects; Hemolysis; Human red blood cells; Multifunctional nanostructures; Nanoparticles; Surface decoration</t>
  </si>
  <si>
    <t>2-s2.0-84925115667</t>
  </si>
  <si>
    <t>Ba Z., Zhang Y., Wei J., Han J., Wang Z., Shao G.</t>
  </si>
  <si>
    <t>New Journal of Chemistry</t>
  </si>
  <si>
    <t>10.1039/c4nj01524j</t>
  </si>
  <si>
    <t>https://www.scopus.com/inward/record.uri?eid=2-s2.0-84918834213&amp;doi=10.1039%2fc4nj01524j&amp;partnerID=40&amp;md5=012e8fdb7a3ae08b5c282eafa0e2d62d</t>
  </si>
  <si>
    <t>Department of Radiology, Second Hospital of Shandong University, Shandong University, Jinan, Shandong, China; Department of Radiology, Laigang Hospital, Taishan Medical University, Laiwu, Shandong, China; Department of Radiology, People's Hospital of Xintai City, Xintai, Shandong, China</t>
  </si>
  <si>
    <t>Ba, Z., Department of Radiology, Second Hospital of Shandong University, Shandong University, Jinan, Shandong, China, Department of Radiology, Laigang Hospital, Taishan Medical University, Laiwu, Shandong, China; Zhang, Y., Department of Radiology, Laigang Hospital, Taishan Medical University, Laiwu, Shandong, China; Wei, J., Department of Radiology, People's Hospital of Xintai City, Xintai, Shandong, China; Han, J., Department of Radiology, Laigang Hospital, Taishan Medical University, Laiwu, Shandong, China; Wang, Z., Department of Radiology, Laigang Hospital, Taishan Medical University, Laiwu, Shandong, China; Shao, G., Department of Radiology, Second Hospital of Shandong University, Shandong University, Jinan, Shandong, China</t>
  </si>
  <si>
    <t>Nanoparticulate contrast agents have drawn considerable attention and interest because of their potential application in medical diagnosis and prognosis. In the present study, we designed and constructed high-performance nanoparticulate contrast agents based on PEGylated lutetium hydroxycarbonate nanoparticles (PEG-LuNPs) for X-ray computed tomography imaging, which were synthesized via a green and large-scale route. Under the daily clinical voltage, our PEG-LuNPs provided much more enhanced contrast than the routinely used iodine-based molecules. More importantly, PEG-LuNPs could act as liver-targeted contrast agents for the further detection of hepatic metastases. Both in vitro and in vivo toxicity studies indicated that these nanoparticles possess extremely high biocompatibility, revealing their overall safety. Based on these results, PEG-LuNPs with intrinsic physicochemical properties and excellent imaging capability demonstrated a useful nanoplatform for biomedical applications. © The Royal Society of Chemistry and the Centre National de la Recherche Scientifique 2015.</t>
  </si>
  <si>
    <t>2-s2.0-84918834213</t>
  </si>
  <si>
    <t>Tekade R.K., Tekade M., Kumar M., Chauhan A.S.</t>
  </si>
  <si>
    <t>10.1007/s11095-014-1506-0</t>
  </si>
  <si>
    <t>https://www.scopus.com/inward/record.uri?eid=2-s2.0-84922998546&amp;doi=10.1007%2fs11095-014-1506-0&amp;partnerID=40&amp;md5=7977794bcf911500deff90912f522c92</t>
  </si>
  <si>
    <t>Preclinical Nuclear Imaging Laboratory, University of Texas, Southwestern Medical Center, 5323 Harry Hines Boulevard, Dallas, TX, United States; Department of Pharmaceutical Technology, School of Pharmacy, International Medical University, Jalan Jalil Perkasa 19, Kuala Lumpur, Malaysia; TIT College of Pharmacy, Technocrats Institute of Technology Campus, Anand Nagar, Bhopal, MP, India; School of Medicine and Public Health, University of Wisconsin-Madison, Madison, WI, United States; School of Pharmacy, Concordia University Wisconsin, Mequon, WI, United States</t>
  </si>
  <si>
    <t>Tekade, R.K., Preclinical Nuclear Imaging Laboratory, University of Texas, Southwestern Medical Center, 5323 Harry Hines Boulevard, Dallas, TX, United States, Department of Pharmaceutical Technology, School of Pharmacy, International Medical University, Jalan Jalil Perkasa 19, Kuala Lumpur, Malaysia; Tekade, M., TIT College of Pharmacy, Technocrats Institute of Technology Campus, Anand Nagar, Bhopal, MP, India; Kumar, M., School of Medicine and Public Health, University of Wisconsin-Madison, Madison, WI, United States; Chauhan, A.S., School of Pharmacy, Concordia University Wisconsin, Mequon, WI, United States</t>
  </si>
  <si>
    <t>Purpose: To formulate dendrimer-stabilized smart-nanoparticle (DSSN; pD-ANP-f) for the targeted delivery of the highly hydrophobic anticancer drug, Paclitaxel (PTXL). Method: The developed nanoformulations were evaluated for particle size, surface-charge, loading efficiency, particle density, in-vitro drug release, SEM/TEM, cytotoxicity assay, fluorescence uptake, HPLC quantitative cell uptake assay, flow cytometry, tubulin polymerization, and stability assessments. Results: The developed pD-ANP-f nanoformulation (135.17 ± 7.39 nm; -2.05 ± 0.37 mV and 80.11 ± 4.39% entrapment) exhibited a pH-dependent drug release; remained stable in physiological pH, while rapid releasing PTXL under tumorous environment (pH 5.5). The cytotoxicity assay performed in cervical, breast, blood, and liver cancer cell lines showed pD-ANP-f to be strongly suppressing the growth of cancer cells. We investigated the fluorescence based intracellular trafficking and HPLC based cellular uptake of nanoformulated drug and the result indicates higher cellular uptake of pD-ANP-f compared to other formulations. pD-ANP-f prominently induced apoptosis (73.11 ± 3.84%) and higher polymerization of tubulins (59.73 ± 6.22%). DSSN nanoformulation was found to be extremely biocompatible (&lt;1% hemolytic) compared to naked PTXL (19.22 ± 1.01%) as well as PTXL-dendrimer nanocomplex (8.29 ± 0.71%). Conclusion: DSSN strategy is a novel and promising platform for biomedical applications that can be effectively engaged for the delivery of drug/gene/siRNA targeting. © 2014 Springer Science+Business Media New York.</t>
  </si>
  <si>
    <t>albumin; cancer cell uptake; caspase activity; dendrimer; fluorescence imaging</t>
  </si>
  <si>
    <t>2-s2.0-84922998546</t>
  </si>
  <si>
    <t>Dumitriu C., Ungureanu C., Popescu S., Tofan V., Popescu M., Pirvu C.</t>
  </si>
  <si>
    <t>10.1016/j.surfcoat.2015.06.063</t>
  </si>
  <si>
    <t>https://www.scopus.com/inward/record.uri?eid=2-s2.0-84939189431&amp;doi=10.1016%2fj.surfcoat.2015.06.063&amp;partnerID=40&amp;md5=3e00838a44449832cd18bd1974a7649b</t>
  </si>
  <si>
    <t>University Politehnica of Bucharest, 313 Splaiul Independentei, Bucharest, Romania; National Institute for Research and Development in Microtechnologies, 126A, Erou Iancu Nicolae Street, Bucharest, Romania; 'Cantacuzino' National Inst. of Research-Development for Microbiology and Immunology, 103 Splaiul Independentei,Sector 5, Bucharest, Romania</t>
  </si>
  <si>
    <t>Dumitriu, C., University Politehnica of Bucharest, 313 Splaiul Independentei, Bucharest, Romania; Ungureanu, C., University Politehnica of Bucharest, 313 Splaiul Independentei, Bucharest, Romania; Popescu, S., University Politehnica of Bucharest, 313 Splaiul Independentei, Bucharest, Romania; Tofan, V., 'Cantacuzino' National Inst. of Research-Development for Microbiology and Immunology, 103 Splaiul Independentei,Sector 5, Bucharest, Romania; Popescu, M., University Politehnica of Bucharest, 313 Splaiul Independentei, Bucharest, Romania, National Institute for Research and Development in Microtechnologies, 126A, Erou Iancu Nicolae Street, Bucharest, Romania; Pirvu, C., University Politehnica of Bucharest, 313 Splaiul Independentei, Bucharest, Romania</t>
  </si>
  <si>
    <t>Ti surface was modified with a natural antioxidant and antimicrobial agent, torularhodin, by its incorporation onto a Ti/TiO&lt;inf&gt;2&lt;/inf&gt; substrate via anodization process. This natural antioxidant and antimicrobial agent can be produced from waste materials, as an alternative to synthetic antimicrobial compounds.Scanning electron microscopy (SEM), Structural Fourier Transform Infrared (FTIR) spectroscopy, contact angle (CA) measurements, and atomic force microscopy (AFM) are employed to assess the surface properties of resulting coatings.Surface and electrochemical analyses highlighted that torularhodin was embedded in the TiO&lt;inf&gt;2&lt;/inf&gt; shielding layer, improving the antibacterial activity with about 65% compared to Ti/TiO&lt;inf&gt;2&lt;/inf&gt;. Several species of microorganisms: Staphylococcus aureus, Candida albicans and Aspergillus fumigatus were utilized to test the antimicrobial effect. Hemolysis and cytotoxicity tests were additionally performed, showing good results.This nanostructured Ti surface based on a natural antioxidant and antibacterial agent is a promising biomaterial for medical device purposes. © 2015 .</t>
  </si>
  <si>
    <t>Anodization; Antibacterial properties; Medical devices; TiO&lt;inf&gt;2&lt;/inf&gt; nanostructure; Torularhodin</t>
  </si>
  <si>
    <t>2-s2.0-84939189431</t>
  </si>
  <si>
    <t>Centi S., Tatini F., Ratto F., Gnerucci A., Mercatelli R., Romano G., Landini I., Nobili S., Ravalli A., Marrazza G., Mini E., Fusi F., Pini R.</t>
  </si>
  <si>
    <t>10.1186/s12951-014-0055-3</t>
  </si>
  <si>
    <t>https://www.scopus.com/inward/record.uri?eid=2-s2.0-84924904306&amp;doi=10.1186%2fs12951-014-0055-3&amp;partnerID=40&amp;md5=95491c84a961c2700570e0efce3cd697</t>
  </si>
  <si>
    <t>Università degli Studi di Firenze, Dipartimento di Scienze Biomediche Sperimentali e Cliniche 'Mario Serio', Viale Pieraccini 6, Firenze, Italy; Istituto di Fisica Applicata 'Nello Carrara', Consiglio Nazionale delle Ricerche, Via Madonna del Piano 10, Sesto Fiorentino, Italy; Università degli Studi di Firenze, Dipartimento di Chimica 'Ugo Shiff', Via della Lastruccia 3, Sesto Fiorentino, Italy; Università degli Studi di Firenze, Dipartimento di Scienze della Salute, Viale Pieraccini 6, Firenze, Italy; Università degli Studi di Firenze, Dipartimento di Medicina Sperimentale e Clinica, Largo Brambilla 3, Firenze, Italy</t>
  </si>
  <si>
    <t>Centi, S., Università degli Studi di Firenze, Dipartimento di Scienze Biomediche Sperimentali e Cliniche 'Mario Serio', Viale Pieraccini 6, Firenze, Italy; Tatini, F., Istituto di Fisica Applicata 'Nello Carrara', Consiglio Nazionale delle Ricerche, Via Madonna del Piano 10, Sesto Fiorentino, Italy; Ratto, F., Istituto di Fisica Applicata 'Nello Carrara', Consiglio Nazionale delle Ricerche, Via Madonna del Piano 10, Sesto Fiorentino, Italy; Gnerucci, A., Università degli Studi di Firenze, Dipartimento di Scienze Biomediche Sperimentali e Cliniche 'Mario Serio', Viale Pieraccini 6, Firenze, Italy; Mercatelli, R., Università degli Studi di Firenze, Dipartimento di Chimica 'Ugo Shiff', Via della Lastruccia 3, Sesto Fiorentino, Italy; Romano, G., Università degli Studi di Firenze, Dipartimento di Scienze Biomediche Sperimentali e Cliniche 'Mario Serio', Viale Pieraccini 6, Firenze, Italy; Landini, I., Università degli Studi di Firenze, Dipartimento di Scienze della Salute, Viale Pieraccini 6, Firenze, Italy; Nobili, S., Università degli Studi di Firenze, Dipartimento di Scienze della Salute, Viale Pieraccini 6, Firenze, Italy; Ravalli, A., Università degli Studi di Firenze, Dipartimento di Chimica 'Ugo Shiff', Via della Lastruccia 3, Sesto Fiorentino, Italy; Marrazza, G., Università degli Studi di Firenze, Dipartimento di Chimica 'Ugo Shiff', Via della Lastruccia 3, Sesto Fiorentino, Italy; Mini, E., Università degli Studi di Firenze, Dipartimento di Medicina Sperimentale e Clinica, Largo Brambilla 3, Firenze, Italy; Fusi, F., Università degli Studi di Firenze, Dipartimento di Scienze Biomediche Sperimentali e Cliniche 'Mario Serio', Viale Pieraccini 6, Firenze, Italy; Pini, R., Istituto di Fisica Applicata 'Nello Carrara', Consiglio Nazionale delle Ricerche, Via Madonna del Piano 10, Sesto Fiorentino, Italy</t>
  </si>
  <si>
    <t>Background: The interest for gold nanorods in biomedical optics is driven by their intense absorbance of near infrared light, their biocompatibility and their potential to reach tumors after systemic administration. Examples of applications include the photoacoustic imaging and the photothermal ablation of cancer. In spite of great current efforts, the selective delivery of gold nanorods to tumors through the bloodstream remains a formidable challenge. Their bio-conjugation with targeting units, and in particular with antibodies, is perceived as a hopeful solution, but the complexity of living organisms complicates the identification of possible obstacles along the way to tumors. Results: Here, we present a new model of gold nanorods conjugated with anti-cancer antigen 125 (CA125) antibodies, which exhibit high specificity for ovarian cancer cells. We implement a battery of tests in vitro, in order to simulate major nuisances and predict the feasibility of these particles for intravenous injections. We show that parameters like the competition of free CA125 in the bloodstream, which could saturate the probe before arriving at the tumors, the matrix effect and the interference with erythrocytes and phagocytes are uncritical. Conclusions: Although some deterioration is detectable, anti-CA125-conjugated gold nanorods retain their functional features after interaction with blood tissue and so represent a powerful candidate to hit ovarian cancer cells. © Centi et al.</t>
  </si>
  <si>
    <t>Active targeting; Blood compatibility; Cancer antigen 125; Competitive assay; Gold nanorods; Matrix effect</t>
  </si>
  <si>
    <t>2-s2.0-84924904306</t>
  </si>
  <si>
    <t>Venault A., Wu J.-R., Chang Y., Aimar P.</t>
  </si>
  <si>
    <t>Journal of Membrane Science</t>
  </si>
  <si>
    <t>10.1016/j.memsci.2014.07.014</t>
  </si>
  <si>
    <t>https://www.scopus.com/inward/record.uri?eid=2-s2.0-84905259626&amp;doi=10.1016%2fj.memsci.2014.07.014&amp;partnerID=40&amp;md5=fd8b60f26ab89fd6cfe70d6a281ed268</t>
  </si>
  <si>
    <t>Department of Chemical Engineering, Chung Yuan Christian University, 200 Chung Pei Road, Chung-Li City 32023, Taiwan; R and D Center for Membrane Technology, Chung Yuan Christian University, 200 Chung Pei Road, Chung-Li City 32023, Taiwan; Laboratoire de Génie Chimique, Université Paul Sabatier, 118 Route de Narbonne, 31062 Toulouse Cedex 9, France</t>
  </si>
  <si>
    <t>Venault, A., Department of Chemical Engineering, Chung Yuan Christian University, 200 Chung Pei Road, Chung-Li City 32023, Taiwan; Wu, J.-R., Department of Chemical Engineering, Chung Yuan Christian University, 200 Chung Pei Road, Chung-Li City 32023, Taiwan; Chang, Y., Department of Chemical Engineering, Chung Yuan Christian University, 200 Chung Pei Road, Chung-Li City 32023, Taiwan, R and D Center for Membrane Technology, Chung Yuan Christian University, 200 Chung Pei Road, Chung-Li City 32023, Taiwan; Aimar, P., Laboratoire de Génie Chimique, Université Paul Sabatier, 118 Route de Narbonne, 31062 Toulouse Cedex 9, France</t>
  </si>
  <si>
    <t>Lack of knowledge on their hemocompatibility limit the use of PVDF membranes in biomedical applications. Herein, we investigated the in situ modification of PVDF membranes by a PEGylated copolymer (PS60-b-PEGMA108) using vapor-induced phase separation (VIPS) process. Efforts were first oriented toward the characterization of the effect of copolymer on membrane formation, membranes physical properties and membranes surface chemistry. Then, biofouling was investigated before moving onto the hemocompatibility of membranes. Membranes structure tended to evolve from nodular to bi-continuous with PS60-b-PEGMA108 content, evidencing a change of dominating phenomena during phase inversion (crystallization-gelling vs. non-crystallization gelling), associated to a change of prevailing crystalline polymorph (β-polymorph vs. α-polymorph). Furthermore, the hydration of membranes was importantly enhanced, affecting nano-biofouling: bovine serum albumin, lysozyme and fibrinogen adsorption were drastically reduced, despite rough surfaces, highlighting the efficiency of the copolymer. Bacterial attachment tests revealed that macro-biofouling was inhibited as well. Results of erythrocytes, leukocytes, and thrombocytes adhesion indicated that membranes prepared from a casting solution containing 5wt% copolymer are highly hemocompatible, result supported by low hemolysis ratio (1%) and delay of plasma clotting time. Overall, this study unveils that in situ modification coupled to the VIPS method can readily lead to hemocompatible PVDF membranes. © 2014 Elsevier B.V.</t>
  </si>
  <si>
    <t>Antibiofouling; Formation mechanisms; Hemocompatibility; PEGylated PVDF membrane; VIPS process</t>
  </si>
  <si>
    <t>2-s2.0-84905259626</t>
  </si>
  <si>
    <t>Bhattacharya K., Gogoi B., Buragohain A.K., Deb P.</t>
  </si>
  <si>
    <t>10.1016/j.msec.2014.05.062</t>
  </si>
  <si>
    <t>https://www.scopus.com/inward/record.uri?eid=2-s2.0-84903306912&amp;doi=10.1016%2fj.msec.2014.05.062&amp;partnerID=40&amp;md5=c852d1f9f1a37bcad5d6c7a782105c55</t>
  </si>
  <si>
    <t>Department of Physics, Tezpur University (Central University), Napaam, Tezpur 784028, India; Department of Molecular Biology and Biotechnology, Tezpur University (Central University), Napaam, Tezpur 784028, India</t>
  </si>
  <si>
    <t>Bhattacharya, K., Department of Physics, Tezpur University (Central University), Napaam, Tezpur 784028, India; Gogoi, B., Department of Molecular Biology and Biotechnology, Tezpur University (Central University), Napaam, Tezpur 784028, India; Buragohain, A.K., Department of Molecular Biology and Biotechnology, Tezpur University (Central University), Napaam, Tezpur 784028, India; Deb, P., Department of Physics, Tezpur University (Central University), Napaam, Tezpur 784028, India</t>
  </si>
  <si>
    <t>Tailored magnetic iron oxide nanoparticles hold the prospect for nouveau applications in the field of biomedical technology. Herein, we report novel functionalities of this iron oxide system by developing a hybrid of Fe 2O3/C to make it a multifunctional biomedical agent. A detailed magnetic study carried out at varying temperatures confirms the intrinsic superparamagnetic character of these iron oxide-carbon composites. The potential of the nanocomposite for biomedical applications has been evaluated by its ability to scavenge free radical by 1,1-diphenyl-2-picrylhydrazyl radical (DPPH) assay. Moreover, the nanocomposite was monitored for successful hemolysis inhibition of mammalian erythrocytes. The nanocomposite showed promising compatibility with the peripheral blood mononuclear cells (PBMC) which was visualized from trypan blue dye exclusion assay. Biocompatible carbon coating over the iron oxide nanoparticles with these functionalities has transformed it to a multifunctional nanoparticulate biomedical agent potential for future clinical translation. © 2014 Elsevier B.V.</t>
  </si>
  <si>
    <t>Antioxidant; Free radical scavenging; Hemolysis; Iron oxide; Nanocomposite</t>
  </si>
  <si>
    <t>2-s2.0-84903306912</t>
  </si>
  <si>
    <t>Ramya J.R., Arul K.T., Elayaraja K., Kalkura S.N.</t>
  </si>
  <si>
    <t>10.1016/j.ceramint.2014.08.035</t>
  </si>
  <si>
    <t>https://www.scopus.com/inward/record.uri?eid=2-s2.0-84906531635&amp;doi=10.1016%2fj.ceramint.2014.08.035&amp;partnerID=40&amp;md5=60532d664d7500c2641a9c5220d9a4a2</t>
  </si>
  <si>
    <t>Crystal Growth Centre, Anna University, Chennai 600025, Tamil Nadu, India</t>
  </si>
  <si>
    <t>Ramya, J.R., Crystal Growth Centre, Anna University, Chennai 600025, Tamil Nadu, India; Arul, K.T., Crystal Growth Centre, Anna University, Chennai 600025, Tamil Nadu, India; Elayaraja, K., Crystal Growth Centre, Anna University, Chennai 600025, Tamil Nadu, India; Kalkura, S.N., Crystal Growth Centre, Anna University, Chennai 600025, Tamil Nadu, India</t>
  </si>
  <si>
    <t>Nanocrystalline hydroxyapatite (nHAp) co-doped with Fe3+ and Zn2+ ions, was prepared by the ultrasound assisted wet-chemical technique. The samples were characterized for their physicochemical properties by X-ray Diffraction (XRD), Fourier Transform Infrared spectroscopy (FT-IR), Transmission Electron Microscopy (TEM), Inductively Coupled Plasma Atomic Emission Spectroscopy (ICP-AES), Scanning Electron Microscopy (SEM), and Vibrating Sample Magnetometry (VSM). Photoluminescence (PL) and dielectric properties were also investigated, in addition to the biological properties such as hemocompatibility, in vitro bioactivity and antimicrobial activity. The XRD patterns of pristine nHAp, and the Fe3+-Zn2+ ions co-doped HAp, confirmed the HAp phase. The TEM showed both spherical and rod-like morphology at higher dopant concentration (82 ppm Fe3+, 44 ppm Zn2+). The magnetization (Ms ) and retentivity (Mr ) were increased in the Fe3+-Zn2+ co-doped samples. The samples were having an enhanced superparamagnetic behavior. The co-doped samples are highly blood-compatible (&amp;lt;5% hemolysis), with high antimicrobial and in vitro bioactivity. The multifunctional properties of the samples enable them to be a promising candidate for biomedical applications. © 2014 Elsevier Ltd and Techna Group S.r.l.</t>
  </si>
  <si>
    <t>A. Powders: chemical preparation; B. X-ray methods; C. Magnetic properties; E. Biomedical applications</t>
  </si>
  <si>
    <t>Article in Press</t>
  </si>
  <si>
    <t>2-s2.0-84906531635</t>
  </si>
  <si>
    <t>Zhou X., Cheng X., Feng W., Qiu K., Chen L., Nie W., Yin Z., Mo X., Wang H., He C.</t>
  </si>
  <si>
    <t>Dalton Transactions</t>
  </si>
  <si>
    <t>10.1039/c4dt01138d</t>
  </si>
  <si>
    <t>https://www.scopus.com/inward/record.uri?eid=2-s2.0-84904437698&amp;doi=10.1039%2fc4dt01138d&amp;partnerID=40&amp;md5=fe710c5d73854582c2a064544640199a</t>
  </si>
  <si>
    <t>College of Chemistry, Chemical Engineering and Biotechnology, State Key Laboratory for Modification of Chemical Fibers and Polymer Materials, Donghua University, Shanghai 201620, China; College of Materials Science and Engineering, Donghua University, Shanghai 201620, China</t>
  </si>
  <si>
    <t>Zhou, X., College of Chemistry, Chemical Engineering and Biotechnology, State Key Laboratory for Modification of Chemical Fibers and Polymer Materials, Donghua University, Shanghai 201620, China, College of Materials Science and Engineering, Donghua University, Shanghai 201620, China; Cheng, X., College of Chemistry, Chemical Engineering and Biotechnology, State Key Laboratory for Modification of Chemical Fibers and Polymer Materials, Donghua University, Shanghai 201620, China; Feng, W., College of Chemistry, Chemical Engineering and Biotechnology, State Key Laboratory for Modification of Chemical Fibers and Polymer Materials, Donghua University, Shanghai 201620, China; Qiu, K., College of Chemistry, Chemical Engineering and Biotechnology, State Key Laboratory for Modification of Chemical Fibers and Polymer Materials, Donghua University, Shanghai 201620, China, College of Materials Science and Engineering, Donghua University, Shanghai 201620, China; Chen, L., College of Chemistry, Chemical Engineering and Biotechnology, State Key Laboratory for Modification of Chemical Fibers and Polymer Materials, Donghua University, Shanghai 201620, China; Nie, W., College of Chemistry, Chemical Engineering and Biotechnology, State Key Laboratory for Modification of Chemical Fibers and Polymer Materials, Donghua University, Shanghai 201620, China; Yin, Z., College of Chemistry, Chemical Engineering and Biotechnology, State Key Laboratory for Modification of Chemical Fibers and Polymer Materials, Donghua University, Shanghai 201620, China; Mo, X., College of Chemistry, Chemical Engineering and Biotechnology, State Key Laboratory for Modification of Chemical Fibers and Polymer Materials, Donghua University, Shanghai 201620, China, College of Materials Science and Engineering, Donghua University, Shanghai 201620, China; Wang, H., College of Chemistry, Chemical Engineering and Biotechnology, State Key Laboratory for Modification of Chemical Fibers and Polymer Materials, Donghua University, Shanghai 201620, China; He, C., College of Chemistry, Chemical Engineering and Biotechnology, State Key Laboratory for Modification of Chemical Fibers and Polymer Materials, Donghua University, Shanghai 201620, China</t>
  </si>
  <si>
    <t>This paper presents a facile method for the fabrication of uniform hollow mesoporous silica nanoparticles (HMSNs) with tunable shell thickness and pore size. In this method, a series of amphiphilic block copolymers of polystyrene-b-poly (acrylic acid) (PS-b-PAA) with different hydrophobic block (PS) lengths were first synthesized via atom transfer radical polymerization (ATRP). The as-synthesized PS-b-PAA and cetyltrimethylammonium bromide (CTAB) were subsequently used as co-templates to fabricate HMSNs. This approach allows the control of shell thickness and pore size distribution of the synthesized HMSNs simply by changing the amounts of PS-b-PAA and CTAB, respectively. In vitro cytotoxicity and hemolysis assays demonstrated that the synthesized HMSNs had a low and shell thickness-dependent cytotoxicity and hemolytic activity. Therefore, these HMSNs have great potential for biomedical applications due to their good biocompatibility and ease of synthesis. This journal is © the Partner Organisations 2014.</t>
  </si>
  <si>
    <t>2-s2.0-84904437698</t>
  </si>
  <si>
    <t>Yadav S., Mahato M., Pathak R., Jha D., Kumar B., Deka S.R., Gautam H.K., Sharma A.K.</t>
  </si>
  <si>
    <t>10.1039/c4tb00657g</t>
  </si>
  <si>
    <t>https://www.scopus.com/inward/record.uri?eid=2-s2.0-84904208831&amp;doi=10.1039%2fc4tb00657g&amp;partnerID=40&amp;md5=743a172e23aef2e0b035679a5731329d</t>
  </si>
  <si>
    <t>Nucleic Acids Research Laboratory, CSIR, Institute of Genomics and Integrative Biology, Mall Road, Delhi-110007, India; Microbial Biotechnology Laboratory, CSIR, Institute of Genomics and Integrative Biology, Sukhdev Vihar, Mathura Road, Delhi-110020, India; Academy of Scienic and Innovative Research, New Delhi, India</t>
  </si>
  <si>
    <t>Yadav, S., Nucleic Acids Research Laboratory, CSIR, Institute of Genomics and Integrative Biology, Mall Road, Delhi-110007, India, Academy of Scienic and Innovative Research, New Delhi, India; Mahato, M., Nucleic Acids Research Laboratory, CSIR, Institute of Genomics and Integrative Biology, Mall Road, Delhi-110007, India; Pathak, R., Microbial Biotechnology Laboratory, CSIR, Institute of Genomics and Integrative Biology, Sukhdev Vihar, Mathura Road, Delhi-110020, India; Jha, D., Microbial Biotechnology Laboratory, CSIR, Institute of Genomics and Integrative Biology, Sukhdev Vihar, Mathura Road, Delhi-110020, India; Kumar, B., Microbial Biotechnology Laboratory, CSIR, Institute of Genomics and Integrative Biology, Sukhdev Vihar, Mathura Road, Delhi-110020, India; Deka, S.R., Nucleic Acids Research Laboratory, CSIR, Institute of Genomics and Integrative Biology, Mall Road, Delhi-110007, India; Gautam, H.K., Microbial Biotechnology Laboratory, CSIR, Institute of Genomics and Integrative Biology, Sukhdev Vihar, Mathura Road, Delhi-110020, India; Sharma, A.K., Nucleic Acids Research Laboratory, CSIR, Institute of Genomics and Integrative Biology, Mall Road, Delhi-110007, India</t>
  </si>
  <si>
    <t>In this study, a modified dehydropeptide, Boc-FΔF-εAhx-OH, was conjugated with an aminoglycoside antibiotic, neomycin, to construct a multifunctional conjugate, Pep-Neo. The amphiphilic conjugate (Pep-Neo) was able to self-assemble into cationic nanostructures in an aqueous solution at low concentrations. Nanostructure formation was evidenced by TEM and dynamic light scattering analyses. The average hydrodynamic diameter of the self-assembled Pep-Neo nanostructures was found to be ∼279 nm with a zeta potential of +28 mV. The formation of nanostructures with a hydrophobic core and cationic hydrophilic shell resulted in an increased local concentration of cationic charge (ca. in 50% aqueous methanol, i.e. disassembled structure, zeta potential decreased to +17.6 mV), leading to efficient interactions with negatively charged plasmid DNA (pDNA). The size and zeta potential of the resulting Pep-Neo/pDNA complex were found to be ∼154 nm and +19.4 mV, respectively. Having been characterized by physicochemical techniques, the complex was evaluated for its toxicity and ability to deliver nucleic acid therapeutics. The flow cytometry results on MCF-7 cells revealed that Pep-Neo/pDNA complex transfected ∼27% cells at a w/w ratio of 66.6 while the standard transfection reagent, Lipofectamine, could transfect only ∼15% cells. MTT and hemolysis assays showed the non-toxic nature of the projected conjugate at various concentrations. Further, these nanostructures were shown to encapsulate hydrophobic drugs in the core. Finally, Pep-Neo nanostructures showed efficient antibacterial activity against different strains of Gram-positive and -negative bacteria. Interestingly, unlike neomycin, which is highly effective against Gram-negative bacteria, these nanostructures showed considerably high efficiency against Gram-positive strains, highlighting the promising potential of these nanostructures for various biomedical applications. This journal is © the Partner Organisations 2014.</t>
  </si>
  <si>
    <t>2-s2.0-84904208831</t>
  </si>
  <si>
    <t>Zhou Z., Xiang L., Ou B., Huang T., Zhou H., Zeng W., Liu L., Liu Q., Zhao Y., He S., Huang H.</t>
  </si>
  <si>
    <t>10.1080/10601325.2014.916178</t>
  </si>
  <si>
    <t>https://www.scopus.com/inward/record.uri?eid=2-s2.0-84902457752&amp;doi=10.1080%2f10601325.2014.916178&amp;partnerID=40&amp;md5=244e55bc0df5eb6da05b90db3638ccea</t>
  </si>
  <si>
    <t>Key Laboratory of Theoretical Chemistry and Molecular Simulation, Ministry of Education, Hunan University of Science and Technology, Xiangtan 411201, China; Hunan Province College Key Laboratory of QSAR/QSPR, Hunan University of Science and Technology, Xiangtan, China; School of Chemistry and Chemical Engineering, Hunan University of Science and Technology, Xiangtan, China; Department of Orthopedics, Second Xiangya Hospital, Central South University, Changsha, China</t>
  </si>
  <si>
    <t>Zhou, Z., Key Laboratory of Theoretical Chemistry and Molecular Simulation, Ministry of Education, Hunan University of Science and Technology, Xiangtan 411201, China, Hunan Province College Key Laboratory of QSAR/QSPR, Hunan University of Science and Technology, Xiangtan, China, School of Chemistry and Chemical Engineering, Hunan University of Science and Technology, Xiangtan, China; Xiang, L., Key Laboratory of Theoretical Chemistry and Molecular Simulation, Ministry of Education, Hunan University of Science and Technology, Xiangtan 411201, China; Ou, B., School of Chemistry and Chemical Engineering, Hunan University of Science and Technology, Xiangtan, China; Huang, T., Department of Orthopedics, Second Xiangya Hospital, Central South University, Changsha, China; Zhou, H., School of Chemistry and Chemical Engineering, Hunan University of Science and Technology, Xiangtan, China; Zeng, W., School of Chemistry and Chemical Engineering, Hunan University of Science and Technology, Xiangtan, China; Liu, L., School of Chemistry and Chemical Engineering, Hunan University of Science and Technology, Xiangtan, China; Liu, Q., School of Chemistry and Chemical Engineering, Hunan University of Science and Technology, Xiangtan, China; Zhao, Y., School of Chemistry and Chemical Engineering, Hunan University of Science and Technology, Xiangtan, China; He, S., School of Chemistry and Chemical Engineering, Hunan University of Science and Technology, Xiangtan, China; Huang, H., School of Chemistry and Chemical Engineering, Hunan University of Science and Technology, Xiangtan, China</t>
  </si>
  <si>
    <t>To evaluate the biological safety of the composite materials based on gelatin (Gel), hyaluronic acid (HA), and nano-bioactive glass (NBG), which has a potential application in tissue engineering, the in-vivo biological properties were investigated by hemolysis behavior, micronucleus, skin irritation and acute toxicity test. Scanning electron microscopy (SEM) morphology demonstrated that the Gel-HA/NBG composite scaffolds had interconnected pores with mean diameters of 50-500 m. The hemolysis test suggested that the Gel-HA/NBG composite scaffold, with a hemolysis ratio of 1.11%, showed no obvious hemolysis reaction. The micronucleus frequency of the Gel-HA/NBG was (3.1 ± 0.52) %; this indicated that it shows no genotoxic effect. The skin irritation result showed no systemic signs of toxicity in the integrity skin of the animals. The Gel-HA/NBG scaffolds showed no acute systemic toxicity and the liver, heart, lung, and kidney samples also showed no remarkable change in the morphology. Therefore, Gel-HA/NBG composite scaffold would be a suitable candidate of biomedical materials for tissue engineering. © 2014 Copyright Taylor &amp; Francis Group, LLC.</t>
  </si>
  <si>
    <t>Composite scaffold; Gelatin; Hyaluronic acid; In-vivo biological properties; Nano-bioactive glass</t>
  </si>
  <si>
    <t>2-s2.0-84902457752</t>
  </si>
  <si>
    <t>Palanivelu R., Ruban Kumar A.</t>
  </si>
  <si>
    <t>Spectrochimica Acta - Part A: Molecular and Biomolecular Spectroscopy</t>
  </si>
  <si>
    <t>10.1016/j.saa.2014.02.106</t>
  </si>
  <si>
    <t>https://www.scopus.com/inward/record.uri?eid=2-s2.0-84896541776&amp;doi=10.1016%2fj.saa.2014.02.106&amp;partnerID=40&amp;md5=40370848095193d9c6044dfd8fb55e09</t>
  </si>
  <si>
    <t>School of Advanced Sciences, VIT University, Vellore 632014, Tamil Nadu, India</t>
  </si>
  <si>
    <t>Palanivelu, R., School of Advanced Sciences, VIT University, Vellore 632014, Tamil Nadu, India; Ruban Kumar, A., School of Advanced Sciences, VIT University, Vellore 632014, Tamil Nadu, India</t>
  </si>
  <si>
    <t>Hydroxyapatite (Ca10(PO4)6(OH) 2, HAP) nanoparticles are widely used in several biomedical applications due to its compositional similarities to bone mineral, excellent biocompatibility and bioactivity, osteoconductivity. In this present investigation, HAP nanoparticles synthesized by precipitation technique using calcium nitrate and di-ammonium phosphate. The crystalline nature and the functional group analysis are confirmed using X-ray diffraction (XRD), Fourier transform infrared spectroscopy (FTIR) and Fourier transform Raman spectroscopy (FT-Raman) respectively. The morphological observations are ascertained from field emission electron scanning electron microscope (FE-SEM) and transmission electron microscope (TEM). In vitro anti-proliferative and hemolytic activities are carried out on the synthesized HAP samples and the studies reveals that HAP have mild activity against erythrocytes. © 2014 Elsevier B.V. All rights reserved.</t>
  </si>
  <si>
    <t>Biocompatibility; FT-Raman; Hemolytic activity; TEM</t>
  </si>
  <si>
    <t>2-s2.0-84896541776</t>
  </si>
  <si>
    <t>Li L.-L., Xu J.-H., Qi G.-B., Zhao X., Yu F., Wang H.</t>
  </si>
  <si>
    <t>10.1021/nn501040h</t>
  </si>
  <si>
    <t>https://www.scopus.com/inward/record.uri?eid=2-s2.0-84901660144&amp;doi=10.1021%2fnn501040h&amp;partnerID=40&amp;md5=0b2c30aaec2982d107142b4f0e04441f</t>
  </si>
  <si>
    <t>CAS Key Laboratory for Biological Effects of Nanomaterials and Nanosafety, National Center for Nanoscience and Technology (NCNST), No. 11 Beiyitiao, Zhongguancun, Beijing, China; Department of Physics, School of Physics, Wuhan University, Luo-jia-shan, Wuchang, Wuhan, 430072, China; Key Laboratory for Green Chemical Process of Ministry of Education, School of Chemical Engineering and Pharmacy, Wuhan Institute of Technology, No. 693 Xiongchu Avenue, Hongshan, Wuhan, 430073, China</t>
  </si>
  <si>
    <t>Li, L.-L., CAS Key Laboratory for Biological Effects of Nanomaterials and Nanosafety, National Center for Nanoscience and Technology (NCNST), No. 11 Beiyitiao, Zhongguancun, Beijing, China; Xu, J.-H., CAS Key Laboratory for Biological Effects of Nanomaterials and Nanosafety, National Center for Nanoscience and Technology (NCNST), No. 11 Beiyitiao, Zhongguancun, Beijing, China, Department of Physics, School of Physics, Wuhan University, Luo-jia-shan, Wuchang, Wuhan, 430072, China; Qi, G.-B., CAS Key Laboratory for Biological Effects of Nanomaterials and Nanosafety, National Center for Nanoscience and Technology (NCNST), No. 11 Beiyitiao, Zhongguancun, Beijing, China, Key Laboratory for Green Chemical Process of Ministry of Education, School of Chemical Engineering and Pharmacy, Wuhan Institute of Technology, No. 693 Xiongchu Avenue, Hongshan, Wuhan, 430073, China; Zhao, X., Department of Physics, School of Physics, Wuhan University, Luo-jia-shan, Wuchang, Wuhan, 430072, China; Yu, F., Key Laboratory for Green Chemical Process of Ministry of Education, School of Chemical Engineering and Pharmacy, Wuhan Institute of Technology, No. 693 Xiongchu Avenue, Hongshan, Wuhan, 430073, China; Wang, H., CAS Key Laboratory for Biological Effects of Nanomaterials and Nanosafety, National Center for Nanoscience and Technology (NCNST), No. 11 Beiyitiao, Zhongguancun, Beijing, China</t>
  </si>
  <si>
    <t>The treatment of bacterial infection is one of the most challenging tasks in the biomedical field. Antibiotics were developed over 70 years and are regarded as the most efficient type of drug to treat bacterial infection. However, there is a concern that the overuse of antibiotics can lead to a growing number of multidrug-resistant bacteria. The development of antibiotic delivery systems to improve the biodistribution and bioavailability of antibiotics is a practical strategy for reducing the generation of antibiotic resistance and increasing the lifespan of newly developed antibiotics. Here we present an antibiotic delivery system (Van-SGNPs@RBC) based on core-shell supramolecular gelatin nanoparticles (SGNPs) for adaptive and "on-demand" antibiotic delivery. The core composed of cross-linked SGNPs allows for bacterial infection-microenvironment responsive release of antibiotics. The shell coated with uniform red blood cell membranes executes the function of disguise for reducing the clearance by the immune system during the antibiotic delivery, as well as absorbs the bacterial exotoxin to relieve symptoms caused by bacterial infection. This approach demonstrates an innovative and biomimetic antibiotic delivery system for the treatment of bacterial infection with a minimum dose of antibiotics. © 2014 American Chemical Society.</t>
  </si>
  <si>
    <t>antibacterial; drug delivery; gelatin nanoparticles; supramolecular; vancomycin</t>
  </si>
  <si>
    <t>2-s2.0-84901660144</t>
  </si>
  <si>
    <t>Li H., Zheng Y., Pei Y.T., De Hosson J.T.M.</t>
  </si>
  <si>
    <t>10.1007/s10856-014-5158-8</t>
  </si>
  <si>
    <t>https://www.scopus.com/inward/record.uri?eid=2-s2.0-84921935128&amp;doi=10.1007%2fs10856-014-5158-8&amp;partnerID=40&amp;md5=32c67d9b0bccb1153826efaecbac09f6</t>
  </si>
  <si>
    <t>State Key Laboratory for Turbulence and Complex System and Department of Materials Science and Engineering, College of Engineering, Peking University, Beijing, China; Department of Applied Physics, Materials Innovation Institute M2i and Zernike Institute for Advanced Materials, University of Groningen, Nijenborgh 4, Groningen, Netherlands; Department of Advanced Production Engineering, Institute for Technology and Management, University of Groningen, Nijenborgh 4, Groningen, Netherlands</t>
  </si>
  <si>
    <t>Li, H., State Key Laboratory for Turbulence and Complex System and Department of Materials Science and Engineering, College of Engineering, Peking University, Beijing, China; Zheng, Y., State Key Laboratory for Turbulence and Complex System and Department of Materials Science and Engineering, College of Engineering, Peking University, Beijing, China; Pei, Y.T., Department of Applied Physics, Materials Innovation Institute M2i and Zernike Institute for Advanced Materials, University of Groningen, Nijenborgh 4, Groningen, Netherlands, Department of Advanced Production Engineering, Institute for Technology and Management, University of Groningen, Nijenborgh 4, Groningen, Netherlands; De Hosson, J.T.M., Department of Applied Physics, Materials Innovation Institute M2i and Zernike Institute for Advanced Materials, University of Groningen, Nijenborgh 4, Groningen, Netherlands</t>
  </si>
  <si>
    <t>This study explores the use of DC magnetron sputtering tungsten thin films for surface modification of TiNi shape memory alloy (SMA) targeting for biomedical applications. SEM, AFM and automatic contact angle meter instrument were used to determine the surface characteristics of the tungsten thin films. The hardness of the TiNi SMA with and without tungsten thin films was measured by nanoindentation tests. It is demonstrated that the tungsten thin films deposited at different magnetron sputtering conditions are characterized by a columnar microstructure and exhibit different surface morphology and roughness. The hardness of the TiNi SMA was improved significantly by tungsten thin films. The ion release, hemolysis rate, cell adhesion and cell proliferation have been investigated by inductively coupled plasma atomic emission spectrometry, CCK-8 assay and alkaline phosphatase activity test. The experimental findings indicate that TiNi SMA coated with tungsten thin film shows a substantial reduction in the release of nickel. Therefore, it has a better in vitro biocompatibility, in particular, reduced hemolysis rate, enhanced cell adhesion and differentiation due to the hydrophilic properties of the tungsten films. © 2014, Springer Science+Business Media New York.</t>
  </si>
  <si>
    <t>2-s2.0-84921935128</t>
  </si>
  <si>
    <t>Devendiran R.M., Chinnaiyan S.K., Mohanty R.K., Ramanathan G., Singaravelu S., Liji Sobhana S.S., Sivagnanam U.T.</t>
  </si>
  <si>
    <t>10.1166/jbt.2014.1196</t>
  </si>
  <si>
    <t>https://www.scopus.com/inward/record.uri?eid=2-s2.0-84916897806&amp;doi=10.1166%2fjbt.2014.1196&amp;partnerID=40&amp;md5=1c766a0c357b96a7b68ac66cffaa2dcb</t>
  </si>
  <si>
    <t>Bioproducts Lab, CSIR–Central Leather Research Institute, Adyar, Chennai, India; Department of Pharmaceutical Technology, Anna University, BIT Campus, Tiruchirappalli, India; Organic Chemistry Lab, CSIR–Central Leather Research Institute, Adyar, Chennai, India; Lab of Fibre and Cellulose Technology, Department of Chemical Engineering, Abo Akademi Turku, Finland</t>
  </si>
  <si>
    <t>Devendiran, R.M., Bioproducts Lab, CSIR–Central Leather Research Institute, Adyar, Chennai, India; Chinnaiyan, S.K., Department of Pharmaceutical Technology, Anna University, BIT Campus, Tiruchirappalli, India; Mohanty, R.K., Organic Chemistry Lab, CSIR–Central Leather Research Institute, Adyar, Chennai, India; Ramanathan, G., Bioproducts Lab, CSIR–Central Leather Research Institute, Adyar, Chennai, India; Singaravelu, S., Bioproducts Lab, CSIR–Central Leather Research Institute, Adyar, Chennai, India; Liji Sobhana, S.S., Lab of Fibre and Cellulose Technology, Department of Chemical Engineering, Abo Akademi Turku, Finland; Sivagnanam, U.T., Bioproducts Lab, CSIR–Central Leather Research Institute, Adyar, Chennai, India</t>
  </si>
  <si>
    <t>In the present study, sunlight mediated an eco-friendly method of synthesising gold nanoparticles using the aqueous leaf extract of Pisonia grandis has been demonstrated. The leaf extract acted as both reducing and stabilising agent. Formation of gold nanoparticles was confirmed using Ultra Violet-Visible spectroscopy as it exhibited surface plasma resonance band at 530 nm. Morphological studies through field emission scanning electron microscopy and transmission electron microscopy showed that synthesised gold nanoparticles were spherical in shape and selected area energy dispersion analysis showed that the particles were crystalline in nature. Energy Dispersive X-ray Spectroscopy evaluation confirmed the presence of elemental gold in the sample. Fourier transform infrared spectroscopy confirmed the presence of biomolecules on the surface of particles which are responsible for reduction process. Particle size analysis revealed that the average size of synthesised gold nanoparticles was about 60.08 nm. The synthesised gold nanoparticles exhibited a profound stability in physiological buffer solutions. Moreover biocompatibility and hemocompatibility of gold nanoparticles was evaluated using biological matrices such as fibroblast cell line and red blood cells respectively. These studies proved that synthesised nanoparticles possess high level of biocompatibility. In-vivo toxicity studies using zebra fish embryo model imply that the synthesised gold nanoparticles were safe in in-vivo. With this preliminary investigation it is obvious that synthesised gold nanoparticles have all the merits to perform as drug carrier or imaging agent in biomedical field. © 2014 American Scientific Publishers. All rights reserved.</t>
  </si>
  <si>
    <t>Biocompatibility; Gold Nanoparticles; Green Synthesis; Pisonia grandis; Zebrafish</t>
  </si>
  <si>
    <t>2-s2.0-84916897806</t>
  </si>
  <si>
    <t>Li C., Jin J., Liu J., Xu X., Yin J.</t>
  </si>
  <si>
    <t>10.1021/am503332z</t>
  </si>
  <si>
    <t>https://www.scopus.com/inward/record.uri?eid=2-s2.0-84906818925&amp;doi=10.1021%2fam503332z&amp;partnerID=40&amp;md5=8649ec185a6b8ea583c0427640fd824e</t>
  </si>
  <si>
    <t>State Key Laboratory of Polymer Physics and Chemistry, Changchun Institute of Applied Chemistry, Chinese Academy of Sciences, Changchun 130022, China; Graduate University of Chinese Academy of Sciences, Beijing 100049, China; Polymer Materials Research Center, College of Materials Science and Chemical Engineering, Harbin Engineering University, Harbin 150001, China</t>
  </si>
  <si>
    <t>Li, C., State Key Laboratory of Polymer Physics and Chemistry, Changchun Institute of Applied Chemistry, Chinese Academy of Sciences, Changchun 130022, China, Graduate University of Chinese Academy of Sciences, Beijing 100049, China; Jin, J., State Key Laboratory of Polymer Physics and Chemistry, Changchun Institute of Applied Chemistry, Chinese Academy of Sciences, Changchun 130022, China; Liu, J., State Key Laboratory of Polymer Physics and Chemistry, Changchun Institute of Applied Chemistry, Chinese Academy of Sciences, Changchun 130022, China; Xu, X., Polymer Materials Research Center, College of Materials Science and Chemical Engineering, Harbin Engineering University, Harbin 150001, China; Yin, J., State Key Laboratory of Polymer Physics and Chemistry, Changchun Institute of Applied Chemistry, Chinese Academy of Sciences, Changchun 130022, China</t>
  </si>
  <si>
    <t>Hemocompatibility and oxidative stress are significant for blood-contacting devices. In this study, N-isopropylacrylamide (NIPAAm) and N-(3-aminopropyl) methacrylamide hydrochloride (APMA) were cografted on polypropylene (PP) membrane using ultraviolet grafting to load antioxidative d-α-tocopheryl polyethylene glycol 1000 succinate (TPGS) and control the release of TPGS. The immobilization of NIPAAm and APMA onto PP membrane was confirmed by attenuated total reflectance Fourier-transform infrared spectroscopy and X-ray photoelectron spectroscopy. Combined with data from platelet adhesion, red blood cell (RBC) attachment, and hemolysis rate, the hemocompatibility of PP was significantly improved. An in-depth characterization using hemolysis rate test, scanning electron microscopy, atomic force microscopy, and confocal laser scanning microscopy was conducted to confirm that the mechanism of the release of TPGS interacted with RBCs was different at different stages. The release of TPGS from the loading PP membranes affected hemolysis at different stages. At the early stage of release, TPGS maintained the tiny (nanometer-sized) tubers on the membrane surface and enhanced the membrane permeabilization by generating nanosized pores on the cell membranes. Afterward, the incorporated TPGS slowed the lipid peroxidation of erythrocytes and filled in the lipid bilayer of erythrocyte to prevent hemolysis. Thus, the approach implemented to graft NIPAAm and APMA and load TPGS was suitable to develop medical device with excellent hemocompatibility and antioxidative property. © 2014 American Chemical Society.</t>
  </si>
  <si>
    <t>antioxidative; controlled release; d -α-tocopheryl polyethylene glycol 1000 succinate; polypropylene nonwoven fabric membrane; responsive polymer brush</t>
  </si>
  <si>
    <t>2-s2.0-84906818925</t>
  </si>
  <si>
    <t>Staedler D., Passemard S., Magouroux T., Rogov A., Maguire C.M., Mohamed B.M., Schwung S., Rytz D., Jüstel T., Hwu S., Mugnier Y., Le Dantec R., Volkov Y., Gerber-Lemaire S., Prina-Mello A., Bonacina L., Wolf J.-P.</t>
  </si>
  <si>
    <t>10.1016/j.nano.2014.12.018</t>
  </si>
  <si>
    <t>https://www.scopus.com/inward/record.uri?eid=2-s2.0-84955560543&amp;doi=10.1016%2fj.nano.2014.12.018&amp;partnerID=40&amp;md5=0a99974d3cebb7bb72f1781bc289cbc6</t>
  </si>
  <si>
    <t>Institute of Chemical Sciences and Engineering, EPFL, Batochime, Lausanne, Switzerland; GAP-Biophotonics, Université de Genève, 22 Chemin de Pinchat, Genève 4, Switzerland; Nanomedicine Laboratory and Molecular Imaging Group, School of Medicine, Trinity Centre for Health Sciences, Trinity College, D8, Dublin, Ireland; FEE Gmbh, Struthstrasse 2, Idar-Oberstein, Germany; Fachbereich Chemieingenieurwesen, Fachhochschule Münster, Stegerwaldstrasse 39, Steinfurt, Germany; Univ. Savoie, SYMME, Annecy, France; AMBER Centre and CRANN Institute, Trinity College, D2, Dublin, Ireland</t>
  </si>
  <si>
    <t>Staedler, D., Institute of Chemical Sciences and Engineering, EPFL, Batochime, Lausanne, Switzerland; Passemard, S., Institute of Chemical Sciences and Engineering, EPFL, Batochime, Lausanne, Switzerland; Magouroux, T., GAP-Biophotonics, Université de Genève, 22 Chemin de Pinchat, Genève 4, Switzerland; Rogov, A., GAP-Biophotonics, Université de Genève, 22 Chemin de Pinchat, Genève 4, Switzerland; Maguire, C.M., Nanomedicine Laboratory and Molecular Imaging Group, School of Medicine, Trinity Centre for Health Sciences, Trinity College, D8, Dublin, Ireland; Mohamed, B.M., Nanomedicine Laboratory and Molecular Imaging Group, School of Medicine, Trinity Centre for Health Sciences, Trinity College, D8, Dublin, Ireland; Schwung, S., FEE Gmbh, Struthstrasse 2, Idar-Oberstein, Germany; Rytz, D., FEE Gmbh, Struthstrasse 2, Idar-Oberstein, Germany; Jüstel, T., Fachbereich Chemieingenieurwesen, Fachhochschule Münster, Stegerwaldstrasse 39, Steinfurt, Germany; Hwu, S., GAP-Biophotonics, Université de Genève, 22 Chemin de Pinchat, Genève 4, Switzerland; Mugnier, Y., Univ. Savoie, SYMME, Annecy, France; Le Dantec, R., Univ. Savoie, SYMME, Annecy, France; Volkov, Y., Nanomedicine Laboratory and Molecular Imaging Group, School of Medicine, Trinity Centre for Health Sciences, Trinity College, D8, Dublin, Ireland, AMBER Centre and CRANN Institute, Trinity College, D2, Dublin, Ireland; Gerber-Lemaire, S., Institute of Chemical Sciences and Engineering, EPFL, Batochime, Lausanne, Switzerland; Prina-Mello, A., Nanomedicine Laboratory and Molecular Imaging Group, School of Medicine, Trinity Centre for Health Sciences, Trinity College, D8, Dublin, Ireland, AMBER Centre and CRANN Institute, Trinity College, D2, Dublin, Ireland; Bonacina, L., GAP-Biophotonics, Université de Genève, 22 Chemin de Pinchat, Genève 4, Switzerland; Wolf, J.-P., GAP-Biophotonics, Université de Genève, 22 Chemin de Pinchat, Genève 4, Switzerland</t>
  </si>
  <si>
    <t>Bismuth Ferrite (BFO) nanoparticles (BFO-NP) display interesting optical (nonlinear response) and magnetic properties which make them amenable for bio-oriented diagnostic applications as intra- and extra membrane contrast agents. Due to the relatively recent availability of this material in well dispersed nanometric form, its biocompatibility was not known to date. In this study, we present a thorough assessment of the effects of in vitro exposure of human adenocarcinoma (A549), lung squamous carcinoma (NCI-H520), and acute monocytic leukemia (THP-1) cell lines to uncoated and poly(ethylene glycol)-coated BFO-NP in the form of cytotoxicity, haemolytic response and biocompatibility. Our results support the attractiveness of the functional-BFO towards biomedical applications focused on advanced diagnostic imaging. From the Clinical Editor: Bismuth Ferrite nanoparticles (BFO-NP) have been recently successfully introduced as photodynamic tools and imaging probes. However, how these nanoparticles interact with various cells at the cellular level remains poorly understood. In this study, the authors performed in vitro experiments to assess the effects of uncoated and PEG-coated BFO-NP in the form of cytotoxicity, haemolytic response and biocompatibility. © 2015 Elsevier Inc.</t>
  </si>
  <si>
    <t>Biocompatibility; Bismuth ferrite; Nanophotonic; Non-linear imaging; PEGylation</t>
  </si>
  <si>
    <t>2-s2.0-84955560543</t>
  </si>
  <si>
    <t>Painuly D., Bhatt A., Krishnan V.K.</t>
  </si>
  <si>
    <t>Journal of Biomaterials Applications</t>
  </si>
  <si>
    <t>10.1177/0885328213499194</t>
  </si>
  <si>
    <t>https://www.scopus.com/inward/record.uri?eid=2-s2.0-84898951935&amp;doi=10.1177%2f0885328213499194&amp;partnerID=40&amp;md5=f79a51cb60f2bf76f3d78b7451b29567</t>
  </si>
  <si>
    <t>Dental Products Laboratory, Sree Chitra Tirunal Institute for Medical Sciences and Technology, Poojapura, Trivandrum 695012, India; Thrombosis Research Unit, Sree Chitra Tirunal Institute for Medical Sciences and Technology, Trivandrum, India</t>
  </si>
  <si>
    <t>Painuly, D., Dental Products Laboratory, Sree Chitra Tirunal Institute for Medical Sciences and Technology, Poojapura, Trivandrum 695012, India; Bhatt, A., Thrombosis Research Unit, Sree Chitra Tirunal Institute for Medical Sciences and Technology, Trivandrum, India; Krishnan, V.K., Dental Products Laboratory, Sree Chitra Tirunal Institute for Medical Sciences and Technology, Poojapura, Trivandrum 695012, India</t>
  </si>
  <si>
    <t>Group II-VI semiconductor quantum dots (Q-dots) have found various applications in biomedical field during last decade. In this study, we have synthesized CdSe Q-dots and CdSe/ZnS core/shell (CS) by wet chemical route and characterized using X-ray diffraction (XRD), transmission electron microscopy (TEM), dynamic light scattering (DLS), Fourier-transform infrared spectroscopy (FT-IR) and Photoluminescence (PL) spectroscopy. CS formation was confirmed by red shift as well as enhancement in the luminescence peak compared to bare Q-dots. Processing parameters such as core and sulfur concentrations were optimized at maximum luminescence efficiency during the shell preparation. Effects of dialysis, aging and cell culture medium on the properties of the Q-dots and CS were also studied by luminescence and DLS techniques. DLS data showed Q-dots and CS to be stable, and there was no effect on the integrity of the Q-dots and CS after various modifications. CS was found to be hemocompatible and cytocompatible for human umbilical vein endothelial cells even at a high concentration of 0.1 mg/ml up to 48 h indicating high potential for CS in various biomedical applications. © The Author(s) 2013 Reprints and permissions: sagepub.co.uk/journalsPermissions.nav.</t>
  </si>
  <si>
    <t>core/shell; cytotoxicity; hemocompatibility; HUVEC cells; photoluminescence; Quantum dots; wet chemical synthesis</t>
  </si>
  <si>
    <t>2-s2.0-84898951935</t>
  </si>
  <si>
    <t>Dai C., Duan J., Zhang L., Jia G., Zhang C., Zhang J.</t>
  </si>
  <si>
    <t>Biological Trace Element Research</t>
  </si>
  <si>
    <t>10.1007/s12011-014-0151-0</t>
  </si>
  <si>
    <t>https://www.scopus.com/inward/record.uri?eid=2-s2.0-84912089510&amp;doi=10.1007%2fs12011-014-0151-0&amp;partnerID=40&amp;md5=d8d3da65fcad26c60fa776460f212d6b</t>
  </si>
  <si>
    <t>Chemical Biology Key Laboratory of Hebei Province, College of Chemistry and Environmental Science, Hebei University, Baoding, China; Key Laboratory of Medicinal Chemistry and Molecular Diagnosis of Ministry of Education, Hebei University, Baoding, China; Key Laboratory of Tropical Medicinal Plant Chemistry of Ministry of Education, College of Chemistry and Chemical Engineering, Hainan Normal University, Haikou, China</t>
  </si>
  <si>
    <t>Dai, C., Chemical Biology Key Laboratory of Hebei Province, College of Chemistry and Environmental Science, Hebei University, Baoding, China, Key Laboratory of Medicinal Chemistry and Molecular Diagnosis of Ministry of Education, Hebei University, Baoding, China, Key Laboratory of Tropical Medicinal Plant Chemistry of Ministry of Education, College of Chemistry and Chemical Engineering, Hainan Normal University, Haikou, China; Duan, J., Chemical Biology Key Laboratory of Hebei Province, College of Chemistry and Environmental Science, Hebei University, Baoding, China, Key Laboratory of Medicinal Chemistry and Molecular Diagnosis of Ministry of Education, Hebei University, Baoding, China; Zhang, L., Chemical Biology Key Laboratory of Hebei Province, College of Chemistry and Environmental Science, Hebei University, Baoding, China, Key Laboratory of Medicinal Chemistry and Molecular Diagnosis of Ministry of Education, Hebei University, Baoding, China; Jia, G., Chemical Biology Key Laboratory of Hebei Province, College of Chemistry and Environmental Science, Hebei University, Baoding, China, Key Laboratory of Medicinal Chemistry and Molecular Diagnosis of Ministry of Education, Hebei University, Baoding, China; Zhang, C., Chemical Biology Key Laboratory of Hebei Province, College of Chemistry and Environmental Science, Hebei University, Baoding, China, Key Laboratory of Medicinal Chemistry and Molecular Diagnosis of Ministry of Education, Hebei University, Baoding, China; Zhang, J., Chemical Biology Key Laboratory of Hebei Province, College of Chemistry and Environmental Science, Hebei University, Baoding, China, Key Laboratory of Medicinal Chemistry and Molecular Diagnosis of Ministry of Education, Hebei University, Baoding, China</t>
  </si>
  <si>
    <t>Three defect-related luminescent hydroxyapatite (HAP) particles, S1, S2, and S3, with different morphologies (the samples S1 and S2 are nanorods with diameters of 25 nm and lengths of 30 and 100 nm, respectively; sample S3 is bur-like microspheres with diameters of 5–6 μm) were synthesized, and their biocompatibility was investigated by MTT, reactive oxygen species (ROS), interleukin-6 (IL-6), comet, and hemolysis assays. The results indicated that all samples were stable in cell culture medium and did not induce the synthesis of proinflammatory cytokine IL-6 or result in hemolysis. It was found that samples S1 and S3 inhibited osteoblast (OB) viability at concentrations of 5, 10, 20, 40, and 80 μg/mL for 24, 48, and 72 h. Sample S2 had no effect on the viability of OB at all tested concentrations for 24 and 48 h, but the viability of OB was increased at concentrations of 20, 40, and 80 μg/mL for 72 h. Samples S1 and S3 could increase the level of cellular ROS; sample S2 had no effect on the level of cellular ROS at a concentration of 20 μg/mL for 48 h. Although samples S1 and S3 induced significant DNA damage, sample S2 could not cause significant DNA damage at a concentration of 20 μg/mL for 72 h. The results suggest that longer nanorod HAP can show excellent biocompatibility and therefore may find potential applications in biomedical fields. © 2014, Springer Science+Business Media New York.</t>
  </si>
  <si>
    <t>Biocompatibility; Hydroxyapatite; Osteoblast; Photoluminescence</t>
  </si>
  <si>
    <t>2-s2.0-84912089510</t>
  </si>
  <si>
    <t>Yang X., Cao D., Wang N., Sun L., Li L., Nie S., Wu Q., Liu X., Yi C., Gong C.</t>
  </si>
  <si>
    <t>10.1002/jps.23800</t>
  </si>
  <si>
    <t>https://www.scopus.com/inward/record.uri?eid=2-s2.0-84890520706&amp;doi=10.1002%2fjps.23800&amp;partnerID=40&amp;md5=d7510087a13888a9ec5a829399456a23</t>
  </si>
  <si>
    <t>State Key Laboratory of Biotherapy and Cancer Center, West China Hospital, Sichuan University, Chengdu 610041, China</t>
  </si>
  <si>
    <t>Yang, X., State Key Laboratory of Biotherapy and Cancer Center, West China Hospital, Sichuan University, Chengdu 610041, China; Cao, D., State Key Laboratory of Biotherapy and Cancer Center, West China Hospital, Sichuan University, Chengdu 610041, China; Wang, N., State Key Laboratory of Biotherapy and Cancer Center, West China Hospital, Sichuan University, Chengdu 610041, China; Sun, L., State Key Laboratory of Biotherapy and Cancer Center, West China Hospital, Sichuan University, Chengdu 610041, China; Li, L., State Key Laboratory of Biotherapy and Cancer Center, West China Hospital, Sichuan University, Chengdu 610041, China; Nie, S., State Key Laboratory of Biotherapy and Cancer Center, West China Hospital, Sichuan University, Chengdu 610041, China; Wu, Q., State Key Laboratory of Biotherapy and Cancer Center, West China Hospital, Sichuan University, Chengdu 610041, China; Liu, X., State Key Laboratory of Biotherapy and Cancer Center, West China Hospital, Sichuan University, Chengdu 610041, China; Yi, C., State Key Laboratory of Biotherapy and Cancer Center, West China Hospital, Sichuan University, Chengdu 610041, China; Gong, C., State Key Laboratory of Biotherapy and Cancer Center, West China Hospital, Sichuan University, Chengdu 610041, China</t>
  </si>
  <si>
    <t>Safety evaluation of self-assembled polymeric micelles is important for biomedical involvement in drug delivery systems in the future. In this study, biodegradable monomethyl poly (ethylene glycol)-poly (ε-caprolactone)-poly (trimethylene carbonate) [MPEG-P(CL-co-TMC)] copolymer was synthesized and characterized by Fourier transform infrared spectroscopy, nuclear magnetic resonance analysis, and gel permeation chromatography. MPEG-P(CL-co-TMC) micelles were prepared by self-assembly without any organic solvent. The present study was conducted to assess the safety of blank MPEG-P(CL-co-TMC) micelles both in vitro and in vivo. Particle size (30.09 ± 0.06 nm) and zeta potential (0.067 ± 0.027 mV) of obtained micelles were determined by Malvern laser particle size analyzer. The results of in vitro toxicity evaluation implied that the prepared micelles did not cause hemolysis or severely cell toxicity. Meanwhile, we did not observe any toxic response or histopathological changes in the study of in vivo acute toxicity evaluation and histopathological study of MPEG-P(CL-co-TMC) micelles. In conclusion, the maximal tolerance dose of MPEG-P(CL-co-TMC) micelles (100 mg/mL) by intravenous injection was supposed to be greater than 10 g/kg body weight. Therefore, it might have potential applications in biomedical field. © 2013 Wiley Periodicals, Inc. and the American Pharmacists Association J Pharm Sci 103:305-313, 2014 © 2013 Wiley Periodicals, Inc. and the American Pharmacists Association.</t>
  </si>
  <si>
    <t>biocompatibility; biodegradable; micelle; MPEG-P(CL-co-TMC); nanotechnology; polymers; self-assembly; synthesis; toxicity evaluation</t>
  </si>
  <si>
    <t>2-s2.0-84890520706</t>
  </si>
  <si>
    <t>Nemmar A., Beegam S., Yuvaraju P., Yasin J., Shahin A., Ali B.H.</t>
  </si>
  <si>
    <t>Cellular Physiology and Biochemistry</t>
  </si>
  <si>
    <t>10.1159/000362996</t>
  </si>
  <si>
    <t>https://www.scopus.com/inward/record.uri?eid=2-s2.0-84904275041&amp;doi=10.1159%2f000362996&amp;partnerID=40&amp;md5=53aa9cc0af5692d324b1a48e4a8aa3db</t>
  </si>
  <si>
    <t>Department of Physiology, Faculty of Medicine and Health Sciences, United Arab Emirates University, P.O. Box 17666, Al Ain, United Arab Emirates; Department of Internal Medicine, College of Medicine and Health Sciences, United Arab Emirates; Department of Microbiology, College of Medicine and Health Sciences, United Arab Emirates University, Al Ain, United Arab Emirates; Department of Pharmacology and Clinical Pharmacy, College of Medicine and Health Sciences, Sultan Qaboos University, Muscat, Al-Khod, Oman</t>
  </si>
  <si>
    <t>Nemmar, A., Department of Physiology, Faculty of Medicine and Health Sciences, United Arab Emirates University, P.O. Box 17666, Al Ain, United Arab Emirates; Beegam, S., Department of Physiology, Faculty of Medicine and Health Sciences, United Arab Emirates University, P.O. Box 17666, Al Ain, United Arab Emirates; Yuvaraju, P., Department of Physiology, Faculty of Medicine and Health Sciences, United Arab Emirates University, P.O. Box 17666, Al Ain, United Arab Emirates; Yasin, J., Department of Internal Medicine, College of Medicine and Health Sciences, United Arab Emirates; Shahin, A., Department of Microbiology, College of Medicine and Health Sciences, United Arab Emirates University, Al Ain, United Arab Emirates; Ali, B.H., Department of Pharmacology and Clinical Pharmacy, College of Medicine and Health Sciences, Sultan Qaboos University, Muscat, Al-Khod, Oman</t>
  </si>
  <si>
    <t>Background/Aims: The use of engineered nanomaterials in the form of nanoparticles (NP) for various biomedical applications, as well as in consumer products, has raised concerns about their safety for human health. These NP are intended to be administered directly into the circulation following intravenous injection, or they may reach the circulation following other routes of administration such as oral or inhalation, and interact with circulating cells such as erythrocytes. However, little is known about the interaction of amorphous SiNP with erythrocytes. Methods: We studied the interaction of amorphous silica nanoparticles (SiNP) at various concentrations (1, 5, 25 and 125μg/ml) with mouse erythrocytes in vitro. Results: Incubation of erythrocytes with SiNP caused a dose-dependent hemolytic effect. Likewise, the activity of lactate dehydrogenase was dose-dependently increased by SiNP. Transmission electron microscopy analysis revealed that SiNP are taken up by erythrocytes. Lipid erythrocyte susceptibility to in vitro peroxidation measured by malondialdehyde showed a significant and dose-dependent increase in erythrocytes. SiNP also enhanced the antioxidant activities of superoxide dismutase (SOD), catalase and reduced glutathione (GSH). Moreover, SiNP increased caspase 3, triggered annexin V-binding and caused a dose-dependent increase of cytosolic calcium concentration. Conclusion: It can be concluded that SiNP cause a dose-dependent hemolytic activity and are taken up by the erythrocytes. We also found that SiNP induce the occurrence of oxidative activity, apoptosis and increase cytosolic Ca2+, which may explain their haemolytic activity. Our in vitro data suggest that SiNP may, plausibly, lead to anemia and circulatory disorders in vivo. © 2014 S. Karger AG, Basel.</t>
  </si>
  <si>
    <t>Erythrocytes; Hemolysis; Oxidative stress; Silica nanoparticles</t>
  </si>
  <si>
    <t>2-s2.0-84904275041</t>
  </si>
  <si>
    <t>Devi L.B., Das S.K., Mandal A.B.</t>
  </si>
  <si>
    <t>Journal of Physical Chemistry C</t>
  </si>
  <si>
    <t>10.1021/jp5075048</t>
  </si>
  <si>
    <t>https://www.scopus.com/inward/record.uri?eid=2-s2.0-84920018939&amp;doi=10.1021%2fjp5075048&amp;partnerID=40&amp;md5=8f052d925a9e47cbb8ed76e0a2665c28</t>
  </si>
  <si>
    <t>Chemical Laboratory, CSIR-Central Leather Research Institute, Adyar, Chennai, India; Bioproducts Laboratory, CSIR-Central Leather Research Institute, Adyar, Chennai, India; Academy of Scientific and Innovative Research (AcSIR), New Delhi, India</t>
  </si>
  <si>
    <t>Devi, L.B., Chemical Laboratory, CSIR-Central Leather Research Institute, Adyar, Chennai, India; Das, S.K., Bioproducts Laboratory, CSIR-Central Leather Research Institute, Adyar, Chennai, India, Academy of Scientific and Innovative Research (AcSIR), New Delhi, India; Mandal, A.B., Chemical Laboratory, CSIR-Central Leather Research Institute, Adyar, Chennai, India, Academy of Scientific and Innovative Research (AcSIR), New Delhi, India</t>
  </si>
  <si>
    <t>With increasing application of silver nanoparticles (AgNPs) in biological sensing, detection, enzyme immunoassays, and antimicrobial activity as well as SERS, it has been realized that the toxicity limits their application in biomedicine. However, the interaction of proteins with nanoparticle (NPs) surface possessing different chemical functionalities reduces the potential impact of NPs rendering them biocompatible. Here, we have functionalized the AgNPs with β-hydroxy propyl cyclodextrin (β-HPCD-AgNPs) and studied the conformational changes and thermal stability of hemoglobin (Hb) upon interaction with β-HPCD-AgNPs. Interaction of Hb with borohydride-capped AgNPs (BH4-AgNPs) was also evaluated. Hb remained in native form upon binding with β-HPCD-AgNPs which is unveiled by UV-vis and fluorescence spectroscopic as well as dynamic light scattering (DLS) studies. However, BH4-AgNPs induced unfolding of Hb and reduced the ±-helical content following interaction with Hb. Further, the accessibility of tryptophan fluorescence was found to be 33% for β-HPCD-AgNPs quencher, which implies that β-HPCD-AgNPs retains the native conformation of Hb Dichroic study revealed that β-HPCD-AgNPs did not affect thermal stability of Hb, whereas BH4-AgNPs decreased the thermal stability of Hb by 5 °C. Hemolysis assay demonstrated the biocompatibility of β-HPCD-AgNPs toward RBC. Functionalization of NPs with controlled surface property thus dictated overall biological reactivity of Hb-AgNPs. Therefore, we trust that the obtained results will help us in designing surface-functionalized AgNPs for biomedical applications. © 2014 American Chemical Society.</t>
  </si>
  <si>
    <t>2-s2.0-84920018939</t>
  </si>
  <si>
    <t>Imanieh H., Aghahosseini H.</t>
  </si>
  <si>
    <t>Systems and Synthetic Biology</t>
  </si>
  <si>
    <t>10.1007/s11693-013-9110-x</t>
  </si>
  <si>
    <t>https://www.scopus.com/inward/record.uri?eid=2-s2.0-84887412317&amp;doi=10.1007%2fs11693-013-9110-x&amp;partnerID=40&amp;md5=4858449494f0f78561711fa38457f7ec</t>
  </si>
  <si>
    <t>Department of Chemistry, IKIU, Qazvin, Iran</t>
  </si>
  <si>
    <t>Imanieh, H., Department of Chemistry, IKIU, Qazvin, Iran; Aghahosseini, H., Department of Chemistry, IKIU, Qazvin, Iran</t>
  </si>
  <si>
    <t>Development of bioorganic-inorganic composites has drawn eyes to extensive attention in biomedical fields and tissue engineering. So many attempts to prepare hydroxyapatite (HA), in conjunction with various binders including polyvinyl alcohol (PVA), and collagen has performed for late 20 years. We applied a method based on the phase separation for making of polymer porous membranes. This procedure is induced through the addition of a small quantity of water (polymer-rich phase) to a solution with HA precursors (polymer-poor phase). Thermal and structural composite properties of collagen Hydrolysate (CH)-PVA/HA Polymer-Nano-Porous Membranes were analyzed by Design of experiment that was undertaken using D-optimal approach, to select the optimal combination of nano composites precursor. The resulted composite characters were investigated by Fourier transform infrared, scanning electron microscopy (SEM) and thermal gravimetric analysis. Based on the SEM images, this new method could be clearly concluded to porous CH-PVA/HA hybrid materials. Finally the hemocompatibility of nanocomposite membranes were evaluated by the hemolysis study. Graphical Abstract: [Figure not available: see fulltext.] © 2013 Springer Science+Business Media Dordrecht.</t>
  </si>
  <si>
    <t>D-optimal approach; Hydroxyapatite collagen biocomposite; Mixture experimental design; Polymer porous membranes; Tissue engineering</t>
  </si>
  <si>
    <t>2-s2.0-84887412317</t>
  </si>
  <si>
    <t>Singh V., Khullar P., Dave P.N., Kaur G., Bakshi M.S.</t>
  </si>
  <si>
    <t>10.1021/sc400159x</t>
  </si>
  <si>
    <t>https://www.scopus.com/inward/record.uri?eid=2-s2.0-84887311088&amp;doi=10.1021%2fsc400159x&amp;partnerID=40&amp;md5=74c8bdc7050d6cdfe5f81b16b8ffb8b1</t>
  </si>
  <si>
    <t>Department of Chemistry, Wilfrid Laurier University, Science Building, 75 University Ave. W., Waterloo, ON N2L 3C5, Canada; Nanotechnology Research Laboratory, College of North Atlantic, Labrador City, NL A2 V 2K7, Canada; Department of Chemistry, B.B.K. D.A.V. College for Women, Amritsar 143005, Punjab, India; Department of Chemistry, Kachchh University, Mundra Road, Bhuj- 370001, Kachchh Gujarat, India</t>
  </si>
  <si>
    <t>Singh, V., Department of Chemistry, B.B.K. D.A.V. College for Women, Amritsar 143005, Punjab, India; Khullar, P., Department of Chemistry, B.B.K. D.A.V. College for Women, Amritsar 143005, Punjab, India; Dave, P.N., Department of Chemistry, Kachchh University, Mundra Road, Bhuj- 370001, Kachchh Gujarat, India; Kaur, G., Nanotechnology Research Laboratory, College of North Atlantic, Labrador City, NL A2 V 2K7, Canada; Bakshi, M.S., Department of Chemistry, Wilfrid Laurier University, Science Building, 75 University Ave. W., Waterloo, ON N2L 3C5, Canada</t>
  </si>
  <si>
    <t>Bioactive diethylaminoethyl dextran chloride (DEAE-D), a versatile polymer with numerous industrial applications, was used as a shape-directing agent for the synthesis of gold (Au) nanoparticles (NPs) in a typical green chemistry synthetic route. Shape-controlled growth was precisely directed by the quaternary amine functionalities of DEAE-D, while its polycationic nature provided simultaneous colloidal stabilization. Mechanistic aspects were drawn from different sets of reactions in which DEAE-D was directly used as a reducing agent with respect to reaction time and temperature. All reactions were simultaneously monitored with UV-visible studies, and NPs were characterized by TEM, SEM, and AFM analysis. Shape-controlled synthesis produced large extraordinarily thin microplates that were converted into small spherical NPs simply by switching the reaction to seed-growth (S-G) mode. DEAE-D-coated NPs thus produced were subjected to hemolysis for their possible use as drug release vehicles in systemic circulation so as to explore their possible biomedical applications. © 2013 American Chemical Society.</t>
  </si>
  <si>
    <t>Biopolymers; Gold nanoparticles; Green chemistry; Hemolysis; Reaction mechanism</t>
  </si>
  <si>
    <t>2-s2.0-84887311088</t>
  </si>
  <si>
    <t>Jin Y., Liu J., Zheng Q., Xu J., Sharma B.R., He G., Yan M., Zhang L., Song Y., Li T., Yuan Q., Sun Y., Yang H.</t>
  </si>
  <si>
    <t>10.1039/c3nj00536d</t>
  </si>
  <si>
    <t>https://www.scopus.com/inward/record.uri?eid=2-s2.0-84884328101&amp;doi=10.1039%2fc3nj00536d&amp;partnerID=40&amp;md5=52c83ae017200adfdd2714e4bb099688</t>
  </si>
  <si>
    <t>Department of Radiology, China-Japan Union Hospital of Jilin University, Changchun 130033, China; Department of Medical Imaging, General Hospital of Jilin Chemical Group Corporation, Jilin 132022, China; Department of Radiology, Second Hospital of Jilin University, Changchun, 130041, China; Department of Radiology, Second Hospital of Kunming Medical University, Kunming, 650101, China</t>
  </si>
  <si>
    <t>Jin, Y., Department of Radiology, China-Japan Union Hospital of Jilin University, Changchun 130033, China, Department of Medical Imaging, General Hospital of Jilin Chemical Group Corporation, Jilin 132022, China; Liu, J., Department of Radiology, Second Hospital of Jilin University, Changchun, 130041, China, Department of Radiology, Second Hospital of Kunming Medical University, Kunming, 650101, China; Zheng, Q., Department of Medical Imaging, General Hospital of Jilin Chemical Group Corporation, Jilin 132022, China; Xu, J., Department of Medical Imaging, General Hospital of Jilin Chemical Group Corporation, Jilin 132022, China; Sharma, B.R., Department of Radiology, Second Hospital of Jilin University, Changchun, 130041, China; He, G., Department of Medical Imaging, General Hospital of Jilin Chemical Group Corporation, Jilin 132022, China; Yan, M., Department of Medical Imaging, General Hospital of Jilin Chemical Group Corporation, Jilin 132022, China; Zhang, L., Department of Medical Imaging, General Hospital of Jilin Chemical Group Corporation, Jilin 132022, China; Song, Y., Department of Medical Imaging, General Hospital of Jilin Chemical Group Corporation, Jilin 132022, China; Li, T., Department of Medical Imaging, General Hospital of Jilin Chemical Group Corporation, Jilin 132022, China; Yuan, Q., Department of Radiology, Second Hospital of Jilin University, Changchun, 130041, China; Sun, Y., Department of Radiology, Second Hospital of Kunming Medical University, Kunming, 650101, China; Yang, H., Department of Radiology, China-Japan Union Hospital of Jilin University, Changchun 130033, China</t>
  </si>
  <si>
    <t>Molecular imaging techniques have shown increasing potential in the definition and imaging of the structure and function of biological systems for preclinical applications. Herein, we report a high-quality dual-modal imaging platform based on water-stable gadolinium-doped Yb(OH)CO3 nanoparticles. These nanoprobes were prepared via a one-pot method, meeting the criteria for a biomedical material. Compared with iobitridol, which is routinely used in clinical applications, our Yb(OH)CO3:Gd nanoparticles provided greatly enhanced contrast at regularly used clinical voltages. By virtue of their doping with gadolinium, these well-designed nanostructures could also be applied as an excellent MRI nanoprobe, which provided similar biodistribution results with our CT experiments. Detailed in vitro and in vivo toxicological study indicated that the uniformly sized nanoparticles possessed high biocompatibility and also low toxicity, making them safe for clinical use. The concept presented here shows great potential for the design and synthesis of nanoprobes with high imaging efficiency and low systemic toxicity. © 2013 The Royal Society of Chemistry and the Centre National de la Recherche Scientifique.</t>
  </si>
  <si>
    <t>2-s2.0-84884328101</t>
  </si>
  <si>
    <t>Passemard S., Staedler D., Učňová L., Schneiter G.S., Kong P., Bonacina L., Juillerat-Jeanneret L., Gerber-Lemaire S.</t>
  </si>
  <si>
    <t>Bioorganic and Medicinal Chemistry Letters</t>
  </si>
  <si>
    <t>10.1016/j.bmcl.2013.06.037</t>
  </si>
  <si>
    <t>https://www.scopus.com/inward/record.uri?eid=2-s2.0-84881377799&amp;doi=10.1016%2fj.bmcl.2013.06.037&amp;partnerID=40&amp;md5=4bfda34950b9b26f4bd1e51d4248c128</t>
  </si>
  <si>
    <t>Laboratory of Synthesis and Natural Products, Institute of Chemical Sciences and Engineering, Ecole Polytechnique Fédérale de Lausanne, Batochime, CH-1015 Lausanne, Switzerland; GAP-Biophotonics, Université de Genève, 22 Chemin de Pinchat, CH-1211 Genève 4, Switzerland; Centre Hospitalier Universitaire Vaudois, Institute of Pathology, University of Lausanne, Rue du Bugnon 25, CH-1011 Lausanne, Switzerland</t>
  </si>
  <si>
    <t>Passemard, S., Laboratory of Synthesis and Natural Products, Institute of Chemical Sciences and Engineering, Ecole Polytechnique Fédérale de Lausanne, Batochime, CH-1015 Lausanne, Switzerland; Staedler, D., Laboratory of Synthesis and Natural Products, Institute of Chemical Sciences and Engineering, Ecole Polytechnique Fédérale de Lausanne, Batochime, CH-1015 Lausanne, Switzerland; Učňová, L., Laboratory of Synthesis and Natural Products, Institute of Chemical Sciences and Engineering, Ecole Polytechnique Fédérale de Lausanne, Batochime, CH-1015 Lausanne, Switzerland; Schneiter, G.S., Laboratory of Synthesis and Natural Products, Institute of Chemical Sciences and Engineering, Ecole Polytechnique Fédérale de Lausanne, Batochime, CH-1015 Lausanne, Switzerland; Kong, P., Laboratory of Synthesis and Natural Products, Institute of Chemical Sciences and Engineering, Ecole Polytechnique Fédérale de Lausanne, Batochime, CH-1015 Lausanne, Switzerland; Bonacina, L., GAP-Biophotonics, Université de Genève, 22 Chemin de Pinchat, CH-1211 Genève 4, Switzerland; Juillerat-Jeanneret, L., Centre Hospitalier Universitaire Vaudois, Institute of Pathology, University of Lausanne, Rue du Bugnon 25, CH-1011 Lausanne, Switzerland; Gerber-Lemaire, S., Laboratory of Synthesis and Natural Products, Institute of Chemical Sciences and Engineering, Ecole Polytechnique Fédérale de Lausanne, Batochime, CH-1015 Lausanne, Switzerland</t>
  </si>
  <si>
    <t>A straightforward route is proposed for the multi-gram scale synthesis of heterobifunctional poly(ethylene glycol) (PEG) oligomers containing combination of triethyloxysilane extremity for surface modification of metal oxides and amino or azido active end groups for further functionalization. The suitability of these PEG derivatives to be conjugated to nanomaterials was shown by pegylation of ultrasmall superparamagnetic iron oxide (USPIO) nanoparticles (NPs), followed by functionalization with small peptide ligands for biomedical applications. © 2013 Elsevier Ltd. All rights reserved.</t>
  </si>
  <si>
    <t>Cancer cells targeting; Functionalized nanoparticles; Heterotelechelic PEG oligomer; NPs; Pegylation; Selective monoreduction; USPIO</t>
  </si>
  <si>
    <t>2-s2.0-84881377799</t>
  </si>
  <si>
    <t>Jin S., Zhou N., Xu D., Shen J.</t>
  </si>
  <si>
    <t>Polymers for Advanced Technologies</t>
  </si>
  <si>
    <t>10.1002/pat.3148</t>
  </si>
  <si>
    <t>https://www.scopus.com/inward/record.uri?eid=2-s2.0-84879421025&amp;doi=10.1002%2fpat.3148&amp;partnerID=40&amp;md5=adaa76e1e126a36a377ad381ea030d0d</t>
  </si>
  <si>
    <t>Jiangsu Key Laboratory of Biofunctional Materials, College of Chemistry and Materials Science, Nanjing Normal University, Nanjing, 210023, China; Jiangsu Engineering Research Center for Biomedical Function Materials, Nanjing Normal University, Nanjing, 210023, China; Jiangsu Technological Research Center for Interfacial Chemistry Chemical Engineering, Nanjing University, Nanjing, 210023, China</t>
  </si>
  <si>
    <t>Jin, S., Jiangsu Key Laboratory of Biofunctional Materials, College of Chemistry and Materials Science, Nanjing Normal University, Nanjing, 210023, China, Jiangsu Engineering Research Center for Biomedical Function Materials, Nanjing Normal University, Nanjing, 210023, China; Zhou, N., Jiangsu Key Laboratory of Biofunctional Materials, College of Chemistry and Materials Science, Nanjing Normal University, Nanjing, 210023, China, Jiangsu Engineering Research Center for Biomedical Function Materials, Nanjing Normal University, Nanjing, 210023, China, Jiangsu Technological Research Center for Interfacial Chemistry Chemical Engineering, Nanjing University, Nanjing, 210023, China; Xu, D., Jiangsu Key Laboratory of Biofunctional Materials, College of Chemistry and Materials Science, Nanjing Normal University, Nanjing, 210023, China, Jiangsu Engineering Research Center for Biomedical Function Materials, Nanjing Normal University, Nanjing, 210023, China; Shen, J., Jiangsu Key Laboratory of Biofunctional Materials, College of Chemistry and Materials Science, Nanjing Normal University, Nanjing, 210023, China, Jiangsu Engineering Research Center for Biomedical Function Materials, Nanjing Normal University, Nanjing, 210023, China, Jiangsu Technological Research Center for Interfacial Chemistry Chemical Engineering, Nanjing University, Nanjing, 210023, China</t>
  </si>
  <si>
    <t>The polyzwitterionic brushes comprised of poly(2-methacryloyloxyethyl phosphorylcholine) (pMPC) segments, which are used for surface modification of polymers and biocompatible coatings, were investigated. In this work, reverse surface-initiated atom transfer radical polymerization (RATRP) of zwitterionic 2-methacryloyloxyethyl phosphorylcholine (MPC) is employed to tailor the functionality of graphene oxide (GeneO) in a well-controlled manner and produce a series of well-defined hemocompatible hybrids (termed as GeneO-g-pMPC). The complexes were characterized by FT-IR, XRD, and Raman. Results show that MPC has been coordinated on the graphene oxide sheet. Thermal stability of the nanocomposites in comparison with the neat copolymer is revealed by thermogravimetric analysis and differential thermal analysis. Scanning electron microscopy and transmission electron microscope images of the nanoconposite displays pMPC chains were capable of existing on GeneO sheet by RATRP. The biocompatibility properties were measured by plasma recalcification profile tests, hemolysis test, and MTT assays, respectively. The results confirm that the pMPC grafting can substantially enhance the hemocompatibility of the GeneO particles, and the GeneO-g-pMPC hybrids can be used as biomaterials without causing any hemolysis. With the versatility of RATRP and the excellent hemocompatibility of zwitterionic polymer chains, the GeneO-g-pMPC nanoparticles with desirable blood properties can be readily tailored to cater to various biomedical applications. © 2013 John Wiley &amp; Sons, Ltd.</t>
  </si>
  <si>
    <t>2-methacryloyloxyethyl phosphorylcholine (MPC); Biocompatibility; Graphene oxide (GeneO); Reverse surface-initiated atom transfer radical polymerization (RATRP); Zwitterionic polymer</t>
  </si>
  <si>
    <t>2-s2.0-84879421025</t>
  </si>
  <si>
    <t>Wang B., Meng W., Bi M., Ni Y., Cai Q., Wang J.</t>
  </si>
  <si>
    <t>10.1039/c3dt50659b</t>
  </si>
  <si>
    <t>https://www.scopus.com/inward/record.uri?eid=2-s2.0-84878658991&amp;doi=10.1039%2fc3dt50659b&amp;partnerID=40&amp;md5=46621e7b70eeeb0627211b75b45c9f80</t>
  </si>
  <si>
    <t>Department of Prosthodontics, School of Stomatology, Jilin University, Changchun 130021, China; Department of Implantology, School of Stomatology, Jilin University, Changchun 130021, China; Department of Comprehensive Treatment, School of Stomatology, Jilin University, Changchun 130021, China</t>
  </si>
  <si>
    <t>Wang, B., Department of Prosthodontics, School of Stomatology, Jilin University, Changchun 130021, China; Meng, W., Department of Implantology, School of Stomatology, Jilin University, Changchun 130021, China; Bi, M., Department of Comprehensive Treatment, School of Stomatology, Jilin University, Changchun 130021, China; Ni, Y., Department of Implantology, School of Stomatology, Jilin University, Changchun 130021, China; Cai, Q., Department of Implantology, School of Stomatology, Jilin University, Changchun 130021, China; Wang, J., Department of Prosthodontics, School of Stomatology, Jilin University, Changchun 130021, China</t>
  </si>
  <si>
    <t>Resulting from their versatile functionality, nanomaterials with low systemic toxicity have offered high-performance diagnostic and therapeutic capabilities. Here, we designed and synthesized uniform magnesium silicate hollow spheres as high drug-loading nanocarriers for cancer therapy. Through a classical Stöber method and a hydrothermal process, well-defined MgSiO 3 hollow spheres were prepared in a facile route with inexpensive inhesion. Compared with routinely used mesoporous silica nanoparticles, our MgSiO3 hollow spheres with larger void space and mesoporous shell endowed the structures with a much higher storage capacity of guest molecules (2140 mg DOX g-1) and a much more sustained release of anticancer drugs. In detail, the release property and therapeutic efficacy of DOX-loaded nanoparticles were evaluated in vitro and in vivo. In vitro experiments revealed that these nanoparticles were mostly accumulated in lysosome, which facilitated continual drug release and efficient cancer cell destruction. We further demonstrated that these DOX-loaded nanoparticles could effectively suppress tumor growth compared to free DOX in vivo, as DOX-loaded-nanoparticle-treated mice survived over 15 days without obvious detectable tumor growth. Otherwise, long-term toxicity study was also evaluated, indicating their overall safety and great potential in biomedical applications. © 2013 The Royal Society of Chemistry.</t>
  </si>
  <si>
    <t>2-s2.0-84878658991</t>
  </si>
  <si>
    <t>Mahal A., Khullar P., Kumar H., Kaur G., Singh N., Jelokhani-Niaraki M., Bakshi M.S.</t>
  </si>
  <si>
    <t>10.1021/sc300176r</t>
  </si>
  <si>
    <t>https://www.scopus.com/inward/record.uri?eid=2-s2.0-84884213309&amp;doi=10.1021%2fsc300176r&amp;partnerID=40&amp;md5=be85e360bd20cc15744bee02e4cb64db</t>
  </si>
  <si>
    <t>Department of Chemistry, Wilfrid Laurier University, Science Building, 75 University Ave. W., Waterloo, ON N2L 3C5, Canada; Nanotechnology Research Laboratory, College of North Atlantic, Labrador City, NL A2 V 2K7, Canada; Department of Chemistry, B.B.K. D.A.V. College for Women, Amritsar 143005, Punjab, India; Department of Chemistry, Dr. B. R. Ambedkar National Institute of Technology, Jalandhar-144011, Punjab, India; Department of Food Science and Technology, Guru Nanak Dev University, Amritsar 143005, Punjab, India</t>
  </si>
  <si>
    <t>Mahal, A., Department of Chemistry, B.B.K. D.A.V. College for Women, Amritsar 143005, Punjab, India, Department of Chemistry, Dr. B. R. Ambedkar National Institute of Technology, Jalandhar-144011, Punjab, India; Khullar, P., Department of Chemistry, B.B.K. D.A.V. College for Women, Amritsar 143005, Punjab, India; Kumar, H., Department of Chemistry, Dr. B. R. Ambedkar National Institute of Technology, Jalandhar-144011, Punjab, India; Kaur, G., Nanotechnology Research Laboratory, College of North Atlantic, Labrador City, NL A2 V 2K7, Canada; Singh, N., Department of Food Science and Technology, Guru Nanak Dev University, Amritsar 143005, Punjab, India; Jelokhani-Niaraki, M., Department of Chemistry, Wilfrid Laurier University, Science Building, 75 University Ave. W., Waterloo, ON N2L 3C5, Canada; Bakshi, M.S., Department of Chemistry, Wilfrid Laurier University, Science Building, 75 University Ave. W., Waterloo, ON N2L 3C5, Canada</t>
  </si>
  <si>
    <t>Green chemistry of industrially important zein protein was explored in aqueous phase toward the synthesis of bioconjugated gold (Au) nanoparticles (NPs), which allowed us to simultaneously understand the unfolding behavior of zein with respect to temperature and time. Synthesis of Au NPs was monitored with simultaneous measurements of UV-visible absorbance due to the surface plasmon resonance (SPR) of Au NPs that triggered the adsorption of zein on the NP surface and thus resulted in its unfolding. Surface adsorption of zein further controlled the crystal growth of Au NPs, which relied on the degree of unfolding and fusogenic behavior of zein due to its predominant hydrophobic nature. The latter property induced a marked blue shift in the SPR rarely observed in the growing NPs during the nucleation process. A greater unfolding of zein in fact was instrumental in generating zein-coated faceted NPs that were subjected to their hemolytic response for their possible use as drug release vehicles. Zein coating significantly reduced the hemolysis and made bioconjugated Au NPs the best models for biomedical applications in nanotechnology. © 2013 American Chemical Society.</t>
  </si>
  <si>
    <t>Bioconjugated nanoparticles; Green chemistry; Hemolysis; Unfolding; Zein protein</t>
  </si>
  <si>
    <t>2-s2.0-84884213309</t>
  </si>
  <si>
    <t>Kapusetti G., Mishra R.R., Srivastava S., Misra N., Singh V., Roy P., Singh S.K., Chakraborty C., Malik S., Maiti P.</t>
  </si>
  <si>
    <t>10.1039/c3tb00004d</t>
  </si>
  <si>
    <t>https://www.scopus.com/inward/record.uri?eid=2-s2.0-84875847000&amp;doi=10.1039%2fc3tb00004d&amp;partnerID=40&amp;md5=37ff603f5c10e4862e71bae2173668ae</t>
  </si>
  <si>
    <t>School of Biomedical Engineering, Indian Institute of Technology, Banaras Hindu University, Varanasi 221 005, India; Department of Microbiology, Institute of Medical Sciences, Banaras Hindu University, Varanasi 221 005, India; Department of Biotechnology, Indian Institute of Technology Roorkee 247667, Roorkee 247667, India; Department of Metallurgical Engineering, Indian Institute of Technology, Banaras Hindu University, Varanasi 221 005, India; Centre of Experimental Medicine and Surgery, Institute of Medical Sciences, Banaras Hindu University, Varanasi 221 005, India; Polymer Science Unit, Indian Association for the Cultivation of Science, Jadavpur, Kolkata 700 032, India; School of Materials Science and Technology, Indian Institute of Technology, Banaras Hindu University, Varanasi 221 005, India</t>
  </si>
  <si>
    <t>Kapusetti, G., School of Biomedical Engineering, Indian Institute of Technology, Banaras Hindu University, Varanasi 221 005, India; Mishra, R.R., Department of Microbiology, Institute of Medical Sciences, Banaras Hindu University, Varanasi 221 005, India; Srivastava, S., Department of Biotechnology, Indian Institute of Technology Roorkee 247667, Roorkee 247667, India; Misra, N., School of Biomedical Engineering, Indian Institute of Technology, Banaras Hindu University, Varanasi 221 005, India; Singh, V., Department of Metallurgical Engineering, Indian Institute of Technology, Banaras Hindu University, Varanasi 221 005, India; Roy, P., Department of Biotechnology, Indian Institute of Technology Roorkee 247667, Roorkee 247667, India; Singh, S.K., Centre of Experimental Medicine and Surgery, Institute of Medical Sciences, Banaras Hindu University, Varanasi 221 005, India; Chakraborty, C., Polymer Science Unit, Indian Association for the Cultivation of Science, Jadavpur, Kolkata 700 032, India; Malik, S., Polymer Science Unit, Indian Association for the Cultivation of Science, Jadavpur, Kolkata 700 032, India; Maiti, P., School of Materials Science and Technology, Indian Institute of Technology, Banaras Hindu University, Varanasi 221 005, India</t>
  </si>
  <si>
    <t>Poly(methyl methacrylate) based bone cement and its nanocomposites with layered double hydroxide (LDH) have been developed with greater mechanical strength and biocompatibility as a grouting material for total joint arthroplasty. Bivalent magnesium has been replaced with trivalent aluminium with various mole ratios, keeping the layered pattern of the LDH intact, to cater for the effect of varying substitution on the property enhancement of the nanocomposites. The intercalation of polymer inside the LDH layers makes them disordered and mechanically stiffer and tougher by more than 100%. The thermal stability of bone cement has increased by more than 30 °C in the presence of 1 wt% of nanoLDH, homogenously distributed in the bone cement matrix by creating an inorganic thermal barrier out of the LDH dispersion. The improvement in the properties of the nanocomposites has been explained in terms of the strong interaction between nanoLDH and polymer. The superior bioactivity and biocompatibility of the nanocomposites, as compared to pure bone cement, has been established through hemolysis assay, cell adhesion, MTT assay and cell proliferation using fluorescence imaging. The developed nanocomposites have been used as a grouting material and significant improvements have been achieved in fatigue behaviour with gradual increment of Al substitution in the Mg:Al mole ratio in nanoLDH, demonstrating the real use of the material in the biomedical area. In vivo experiments on rabbits clearly revealed the superior efficacy of bone cement nanocomposites, over pure bone cement and a blank. © The Royal Society of Chemistry.</t>
  </si>
  <si>
    <t>2-s2.0-84875847000</t>
  </si>
  <si>
    <t>Wu L., Zhou H., Sun H.-J., Zhao Y., Yang X., Cheng S.Z.D., Yang G.</t>
  </si>
  <si>
    <t>10.1021/bm3019664</t>
  </si>
  <si>
    <t>https://www.scopus.com/inward/record.uri?eid=2-s2.0-84876008375&amp;doi=10.1021%2fbm3019664&amp;partnerID=40&amp;md5=d319db771228047c9d979b57405e7a9c</t>
  </si>
  <si>
    <t>National Engineering Research Center for Nano-Medicine, College of Life Science and Technology, Huazhong University of Science and Technology, Wuhan, 430074, China; College of Polymer Science and Polymer Engineering, University of Akron, Akron, OH 44325, United States</t>
  </si>
  <si>
    <t>Wu, L., National Engineering Research Center for Nano-Medicine, College of Life Science and Technology, Huazhong University of Science and Technology, Wuhan, 430074, China; Zhou, H., National Engineering Research Center for Nano-Medicine, College of Life Science and Technology, Huazhong University of Science and Technology, Wuhan, 430074, China; Sun, H.-J., College of Polymer Science and Polymer Engineering, University of Akron, Akron, OH 44325, United States; Zhao, Y., National Engineering Research Center for Nano-Medicine, College of Life Science and Technology, Huazhong University of Science and Technology, Wuhan, 430074, China; Yang, X., National Engineering Research Center for Nano-Medicine, College of Life Science and Technology, Huazhong University of Science and Technology, Wuhan, 430074, China; Cheng, S.Z.D., College of Polymer Science and Polymer Engineering, University of Akron, Akron, OH 44325, United States; Yang, G., National Engineering Research Center for Nano-Medicine, College of Life Science and Technology, Huazhong University of Science and Technology, Wuhan, 430074, China</t>
  </si>
  <si>
    <t>Dispersions of poly(N-isopropylacrylamide-co-butyl methacrylate) (PNB) nanogels are known to exhibit reversible thermosensitive sol-gel phase behavior and can consequently be used in a wide range of biomedical applications. However, some dissatisfactory mechanical properties of PNB nanogels can limit their applications. In this paper, bacterial cellulose (BC) whiskers were first prepared by sulfuric acid hydrolysis and then nanosized by high-pressure homogenization for subsequent use in the preparation of BC whisker/PNB nanogel complexes (designated as BC/PNB). The mechanical properties of PNB was successfully enhanced, resulting in good biosafety. The BC/PNB nanogel dispersions exhibited phase transitions from swollen gel to shrunken gel with increasing temperature. In addition, differential scanning calorimetry (DSC) data showed that the thermosensitivity of PNB nanogels was retained. Rheological tests also indicated that BC/PNB nanogel complexes had stronger gel strengths when compared with PNB nanogels. The concentrated dispersions showed shear thinning behavior and improved toughness, both of which can play a key role in the medical applications of nanogel complexes. Furthermore, the BC/PNB nanogel complexes were noncytotoxic according to cytotoxicity and hemolysis tests. Concentrated BC/PNB nanogel dispersion displayed gel a forming capacity in situ by catheter injection, which indicates potential for a wide range of medical applications. © 2013 American Chemical Society.</t>
  </si>
  <si>
    <t>2-s2.0-84876008375</t>
  </si>
  <si>
    <t>Jayalekshmi A.C., Victor S.P., Sharma C.P.</t>
  </si>
  <si>
    <t>10.1016/j.colsurfb.2012.06.027</t>
  </si>
  <si>
    <t>https://www.scopus.com/inward/record.uri?eid=2-s2.0-84863851528&amp;doi=10.1016%2fj.colsurfb.2012.06.027&amp;partnerID=40&amp;md5=bcbb89a9547671d9a9907fb29570bad7</t>
  </si>
  <si>
    <t>Division of Biosurface Technology, Sree Chitra Tirunal Institute for Medical Science and Technology, Biomedical Technology Wing, Poojappura, Thiruvananthapuram 695012, Kerala, India</t>
  </si>
  <si>
    <t>Jayalekshmi, A.C., Division of Biosurface Technology, Sree Chitra Tirunal Institute for Medical Science and Technology, Biomedical Technology Wing, Poojappura, Thiruvananthapuram 695012, Kerala, India; Victor, S.P., Division of Biosurface Technology, Sree Chitra Tirunal Institute for Medical Science and Technology, Biomedical Technology Wing, Poojappura, Thiruvananthapuram 695012, Kerala, India; Sharma, C.P., Division of Biosurface Technology, Sree Chitra Tirunal Institute for Medical Science and Technology, Biomedical Technology Wing, Poojappura, Thiruvananthapuram 695012, Kerala, India</t>
  </si>
  <si>
    <t>The present study focuses on the development of a biocompatible and biodegradable iron oxide incorporated chitosan-gelatin bioglass composite nanoparticles [Fe-BG]. The developed composite nanoparticle was analyzed by X-ray diffraction (XRD), transmission electron microscopy (TEM), Fourier transform infrared (FTIR) spectroscopy, thermo gravimetric analysis (TG) and differential scanning calorimetry analysis (DSC). The size of the negatively charged composite nanoparticle was in the range of 43-51. nm. The in vitro analysis of the composite nanoparticles was carried out by cell aggregation, protein adsorption and haemolytic activity. The magnetic hysteresis value of the composite nanoparticle showed that it is a soft magnetic material. The presence of iron oxide in the chitosan-gelatin bioglass [BG] matrix enhances biodegradability as indicated in the TG studies. Iron-oxide in equal amount to bioglass in the polymer matrix has been obtained as the optimized system. The developed composite nanoparticle is a soft magnetic material and is suitable for the magnetic hyperthermia treatment and drug delivery. More detailed in vivo studies are needed to confirm the biodegradation profile and biological activity of the material. © 2012 Elsevier B.V.</t>
  </si>
  <si>
    <t>Bioglass; Blood compatibility; Chitosan; Gelatin; Magnetic</t>
  </si>
  <si>
    <t>2-s2.0-84863851528</t>
  </si>
  <si>
    <t>Das B., Mandal M., Upadhyay A., Chattopadhyay P., Karak N.</t>
  </si>
  <si>
    <t>Biomedical Materials (Bristol)</t>
  </si>
  <si>
    <t>10.1088/1748-6041/8/3/035003</t>
  </si>
  <si>
    <t>https://www.scopus.com/inward/record.uri?eid=2-s2.0-84877724693&amp;doi=10.1088%2f1748-6041%2f8%2f3%2f035003&amp;partnerID=40&amp;md5=98f2bf44a1c8272441eae1b49141a167</t>
  </si>
  <si>
    <t>Advanced Polymer and Nanomaterial Laboratory, Department of Chemical Sciences, Tezpur University, Tezpur-784028, Assam, India; Molecular Biology and Biotechnology, Tezpur University, Tezpur-784028, Assam, India; Defence Research Laboratory, Tezpur-784001, Assam, India</t>
  </si>
  <si>
    <t>Das, B., Advanced Polymer and Nanomaterial Laboratory, Department of Chemical Sciences, Tezpur University, Tezpur-784028, Assam, India; Mandal, M., Molecular Biology and Biotechnology, Tezpur University, Tezpur-784028, Assam, India; Upadhyay, A., Defence Research Laboratory, Tezpur-784001, Assam, India; Chattopadhyay, P., Defence Research Laboratory, Tezpur-784001, Assam, India; Karak, N., Advanced Polymer and Nanomaterial Laboratory, Department of Chemical Sciences, Tezpur University, Tezpur-784028, Assam, India</t>
  </si>
  <si>
    <t>The fabrication of a smart magnetically controllable bio-based polymeric nanocomposite (NC) has immense potential in the biomedical domain. In this context, magneto-thermoresponsive sunflower oil modified hyperbranched polyurethane (HBPU)/Fe3O4 NCs with different wt.% of magnetic nanoparticles (Fe3O4) were prepared by an in situ polymerization technique. Fourier-transform infrared, x-ray diffraction, vibrating sample magnetometer, scanning electron microscope, transmission electron microscope, thermal analysis and differential scanning calorimetric were used to analyze various physico-chemical structural attributes of the prepared NC. The results showed good interfacial interactions between HBPU and well-dispersed superparamagnetic Fe3O4, with an average diameter of 7.65 nm. The incorporation of Fe3O4 in HBPU significantly improved the thermo-mechanical properties along with the shape-memory behavior, antibacterial activity, biocompatibility as well as biodegradability in comparison to the pristine system. The cytocompatibility of the degraded products of the NC was also verified by in vitro hemolytic activity and MTT assay. In addition, the in vivo biocompatibility and non-immunological behavior, as tested in Wistar rats after subcutaneous implantation, show promising signs for the NC to be used as antibacterial biomaterial for biomedical device and implant applications. © 2013 IOP Publishing Ltd.</t>
  </si>
  <si>
    <t>2-s2.0-84877724693</t>
  </si>
  <si>
    <t>Semenova A.A., Goodilin E.A., Brazhe N.A., Ivanov V.K., Baranchikov A.E., Lebedev V.A., Goldt A.E., Sosnovtseva O.V., Savilov S.V., Egorov A.V., Brazhe A.R., Parshina E.Y., Luneva O.G., Maksimov G.V., Tretyakov Y.D.</t>
  </si>
  <si>
    <t>10.1039/c2jm34686a</t>
  </si>
  <si>
    <t>https://www.scopus.com/inward/record.uri?eid=2-s2.0-84873180753&amp;doi=10.1039%2fc2jm34686a&amp;partnerID=40&amp;md5=c623ca902171d0f0ce6ce40f4fcdedf9</t>
  </si>
  <si>
    <t>Faculty of Materials Science, Moscow State University, Moscow, Russian Federation; Faculty of Chemistry, Moscow State University, Moscow, Russian Federation; Faculty of Biology, Moscow State University, Moscow, Russian Federation; Kurnakov Institute of General and Inorganic Chemistry of RAS, Moscow, Russian Federation; Department of Biomedical Sciences, Faculty of Health Sciences, Copenhagen University, Copenhagen, Denmark</t>
  </si>
  <si>
    <t>Semenova, A.A., Faculty of Materials Science, Moscow State University, Moscow, Russian Federation; Goodilin, E.A., Faculty of Materials Science, Moscow State University, Moscow, Russian Federation, Faculty of Chemistry, Moscow State University, Moscow, Russian Federation; Brazhe, N.A., Faculty of Biology, Moscow State University, Moscow, Russian Federation; Ivanov, V.K., Faculty of Materials Science, Moscow State University, Moscow, Russian Federation, Kurnakov Institute of General and Inorganic Chemistry of RAS, Moscow, Russian Federation; Baranchikov, A.E., Kurnakov Institute of General and Inorganic Chemistry of RAS, Moscow, Russian Federation; Lebedev, V.A., Faculty of Materials Science, Moscow State University, Moscow, Russian Federation; Goldt, A.E., Faculty of Materials Science, Moscow State University, Moscow, Russian Federation; Sosnovtseva, O.V., Department of Biomedical Sciences, Faculty of Health Sciences, Copenhagen University, Copenhagen, Denmark; Savilov, S.V., Faculty of Chemistry, Moscow State University, Moscow, Russian Federation; Egorov, A.V., Faculty of Chemistry, Moscow State University, Moscow, Russian Federation; Brazhe, A.R., Faculty of Biology, Moscow State University, Moscow, Russian Federation; Parshina, E.Y., Faculty of Biology, Moscow State University, Moscow, Russian Federation; Luneva, O.G., Faculty of Biology, Moscow State University, Moscow, Russian Federation; Maksimov, G.V., Faculty of Biology, Moscow State University, Moscow, Russian Federation; Tretyakov, Y.D., Faculty of Materials Science, Moscow State University, Moscow, Russian Federation, Faculty of Chemistry, Moscow State University, Moscow, Russian Federation, Kurnakov Institute of General and Inorganic Chemistry of RAS, Moscow, Russian Federation</t>
  </si>
  <si>
    <t>Surface-enhanced Raman spectroscopy (SERS) of living cells has rapidly become a powerful trend in biomedical diagnostics. It is a common belief that highly ordered, artificially engineered substrates are the best future decision in this field. This paper, however, describes an alternative successful solution, a new effortless chemical approach to the design of nanostructured silver and heterometallic continuous coatings with a stochastic "coffee ring" morphology. The coatings are formed from an ultrasonic mist of aqueous diamminesilver hydroxide, free of reducing agents and nonvolatile pollutants, under mild conditions, at about 200-270 °C in air. They consist of 30-100 micrometer wide and 100-400 nm high silver rings composed, in turn, of a porous silver matrix with 10-50 nm silver grains decorating the sponge. This hierarchic structure originates from ultrasonic droplet evaporation, contact-line motion, silver(i) oxide decomposition and evolution of a growing ensemble of silver rings. The fabricated substrates are a remarkable example of a new scalable and low cost material suitable for SERS analyses of living cells. They evoke no hemolysis and reduce erythrocyte lateral mobility due to suitable "coffee ring" sizes and a tight contact with the silver nanostructure. A high SERS enhancement, characteristic of pure silver rings, made it possible to record Raman scattering spectra from submembrane hemoglobin in its natural cellular environment inside single living erythrocytes, thus making the substrates promising for various biosensor chips. © The Royal Society of Chemistry 2012.</t>
  </si>
  <si>
    <t>2-s2.0-84873180753</t>
  </si>
  <si>
    <t>Cheng C., Li S., Nie S., Zhao W., Yang H., Sun S., Zhao C.</t>
  </si>
  <si>
    <t>10.1021/bm3014999</t>
  </si>
  <si>
    <t>https://www.scopus.com/inward/record.uri?eid=2-s2.0-84870869753&amp;doi=10.1021%2fbm3014999&amp;partnerID=40&amp;md5=3481856ed52cb37cafef0555a2832eef</t>
  </si>
  <si>
    <t>College of Polymer Science and Engineering, State Key Laboratory of Polymer Materials Engineering, Sichuan University, Chengdu 610065, China; National Engineering Research Center for Biomaterials, Sichuan University, Chengdu 610064, China; School of Aeronautics and Astronautics, Shanghai Jiaotong University, Shanghai 200240, China</t>
  </si>
  <si>
    <t>Cheng, C., College of Polymer Science and Engineering, State Key Laboratory of Polymer Materials Engineering, Sichuan University, Chengdu 610065, China, National Engineering Research Center for Biomaterials, Sichuan University, Chengdu 610064, China; Li, S., School of Aeronautics and Astronautics, Shanghai Jiaotong University, Shanghai 200240, China; Nie, S., College of Polymer Science and Engineering, State Key Laboratory of Polymer Materials Engineering, Sichuan University, Chengdu 610065, China; Zhao, W., College of Polymer Science and Engineering, State Key Laboratory of Polymer Materials Engineering, Sichuan University, Chengdu 610065, China; Yang, H., College of Polymer Science and Engineering, State Key Laboratory of Polymer Materials Engineering, Sichuan University, Chengdu 610065, China; Sun, S., College of Polymer Science and Engineering, State Key Laboratory of Polymer Materials Engineering, Sichuan University, Chengdu 610065, China; Zhao, C., College of Polymer Science and Engineering, State Key Laboratory of Polymer Materials Engineering, Sichuan University, Chengdu 610065, China, National Engineering Research Center for Biomaterials, Sichuan University, Chengdu 610064, China</t>
  </si>
  <si>
    <t>Graphene oxide (GO), reduced graphene oxide (rGO), and their derivatives are investigated for various biomedical applications explosively. However, the defective biocompatibility was also recognized, which restricted their potential applications as biomaterials. In this study, a facile biomimetic approach for preparation of biopolymer adhered GO (rGO) with controllable 2D morphology and excellent biocompatibility was proposed. Mussel-inspired adhesive molecule dopamine (DA) was grafted onto heparin backbone to obtain DA grafted heparin (DA-g-Hep) by carbodiimide chemistry method; then, DA-g-Hep was used to prepare heparin-adhered GO (Hep-a-GO) and heparin-adhered rGO (Hep-a-rGO). The obtained heparin-adhered GO (rGO) showed controllable 2D morphology, ultrastable property in aqueous solution, and high drug and dye loading capacity. Furthermore, the biocompatibility of the heparin-adhered GO (rGO) was investigated using human blood cells and human umbilical vein endothelial cells, which indicated that the as-prepared heparin-adhered GO (rGO) exhibited ultralow hemolysis ratio (lower than 1.2%) and high cell viability. Moreover, the highly anticoagulant bioactivity indicated that the adhered heparin could maintain its biological activity after immobilization onto the surface of GO (rGO). The excellent biocompatibility and high bioactivity of the heparin-adhered GO (rGO) might confer its great potentials for various biomedical applications. © 2012 American Chemical Society.</t>
  </si>
  <si>
    <t>2-s2.0-84870869753</t>
  </si>
  <si>
    <t>Lau I.P., Chen H., Wang J., Ong H.C., Leung K.C.-F., Ho H.P., Kong S.K.</t>
  </si>
  <si>
    <t>10.3109/17435390.2011.625132</t>
  </si>
  <si>
    <t>https://www.scopus.com/inward/record.uri?eid=2-s2.0-84869013866&amp;doi=10.3109%2f17435390.2011.625132&amp;partnerID=40&amp;md5=62d789b488c4a7832e225cbe860fc3c1</t>
  </si>
  <si>
    <t>Programme of Biochemistry, School of Life Sciences, Chinese University of Hong Kong, Shatin NT, Hong Kong; Department of Physics, Chinese University of Hong Kong, Shatin NT, Hong Kong; Department of Chemistry, Center of Novel Functional Molecules, Chinese University of Hong Kong, Shatin NT, Hong Kong; Department of Electronic Engineering, Center for Advanced Research in Photonics, Chinese University of Hong Kong, Shatin NT, Hong Kong</t>
  </si>
  <si>
    <t>Lau, I.P., Programme of Biochemistry, School of Life Sciences, Chinese University of Hong Kong, Shatin NT, Hong Kong; Chen, H., Department of Physics, Chinese University of Hong Kong, Shatin NT, Hong Kong; Wang, J., Department of Physics, Chinese University of Hong Kong, Shatin NT, Hong Kong; Ong, H.C., Department of Physics, Chinese University of Hong Kong, Shatin NT, Hong Kong; Leung, K.C.-F., Department of Chemistry, Center of Novel Functional Molecules, Chinese University of Hong Kong, Shatin NT, Hong Kong; Ho, H.P., Department of Electronic Engineering, Center for Advanced Research in Photonics, Chinese University of Hong Kong, Shatin NT, Hong Kong; Kong, S.K., Programme of Biochemistry, School of Life Sciences, Chinese University of Hong Kong, Shatin NT, Hong Kong</t>
  </si>
  <si>
    <t>Gold nanorods (Au-NRs) have attracted enormous interest due to their size and unique optical properties. Many studies have demonstrated their use in biomedical systems. However, their potential toxicity is not fully understood. This study evaluated the effects of the Au-NRs (15 nM × 64 nM) coated with CTAB (cetyltrimethylammonium bromide) or PEG (polyethylene glycol) in human erythrocytes on the induction of haemolysis and erythroptosis. In our study, erythroptosis (also known as eryptosis) was determined systematically through the measurement of feature events of apoptosis by flow cytometry. We found that the CTAB-and PEG-coated Au-NRs up to 0.5 nM did not cause severe haemolysis. However, the CTAB-Au-NRs were more toxic than the PEG-Au-NRs. The toxicity of the CTAB-Au-NRs was largely due to the CTAB residues from desorption or incomplete purification. Mechanistically, cytosolic Ca2 ions seem to be the key mediator in the eryptosis/erythroptosis mediated by the CTAB or CTAB-Au-NRs while caspase-3 and reactive oxygen species did not contribute much to the process. © 2012 Informa UK, Ltd.</t>
  </si>
  <si>
    <t>Apoptosis; Ca 2; Caspase-3; Eryptosis; Erythrocytes; Erythroptosis; Nanorods</t>
  </si>
  <si>
    <t>2-s2.0-84869013866</t>
  </si>
  <si>
    <t>Paula A.J., Martinez D.S.T., Júnior R.T.A., Filho A.G.S., Alves O.L.</t>
  </si>
  <si>
    <t>Journal of the Brazilian Chemical Society</t>
  </si>
  <si>
    <t>10.1590/S0103-50532012005000048</t>
  </si>
  <si>
    <t>https://www.scopus.com/inward/record.uri?eid=2-s2.0-84871799228&amp;doi=10.1590%2fS0103-50532012005000048&amp;partnerID=40&amp;md5=6b8d010fbf5b8fe8fd81ae331866ed44</t>
  </si>
  <si>
    <t>Laboratório de Química do Estado Sólido, Instituto de Química, Universidade Estadual de Campinas, CP 6154, 13083-970 Campinas-SP, Brazil; Departamento de Bioquímica, Universidade Federal de São Paulo, 04044-020 São Paulo-SP, Brazil; Departamento de Física, Universidade Federal do Ceará, CP 6030, 60455-900 Fortaleza-CE, Brazil</t>
  </si>
  <si>
    <t>Paula, A.J., Laboratório de Química do Estado Sólido, Instituto de Química, Universidade Estadual de Campinas, CP 6154, 13083-970 Campinas-SP, Brazil; Martinez, D.S.T., Laboratório de Química do Estado Sólido, Instituto de Química, Universidade Estadual de Campinas, CP 6154, 13083-970 Campinas-SP, Brazil; Júnior, R.T.A., Departamento de Bioquímica, Universidade Federal de São Paulo, 04044-020 São Paulo-SP, Brazil; Filho, A.G.S., Departamento de Física, Universidade Federal do Ceará, CP 6030, 60455-900 Fortaleza-CE, Brazil; Alves, O.L., Laboratório de Química do Estado Sólido, Instituto de Química, Universidade Estadual de Campinas, CP 6154, 13083-970 Campinas-SP, Brazil</t>
  </si>
  <si>
    <t>Mesoporous silica nanoparticles are known to induce the hemolysis of human red blood cells (RBCs) when citotoxicity assays are performed in a phosphate buffer solution (PBS). However, in a more realistic approach, the presence of blood plasma biomolecules must be considered in any nanotoxicological evaluation of porous SiO2 nanoparticles when biomedical applications through intravenous administration are aimed. In this context, it is demonstrated in this work that porous silica nanoparticles do not induce any cytotoxic effect on RBCs when hemolysis assay is done in the presence of blood plasma, regardless the surface charge (positive or negative) of the nanoparticle. The absence of hemolysis is mainly associated with the adsorption of plasma proteins on the nanoparticle surface, which leads to the formation of a stable protein coating (called protein corona or PC) that shields the original microchemical environment of bare nanoparticles. © 2012 Sociedade Brasileira de Quimica.</t>
  </si>
  <si>
    <t>Hemolytic effect; Mesopores; Nanoparticles; Protein corona; Sio2</t>
  </si>
  <si>
    <t>2-s2.0-84871799228</t>
  </si>
  <si>
    <t>Greish K., Thiagarajan G., Herd H., Price R., Bauer H., Hubbard D., Burckle A., Sadekar S., Yu T., Anwar A., Ray A., Ghandehari H.</t>
  </si>
  <si>
    <t>10.3109/17435390.2011.604442</t>
  </si>
  <si>
    <t>https://www.scopus.com/inward/record.uri?eid=2-s2.0-84867528048&amp;doi=10.3109%2f17435390.2011.604442&amp;partnerID=40&amp;md5=5a5a7ccbe75f20929eed9808c357c908</t>
  </si>
  <si>
    <t>Department of Pharmaceutics and Pharmaceutical Chemistry, University of Utah, Salt Lake City, UT, United States; Utah Center for Nanomedicine, Nano Institute of Utah, University of Utah, Salt Lake City, UT 84108, United States; Department of Bioengineering, University of Utah, Salt Lake City, UT, United States</t>
  </si>
  <si>
    <t>Greish, K., Department of Pharmaceutics and Pharmaceutical Chemistry, University of Utah, Salt Lake City, UT, United States, Utah Center for Nanomedicine, Nano Institute of Utah, University of Utah, Salt Lake City, UT 84108, United States; Thiagarajan, G., Utah Center for Nanomedicine, Nano Institute of Utah, University of Utah, Salt Lake City, UT 84108, United States, Department of Bioengineering, University of Utah, Salt Lake City, UT, United States; Herd, H., Utah Center for Nanomedicine, Nano Institute of Utah, University of Utah, Salt Lake City, UT 84108, United States, Department of Bioengineering, University of Utah, Salt Lake City, UT, United States; Price, R., Department of Pharmaceutics and Pharmaceutical Chemistry, University of Utah, Salt Lake City, UT, United States, Utah Center for Nanomedicine, Nano Institute of Utah, University of Utah, Salt Lake City, UT 84108, United States; Bauer, H., Department of Pharmaceutics and Pharmaceutical Chemistry, University of Utah, Salt Lake City, UT, United States, Utah Center for Nanomedicine, Nano Institute of Utah, University of Utah, Salt Lake City, UT 84108, United States; Hubbard, D., Utah Center for Nanomedicine, Nano Institute of Utah, University of Utah, Salt Lake City, UT 84108, United States, Department of Bioengineering, University of Utah, Salt Lake City, UT, United States; Burckle, A., Utah Center for Nanomedicine, Nano Institute of Utah, University of Utah, Salt Lake City, UT 84108, United States, Department of Bioengineering, University of Utah, Salt Lake City, UT, United States; Sadekar, S., Department of Pharmaceutics and Pharmaceutical Chemistry, University of Utah, Salt Lake City, UT, United States, Utah Center for Nanomedicine, Nano Institute of Utah, University of Utah, Salt Lake City, UT 84108, United States; Yu, T., Department of Pharmaceutics and Pharmaceutical Chemistry, University of Utah, Salt Lake City, UT, United States, Utah Center for Nanomedicine, Nano Institute of Utah, University of Utah, Salt Lake City, UT 84108, United States; Anwar, A., Department of Pharmaceutics and Pharmaceutical Chemistry, University of Utah, Salt Lake City, UT, United States, Utah Center for Nanomedicine, Nano Institute of Utah, University of Utah, Salt Lake City, UT 84108, United States; Ray, A., Department of Pharmaceutics and Pharmaceutical Chemistry, University of Utah, Salt Lake City, UT, United States, Utah Center for Nanomedicine, Nano Institute of Utah, University of Utah, Salt Lake City, UT 84108, United States; Ghandehari, H., Department of Pharmaceutics and Pharmaceutical Chemistry, University of Utah, Salt Lake City, UT, United States, Utah Center for Nanomedicine, Nano Institute of Utah, University of Utah, Salt Lake City, UT 84108, United States, Department of Bioengineering, University of Utah, Salt Lake City, UT, United States</t>
  </si>
  <si>
    <t>The influence of size, surface charge and surface functionality of poly(amido amine) dendrimers and silica nanoparticles (SNPs) on their toxicity was studied in immunocompetent mice. After systematic characterization of nanoparticles, they were administered to CD-1 (caesarean derived-1) mice to evaluate acute toxicity. A distinct trend in nanotoxicity based on surface charge and functional group was observed with dendrimers regardless of their size. Amine-terminated dendrimers were fatal at doses &gt;10 mg/kg causing haematological complications such as disseminated intravascular coagulation-like manifestations whereas carboxyl- and hydroxyl-terminated dendrimers of similar sizes were tolerated at 50-fold higher doses. In contrast, larger SNPs were less tolerated than smaller SNPs irrespective of their surface functionality. These findings have important implications in the use of these nanoparticles for various biomedical applications. © 2012 Informa UK, Ltd.</t>
  </si>
  <si>
    <t>Biocompatibility; Disseminated intravascular coagulation; Nanotoxicity; PAMAM dendrimers; Silica nanoparticles</t>
  </si>
  <si>
    <t>2-s2.0-84867528048</t>
  </si>
  <si>
    <t>Anitha A., Maya S., Deepa N., Chennazhi K.P., Nair S.V., Jayakumar R.</t>
  </si>
  <si>
    <t>Journal of Biomaterials Science, Polymer Edition</t>
  </si>
  <si>
    <t>10.1163/092050611X581534</t>
  </si>
  <si>
    <t>https://www.scopus.com/inward/record.uri?eid=2-s2.0-84867215002&amp;doi=10.1163%2f092050611X581534&amp;partnerID=40&amp;md5=1c7df695cf9f2aef3974b17b5168d1a5</t>
  </si>
  <si>
    <t>Amrita Centre for Nanosciences and Molecular Medicine, Amrita Institute of Medical Sciences, Amrita Vishwa Vidyapeetham University, Kochi-682041, India</t>
  </si>
  <si>
    <t>Anitha, A., Amrita Centre for Nanosciences and Molecular Medicine, Amrita Institute of Medical Sciences, Amrita Vishwa Vidyapeetham University, Kochi-682041, India; Maya, S., Amrita Centre for Nanosciences and Molecular Medicine, Amrita Institute of Medical Sciences, Amrita Vishwa Vidyapeetham University, Kochi-682041, India; Deepa, N., Amrita Centre for Nanosciences and Molecular Medicine, Amrita Institute of Medical Sciences, Amrita Vishwa Vidyapeetham University, Kochi-682041, India; Chennazhi, K.P., Amrita Centre for Nanosciences and Molecular Medicine, Amrita Institute of Medical Sciences, Amrita Vishwa Vidyapeetham University, Kochi-682041, India; Nair, S.V., Amrita Centre for Nanosciences and Molecular Medicine, Amrita Institute of Medical Sciences, Amrita Vishwa Vidyapeetham University, Kochi-682041, India; Jayakumar, R., Amrita Centre for Nanosciences and Molecular Medicine, Amrita Institute of Medical Sciences, Amrita Vishwa Vidyapeetham University, Kochi-682041, India</t>
  </si>
  <si>
    <t>Chitosan (CS) and its carboxymethyl derivatives are smart biopolymers that are non-toxic, biocompatible and biodegradable, and, hence, suitable for various biomedical applications, such as drug delivery, gene therapy and tissue engineering. Curcumin is a major chemotherapeutic agent with antioxidant, antiinflammatory, anti-proliferative, anticancer and antimicrobial effects. However, the potential of curcumin as a chemotherapeutic agent is limited by its hydrophobicity and poor bioavailability. In this work, we developed a nanoformulation of curcumin in a carboxymethyl chitosan (CMC) derivative, N, O -carboxymethyl chitosan (N,O-CMC). The curcumin-loaded N,O-CMC (curcumin-N,O-CMC) nanoparticles were characterized using DLS, AFM, SEM, FT-IR and XRD. DLS studies revealed nanoparticles with a mean diameter of 150 ± 30 nm. AFM and SEM confirmed that the particles have a spherical morphology within the size range of 150 ± 30 nm. Curcumin was entrapped with in N,O-CMC nanopartcles with an efficiency of 80%. The in vitro drug-release profile was studied at different pH (7.4 and 4.5) at 37°C for different incubation periods with and without lysozyme. Cytotoxicity studies using MTT assay indicated that curcumin-N,O-CMC nanoparticles showed specific toxicity towards cancer cells and non-toxicity to normal cells. Cellular uptake of curcumin-N,O-CMC nanoparticles was analyzed by fluorescence microscopy and was reconfirmed by flow cytometry. Overall, these results indicate that like previously reported curcumin loaded O-CMC nanoparticles, N, O-CMC will also be an efficient nanocarrier for delivering curcumin to cancer cells. © 2011 Koninklijke Brill NV, Leiden.</t>
  </si>
  <si>
    <t>Cancer drug delivery; Cellular uptake; Curcumin; Cytotoxicity; N,O-Carboxymethyl chitosan; Nanoformulation</t>
  </si>
  <si>
    <t>2-s2.0-84867215002</t>
  </si>
  <si>
    <t>Yan L., Yue X., Zhang S., Chen P., Xu Z., Li Y., Li H.</t>
  </si>
  <si>
    <t>10.1016/j.msec.2012.04.062</t>
  </si>
  <si>
    <t>https://www.scopus.com/inward/record.uri?eid=2-s2.0-84863302591&amp;doi=10.1016%2fj.msec.2012.04.062&amp;partnerID=40&amp;md5=2f82b22eddc8be8afc80ab72b3e3eb11</t>
  </si>
  <si>
    <t>Institute of Microbiology, School of Life Sciences, Lanzhou University, 222 South Tianshui Road, Lanzhou 730000, China; College of Life Science and Technology, Heilongjiang Bayi Agricultural University, Daqing, 163319, China; GIBT, Gansu Institute of Business and Technology, Yannan Road 18, Lanzhou, 730010, China</t>
  </si>
  <si>
    <t>Yan, L., Institute of Microbiology, School of Life Sciences, Lanzhou University, 222 South Tianshui Road, Lanzhou 730000, China, College of Life Science and Technology, Heilongjiang Bayi Agricultural University, Daqing, 163319, China; Yue, X., Institute of Microbiology, School of Life Sciences, Lanzhou University, 222 South Tianshui Road, Lanzhou 730000, China; Zhang, S., College of Life Science and Technology, Heilongjiang Bayi Agricultural University, Daqing, 163319, China; Chen, P., Institute of Microbiology, School of Life Sciences, Lanzhou University, 222 South Tianshui Road, Lanzhou 730000, China, GIBT, Gansu Institute of Business and Technology, Yannan Road 18, Lanzhou, 730010, China; Xu, Z., Institute of Microbiology, School of Life Sciences, Lanzhou University, 222 South Tianshui Road, Lanzhou 730000, China; Li, Y., Institute of Microbiology, School of Life Sciences, Lanzhou University, 222 South Tianshui Road, Lanzhou 730000, China; Li, H., Institute of Microbiology, School of Life Sciences, Lanzhou University, 222 South Tianshui Road, Lanzhou 730000, China</t>
  </si>
  <si>
    <t>Magnetite nanocrystal has been extensively used in biomedical field. Currently, an interesting alternative to synthetic magnetic Fe 3O 4 nanoparticles, called magnetosome, has been found in magnetotactic bacteria. It has been reported that Acidithiobacillus ferrooxidans (At. ferrooxidans) has a potential to synthesize magnetosome. In this study, transmission electron microscope (TEM) was used to analyze the magnetite particles in At. ferrooxidans BY-3. The magnetosomes formed by this bacterium were isolated by a method combining ultracentrifugation and magnetic separation. Crystalline phase and surface functional group of the magnetosomes were investigated by X-ray diffraction (XRD) and Fourier transform infrared spectroscopy (FTIR), respectively. Biocompatibility of the magnetosomes was systematically evaluated at various concentrations (0.5, 1.0, 2.0 and 4.0 mg/ml). MTT test, hemolysis assay and Micronucleus Test were carried out to evaluate in vitro cytotoxicity, blood toxicity and genotoxicity of magnetosomes, respectively. Under these conditions, magnetosomes showed no cytotoxic, genotoxic and hemolytic effects up to 4.0 mg/ml indicating good biocompatibility of these biological nanoparticles. These revealed that the magnetosomes might have a potential for biotechnological and biomedical applications in the future. © 2012 Elsevier B.V. All rights reserved.</t>
  </si>
  <si>
    <t>Acidithiobacillus ferrooxidans; Biocompatibility; Hemolysis assay; Magnetosome; Micronucleus Test</t>
  </si>
  <si>
    <t>2-s2.0-84863302591</t>
  </si>
  <si>
    <t>Lin Y.-C., Tsai L.-W., Perevedentseva E., Chang H.-H., Lin C.-H., Sun D.-S., Lugovtsov A.E., Priezzhev A., Mona J., Cheng C.-L.</t>
  </si>
  <si>
    <t>Journal of Biomedical Optics</t>
  </si>
  <si>
    <t>10.1117/1.JBO.17.10.101512</t>
  </si>
  <si>
    <t>https://www.scopus.com/inward/record.uri?eid=2-s2.0-84876590058&amp;doi=10.1117%2f1.JBO.17.10.101512&amp;partnerID=40&amp;md5=e06cdd6509650d955f502869bc230dd2</t>
  </si>
  <si>
    <t>National Dong Hwa University, Department of Physics, Hualien 97401, Taiwan; P. N. Lebedev Physics Institute, Russian Academy of Science, 119991 Moscow, Russian Federation; Tzu-Chi University, Department of Molecular Biology and Human Genetics, Hualien, Taiwan; M.V. Lomonosov Moscow State University, Physics Department and International Laser Center, 119991 Moscow, Russian Federation</t>
  </si>
  <si>
    <t>Lin, Y.-C., National Dong Hwa University, Department of Physics, Hualien 97401, Taiwan; Tsai, L.-W., National Dong Hwa University, Department of Physics, Hualien 97401, Taiwan; Perevedentseva, E., National Dong Hwa University, Department of Physics, Hualien 97401, Taiwan, P. N. Lebedev Physics Institute, Russian Academy of Science, 119991 Moscow, Russian Federation; Chang, H.-H., Tzu-Chi University, Department of Molecular Biology and Human Genetics, Hualien, Taiwan; Lin, C.-H., Tzu-Chi University, Department of Molecular Biology and Human Genetics, Hualien, Taiwan; Sun, D.-S., Tzu-Chi University, Department of Molecular Biology and Human Genetics, Hualien, Taiwan; Lugovtsov, A.E., M.V. Lomonosov Moscow State University, Physics Department and International Laser Center, 119991 Moscow, Russian Federation; Priezzhev, A., M.V. Lomonosov Moscow State University, Physics Department and International Laser Center, 119991 Moscow, Russian Federation; Mona, J., National Dong Hwa University, Department of Physics, Hualien 97401, Taiwan; Cheng, C.-L., National Dong Hwa University, Department of Physics, Hualien 97401, Taiwan</t>
  </si>
  <si>
    <t>Nanodiamond has been proven to be biocompatible and proposed for various biomedical applications. Recently, nanometer-sized diamonds have been demonstrated as an effective Raman/fluorescence probe for biolabeling, as well as, for drug delivery. Bio-labeling/drug delivery can be extended to the human blood system, provided one understands the interaction between nanodiamonds and the blood system. Here, the interaction of nanodiamonds (5 and 100 nm) with human red blood cells (RBC) in vitro is discussed. Measurements have been facilitated using Raman spectroscopy, laser scanning fluorescence spectroscopy, and laser diffractometry (ektacytometry). Data on cell viability and hemolytic analysis are also presented. Results indicate that the nanodiamonds in the studied condition do not cause hemolysis, and the cell viability is not affected. Importantly, the oxygenation/deoxygenation process was not found to be altered when nanodiamonds interacted with the RBC. However, the nanodiamond can affect some RBC properties such as deformability and aggregation in a concentration dependent manner. These results suggest that the nanodiamond can be used as an effective bio-labeling and drug delivery tool in ambient conditions, without complicating the blood's physiological conditions. However, controlling the blood properties including deformability of RBCs and rheological properties of blood is necessary during treatment. © 2012 Society of Photo-Optical Instrumentation Engineers (SPIE).</t>
  </si>
  <si>
    <t>Bio-labeling; Deformability index; Hemoglobin; Nanodiamond; Raman spectroscopy; Red blood cell</t>
  </si>
  <si>
    <t>2-s2.0-84876590058</t>
  </si>
  <si>
    <t>Xu Z., Wang D., Guan M., Liu X., Yang Y., Wei D., Zhao C., Zhang H.</t>
  </si>
  <si>
    <t>10.1021/am300877v</t>
  </si>
  <si>
    <t>https://www.scopus.com/inward/record.uri?eid=2-s2.0-84864228514&amp;doi=10.1021%2fam300877v&amp;partnerID=40&amp;md5=9e5242f46239d78ec1e1d6104ca005ad</t>
  </si>
  <si>
    <t>State Key Laboratory of Applied Organic Chemistry, Lanzhou University, Lanzhou 730000, China; School of Basic Medical Science, Lanzhou University, Lanzhou 730000, China; School of Pharmacy, Lanzhou University, Lanzhou 730000, China; Sinopec Beijing Chemical Industry Institute Yanshan Branch, Beijing 102500, China</t>
  </si>
  <si>
    <t>Xu, Z., State Key Laboratory of Applied Organic Chemistry, Lanzhou University, Lanzhou 730000, China; Wang, D., State Key Laboratory of Applied Organic Chemistry, Lanzhou University, Lanzhou 730000, China; Guan, M., State Key Laboratory of Applied Organic Chemistry, Lanzhou University, Lanzhou 730000, China, Sinopec Beijing Chemical Industry Institute Yanshan Branch, Beijing 102500, China; Liu, X., State Key Laboratory of Applied Organic Chemistry, Lanzhou University, Lanzhou 730000, China; Yang, Y., State Key Laboratory of Applied Organic Chemistry, Lanzhou University, Lanzhou 730000, China; Wei, D., School of Basic Medical Science, Lanzhou University, Lanzhou 730000, China; Zhao, C., School of Pharmacy, Lanzhou University, Lanzhou 730000, China; Zhang, H., State Key Laboratory of Applied Organic Chemistry, Lanzhou University, Lanzhou 730000, China</t>
  </si>
  <si>
    <t>A core-shell structured multifunctional carrier with nanocrystalline silicon (ncSi) as the core and a water-soluble block copolymer as the shell based on a poly(methacrylic acid) (PMAA) inner shell and polyethylene glycol (MPEG) outer shell (ncSi-MPM) was synthesized for drug delivery. The morphology, composition, and properties of the resulting ncSi-MPM were determined by comprehensive multianalytical characterization, including 1H NMR spectroscopy, FTIR spectroscopy, XPS spectroscopy, TEM, DLS, and fluorescence spectroscopy analyses. The size of the resulting ncSi-MPM nanocarriers ranged from 40 to 110 nm under a simulated physiological environment. The loading efficiency of model drug doxorubicin (DOX) was approximately 6.1-7.4 wt % for ncSi-MPM and the drug release was pH controlled. Cytotoxicity studies demonstrated that DOX-loaded ncSi-MPM showed high anticancer activity against Hela cells. Hemolysis percentages (&amp;lt;2%) of ncSi-MPM were within the scope of safe values. Fluorescent imaging studies showed that the nanocarriers could be used as a tracker at the cellular level. Integration of the above functional components may result in ncSi-MPM becoming a promising multifunctional carrier for drug delivery and biomedical applications. © 2012 American Chemical Society.</t>
  </si>
  <si>
    <t>controlled release; cytotoxicity; drug delivery; nanocrystalline silicon</t>
  </si>
  <si>
    <t>2-s2.0-84864228514</t>
  </si>
  <si>
    <t>Chen A.-Z., Lin X.-F., Wang S.-B., Li L., Liu Y.-G., Ye L., Wang G.-Y.</t>
  </si>
  <si>
    <t>10.1016/j.toxlet.2012.05.009</t>
  </si>
  <si>
    <t>https://www.scopus.com/inward/record.uri?eid=2-s2.0-84861558531&amp;doi=10.1016%2fj.toxlet.2012.05.009&amp;partnerID=40&amp;md5=4543ce7e4ac9834dccbf0b343fe2d0ef</t>
  </si>
  <si>
    <t>College of Chemical Engineering, Huaqiao University, Xiamen 361021, China; Institute of Biomaterials and Tissue Engineering, Huaqiao University, Xiamen 361021, China</t>
  </si>
  <si>
    <t>Chen, A.-Z., College of Chemical Engineering, Huaqiao University, Xiamen 361021, China, Institute of Biomaterials and Tissue Engineering, Huaqiao University, Xiamen 361021, China; Lin, X.-F., College of Chemical Engineering, Huaqiao University, Xiamen 361021, China; Wang, S.-B., College of Chemical Engineering, Huaqiao University, Xiamen 361021, China, Institute of Biomaterials and Tissue Engineering, Huaqiao University, Xiamen 361021, China; Li, L., College of Chemical Engineering, Huaqiao University, Xiamen 361021, China; Liu, Y.-G., College of Chemical Engineering, Huaqiao University, Xiamen 361021, China, Institute of Biomaterials and Tissue Engineering, Huaqiao University, Xiamen 361021, China; Ye, L., College of Chemical Engineering, Huaqiao University, Xiamen 361021, China; Wang, G.-Y., College of Chemical Engineering, Huaqiao University, Xiamen 361021, China</t>
  </si>
  <si>
    <t>The biocompatibility of Fe 3O 4-poly(l-lactide)-poly(ethylene glycol)-poly(l-lactide) magnetic microspheres (Fe 3O 4-PLLA-PEG-PLLA MMPs) prepared in a process of suspension-enhanced dispersion by supercritical CO 2 (SpEDS) was evaluated at various levels: cellular, molecular, and integrated. At the cellular level, the investigations of cytotoxicity and intracellular reactive oxygen species (ROS) generation indicate that the polymer-coated MMPs (2.0mg/mL) had a higher toxicity than uncoated Fe 3O 4 nanoparticles, which led to about 20% loss of cell viability and an increase (0.2 fold) in ROS generation; the differences were not statistically significant (p&amp;gt;0.05). However, an opposite phenomenon was observed in tests of hemolysis, which showed that the MMPs displayed the weakest hemolytic activity, namely only about 6% at the highest concentration (20mg/mL). This phenomenon reveals that polymer-coated MMPs created less toxicity in red blood cells than uncoated Fe 3O 4 nanoparticles. At the molecular level, the MMPs were shown to be less genotoxic than Fe 3O 4 nanoparticles by measuring the micronucleus (MN) frequency in CHO-K1 cells. Furthermore, the mRNA expression of pro-inflammatory cytokines demonstrates that polymer-coated MMPs elicited a less intense secretion of pro-inflammatory cytokines than uncoated Fe 3O 4 nanoparticles. Acute toxicity tests of MMPs show quite a low toxicity, with an LD 50&amp;gt;1575.00mg/kg. The evidence of low toxicity presented in the results indicates that the Fe 3O 4-PLLA-PEG-PLLA MMPs from the SpEDS process have great potential for use in biomedical applications. © 2012 Elsevier Ireland Ltd.</t>
  </si>
  <si>
    <t>Biocompatibility; Fe 3O 4; Magnetic microspheres; PLLA-PEG-PLLA; Supercritical CO 2</t>
  </si>
  <si>
    <t>2-s2.0-84861558531</t>
  </si>
  <si>
    <t>Khullar P., Singh V., Mahal A., Dave P.N., Thakur S., Kaur G., Singh J., Singh Kamboj S., Singh Bakshi M.</t>
  </si>
  <si>
    <t>10.1021/jp300585d</t>
  </si>
  <si>
    <t>https://www.scopus.com/inward/record.uri?eid=2-s2.0-84860110071&amp;doi=10.1021%2fjp300585d&amp;partnerID=40&amp;md5=2804fad011b806b7752c693eaae28ffa</t>
  </si>
  <si>
    <t>Department of Chemistry, Wilfrid Laurier University, Science Building, 75 University Avenue West, Waterloo, ON N2L 3C5, Canada; Nanotechnology Research Laboratory, College of North Atlantic, Labrador City, NL A2V 2K7, Canada; Department of Chemistry, BBK DAV College for Women, Amritsar 143005, Punjab, India; Department of Biochemistry, Guru Nanak Dev University, Amritsar 143005, Punjab, India; Department of Chemistry, Kachchh University, Mundra Road, Bhuj-370001, Kachchh Gujarat, India</t>
  </si>
  <si>
    <t>Khullar, P., Department of Chemistry, BBK DAV College for Women, Amritsar 143005, Punjab, India; Singh, V., Department of Chemistry, BBK DAV College for Women, Amritsar 143005, Punjab, India; Mahal, A., Department of Chemistry, BBK DAV College for Women, Amritsar 143005, Punjab, India; Dave, P.N., Department of Chemistry, Kachchh University, Mundra Road, Bhuj-370001, Kachchh Gujarat, India; Thakur, S., Department of Biochemistry, Guru Nanak Dev University, Amritsar 143005, Punjab, India; Kaur, G., Nanotechnology Research Laboratory, College of North Atlantic, Labrador City, NL A2V 2K7, Canada; Singh, J., Department of Biochemistry, Guru Nanak Dev University, Amritsar 143005, Punjab, India; Singh Kamboj, S., Department of Biochemistry, Guru Nanak Dev University, Amritsar 143005, Punjab, India; Singh Bakshi, M., Department of Chemistry, Wilfrid Laurier University, Science Building, 75 University Avenue West, Waterloo, ON N2L 3C5, Canada</t>
  </si>
  <si>
    <t>Bovine serum albumin (BSA) conjugated gold (Au) nanoparticles (NPs) were synthesized to explore their applications as drug delivery vehicles in systemic circulation. They showed little hemolysis and cytotoxic responses essentially required for such applications. This study shows some of the important physiochemical aspects needed for an appropriate synthesis of BSA-conjugated NPs where unfolded BSA is an essential reaction component. Unfolding of BSA was carried out under different experimental conditions in the presence of different ionic/zwitterionic surfactants and monitored simultaneously by UV-visible studies. Cationic surfactants induced unfolding at relatively lower temperatures than anionic and zwitterionic surfactants due to stronger electrostatic interactions with BSA. TEM analysis revealed the presence of NPs with almost similar shapes and sizes for different samples, and all NPs were stabilized by a coating of unfolded BSA. Isoelectric point of unfolded BSA coating on NP surface was close to 4.7 in all cases, which was similar to that of unconjugated BSA. BSA free and cationic surfactant coated Au NPs were used as controls. They showed high hemolytic activity and very low cell viability under identical conditions. Thus, BSA coated NPs were considered to be the best vehicles for drug release and other possible biomedical applications. © 2012 American Chemical Society.</t>
  </si>
  <si>
    <t>2-s2.0-84860110071</t>
  </si>
  <si>
    <t>Zhang K., Zhang S., Luo Z., Wang J., Wang T., Ou G., Wang H.</t>
  </si>
  <si>
    <t>Hua xi kou qiang yi xue za zhi = Huaxi kouqiang yixue zazhi = West China journal of stomatology</t>
  </si>
  <si>
    <t>https://www.scopus.com/inward/record.uri?eid=2-s2.0-84991229948&amp;partnerID=40&amp;md5=857d2a466ed5a952f9509d0752bc5906</t>
  </si>
  <si>
    <t>State Key Laboratory of Oral Diseases, Sichuan University, Chengdu 610041, China</t>
  </si>
  <si>
    <t>Zhang, K., State Key Laboratory of Oral Diseases, Sichuan University, Chengdu 610041, China; Zhang, S., State Key Laboratory of Oral Diseases, Sichuan University, Chengdu 610041, China; Luo, Z., State Key Laboratory of Oral Diseases, Sichuan University, Chengdu 610041, China; Wang, J., State Key Laboratory of Oral Diseases, Sichuan University, Chengdu 610041, China; Wang, T., State Key Laboratory of Oral Diseases, Sichuan University, Chengdu 610041, China; Ou, G., State Key Laboratory of Oral Diseases, Sichuan University, Chengdu 610041, China; Wang, H., State Key Laboratory of Oral Diseases, Sichuan University, Chengdu 610041, China</t>
  </si>
  <si>
    <t>OBJECTIVE: To study the biocompatibility of porous calcium phosphate ceramics nanocomposite.METHODS: The biocompatibility was evaluated via experiments including the hemolysis test, hemopexis test, acute systemic toxicity test, pyrogen test, and intramuscular implant test, in which biphasic calcium phosphate nanocomposite (NanoBCP) presented as leaching solution, suspension or blocks of 5 mmx5 mmxl mm. Animals including New Zealand Rabbits, Kunming mice, SD rats were selected as the host.RESULTS: The hemolysis of NanoBCP was 1.1% (&lt;5%). Four coagulation index levels were within the normal range. In pyrogen test, the temperature of each experimental rat increased by 0.35, 0.40, 0.28 degrees C (&lt;0.60 degrees C, in accordance with the pyrogen-free criterion for biomedical materials). No consequent death, dyspnoea, organ dysfunction, severe peritoneal irritation or ptosis was observed in acute systemic toxic test. Newly-formed fibrous tissue could be found after the implantation.CONCLUSION: The material possesses outstanding biocompatibility and degradability with no toxicity or irritation, contains no pyrogen, as well as better degradation properties than biphasic calcium phosphate.</t>
  </si>
  <si>
    <t>2-s2.0-84991229948</t>
  </si>
  <si>
    <t>Shen M., Cai H., Wang X., Cao X., Li K., Wang S.H., Guo R., Zheng L., Zhang G., Shi X.</t>
  </si>
  <si>
    <t>10.1088/0957-4484/23/10/105601</t>
  </si>
  <si>
    <t>https://www.scopus.com/inward/record.uri?eid=2-s2.0-84863157853&amp;doi=10.1088%2f0957-4484%2f23%2f10%2f105601&amp;partnerID=40&amp;md5=d148647e5ed41534f5ea4fa16f115905</t>
  </si>
  <si>
    <t>College of Chemistry, Chemical Engineering and Biotechnology, Donghua University, Shanghai 201620, China; Department of Radiology, First Peoples Hospital, Shanghai Jiao Tong University, Shanghai 200080, China; Michigan Nanotechnology Institute for Medicine and Biological Sciences, University of Michigan, Ann Arbor, MI 48109, United States; CQM-Centro de Química da Madeira, Universidade da Madeira, Campus da Penteada, 9000-390 Funchal, Portugal</t>
  </si>
  <si>
    <t>Shen, M., College of Chemistry, Chemical Engineering and Biotechnology, Donghua University, Shanghai 201620, China; Cai, H., College of Chemistry, Chemical Engineering and Biotechnology, Donghua University, Shanghai 201620, China; Wang, X., Department of Radiology, First Peoples Hospital, Shanghai Jiao Tong University, Shanghai 200080, China; Cao, X., College of Chemistry, Chemical Engineering and Biotechnology, Donghua University, Shanghai 201620, China; Li, K., Department of Radiology, First Peoples Hospital, Shanghai Jiao Tong University, Shanghai 200080, China; Wang, S.H., Michigan Nanotechnology Institute for Medicine and Biological Sciences, University of Michigan, Ann Arbor, MI 48109, United States; Guo, R., College of Chemistry, Chemical Engineering and Biotechnology, Donghua University, Shanghai 201620, China; Zheng, L., Department of Radiology, First Peoples Hospital, Shanghai Jiao Tong University, Shanghai 200080, China; Zhang, G., Department of Radiology, First Peoples Hospital, Shanghai Jiao Tong University, Shanghai 200080, China; Shi, X., College of Chemistry, Chemical Engineering and Biotechnology, Donghua University, Shanghai 201620, China, CQM-Centro de Química da Madeira, Universidade da Madeira, Campus da Penteada, 9000-390 Funchal, Portugal</t>
  </si>
  <si>
    <t>We report a facile approach to synthesizing 3-aminopropyltrimethoxysilane (APTS)-coated magnetic iron oxide (Fe 3O 4@APTS) nanoparticles (NPs) with tunable surface functional groups for potential biomedical applications. The Fe 3O 4 NPs with a mean diameter of 6.5nm were synthesized by a hydrothermal route in the presence of APTS. The formed amine-surfaced Fe 3O 4@APTS NPs were further chemically modified with acetic anhydride and succinic anhydride to generate neutral (Fe 3O 4@APTSAc) and negatively charged (Fe 3O 4@APTSSAH) NPs. These differently functionalized NPs were extensively characterized by x-ray diffraction, transmission electron microscopy, Fourier transform infrared spectroscopy, thermogravimetry analysis, zeta potential measurements, and T 2 relaxometry. The cytotoxicity of the particles was evaluated by in vitro 3-(4,5-dimethylthiazol-2-yl)-2,5- diphenyltetrazolium bromide colorimetric viability assay of cells along with microscopic observation of cell morphology. The hemocompatibility of the particles was assessed by in vitro hemolysis assay. We show that the hydrothermal approach enables an efficient modification of APTS onto the Fe 3O 4 NP surfaces and the formed NPs with different surface charge polarities are water-dispersible and colloidally stable. The acetylated Fe 3O 4@APTSAc NPs displayed good biocompatibility and hemocompatibility in the concentration range of 0100νgml -1, while the pristine Fe 3O 4@APTS and Fe 3O 4@APTSSAH particles started to display slight cytotoxicity at a concentration of 10νgml -1. The findings from this study suggest that the Fe 3O 4@APTS NPs synthesized by the one-pot hydrothermal route can be surface modified for various potential biomedical applications. © 2012 IOP Publishing Ltd.</t>
  </si>
  <si>
    <t>2-s2.0-84863157853</t>
  </si>
  <si>
    <t>Liu X., Jin Q., Ji Y., Ji J.</t>
  </si>
  <si>
    <t>10.1039/c1jm14178c</t>
  </si>
  <si>
    <t>https://www.scopus.com/inward/record.uri?eid=2-s2.0-84862927146&amp;doi=10.1039%2fc1jm14178c&amp;partnerID=40&amp;md5=ea859fa0ab6c5516feba4162bc5c2b1a</t>
  </si>
  <si>
    <t>MOE Key Laboratory of Macromolecular Synthesis and Functionalization, Department of Polymer Science and Engineering, Zhejiang University, Hangzhou 310027, China</t>
  </si>
  <si>
    <t>Liu, X., MOE Key Laboratory of Macromolecular Synthesis and Functionalization, Department of Polymer Science and Engineering, Zhejiang University, Hangzhou 310027, China; Jin, Q., MOE Key Laboratory of Macromolecular Synthesis and Functionalization, Department of Polymer Science and Engineering, Zhejiang University, Hangzhou 310027, China; Ji, Y., MOE Key Laboratory of Macromolecular Synthesis and Functionalization, Department of Polymer Science and Engineering, Zhejiang University, Hangzhou 310027, China; Ji, J., MOE Key Laboratory of Macromolecular Synthesis and Functionalization, Department of Polymer Science and Engineering, Zhejiang University, Hangzhou 310027, China</t>
  </si>
  <si>
    <t>Gold nanoparticles (AuNPs) with excellent resistance to phagocytic uptake by macrophages are achieved via a facile mixed charged zwitterionic self-assembled monolayers (SAMs) surface modification. A series of AuNPs with good dispersity against high salinity, strong resistance to plasma adsorption, persistent stability in cell culture medium and low cytotoxicity are prepared by surface modification with mixed charged SAMs in relatively wide range ratios of oppositely charged thiols. An in vitro study demonstrates that AuNPs modified by mixed charged SAMs effectively minimize the nonspecific cell uptake by either non-phagocytic HUVEC and HepG2 cells or phagocytic RAW 264.7 cells. When different factors that affect cell uptake including incubation time, nanoparticles concentration and incubation mode were evaluated, all results demonstrated that the resistance to phagocytosis by macrophage RAW 264.7 of the zwitterionic AuNPs is even much better than that of the traditional PEGylated AuNPs. A hemolysis assay with human erythrocytes demonstrates the good blood biocompatibility of the zwitterionic AuNPs. The excellent "stealth" properties of the mixed charged AuNPs promise their further biomedical applications both in vitro and in vivo. © 2012 The Royal Society of Chemistry.</t>
  </si>
  <si>
    <t>2-s2.0-84862927146</t>
  </si>
  <si>
    <t>Zhao L.-H., Zhang R., Zhang J., Sun S.-Q.</t>
  </si>
  <si>
    <t>CrystEngComm</t>
  </si>
  <si>
    <t>10.1039/c1ce05621b</t>
  </si>
  <si>
    <t>https://www.scopus.com/inward/record.uri?eid=2-s2.0-84862916936&amp;doi=10.1039%2fc1ce05621b&amp;partnerID=40&amp;md5=26b828ef469176feee289a5bb8e78769</t>
  </si>
  <si>
    <t>Department of Chemistry, Tianjin University, Tianjin 300072, China; School of Environmental and Chemical Engineering, Tianjin Polytechnic University, Tianjin 300160, China</t>
  </si>
  <si>
    <t>Zhao, L.-H., Department of Chemistry, Tianjin University, Tianjin 300072, China; Zhang, R., School of Environmental and Chemical Engineering, Tianjin Polytechnic University, Tianjin 300160, China; Zhang, J., Department of Chemistry, Tianjin University, Tianjin 300072, China; Sun, S.-Q., Department of Chemistry, Tianjin University, Tianjin 300072, China</t>
  </si>
  <si>
    <t>ZnO nanoparticles are among the most promising emerging fluorescent labels for cellular imaging. However, there are only a few reports on the successful application of ZnO nanoparticles in biolabeling so far. The major problem of ZnO nanoparticles arises from their poor stability in water. In this work, two new facile synthesis methods were developed for fabricating water-stable ZnO nanoparticles, which have blue and yellow fluorescence and are expected to be of use for labeling different cellular structures simultaneously. Transmission electron microscopy (TEM), X-ray diffraction (XRD), Fourier transform infrared spectrometry (FT-IR), UV-vis, and fluorescence spectrophotometry (PL) were employed to investigate the structures and properties of ZnO nanoparticles. The mechanisms for the formation of the ZnO nanoparticles of both samples are analyzed. Furthermore, hemolysis assay was performed to evaluate the biocompatibility of these ZnO nanoparticles in vitro. The biocompatibility of the ZnO nanoparticles, even at very high doses, ensures their potential in biomedical applications. © 2012 The Royal Society of Chemistry.</t>
  </si>
  <si>
    <t>2-s2.0-84862916936</t>
  </si>
  <si>
    <t>Zhang J., Zhang R., Zhao L.-H., Sun S.-Q.</t>
  </si>
  <si>
    <t>10.1039/c1ce05941f</t>
  </si>
  <si>
    <t>https://www.scopus.com/inward/record.uri?eid=2-s2.0-84555196285&amp;doi=10.1039%2fc1ce05941f&amp;partnerID=40&amp;md5=b48ae68fad95947519b41ad2c941a095</t>
  </si>
  <si>
    <t>Zhang, J., Department of Chemistry, Tianjin University, Tianjin 300072, China; Zhang, R., Department of Chemistry, Tianjin University, Tianjin 300072, China, School of Environmental and Chemical Engineering, Tianjin Polytechnic University, Tianjin 300160, China; Zhao, L.-H., Department of Chemistry, Tianjin University, Tianjin 300072, China; Sun, S.-Q., Department of Chemistry, Tianjin University, Tianjin 300072, China</t>
  </si>
  <si>
    <t>ZnO:MgO nanocrystals have been synthesized by a sequential preparative procedure and capped with γ-Aminopropyl triethoxysilane (APTES), thereby rendering the surface of the nanocrystals hydrophilic and the particles water-soluble. Orthogonal experiment was employed to optimize the correlated parameters of the reaction of capping ZnO:MgO nanocrystals with APTES. The effects of the quantity of APTES, reaction time, and reaction temperature on the aqueous stability of APTES-capped ZnO:MgO nanocrystals were investigated by orthogonal experiment and their optimal values were determined to be: 0.25 mmol, 60 min, and 25 °C, respectively. The water-soluble APTES-capped ZnO:MgO nanocrystals emit strongly in the visible region on excitation by UV radiation and are stable over extended periods. The aqueous-stability of the nanocrystals is attributed to the exposed hydrophilic groups (-NH2, -OH). Furthermore, hemolysis was performed to evaluate the biocompatibility of the nanocrystals. Hemolytic results indicate that APTES-capped ZnO:MgO nanocrystals have good biocompatibility, which is especially important for ensuring their potential in biomedical applications.</t>
  </si>
  <si>
    <t>2-s2.0-84555196285</t>
  </si>
  <si>
    <t>Weiss V.M., Naolou T., Groth T., Kressler J., Mäder K.</t>
  </si>
  <si>
    <t>Journal of Applied Biomaterials and Functional Materials</t>
  </si>
  <si>
    <t>10.5301/JABFM.2012.10294</t>
  </si>
  <si>
    <t>https://www.scopus.com/inward/record.uri?eid=2-s2.0-84874277423&amp;doi=10.5301%2fJABFM.2012.10294&amp;partnerID=40&amp;md5=b3db4b780329f50794b43fb042f1067e</t>
  </si>
  <si>
    <t>Institute of Pharmacy, Department of Pharmaceutical Technology and Biopharmacy, Martin Luther University Halle-Wittenberg, Halle (Saale), Germany; Institute of Chemistry, Department of Physical Chemistry, Martin Luther University Halle-Wittenberg, Halle (Saale), Germany; Institute of Pharmacy, Department of Pharmaceutical Technology and Biopharmacy, Martin Luther University Halle-Wittenberg, Halle (Saale), Germany</t>
  </si>
  <si>
    <t>Weiss, V.M., Institute of Pharmacy, Department of Pharmaceutical Technology and Biopharmacy, Martin Luther University Halle-Wittenberg, Halle (Saale), Germany; Naolou, T., Institute of Chemistry, Department of Physical Chemistry, Martin Luther University Halle-Wittenberg, Halle (Saale), Germany; Groth, T., Institute of Pharmacy, Department of Pharmaceutical Technology and Biopharmacy, Martin Luther University Halle-Wittenberg, Halle (Saale), Germany; Kressler, J., Institute of Chemistry, Department of Physical Chemistry, Martin Luther University Halle-Wittenberg, Halle (Saale), Germany; Mäder, K., Institute of Pharmacy, Department of Pharmaceutical Technology and Biopharmacy, Martin Luther University Halle-Wittenberg, Halle (Saale), Germany</t>
  </si>
  <si>
    <t>Purpose: Poly(glycerol adipate) (PGA)-based nanoparticles are promising carriers for drug delivery with a wide range of available structures. The biodegradable polymer with pendant free hydroxyl groups can be diversely functionalized. In this study, the toxicity of different Stearoyl-PGA nanoparticles with respect to erythrocytes and HepG2 cells was assessed. These cells are crucial test systems for intravenously injected biomedical particles. Methods: For this work, a series of PGA polyesters with 0, 20, 50 and 65 mol% of converted hydroxyl groups was synthesized with stearic acid (PGABB, S20, S50, S65). Nanoparticles were prepared with these polymers by an optimized nanoprecipitation method. Physicochemical characterization was performed by photon correlation spectroscopy and zeta potential measurement. Cell compatibility was studied by a hemolysis assay with separated red blood cells as well as a QBlue viability test and a modified LDH cytotoxicity assay with HepG2 cells. Results and Conclusions: Different self-stabilizing nanoparticles with narrow size distributions in the range of 100-140 nm were prepared. All tested nanoparticle samples were nontoxic for HepG2 cells. In fact, increased metabolic activity and proliferation was observed after 24 h incubation with the Stearoyl-PGA particles. Apart from PGAS20, all samples did not show any hemolytic effect. Hemolysis of PGAS20 particles could be considerably decreased by adding Poloxamer 188 during the preparation process. © 2012 Società Italiana Biomateriali.</t>
  </si>
  <si>
    <t>Biodegradable; Drug carriers; Hepg2 cells; Nanoparticles; Poly(glycerol adipate); Toxicity</t>
  </si>
  <si>
    <t>2-s2.0-84874277423</t>
  </si>
  <si>
    <t>Barshtein G., Arbell D., Yedgar S.</t>
  </si>
  <si>
    <t>IEEE Transactions on Nanobioscience</t>
  </si>
  <si>
    <t>10.1109/TNB.2011.2175745</t>
  </si>
  <si>
    <t>https://www.scopus.com/inward/record.uri?eid=2-s2.0-84856472951&amp;doi=10.1109%2fTNB.2011.2175745&amp;partnerID=40&amp;md5=26bd29556c507c4028378598a226d59e</t>
  </si>
  <si>
    <t>Department of Biochemistry, Faculty of Medicine, Hebrew University, 91120 Jerusalem, Israel; Department of Pediatric Surgery, Hadassah-Hebrew University Hospital, 91120 Jerusalem, Israel</t>
  </si>
  <si>
    <t>Barshtein, G., Department of Biochemistry, Faculty of Medicine, Hebrew University, 91120 Jerusalem, Israel; Arbell, D., Department of Pediatric Surgery, Hadassah-Hebrew University Hospital, 91120 Jerusalem, Israel; Yedgar, S., Department of Biochemistry, Faculty of Medicine, Hebrew University, 91120 Jerusalem, Israel</t>
  </si>
  <si>
    <t>Nanoparticles (NP) have drawn increasing interest from many fields in medicine and are a relatively new class of biomedical products. Because there are concerns about the health effects of nanoparticles, it is important to understand how nanoparticles interact specifically with red blood cells (RBC), a central object in the blood circulation. As numerous studies that have examined NP/RBC interaction concentrated on the hemolytic potential of nanoparticles, we describe an investigation of hemolytic activity of polystyrene nanoparticles (PS-NP) in protein free medium and its modulation by albumin. We found that treatment of RBCs with PS-NP induces hemolysis (dose and particle size dependent) in plasma free medium but not in full plasma or in buffer, which contain albumin. Critical albumin concentration is 0.05% wt. According to our results hemolytic effect of nanoparticles is strongly modulated by protein concentration in the medium. © 2006 IEEE.</t>
  </si>
  <si>
    <t>Erythrocyte; hemolysis; nanoparticles</t>
  </si>
  <si>
    <t>2-s2.0-84856472951</t>
  </si>
  <si>
    <t>Wang S., Wen S., Shen M., Guo R., Cao X., Wang J., Shi X.</t>
  </si>
  <si>
    <t>https://www.scopus.com/inward/record.uri?eid=2-s2.0-84864742084&amp;partnerID=40&amp;md5=162b70a1d4ab2ce2a117aa21e5b1ff5c</t>
  </si>
  <si>
    <t>State Key Laboratory for Modification of Chemical Fibers and Polymer Materials, Shanghai, People's Republic of China.</t>
  </si>
  <si>
    <t>Wang, S., State Key Laboratory for Modification of Chemical Fibers and Polymer Materials, Shanghai, People's Republic of China.; Wen, S.; Shen, M.; Guo, R.; Cao, X.; Wang, J.; Shi, X.</t>
  </si>
  <si>
    <t>We report on aminopropyltriethoxysilane (APTS)-mediated surface modification of nanohydroxyapatite with different surface functional groups for potential biomedical applications. In this study, nanohydroxyapatite covalently linked with APTS (n-HA-APTS) was reacted with acetic anhydride or succinic anhydride to produce neutralized (n-HA-APTS. Ac) or negatively charged (n-HA-APTS.SAH) nanohydroxyapatite, respectively. Nanohydroxyapatite formed with amine, acetyl, and carboxyl groups was extensively characterized using Fourier transform infrared spectroscopy, transmission electron microscopy, (1)H nuclear magnetic resonance spectroscopy, X-ray diffraction, inductively coupled plasma-atomic emission spectroscopy, and zeta potential measurements. In vitro 3-(4,5-dimethylthiazol-2-yl)-2,5-diphenyltetrazolium bromide colorimetric assay revealed that the slight toxicity of the amine-functionalized n-HA-APTS could be eliminated by post-functionalization of APTS amines to form acetyl and carboxyl groups. Blood compatibility assessment demonstrated that the negligible hemolytic activity of the pristine nanohydroxyapatite particles did not appreciably change after APTS-mediated surface functionalization. APTS-mediated functionalization of nanohydroxyapatite with different surface groups may be useful for further functionalization of nanohydroxyapatite with biologically active materials, thereby providing possibilities for a broad range of biomedical applications.</t>
  </si>
  <si>
    <t>2-s2.0-84864742084</t>
  </si>
  <si>
    <t>Wu H., Liu G., Wang X., Zhang J., Chen Y., Shi J., Yang H., Hu H., Yang S.</t>
  </si>
  <si>
    <t>10.1016/j.actbio.2011.05.031</t>
  </si>
  <si>
    <t>https://www.scopus.com/inward/record.uri?eid=2-s2.0-79960974680&amp;doi=10.1016%2fj.actbio.2011.05.031&amp;partnerID=40&amp;md5=d0f639d11e9fdb2528097beee7ff2f65</t>
  </si>
  <si>
    <t>Key Laboratory of Resource Chemistry of Ministry of Education, College of Life and Environmental Science, Shanghai Normal University, 100 Guilin Road, Shanghai 200234, China; State Key Laboratory of High Performance Ceramic and Superfine Microstructures, Shanghai Institute of Ceramics, Chinese Academy of Sciences, Shanghai 200050, China; Shanghai (Red Cross) Blood Center, Shanghai Institute of Blood Transfusion, Shanghai 200051, China</t>
  </si>
  <si>
    <t>Wu, H., Key Laboratory of Resource Chemistry of Ministry of Education, College of Life and Environmental Science, Shanghai Normal University, 100 Guilin Road, Shanghai 200234, China; Liu, G., Key Laboratory of Resource Chemistry of Ministry of Education, College of Life and Environmental Science, Shanghai Normal University, 100 Guilin Road, Shanghai 200234, China; Wang, X., Key Laboratory of Resource Chemistry of Ministry of Education, College of Life and Environmental Science, Shanghai Normal University, 100 Guilin Road, Shanghai 200234, China; Zhang, J., Shanghai (Red Cross) Blood Center, Shanghai Institute of Blood Transfusion, Shanghai 200051, China; Chen, Y., State Key Laboratory of High Performance Ceramic and Superfine Microstructures, Shanghai Institute of Ceramics, Chinese Academy of Sciences, Shanghai 200050, China; Shi, J., State Key Laboratory of High Performance Ceramic and Superfine Microstructures, Shanghai Institute of Ceramics, Chinese Academy of Sciences, Shanghai 200050, China; Yang, H., Key Laboratory of Resource Chemistry of Ministry of Education, College of Life and Environmental Science, Shanghai Normal University, 100 Guilin Road, Shanghai 200234, China; Hu, H., Key Laboratory of Resource Chemistry of Ministry of Education, College of Life and Environmental Science, Shanghai Normal University, 100 Guilin Road, Shanghai 200234, China; Yang, S., Key Laboratory of Resource Chemistry of Ministry of Education, College of Life and Environmental Science, Shanghai Normal University, 100 Guilin Road, Shanghai 200234, China</t>
  </si>
  <si>
    <t>Multiwalled carbon nanotube (MWCNT)/cobalt ferrite (CoFe 2O 4) magnetic hybrids were synthesized by a solvothermal method. The reaction temperature significantly affected the structure of the resultant MWCNT/CoFe 2O 4 hybrids, which varied from 6 nm CoFe 2O 4 nanoparticles uniformly coated on the nanotubes at 180 °C to agglomerated CoFe 2O 4 spherical particles threaded by MWCNTs and forming necklace-like nanostructures at 240 °C. Based on the superparamagnetic property at room temperature and high hydrophilicity, the MWCNT/CoFe 2O 4 hybrids prepared at 180 °C (MWCNT/CoFe 2O 4-180) were further investigated for biomedical applications, which showed a high T 2 relaxivity of 152.8 Fe mM -1 s -1 in aqueous solutions, a significant negative contrast enhancement effect on cancer cells and, more importantly, low cytotoxicity and negligible hemolytic activity. The anticancer drug doxorubicin (DOX) can be loaded onto the hybrids and subsequently released in a sustained and pH-responsive way. The DOX-loaded hybrids exhibited notable cytotoxicity to HeLa cancer cells due to the intracellular release of DOX. These results suggest that MWCNT/CoFe 2O 4-180 hybrids may be used as both effective magnetic resonance imaging contrast agents and anticancer drug delivery systems for simultaneous cancer diagnosis and chemotherapy. © 2011 Acta Materialia Inc. Published by Elsevier Ltd. All rights reserved.</t>
  </si>
  <si>
    <t>Carbon nanotubes; Cobalt ferrite; Drug delivery; Magnetic resonance imaging; Solvothermal method</t>
  </si>
  <si>
    <t>2-s2.0-79960974680</t>
  </si>
  <si>
    <t>Liao K.-H., Lin Y.-S., MacOsko C.W., Haynes C.L.</t>
  </si>
  <si>
    <t>10.1021/am200428v</t>
  </si>
  <si>
    <t>https://www.scopus.com/inward/record.uri?eid=2-s2.0-80053633118&amp;doi=10.1021%2fam200428v&amp;partnerID=40&amp;md5=61ff4ea9b8089c2d3f4b90ac8621d960</t>
  </si>
  <si>
    <t>Department of Chemical Engineering and Materials Science, University of Minnesota, Minneapolis, MN 55455, United States; Department of Chemistry, University of Minnesota, Minneapolis, MN 55455, United States</t>
  </si>
  <si>
    <t>Liao, K.-H., Department of Chemical Engineering and Materials Science, University of Minnesota, Minneapolis, MN 55455, United States; Lin, Y.-S., Department of Chemistry, University of Minnesota, Minneapolis, MN 55455, United States; MacOsko, C.W., Department of Chemical Engineering and Materials Science, University of Minnesota, Minneapolis, MN 55455, United States; Haynes, C.L., Department of Chemistry, University of Minnesota, Minneapolis, MN 55455, United States</t>
  </si>
  <si>
    <t>Two-dimensional carbon-based nanomaterials, including graphene oxide and graphene, are potential candidates for biomedical applications such as sensors, cell labeling, bacterial inhibition, and drug delivery. Herein, we explore the biocompatibility of graphene-related materials with controlled physical and chemical properties. The size and extent of exfoliation of graphene oxide sheets was varied by sonication intensity and time. Graphene sheets were obtained from graphene oxide by a simple (hydrazine-free) hydrothermal route. The particle size, morphology, exfoliation extent, oxygen content, and surface charge of graphene oxide and graphene were characterized by wide-angle powder X-ray diffraction, atomic force microscopy, X-ray photoelectron spectroscopy, dynamic light scattering, and zeta-potential. One method of toxicity assessment was based on measurement of the efflux of hemoglobin from suspended red blood cells. At the smallest size, graphene oxide showed the greatest hemolytic activity, whereas aggregated graphene sheets exhibited the lowest hemolytic activity. Coating graphene oxide with chitosan nearly eliminated hemolytic activity. Together, these results demonstrate that particle size, particulate state, and oxygen content/surface charge of graphene have a strong impact on biological/toxicological responses to red blood cells. In addition, the cytotoxicity of graphene oxide and graphene sheets was investigated by measuring mitochondrial activity in adherent human skin fibroblasts using two assays. The methylthiazolyldiphenyl-tetrazolium bromide (MTT) assay, a typical nanotoxicity assay, fails to predict the toxicity of graphene oxide and graphene toxicity because of the spontaneous reduction of MTT by graphene and graphene oxide, resulting in a false positive signal. However, appropriate alternate assessments, using the water-soluble tetrazolium salt (WST-8), trypan blue exclusion, and reactive oxygen species assay reveal that the compacted graphene sheets are more damaging to mammalian fibroblasts than the less densely packed graphene oxide. Clearly, the toxicity of graphene and graphene oxide depends on the exposure environment (i.e., whether or not aggregation occurs) and mode of interaction with cells (i.e., suspension versus adherent cell types). © 2011 American Chemical Society.</t>
  </si>
  <si>
    <t>aggregation; cytotoxicity; graphene; hemolysis; viability assay</t>
  </si>
  <si>
    <t>2-s2.0-80053633118</t>
  </si>
  <si>
    <t>Deka H., Karak N., Kalita R.D., Buragohain A.K.</t>
  </si>
  <si>
    <t>10.1016/j.polymdegradstab.2010.06.017</t>
  </si>
  <si>
    <t>https://www.scopus.com/inward/record.uri?eid=2-s2.0-77955515394&amp;doi=10.1016%2fj.polymdegradstab.2010.06.017&amp;partnerID=40&amp;md5=acbc8e0265e6d8424bebb0e2cba99d92</t>
  </si>
  <si>
    <t>Advanced Polymer and Nanomaterial Laboratory, Department of Chemical Sciences, Tezpur University, Tezpur 784028, India; Department of Molecular Biology and Biotechnology, Tezpur University, Tezpur 784028, India</t>
  </si>
  <si>
    <t>Deka, H., Advanced Polymer and Nanomaterial Laboratory, Department of Chemical Sciences, Tezpur University, Tezpur 784028, India; Karak, N., Advanced Polymer and Nanomaterial Laboratory, Department of Chemical Sciences, Tezpur University, Tezpur 784028, India; Kalita, R.D., Department of Molecular Biology and Biotechnology, Tezpur University, Tezpur 784028, India; Buragohain, A.K., Department of Molecular Biology and Biotechnology, Tezpur University, Tezpur 784028, India</t>
  </si>
  <si>
    <t>The enhanced thermal and antimicrobial activity of silver nanoparticles prompts their uses in many medical devices. Mesua ferrea L. seed oil based antimicrobial biocompatible hyperbranched and linear polyurethane/Ag nanocomposites have been prepared in dimethylformamide without using any extra reducing agent. Formation of the stable and well-dispersed Ag nanoparticles was confirmed by ultra violet, X-ray diffractometeric, transmission electron microscopic and Fourier transform infra-red spectroscopic analyses. The enhancement of properties like thermal stability by (46-53)°C and 42 °C, tensile strength to ∼170% and ∼180% for hyperbranched and linear polyurethanes respectively was observed by the formation of nanocomposites. The cytocompatibility test based on the inhibition of RBC hemolysis showed that the materials lack cytotoxicity. The nanocomposites showed biodegradability as conferred from the bacterial degradation. Dose dependent excellent antibacterial activity of the nanocomposites against Gram positive (Staphylococcus aureus) and Gram negative (Escherichia coli) bacteria and antifouling activity against Candida albicans was observed. © 2010 Elsevier Ltd. All rights reserved.</t>
  </si>
  <si>
    <t>Antimicrobial; Biocompatibility; Biodegradation; Polyurethane nanocomposites; Thermostability</t>
  </si>
  <si>
    <t>2-s2.0-77955515394</t>
  </si>
  <si>
    <t>Chu C.L., Ji H.L., Yin L.H., Pu Y.P., Lin P.H., Chu P.K.</t>
  </si>
  <si>
    <t>16-17</t>
  </si>
  <si>
    <t>10.1016/j.surfcoat.2010.02.067</t>
  </si>
  <si>
    <t>https://www.scopus.com/inward/record.uri?eid=2-s2.0-77951291124&amp;doi=10.1016%2fj.surfcoat.2010.02.067&amp;partnerID=40&amp;md5=79f064112b324b93000257a7ce52d2af</t>
  </si>
  <si>
    <t>School of Materials Science and Engineering, Jiangsu Key Laboratory for Advanced Metallic Materials, Southeast University, Nanjing 211189, China; School of Public Health, Southeast University, Nanjing 210096, China; Department of Physics and Materials Science, City University of Hong Kong, Tat Chee Avenue, Kowloon, Hong Kong, China</t>
  </si>
  <si>
    <t>Chu, C.L., School of Materials Science and Engineering, Jiangsu Key Laboratory for Advanced Metallic Materials, Southeast University, Nanjing 211189, China; Ji, H.L., School of Materials Science and Engineering, Jiangsu Key Laboratory for Advanced Metallic Materials, Southeast University, Nanjing 211189, China; Yin, L.H., School of Public Health, Southeast University, Nanjing 210096, China; Pu, Y.P., School of Public Health, Southeast University, Nanjing 210096, China; Lin, P.H., School of Materials Science and Engineering, Jiangsu Key Laboratory for Advanced Metallic Materials, Southeast University, Nanjing 211189, China; Chu, P.K., Department of Physics and Materials Science, City University of Hong Kong, Tat Chee Avenue, Kowloon, Hong Kong, China</t>
  </si>
  <si>
    <t>ZrN is deposited on electropolished NiTi shape memory alloy to enhance the surface properties. The microstructure, mechanical properties, and blood compatibility are evaluated by scanning electron microscopy (SEM), X-ray photoelectron spectroscopy (XPS), X-ray diffraction (XRD), nanoindentation, hemolysis analysis, and blood platelet adhesion test. The ZrN film has a fine fibrous structure composed of the desirable stable ZrN phase together with a small amount of a second ZrO2 phase. The hardness and modulus values increase initially with larger nanoindentation depths and after reaching maximum values, gradually decrease finally attaining stable values of about 3.4GPa and 68GPa, respectively which reflect the composite hardness and modulus values of the system. Our study reveals that the ZrN film may degrade the surface wettability, but the hemolysis resistance and thromboresistance can be improved thereby making the surface treated materials more suitable in biomedical implants. © 2010 Elsevier B.V.</t>
  </si>
  <si>
    <t>Blood compatibility; Mechanical properties; Microstructure; NiTi shape memory alloy; ZrN film</t>
  </si>
  <si>
    <t>2-s2.0-77951291124</t>
  </si>
  <si>
    <t>Tang Y.-J., Yu X.-L., Cao M.-Y., Tang Y.-F., Zhou Z.-H., Lü C.-T.</t>
  </si>
  <si>
    <t>10.3969/j.issn.1673-8225.2010.16.012</t>
  </si>
  <si>
    <t>https://www.scopus.com/inward/record.uri?eid=2-s2.0-77954963520&amp;doi=10.3969%2fj.issn.1673-8225.2010.16.012&amp;partnerID=40&amp;md5=8d36aafa452fc58c09aa41e53dd9a12f</t>
  </si>
  <si>
    <t>Suzhou Health College of Technology, Suzhou 215006, Jiangsu Province, China; Department of Material Science and Engineering, Nanjing University, Nanjing 210093, Jiangsu Province, China; Department of Stomatology, Changhai Hospital, Second Military Medical University of Chinese PLA, Shanghai 200433, China</t>
  </si>
  <si>
    <t>Tang, Y.-J., Suzhou Health College of Technology, Suzhou 215006, Jiangsu Province, China; Yu, X.-L., Suzhou Health College of Technology, Suzhou 215006, Jiangsu Province, China; Cao, M.-Y., Suzhou Health College of Technology, Suzhou 215006, Jiangsu Province, China; Tang, Y.-F., Department of Material Science and Engineering, Nanjing University, Nanjing 210093, Jiangsu Province, China; Zhou, Z.-H., Department of Stomatology, Changhai Hospital, Second Military Medical University of Chinese PLA, Shanghai 200433, China; Lü, C.-T., Department of Stomatology, Changhai Hospital, Second Military Medical University of Chinese PLA, Shanghai 200433, China</t>
  </si>
  <si>
    <t>BACKGROUND: Previous research has investigated the effect of nano-zirconium dioxide-toughened hydroxyapatite (nano-ZrO2-HA) on the proliferation and differentiation of rabbit bone marrow stromal cells. OBJECTIVE: To evaluate the biocompatibility of nano-ZrO2-HA compound. METHODS: The experiments of acute toxicity, subacute toxicity, pyrogen, hemolysis, and intramuscular implantation were performed on New Zealand rabbits, healthy adult Kunming mice, and adult rats according to "Technical Evaluation Standards of Biomedical Materials and Medical Instruments", promulgated by Chinese Board of Health. RESULTS AND CONCLUSION: Acute toxicity: All experimental animals survived. There was no significant difference in body mass before and after testing (P &amp;gt; 0.05). Pyrogen: Heating reaction was not tested. Hemolysis: Generally speaking, hemolytic crisis was not observed after 1 hour, and hemolytic rate was less than 5%. Intramuscular implantation: Infection did not occur in any animals, and materials were not discharged at all. Four weeks later, muscles were closely integrated with materials. A certain quantity of tissue grew into material pore, and peripheral muscle still had normal morphology and structure. Subacute toxicity: There was no significant difference in body mass and blood routine before and 2 weeks after testing. HE staining demonstrated that necrotic focus and other lesion were not observed in heart, liver, and kidney tissues under optic microscope. The results suggested that nano-ZrO2-HA was non-toxicity, and it had no pyrogen and hemolysis effect, as well as it did not stimulate to the muscle of rabbit. Inflammatory rejection did not happen to the animal. The nano-ZrO2-HA was closely integrated with the muscle, characterizing by great biocompatibility. Therefore, it can be used as substitution materials in clinical experiment. But it still needs to be evaluated completely.</t>
  </si>
  <si>
    <t>2-s2.0-77954963520</t>
  </si>
  <si>
    <t>Bajpai A.K., Gupta R.</t>
  </si>
  <si>
    <t>10.1002/app.30953</t>
  </si>
  <si>
    <t>https://www.scopus.com/inward/record.uri?eid=2-s2.0-70349862791&amp;doi=10.1002%2fapp.30953&amp;partnerID=40&amp;md5=8f96a72e99d66f8800b63d049c2ebc8d</t>
  </si>
  <si>
    <t>Department of Chemistry, Bose Memorial Research Laboratory, Government Autonomous Science College, Jabalpur, Madhya Pradesh 482001, India</t>
  </si>
  <si>
    <t>Bajpai, A.K., Department of Chemistry, Bose Memorial Research Laboratory, Government Autonomous Science College, Jabalpur, Madhya Pradesh 482001, India; Gupta, R., Department of Chemistry, Bose Memorial Research Laboratory, Government Autonomous Science College, Jabalpur, Madhya Pradesh 482001, India</t>
  </si>
  <si>
    <t>In recent past magnetic bionanocomposites have shown potential in biomedical applications mainly due to their superparamagnetic and biocompatible nature. They have also established themselves as a promising class of hybrid organic-inorganic materials derived from polymers and organic/inorganic fillers. In this study biocompatible nanocomposites were prepared by in situ synthesis of magnetic nanoparticles within the polyvinyl alcohol-grafted-polymethyl methacrylate hydrogels and characterized by techniques such as FT-IR, scanning electron microscopy, transmission electron microscopy, X-ray diffraction, and differential scanning calorimetry. The bionanocomposites were evaluated for water sorption behavior and in vitro biocompatibility by performing thrombus formation and hemolysis tests. The influence of chemical composition of the grafted hydrogel was investigated on water sorption behavior and in vitro blood compatibility of magnetic bionanocomposites. © 2009 Wiley Periodicals, Inc. J Appl Polym Sci 114: 3548-3560, 2009.</t>
  </si>
  <si>
    <t>Blood compatibility; Hydrogel; Nanocomposites; Polymer; Swelling</t>
  </si>
  <si>
    <t>2-s2.0-70349862791</t>
  </si>
  <si>
    <t>Lin Y.-S., Haynes C.L.</t>
  </si>
  <si>
    <t>Chemistry of Materials</t>
  </si>
  <si>
    <t>10.1021/cm901259n</t>
  </si>
  <si>
    <t>https://www.scopus.com/inward/record.uri?eid=2-s2.0-69849110521&amp;doi=10.1021%2fcm901259n&amp;partnerID=40&amp;md5=8bbd9fe93fd3d2e69827e1cdbc35cad3</t>
  </si>
  <si>
    <t>Department of Chemistry, University of Minnesota, 207 Pleasant Street SE, Minneapolis, MN 55455, United States</t>
  </si>
  <si>
    <t>Lin, Y.-S., Department of Chemistry, University of Minnesota, 207 Pleasant Street SE, Minneapolis, MN 55455, United States; Haynes, C.L., Department of Chemistry, University of Minnesota, 207 Pleasant Street SE, Minneapolis, MN 55455, United States</t>
  </si>
  <si>
    <t>In this work, size-controlled multifunctional mesoporous silica nanoparticles having large surface areas, embedded luminescence, high magnetization, and excellent aqueous dispersity have been successfully prepared by using a simple one-pot synthesis. The size and pore ordering of these particles can be easily controlled based on the number density of Fe 3O 4 nanoparticle nucleation sites introduced during the silica condensation reaction. Dissolution of the embedded Fe 3O 4 nanoparticles yields hollow mesoporous silica nanoparticles as well. These multifunctional porous nanoparticles were characterized by transmission electron microscopy, X-ray diffraction, nitrogen adsorption-desorption behavior, dynamic light scattering, zeta potential, magnetic susceptibility, and photoluminescence. Furthermore, in vitro 3-(4,5-dimethylthiazol-2-yl)-2,5-diphenyl-tetrazolium bromide (MTT) and hemolysis assays were performed to evaluate any unintended cytotoxicity. The biocompatibility of the multifunctional nanoparticles, even at very high doses, ensures their potential in biomedical applications. © 2009 American Chemical Society.</t>
  </si>
  <si>
    <t>2-s2.0-69849110521</t>
  </si>
  <si>
    <t>Zhang Q.-F., Han Y.-C.</t>
  </si>
  <si>
    <t>https://www.scopus.com/inward/record.uri?eid=2-s2.0-57049099815&amp;partnerID=40&amp;md5=11de34be080abad0d375e9b2bd277bbd</t>
  </si>
  <si>
    <t>Health and Nursing Department, Wuhan Polytechnic University, Wuhan 430023 Hubei Province, China; Biological Materials and Engineering Research Center, Wuhan University of Technology, Wuhan 430070 Hubei Province, China</t>
  </si>
  <si>
    <t>Zhang, Q.-F., Health and Nursing Department, Wuhan Polytechnic University, Wuhan 430023 Hubei Province, China; Han, Y.-C., Biological Materials and Engineering Research Center, Wuhan University of Technology, Wuhan 430070 Hubei Province, China</t>
  </si>
  <si>
    <t>Background: Currently, hydroxyapatite nanoparticles causing erythrocyte aggregation has been discovered on study of the biological safety, and it is in urgent need of resolving in its haemo-compatibility research. Objective: Approaching the mechanism of hydroxyapatite nanoparticles causing erythrocyte aggregation in vitro. Design, time and setting: The experiment, a cell morphology in vitro, was performed at Biomedical Materials and Engineering Center of Wuhan University of Technology from March 2004 to June 2006. Materials: Hydroxyapatite nanoparticles at two particle diameters were offered by Biomedical Materials and Engineering Center of Wuhan University of Technology. Methods: The effect of hydroxyapatite nanoparticles on rabbit erythrocyte was evaluated with haemolysis test, and cell morphology was observed after the co-culture of the materials and erythrocyte. The amount of sialic acid adsorbed on hydroxyapatite nanoparticles was determined by Bialsche method, adsorption isotherm was drawn and both of them were analyzed by infrared spectrum. Main outcome measures: Cellular morphology and ultramicrostructure after co-culturing hydroxyapatite nanoparticles with erythrocyte. Amount of sialic acid adsorbed on hydroxyapatite nanoparticles. Analysis of infrared spectrum of both. Results: Hydroxyapatite nanoparticles could lead to erythrocyte aggregation after co-cultured. Moreover, a striking absorbability appeared between hydroxyapatite nanoparticles and sialic acid. Infrared spectra result indicated both of them had interaction obviously. Conclusion: Hydroxyapatite nanoparticles can degrade Zeta potential and surface charge density of erythrocyte while influenced erythrocyte suspending properties, it may be one of important factors for erythrocyte aggregation.</t>
  </si>
  <si>
    <t>2-s2.0-57049099815</t>
  </si>
  <si>
    <t>Das A., Ray A.R.</t>
  </si>
  <si>
    <t>10.1002/app.27665</t>
  </si>
  <si>
    <t>https://www.scopus.com/inward/record.uri?eid=2-s2.0-40949106538&amp;doi=10.1002%2fapp.27665&amp;partnerID=40&amp;md5=3b2e0beca240d11cb6ed54a1e02a0bc8</t>
  </si>
  <si>
    <t>Centre for Biomedical Engineering, Indian Institute of Technology Delhi, New Delhi 110016, India; Biomedical Engineering Unit, All India Institute of Medical Sciences, New Delhi 110029, India</t>
  </si>
  <si>
    <t>Das, A., Centre for Biomedical Engineering, Indian Institute of Technology Delhi, New Delhi 110016, India, Biomedical Engineering Unit, All India Institute of Medical Sciences, New Delhi 110029, India; Ray, A.R., Centre for Biomedical Engineering, Indian Institute of Technology Delhi, New Delhi 110016, India, Biomedical Engineering Unit, All India Institute of Medical Sciences, New Delhi 110029, India</t>
  </si>
  <si>
    <t>A series of new hydrogel membranes with different compositions of acrylic acid (AAc) and N-[3-(dime-thylamino)propyl]-methacrylamide (DMAPMA) were prepared by aqueous copolymerization, without using chemical crosslinker or radiation. Chemical structure of the membranes (PADMAs) was characterized by Fourier transform infrared spectroscopy (FTIR). Swelling experiments were carried out in simulated body fluid (SBF) at 37 ± 1°C to investigate degree of swelling, dimensional stability, and pore size of the PADMA membranes. In SBF, the variation of pore size with membrane composition was monitored by optical microscopic technique. Morphology of the membranes was characterized, before and after exposure to SBF, by scanning electron microscopy (SEM). It was observed that the membranes are composed of closely packed nanogels of ∼200 nm. Macroporous network structure of the SBF-swollen PADMA was also observed to be composed of interconnected nanogels. Blood compatibility of the PADMA membranes was evaluated in vitro, by performing hemolysis assay and thrombogenicity assay. The extent of hemolysis due to PADMA membranes was found to be &lt;2%, which ensured that all of the membranes were highly hemocompatible. Salicylic acid (SA) was chosen as a model drug. Diffusion coefficient of SA through PADMA membranes was investigated. It was observed that membrane composition regulates both pore size and drug diffusion. © 2008 Wiley Periodicals, Inc.</t>
  </si>
  <si>
    <t>Acrylic acid; Diffusion; Hemocompatible; Hydrogels; Membranes</t>
  </si>
  <si>
    <t>2-s2.0-40949106538</t>
  </si>
  <si>
    <t>Cheng F.-Y., Su C.-H., Yang Y.-S., Yeh C.-S., Tsai C.-Y., Wu C.-L., Wu M.-T., Shieh D.-B.</t>
  </si>
  <si>
    <t>10.1016/j.biomaterials.2004.03.016</t>
  </si>
  <si>
    <t>https://www.scopus.com/inward/record.uri?eid=2-s2.0-4444292036&amp;doi=10.1016%2fj.biomaterials.2004.03.016&amp;partnerID=40&amp;md5=b886e7d7b282986de3aa4e96ba84f0cf</t>
  </si>
  <si>
    <t>Department of Chemistry, National Cheng Kung University, 701, ROC, Tainan, Taiwan; Department of Biochemistry, National Cheng Kung University, 701, ROC, Tainan, Taiwan; Department of Radiology, Kaohsiung Veterans General Hospital, 813, ROC, Kaohsiung, Taiwan; School of Medicine, National Yang Ming University, ROC, Taipei, Taiwan; Department of Dentistry, National Cheng Kung University, 701, ROC, Tainan, Taiwan; Ctr. for Biosci. and Biotechology, National Cheng Kung University, 701, ROC, Tainan, Taiwan</t>
  </si>
  <si>
    <t>Cheng, F.-Y., Department of Chemistry, National Cheng Kung University, 701, ROC, Tainan, Taiwan; Su, C.-H., Department of Chemistry, National Cheng Kung University, 701, ROC, Tainan, Taiwan; Yang, Y.-S., Department of Chemistry, National Cheng Kung University, 701, ROC, Tainan, Taiwan; Yeh, C.-S., Department of Chemistry, National Cheng Kung University, 701, ROC, Tainan, Taiwan; Tsai, C.-Y., Department of Biochemistry, National Cheng Kung University, 701, ROC, Tainan, Taiwan; Wu, C.-L., Department of Biochemistry, National Cheng Kung University, 701, ROC, Tainan, Taiwan; Wu, M.-T., Department of Radiology, Kaohsiung Veterans General Hospital, 813, ROC, Kaohsiung, Taiwan, School of Medicine, National Yang Ming University, ROC, Taipei, Taiwan, Department of Dentistry, National Cheng Kung University, 701, ROC, Tainan, Taiwan, Ctr. for Biosci. and Biotechology, National Cheng Kung University, 701, ROC, Tainan, Taiwan; Shieh, D.-B., Department of Radiology, Kaohsiung Veterans General Hospital, 813, ROC, Kaohsiung, Taiwan, School of Medicine, National Yang Ming University, ROC, Taipei, Taiwan, Department of Dentistry, National Cheng Kung University, 701, ROC, Tainan, Taiwan, Ctr. for Biosci. and Biotechology, National Cheng Kung University, 701, ROC, Tainan, Taiwan</t>
  </si>
  <si>
    <t>A newly developed non-polymer coated Fe3O4 nanoparticles showing well-dispersion were synthesized using Fe(II) and Fe(III) salt chemical coprecipitation with tetramethylammonium hydroxide (N(CH 3)4OH) in an aqueous solution. Transmission electron microscopy (TEM), X-ray diffraction (XRD), Fourier transform infrared spectrometer (FT-IR), X-ray photoelectron spectrometer (XPS) and superconducting quantum interference measurement device (SQUID) measurements were employed to investigate the iron oxide properties. The resulting iron oxide particles were manipulated to be as small as 9nm diameter in size. Based on FT-IR and X-ray photoelectron spectrometer results, it is suggested that the surfaces of the magnetite (Fe3O4) particles are covered with hydroxide (-OH) groups incorporated with (CH3)4N+ through electrostatic interaction. The in vitro cytotoxicity test revealed that the magnetite particles exhibited excellent biocompatibility, suggesting that they may be further explored for biomedical applications. NMR measurements revealed significantly reduced water proton relaxation times T1 and T2. The MR images of the nanoparticles in water, serum, and whole blood were investigated using a 1.5T clinical MR imager. Significant reduction of the background medium signal was achieved in the T2-weighted and the T2*-weighted sequence especially in the serum and whole blood. Combining the advantage of MRI signal contrast, the non-polymer-coated surface chemistry for distinct bioconjugation and the homogenous nanometer size for better controlled biodistribution, these preliminary experiments demonstrated the potential of the as-synthesized magnetite material in functional molecular imaging for biomedical research and clinical diagnosis. © 2004 Elsevier Ltd. All rights reserved.</t>
  </si>
  <si>
    <t>Cytotoxicity; MRI; Nanoparticle</t>
  </si>
  <si>
    <t>2-s2.0-4444292036</t>
  </si>
  <si>
    <t>Couto D., Freitas M., Costa V.M., Chisté R.C., Almeida A., Lopez-Quintela M.A., Rivas J., Freitas P., Silva P., Carvalho F., Fernandes E.</t>
  </si>
  <si>
    <t>Biodistribution of polyacrylic acid-coated iron oxide nanoparticles is associated with proinflammatory activation and liver toxicity</t>
  </si>
  <si>
    <t>10.1002/jat.3323</t>
  </si>
  <si>
    <t>https://www.scopus.com/inward/record.uri?eid=2-s2.0-84982946708&amp;doi=10.1002%2fjat.3323&amp;partnerID=40&amp;md5=014b2cf972d31b6f2ca2d7e33113e882</t>
  </si>
  <si>
    <t>UCIBIO-REQUIMTE, Laboratory of Applied Chemistry, Department of Chemical Sciences, Faculty of Pharmacy, University of Porto, Porto, Portugal; UCIBIO-REQUIMTE, Laboratory of Toxicology, Department of Biological Sciences, Faculty of Pharmacy, University of Porto, Porto, Portugal; LAQV-REQUIMTE, Laboratory of Applied Chemistry, Department of Chemical Sciences, Faculty of Pharmacy, University of Porto, Porto, Portugal; Laboratory of Nanotechnology and Magnetism, Institute of Technological Research, IIT, University of Santiago de Compostela (USC), Spain; International Iberian Nanotechnology Laboratory, Braga, Portugal; UCIBIO-REQUIMTE, Laboratory of Histology and Embryology, Institute of Biomedical Sciences Abel Salazar (ICBAS), University of Porto, Porto, Portugal</t>
  </si>
  <si>
    <t>Couto, D., UCIBIO-REQUIMTE, Laboratory of Applied Chemistry, Department of Chemical Sciences, Faculty of Pharmacy, University of Porto, Porto, Portugal; Freitas, M., UCIBIO-REQUIMTE, Laboratory of Applied Chemistry, Department of Chemical Sciences, Faculty of Pharmacy, University of Porto, Porto, Portugal; Costa, V.M., UCIBIO-REQUIMTE, Laboratory of Toxicology, Department of Biological Sciences, Faculty of Pharmacy, University of Porto, Porto, Portugal; Chisté, R.C., UCIBIO-REQUIMTE, Laboratory of Applied Chemistry, Department of Chemical Sciences, Faculty of Pharmacy, University of Porto, Porto, Portugal; Almeida, A., LAQV-REQUIMTE, Laboratory of Applied Chemistry, Department of Chemical Sciences, Faculty of Pharmacy, University of Porto, Porto, Portugal; Lopez-Quintela, M.A., Laboratory of Nanotechnology and Magnetism, Institute of Technological Research, IIT, University of Santiago de Compostela (USC), Spain; Rivas, J., International Iberian Nanotechnology Laboratory, Braga, Portugal; Freitas, P., International Iberian Nanotechnology Laboratory, Braga, Portugal; Silva, P., UCIBIO-REQUIMTE, Laboratory of Histology and Embryology, Institute of Biomedical Sciences Abel Salazar (ICBAS), University of Porto, Porto, Portugal; Carvalho, F., UCIBIO-REQUIMTE, Laboratory of Toxicology, Department of Biological Sciences, Faculty of Pharmacy, University of Porto, Porto, Portugal; Fernandes, E., UCIBIO-REQUIMTE, Laboratory of Applied Chemistry, Department of Chemical Sciences, Faculty of Pharmacy, University of Porto, Porto, Portugal</t>
  </si>
  <si>
    <t>Iron oxide nanoparticles (IONs) have physical and chemical properties that render them useful for several new biomedical applications. Still, so far, in vivo safety studies of IONs with coatings of biomedical interest are still scarce. The aim of this study, therefore, was to clarify the acute biological effects of polyacrylic acid (PAA)-coated IONs, by determining their biodistribution and their potential proinflammatory and toxic effects in CD-1 mice. The biodistribution of PAA-coated IONs in several organs (liver, spleen, kidneys, brain, heart, testes and lungs), the plasma cytokines, chemokine and aminotransferases levels, white blood cell count, oxidative stress parameters, adenosine triphosphate and histologic features of liver, spleen and kidneys were evaluated 24 h after a single acute (8, 20 or 50 mg kg−1) intravenous administration of PAA-coated IONs in magnetite form. The obtained results showed that these IONs accumulate mainly in the liver and spleen and, to a lesser extent, in the lungs. Although our data showed that PAA-coated IONs do not cause severe organ damage, an inflammatory process was triggered in vivo, as evidenced by as evidenced by increased neutrophils and large lymphocytes in the differential blood count. Moreover, an accumulation of iron in macrophages of the liver and spleen was observed and hepatic lipid peroxidation was elicited, showing that the IONs are able to induce oxidative stress. The effects of these nanoparticles need to be further investigated regarding the mechanisms involved and the long-term consequences of intravenous administration of PAA-coated IONs. Copyright © 2016 John Wiley &amp;amp; Sons, Ltd. Copyright © 2016 John Wiley &amp; Sons, Ltd.</t>
  </si>
  <si>
    <t>bioaccumulation; biodistribution; inflammation; iron oxide nanoparticles; lipid peroxidation</t>
  </si>
  <si>
    <t>2-s2.0-84982946708</t>
  </si>
  <si>
    <t>Bucharskaya A.B., Pakhomy S.S., Zlobina O.V., Maslyakova G.N., Matveeva O.V., Bugaeva I.O., Navolokin N.A., Khlebtsov B.N., Bogatyrev V.A., Khlebtsov N.G., Tuchin V.V.</t>
  </si>
  <si>
    <t>Alterations of morphology of lymphoid organs and peripheral blood indicators under the influence of gold nanoparticles in rats</t>
  </si>
  <si>
    <t>Journal of Innovative Optical Health Sciences</t>
  </si>
  <si>
    <t>10.1142/S1793545816400046</t>
  </si>
  <si>
    <t>https://www.scopus.com/inward/record.uri?eid=2-s2.0-84957637673&amp;doi=10.1142%2fS1793545816400046&amp;partnerID=40&amp;md5=9a4777487d6203ddccdf512175b844d3</t>
  </si>
  <si>
    <t>Saratov State Medical University, B. Kazach'ya str. 112, Saratov, Russian Federation; Institute of Biochemistry and Physiology of Plants and Microorganisms RAS, Entuziastov Prospekt. 13, Saratov, Russian Federation; Saratov State University, Astrakhanskaya str. 83, Saratov, Russian Federation; Institute of Precise Mechanics and Control, Russian Academy of Sciences, Rabochaya str. 24, Saratov, Russian Federation; Interdisciplinary Laboratory of Biophotonics, Tomsk State University, Lenina str. 36, Tomsk, Russian Federation</t>
  </si>
  <si>
    <t>Bucharskaya, A.B., Saratov State Medical University, B. Kazach'ya str. 112, Saratov, Russian Federation; Pakhomy, S.S., Saratov State Medical University, B. Kazach'ya str. 112, Saratov, Russian Federation; Zlobina, O.V., Saratov State Medical University, B. Kazach'ya str. 112, Saratov, Russian Federation; Maslyakova, G.N., Saratov State Medical University, B. Kazach'ya str. 112, Saratov, Russian Federation; Matveeva, O.V., Saratov State Medical University, B. Kazach'ya str. 112, Saratov, Russian Federation; Bugaeva, I.O., Saratov State Medical University, B. Kazach'ya str. 112, Saratov, Russian Federation; Navolokin, N.A., Saratov State Medical University, B. Kazach'ya str. 112, Saratov, Russian Federation; Khlebtsov, B.N., Institute of Biochemistry and Physiology of Plants and Microorganisms RAS, Entuziastov Prospekt. 13, Saratov, Russian Federation; Bogatyrev, V.A., Institute of Biochemistry and Physiology of Plants and Microorganisms RAS, Entuziastov Prospekt. 13, Saratov, Russian Federation; Khlebtsov, N.G., Institute of Biochemistry and Physiology of Plants and Microorganisms RAS, Entuziastov Prospekt. 13, Saratov, Russian Federation, Saratov State University, Astrakhanskaya str. 83, Saratov, Russian Federation; Tuchin, V.V., Saratov State University, Astrakhanskaya str. 83, Saratov, Russian Federation, Institute of Precise Mechanics and Control, Russian Academy of Sciences, Rabochaya str. 24, Saratov, Russian Federation, Interdisciplinary Laboratory of Biophotonics, Tomsk State University, Lenina str. 36, Tomsk, Russian Federation</t>
  </si>
  <si>
    <t>At present, gold nanoparticles (GNPs) are widely used in biomedical applications such as cancer diagnostics and therapy. Accordingly, the potential toxicity hazards of these nanomaterials and human safety concerns are gaining significant attention. Here, we report the effects of prolonged peroral administration of GNPs with different sizes (2, 15 and 50nm) on morphological changes in lymphoid organs and indicators of peripheral blood of laboratory animals. The experiment was conducted on 24 white mongrel male rats weighing 180-220g, gold nanospheres sizes 2, 15 and 50nm were administered orally for 15 days at a dosage of 190μg/kg of animal body weight. The GNPs were conjugated with polyethylene glycol to increase their biocompatibility and bioavailability. The size-dependent decrease of the number of neutrophils and lymphocytes was noted in the study of peripheral blood, especially pronounced after administration of GNPs with size of 50nm. The stimulation of myelocytic germ of hematopoiesis was recorded at morphological study of the bone marrow. The signs of strengthening of the processes of differentiation and maturation of cellular elements were found in lymph nodes, which were showed as the increasing number of immunoblasts and large lymphocytes. The quantitative changes of cellular component morphology of lymphoid organs due to activation of migration, proliferation and differentiation of immune cells indicate the presence of immunostimulation effect of GNPs. © 2016 The Author(s).</t>
  </si>
  <si>
    <t>bone marrow examination; Gold nanoparticles; lymphoid organs; morphological changes</t>
  </si>
  <si>
    <t>2-s2.0-84957637673</t>
  </si>
  <si>
    <t>Immunotoxicity of silicon dioxide nanoparticles with different sizes and electrostatic charge</t>
  </si>
  <si>
    <t>Rocha T.L., Gomes T., Cardoso C., Letendre J., Pinheiro J.P., Sousa V.S., Teixeira M.R., Bebianno M.J.</t>
  </si>
  <si>
    <t>Marine Environmental Research</t>
  </si>
  <si>
    <t>10.1016/j.marenvres.2014.07.009</t>
  </si>
  <si>
    <t>https://www.scopus.com/inward/record.uri?eid=2-s2.0-84924725260&amp;doi=10.1016%2fj.marenvres.2014.07.009&amp;partnerID=40&amp;md5=4f7487c2b4f733b82788d027b3a7bd81</t>
  </si>
  <si>
    <t>CIMA, Faculty of Science and Technology, University of Algarve, Campus de Gambelas, Faro, Portugal; IBB/CBME, Faculty of Science and Technology, University of Algarve, Campus de Gambelas, Faro, Portugal; CENSE, Faculty of Sciences and Technology, University of Algarve, Campus de Gambelas, Faro, Portugal</t>
  </si>
  <si>
    <t>Rocha, T.L., CIMA, Faculty of Science and Technology, University of Algarve, Campus de Gambelas, Faro, Portugal; Gomes, T., CIMA, Faculty of Science and Technology, University of Algarve, Campus de Gambelas, Faro, Portugal; Cardoso, C., CIMA, Faculty of Science and Technology, University of Algarve, Campus de Gambelas, Faro, Portugal; Letendre, J., CIMA, Faculty of Science and Technology, University of Algarve, Campus de Gambelas, Faro, Portugal; Pinheiro, J.P., IBB/CBME, Faculty of Science and Technology, University of Algarve, Campus de Gambelas, Faro, Portugal; Sousa, V.S., CENSE, Faculty of Sciences and Technology, University of Algarve, Campus de Gambelas, Faro, Portugal; Teixeira, M.R., CENSE, Faculty of Sciences and Technology, University of Algarve, Campus de Gambelas, Faro, Portugal; Bebianno, M.J., CIMA, Faculty of Science and Technology, University of Algarve, Campus de Gambelas, Faro, Portugal</t>
  </si>
  <si>
    <t>There is an increased use of Quantum Dot (QDs) in biological and biomedical applications, but little is known about their marine ecotoxicology. So, the aim of this study was to investigate the possible immunocytotoxic, cytogenotoxic and genotoxic effects of cadmium telluride QDs (CdTe QDs) on the marine mussel Mytilus galloprovincialis. Mussels were exposed to 10 μg L-1 of CdTe QDs or to soluble Cd [Cd(NO3)2] for 14 days and Cd accumulation, immunocytotoxicity [hemocyte density, cell viability, lysosomal membrane stability (LMS), differential cell counts (DCC)], cytogenotoxicity (micronucleus test and nuclear abnormalities assay) and genotoxicity (comet assay) were analyzed. Results show that in vivo exposure to QDs, Cd is accumulated in mussel soft tissues and hemolymph and induce immunotoxic effects mediated by a decrease in LMS, changes in DCC, as well as genotoxicity (DNA damage). However, QDs do not induce significant changes in hemocytes density, cell viability and cytogenetic parameters in opposition to Cd2+. Soluble Cd is the most cytotoxic and cytogenotoxic form on Mytilus hemocytes due to a higher accumulation of Cd in tissues. Results indicate that immunotoxicity and genotoxicity of CdTe QDs and Cd2+ are mediated by different modes of action and show that Mytilus hemocytes are important targets for in vivo QDs toxicity. © 2014 Elsevier Ltd.</t>
  </si>
  <si>
    <t>Cadmium telluride quantum dots; DNA damage; Hemocyte; Immunotoxicity; Mytilus galloprovincialis; Nanoparticles</t>
  </si>
  <si>
    <t>2-s2.0-84924725260</t>
  </si>
  <si>
    <t>Maturation and demise of human primary monocytes by carbon nanotubes</t>
  </si>
  <si>
    <t>Evaluation of the adjuvant effect of silver nanoparticles both in vitro and in vivo</t>
  </si>
  <si>
    <t>Sengupta J., Datta P., Patra H.Kr., Dasgupta A.Kr., Gomes A.</t>
  </si>
  <si>
    <t>In vivo interaction of gold nanoparticles after acute and chronic exposures in experimental animal models</t>
  </si>
  <si>
    <t>10.1166/jnn.2013.7113</t>
  </si>
  <si>
    <t>https://www.scopus.com/inward/record.uri?eid=2-s2.0-84876280135&amp;doi=10.1166%2fjnn.2013.7113&amp;partnerID=40&amp;md5=22cc3c5c7e6661cc19a04bc1a1d2c3ea</t>
  </si>
  <si>
    <t>Laboratory of Toxinology and Experimental Pharmacodynamics, Department of Physiology, University of Calcutta, 92 A.P.C. Road, Kolkata 700009, India; Department of Biochemistry, University of Calcutta, 35 Ballygunge Circular Road, Kolkata 700019, India</t>
  </si>
  <si>
    <t>Sengupta, J., Laboratory of Toxinology and Experimental Pharmacodynamics, Department of Physiology, University of Calcutta, 92 A.P.C. Road, Kolkata 700009, India; Datta, P., Laboratory of Toxinology and Experimental Pharmacodynamics, Department of Physiology, University of Calcutta, 92 A.P.C. Road, Kolkata 700009, India; Patra, H.Kr., Department of Biochemistry, University of Calcutta, 35 Ballygunge Circular Road, Kolkata 700019, India; Dasgupta, A.Kr., Department of Biochemistry, University of Calcutta, 35 Ballygunge Circular Road, Kolkata 700019, India; Gomes, A., Laboratory of Toxinology and Experimental Pharmacodynamics, Department of Physiology, University of Calcutta, 92 A.P.C. Road, Kolkata 700009, India</t>
  </si>
  <si>
    <t>With emerging use of gold nanopaticles (GNP) in biomedical science now concern lies upon the fact that how this nonanparticles interact with biological systems both in vivo and in vitro. In this study effects of GNP (50 nm) were investigated in animal models after acute and chronic exposure. For acute studies GNP was administered intravenously at three doses and urine and blood samples were collected for urinary and haematological analysis at regular time intervals. For chronic studies GNP was administered intra-peritoneally at two dose levels and urine, blood, serum and tissue samples were collected for urinary, haematological, serum biochemical and histo-pathological analysis at regular intervals. Acute exposure revealed significant increase in WBC count at all the three dose levels and significant dose-dependent increase in RBC count and Hb%. Chronic exposure at 2 mg/kg dose level showed high toxicity. Significant changes in physical, morphological, WBC count and Hb% were observed after chronic exposure for multiple days. Histo-pathological studies indicated detrimental tissue histological changes in chronic animal models. Therefore, the above studies indicate that both acute and chronic GNP exposure exhibits potential physiological changes within animal system. Copyright © 2013 American Scientific Publishers All rights reserved.</t>
  </si>
  <si>
    <t>Acute and chronic effects; Gold nanoparticles; Tissue histology; WBC count</t>
  </si>
  <si>
    <t>2-s2.0-84876280135</t>
  </si>
  <si>
    <t>Estevanato L., Cintra D., Baldini N., Portilho F., Barbosa L., Martins O., Lacava B., Miranda-Vilela A.L., Tedesco A.C., Báo S., Morais P.C., Lacava Z.G.</t>
  </si>
  <si>
    <t>https://www.scopus.com/inward/record.uri?eid=2-s2.0-84856686208&amp;partnerID=40&amp;md5=c5dcc344d0b4867038da7f04992d9388</t>
  </si>
  <si>
    <t>Instituto de Ciências Biológicas, Universidade de Brasília, 70910-900, Brasília-DF, Brazil.</t>
  </si>
  <si>
    <t>Estevanato, L., Instituto de Ciências Biológicas, Universidade de Brasília, 70910-900, Brasília-DF, Brazil.; Cintra, D.; Baldini, N.; Portilho, F.; Barbosa, L.; Martins, O.; Lacava, B.; Miranda-Vilela, A.L.; Tedesco, A.C.; Báo, S.; Morais, P.C.; Lacava, Z.G.</t>
  </si>
  <si>
    <t>The magnetic albumin nanosphere (MAN), encapsulating maghemite nanoparticles, was designed as a magnetic drug delivery system (MDDS) able to perform a variety of biomedical applications. It is noteworthy that MAN was efficient in treating Ehrlich's tumors by the magnetohyperthermia procedure. In this study, several nanotoxicity tests were systematically carried out in mice from 30 minutes until 30 days after MAN injection to investigate their biocompatibility status. Cytometry analysis, viability tests, micronucleus assay, and histological analysis were performed. Cytometry analysis and viability tests revealed MAN promotes only slight and temporary alterations in the frequency of both leukocyte populations and viable peritoneal cells, respectively. Micronucleus assay showed absolutely no genotoxicity or cytotoxicity effects and histological analysis showed no alterations or even nanoparticle clusters in several investigated organs but, interestingly, revealed the presence of MAN clusters in the central nervous system (CNS). The results showed that MAN has desirable in vivo biocompatibility, presenting potential for use as a MDDS, especially in CNS disease therapy.</t>
  </si>
  <si>
    <t>2-s2.0-84856686208</t>
  </si>
  <si>
    <t>Zhang X.-D., Wu H.-Y., Wu D., Wang Y.-Y., Chang J.-H., Zhai Z.-B., Meng A.-M., Liu P.-X., Zhang L.-A., Fan F.-Y.</t>
  </si>
  <si>
    <t>Toxicologic effects of gold nanoparticles in vivo by different administration routes</t>
  </si>
  <si>
    <t>10.2147/IJN.S8428</t>
  </si>
  <si>
    <t>https://www.scopus.com/inward/record.uri?eid=2-s2.0-79551678542&amp;doi=10.2147%2fIJN.S8428&amp;partnerID=40&amp;md5=3a86034de299347819fc843ff0d8d03c</t>
  </si>
  <si>
    <t>Institute of Radiation Medicine, Chinese Academy of Medical Sciences and Peking Union Medical College, Tianjin Key Laboratory of Molecular Nuclear Medicine, Tianjin, China</t>
  </si>
  <si>
    <t>Zhang, X.-D., Institute of Radiation Medicine, Chinese Academy of Medical Sciences and Peking Union Medical College, Tianjin Key Laboratory of Molecular Nuclear Medicine, Tianjin, China; Wu, H.-Y., Institute of Radiation Medicine, Chinese Academy of Medical Sciences and Peking Union Medical College, Tianjin Key Laboratory of Molecular Nuclear Medicine, Tianjin, China; Wu, D., Institute of Radiation Medicine, Chinese Academy of Medical Sciences and Peking Union Medical College, Tianjin Key Laboratory of Molecular Nuclear Medicine, Tianjin, China; Wang, Y.-Y., Institute of Radiation Medicine, Chinese Academy of Medical Sciences and Peking Union Medical College, Tianjin Key Laboratory of Molecular Nuclear Medicine, Tianjin, China; Chang, J.-H., Institute of Radiation Medicine, Chinese Academy of Medical Sciences and Peking Union Medical College, Tianjin Key Laboratory of Molecular Nuclear Medicine, Tianjin, China; Zhai, Z.-B., Institute of Radiation Medicine, Chinese Academy of Medical Sciences and Peking Union Medical College, Tianjin Key Laboratory of Molecular Nuclear Medicine, Tianjin, China; Meng, A.-M., Institute of Radiation Medicine, Chinese Academy of Medical Sciences and Peking Union Medical College, Tianjin Key Laboratory of Molecular Nuclear Medicine, Tianjin, China; Liu, P.-X., Institute of Radiation Medicine, Chinese Academy of Medical Sciences and Peking Union Medical College, Tianjin Key Laboratory of Molecular Nuclear Medicine, Tianjin, China; Zhang, L.-A., Institute of Radiation Medicine, Chinese Academy of Medical Sciences and Peking Union Medical College, Tianjin Key Laboratory of Molecular Nuclear Medicine, Tianjin, China; Fan, F.-Y., Institute of Radiation Medicine, Chinese Academy of Medical Sciences and Peking Union Medical College, Tianjin Key Laboratory of Molecular Nuclear Medicine, Tianjin, China</t>
  </si>
  <si>
    <t>Gold nanoparticles have potential applications in biomedicine, but one of the important concerns is about their safety. Most toxicology data are derived from in vitro studies and may not reflect in vivo responses. Here, an animal toxicity study of 13.5 nm gold nanoparticles in mice is presented. Animal survival, weight, hematology, morphology, and organ index are characterized at different concentrations (137.5-2200 μg/kg) over 14-28 days. The results show that low concentrations of gold nanoparticles do not cause an obvious decrease in body weight or appreciable toxicity, even after their breakdown in vivo. High concentrations of gold nanoparticles induced decreases in body weight, red blood cells, and hematocrit. It was also found that gold nanoparticles administered orally caused significant decreases in body weight, spleen index, and red blood cells. Of the three administration routes, the oral and intraperitoneal routes showed the highest toxicity, and the tail vein injection showed the lowest toxicity. Combining the results of all of these studies, we suggest that targeted gold nanopartices by tail vein injection may be suitable for enhancement of radiotherapy, photothermal therapy, and related medical diagnostic procedures. © 2010 Zhang et al, publisher and licensee Dove Medical Press Ltd.</t>
  </si>
  <si>
    <t>Gold nanoparticles; In vivo; Toxicity</t>
  </si>
  <si>
    <t>2-s2.0-79551678542</t>
  </si>
  <si>
    <t>Valois C.R.A., Braz J.M., Nunes E.S., Vinolo M.A.R., Lima E.C.D., Curi R., Kuebler W.M., Azevedo R.B.</t>
  </si>
  <si>
    <t>10.1016/j.biomaterials.2009.09.053</t>
  </si>
  <si>
    <t>https://www.scopus.com/inward/record.uri?eid=2-s2.0-70350726196&amp;doi=10.1016%2fj.biomaterials.2009.09.053&amp;partnerID=40&amp;md5=a42b2e6f9170983a840f2cb69274393c</t>
  </si>
  <si>
    <t>Department of Genetics and Morphology, Institute of Biological Sciences, University of Brasília, Brasília, DF 70910-900, Brazil; Institute of Chemistry, University Federal of Goiás, Goiânia, GO 74001-970, Brazil; Department of Physiology and Biophysics, Institute of Biomedical Sciences, University of São Paulo, São Paulo, SP 05508-900, Brazil; The Keenan Research Center, Li Ka Shing Knowledge Institute, St. Michael's Hospital, Toronto, Ont. M5B 1W8, Canada</t>
  </si>
  <si>
    <t>Valois, C.R.A., Department of Genetics and Morphology, Institute of Biological Sciences, University of Brasília, Brasília, DF 70910-900, Brazil; Braz, J.M., Department of Genetics and Morphology, Institute of Biological Sciences, University of Brasília, Brasília, DF 70910-900, Brazil; Nunes, E.S., Institute of Chemistry, University Federal of Goiás, Goiânia, GO 74001-970, Brazil; Vinolo, M.A.R., Department of Physiology and Biophysics, Institute of Biomedical Sciences, University of São Paulo, São Paulo, SP 05508-900, Brazil; Lima, E.C.D., Institute of Chemistry, University Federal of Goiás, Goiânia, GO 74001-970, Brazil; Curi, R., Department of Physiology and Biophysics, Institute of Biomedical Sciences, University of São Paulo, São Paulo, SP 05508-900, Brazil; Kuebler, W.M., The Keenan Research Center, Li Ka Shing Knowledge Institute, St. Michael's Hospital, Toronto, Ont. M5B 1W8, Canada; Azevedo, R.B., Department of Genetics and Morphology, Institute of Biological Sciences, University of Brasília, Brasília, DF 70910-900, Brazil</t>
  </si>
  <si>
    <t>Magnetic nanoparticles surface-functionalized with meso-2,3-dimercaptosuccinic acid (MNPs-DMSA) constitute an innovative and promising approach for tissue- and cell-targeted delivery of therapeutic drugs in the lung. Transendothelial migration of leukocytes in the lung is a side effect of endovenous administration of MNPs-DMSA. Using cytologic and phenotypic analysis of murine bronchoalveolar lavage cells, we identified monocytes/macrophages as the main subpopulation of leukocytes involved in this process. Moreover, ultrastructural analysis revealed the presence of nanoparticles inside of numerous macrophages from bronchoalveolar lavage. MNPs-DMSA at concentrations as high as 1 × 1015 nanoparticles/mL had no toxic effects on macrophages, as evidenced by 3-(4, 5-dimethylthiazolyl-2)-2,5-diphenyltetrazolium bromide (MTT) assay. Notably, MNPs-DMSA up-regulated the mRNA expression of E-, L- and P-selectin and macrophage-1 antigen in the murine lung. Upregulation of these cell adhesion molecules was associated with an increased concentration of tumor necrosis factor-α in lung. Finally, the critical relevance of the β2 integrin-dependent pathway in leukocyte transmigration elicited by MNPs-DMSA was demonstrated by use of knockout mice. Our results characterize mechanisms of the pro-inflammatory effects of MNPs-DMSA in the lung, and identify β2 integrin-targeted interventions as promising strategies to reduce pulmonary side effects of MNPs-DMSA during biomedical applications. © 2009 Elsevier Ltd. All rights reserved.</t>
  </si>
  <si>
    <t>Cell adhesion; Integrin; Leukocyte; Lung; Nanoparticle; Selectin</t>
  </si>
  <si>
    <t>2-s2.0-70350726196</t>
  </si>
  <si>
    <t>Ho T.T., You J.-O., Auguste D.T.</t>
  </si>
  <si>
    <t>10.1007/s10439-015-1364-x</t>
  </si>
  <si>
    <t>https://www.scopus.com/inward/record.uri?eid=2-s2.0-84932149867&amp;doi=10.1007%2fs10439-015-1364-x&amp;partnerID=40&amp;md5=3dee71ee12294f12f8e53276208d4929</t>
  </si>
  <si>
    <t>School of Engineering and Applied Sciences, Harvard University, Cambridge, MA, United States; Vascular Biology Program, Boston Children’s Hospital, Harvard Medical School, Boston, MA, United States; The Eli and Edythe Broad Center for Regenerative Medicine and Stem Cell Research, Department of Medicine, Division of Hematology/Oncology, University of California San Francisco, San Francisco, CA, United States; Department of Engineering Chemistry, Chungbuk National University, Cheongju, South Korea; Grove School of Engineering, The City College of New York, 160 Convent Avenue, New York, NY, United States</t>
  </si>
  <si>
    <t>Ho, T.T., School of Engineering and Applied Sciences, Harvard University, Cambridge, MA, United States, The Eli and Edythe Broad Center for Regenerative Medicine and Stem Cell Research, Department of Medicine, Division of Hematology/Oncology, University of California San Francisco, San Francisco, CA, United States; You, J.-O., School of Engineering and Applied Sciences, Harvard University, Cambridge, MA, United States, Department of Engineering Chemistry, Chungbuk National University, Cheongju, South Korea; Auguste, D.T., School of Engineering and Applied Sciences, Harvard University, Cambridge, MA, United States, Vascular Biology Program, Boston Children’s Hospital, Harvard Medical School, Boston, MA, United States, Grove School of Engineering, The City College of New York, 160 Convent Avenue, New York, NY, United States</t>
  </si>
  <si>
    <t>Leukocyte recruitment plays a key role in chronic inflammatory diseases such as cardiovascular disease, rheumatoid arthritis, and cancer. Leukocyte rolling and arrest are mediated in part by the temporally-regulated surface expression of vascular cell adhesion molecule-1 (VCAM1) on endothelial cells (ECs). In this paper, we engineered a pH-responsive vehicle comprised of 30 mol% dimethylaminoethyl methacrylate (30D) and 70 mol% hydroxyethyl methacrylate (70H) to encapsulate, protect, and deliver VCAM1 small interfering RNA (siRNA). The ability of siRNA to reduce VCAM1 gene expression is in direct opposition to its activation by cytokines. At 12 h post-activation, VCAM1 gene knockdown was 90.1 ± 7.5% when delivered via 30D/70H nanoparticles, which was on par with a leading commercial transfection agent. This translated into a 68.8 ± 6.7% reduction in the surface density of VCAM1 on cytokine-activated ECs. The pH-responsive delivery of VCAM1 siRNA efficiently reduced temporal surface protein expression, which may be used to avert leukocyte recruitment. © 2015, Biomedical Engineering Society.</t>
  </si>
  <si>
    <t>DMAEMA; Drug delivery; pH-responsive</t>
  </si>
  <si>
    <t>2-s2.0-84932149867</t>
  </si>
  <si>
    <t>Zinc oxide nanoparticles-induced intercellular adhesion molecule 1 expression requires Rac1/Cdc42, mixed lineage kinase 3, and c-Jun N-terminal kinase activation in endothelial cells</t>
  </si>
  <si>
    <t>Toxicological Sciences</t>
  </si>
  <si>
    <t>Thrombogenicity</t>
  </si>
  <si>
    <t xml:space="preserve">No effect </t>
  </si>
  <si>
    <t>Total incompatibilities</t>
  </si>
  <si>
    <t>no effect</t>
  </si>
  <si>
    <t>No effect Polymer-based</t>
  </si>
  <si>
    <t>No effect Lipid-based</t>
  </si>
  <si>
    <t>No effect Inorganic</t>
  </si>
  <si>
    <t>Thrombosis</t>
  </si>
  <si>
    <t>No effect Polymer-based NPs</t>
  </si>
  <si>
    <t>No effect Inorganic NPs</t>
  </si>
  <si>
    <t>No effect Lipid-based NPs</t>
  </si>
  <si>
    <t xml:space="preserve">Coagulation </t>
  </si>
  <si>
    <t>Size effect</t>
  </si>
  <si>
    <t>Membrane disruption</t>
  </si>
  <si>
    <t>Charge effect</t>
  </si>
  <si>
    <t>Coating effect</t>
  </si>
  <si>
    <t>Slowing I.I., Wu C.-W., Vivero-Escoto J.L., Lin V.S.-Y.</t>
  </si>
  <si>
    <t>10.1002/smll.200800926</t>
  </si>
  <si>
    <t>https://www.scopus.com/inward/record.uri?eid=2-s2.0-58149465609&amp;doi=10.1002%2fsmll.200800926&amp;partnerID=40&amp;md5=628f295801ee2b66aa595d9dec14b2b0</t>
  </si>
  <si>
    <t>Department of Chemistry, Energy Ames Laboratory, Iowa State University, Ames, IA 50011, United States</t>
  </si>
  <si>
    <t>Slowing, I.I., Department of Chemistry, Energy Ames Laboratory, Iowa State University, Ames, IA 50011, United States; Wu, C.-W., Department of Chemistry, Energy Ames Laboratory, Iowa State University, Ames, IA 50011, United States; Vivero-Escoto, J.L., Department of Chemistry, Energy Ames Laboratory, Iowa State University, Ames, IA 50011, United States; Lin, V.S.-Y., Department of Chemistry, Energy Ames Laboratory, Iowa State University, Ames, IA 50011, United States</t>
  </si>
  <si>
    <t>A study was conducted to demonstrate the use of mesoporous silica nanoparticles (MSN) for reducing hemolytic activity towards mammalian red blood cells (RBC). The study also investigated the interaction of a commercially available amorphous silica material with RBCs under similar experimental conditions, to compare with the hymolytic properties of other nonporous silica materials. The RBCs were isolated from the freshly obtained EDTA-stabilized rabbit blood by centrifugation and purified by washing with sterile isotonic phosphate saline-buffered solution (PBS). Dilution was performed after purification, to yield a stable suspension of RBCs in PBS. The RBC suspensions were mixed with 1.2 cm3 of PBS suspensions, with various concentrations of amorphous silica or MSN. The investigations revealed absence of hemolysis of RBCs in the samples of MSNs at concentrations, ranging 20-100 μgcm-3.</t>
  </si>
  <si>
    <t>Biocompatibility; Drug delivery; Hemolysis; Red blood cells; Silica nanoparticles</t>
  </si>
  <si>
    <t>2-s2.0-58149465609</t>
  </si>
  <si>
    <t>Diociaiuti M., Bordi F., Gataleta L., Baldo G., Crateri P., Paoletti L.</t>
  </si>
  <si>
    <t>Environmental Research</t>
  </si>
  <si>
    <t>10.1006/enrs.1998.3892</t>
  </si>
  <si>
    <t>https://www.scopus.com/inward/record.uri?eid=2-s2.0-0032921021&amp;doi=10.1006%2fenrs.1998.3892&amp;partnerID=40&amp;md5=6c422be6b679dbadf7c882869130a69f</t>
  </si>
  <si>
    <t>Laboratorio di Ultrastrutture, Istituto Superiore di Sanità, Viale Regina Elena, 299-00161, Rome, Italy; Dipartimento di Medicina Interna, Università di Roma 'Tor Vergata', Rome, Italy; I.N.F.M, Unità di Roma 1, Rome, Italy</t>
  </si>
  <si>
    <t>Diociaiuti, M., Laboratorio di Ultrastrutture, Istituto Superiore di Sanità, Viale Regina Elena, 299-00161, Rome, Italy; Bordi, F., Dipartimento di Medicina Interna, Università di Roma 'Tor Vergata', Rome, Italy, I.N.F.M, Unità di Roma 1, Rome, Italy; Gataleta, L., Laboratorio di Ultrastrutture, Istituto Superiore di Sanità, Viale Regina Elena, 299-00161, Rome, Italy; Baldo, G., Laboratorio di Ultrastrutture, Istituto Superiore di Sanità, Viale Regina Elena, 299-00161, Rome, Italy; Crateri, P., Laboratorio di Ultrastrutture, Istituto Superiore di Sanità, Viale Regina Elena, 299-00161, Rome, Italy; Paoletti, L., Laboratorio di Ultrastrutture, Istituto Superiore di Sanità, Viale Regina Elena, 299-00161, Rome, Italy</t>
  </si>
  <si>
    <t>The interaction of aerosil particles with human erythrocytes was investigated by electron microscopy methods complemented with hemolysis and radio wave dielectric spectroscopy to elucidate the extent of morphological and functional modification induced by aerosil surface. Scanning electron microscopy and freeze-fracturing techniques were used to follow morphological and ultrastructural modifications and hemolysis tests and radio wave dielectric spectroscopy to monitor the membrane damage. All experimental results indicate that there is an effect depending on both silica concentration and incubation time. Our results are in good agreement with an interaction model based on membrane protein denaturation due to the electrostatic attraction between (-SiO-) groups at the silica surface and proteins embedded in the membrane. The process is time-limited and reaches saturation after about 20 min. The extent of the damage is determined mainly by the ratio between cell and aerosil surface, that is, aerosil concentration. Limited damage is observed, especially when little aerosil surface per cell is available. Conversely, strong membrane damage is obtained when aerosil surface is considerable. In any case, due to the high surface/volume of aerosil particles used in our experiments we obtained considerable membrane damage with small weight concentrations.</t>
  </si>
  <si>
    <t>Dielectric spectroscopy; Electron microscopy; Hemolysis; Membrane damage; Silica particles</t>
  </si>
  <si>
    <t>2-s2.0-0032921021</t>
  </si>
  <si>
    <t>Pavan C., Tomatis M., Ghiazza M., Rabolli V., Bolis V., Lison D., Fubini B.</t>
  </si>
  <si>
    <t>10.1021/tx400105f</t>
  </si>
  <si>
    <t>https://www.scopus.com/inward/record.uri?eid=2-s2.0-84882668549&amp;doi=10.1021%2ftx400105f&amp;partnerID=40&amp;md5=6fe0342666feea6c8b88d3b73610a799</t>
  </si>
  <si>
    <t>G. Scansetti Interdepartmental Center for Studies on Asbestos and Other Toxic Particulates, Department of Chemistry, University of Torino, Via P. Giuria 7, 10125 Turin, Italy; Department of Chemistry, University of Torino, Via P. Giuria 7, 10125 Turin, Italy; Interdepartmental Center for Nanostructured Interfaces and Surfaces, Department of Chemistry, University of Torino, Via P. Giuria 7, 10125 Turin, Italy; Louvain Center for Toxicology and Applied Pharmacology (LTAP), Université Catholique de Louvain, Avenue E. Mounier, 1200 Brussels, Belgium</t>
  </si>
  <si>
    <t>Pavan, C., G. Scansetti Interdepartmental Center for Studies on Asbestos and Other Toxic Particulates, Department of Chemistry, University of Torino, Via P. Giuria 7, 10125 Turin, Italy, Department of Chemistry, University of Torino, Via P. Giuria 7, 10125 Turin, Italy; Tomatis, M., G. Scansetti Interdepartmental Center for Studies on Asbestos and Other Toxic Particulates, Department of Chemistry, University of Torino, Via P. Giuria 7, 10125 Turin, Italy, Department of Chemistry, University of Torino, Via P. Giuria 7, 10125 Turin, Italy, Interdepartmental Center for Nanostructured Interfaces and Surfaces, Department of Chemistry, University of Torino, Via P. Giuria 7, 10125 Turin, Italy; Ghiazza, M., G. Scansetti Interdepartmental Center for Studies on Asbestos and Other Toxic Particulates, Department of Chemistry, University of Torino, Via P. Giuria 7, 10125 Turin, Italy, Department of Chemistry, University of Torino, Via P. Giuria 7, 10125 Turin, Italy, Interdepartmental Center for Nanostructured Interfaces and Surfaces, Department of Chemistry, University of Torino, Via P. Giuria 7, 10125 Turin, Italy; Rabolli, V., Louvain Center for Toxicology and Applied Pharmacology (LTAP), Université Catholique de Louvain, Avenue E. Mounier, 1200 Brussels, Belgium; Bolis, V., Department of Chemistry, University of Torino, Via P. Giuria 7, 10125 Turin, Italy, Interdepartmental Center for Nanostructured Interfaces and Surfaces, Department of Chemistry, University of Torino, Via P. Giuria 7, 10125 Turin, Italy; Lison, D., Louvain Center for Toxicology and Applied Pharmacology (LTAP), Université Catholique de Louvain, Avenue E. Mounier, 1200 Brussels, Belgium; Fubini, B., G. Scansetti Interdepartmental Center for Studies on Asbestos and Other Toxic Particulates, Department of Chemistry, University of Torino, Via P. Giuria 7, 10125 Turin, Italy, Department of Chemistry, University of Torino, Via P. Giuria 7, 10125 Turin, Italy, Interdepartmental Center for Nanostructured Interfaces and Surfaces, Department of Chemistry, University of Torino, Via P. Giuria 7, 10125 Turin, Italy</t>
  </si>
  <si>
    <t>The membranolytic activity of silica particles toward red blood cells (RBCs) has been known for a long time and is sometimes associated with silica pathogenicity. However, the molecular mechanism and the reasons why hemolysis differs according to the silica form are still obscure. A panel of 15 crystalline (pure and commercial) and amorphous (pyrogenic, precipitated from aqueous solutions, vitreous) silica samples differing in size, origin, morphology, and surface chemical composition were selected and specifically prepared. Silica particles were grouped into six groups to compare their potential in disrupting RBC membranes so that one single property differed in each group, while other features were constant. Free radical production and crystallinity were not strict determinants of hemolytic activity. Particle curvature and morphology modulated the hemolytic effect, but silanols and siloxane bridges at the surface were the main actors. Hemolysis was unrelated to the overall concentration of silanols as fully rehydrated surfaces (such as those obtained from aqueous solution) were inert, and one pyrogenic silica also lost its membranolytic potential upon progressive dehydration. Overall results are consistent with a model whereby hemolysis is determined by a defined surface distribution of dissociated/undissociated silanols and siloxane groups strongly interacting with specific epitopes on the RBC membrane. © 2013 American Chemical Society.</t>
  </si>
  <si>
    <t>2-s2.0-84882668549</t>
  </si>
  <si>
    <t>Razzaboni B.L., Bolsaitis P.</t>
  </si>
  <si>
    <t>https://www.scopus.com/inward/record.uri?eid=2-s2.0-0024992388&amp;partnerID=40&amp;md5=efa7f99cca5a599b6e146a0e6a6ac2dd</t>
  </si>
  <si>
    <t>Energy Laboratory, Massachusetts Institute of Technology, Cambridge, MA 02139, United States</t>
  </si>
  <si>
    <t>Razzaboni, B.L., Energy Laboratory, Massachusetts Institute of Technology, Cambridge, MA 02139, United States; Bolsaitis, P., Energy Laboratory, Massachusetts Institute of Technology, Cambridge, MA 02139, United States</t>
  </si>
  <si>
    <t>The formation of reactive oxygen species resulting from the interaction of silica dust particles with red blood cell membranes was investigated; particularly, the effect of surface hydroxyl (silanol) group concentration on the rate of formation of such reactive oxygen species was investigated. The rate of formation was measured indirectly through the effect of catalase, a hemoprotein peroxidase, on silica-induced hemolysis. It was found that the addition of exogenous catalase to erythrocytes markedly reduces the hemolysis caused by silica particles. Furthermore, the amount of catalase required for deactivation of silica per unit area of particle surface is lower for fumed silica particles and calcined crystalline particles than for uncalcined, crystalline silica, suggesting a correlation between the concentration of OH groups at the silica particle surface and its potential for generation of H2O2. The addition of albumin, a copper chelator, also decreases hemolysis. These results suggest that the hemolysis caused by silica particles is at least partly related to the formation of H2O2 at the particle surface and its subsequent reaction with Cu+ ions. The relationship between the concentration of surface silanol groups on the silica surface and the amount of catalase required to decrease hemolysis may also provide a method for testing potential fibrogenicity of respirable dusts.</t>
  </si>
  <si>
    <t>2-s2.0-0024992388</t>
  </si>
  <si>
    <t>Pavan C., Rabolli V., Tomatis M., Fubini B., Lison D.</t>
  </si>
  <si>
    <t>10.1186/s12989-014-0076-y</t>
  </si>
  <si>
    <t>https://www.scopus.com/inward/record.uri?eid=2-s2.0-84924274409&amp;doi=10.1186%2fs12989-014-0076-y&amp;partnerID=40&amp;md5=076ebc6867d850aa7d99319f603b07f2</t>
  </si>
  <si>
    <t>University of Torino, Department of Chemistry, G. Scansetti Interdepartmental Center for Studies on Asbestos and Other Toxic Particulates, Via P. Giuria 7, Turin, Italy; Université catholique de Louvain, Louvain Center for Toxicology and Applied Pharmacology (LTAP), Avenue E. Mounier 52 - bte B1.52.12, Brussels, Belgium</t>
  </si>
  <si>
    <t>Pavan, C., University of Torino, Department of Chemistry, G. Scansetti Interdepartmental Center for Studies on Asbestos and Other Toxic Particulates, Via P. Giuria 7, Turin, Italy; Rabolli, V., Université catholique de Louvain, Louvain Center for Toxicology and Applied Pharmacology (LTAP), Avenue E. Mounier 52 - bte B1.52.12, Brussels, Belgium; Tomatis, M., University of Torino, Department of Chemistry, G. Scansetti Interdepartmental Center for Studies on Asbestos and Other Toxic Particulates, Via P. Giuria 7, Turin, Italy; Fubini, B., University of Torino, Department of Chemistry, G. Scansetti Interdepartmental Center for Studies on Asbestos and Other Toxic Particulates, Via P. Giuria 7, Turin, Italy; Lison, D., Université catholique de Louvain, Louvain Center for Toxicology and Applied Pharmacology (LTAP), Avenue E. Mounier 52 - bte B1.52.12, Brussels, Belgium</t>
  </si>
  <si>
    <t>Background: The hemolytic activity of inhaled particles such as silica has been widely investigated in the past and represents a usual toxicological endpoint to characterize particle reactivity despite the fact that red blood cells (RBCs) are not involved in the pathogenesis of pulmonary inflammation or fibrosis caused by some inhaled particles. The inflammatory process induced by silica starts with the activation of the inflammasome, which leads to the release of mature IL-1β. One of the upstream mechanisms causing activation of the inflammasome is the labilization of the phagolysosomal membrane after particle phagocytosis. Considering RBC lysis as a model of membrane damage, we evaluated the relationship between hemolytic activity and inflammasome-dependent release of IL-1β for a panel of selected silica particles, in search of the toxicological significance of the hemolytic activity of an inhaled particle. Methods: Well-characterized silica particles, including four quartz samples and a vitreous silica, with different surface properties and hemolytic potential were tested for their capacity to induce inflammasome-dependent release of IL-1β in LPS-primed primary murine peritoneal macrophages by ELISA and Western blot analysis. The mechanisms of IL-1β maturation and release were clarified by using ASC-deficient cells and inhibitors of phagocytosis and cathepsin B. Results: The silica samples induced dose-dependent hemolysis and IL-1β release of different amplitudes. A significant correlation between IL-1β release and hemolytic activity was evidenced (r=0.827) by linear regression analysis. IL-1β release was completely abolished in ASC-deficient cells and reduced by inhibitors, confirming the involvement of the inflammasome and the requirement of phagocytosis and cathepsin B for activation. Conclusions: The same physico-chemical properties of silica particles which are relevant for the lysis of the RBC membrane also appear implicated in the labilization of the phagolysosome, leading to inflammasome activation and release of the pro-inflammatory cytokine IL-1β. These findings strengthen the relevance of the hemolysis assay to predict the pro-inflammatory activity of silica dusts. © Pavan et al.; licensee BioMed Central.</t>
  </si>
  <si>
    <t>Alveolar macrophages; Hemolysis; IL-1β; Inflammasome; Lysosomal damage; Membrane interaction; Phagolysosome; Quartz; Red blood cells; Silica</t>
  </si>
  <si>
    <t>2-s2.0-84924274409</t>
  </si>
  <si>
    <t>Zhao Y., Sun X., Zhang G., Trewyn B.G., Slowing I.I., Lin V.S.-Y.</t>
  </si>
  <si>
    <t>10.1021/nn103077k</t>
  </si>
  <si>
    <t>https://www.scopus.com/inward/record.uri?eid=2-s2.0-79951890716&amp;doi=10.1021%2fnn103077k&amp;partnerID=40&amp;md5=fd052298e67b87dd8af98f6a46defda5</t>
  </si>
  <si>
    <t>Department of Chemistry, U.S. Department of Energy Ames Laboratory, Iowa State University, Ames, IA 50011-3111, United States</t>
  </si>
  <si>
    <t>Zhao, Y., Department of Chemistry, U.S. Department of Energy Ames Laboratory, Iowa State University, Ames, IA 50011-3111, United States; Sun, X., Department of Chemistry, U.S. Department of Energy Ames Laboratory, Iowa State University, Ames, IA 50011-3111, United States; Zhang, G., Department of Chemistry, U.S. Department of Energy Ames Laboratory, Iowa State University, Ames, IA 50011-3111, United States; Trewyn, B.G., Department of Chemistry, U.S. Department of Energy Ames Laboratory, Iowa State University, Ames, IA 50011-3111, United States; Slowing, I.I., Department of Chemistry, U.S. Department of Energy Ames Laboratory, Iowa State University, Ames, IA 50011-3111, United States; Lin, V.S.-Y., Department of Chemistry, U.S. Department of Energy Ames Laboratory, Iowa State University, Ames, IA 50011-3111, United States</t>
  </si>
  <si>
    <t>The interactions of mesoporous silica nanoparticles (MSNs) of different particle sizes and surface properties with human red blood cell (RBC) membranes were investigated by membrane filtration, flow cytometry, and various microscopic techniques. Small MCM-41-type MSNs (∼100 nm) were found to adsorb to the surface of RBCs without disturbing the membrane or morphology. In contrast, adsorption of large SBA-15-type MSNs (∼600 nm) to RBCs induced a strong local membrane deformation leading to spiculation of RBCs, internalization of the particles, and eventual hemolysis. In addition, the relationship between the degree of MSN surface functionalization and the degree of its interaction with RBC, as well as the effect of RBC-MSN interaction on cellular deformability, were investigated. The results presented here provide a better understanding of the mechanisms of RBC-MSN interaction and the hemolytic activity of MSNs and will assist in the rational design of hemocompatible MSNs for intravenous drug delivery and in vivo imaging. © 2011 American Chemical Society.</t>
  </si>
  <si>
    <t>deformability; interaction; internalization; mesoporous silica nanoparticle (MSN); red blood cell (RBC) membrane; size; surface functionality</t>
  </si>
  <si>
    <t>2-s2.0-79951890716</t>
  </si>
  <si>
    <t>10.1021/ja910846q</t>
  </si>
  <si>
    <t>https://www.scopus.com/inward/record.uri?eid=2-s2.0-77950850818&amp;doi=10.1021%2fja910846q&amp;partnerID=40&amp;md5=58a4ccf800ef2b6e2fe126a80ebbe965</t>
  </si>
  <si>
    <t>This paper uses the measure of hemolysis to evaluate the toxicity of nonporous and porous silica nanoparticles with varied sizes and investigates the effects of porous structure and integrity on the nanoparticle-cell interaction. The results show that both nonporous and porous silica cause red blood cell membrane damage in a concentration- and size-dependent manner. In the case of mesoporous silica nanoparticles, the size-dependent hemolysis effect is only present when the nanoparticles have long-range ordered porous structure, revealing that pore structure is critical in cell-nanoparticle interactions. Mesoporous silica nanoparticles show lower hemolytic activity than their nonporous counterparts of similar size, likely due to fewer silanol groups on the cell-contactable surface of the porous silica nanoparticles. The extent of hemolysis by mesoporous silica nanoparticles increases as the pore structure is compromised by mild aging in phosphate-buffered solutions, initiating mesopore collapse. The pore integrity of mesoporous silica nanoparticles is examined by TEM, XRD, N2 adsorption-desorption isotherms, and quantification of dissolved silica. In these nanoparticles, pore stability is clearly an important factor in determining the hemolytic activity; further work demonstrates that nanoparticle-induced hemolysis can be eliminated by modifying the silanol surface with a poly(ethylene glycol) coating. © 2010 American Chemical Society.</t>
  </si>
  <si>
    <t>2-s2.0-77950850818</t>
  </si>
  <si>
    <t>Particle stability</t>
  </si>
  <si>
    <t>Choi J., Reipa V., Hitchins V.M., Goering P.L., Malinauskas R.A.</t>
  </si>
  <si>
    <t>10.1093/toxsci/kfr149</t>
  </si>
  <si>
    <t>https://www.scopus.com/inward/record.uri?eid=2-s2.0-80052469871&amp;doi=10.1093%2ftoxsci%2fkfr149&amp;partnerID=40&amp;md5=7f487b5346079a7f1c7bc3363054da95</t>
  </si>
  <si>
    <t>Biochemical Science Division, National Institute of Standards and Technology, Gaithersburg, MD 20899, United States; Center for Devices and Radiological Health, U.S. Food and Drug Administration, Silver Spring, MD 20993, United States; Department of Chemical Engineering, Massachusetts Institute of Technology, Cambridge, MA 02139, United States</t>
  </si>
  <si>
    <t>Choi, J., Biochemical Science Division, National Institute of Standards and Technology, Gaithersburg, MD 20899, United States, Center for Devices and Radiological Health, U.S. Food and Drug Administration, Silver Spring, MD 20993, United States, Department of Chemical Engineering, Massachusetts Institute of Technology, Cambridge, MA 02139, United States; Reipa, V., Biochemical Science Division, National Institute of Standards and Technology, Gaithersburg, MD 20899, United States; Hitchins, V.M., Center for Devices and Radiological Health, U.S. Food and Drug Administration, Silver Spring, MD 20993, United States; Goering, P.L., Center for Devices and Radiological Health, U.S. Food and Drug Administration, Silver Spring, MD 20993, United States; Malinauskas, R.A., Center for Devices and Radiological Health, U.S. Food and Drug Administration, Silver Spring, MD 20993, United States</t>
  </si>
  <si>
    <t>Silver nanomaterials are increasingly being used as antimicrobial agents in medical devices. This study assessed the in vitro hemolytic potential of unbound silver particles in human blood to determine which physical and chemical particle properties contribute to mechanisms of red blood cell (RBC) damage. Four silver particle powders (two nano-sized and two micron-sized) were dispersed in water and characterized using transmission electron microscopy, dynamic light scattering, surface-enhanced Raman spectroscopy, and zeta potential measurement. Particle size and agglomeration were dependent on the suspension media. Under similar conditions to the hemolysis assay, with the particles added to phosphate buffered saline (PBS) and plasma, the size of the nanoparticles increased compared with particles suspended in water alone due to interaction with chloride ions and plasma proteins. To determine hemolysis response, aqueous particle suspensions were mixed with heparinized human blood diluted in PBS for 3.5 h at 37°C. Both nanoparticle preparations were significantly more hemolytic than micron-sized particles at equivalent mass concentrations &amp;gt; 220 μg/ml and at estimated surface area concentrations &amp;gt; 10 cm 2/ml. The presence or absence of surface citrate on nanoparticles showed no significant difference in hemolysis. However, the aqueous nanoparticle preparations released significantly more silver ions than micronsized particles, which correlated with increased hemolysis. Although significant size changes occurred to the silver particles due to interaction with media components, the higher level of in vitro hemolysis observed with nanoparticles compared with micron-sized particles may be related to their greater surface area, increased silver ion release, and direct interaction with RBCs. © The Author 2011. Published by Oxford University Press on behalf of the Society of Toxicology. All rights reserved.</t>
  </si>
  <si>
    <t>Hemolysis; Nanoparticle characterization; Silver ions; Silver nanoparticles</t>
  </si>
  <si>
    <t>2-s2.0-80052469871</t>
  </si>
  <si>
    <t>Sopjani</t>
  </si>
  <si>
    <t>YInorganic</t>
  </si>
  <si>
    <t>YPLATELET</t>
  </si>
  <si>
    <t>YInorganicPLATELET</t>
  </si>
  <si>
    <t>YCOMPLEMENT</t>
  </si>
  <si>
    <t>YInorganicCOMPLEMENT</t>
  </si>
  <si>
    <t>Shahbazi M.-A., Hamidi M., Mäkilä E.M., Zhang H., Almeida P.V., Kaasalainen M., Salonen J.J., Hirvonen J.T., Santos H.A.</t>
  </si>
  <si>
    <t>10.1016/j.biomaterials.2013.06.052</t>
  </si>
  <si>
    <t>https://www.scopus.com/inward/record.uri?eid=2-s2.0-84880953680&amp;doi=10.1016%2fj.biomaterials.2013.06.052&amp;partnerID=40&amp;md5=88374122d442817e560f840059bc8c6c</t>
  </si>
  <si>
    <t>Division of Pharmaceutical Technology, Faculty of Pharmacy, University of Helsinki, FI-00014, Finland; Zanjan Pharmaceutical Nanotechnology Research Center (ZPNRC), Zanjan University of Medical Sciences, 45139-56184 Zanjan, Iran; Laboratory of Industrial Physics, Department of Physics and Astronomy, University of Turku, FI-70211, Finland</t>
  </si>
  <si>
    <t>Shahbazi, M.-A., Division of Pharmaceutical Technology, Faculty of Pharmacy, University of Helsinki, FI-00014, Finland; Hamidi, M., Zanjan Pharmaceutical Nanotechnology Research Center (ZPNRC), Zanjan University of Medical Sciences, 45139-56184 Zanjan, Iran; Mäkilä, E.M., Division of Pharmaceutical Technology, Faculty of Pharmacy, University of Helsinki, FI-00014, Finland, Laboratory of Industrial Physics, Department of Physics and Astronomy, University of Turku, FI-70211, Finland; Zhang, H., Division of Pharmaceutical Technology, Faculty of Pharmacy, University of Helsinki, FI-00014, Finland; Almeida, P.V., Division of Pharmaceutical Technology, Faculty of Pharmacy, University of Helsinki, FI-00014, Finland; Kaasalainen, M., Laboratory of Industrial Physics, Department of Physics and Astronomy, University of Turku, FI-70211, Finland; Salonen, J.J., Laboratory of Industrial Physics, Department of Physics and Astronomy, University of Turku, FI-70211, Finland; Hirvonen, J.T., Division of Pharmaceutical Technology, Faculty of Pharmacy, University of Helsinki, FI-00014, Finland; Santos, H.A., Division of Pharmaceutical Technology, Faculty of Pharmacy, University of Helsinki, FI-00014, Finland</t>
  </si>
  <si>
    <t>Despite steadily increasing insights on the biocompatibility of PSi nanoparticles (NPs), an extensive biosafety study on the immune and red blood cells (RBCs) is still lacking. Herein, we evaluated the impact of the PSi NPs' surface chemistry on immune cells and human RBCs both invitro and invivo. Negatively charged hydrophilic and hydrophobic PSi NPs caused less ATP depletion and genotoxicity than the positively charged amine modified hydrophilic PSi NPs, demonstrating the main role of PSi NPs' surface charge on the immunocompatibility profile. Furthermore, cells with lower metabolic activity, longer doubling time, and shorter half-life were more sensitive to the concentration- and time-dependent toxicity in the following order: T-cells≈monocytesmacrophages≈B-cells. RBC hemolysis and imaging assay revealed a significant correlation between the surface chemistry, the amount of the PSi NPs adsorbed on the cell surface and the extent of morphological changes. The invivo results showed that despite mild renal steatosis, glomerular degeneration, hepatic central vein dilation and white pulp shrinkage in spleen, no notable changes were observed in the serum level of biochemical and hematological factors. This study is a comprehensive demonstration of the mechanistic direct and indirect genotoxicity effects of PSi NPs, elucidating the most influencing properties for the PSi NPs' design. © 2013 Elsevier Ltd.</t>
  </si>
  <si>
    <t>Erythrocytes; Genotoxicity; Hemocompatibility; Histopathology; Immune cells; Porous silicon nanoparticles</t>
  </si>
  <si>
    <t>2-s2.0-84880953680</t>
  </si>
  <si>
    <t>Vinardell M.P., Sordé A., Díaz J., Baccarin T., Mitjans M.</t>
  </si>
  <si>
    <t>10.1007/s11051-015-2893-9</t>
  </si>
  <si>
    <t>https://www.scopus.com/inward/record.uri?eid=2-s2.0-84922348523&amp;doi=10.1007%2fs11051-015-2893-9&amp;partnerID=40&amp;md5=159d2809e389f0af7e029399b3ca0b33</t>
  </si>
  <si>
    <t>Departament de Fisiologia, Universitat de Barcelona, Av. Joan XXIII s/n, Barcelona, Spain; Scientific and Technological Centers, Universitat de Barcelona CCiT, Barcelona, Spain</t>
  </si>
  <si>
    <t>Vinardell, M.P., Departament de Fisiologia, Universitat de Barcelona, Av. Joan XXIII s/n, Barcelona, Spain; Sordé, A., Departament de Fisiologia, Universitat de Barcelona, Av. Joan XXIII s/n, Barcelona, Spain; Díaz, J., Scientific and Technological Centers, Universitat de Barcelona CCiT, Barcelona, Spain; Baccarin, T., Departament de Fisiologia, Universitat de Barcelona, Av. Joan XXIII s/n, Barcelona, Spain; Mitjans, M., Departament de Fisiologia, Universitat de Barcelona, Av. Joan XXIII s/n, Barcelona, Spain</t>
  </si>
  <si>
    <t>Al2O3 is the most abundantly produced nanomaterial and has been used in diverse fields, including the medical, military, and industrial sectors. As there are concerns about the health effects of nanoparticles, it is important to understand how they interact with cells, and specifically with red blood cells. The hemolysis induced by three commercial nano-sized aluminum oxide particles (nanopowder 13 nm, nanopowder &amp;lt;50 nm, and nanowire 2–6 × 200–400 nm) was compared to aluminum oxide and has been studied on erythrocytes from humans, rats, and rabbits, in order to elucidate the mechanism of action and the influence of size and shape on hemolytic behavior. The concentrations inducing 50 % hemolysis (HC50) were calculated for each compound studied. The most hemolytic aluminum oxide particles were of nanopowder 13, followed by nanowire and nanopowder 50. The addition of albumin to PBS induced a protective effect on hemolysis in all the nano-forms of Al2O3, but not on Al2O3. The drop in HC50 correlated to a decrease in nanomaterial size, which was induced by a reduction of aggregation. Aluminum oxide nanoparticles are less hemolytic than other oxide nanoparticles and behave differently depending on the size and shape of the nanoparticles. The hemolytic behavior of aluminum oxide nanoparticles differs from that of aluminum oxide. © 2015, Springer Science+Business Media Dordrecht.</t>
  </si>
  <si>
    <t>Aluminum oxide nanoparticles; Biomedicine; Erythrocytes; Hemolysis</t>
  </si>
  <si>
    <t>2-s2.0-84922348523</t>
  </si>
  <si>
    <t>Ghosh M., Chakraborty A., Mukherjee A.</t>
  </si>
  <si>
    <t>10.1002/jat.2863</t>
  </si>
  <si>
    <t>https://www.scopus.com/inward/record.uri?eid=2-s2.0-84880964950&amp;doi=10.1002%2fjat.2863&amp;partnerID=40&amp;md5=0c41f85aaefa7910a75f3bb7539d10f7</t>
  </si>
  <si>
    <t>Cell Biology and Genetic Toxicology Laboratory, Centre of Advanced Study, Department of Botany, University of Calcutta, Kolkata, India; Department of Chemical Engineering, University of Calcutta, Kolkata, India</t>
  </si>
  <si>
    <t>Ghosh, M., Cell Biology and Genetic Toxicology Laboratory, Centre of Advanced Study, Department of Botany, University of Calcutta, Kolkata, India; Chakraborty, A., Department of Chemical Engineering, University of Calcutta, Kolkata, India; Mukherjee, A., Cell Biology and Genetic Toxicology Laboratory, Centre of Advanced Study, Department of Botany, University of Calcutta, Kolkata, India</t>
  </si>
  <si>
    <t>With the increasing clinical use of titanium dioxide (TiO2) nanoparticles, a better understanding of their safety in the blood stream is required. The present study evaluates the toxic effect of commercially available TiO2 nanoparticles (~100 nm) using a battery of cytotoxic, genotoxic, hemolytic and morphological parameters. The cytotoxic effects of TiO2 nanoparticles in human lymphocyte cells were studied with respect to membrane damage, mitochondrial function, metabolic activity and lysosomal membrane stability. Genotoxicity in lymphocyte cells was quantitated using a comet assay. The mode of cell death (apoptosis/necrosis) was evaluated using PI/Annexin V staining. TiO2 nanoparticles were also evaluated for their hemolytic properties, osmotic fragility and interaction with hemoglobin. Human erythrocyte cells were studied for morphological alterations using atomic force microscopy (AFM). Results suggest that the particles could induce a significant reduction in mitochondrial dehydrogenase activity in human lymphocyte cells. Membrane integrity remained unaffected by nanoparticle treatment. DNA damage and apoptosis were induced by TiO2 nanoparticles in a dose-dependent manner. A study on human erythrocyte cells revealed a hemolytic property of TiO2 nanoparticles characterized by spherocytosis and echinocytosis. Spectral analysis revealed a hemoglobin TiO2 nanoparticle interaction. Our in vitro study results suggest that commercially available blood contacting nanoparticles (TiO2 nanoparticle) should be carefully evaluated for their toxic potential. © 2013 John Wiley &amp;amp; Sons, Ltd.</t>
  </si>
  <si>
    <t>Atomic force microscopy; Cytotoxicity; Echinocyte; Genotoxicity; Hemolysis; Reactive oxygen species</t>
  </si>
  <si>
    <t>2-s2.0-84880964950</t>
  </si>
  <si>
    <t>Others</t>
  </si>
  <si>
    <t>Li S.-Q., Zhu R.-R., Zhu H., Xue M., Sun X.-Y., Yao S.-D., Wang S.-L.</t>
  </si>
  <si>
    <t>10.1016/j.fct.2008.09.012</t>
  </si>
  <si>
    <t>https://www.scopus.com/inward/record.uri?eid=2-s2.0-55949107031&amp;doi=10.1016%2fj.fct.2008.09.012&amp;partnerID=40&amp;md5=02cbe38c4db8f86e31cdb6086229dd17</t>
  </si>
  <si>
    <t>School of Life Science and Technology, Tongji University, 1239 Siping Road, Shanghai, 200092, China</t>
  </si>
  <si>
    <t>Li, S.-Q., School of Life Science and Technology, Tongji University, 1239 Siping Road, Shanghai, 200092, China; Zhu, R.-R., School of Life Science and Technology, Tongji University, 1239 Siping Road, Shanghai, 200092, China; Zhu, H., School of Life Science and Technology, Tongji University, 1239 Siping Road, Shanghai, 200092, China; Xue, M., School of Life Science and Technology, Tongji University, 1239 Siping Road, Shanghai, 200092, China; Sun, X.-Y., School of Life Science and Technology, Tongji University, 1239 Siping Road, Shanghai, 200092, China; Yao, S.-D., School of Life Science and Technology, Tongji University, 1239 Siping Road, Shanghai, 200092, China; Wang, S.-L., School of Life Science and Technology, Tongji University, 1239 Siping Road, Shanghai, 200092, China</t>
  </si>
  <si>
    <t>Titanium dioxide (TiO2) has been considered as non-toxic mineral particles widely used in the fields like cosmetics, food and drug. When the scale come to nanometer, TiO2 nanoparticles (nano-TiO2) exhibits multiple specific characteristics coupled with unknown risks on health. The purpose of this study was to systematically research the influence of nano-TiO2 on erythrocyte. The results indicated that the erythrocytes treated with nano-TiO2 underwent abnormal sedimentation, hemagglutination and dose dependent hemolysis, totally differing from those treated with micro-TiO2. The ghost cells were firstly investigated by using ultra-thin cell section in the case under nano-TiO2. The mechanism of such adverse effects is (1) the attachment around erythrocyte change the surface native properties and ultimately lead to hemoagglutination; (2) the content leak to the outside of erythrocyte through the breakage induced by both the nano-TiO2 trans-membrane and the oxidative stress under nano-TiO2. Our findings imply that nano-TiO2 may have potential toxicity to human being health. © 2008 Elsevier Ltd. All rights reserved.</t>
  </si>
  <si>
    <t>Erythrocyte; In vitro; Nanotoxicity; Titanium dioxide nanoparticles</t>
  </si>
  <si>
    <t>2-s2.0-55949107031</t>
  </si>
  <si>
    <t>Trpkovic A., Todorovic-Markovic B., Kleut D., Misirkic M., Janjetovic K., Vucicevic L., Pantovic A., Jovanovic S., Dramicanin M., Markovic Z., Trajkovic V.</t>
  </si>
  <si>
    <t>10.1088/0957-4484/21/37/375102</t>
  </si>
  <si>
    <t>https://www.scopus.com/inward/record.uri?eid=2-s2.0-77958594837&amp;doi=10.1088%2f0957-4484%2f21%2f37%2f375102&amp;partnerID=40&amp;md5=986898c1fa28c84af479604bd27269c2</t>
  </si>
  <si>
    <t>Vinca Institute of Nuclear Sciences, University of Belgrade, POB 522, Belgrade 11000, Serbia; Institute for Biological Research 'Sinisa Stankovic', University of Belgrade, Serbia; Institute of Microbiology and Immunology, School of Medicine, University of Belgrade, Dr Subotica 1, Belgrade 11000, Serbia</t>
  </si>
  <si>
    <t>Trpkovic, A., Vinca Institute of Nuclear Sciences, University of Belgrade, POB 522, Belgrade 11000, Serbia; Todorovic-Markovic, B., Vinca Institute of Nuclear Sciences, University of Belgrade, POB 522, Belgrade 11000, Serbia; Kleut, D., Vinca Institute of Nuclear Sciences, University of Belgrade, POB 522, Belgrade 11000, Serbia; Misirkic, M., Institute for Biological Research 'Sinisa Stankovic', University of Belgrade, Serbia, Institute of Microbiology and Immunology, School of Medicine, University of Belgrade, Dr Subotica 1, Belgrade 11000, Serbia; Janjetovic, K., Institute for Biological Research 'Sinisa Stankovic', University of Belgrade, Serbia, Institute of Microbiology and Immunology, School of Medicine, University of Belgrade, Dr Subotica 1, Belgrade 11000, Serbia; Vucicevic, L., Institute for Biological Research 'Sinisa Stankovic', University of Belgrade, Serbia, Institute of Microbiology and Immunology, School of Medicine, University of Belgrade, Dr Subotica 1, Belgrade 11000, Serbia; Pantovic, A., Institute of Microbiology and Immunology, School of Medicine, University of Belgrade, Dr Subotica 1, Belgrade 11000, Serbia; Jovanovic, S., Vinca Institute of Nuclear Sciences, University of Belgrade, POB 522, Belgrade 11000, Serbia; Dramicanin, M., Vinca Institute of Nuclear Sciences, University of Belgrade, POB 522, Belgrade 11000, Serbia; Markovic, Z., Vinca Institute of Nuclear Sciences, University of Belgrade, POB 522, Belgrade 11000, Serbia; Trajkovic, V., Institute of Microbiology and Immunology, School of Medicine, University of Belgrade, Dr Subotica 1, Belgrade 11000, Serbia</t>
  </si>
  <si>
    <t>The present study investigated the hemolytic properties of fullerene (C60) nanoparticles prepared by solvent exchange using tetrahydrofuran (nC60THF), or by mechanochemically assisted complexation with macrocyclic oligosaccharide gamma-cyclodextrin (nC 60CDX) or the copolymer ethylene vinyl acetate-ethylene vinyl versatate (nC60EVA-EVV). The spectrophotometrical analysis of hemoglobin release revealed that only nC60THF, but not nC60CDX or nC60EVA-EVV, was able to cause lysis of human erythrocytes in a dose- and time-dependent manner. Atomic force microscopy revealed that nC 60THF-mediated hemolysis was preceded by erythrocyte shrinkage and increase in cell surface roughness. A flow cytometric analysis confirmed a decrease in erythrocyte size and demonstrated a significant increase in reactive oxygen species production in red blood cells exposed to nC60THF. The nC60THF-triggered hemolytic activity was efficiently reduced by the antioxidants N-acetylcysteine and butylated hydroxyanisole, as well as by serum albumin, the most abundant protein in human blood plasma. These data indicate that nC60THF can cause serum albumin-preventable hemolysis through oxidative stress-mediated damage of the erythrocyte membrane. © 2010 IOP Publishing Ltd.</t>
  </si>
  <si>
    <t>2-s2.0-77958594837</t>
  </si>
  <si>
    <t>Meng J., Cheng X., Liu J., Zhang W., Li X., Kong H., Xu H.</t>
  </si>
  <si>
    <t xml:space="preserve"> e38995</t>
  </si>
  <si>
    <t>10.1371/journal.pone.0038995</t>
  </si>
  <si>
    <t>https://www.scopus.com/inward/record.uri?eid=2-s2.0-84863647683&amp;doi=10.1371%2fjournal.pone.0038995&amp;partnerID=40&amp;md5=0f4378a491f512bc27548ac804c7070f</t>
  </si>
  <si>
    <t>Institute of Basic Medical Sciences, Chinese Academy of Medical Sciences and Peking Union Medical College, Beijing, China</t>
  </si>
  <si>
    <t>Meng, J., Institute of Basic Medical Sciences, Chinese Academy of Medical Sciences and Peking Union Medical College, Beijing, China; Cheng, X., Institute of Basic Medical Sciences, Chinese Academy of Medical Sciences and Peking Union Medical College, Beijing, China; Liu, J., Institute of Basic Medical Sciences, Chinese Academy of Medical Sciences and Peking Union Medical College, Beijing, China; Zhang, W., Institute of Basic Medical Sciences, Chinese Academy of Medical Sciences and Peking Union Medical College, Beijing, China; Li, X., Institute of Basic Medical Sciences, Chinese Academy of Medical Sciences and Peking Union Medical College, Beijing, China; Kong, H., Institute of Basic Medical Sciences, Chinese Academy of Medical Sciences and Peking Union Medical College, Beijing, China; Xu, H., Institute of Basic Medical Sciences, Chinese Academy of Medical Sciences and Peking Union Medical College, Beijing, China</t>
  </si>
  <si>
    <t>In this work the effects of four different multiwalled carbon nanotubes (MWCNTs), including long carboxylated (L-COOH), short carboxylated (S-COOH), long aminated (L-NH2) and short aminated (S-NH2) ones, on the integrity of red blood cells, coagulation kinetics and activation of platelets were investigated with human whole blood. We found that the four MWCNTs induced different degrees of red blood cell damage as well as a mild level of platelet activation (10-25%). L-COOH and L-NH2 induced a higher level of platelet activation than S-COOH and S-NH2 respectively; meanwhile L-NH2 caused marked reductions in platelet viability. The presence of the four MWCNTs led to earlier fibrin formation, L-NH2 increased the clots hardness significantly, while L-COOH and S-NH2 made the clots become softer. It was concluded that the four MWCNTs affected blood coagulation process and the clots mechanical properties; they also altered the integrity of the red blood cells and the viability of the platelets, as well as induced platelets activation. The effects of MWCNTs depended on the size and chemistry of the nanotubes and the type of cells they contacted. © 2012 Meng et al.</t>
  </si>
  <si>
    <t>2-s2.0-84863647683</t>
  </si>
  <si>
    <t>YCOAGULATION</t>
  </si>
  <si>
    <t>Chen H.-T., Neerman M.F., Parrish A.R., Simanek E.E.</t>
  </si>
  <si>
    <t>Cytotoxicity, hemolysis, and acute in vivo toxicity of dendrimers based on melamine, candidate vehicles for drug delivery</t>
  </si>
  <si>
    <t>10.1021/ja048548j</t>
  </si>
  <si>
    <t>https://www.scopus.com/inward/record.uri?eid=2-s2.0-4043103282&amp;doi=10.1021%2fja048548j&amp;partnerID=40&amp;md5=fc3d72d7f3e16d36dbafadc5233529fe</t>
  </si>
  <si>
    <t>Department of Chemistry, Texas A and M University, College Station, TX 77843-3255, United States; Dept. of Med. Pharmacol./Toxicol., Texas A and M Univ. Hlth. Sci. Ctr., College Station, TX 77843-3255, United States</t>
  </si>
  <si>
    <t>Chen, H.-T., Department of Chemistry, Texas A and M University, College Station, TX 77843-3255, United States; Neerman, M.F., Department of Chemistry, Texas A and M University, College Station, TX 77843-3255, United States; Parrish, A.R., Dept. of Med. Pharmacol./Toxicol., Texas A and M Univ. Hlth. Sci. Ctr., College Station, TX 77843-3255, United States; Simanek, E.E., Department of Chemistry, Texas A and M University, College Station, TX 77843-3255, United States</t>
  </si>
  <si>
    <t>A small library of dendrimers was prepared from a common precursor that is available in 5 g scale in five linear steps at 56% overall yield. The precursor is a generation three dendrimer that displays 48 peripheral sites by incorporating AB4 surface groups. Manipulation of these sites provided six dendrimers that vary in the chemistry of the surface group (amine, guanidine, carboxylate, sulfonate, phosphonate, and PEGylated) that were evaluated for hemolytic potential and cytotoxicity. Cationic dendrimers were found to be more cytotoxic and hemolytic than anionic or PEGylated dendrimers. The PEGylated dendrimer was evaluated for acute toxicity in vivo. No toxicity-neither mortality nor abnormal blood chemistry based on blood urea nitrogen levels or alanine transaminase activity-was observed in doses up to 2.56 g/kg ip and 1.28 g/kg iv.</t>
  </si>
  <si>
    <t>2-s2.0-4043103282</t>
  </si>
  <si>
    <t>Ciolkowski M., Rozanek M., Szewczyk M., Klajnert B., Bryszewska M.</t>
  </si>
  <si>
    <t>10.1016/j.bbamem.2011.07.021</t>
  </si>
  <si>
    <t>https://www.scopus.com/inward/record.uri?eid=2-s2.0-81155159794&amp;doi=10.1016%2fj.bbamem.2011.07.021&amp;partnerID=40&amp;md5=6a34fc1ab9a36b8ca8e76cc2d90bcc06</t>
  </si>
  <si>
    <t>Department of General Biophysics, University of Lodz, Pomorska St. 141/143, 90-236 Lodz, Poland</t>
  </si>
  <si>
    <t>Ciolkowski, M., Department of General Biophysics, University of Lodz, Pomorska St. 141/143, 90-236 Lodz, Poland; Rozanek, M., Department of General Biophysics, University of Lodz, Pomorska St. 141/143, 90-236 Lodz, Poland; Szewczyk, M., Department of General Biophysics, University of Lodz, Pomorska St. 141/143, 90-236 Lodz, Poland; Klajnert, B., Department of General Biophysics, University of Lodz, Pomorska St. 141/143, 90-236 Lodz, Poland; Bryszewska, M., Department of General Biophysics, University of Lodz, Pomorska St. 141/143, 90-236 Lodz, Poland</t>
  </si>
  <si>
    <t>Dendrimers are a relatively new and still not fully examined group of polybranched polymers. In this study polyamidoamine dendrimers with hydroxyl surface groups (PAMAM-OH) of third, fourth and fifth generation (G3, G4 and G5) were examined for their ability to influence the activity of human erythrocyte plasma membrane adenosinetriphosphatases (ATPases). Plasma membrane ATPases are a group of enzymes related, among others, to the maintenance of ionic balance inside the cell. An inhibition of their activity may result in a disturbance of cell functioning. Two of examined dendrimers (G4 and G5) were found to inhibit the activity of Na+/K+ ATPase and Ca2+ ATPase by 20-30%. The observed effect was diminished when higher concentrations of dendrimers were used. The experiment with the use of pyrene as fluorescent probe sensitive to the changes in microenvironment's polarity revealed that it was an effect of dendrimers' self-aggregation. Additional studies showed that PAMAM-OH dendrimers were able to decrease the fluidity of human erythrocytes plasma membrane. Obtained results suggest that change in plasma membrane fluidity was not caused by the dendrimer-lipid interaction, but dendrimer-protein interaction. Different pattern of influence of dendrimers on ATPases activity and erythrocyte membrane fluidity suggests that observed change in ATPases activity is not a result of dendrimer-lipid interaction, but may be related to direct interaction between dendrimers and ATPases. © 2011 Elsevier B.V. All rights reserved.</t>
  </si>
  <si>
    <t>ATPase; Enzyme inhibition; Erythrocyte ghosts; Liposomes; PAMAM-OH dendrimers; Red blood cell</t>
  </si>
  <si>
    <t>2-s2.0-81155159794</t>
  </si>
  <si>
    <t>Domański D.M., Klajnert B., Bryszewska M.</t>
  </si>
  <si>
    <t>10.1016/j.bioelechem.2003.09.023</t>
  </si>
  <si>
    <t>https://www.scopus.com/inward/record.uri?eid=2-s2.0-2042486365&amp;doi=10.1016%2fj.bioelechem.2003.09.023&amp;partnerID=40&amp;md5=617a8a122b8468f3109e4e1c94d01a90</t>
  </si>
  <si>
    <t>Department of General Biophysics, Institute of Biophysics, Univ. of Łódź, 12/16 Banacha Street, Łódź 90-237, Poland</t>
  </si>
  <si>
    <t>Domański, D.M., Department of General Biophysics, Institute of Biophysics, Univ. of Łódź, 12/16 Banacha Street, Łódź 90-237, Poland; Klajnert, B., Department of General Biophysics, Institute of Biophysics, Univ. of Łódź, 12/16 Banacha Street, Łódź 90-237, Poland; Bryszewska, M., Department of General Biophysics, Institute of Biophysics, Univ. of Łódź, 12/16 Banacha Street, Łódź 90-237, Poland</t>
  </si>
  <si>
    <t>Polyamidoamine (PAMAM) dendrimers with different concentrations (1 nM-1 mM) (generations 2, 3, and 4) impact on human red blood cell morphology, and membrane integrity is studied. Erythrocyte shape changes from biconcave to echinocytic in dendrimers. Cell aggregation occurs. Polymers cause also concentration- and generation-dependent haemolysis. © 2004 Elsevier B.V. All rights reserved.</t>
  </si>
  <si>
    <t>Erythrocytes; Haemolysis; Morphology; PAMAM dendrimers; Toxicity</t>
  </si>
  <si>
    <t>2-s2.0-2042486365</t>
  </si>
  <si>
    <t>Membrane interaction/disruption</t>
  </si>
  <si>
    <t>Klajnert B., Sadowska M., Bryszewska M.</t>
  </si>
  <si>
    <t>10.1016/j.bioelechem.2004.06.004</t>
  </si>
  <si>
    <t>https://www.scopus.com/inward/record.uri?eid=2-s2.0-7544242594&amp;doi=10.1016%2fj.bioelechem.2004.06.004&amp;partnerID=40&amp;md5=6c097eeb9b32b198b2e97608d5ead980</t>
  </si>
  <si>
    <t>Department of General Biophysics, University of Lodz, 12/16 Banacha St., 90-237 Lodz, P., Poland</t>
  </si>
  <si>
    <t>Klajnert, B., Department of General Biophysics, University of Lodz, 12/16 Banacha St., 90-237 Lodz, P., Poland; Sadowska, M., Department of General Biophysics, University of Lodz, 12/16 Banacha St., 90-237 Lodz, P., Poland; Bryszewska, M., Department of General Biophysics, University of Lodz, 12/16 Banacha St., 90-237 Lodz, P., Poland</t>
  </si>
  <si>
    <t>Polyamidoamine (PAMAM) dendrimers impact on activity of acetylcholinesterase was studied. It has been shown that dendrimers induce a biphasic effect: depending on their concentrations they increase or decrease enzyme activity. It may be due to two types of interactions: direct-between dendrimers and the enzyme; indirect-via a modification of the physical state of membrane phospholipids affecting the acetylcholinesterase. © 2004 Elsevier B.V. All rights reserved.</t>
  </si>
  <si>
    <t>Acetylcholinesterase; Dendrimer; Erythrocyte ghosts; Erythrocyte membrane; Michaelis-Menten constant</t>
  </si>
  <si>
    <t>2-s2.0-7544242594</t>
  </si>
  <si>
    <t>Malik N., Wiwattanapatapee R., Klopsch R., Lorenz K., Frey H., Weener J.W., Meijer E.W., Paulus W., Duncan R.</t>
  </si>
  <si>
    <t>10.1016/S0168-3659(99)00246-1</t>
  </si>
  <si>
    <t>https://www.scopus.com/inward/record.uri?eid=2-s2.0-0034005436&amp;doi=10.1016%2fS0168-3659%2899%2900246-1&amp;partnerID=40&amp;md5=d619e7ac44f49c1d8b7b5d56bf48588b</t>
  </si>
  <si>
    <t>Centre for Polymer Therapeutics, Sch. Pharm., 29-39 Brunswick Sq., W., London, United Kingdom; Freiburg Materials Research Centre, Inst. Macromolec. Chem., Univ. F., Freiburg, Germany; Lab. of Macromolec. and Organ. Chem., Eindhoven Univ. Technol., PO B., Eindhoven, Netherlands; BASF, Kunststofflaboratorium, ZKS, I., Ludwigshafen, Germany</t>
  </si>
  <si>
    <t>Malik, N., Centre for Polymer Therapeutics, Sch. Pharm., 29-39 Brunswick Sq., W., London, United Kingdom; Wiwattanapatapee, R., Centre for Polymer Therapeutics, Sch. Pharm., 29-39 Brunswick Sq., W., London, United Kingdom; Klopsch, R., Centre for Polymer Therapeutics, Sch. Pharm., 29-39 Brunswick Sq., W., London, United Kingdom; Lorenz, K., Freiburg Materials Research Centre, Inst. Macromolec. Chem., Univ. F., Freiburg, Germany; Frey, H., Freiburg Materials Research Centre, Inst. Macromolec. Chem., Univ. F., Freiburg, Germany; Weener, J.W., Lab. of Macromolec. and Organ. Chem., Eindhoven Univ. Technol., PO B., Eindhoven, Netherlands; Meijer, E.W., Lab. of Macromolec. and Organ. Chem., Eindhoven Univ. Technol., PO B., Eindhoven, Netherlands; Paulus, W., BASF, Kunststofflaboratorium, ZKS, I., Ludwigshafen, Germany; Duncan, R., Centre for Polymer Therapeutics, Sch. Pharm., 29-39 Brunswick Sq., W., London, United Kingdom</t>
  </si>
  <si>
    <t>Dendrimers are highly branched macromolecules of low polydispersity that provide many exciting opportunities for design of novel drug-carriers, gene delivery systems and imaging agents. They hold promise in tissue targeting applications, controlled drug release and moreover, their interesting nanoscopic architecture might allow easier passage across biological barriers by transcytosis. However, from the vast array of structures currently emerging from synthetic chemistry it is essential to design molecules that have real potential for in vivo biological use. Here, polyamidoamine (PAMAM, Starburst(TM)), poly(propyleneimine) with either diaminobutane or diaminoethane as core, and poly(ethylene oxide) (PEO) grafted carbosilane (CSi-PEO) dendrimers were used to study systematically the effect of dendrimer generation and surface functionality on biological properties in vitro. Generally, dendrimers bearing -NH2 termini displayed concentration- and in the case of PAMAM dendrimers generation-dependent haemolysis, and changes in red cell morphology were observed after 1 h even at low concentrations (10 μg/ml). At concentrations below 1 mg/ml CSi-PEO dendrimers and those dendrimers with carboxylate (COONa) terminal groups were neither haemolytic nor cytotoxic towards a panel of cell lines in vitro. In general, cationic dendrimers were cytotoxic (72 h incubation), displaying IC50 values=50-300 μg/ml dependent on dendrimer-type, cell-type and generation. Preliminary studies with polyether dendrimers prepared by the convergent route showed that dendrimers with carboxylate and malonate surfaces were not haemolytic at 1 h, but after 24 h, unlike anionic PAMAM dendrimers they were lytic. Cationic 125I-labelled PAMAM dendrimers (gen 3 and 4) administered intravenously (i.v.) to Wistar rats (~10 μg/ml) were cleared rapidly from the circulation (&amp;lt;2% recovered dose in blood at 1 h). Anionic PAMAM dendrimers (gen 2.5, 3.5 and 5.5) showed longer circulation times (~20-40% recovered dose in blood at 1 h) with generation-dependent clearance rates; lower generations circulated longer. For both anionic and cationic species blood levels at 1 h correlated with the extent of liver capture observed (30-90% recovered dose at 1 h). 125I-Labelled PAMAM dendrimers injected intraperitoneally were transferred to the bloodstream within an hour and their subsequent biodistribution mirrored that seen following i.v. injection. Inherent toxicity would suggest it unlikely that higher generation cationic dendrimers will be suitable for parenteral administration, especially if they are to be used at a high dose. In addition it is clear that dendrimer structure must also be carefully tailored to avoid rapid hepatic uptake if targeting elsewhere (e.g. tumour targeting) is a primary objective. (C) 2000 Elsevier Science B.V.</t>
  </si>
  <si>
    <t>Biocompatibility; Dendrimers; Drug delivery; Gene delivery</t>
  </si>
  <si>
    <t>2-s2.0-0034005436</t>
  </si>
  <si>
    <t>Polymer</t>
  </si>
  <si>
    <t>YHEMOLYSIS</t>
  </si>
  <si>
    <t>YInorganicHEMOLYSIS</t>
  </si>
  <si>
    <t>YInorganicCOAGULATION</t>
  </si>
  <si>
    <t>Steuer H., Krastev R., Lembert N.</t>
  </si>
  <si>
    <t>10.1002/jbm.b.33051</t>
  </si>
  <si>
    <t>https://www.scopus.com/inward/record.uri?eid=2-s2.0-84902547659&amp;doi=10.1002%2fjbm.b.33051&amp;partnerID=40&amp;md5=8f71974247f971fd6c7d48e542f6f57d</t>
  </si>
  <si>
    <t>NMI Technology Transfer GmbH, Markwiesenstrasse 55, 72770 Reutlingen, Germany; NMI Natural and Medical Sciences Institute, University of Tübingen, Markwiesenstrasse 55, 72770 Reutlingen, Germany</t>
  </si>
  <si>
    <t>Steuer, H., NMI Technology Transfer GmbH, Markwiesenstrasse 55, 72770 Reutlingen, Germany; Krastev, R., NMI Natural and Medical Sciences Institute, University of Tübingen, Markwiesenstrasse 55, 72770 Reutlingen, Germany; Lembert, N., NMI Technology Transfer GmbH, Markwiesenstrasse 55, 72770 Reutlingen, Germany</t>
  </si>
  <si>
    <t>Positively charged metallic oxides prevent blood coagulation whereas negatively charged metallic oxides are thrombogenic. This study was performed to examine whether this effect extends to metallic oxide nanoparticles. Oscillation shear rheometry was used to study the effect of zinc oxide and silicon dioxide nanoparticles on thrombus formation in human whole blood. Our data show that oscillation shear rheometry is a sensitive and robust technique to analyze thrombogenicity induced by nanoparticles. Blood without previous contact with nanoparticles had a clotting time (CT) of 16.7 ± 1.0 min reaching a maximal clot strength (CS) of 16 ± 14 Pa (G') after 30 min. ZnO nanoparticles (diameter 70 nm, +37 mV zeta-potential) at a concentration of 1 mg/mL prolonged CT to 20.8 ± 3.6 min and provoked a weak clot (CS 1.5 ± 1.0 Pa). However, at a lower concentration of 100 μg/mL the ZnO particles dramatically reduced CT to 6.0 ± 0.5 min and increased CS to 171 ± 63 Pa. This procoagulant effect decreased at lower concentrations reaching the detection limit at 10 ng/mL. SiO2 nanoparticles (diameter 232 nm, -28 mV zeta-potential) at high concentrations (1 mg/mL) reduced CT (2.1 ± 0.2 min) and stimulated CS (249 ± 59 Pa). Similar to ZnO particles, this procoagulant effect reached a detection limit at 10 ng/mL. Nanoparticles in high concentrations reproduce the surface charge effects on blood coagulation previously observed with large particles or solid metal oxides. However, nanoparticles with different surface charges equally well stimulate coagulation at lower concentrations. This stimulation may be an effect which is not directly related to the surface charge. © 2013 Wiley Periodicals, Inc.</t>
  </si>
  <si>
    <t>blood coagulation; coagulation; metal oxides; nanomaterials; nanoparticles; thrombogenicity; toxicity</t>
  </si>
  <si>
    <t>2-s2.0-84902547659</t>
  </si>
  <si>
    <t>Not specified</t>
  </si>
  <si>
    <t>Comments</t>
  </si>
  <si>
    <t>Easo S.L., Mohanan P.V.</t>
  </si>
  <si>
    <t>10.1016/j.colsurfb.2015.06.046</t>
  </si>
  <si>
    <t>https://www.scopus.com/inward/record.uri?eid=2-s2.0-84936989710&amp;doi=10.1016%2fj.colsurfb.2015.06.046&amp;partnerID=40&amp;md5=bc3c4442173a311b490519a5f41fec91</t>
  </si>
  <si>
    <t>Division of Toxicology, Biomedical Technology Wing, Sree Chitra Tirunal Institute for Medical Sciences and Technology, Poojapura Thiruvananthapuram Kerala, India</t>
  </si>
  <si>
    <t>Easo, S.L., Division of Toxicology, Biomedical Technology Wing, Sree Chitra Tirunal Institute for Medical Sciences and Technology, Poojapura Thiruvananthapuram Kerala, India; Mohanan, P.V., Division of Toxicology, Biomedical Technology Wing, Sree Chitra Tirunal Institute for Medical Sciences and Technology, Poojapura Thiruvananthapuram Kerala, India</t>
  </si>
  <si>
    <t>Iron oxide nanoparticles have attracted enormous interest as potential therapeutic agents. The purpose of this study was to examine the in vitro hematological toxicity and in vivo immune response toward previously synthesized and characterized dextran stabilized iron oxide nanoparticles (DIONPs) developed for hyperthermia application. Peripheral whole blood from human volunteers was used to investigate hemolysis, platelet aggregation, lymphocyte proliferation and cytokine mRNA expression induced by DIONPs in vitro. In the concentration range of 0.008-1. mg/ml, DIONPs did not induce relevant levels of hemolysis or platelet aggregation. Assessment of lymphocyte function showed significant suppression of the proliferation activity of T-lymphocytes in cultures stimulated with the mitogen phytohemagglutinin (PHA). In addition, inhibition of PHA-induced cytokine mRNA expressions was also seen. However, systemic administration of DIONPs resulted in enhanced proliferation of mitogen-stimulated spleen derived lymphocytes and secretion of IL-1β at day 7 post exposure. In conclusion, our results demonstrate that immune response is influenced variably by nanoparticles and its degradation milieu. Further investigation of the observed immunosuppressive effects of DIONPs in immune stimulated animal models is required to assess the functional impact of such a response. © 2015 Elsevier B.V.</t>
  </si>
  <si>
    <t>Cytokines; Hemolysis; Intravenous; Iron oxide nanoparticles; Lymphocyte proliferation; Platelet aggregation</t>
  </si>
  <si>
    <t>2-s2.0-84936989710</t>
  </si>
  <si>
    <t>2-s2.0-85028008434</t>
  </si>
  <si>
    <t>Laloy J., Minet V., Alpan L., Mullier F., Beken S., Toussaint O., Lucas S., Dogné J.-M.</t>
  </si>
  <si>
    <t>Nanobiomedicine</t>
  </si>
  <si>
    <t>10.5772/59346</t>
  </si>
  <si>
    <t>https://www.scopus.com/inward/record.uri?eid=2-s2.0-85028008434&amp;doi=10.5772%2f59346&amp;partnerID=40&amp;md5=82a9a8ee62743637db426a5f56694409</t>
  </si>
  <si>
    <t>Department of Pharmacy, Namur Nanosafety Center (NNC), NAmur Research Institute for Life Sciences (NARILIS), NAmur MEdicine &amp; Drug Innovation Center (NAMEDIC), Namur Thrombosis and Hemostasis Center (NTHC), University of Namur, Namur, Belgium; Hematology Department, CHU Dinant Godinne - UCL Namur, Belgium; Division Evaluators, DG PRE Authorisation, Federal Agency for Medicines and Health Products (FAMHP), Brussels, Belgium; Laboratory of Cellular Biochemistry and Biology, NNC, NARILIS, University of Namur, Namur, Belgium; Research Centre for the Physics of Matter and Radiation, NNC, NARILIS, University of Namur, Namur, Belgium</t>
  </si>
  <si>
    <t>Laloy, J., Department of Pharmacy, Namur Nanosafety Center (NNC), NAmur Research Institute for Life Sciences (NARILIS), NAmur MEdicine &amp; Drug Innovation Center (NAMEDIC), Namur Thrombosis and Hemostasis Center (NTHC), University of Namur, Namur, Belgium; Minet, V., Department of Pharmacy, Namur Nanosafety Center (NNC), NAmur Research Institute for Life Sciences (NARILIS), NAmur MEdicine &amp; Drug Innovation Center (NAMEDIC), Namur Thrombosis and Hemostasis Center (NTHC), University of Namur, Namur, Belgium; Alpan, L., Department of Pharmacy, Namur Nanosafety Center (NNC), NAmur Research Institute for Life Sciences (NARILIS), NAmur MEdicine &amp; Drug Innovation Center (NAMEDIC), Namur Thrombosis and Hemostasis Center (NTHC), University of Namur, Namur, Belgium; Mullier, F., Department of Pharmacy, Namur Nanosafety Center (NNC), NAmur Research Institute for Life Sciences (NARILIS), NAmur MEdicine &amp; Drug Innovation Center (NAMEDIC), Namur Thrombosis and Hemostasis Center (NTHC), University of Namur, Namur, Belgium, Hematology Department, CHU Dinant Godinne - UCL Namur, Belgium; Beken, S., Division Evaluators, DG PRE Authorisation, Federal Agency for Medicines and Health Products (FAMHP), Brussels, Belgium; Toussaint, O., Laboratory of Cellular Biochemistry and Biology, NNC, NARILIS, University of Namur, Namur, Belgium; Lucas, S., Research Centre for the Physics of Matter and Radiation, NNC, NARILIS, University of Namur, Namur, Belgium; Dogné, J.-M., Department of Pharmacy, Namur Nanosafety Center (NNC), NAmur Research Institute for Life Sciences (NARILIS), NAmur MEdicine &amp; Drug Innovation Center (NAMEDIC), Namur Thrombosis and Hemostasis Center (NTHC), University of Namur, Namur, Belgium</t>
  </si>
  <si>
    <t>Silver nanoparticles (Ag NPs) are increasingly used in biomedical applications because of their large antimicrobial spectrum. Data in the literature on the ability of Ag NPs to perform their desired function without eliciting undesirable effects on blood elements are very limited and contradictory. We studied the impact of Ag NPs on erythrocyte integrity, platelet function and blood coagulation. Erythrocyte integrity was assessed by spectrophotometric measurement of haemoglobin release. Platelet adhesion and aggregation was determined by light transmission aggregometry and scanning electron microscopy. The calibrated thrombin generation test was used to study the impact on coagulation cascade. We demonstrated that Ag NPs induced haemolysis. They also increase platelet adhesion without having any impact on platelet aggregation. Finally, they also had procoagulant potential. Bringing all data from these tests together, the no observed effect concentration is 5 μg/mL. © 2014, © 2014 The Author(s). Licensee InTech.</t>
  </si>
  <si>
    <t>Coagulation; Platelets; Red Blood Cells; Silver Nanoparticles</t>
  </si>
  <si>
    <t>College of Pharmacy, Seoul National University, Shinrim-dong San 56-1, Gwanak-ku, Seoul 151-742, South Korea; Amore-Pacific Co., R and D Center, Gyeonggi-do, South Korea; College of Pharmacy, Sungkyunkwan University, Gyeonggi-do, South Korea</t>
  </si>
  <si>
    <t>Jun, E.-A., College of Pharmacy, Seoul National University, Shinrim-dong San 56-1, Gwanak-ku, Seoul 151-742, South Korea; Lim, K.-M., Amore-Pacific Co., R and D Center, Gyeonggi-do, South Korea; Kim, K., College of Pharmacy, Seoul National University, Shinrim-dong San 56-1, Gwanak-ku, Seoul 151-742, South Korea; Bae, O.-N., College of Pharmacy, Seoul National University, Shinrim-dong San 56-1, Gwanak-ku, Seoul 151-742, South Korea; Noh, J.-Y., College of Pharmacy, Seoul National University, Shinrim-dong San 56-1, Gwanak-ku, Seoul 151-742, South Korea; Chung, K.-H., College of Pharmacy, Sungkyunkwan University, Gyeonggi-do, South Korea; Chung, J.-H., College of Pharmacy, Seoul National University, Shinrim-dong San 56-1, Gwanak-ku, Seoul 151-742, South Korea</t>
  </si>
  <si>
    <t>cardiovascular toxicity; platelet aggregation; platelet procoagulant activity; Silver nanoparticles; thrombus formation</t>
  </si>
  <si>
    <t>Dobrovolskaia M.A.</t>
  </si>
  <si>
    <t>Pre-clinical immunotoxicity studies of nanotechnology-formulated drugs: Challenges, considerations and strategy</t>
  </si>
  <si>
    <t>10.1016/j.jconrel.2015.08.056</t>
  </si>
  <si>
    <t>https://www.scopus.com/inward/record.uri?eid=2-s2.0-84949531507&amp;doi=10.1016%2fj.jconrel.2015.08.056&amp;partnerID=40&amp;md5=d5ead2de8fb1c574e8aed5eddc040b40</t>
  </si>
  <si>
    <t>Nanotechnology Characterization Laboratory, Cancer Research Technology Program, Leidos Biomedical Research Inc., Frederick National Laboratory for Cancer Research, NCI at Frederick, Frederick, MD, United States</t>
  </si>
  <si>
    <t>Dobrovolskaia, M.A., Nanotechnology Characterization Laboratory, Cancer Research Technology Program, Leidos Biomedical Research Inc., Frederick National Laboratory for Cancer Research, NCI at Frederick, Frederick, MD, United States</t>
  </si>
  <si>
    <t>Assorted challenges in physicochemical characterization, sterilization, depyrogenation, and in the assessment of pharmacology, safety, and efficacy profiles accompany pre-clinical development of nanotechnology-formulated drugs. Some of these challenges are not unique to nanotechnology and are common in the development of other pharmaceutical products. However, nanoparticle-formulated drugs are biochemically sophisticated, which causes their translation into the clinic to be particularly complex. An understanding of both the immune compatibility of nanoformulations and their effects on hematological parameters is now recognized as an important step in the (pre)clinical development of nanomedicines. An evaluation of nanoparticle immunotoxicity is usually performed as a part of a traditional toxicological assessment; however, it often requires additional in vitro and in vivo specialized immuno- and hematotoxicity tests. Herein, I review literature examples and share the experience with the NCI Nanotechnology Characterization Laboratory assay cascade used in the early (discovery-level) phase of pre-clinical development to summarize common challenges in the immunotoxicological assessment of nanomaterials, highlight considerations and discuss solutions to overcome problems that commonly slow or halt the translation of nanoparticle-formulated drugs toward clinical trials. Special attention will be paid to the grand-challenge related to detection, quantification and removal of endotoxin from nanoformulations, and practical considerations related to this challenge. © 2015 Elsevier B.V. All rights reserved.</t>
  </si>
  <si>
    <t>Anaphylaxis; Coagulopathy; Complement activation; Cytokines; Endotoxin; Hemolysis; Immunotoxicity; Nanoparticles; Phagocytosis; Pre-clinical; Protein binding; Thrombosis</t>
  </si>
  <si>
    <t>2-s2.0-84949531507</t>
  </si>
  <si>
    <t>G.Zbinden, H.Wunderli-Allenspach, L.Grimma</t>
  </si>
  <si>
    <t>Nano Tumor Center of Excellence for Cancer Nanotechnology, Moores UCSD Cancer Center, 3855 Health Sciences Drive, La Jolla, CA 92093, United States; Department of Medicine, Case Western Reserve University School of Medicine, 2103 Cornell Rd, Cleveland, OH 44106, United States; Materials Science and Engineering Program, University of California, San Diego, La Jolla, CA 92093, United States; Department of Chemistry and Biochemistry, University of California, San Diego, La Jolla, CA 92093, United States; Department of Bioengineering, University of California, San Diego, La Jolla, CA 92093, United States; Vascular Mapping Center, Burnham Institute for Medical Research at UCSB, University of California Santa Barbara, 1105 Life Sciences Technology Bldg, CA 93106, United States</t>
  </si>
  <si>
    <t>Simberg, D., Nano Tumor Center of Excellence for Cancer Nanotechnology, Moores UCSD Cancer Center, 3855 Health Sciences Drive, La Jolla, CA 92093, United States; Zhang, W.-M., Department of Medicine, Case Western Reserve University School of Medicine, 2103 Cornell Rd, Cleveland, OH 44106, United States; Merkulov, S., Department of Medicine, Case Western Reserve University School of Medicine, 2103 Cornell Rd, Cleveland, OH 44106, United States; McCrae, K., Department of Medicine, Case Western Reserve University School of Medicine, 2103 Cornell Rd, Cleveland, OH 44106, United States; Park, J.-H., Materials Science and Engineering Program, University of California, San Diego, La Jolla, CA 92093, United States, Department of Chemistry and Biochemistry, University of California, San Diego, La Jolla, CA 92093, United States; Sailor, M.J., Materials Science and Engineering Program, University of California, San Diego, La Jolla, CA 92093, United States, Department of Chemistry and Biochemistry, University of California, San Diego, La Jolla, CA 92093, United States, Department of Bioengineering, University of California, San Diego, La Jolla, CA 92093, United States; Ruoslahti, E., Vascular Mapping Center, Burnham Institute for Medical Research at UCSB, University of California Santa Barbara, 1105 Life Sciences Technology Bldg, CA 93106, United States</t>
  </si>
  <si>
    <t>Iron oxide; Kallikrein; Kininogen; Nanoparticles; Plasma; Tumor</t>
  </si>
  <si>
    <t>Centre for Vascular Biology, Institute of Molecular Medicine for the Prevention of Human Diseases, University of Texas Health Science Centre at Houston, 6770 Bertner Ave, Houston, TX 77025, United States; Department of Biochemistry, Ohio University, Research Building, 350 W. State Street, Athens, OH 45701, United States; School of Public Health, University of Texas at Houston, Houston, TX, United States; Silesian Centre for Heart Diseases, Szpitalna 2, 41-800 Zabrze, Poland; 6770 Bertner Avenue, Houston, TX 77030, United States</t>
  </si>
  <si>
    <t>Radomski, A., Centre for Vascular Biology, Institute of Molecular Medicine for the Prevention of Human Diseases, University of Texas Health Science Centre at Houston, 6770 Bertner Ave, Houston, TX 77025, United States; Jurasz, P., Centre for Vascular Biology, Institute of Molecular Medicine for the Prevention of Human Diseases, University of Texas Health Science Centre at Houston, 6770 Bertner Ave, Houston, TX 77025, United States; Alonso-Escolano, D., Centre for Vascular Biology, Institute of Molecular Medicine for the Prevention of Human Diseases, University of Texas Health Science Centre at Houston, 6770 Bertner Ave, Houston, TX 77025, United States; Drews, M., Department of Biochemistry, Ohio University, Research Building, 350 W. State Street, Athens, OH 45701, United States; Morandi, M., School of Public Health, University of Texas at Houston, Houston, TX, United States; Malinski, T., Department of Biochemistry, Ohio University, Research Building, 350 W. State Street, Athens, OH 45701, United States; Radomski, M.W., Centre for Vascular Biology, Institute of Molecular Medicine for the Prevention of Human Diseases, University of Texas Health Science Centre at Houston, 6770 Bertner Ave, Houston, TX 77025, United States, Silesian Centre for Heart Diseases, Szpitalna 2, 41-800 Zabrze, Poland, 6770 Bertner Avenue, Houston, TX 77030, United States</t>
  </si>
  <si>
    <t>Nanoparticles; Platelet aggregation; Vascular thrombosis</t>
  </si>
  <si>
    <t>YPolymer-based</t>
  </si>
  <si>
    <t>Ypolymer-basedCOAGULATION</t>
  </si>
  <si>
    <t>Jose Corbalan J., Medina C., Jacoby A., Malinski T., Radomski M.W.</t>
  </si>
  <si>
    <t>Amorphous silica nanoparticles aggregate human platelets: Potential implications for vascular homeostasis</t>
  </si>
  <si>
    <t>10.2147/IJN.S28293</t>
  </si>
  <si>
    <t>https://www.scopus.com/inward/record.uri?eid=2-s2.0-84865616187&amp;doi=10.2147%2fIJN.S28293&amp;partnerID=40&amp;md5=c7e0246114e9d1d860a28ced11274e27</t>
  </si>
  <si>
    <t>School of Pharmacy and Pharmaceutical Sciences, Faculty of Health Sciences, Panoz Institute, Trinity College Dublin, Dublin, Ireland; Department of Chemistry and Biochemistry, Ohio University, Athens, OH, United States</t>
  </si>
  <si>
    <t>Jose Corbalan, J., School of Pharmacy and Pharmaceutical Sciences, Faculty of Health Sciences, Panoz Institute, Trinity College Dublin, Dublin, Ireland, Department of Chemistry and Biochemistry, Ohio University, Athens, OH, United States; Medina, C., School of Pharmacy and Pharmaceutical Sciences, Faculty of Health Sciences, Panoz Institute, Trinity College Dublin, Dublin, Ireland; Jacoby, A., Department of Chemistry and Biochemistry, Ohio University, Athens, OH, United States; Malinski, T., Department of Chemistry and Biochemistry, Ohio University, Athens, OH, United States; Radomski, M.W., School of Pharmacy and Pharmaceutical Sciences, Faculty of Health Sciences, Panoz Institute, Trinity College Dublin, Dublin, Ireland</t>
  </si>
  <si>
    <t>Background: Amorphous silica nanoparticles (SiNP) can be used in medical technologies and other industries leading to human exposure. However, an increased number of studies indicate that this exposure may result in cardiovascular inflammation and damage. A high ratio of nitric oxide to peroxynitrite concentrations ([NO]/[ONOO-]) is crucial for cardiovascular homeostasis and platelet hemostasis. Therefore, we studied the influence of SiNP on the platelet [NO]/[ONOO-] balance and platelet aggregation. Methods: Nanoparticle-platelet interaction was examined using transmission electron microscopy. Electrochemical nanosensors were used to measure the levels of NO and ONOOreleased by platelets upon nanoparticle stimulation. Platelet aggregation was studied using light aggregometry, flow cytometry, and phase contrast microscopy. Results: Amorphous SiNP induced NO release from platelets followed by a massive stimulation of ONOO- leading to an unfavorably low [NO]/[ONOO-] ratio. In addition, SiNP induced an upregulation of selectin P expression and glycoprotein IIb/IIIa activation on the platelet surface membrane, and led to platelet aggregation via adenosine diphosphate and matrix metalloproteinase 2-dependent mechanisms. Importantly, all the effects on platelet aggregation were inversely proportional to nanoparticle size. Conclusions: The exposure of platelets to amorphous SiNP induces a critically low [NO]/[ONOO-] ratio leading to platelet aggregation. These findings provide new insights into the pharmacological profile of SiNP in platelets. © 2012 Corbalan et al, publisher and licensee Dove Medical Press Ltd.</t>
  </si>
  <si>
    <t>Amorphous silica nanoparticles; Nanotoxicology; Nitric oxide; Peroxynitrite; Platelet aggregation</t>
  </si>
  <si>
    <t>2-s2.0-84865616187</t>
  </si>
  <si>
    <t>Shrivastava S., Bera T., Singh S.K., Singh G., Ramachandrarao P., Dash D.</t>
  </si>
  <si>
    <t>Characterization of antiplatelet properties of silver nanoparticles</t>
  </si>
  <si>
    <t>10.1021/nn900277t</t>
  </si>
  <si>
    <t>https://www.scopus.com/inward/record.uri?eid=2-s2.0-67651204780&amp;doi=10.1021%2fnn900277t&amp;partnerID=40&amp;md5=d3fad1a74255aa26d013a6835a8ddf0f</t>
  </si>
  <si>
    <t>Department of Biochemistry, Institute of Medical Sciences, Banaras Hindu University, Varanasi-221005, India; Department of Metallurgy, Institute of Technology, Banaras Hindu University, Varanasi-221005, India; Department of Anatomy, Institute of Medical Sciences, Banaras Hindu University, Varanasi-221005, India; International Advanced Research Centre for Powder Metallurgy and New Materials, Balapur, Hyderabad-500 005, India</t>
  </si>
  <si>
    <t>Shrivastava, S., Department of Biochemistry, Institute of Medical Sciences, Banaras Hindu University, Varanasi-221005, India; Bera, T., Department of Metallurgy, Institute of Technology, Banaras Hindu University, Varanasi-221005, India; Singh, S.K., Department of Biochemistry, Institute of Medical Sciences, Banaras Hindu University, Varanasi-221005, India; Singh, G., Department of Anatomy, Institute of Medical Sciences, Banaras Hindu University, Varanasi-221005, India; Ramachandrarao, P., International Advanced Research Centre for Powder Metallurgy and New Materials, Balapur, Hyderabad-500 005, India; Dash, D., Department of Biochemistry, Institute of Medical Sciences, Banaras Hindu University, Varanasi-221005, India</t>
  </si>
  <si>
    <t>Thrombotic disorders have emerged as serious threat to society. As anticoagulant and thrombolytic therapies are usually associated with serious bleeding complications, the focus has now shifted to regulating and maintaining platelets in an inactive state. In the present study we show that nanosilver has an innate antiplatelet property and effectively prevents integrin-mediated platelet responses, both in vivo and in vitro, in a concentration-dependent manner. Ultrastructural studies show that nanosilver accumulates within platelet granules and reduces interplatelet proximity. Our findings further suggest that these nanoparticles do not confer any lytic effect on platelets and thus hold potential to be promoted as antiplatelet/antithrombotic agents after careful evaluation of toxic effects. © 2009 American Chemical Society.</t>
  </si>
  <si>
    <t>Antiplatelet; Phosphotyrosine; Platelet aggregation; Silver nanoparticles</t>
  </si>
  <si>
    <t>2-s2.0-67651204780</t>
  </si>
  <si>
    <t>Ragaseema V.M., Unnikrishnan S., Kalliyana Krishnan V., Krishnan L.K.</t>
  </si>
  <si>
    <t>The antithrombotic and antimicrobial properties of PEG-protected silver nanoparticle coated surfaces</t>
  </si>
  <si>
    <t>10.1016/j.biomaterials.2012.01.005</t>
  </si>
  <si>
    <t>https://www.scopus.com/inward/record.uri?eid=2-s2.0-84856583763&amp;doi=10.1016%2fj.biomaterials.2012.01.005&amp;partnerID=40&amp;md5=4b83438efa17ac23c92e4e3939c117e0</t>
  </si>
  <si>
    <t>Thrombosis Research Unit, Biomedical Technology Wing, Sree Chitra Tirunal Institute for Medical Sciences and Technology, Trivandrum-695012, India; Dental Products Laboratory, Biomedical Technology Wing, Sree Chitra Tirunal Institute for Medical Sciences and Technology, Trivandrum, India</t>
  </si>
  <si>
    <t>Ragaseema, V.M., Thrombosis Research Unit, Biomedical Technology Wing, Sree Chitra Tirunal Institute for Medical Sciences and Technology, Trivandrum-695012, India; Unnikrishnan, S., Thrombosis Research Unit, Biomedical Technology Wing, Sree Chitra Tirunal Institute for Medical Sciences and Technology, Trivandrum-695012, India; Kalliyana Krishnan, V., Dental Products Laboratory, Biomedical Technology Wing, Sree Chitra Tirunal Institute for Medical Sciences and Technology, Trivandrum, India; Krishnan, L.K., Thrombosis Research Unit, Biomedical Technology Wing, Sree Chitra Tirunal Institute for Medical Sciences and Technology, Trivandrum-695012, India</t>
  </si>
  <si>
    <t>Cardiovascular implant-associated complications such as infection and thrombosis may be reduced by modification of device surfaces using antimicrobial and antithrombotic agents. Silver nanoparticles (SNPs) are well accepted for its broad-spectrum antimicrobial effect. A recent report suggested its antiplatelet effect also. So the hypothesis of this study is that polyethylene glycol (PEG) protected SNPs can be incorporated with biomaterials to attain dual properties; and by adjusting an optimum concentration, its cytotoxicity to tissues and cells can be prevented. To prove this, detailed study of PEG-SNP was done at three levels: (i) direct inhibitory effect on platelet activation, aggregation and biochemical pathways when PEG-SNP is added into platelet suspension; (ii) inhibition of platelet adhesion to PEG-SNP incorporated biological matrix and polymer scaffold and (iii) non-cytotoxic behavior of immobilized PEG-SNP in fibrin matrix. Inhibitory effects demonstrated are on: platelet function by aggregometry, exposure of activation and apoptosis markers by flow cytometry, biochemical pathway by malondealdehyde (MDA) estimation and protein phosphorylation by Western blot. Reduced platelet adhesion onto PEG-SNP incorporated scaffold is shown using scanning electron microscopy (SEM). Non-toxic behavior of endothelial cells (EC) and smooth muscle cells (SMC) grown on PEG-SNP-fibrin disc is shown by fluorescence microscopy and cell phenotype stability by real-time polymerase chain reaction (PCR). © 2012 Elsevier Ltd.</t>
  </si>
  <si>
    <t>Antimicrobial activity; Antithrombotic activity; Biomaterial surface modification; Silver nanoparticles; Vascular tissue engineering</t>
  </si>
  <si>
    <t>2-s2.0-84856583763</t>
  </si>
  <si>
    <t>Surface chemistry/Reactivity</t>
  </si>
  <si>
    <t>Enciso A.E., Neun B., Rodriguez J., Ranjan A.P., Dobrovolskaia M.A., Simanek E.E.</t>
  </si>
  <si>
    <t>Nanoparticle effects on human platelets in vitro: A comparison between PAMAM and triazine dendrimers</t>
  </si>
  <si>
    <t>Molecules</t>
  </si>
  <si>
    <t>10.3390/molecules21040428</t>
  </si>
  <si>
    <t>https://www.scopus.com/inward/record.uri?eid=2-s2.0-84966783693&amp;doi=10.3390%2fmolecules21040428&amp;partnerID=40&amp;md5=114167d1bc0b4f6367b30479366f7ebf</t>
  </si>
  <si>
    <t>Department of Chemistry and Biochemistry, Texas Christian University, Fort Worth, TX, United States; Nanotechnology Characterization Lab, Frederick National Laboratory for Cancer Research, Frederick, MD, United States; Department of Molecular, Medical Genetics and Institute of Cancer Research, University of North Texas Health Science Center, Fort Worth, TX, United States</t>
  </si>
  <si>
    <t>Enciso, A.E., Department of Chemistry and Biochemistry, Texas Christian University, Fort Worth, TX, United States; Neun, B., Nanotechnology Characterization Lab, Frederick National Laboratory for Cancer Research, Frederick, MD, United States; Rodriguez, J., Nanotechnology Characterization Lab, Frederick National Laboratory for Cancer Research, Frederick, MD, United States; Ranjan, A.P., Department of Molecular, Medical Genetics and Institute of Cancer Research, University of North Texas Health Science Center, Fort Worth, TX, United States; Dobrovolskaia, M.A., Nanotechnology Characterization Lab, Frederick National Laboratory for Cancer Research, Frederick, MD, United States; Simanek, E.E., Department of Chemistry and Biochemistry, Texas Christian University, Fort Worth, TX, United States</t>
  </si>
  <si>
    <t>Triazine and PAMAM dendrimers of similar size and number of cationic surface groups were compared for their ability to promote platelet aggregation. Triazine dendrimers (G3, G5 and G7) varied in molecular weight from 8 kDa-130 kDa and in surface groups 16-256. PAMAM dendrimers selected for comparison included G3 (7 kDa, 32 surface groups) and G6 (58 kDa, 256 surface groups). The treatment of human platelet-rich plasma (PRP) with low generation triazine dendrimers (0.01-1 μM) did not show any significant effect in human platelet aggregation in vitro; however, the treatment of PRP with larger generations promotes an effective aggregation. These results are in agreement with studies performed with PAMAM dendrimers, where large generations promote aggregation. Triazine dendrimers promote aggregation less aggressively than PAMAM dendrimers, a factor attributed to differences in cationic charge or the formation of supramolecular assemblies of dendrimers. © 2016 by the authors.</t>
  </si>
  <si>
    <t>Biocompatibility; Dendrimer; PAMAM; Platelet; Triazine</t>
  </si>
  <si>
    <t>2-s2.0-84966783693</t>
  </si>
  <si>
    <t>Juliano R.L., Hsu M.J., Peterson D., Regen S.L., Singh A.</t>
  </si>
  <si>
    <t>Interactions of conventional or photopolymerized liposomes with platelets in vitro</t>
  </si>
  <si>
    <t>Experimental Cell Research</t>
  </si>
  <si>
    <t>10.1016/0014-4827(83)90144-1</t>
  </si>
  <si>
    <t>https://www.scopus.com/inward/record.uri?eid=2-s2.0-0020630443&amp;doi=10.1016%2f0014-4827%2883%2990144-1&amp;partnerID=40&amp;md5=432a36fec8d498a797c167142fdade98</t>
  </si>
  <si>
    <t>Department of Pharmacology University, Texas Medical School, Houston, TX 77025, United States; Department of Medicine, University of Texas Medical School, Houston, TX 77025, United States; Department of Chemistry, Marquette University, Milwaukee, WI 53233, United States</t>
  </si>
  <si>
    <t>Juliano, R.L., Department of Pharmacology University, Texas Medical School, Houston, TX 77025, United States; Hsu, M.J., Department of Pharmacology University, Texas Medical School, Houston, TX 77025, United States; Peterson, D., Department of Medicine, University of Texas Medical School, Houston, TX 77025, United States; Regen, S.L., Department of Chemistry, Marquette University, Milwaukee, WI 53233, United States; Singh, A., Department of Chemistry, Marquette University, Milwaukee, WI 53233, United States</t>
  </si>
  <si>
    <t>We have examined the effects of liposomes on in vitro platelet aggregation. Liposomes were prepared from various conventional lipids and from a novel photopolymerizable phosphatidylcholine derivative (DPL, bis[1,2-(methacryloyloxy)dodecanoyl]-l-alpha-phosphatidylcholine). None of the liposome preparations studied caused marked platelet aggregation in either plasma or buffer solution. However, positively charged vesicles impaired the ability of platelets in plasma to aggregate in response to ADP, whereas negatively charged vesicles impaired the ability of platelets in buffer to aggregate in response to thrombin. DPL vesicles had only modest effects on platelets in plasma or buffer. © 1983.</t>
  </si>
  <si>
    <t>2-s2.0-0020630443</t>
  </si>
  <si>
    <t>Thomas D.G., Chikkagoudar S., Heredia-Langner A., Tardiff M.F., Xu Z., Hourcade D.E., Pham C.T.N., Lanza G.M., Weinberger K.Q., Baker N.A.</t>
  </si>
  <si>
    <t>Physicochemical signatures of nanoparticle-dependent complement activation</t>
  </si>
  <si>
    <t>Computational Science and Discovery</t>
  </si>
  <si>
    <t>10.1088/1749-4699/7/1/015003</t>
  </si>
  <si>
    <t>https://www.scopus.com/inward/record.uri?eid=2-s2.0-84899578540&amp;doi=10.1088%2f1749-4699%2f7%2f1%2f015003&amp;partnerID=40&amp;md5=f4b5746aa9b2b87f6a8bf3d9a7307a58</t>
  </si>
  <si>
    <t>Knowledge Discovery and Informatics, Pacific Northwest National Laboratory, Richland, WA 99352, United States; Applied Statistics and Computational Modeling Group, Pacific Northwest National Laboratory, Richland, WA 99352, United States; Department of Computer Science and Engineering, Washington University in St. Louis, St. Louis, MO 63130, United States; Division of Rheumatology, Department of Medicine, Washington University School of Medicine, St. Louis, MO 63110, United States; Division of Cardiology, Department of Medicine, Washington University School of Medicine, St. Louis, MO 63110, United States</t>
  </si>
  <si>
    <t>Thomas, D.G., Knowledge Discovery and Informatics, Pacific Northwest National Laboratory, Richland, WA 99352, United States; Chikkagoudar, S., Knowledge Discovery and Informatics, Pacific Northwest National Laboratory, Richland, WA 99352, United States; Heredia-Langner, A., Applied Statistics and Computational Modeling Group, Pacific Northwest National Laboratory, Richland, WA 99352, United States; Tardiff, M.F., Applied Statistics and Computational Modeling Group, Pacific Northwest National Laboratory, Richland, WA 99352, United States; Xu, Z., Department of Computer Science and Engineering, Washington University in St. Louis, St. Louis, MO 63130, United States; Hourcade, D.E., Division of Rheumatology, Department of Medicine, Washington University School of Medicine, St. Louis, MO 63110, United States; Pham, C.T.N., Division of Rheumatology, Department of Medicine, Washington University School of Medicine, St. Louis, MO 63110, United States; Lanza, G.M., Division of Cardiology, Department of Medicine, Washington University School of Medicine, St. Louis, MO 63110, United States; Weinberger, K.Q., Department of Computer Science and Engineering, Washington University in St. Louis, St. Louis, MO 63130, United States; Baker, N.A., Applied Statistics and Computational Modeling Group, Pacific Northwest National Laboratory, Richland, WA 99352, United States</t>
  </si>
  <si>
    <t>Nanoparticles are potentially powerful therapeutic tools that have the capacity to target drug payloads and imaging agents. However, some nanoparticles can activate complement, a branch of the innate immune system, and cause adverse side-effects. Recently, we employed an in vitro hemolysis assay to measure the serum complement activity of perfluorocarbon nanoparticles that differed by size, surface charge, and surface chemistry, quantifying the nanoparticle-dependent complement activity using a metric called Residual Hemolytic Activity (RHA). In the present work, we have used a decision tree learning algorithm to derive the rules for estimating nanoparticle-dependent complement response based on the data generated from the hemolytic assay studies. Our results indicate that physicochemical properties of nanoparticles, namely, size, polydispersity index, zeta potential, and mole percentage of the active surface ligand of a nanoparticle, can serve as good descriptors for prediction of nanoparticle-dependent complement activation in the decision tree modeling framework. © 2014 IOP Publishing Ltd.</t>
  </si>
  <si>
    <t>immunology; nanoinformatics; nanotechnology; signature</t>
  </si>
  <si>
    <t>Bermejo J.F., Ortega P., Chonco L., Eritja R., Samaniego R., Müllner M., De Jesus E., De La Mata F.J., Flores J.C., Gomez R., Muñoz-Fernandez A.</t>
  </si>
  <si>
    <t>Chemistry - A European Journal</t>
  </si>
  <si>
    <t>10.1002/chem.200600594</t>
  </si>
  <si>
    <t>https://www.scopus.com/inward/record.uri?eid=2-s2.0-33846220323&amp;doi=10.1002%2fchem.200600594&amp;partnerID=40&amp;md5=287162b96e5d52c1eed7586c02711574</t>
  </si>
  <si>
    <t>Laboratorio de Inmunobiología Molecular, Hospital General Universitario Gregorio Marañón, Madrid, Spain; Departamento de Química Inorgánica, Universidad de Alcalá, Campus Universitario, 28871 Alcalá de Henares, Spain; Instituto de Biología Molecular de Barcelona, CSIC, Jordi Girona, Barcelona, Spain; Unidad de Microscopía Confocal, Hospital General Universitario Gregorio Marañón, Madrid, Spain</t>
  </si>
  <si>
    <t>Bermejo, J.F., Laboratorio de Inmunobiología Molecular, Hospital General Universitario Gregorio Marañón, Madrid, Spain; Ortega, P., Departamento de Química Inorgánica, Universidad de Alcalá, Campus Universitario, 28871 Alcalá de Henares, Spain; Chonco, L., Laboratorio de Inmunobiología Molecular, Hospital General Universitario Gregorio Marañón, Madrid, Spain; Eritja, R., Instituto de Biología Molecular de Barcelona, CSIC, Jordi Girona, Barcelona, Spain; Samaniego, R., Unidad de Microscopía Confocal, Hospital General Universitario Gregorio Marañón, Madrid, Spain; Müllner, M., Laboratorio de Inmunobiología Molecular, Hospital General Universitario Gregorio Marañón, Madrid, Spain; De Jesus, E., Departamento de Química Inorgánica, Universidad de Alcalá, Campus Universitario, 28871 Alcalá de Henares, Spain; De La Mata, F.J., Departamento de Química Inorgánica, Universidad de Alcalá, Campus Universitario, 28871 Alcalá de Henares, Spain; Flores, J.C., Departamento de Química Inorgánica, Universidad de Alcalá, Campus Universitario, 28871 Alcalá de Henares, Spain; Gomez, R., Departamento de Química Inorgánica, Universidad de Alcalá, Campus Universitario, 28871 Alcalá de Henares, Spain; Muñoz-Fernandez, A., Laboratorio de Inmunobiología Molecular, Hospital General Universitario Gregorio Marañón, Madrid, Spain</t>
  </si>
  <si>
    <t>Novel amine- or ammoniumterminated carbosilane dendrimers of type nG-[Si{OCH2(C6H3)-3,5-(OCH2-CH 2NMe2)2}]x, nG-[Si(O(CH 2)2N(Me)-(CH2)2NMe 2}]x and nG-[Si{(CH2)3-NH 2}]x or nG-[Si{OCH2(C6H 3)-3,5-(OCH2CH2NMe3 +I-)2}]x, nG-[Si{O-(CH 2)2N(Me)(CH2)2NMe3 +I-}]x, and nG-[Si{(CH2) 3NH3+Cl-}]x, have been synthesized and characterized up to the third generation by two strategies: 1) alcoholysis of Si-Cl bonds with amino alcohols and subsequent quaternization with Mel, and 2) hydrosilylation of allylamine with Si-H bonds of the dendritic systems and subsequent quaternization with HCl. Quaternized carbosilane dendrimers are soluble in water, although degradation is apparent due to hydrolysis of Si-O bonds. However, dendrimers containing Si-C bonds are water-stable. The biocompatibility of the second-generation dendrimers in primary cell cultures of peripheral blood mononuclear cells (PBMCs) and erythrocytes have been analyzed, and they show good toxicity profiles over extended periods. In addition, we describe a study on the interactions between the different carbosilane dendrimers and DNA oligodeoxynucleotides (ODNs) and plasmids along with a comparative analysis of their toxicity. They can form complexes with DNA ODNs and plasmids at biocompatible doses via electrostatic interaction. Also a preliminary transfection assay has been accomplished. These results demonstrate that the new ammonium-terminated carbosilane dendrimers are good base molecules to be considered for biomedical applications. © 2007 Wiley-VCH Verlag GmbH &amp;amp; Co. KGaA.</t>
  </si>
  <si>
    <t>Carbosilanes; Dendrimers; DNA; Drug delivery; Oligonudeotides</t>
  </si>
  <si>
    <t>2-s2.0-33846220323</t>
  </si>
  <si>
    <t>Agashe H.B., Dutta T., Garg M., Jain N.K.</t>
  </si>
  <si>
    <t>Journal of Pharmacy and Pharmacology</t>
  </si>
  <si>
    <t>10.1211/jpp.58.11.0010</t>
  </si>
  <si>
    <t>https://www.scopus.com/inward/record.uri?eid=2-s2.0-33751232325&amp;doi=10.1211%2fjpp.58.11.0010&amp;partnerID=40&amp;md5=03c5aeb5906a41d9f2ff93a1e146aa9c</t>
  </si>
  <si>
    <t>Pharmaceutics Research Laboratory, Department of Pharmaceutical Sciences, Dr Hari Singh Gour University, Sagar 470 003, India</t>
  </si>
  <si>
    <t>Agashe, H.B., Pharmaceutics Research Laboratory, Department of Pharmaceutical Sciences, Dr Hari Singh Gour University, Sagar 470 003, India; Dutta, T., Pharmaceutics Research Laboratory, Department of Pharmaceutical Sciences, Dr Hari Singh Gour University, Sagar 470 003, India; Garg, M., Pharmaceutics Research Laboratory, Department of Pharmaceutical Sciences, Dr Hari Singh Gour University, Sagar 470 003, India; Jain, N.K., Pharmaceutics Research Laboratory, Department of Pharmaceutical Sciences, Dr Hari Singh Gour University, Sagar 470 003, India</t>
  </si>
  <si>
    <t>Dendrimers have generated tremendous interest in the field of drug delivery. Despite indications of their utility as drug carriers, the inherent cytotoxicity associated with polycationic dendrimers acts as a limiting factor to their clinical applications. Many functionalization strategies have been adopted to mask peripheral amines in order to overcome this limitation. The object of the present investigation was to evaluate the effect of functionalization on the toxicological profile of fifth-generation poly(propylene imine) dendrimer (PPI-5.0G). Four forms of functionalized dendrimers, including protected glycine and phenylalanine, and mannose and lactose functionalized poly(propylene imine) (PPI) dendrimer, were synthesized as prospective drug carriers. These dendrimeric systems were evaluated for haemolytic toxicity, cytotoxicity, immunogenicity and haematological parameters. PPI-5.0G demonstrated a positive charge-based time- and concentration-dependent toxicity profile. Functionalization greatly improved the toxicity profile of the parent dendrimer. Hence it is proposed that these functionalized forms of PPI dendrimer have great potential as biocompatible drug vehicles. © 2006 The Authors.</t>
  </si>
  <si>
    <t>2-s2.0-33751232325</t>
  </si>
  <si>
    <t>Dutta T., Agashe H.B., Garg M., Balasubramanium P., Kabra M., Jain N.K.</t>
  </si>
  <si>
    <t>10.1080/10611860600965914</t>
  </si>
  <si>
    <t>https://www.scopus.com/inward/record.uri?eid=2-s2.0-33847116733&amp;doi=10.1080%2f10611860600965914&amp;partnerID=40&amp;md5=2d19b64f6ead2a7d3a17d3b72c2803f3</t>
  </si>
  <si>
    <t>Department of Pharmaceutical Sciences, Dr H.S. Gour University, Sagar, MP, India; Genetics Division, Department of Pediatrics, All India Institute of Medical Sciences, New Delhi, India</t>
  </si>
  <si>
    <t>Dutta, T., Department of Pharmaceutical Sciences, Dr H.S. Gour University, Sagar, MP, India; Agashe, H.B., Department of Pharmaceutical Sciences, Dr H.S. Gour University, Sagar, MP, India; Garg, M., Department of Pharmaceutical Sciences, Dr H.S. Gour University, Sagar, MP, India; Balasubramanium, P., Genetics Division, Department of Pediatrics, All India Institute of Medical Sciences, New Delhi, India; Kabra, M., Genetics Division, Department of Pediatrics, All India Institute of Medical Sciences, New Delhi, India; Jain, N.K., Department of Pharmaceutical Sciences, Dr H.S. Gour University, Sagar, MP, India</t>
  </si>
  <si>
    <t>Cells of the mononuclear phagocytic system, in particular monocytes/ macrophages (Mo/Mac) serve as a reservoir for human immunodeficiency virus (HIV) and are believed to be responsible for its dissemination throughout the body and especially into the brain. Treatment of HIV infection, therefore, must reach these cells in addition to the lymphocytes. The purpose of the present study is to develop poly(propyleneimine) (PPI) dendrimer-based nanocontainers for targeting of efavirenz (EFV) to Mo/Mac. Fifth generation PPI dendrimer, t-Boc-glycine conjugated PPI dendrimer (TPPI) and mannose conjugated dendrimers were synthesized and characterized. While the haemolytic activity and cytotoxicity of PPI dendrimer was found to be very high, the toxicity of t-Boc-glycine conjugated dendrimer and mannose conjugated dendrimers were found to be negligible. The entrapment efficiency of mannose conjugated dendrimer was found to be 47.4%, followed by that of PPI dendrimer (32.15%) and t-Boc-glycine conjugated dendrimer (23.1%). The in vitro drug release profile shows that while PPI dendrimer releases the drug by 24 h, the dendrimer-based nanocontainers prolong the release rate up to 144 h (83 ± 0.4% in case of t-Boc-glycine conjugated dendrimer and 91 ± 0;0.3% in mannose conjugated dendrimer). The cellular uptake of EFV was found to be both concentration and time dependent. Significant increase in cellular uptake of EFV by Mo/Mac cells were observed in case of mannose conjugated dendrimer which is 12 times higher than that of free drug and 5.5 times higher than that of t-Boc-glycine conjugated dendrimer. While mannose conjugated dendrimer was taken up by the lectin receptors of the cells, phagocytosis of t-Boc-glycine conjugated dendrimer might be responsible for its enhanced uptake. Results suggest that the proposed carriers hold potential to increase the efficacy and reduce the toxicity of antiretroviral therapy.</t>
  </si>
  <si>
    <t>Antiretroviral; Efavirenz; Macrophage targeting; Monocytes/macrophages; Nanocontainers; Poly (propyleneimine) dendrimer</t>
  </si>
  <si>
    <t>2-s2.0-33847116733</t>
  </si>
  <si>
    <t>Shah D.S., Sakthivel T., Toth I., Florence A.T., Wilderspin A.F.</t>
  </si>
  <si>
    <t>10.1016/S0378-5173(00)00534-2</t>
  </si>
  <si>
    <t>https://www.scopus.com/inward/record.uri?eid=2-s2.0-0034605687&amp;doi=10.1016%2fS0378-5173%2800%2900534-2&amp;partnerID=40&amp;md5=6101c4ef7db6061516666eb92213e4a2</t>
  </si>
  <si>
    <t>Department of Pharmaceutical and Biological Chemistry, School of Pharmacy, University of London, 29/39, Brunswick Square, London WC1N 1AX, United Kingdom; Centre for Drug Delivery Research, School of Pharmacy, University of London, 29/39, Brunswick Square, London WC1N 1AX, United Kingdom</t>
  </si>
  <si>
    <t>Shah, D.S., Department of Pharmaceutical and Biological Chemistry, School of Pharmacy, University of London, 29/39, Brunswick Square, London WC1N 1AX, United Kingdom; Sakthivel, T., Centre for Drug Delivery Research, School of Pharmacy, University of London, 29/39, Brunswick Square, London WC1N 1AX, United Kingdom; Toth, I., Department of Pharmaceutical and Biological Chemistry, School of Pharmacy, University of London, 29/39, Brunswick Square, London WC1N 1AX, United Kingdom; Florence, A.T., Centre for Drug Delivery Research, School of Pharmacy, University of London, 29/39, Brunswick Square, London WC1N 1AX, United Kingdom; Wilderspin, A.F., Department of Pharmaceutical and Biological Chemistry, School of Pharmacy, University of London, 29/39, Brunswick Square, London WC1N 1AX, United Kingdom</t>
  </si>
  <si>
    <t>Amphipathic asymmetric dendrimers have been investigated for use in delivery of genes into cells, with the objective of optimising transfection efficiency and maintaining cell viability. We have synthesised amphipathic asymmetric dendrimers by solid phase methods. The ability of two of these to transfect BHK cells in culture with β-galactosidase gene was determined by X-gal staining. Cell viability was measured by the MTT assay for BHK cells, and by spectroscopy for lysis of erythrocytes. Interactions between dendrimer and DNA were investigated by agarose gel electrophoresis. BHK cells were optimally transfected at 5:1 +/- charge ratio yielding 20% cells receiving at least one copy of the plasmid. Cell viability decreased when the dendrimer to DNA ratio exceeded 5:1. Raising the pH significantly affected the electrophoretic mobility of complexes of dendrimer and DNA. We conclude that amphipathic asymmetric dendrimers enable efficient plasmid DNA uptake into BHK cells. Cell viability is maintained at high concentrations of dendrimer when complexed with DNA at a 5:1 +/- charge ratio. Efficiency of transfection and cell viability suggest the system may be suitable for gene delivery in vivo. (C) 2000 Published by Elsevier Science B.V.</t>
  </si>
  <si>
    <t>Dendrimers; Gene delivery; Gene expression; Non-viral vectors; Transfection</t>
  </si>
  <si>
    <t>2-s2.0-0034605687</t>
  </si>
  <si>
    <t>Percentages</t>
  </si>
  <si>
    <t>NO EFFECT TOTAL</t>
  </si>
  <si>
    <t>PhysChem Properties</t>
  </si>
  <si>
    <t xml:space="preserve">Surface Charge </t>
  </si>
  <si>
    <t>Oxidative state</t>
  </si>
  <si>
    <t xml:space="preserve">Surface Coating </t>
  </si>
  <si>
    <t xml:space="preserve">Size </t>
  </si>
  <si>
    <t>Surface Chemistry</t>
  </si>
  <si>
    <t>Incompat Haematol</t>
  </si>
  <si>
    <t>Incompatibilities thrombosis</t>
  </si>
  <si>
    <t>Chemical entity</t>
  </si>
  <si>
    <t>not specified</t>
  </si>
  <si>
    <t>Reddy S.T., van der Vlies A.J., Simeoni E., O'Neil C.P., Swartz M.A., Hubbell J.A.</t>
  </si>
  <si>
    <t>Exploiting lymphatic transport and complement activation in nanoparticle vaccines</t>
  </si>
  <si>
    <t>European Cells and Materials</t>
  </si>
  <si>
    <t>SUPPL.3</t>
  </si>
  <si>
    <t>https://www.scopus.com/inward/record.uri?eid=2-s2.0-84860908360&amp;partnerID=40&amp;md5=627e5b77055b88ec8842204b38882fc8</t>
  </si>
  <si>
    <t>Institute of Bioengineering, École Polytechnique Fédérale de Lausanne (EPFL), CH-1015 Lausanne, Switzerland; Institute of Chemical Sciences and Engineering, École Polytechnique Fédérale de Lausanne (EPFL), CH-1015 Lausanne, Switzerland</t>
  </si>
  <si>
    <t>Reddy, S.T., Institute of Bioengineering, École Polytechnique Fédérale de Lausanne (EPFL), CH-1015 Lausanne, Switzerland; van der Vlies, A.J., Institute of Bioengineering, École Polytechnique Fédérale de Lausanne (EPFL), CH-1015 Lausanne, Switzerland; Simeoni, E., Institute of Bioengineering, École Polytechnique Fédérale de Lausanne (EPFL), CH-1015 Lausanne, Switzerland; O'Neil, C.P., Institute of Bioengineering, École Polytechnique Fédérale de Lausanne (EPFL), CH-1015 Lausanne, Switzerland; Swartz, M.A., Institute of Bioengineering, École Polytechnique Fédérale de Lausanne (EPFL), CH-1015 Lausanne, Switzerland, Institute of Chemical Sciences and Engineering, École Polytechnique Fédérale de Lausanne (EPFL), CH-1015 Lausanne, Switzerland; Hubbell, J.A., Institute of Bioengineering, École Polytechnique Fédérale de Lausanne (EPFL), CH-1015 Lausanne, Switzerland, Institute of Chemical Sciences and Engineering, École Polytechnique Fédérale de Lausanne (EPFL), CH-1015 Lausanne, Switzerland</t>
  </si>
  <si>
    <t>[No abstract available]</t>
  </si>
  <si>
    <t>2-s2.0-84860908360</t>
  </si>
  <si>
    <t>Evaluation of pegylated lipid nanocapsules versus complement system activation and macrophage uptake</t>
  </si>
  <si>
    <t>Influence of size, surface coating and fine chemical composition on the in vitro reactivity and in vivo biodistribution of lipid nanocapsules versus lipid nanoemulsions in cancer models</t>
  </si>
  <si>
    <t>Salvador-Morales C., Flahaut E., Sim E., Sloan J., Green M.L.H., Sim R.B.</t>
  </si>
  <si>
    <t>Complement activation and protein adsorption by carbon nanotubes</t>
  </si>
  <si>
    <t>10.1016/j.molimm.2005.02.006</t>
  </si>
  <si>
    <t>https://www.scopus.com/inward/record.uri?eid=2-s2.0-25644454502&amp;doi=10.1016%2fj.molimm.2005.02.006&amp;partnerID=40&amp;md5=c1049f1c9ffbc092a123934b4a756816</t>
  </si>
  <si>
    <t>Inorganic Chemistry Laboratory, University of Oxford, South Parks Road, Oxford 0X1 3QR, United Kingdom; Centre Interuniversitaire de Recherche et d'Ingénierie des Matériaux, Universite Paul Sabatier, 118 Route de Narbonne, Toulouse 31062, France; Pharmacology Department, University of Oxford, Mansfield Road, Oxford 0X1 3QT, United Kingdom; MRC Immunochemistry Unit, Department of Biochemistry, University of Oxford, South Parks Road, Oxford 0X1 3QU, United Kingdom</t>
  </si>
  <si>
    <t>Salvador-Morales, C., Inorganic Chemistry Laboratory, University of Oxford, South Parks Road, Oxford 0X1 3QR, United Kingdom, MRC Immunochemistry Unit, Department of Biochemistry, University of Oxford, South Parks Road, Oxford 0X1 3QU, United Kingdom; Flahaut, E., Centre Interuniversitaire de Recherche et d'Ingénierie des Matériaux, Universite Paul Sabatier, 118 Route de Narbonne, Toulouse 31062, France; Sim, E., Pharmacology Department, University of Oxford, Mansfield Road, Oxford 0X1 3QT, United Kingdom; Sloan, J., Inorganic Chemistry Laboratory, University of Oxford, South Parks Road, Oxford 0X1 3QR, United Kingdom; Green, M.L.H., Inorganic Chemistry Laboratory, University of Oxford, South Parks Road, Oxford 0X1 3QR, United Kingdom; Sim, R.B., MRC Immunochemistry Unit, Department of Biochemistry, University of Oxford, South Parks Road, Oxford 0X1 3QU, United Kingdom</t>
  </si>
  <si>
    <t>As a first step to validate the use of carbon nanotubes as novel vaccine or drug delivery devices, their interaction with a part of the human immune system, complement, has been explored. Haemolytic assays were conducted to investigate the activation of the human serum complement system via the classical and alternative pathways. Western blot and sodium dodecyl sulphate-polyacrylamide gel electrophoresis (SDS-PAGE) techniques were used to elucidate the mechanism of activation of complement via the classical pathway, and to analyse the interaction of complement and other plasma proteins with carbon nanotubes. We report for the first time that carbon nanotubes activate human complement via both classical and alternative pathways. We conclude that complement activation by nanotubes is consistent with reported adjuvant effects, and might also in various circumstances promote damaging effects of excessive complement activation, such as inflammation and granuloma formation. C1q binds directly to carbon nanotubes. Protein binding to carbon nanotubes is highly selective, since out of the many different proteins in plasma, very few bind to the carbon nanotubes. Fibrinogen and apolipoproteins (AI, AIV and CIII) were the proteins that bound to carbon nanotubes in greatest quantity. © 2005 Elsevier Ltd. All rights reserved.</t>
  </si>
  <si>
    <t>Adjuvant; Apolipoproteins; Carbon nanotubes; Complement; Inflammation</t>
  </si>
  <si>
    <t>2-s2.0-25644454502</t>
  </si>
  <si>
    <t>Pedersen M.B., Zhou X., Larsen E.K.U., Sørensen U.S., Kjems J., Nygaard J.V., Nyengaard J.R., Meyer R.L., Boesen T., Vorup-Jensen T.</t>
  </si>
  <si>
    <t>Curvature of synthetic and natural surfaces is an important target feature in classical pathway complement activation</t>
  </si>
  <si>
    <t>Journal of Immunology</t>
  </si>
  <si>
    <t>10.4049/jimmunol.0902214</t>
  </si>
  <si>
    <t>https://www.scopus.com/inward/record.uri?eid=2-s2.0-77949877464&amp;doi=10.4049%2fjimmunol.0902214&amp;partnerID=40&amp;md5=9f561c24465dda39664565668bca6e16</t>
  </si>
  <si>
    <t>Interdisciplinary Nanoscience Center, University of Aarhus, Aarhus, Denmark; Biophysical Immunology Laboratory, University of Aarhus, Aarhus, Denmark; Department of Medical Microbiology and Immunology, University of Aarhus, Bartholin Building (Building 1240), Wilhelm Meyers Alle, DK-8000 Aarhus C, Denmark; Stereology and Electron Microscopy Research Laboratory, MIND Center, University of Aarhus, Aarhus, Denmark; Department of Molecular Biology, Center for Carbohydrate Recognition and Signalling, University of Aarhus, Aarhus, Denmark</t>
  </si>
  <si>
    <t>Pedersen, M.B., Interdisciplinary Nanoscience Center, University of Aarhus, Aarhus, Denmark, Biophysical Immunology Laboratory, University of Aarhus, Aarhus, Denmark; Zhou, X., Interdisciplinary Nanoscience Center, University of Aarhus, Aarhus, Denmark; Larsen, E.K.U., Interdisciplinary Nanoscience Center, University of Aarhus, Aarhus, Denmark; Sørensen, U.S., Department of Medical Microbiology and Immunology, University of Aarhus, Bartholin Building (Building 1240), Wilhelm Meyers Alle, DK-8000 Aarhus C, Denmark; Kjems, J., Interdisciplinary Nanoscience Center, University of Aarhus, Aarhus, Denmark; Nygaard, J.V., Interdisciplinary Nanoscience Center, University of Aarhus, Aarhus, Denmark; Nyengaard, J.R., Stereology and Electron Microscopy Research Laboratory, MIND Center, University of Aarhus, Aarhus, Denmark; Meyer, R.L., Interdisciplinary Nanoscience Center, University of Aarhus, Aarhus, Denmark; Boesen, T., Department of Molecular Biology, Center for Carbohydrate Recognition and Signalling, University of Aarhus, Aarhus, Denmark; Vorup-Jensen, T., Interdisciplinary Nanoscience Center, University of Aarhus, Aarhus, Denmark, Biophysical Immunology Laboratory, University of Aarhus, Aarhus, Denmark, Department of Medical Microbiology and Immunology, University of Aarhus, Bartholin Building (Building 1240), Wilhelm Meyers Alle, DK-8000 Aarhus C, Denmark</t>
  </si>
  <si>
    <t>The binding of Abs to microbial surfaces followed by complement activation constitutes animportant line of defense against infections. In this study, we have investigated the relationship between complement activation and the binding ofhuman IgMAbs to surfaces with different curvatures. IgM Abs to dextran were shown to activate complement potently on dextran-coated particles having a diameter around 250 nm, whereas larger (600 nm) particles were less potent activators. This selectivity regarding particle dimension was also found for complement activation by colloidal substances of microbial origin. Peptidoglycan (PGN) is the major chemical component in the cell wall of Gram-positive bacteria. Fragments of purified PGN with sizes of ∼100 nm promoted complement activation effectively through the classical pathway. By contrast, larger or smaller fragments of PGN did not activate complement strongly. A careful analysis of PGN fragments released during planctonic growth of Staphylococcus aureus showed that these include curvatures that would permit strong IgM-mediated complement activation, whereas the curvature of intact cells would be less effective for such activation. Consistently, we found that the suspended PGN fragments were strong activators of complement through the classical pathway. We suggest that these fragments act as decoy targets for complement activation, providing protection for S. aureus against the host immune response to infection. Copyright © 2010 by The American Association of Immunologists, Inc.</t>
  </si>
  <si>
    <t>2-s2.0-77949877464</t>
  </si>
  <si>
    <t>Hemotoxicity of carbon nanotubes</t>
  </si>
  <si>
    <t>Engberg A.E., Rosengren-Holmberg J.P., Chen H., Nilsson B., Lambris J.D., Nicholls I.A., Ekdahl K.N.</t>
  </si>
  <si>
    <t>Blood protein-polymer adsorption: Implications for understanding complement-mediated hemoincompatibility</t>
  </si>
  <si>
    <t>97 A</t>
  </si>
  <si>
    <t>10.1002/jbm.a.33030</t>
  </si>
  <si>
    <t>https://www.scopus.com/inward/record.uri?eid=2-s2.0-79951972598&amp;doi=10.1002%2fjbm.a.33030&amp;partnerID=40&amp;md5=89db4db54988eeb72096ba3317bf4b8e</t>
  </si>
  <si>
    <t>School of Natural Sciences, Linnæus University, Kalmar SE-391 82, Sweden; Department of Pathology, University of Pennsylvania, 401 Stellar Chance, Philadelphia, PA 19104, United States; Department of Oncology, Radiology and Clinical Immunology, Section of Clinical Immunology, Uppsala University Hospital, Uppsala SE-751 85, Sweden; Department of Biochemistry and Organic Chemistry, Uppsala University, Box 576, Uppsala SE-751 23, Sweden</t>
  </si>
  <si>
    <t>Engberg, A.E., School of Natural Sciences, Linnæus University, Kalmar SE-391 82, Sweden; Rosengren-Holmberg, J.P., School of Natural Sciences, Linnæus University, Kalmar SE-391 82, Sweden; Chen, H., Department of Pathology, University of Pennsylvania, 401 Stellar Chance, Philadelphia, PA 19104, United States; Nilsson, B., Department of Oncology, Radiology and Clinical Immunology, Section of Clinical Immunology, Uppsala University Hospital, Uppsala SE-751 85, Sweden; Lambris, J.D., Department of Pathology, University of Pennsylvania, 401 Stellar Chance, Philadelphia, PA 19104, United States; Nicholls, I.A., School of Natural Sciences, Linnæus University, Kalmar SE-391 82, Sweden, Department of Biochemistry and Organic Chemistry, Uppsala University, Box 576, Uppsala SE-751 23, Sweden; Ekdahl, K.N., School of Natural Sciences, Linnæus University, Kalmar SE-391 82, Sweden, Department of Oncology, Radiology and Clinical Immunology, Section of Clinical Immunology, Uppsala University Hospital, Uppsala SE-751 85, Sweden</t>
  </si>
  <si>
    <t>The aim of this study was to create polymeric materials with known properties to study the preconditions for complement activation. Initially, 22 polymers were screened for complement activating capacity. Based on these results, six polymers (P1-P6) were characterized regarding physico-chemical parameters, for example, composition, surface area, pore size, and protein adsorption from human EDTA-plasma. P2, P4, and reference particles of polystyrene and polyvinyl chloride, were hydrophobic, bound low levels of protein and were poor complement activators. Their accessible surface was limited to protein adsorption in that they had pore diameters smaller than most plasma proteins. P1 and P3 were negatively charged and adsorbed IgG and C1q. A 10-fold difference in complement activation was attributed to the fact that P3 but not P1 bound high amounts of C1-inhibitor. The hydrophobic P5 and P6 were low complement activators. They selectively bound apolipoproteins AI and AIV (and vitronectin), which probably limited the binding of complement activators to the surface. We demonstrate the usefulness of the modus operandi to use a high-throughput procedure to synthesize a great number of novel substances, assay their physico-chemical properties with the aim to study the relationship between the initial protein coat on a surface and subsequent biological events. Data obtained from the six polymers characterized here, suggest that a complement-resistant surface should be hydrophobic, uncharged, and have a small available surface, accomplished by nanostructured topography. Additional attenuation of complement can be achieved by selective enrichment of inert proteins and inhibitors. © 2011 Wiley Periodicals, Inc.</t>
  </si>
  <si>
    <t>Biomaterials; Complement; Plasma protein adsorption hemocompatibility; Polymers</t>
  </si>
  <si>
    <t>2-s2.0-79951972598</t>
  </si>
  <si>
    <t>Weiszhár Z., Czúcz J., Révész C., Rosivall L., Szebeni J., Rozsnyay Z.</t>
  </si>
  <si>
    <t>Complement activation by polyethoxylated pharmaceutical surfactants: Cremophor-EL, tween-80 and tween-20</t>
  </si>
  <si>
    <t>European Journal of Pharmaceutical Sciences</t>
  </si>
  <si>
    <t>10.1016/j.ejps.2011.09.016</t>
  </si>
  <si>
    <t>https://www.scopus.com/inward/record.uri?eid=2-s2.0-84856245990&amp;doi=10.1016%2fj.ejps.2011.09.016&amp;partnerID=40&amp;md5=8125bdabde2cb39157536c8553afd8b6</t>
  </si>
  <si>
    <t>Seroscience Ltd., Nagyvárad tér 4, 1089 Budapest, Hungary; Department of Pulmonology, Semmelweis University, Diós árok 1/C, 1125 Budapest, Hungary; Institute of Pathophysiology, Semmelweis University, Nagyvárad tér 4, 1089 Budapest, Hungary; Hungarian Academy of Sciences, Semmelweis University Research, Group for Pediatrics and Nephrology, Nagyvárad tér 4, 1089 Budapest, Hungary</t>
  </si>
  <si>
    <t>Weiszhár, Z., Seroscience Ltd., Nagyvárad tér 4, 1089 Budapest, Hungary, Department of Pulmonology, Semmelweis University, Diós árok 1/C, 1125 Budapest, Hungary; Czúcz, J., Seroscience Ltd., Nagyvárad tér 4, 1089 Budapest, Hungary; Révész, C., Seroscience Ltd., Nagyvárad tér 4, 1089 Budapest, Hungary; Rosivall, L., Seroscience Ltd., Nagyvárad tér 4, 1089 Budapest, Hungary, Institute of Pathophysiology, Semmelweis University, Nagyvárad tér 4, 1089 Budapest, Hungary, Hungarian Academy of Sciences, Semmelweis University Research, Group for Pediatrics and Nephrology, Nagyvárad tér 4, 1089 Budapest, Hungary; Szebeni, J., Seroscience Ltd., Nagyvárad tér 4, 1089 Budapest, Hungary, Institute of Pathophysiology, Semmelweis University, Nagyvárad tér 4, 1089 Budapest, Hungary; Rozsnyay, Z., Seroscience Ltd., Nagyvárad tér 4, 1089 Budapest, Hungary</t>
  </si>
  <si>
    <t>Immunosafety analysis of pharmaceutical surfactants is an important step in understanding the complex mechanisms by which they induce side effects in susceptible patients. This paper provides experimental evidences that polyethoxylated surfactants, Cremophor-EL and Tween-80, also known as Polysorbate-80, activate the complement system in vitro, in normal human serum and plasma. They appeared to be more efficient reactogens than their structural homolog, Tween-20. Cremophor-EL and Tween-80 promoted the generation of biologically active complement products, C3a, C5a and C5b-9. Consistently, Paclitaxel and Taxotere (Docetaxel), pharmaceuticals formulated in Cremophor-EL and Tween-80, activated the complement system in similar extent. Moreover, comparison of serum reactivity against the drug-loaded and drug-free formulations exhibited a significant linear correlation. Taken together, these results are consistent with the hypothesis that therapeutic side effects, such as acute hypersensitivity and systemic immunostimulation, caused by intravenous nanomedicines containing polyethoxylated detergents such as Cremophor-EL and Tween-80, can be attributed to complement activation-derived inflammatory mediators. © 2011 Elsevier B.V. All rights reserved.</t>
  </si>
  <si>
    <t>Complement system; Drug carrier; Infusion hypersensitivity; Micelle; Nanoimmunosafety; Taxane formulation</t>
  </si>
  <si>
    <t>2-s2.0-84856245990</t>
  </si>
  <si>
    <t>Mosqueira V.C.F., Legrand P., Gulik A., Bourdon O., Gref R., Labarre D., Barratt G.</t>
  </si>
  <si>
    <t>Relationship between complement activation, cellular uptake and surface physicochemical aspects of novel PEG-modified nanocapsules</t>
  </si>
  <si>
    <t>10.1016/S0142-9612(01)00043-6</t>
  </si>
  <si>
    <t>https://www.scopus.com/inward/record.uri?eid=2-s2.0-0035889833&amp;doi=10.1016%2fS0142-9612%2801%2900043-6&amp;partnerID=40&amp;md5=8f02b6b3a26fdf65c4ffee873974866d</t>
  </si>
  <si>
    <t>Laboratoire De Physico-Chimi, Faculté De Pharmacie, UMR CNRS 8612, 5 rue Jean-Baptiste Clément, Châtenay Malabry Cedex 92296, France; Centre De Génétique Moléculaire-UPR A2420, Gif-sur-Yvette 91198, France; LPBC, UPRESA CNRS 7033, Université Pierre Et Marie Curie, 4 place Jussieu, Case 318, 75252 Paris Cedex 05, France; Departamento De Farmácia Da Escola De Farmácia, Universidade Federal De Ouro Preto, Rua Costa Sena, 171, Ouro Preto-35400000, Minas Gerais, Brazil</t>
  </si>
  <si>
    <t>Mosqueira, V.C.F., Laboratoire De Physico-Chimi, Faculté De Pharmacie, UMR CNRS 8612, 5 rue Jean-Baptiste Clément, Châtenay Malabry Cedex 92296, France, Departamento De Farmácia Da Escola De Farmácia, Universidade Federal De Ouro Preto, Rua Costa Sena, 171, Ouro Preto-35400000, Minas Gerais, Brazil; Legrand, P., Laboratoire De Physico-Chimi, Faculté De Pharmacie, UMR CNRS 8612, 5 rue Jean-Baptiste Clément, Châtenay Malabry Cedex 92296, France; Gulik, A., Centre De Génétique Moléculaire-UPR A2420, Gif-sur-Yvette 91198, France; Bourdon, O., LPBC, UPRESA CNRS 7033, Université Pierre Et Marie Curie, 4 place Jussieu, Case 318, 75252 Paris Cedex 05, France; Gref, R., Laboratoire De Physico-Chimi, Faculté De Pharmacie, UMR CNRS 8612, 5 rue Jean-Baptiste Clément, Châtenay Malabry Cedex 92296, France; Labarre, D., Laboratoire De Physico-Chimi, Faculté De Pharmacie, UMR CNRS 8612, 5 rue Jean-Baptiste Clément, Châtenay Malabry Cedex 92296, France; Barratt, G., Laboratoire De Physico-Chimi, Faculté De Pharmacie, UMR CNRS 8612, 5 rue Jean-Baptiste Clément, Châtenay Malabry Cedex 92296, France</t>
  </si>
  <si>
    <t>The aim of our work was to examine the relationship between modifications of the surface of nanocapsules (NC) by adsorption or covalent grafting of poly(ethylene oxide) (PEG), and changes in their phospholipid (PL) content on complement activation (C3 cleavage) and on uptake by macrophages. The physicochemical characterization of the NC included an investigation of their properties, such as surface charge, size, hydrophilicity, morphology and homogeneity. This is the first time that such properties have been correlated with biological interactions for NC, a novel carrier system with a structure more complex than nanospheres. C3 crossed immunoelectrophoresis revealed the reduced activation for NC with longer PEG chain and higher density, although all formulations induced C3 cleavage to a lesser or greater extent. NC bearing PEG covalently bound to the surface were weaker activators of complement than plain PLA [poly(D,L-lactide)] NC or nanospheres (NS). Furthermore, the fluorescent/confocal microscopy of J774A1 cells in contact with NC reveal a dramatically reduced interaction with PEG-bearing NC. However, the way in which PEG was attached (covalent or adsorbed) seemed to affect the mechanism of uptake. Taken together, these results suggest that the low level of protein binding to NC covered with a high density of 20kDa PEG chains is likely to be due to the steric barriers surrounding these particles, which prevents protein adsorption and reduces their interaction with macrophages. Copyright © 2001 Elsevier Science Ltd.</t>
  </si>
  <si>
    <t>Cellular uptake; Complement activation; Nanocapsules; Physicochemical characterization; Poly(D,L-lactide-co-ethylene oxide) copolymers; Surface properties</t>
  </si>
  <si>
    <t>2-s2.0-0035889833</t>
  </si>
  <si>
    <t>physchem not specified</t>
  </si>
  <si>
    <t>Szebeni J., Bedocs P., Csukás D., Rosivall L., Bünger R., Urbanics R.</t>
  </si>
  <si>
    <t>A porcine model of complement-mediated infusion reactions to drug carrier nanosystems and other medicines</t>
  </si>
  <si>
    <t>10.1016/j.addr.2012.07.005</t>
  </si>
  <si>
    <t>https://www.scopus.com/inward/record.uri?eid=2-s2.0-84869152246&amp;doi=10.1016%2fj.addr.2012.07.005&amp;partnerID=40&amp;md5=272578ddc04924c2e43d694ee269a206</t>
  </si>
  <si>
    <t>Nanomedicine Research and Education Center, Semmelweis University, Budapest, Hungary; Department of Anatomy, Physiology and Cell Biology, Uniformed Services University of Health Sciences, Bethesda, MD, United States; Department of Surgical Research and Techniques, Faculty of Medicine, Semmelweis University, Budapest, Hungary; Institute of Pathophysiology, Faculty of Medicine, Semmelweis University, Budapest, Hungary; Seroscience Ltd, Budapest, Hungary; Bay Zoltan Applied Research Nonprofit Ltd, Budapest, Hungary; Department of Nano-Biotechnology and Regenerative Medicine, Miskolc University, Miskolc, Hungary; Hungarian Academy of Sciences-Semmelweis University, Research Group for Pediatrics and Nephrology, Budapest, Hungary</t>
  </si>
  <si>
    <t>Szebeni, J., Nanomedicine Research and Education Center, Semmelweis University, Budapest, Hungary, Bay Zoltan Applied Research Nonprofit Ltd, Budapest, Hungary, Department of Nano-Biotechnology and Regenerative Medicine, Miskolc University, Miskolc, Hungary; Bedocs, P., Nanomedicine Research and Education Center, Semmelweis University, Budapest, Hungary, Department of Anatomy, Physiology and Cell Biology, Uniformed Services University of Health Sciences, Bethesda, MD, United States; Csukás, D., Department of Surgical Research and Techniques, Faculty of Medicine, Semmelweis University, Budapest, Hungary; Rosivall, L., Institute of Pathophysiology, Faculty of Medicine, Semmelweis University, Budapest, Hungary, Hungarian Academy of Sciences-Semmelweis University, Research Group for Pediatrics and Nephrology, Budapest, Hungary; Bünger, R., Department of Anatomy, Physiology and Cell Biology, Uniformed Services University of Health Sciences, Bethesda, MD, United States; Urbanics, R., Nanomedicine Research and Education Center, Semmelweis University, Budapest, Hungary, Seroscience Ltd, Budapest, Hungary</t>
  </si>
  <si>
    <t>Intravenous administration of low (milligram) doses of nanoparticulate materials in pigs can lead to acute cardiopulmonary, hemodynamic, hematological, biochemical and dermatological changes within minutes, mimicking the human infusion (or anaphylactoid) reactions to many state-of-the-art (nano)medicines and biologicals. Because of the causal role of complement (C) activation, the phenomenon was called C activation-related pseudoallergy (CARPA). This review summarizes the available information on porcine CARPA caused by different liposomes and polymers. It provides methodical details of the model and addresses the quantitation, sensitivity, specificity, reproducibility and variability of symptoms caused by different reactogenic drugs. We describe a unique feature of the model: the rise of tachyphylaxis (self-induced tolerance) as a function of structural properties of reactogenic agents. For drugs that cause tachyphylactic CARPA, such as liposomal doxorubicin (Doxil), the review recapitulates a recently reported method of desensitization, which may prevent this, as well as many similar hypersensitivity reactions. In explaining the underlying mechanism of tachyphylactic CARPA, a new theory on "double hit" is outlined, wherein the pulmonary intravascular macrophages (PIM cells) of pigs give aggravated response to simultaneous stimulation of their anaphylatoxin and other surface receptors (e.g., toll-like, PAMP, DAMP or mannose) that recognize vesicle surface molecular patterns. The porcine CARPA model might provide unique advantages in studying the mechanism of severe hypersensitivity reactions in man to i.v. drugs, as well as in identifying drugs and drug carriers that may cause such reactions. © 2012 Elsevier B.V.</t>
  </si>
  <si>
    <t>(Pseudo)allergy; Adverse drug effects; Anaphylactic shock; Animal models; Circulation; Immune toxicity; Nanomedicines; PIM cells</t>
  </si>
  <si>
    <t>2-s2.0-84869152246</t>
  </si>
  <si>
    <t>Total no effect</t>
  </si>
  <si>
    <t>Green Synthesis of Silver Nanoparticles with Zingiber officinale Extract and Study of its Blood Compatibility</t>
  </si>
  <si>
    <t>Peptide-functionalized nanoparticles for selective targeting of pancreatic tumor</t>
  </si>
  <si>
    <t>In vitro biocompatibility evaluations of hyperbranched polyglycerol hybrid nanostructure as a candidate for nanomedicine applications</t>
  </si>
  <si>
    <t>Efficient in vitro gene therapy with PEG siRNA lipid nanocapsules for passive targeting strategy in melanoma</t>
  </si>
  <si>
    <t>Preparation of water-soluble hyperbranched polyester nanoparticles with sulfonic acid functional groups and their micelles behavior, anticoagulant effect and cytotoxicity</t>
  </si>
  <si>
    <t>EGFR siRNA lipid nanocapsules efficiently transfect glioma cells in vitro</t>
  </si>
  <si>
    <t>Branched multifunctional polyether polyketals: Variation of ketal group structure enables unprecedented control over polymer degradation in solution and within cells</t>
  </si>
  <si>
    <t>PEGylated nanoparticles bind to and alter amyloid-beta peptide conformation: Toward engineering of functional nanomedicines for alzheimer's disease</t>
  </si>
  <si>
    <t>Hyaluronan-coated nanoparticles: The influence of the molecular weight on CD44-hyaluronan interactions and on the immune response</t>
  </si>
  <si>
    <t>Positively-charged, porous, polysaccharide nanoparticles loaded with anionic molecules behave as 'stealth' cationic nanocarriers</t>
  </si>
  <si>
    <t>Biocorona Bound Gold Nanoparticles Augment Their Hematocompatibility Irrespective of Size or Surface Charge</t>
  </si>
  <si>
    <t>Evaluation of the hemocompatibility and rapid hemostasis of (RADA)4 peptide-based hydrogels</t>
  </si>
  <si>
    <t>Biocompatibility of a self-assembled glycol chitosan nanogel</t>
  </si>
  <si>
    <t>Nanofibrous Heparin and Heparin-Mimicking Multilayers as Highly Effective Endothelialization and Antithrombogenic Coatings</t>
  </si>
  <si>
    <t>Heparin-Engineered Mesoporous Iron Metal-Organic Framework Nanoparticles: Toward Stealth Drug Nanocarriers</t>
  </si>
  <si>
    <t>Mild anticoagulant effect of heparin-loaded polycaprolactone microspheres</t>
  </si>
  <si>
    <t>Improved in vitro blood compatibility of polycaprolactone nanowire surfaces</t>
  </si>
  <si>
    <t>Fibrin nanoparticles as Possible vehicles for drug delivery</t>
  </si>
  <si>
    <t>Fabrication of glucose biosensor for whole blood based on Au/hyperbranched polyester nanoparticles multilayers by antibiofouling and self-assembly technique</t>
  </si>
  <si>
    <t>Preparation, blood compatibility and anticoagulant effect of heparin-loaded polyurethane microspheres</t>
  </si>
  <si>
    <t>Blood compatibility and biomedical applications of graphene</t>
  </si>
  <si>
    <t>Functional Nanoparticles Activate a Decellularized Liver Scaffold for Blood Detoxification</t>
  </si>
  <si>
    <t>Green synthesis of gold nanoparticles with Zingiber officinale extract: Characterization and blood compatibility</t>
  </si>
  <si>
    <t>PEO coated magnetic nanoparticles for biomedical application</t>
  </si>
  <si>
    <t>Structural profiling and biological performance of phospholipid-hyaluronan functionalized single-walled carbon nanotubes</t>
  </si>
  <si>
    <t>An Evaluation of Blood Compatibility of Silver Nanoparticles</t>
  </si>
  <si>
    <t>Tunable Luminescent Carbon Nanospheres with Well-Defined Nanoscale Chemistry for Synchronized Imaging and Therapy</t>
  </si>
  <si>
    <t>Immune complement activation is attenuated by surface nanotopography.</t>
  </si>
  <si>
    <t>Cytotoxicity assessment of heparin nanoparticles in NR8383 macrophages</t>
  </si>
  <si>
    <t>Influence of polyethyleneglycol modification on phagocytic uptake of polymeric nanoparticles mediated by immunoglobulin g and complement activation</t>
  </si>
  <si>
    <t>Synergy between surface and core entrapped metals in a mixed manganese-gadolinium nanocolloid affords safer MR imaging of sparse biomarkers</t>
  </si>
  <si>
    <t>Squalenoyl adenosine nanoparticles provide neuroprotection after stroke and spinal cord injury</t>
  </si>
  <si>
    <t>Polymer prodrug nanoparticles based on naturally occurring isoprenoid for anticancer therapy</t>
  </si>
  <si>
    <t>Bulk manufacture of concentrated oxygen gas-filled microparticles for intravenous oxygen delivery</t>
  </si>
  <si>
    <t>Treatment of 9L gliosarcoma in rats by ferrociphenol-loaded lipid nanocapsules based on a passive targeting strategy via the EPR effect</t>
  </si>
  <si>
    <t>Nanoparticle biointerfacing by platelet membrane cloaking</t>
  </si>
  <si>
    <t>A novel artificial red blood cell substitute: Grafted starch-encapsulated hemoglobin</t>
  </si>
  <si>
    <t>Nanoscopic Poly-DNA-cleaver for breast cancer regression with induced oxidative damage</t>
  </si>
  <si>
    <t>Pegylated magnetic nanocarriers for doxorubicin delivery: A quantitative determination of stealthiness in vitro and in vivo</t>
  </si>
  <si>
    <t>Complement activation and cell uptake responses toward polymer- functionalized protein nanocapsules</t>
  </si>
  <si>
    <t>The influence of size and charge of chitosan/polyglutamic acid hollow spheres on cellular internalization, viability and blood compatibility</t>
  </si>
  <si>
    <t>Artificial oxygen carrier based on polysaccharides-poly(alkylcyanoacrylates) nanoparticle templates</t>
  </si>
  <si>
    <t>PEGylated degradable composite nanoparticles based on mixtures of PEG-b-poly(γ-benzyl L-glutamate) and poly(γ-benzyl L-glutamate)</t>
  </si>
  <si>
    <t>Stealth nanoparticles coated with heparin as peptide or protein carriers</t>
  </si>
  <si>
    <t>Micelles based on amphiphilic PCL-PEO triblock and star-shaped diblock copolymers: Potential in drug delivery applications</t>
  </si>
  <si>
    <t>Biocompatibility of poly(d,l-lactide-co-glycolide) nanoparticles conjugated with alendronate</t>
  </si>
  <si>
    <t>Blood compatibility of novel water soluble hyperbranched polyglycerol-based multivalent cationic polymers and their interaction with DNA</t>
  </si>
  <si>
    <t>Nanoscopic core-shell drug carriers made of amphiphilic triblock and star-diblock copolymers</t>
  </si>
  <si>
    <t>Novel composite core-shell nanoparticles as busulfan carriers</t>
  </si>
  <si>
    <t>Safe lipid nanocapsule-based gel technology to target lymph nodes and combat mediastinal metastases from an orthotopic non-small-cell lung cancer model in SCID-CB17 mice</t>
  </si>
  <si>
    <t>Toxicity of L-DOPA coated iron oxide nanoparticles in intraperitoneal delivery setting – preliminary preclinical study</t>
  </si>
  <si>
    <t>The use of α-conotoxin ImI to actualize the targeted delivery of paclitaxel micelles to α7 nAChR-overexpressing breast cancer</t>
  </si>
  <si>
    <t>Glycosaminoglycans in biomedicine</t>
  </si>
  <si>
    <t>Antitumor activity of silver nanoparticles in Dalton's lymphoma ascites tumor model</t>
  </si>
  <si>
    <t>Biocompatability demands steer medical device developments</t>
  </si>
  <si>
    <t>A cytotoxicity study of silicon oxycarbide nanowires as cell scaffold for biomedical applications</t>
  </si>
  <si>
    <t>Effects of nanotopography on the in vitro hemocompatibility of nanocrystalline diamond coatings</t>
  </si>
  <si>
    <t>Bio-inspired YSZ coated titanium by EB-PVD for biomedical applications</t>
  </si>
  <si>
    <t>Nanofibrous polymeric beads from aramid fibers for efficient bilirubin removal</t>
  </si>
  <si>
    <t>Protein-Poly(amino acid) Nanocore-Shell Mediated Synthesis of Branched Gold Nanostructures for Computed Tomographic Imaging and Photothermal Therapy of Cancer</t>
  </si>
  <si>
    <t>Fabrication of Semiordered Nanopatterned Diamond-like Carbon and Titania Films for Blood Contacting Applications</t>
  </si>
  <si>
    <t>Graphene oxide based heparin-mimicking and hemocompatible polymeric hydrogels for versatile biomedical applications</t>
  </si>
  <si>
    <t>Pegylation increases platelet biocompatibility of gold nanoparticles</t>
  </si>
  <si>
    <t>Lotus-leaf-like structured chitosan-polyvinyl pyrrolidone films as an anti-adhesion barrier</t>
  </si>
  <si>
    <t>Dose-dependent surface endothelialization and biocompatibility of polyurethane noble metal nanocomposites</t>
  </si>
  <si>
    <t>Toxicity evaluation of hydrophilic CdTe quantum dots and CdTe@SiO 2 nanoparticles in mice</t>
  </si>
  <si>
    <t>Nanostructure controlled anti-cancer drug delivery using poly(ε-caprolactone) based nanohybrids</t>
  </si>
  <si>
    <t>Preparation and evaluation of well-defined hemocompatible layered double hydroxide-poly(sulfobetaine) nanohybrids</t>
  </si>
  <si>
    <t>Hemocompatibility and macrophage response of pristine and functionalized graphene</t>
  </si>
  <si>
    <t>Pilot in vivo toxicological investigation of boron nitride nanotubes</t>
  </si>
  <si>
    <t>Blood compatibility of surface modified Si incorporated carbon nanotubes film</t>
  </si>
  <si>
    <t>Scaffolds for drug delivery, part I: Electrospun porous poly(lactic acid) and poly(lactic acid)/poly(ethylene oxide) hybrid scaffolds</t>
  </si>
  <si>
    <t>A novel electrochemical strategy for improving blood compatibility of titanium-based biomaterials</t>
  </si>
  <si>
    <t>A facile approach to design plaster of paris based polymer nanocomposites for possible use as bone implants</t>
  </si>
  <si>
    <t>Improved blood biocompatibility of composite film of chitosan/carbon nanotubes complex</t>
  </si>
  <si>
    <t>Biocompatibility and solubility of Fe3O4-BSA conjugates with human blood</t>
  </si>
  <si>
    <t>A micro-fluidic study of whole blood behaviour on PMMA topographical nanostructures</t>
  </si>
  <si>
    <t>Study of bioactive nano-multiplayer films on medical stainless steel fabrication and haemocompatibility</t>
  </si>
  <si>
    <t>Deposition of DLC coating on biomedical TiNi alloys by plasma based ion implantation to improve surface properties</t>
  </si>
  <si>
    <t>No platelet can adhere-largely improved blood compatibility on nanostructured superhydrophobic surfaces</t>
  </si>
  <si>
    <t>In-vitro blood compatibility of a-C:H:Si and a-C:H thin films</t>
  </si>
  <si>
    <t>Mechanical properties and platelet adhesion behavior of diamond-like carbon films synthesized by pulsed vacuum arc plasma deposition</t>
  </si>
  <si>
    <t>Hemocompatibility of materials used in microelectromechanical systems: Platelet adhesion and morphology in vitro</t>
  </si>
  <si>
    <t>Lactic acid-stabilised albumin for microsphere formulation and biomedical coatings</t>
  </si>
  <si>
    <t>Bio-responsive chitin-poly(l-lactic acid) composite nanogels for liver cancer</t>
  </si>
  <si>
    <t>Doxorubicin-chitin-poly(caprolactone) composite nanogel for drug delivery</t>
  </si>
  <si>
    <t>5-Flourouracil loaded N,O-carboxymethyl chitosan nanoparticles as an anticancer nanomedicine for breast cancer</t>
  </si>
  <si>
    <t>Core/shell structured hollow mesoporous nanocapsules: A potential platform for simultaneous cell imaging and anticancer drug delivery</t>
  </si>
  <si>
    <t>Anionic linear-globular dendrimers: Biocompatible hybrid materials with potential uses in nanomedicine</t>
  </si>
  <si>
    <t>Silver nanoparticles influence on the blood activation process and their release to blood plasma from synthetic polymer scaffold</t>
  </si>
  <si>
    <t>Impact of mesoporous silica nanoparticle surface functionality on hemolytic activity, thrombogenicity and non-specific protein adsorption</t>
  </si>
  <si>
    <t>Facile preparation of doxorubicin-loaded upconversion@polydopamine nanoplatforms for simultaneous in vivo multimodality imaging and chemophotothermal synergistic therapy</t>
  </si>
  <si>
    <t>Poly(carboxybetaine methacrylamide)-modified nanoparticles: A model system for studying the effect of chain chemistry on film properties, adsorbed protein conformation, and clot formation kinetics</t>
  </si>
  <si>
    <t>Entrapment of β-FeO(OH) nanoparticles in human serum albumin: Preparation, characterization and hemocompatibility</t>
  </si>
  <si>
    <t>Gelatin Effects on the Physicochemical and Hemocompatible Properties of Gelatin/PAAm/Laponite Nanocomposite Hydrogels</t>
  </si>
  <si>
    <t>Biodistribution, pharmacokinetics, and blood compatibility of native and PEGylated tobacco mosaic virus nano-rods and -spheres in mice</t>
  </si>
  <si>
    <t>Surface-engineered nanogel assemblies with integrated blood compatibility, cell proliferation and antibacterial property: Towards multifunctional biomedical membranes</t>
  </si>
  <si>
    <t>Tumor stromal disrupting agent enhances the anticancer efficacy of docetaxel loaded PEGylated liposomes in lung cancer</t>
  </si>
  <si>
    <t>Miltefosine lipid nanocapsules for single dose oral treatment of schistosomiasis mansoni: A preclinical study</t>
  </si>
  <si>
    <t>Monitoring the Hemolytic Effect of Mesoporous Silica Nanoparticles after Human Blood Protein Corona Formation</t>
  </si>
  <si>
    <t>Preparation and in vitro characterization of chitosan nanobubbles as theranostic agents</t>
  </si>
  <si>
    <t>Comparative study of chitosan- and PEG-coated lipid and PLGA nanoparticles as oral delivery systems for cannabinoids</t>
  </si>
  <si>
    <t>Effect of Baliospermum montanum nanomedicine apoptosis induction and anti-migration of prostate cancer cells</t>
  </si>
  <si>
    <t>Implications of protein corona on physico-chemical and biological properties of magnetic nanoparticles</t>
  </si>
  <si>
    <t>Poly(2-ethyl-2-oxazoline)-PLA-g-PEI amphiphilic triblock micelles for co-delivery of minicircle DNA and chemotherapeutics</t>
  </si>
  <si>
    <t>Cisplatin crosslinked pH-sensitive nanoparticles for efficient delivery of doxorubicin</t>
  </si>
  <si>
    <t>Chemotherapeutic potential of curcumin-bearing microcells against hepatocellular carcinoma in model animals</t>
  </si>
  <si>
    <t>Novel targeting using nanoparticles: An approach to the development of an effective anti-leishmanial drug-delivery system</t>
  </si>
  <si>
    <t>Dual drug encapsulated thermo-sensitive fibrinogen-graft-poly (N-isopropyl acrylamide) nanogels for breast cancer therapy</t>
  </si>
  <si>
    <t>Ex vivo assessment of polyol coated-iron oxide nanoparticles for MRI diagnosis applications: Toxicological and MRI contrast enhancement effects</t>
  </si>
  <si>
    <t>Self-assembled nanocomplexes of anionic pullulan and polyallylamine for DNA and pH-sensitive intracellular drug delivery</t>
  </si>
  <si>
    <t>Arginoplexes: An arginine-anchored nanoliposomal carrier for gene delivery</t>
  </si>
  <si>
    <t>Shielding of lipid nanoparticles for siRNA delivery: Impact on physicochemical properties, cytokine induction, and efficacy</t>
  </si>
  <si>
    <t>Apoptotic cascade inspired lipid nanovesicles show synergism with encapsulated paclitaxel in chemoresistant colon carcinoma</t>
  </si>
  <si>
    <t>Preparation of highly luminescent and biocompatible carbon dots using a new extraction method</t>
  </si>
  <si>
    <t>Polycationic nanoparticles synthesized using ARGET ATRP for drug delivery</t>
  </si>
  <si>
    <t>Versatile fluorescent conjugated polyelectrolyte-capped mesoporous silica nanoparticles for controlled drug delivery and imaging</t>
  </si>
  <si>
    <t>Cetuximab conjugated O-carboxymethyl chitosan nanoparticles for targeting EGFR overexpressing cancer cells</t>
  </si>
  <si>
    <t>In vitro evaluation of anticancer nanomedicines based on doxorubicin and amphiphilic Y-shaped copolymers</t>
  </si>
  <si>
    <t>New chitosan nanobubbles for ultrasound-mediated gene delivery: Preparation and in vitro characterization</t>
  </si>
  <si>
    <t>Efficacy of tetracycline encapsulated O-carboxymethyl chitosan nanoparticles against intracellular infections of Staphylococcus aureus</t>
  </si>
  <si>
    <t>From metallodrugs to metallodendrimers for nanotherapy in oncology: A concise overview</t>
  </si>
  <si>
    <t>PLGA nanoparticles and nanosuspensions with amphotericin B: Potent in vitro and in vivo alternatives to Fungizone and AmBisome</t>
  </si>
  <si>
    <t>Surface modification of PAMAM dendrimer improves its biocompatibility</t>
  </si>
  <si>
    <t>In vitro targeted imaging and delivery of camptothecin using cetuximab-conjugated multifunctional PLGA-ZnS nanoparticles</t>
  </si>
  <si>
    <t>Caleosin-based nanoscale oil bodies for targeted delivery of hydrophobic anticancer drugs</t>
  </si>
  <si>
    <t>Cerium oxide and platinum nanoparticles protect cells from oxidant-mediated apoptosis</t>
  </si>
  <si>
    <t>Impact of silica nanoparticle design on cellular toxicity and hemolytic activity</t>
  </si>
  <si>
    <t>Targeted cancer therapy with novel high drug-loading nanocrystals</t>
  </si>
  <si>
    <t>Surface modified poly(amido) amine dendrimers as diverse nanomolecules for biomedical applications</t>
  </si>
  <si>
    <t>Hemocompatible coating of expanded polytetrafluoroethylene vascular graft based on cross-linked alginate/recombinant hirudin multilayer</t>
  </si>
  <si>
    <t>Thromboresistant surface modification of expanded polytetrafluoroethylene vascular graft by impregnating covalently crosslinked gel of heparin and alginate</t>
  </si>
  <si>
    <t>Hemolytic properties of synthetic nano- and porous silica particles: The effect of surface properties and the protection by the plasma corona</t>
  </si>
  <si>
    <t>Folic acid-grafted bovine serum albumin decorated graphene oxide: An efficient drug carrier for targeted cancer therapy</t>
  </si>
  <si>
    <t>In vitro evaluation of biodegradable lignin-based nanoparticles for drug delivery and enhanced antiproliferation effect in cancer cells</t>
  </si>
  <si>
    <t>Structurally tuned antimicrobial mesoporous hydroxyapatite nanorods by cyclic oligosaccharides regulation to release a drug for osteomyelitis</t>
  </si>
  <si>
    <t>Synthesis, characterization and modification of Gum Arabic microgels for hemocompatibility and antimicrobial studies</t>
  </si>
  <si>
    <t>Size and Chemistry Controlled Cobalt-Ferrite Nanoparticles and Their Anti-proliferative Effect against the MCF-7 Breast Cancer Cells</t>
  </si>
  <si>
    <t>Oxidative Damage and Energy Metabolism Disorder Contribute to the Hemolytic Effect of Amorphous Silica Nanoparticles</t>
  </si>
  <si>
    <t>Hemorheological characteristics of red blood cells exposed to surface functionalized graphene quantum dots</t>
  </si>
  <si>
    <t>Good Biocompatibility and Sintering Properties of Zirconia Nanoparticles Synthesized via Vapor-phase Hydrolysis</t>
  </si>
  <si>
    <t>Stimulus responsive nanogel with innate near IR fluorescent capability for drug delivery and bioimaging</t>
  </si>
  <si>
    <t>Synthesis of Al-doped Nano Ti-O scaffolds using a hydrothermal route on Titanium foil for biomedical applications</t>
  </si>
  <si>
    <t>Interactions between silica nanoparticles and phospholipid membranes</t>
  </si>
  <si>
    <t>Chitosan-Iron Oxide Coated Graphene Oxide Nanocomposite Hydrogel: A Robust and Soft Antimicrobial Biofilm</t>
  </si>
  <si>
    <t>Heating ability and hemolysis test of magnetite nanoparticles obtained by a simple co-precipitation method</t>
  </si>
  <si>
    <t>Hollow periodic mesoporous organosilica nanospheres by a facile emulsion approach</t>
  </si>
  <si>
    <t>Synthesis of biocompatible TiO2 nanodots: Glancing angle deposition technique</t>
  </si>
  <si>
    <t>Facile Synthesis of Yolk–Shell-Structured Triple-Hybridized Periodic Mesoporous Organosilica Nanoparticles for Biomedicine</t>
  </si>
  <si>
    <t>Preparation of macro-, micro-, and nano-sized poly(Tannic acid) particles with controllable degradability and multiple biomedical uses</t>
  </si>
  <si>
    <t>Novel gamma irradiated agarose-gelatin-hydroxyapatite nanocomposite scaffolds for skin tissue regeneration</t>
  </si>
  <si>
    <t>Oxidative stress-mediated selective antimicrobial ability of nano-VO2 against Gram-positive bacteria for environmental and biomedical applications</t>
  </si>
  <si>
    <t>Stable Encapsulation of Air in Mesoporous Silica Nanoparticles: Fluorocarbon-Free Nanoscale Ultrasound Contrast Agents</t>
  </si>
  <si>
    <t>Transferrin-targeted nanoparticles containing zoledronic acid as a potential tool to inhibit glioblastoma growth</t>
  </si>
  <si>
    <t>Smaller particle size and higher oxidation improves biocompatibility of graphene-based materials</t>
  </si>
  <si>
    <t>Haemocompatibility evaluation of silica nanomaterials using hemorheological measurements</t>
  </si>
  <si>
    <t>Synthesis, characterization and in vitro evaluation of exquisite targeting SPIONs-PEG-HER in HER2+ human breast cancer cells</t>
  </si>
  <si>
    <t>Enhancing antimicrobial activity of TiO2/Ti by torularhodin bioinspired surface modification</t>
  </si>
  <si>
    <t>Understanding the mechanism of replacement of citrate from the surface of gold nanoparticles by amino acids: A theoretical and experimental investigation and their biological application</t>
  </si>
  <si>
    <t>Assessment of biological properties of collagen/hyaluronic acid composite scaffolds containing nanobioactive glass</t>
  </si>
  <si>
    <t>Effect of polyethylene glycol on the antibacterial properties of polyurethane/carbon nanotube electrospun nanofibers</t>
  </si>
  <si>
    <t>Comparative safety evaluation of silica-based particles</t>
  </si>
  <si>
    <t>Albumin-stabilized epirubicin nanocarriers of core-shell type based on poly(butyl cyanoacrylate) and poly(styrene-co-maleic acid)</t>
  </si>
  <si>
    <t>Facile fabrication of graphene oxide loaded with silver nanoparticles as antifungal materials</t>
  </si>
  <si>
    <t>Photoluminescent PEG based comacromers as excitation dependent fluorophores for biomedical applications</t>
  </si>
  <si>
    <t>Surface Adsorption and Molecular Modeling of Biofunctional Gold Nanoparticles for Systemic Circulation and Biological Sustainability</t>
  </si>
  <si>
    <t>Bovine α-lactalbumin functionalized graphene oxide nano-sheet exhibits enhanced biocompatibility: A rational strategy for graphene-based targeted cancer therapy</t>
  </si>
  <si>
    <t>Degradable/cytocompatible and pH responsive amphiphilic conetwork gels based on agarose-graft copolymers and polycaprolactone</t>
  </si>
  <si>
    <t>Microwave-assisted fibrous decoration of mPE surface utilizing Aloe vera extract for tissue engineering applications</t>
  </si>
  <si>
    <t>Hemocompatible, antioxidative and antibacterial polypropylene prepared by attaching silver nanoparticles capped with TPGS</t>
  </si>
  <si>
    <t>In vitro and in vivo study of hazardous effects of Ag nanoparticles and Arginine-treated multi walled carbon nanotubes on blood cells: Application in hemodialysis membranes</t>
  </si>
  <si>
    <t>Sulfhydryl-Modified Fe&lt;inf&gt;3&lt;/inf&gt;O&lt;inf&gt;4&lt;/inf&gt;@SiO&lt;inf&gt;2&lt;/inf&gt; Core/Shell Nanocomposite: Synthesis and Toxicity Assessment in Vitro</t>
  </si>
  <si>
    <t>The in vitro biocompatibility and macrophage phagocytosis of Mg17Al12 phase in Mg-Al-Zn alloys</t>
  </si>
  <si>
    <t>Nanotoxicity of silver nanoparticles to red blood cells: Size dependent adsorption, uptake, and hemolytic activity</t>
  </si>
  <si>
    <t>An aqueous method for the controlled manganese (Mn2+) substitution in superparamagnetic iron oxide nanoparticles for contrast enhancement in MRI</t>
  </si>
  <si>
    <t>One-step synthesis of magnetic hollow mesoporous silica (MHMS) nanospheres for drug delivery nanosystems via electrostatic self-assembly templated approach</t>
  </si>
  <si>
    <t>Bovine serum albumin bioconjugated graphene oxide: Red blood cell adhesion and hemolysis studied by QCM-D</t>
  </si>
  <si>
    <t>Biomedical evaluation of Chitosan-Gelatin transdermal patch embedded with Bio-Silver nanoparticles as a wound dressing Material:-An in vitro study</t>
  </si>
  <si>
    <t>In vitro hemocompatibility and cytotoxicity evaluation of halloysite nanotubes for biomedical application</t>
  </si>
  <si>
    <t>Mechanical characterization of high-performance graphene oxide incorporated aligned fibroporous poly(carbonate urethane) membrane for potential biomedical applications</t>
  </si>
  <si>
    <t>A new complex ceramic coating with carbon nanotubes, hydroxyapatite and TiO2 nanotubes on Ti surface for biomedical applications</t>
  </si>
  <si>
    <t>Time-dependent biodistribution, clearance and biocompatibility of magnetic fibrin nanoparticles: An in vivo study</t>
  </si>
  <si>
    <t>Generation dependent hemolytic profile of folate engineered poly(propyleneimine) dendrimer</t>
  </si>
  <si>
    <t>Synthesis and characterization of novel polycarbonate based polyurethane/polymer wrapped hydroxyapatite nanocomposites: Mechanical properties, osteoconductivity and biocompatibility</t>
  </si>
  <si>
    <t>Synthesis, photophysical analysis, and in vitro cytotoxicity assessment of the multifunctional (magnetic and luminescent) core@shell nanomaterial based on lanthanide-doped orthovanadates</t>
  </si>
  <si>
    <t>Large-scale synthesis of PEGylated lutetium hydroxycarbonates as nanoparticulate contrast agents for X-ray CT imaging</t>
  </si>
  <si>
    <t>Dendrimer-stabilized smart-nanoparticle (DSSN) platform for targeted delivery of hydrophobic antitumor therapeutics</t>
  </si>
  <si>
    <t>Ti surface modification with a natural antioxidant and antimicrobial agent</t>
  </si>
  <si>
    <t>In vitro assessment of antibody-conjugated gold nanorods for systemic injections</t>
  </si>
  <si>
    <t>Fabricating hemocompatible bi-continuous PEGylated PVDF membranes via vapor-induced phase inversion</t>
  </si>
  <si>
    <t>Fe2O3/C nanocomposites having distinctive antioxidant activity and hemolysis prevention efficiency</t>
  </si>
  <si>
    <t>Physicochemical and biological properties of iron and zinc ions co-doped nanocrystalline hydroxyapatite, synthesized by ultrasonication</t>
  </si>
  <si>
    <t>Synthesis of hollow mesoporous silica nanoparticles with tunable shell thickness and pore size using amphiphilic block copolymers as core templates</t>
  </si>
  <si>
    <t>Multifunctional self-assembled cationic peptide nanostructures efficiently carry plasmid DNA in vitro and exhibit antimicrobial activity with minimal toxicity</t>
  </si>
  <si>
    <t>Biological assessment in-vivo of Gel-HA scaffold materials containing nano-bioactive glass for tissue engineering</t>
  </si>
  <si>
    <t>Synthesis, characterization, in vitro anti-proliferative and hemolytic activity of hydroxyapatite</t>
  </si>
  <si>
    <t>Core-shell supramolecular gelatin nanoparticles for adaptive and "on-demand" antibiotic delivery</t>
  </si>
  <si>
    <t>TiNi shape memory alloy coated with tungsten: a novel approach for biomedical applications</t>
  </si>
  <si>
    <t>Sunlight mediated biosynthesis and characterisation of gold nanoparticles using pisonia grandis leaf extract for biomedical applications</t>
  </si>
  <si>
    <t>Stimuli-responsive polypropylene for the sustained delivery of TPGS and interaction with erythrocytes</t>
  </si>
  <si>
    <t>Cellular uptake and biocompatibility of bismuth ferrite harmonic advanced nanoparticles</t>
  </si>
  <si>
    <t>Physicochemical and in vitro biocompatibility evaluation of water-soluble CdSe/ZnS core/shell</t>
  </si>
  <si>
    <t>Biocompatibility of Defect-Related Luminescent Nanostructured and Microstructured Hydroxyapatite</t>
  </si>
  <si>
    <t>In Vitro and in Vivo Safety Evaluation of Biodegradable Self-Assembled Monomethyl Poly (Ethylene Glycol)-Poly (ε-Caprolactone)-Poly (Trimethylene Carbonate) Micelles</t>
  </si>
  <si>
    <t>Interaction of amorphous silica nanoparticles with erythrocytes in vitro: Role of oxidative stress</t>
  </si>
  <si>
    <t>Impact of surface functionalization of AgNPs on binding and conformational change of hemoglobin (Hb) and hemolytic behavior</t>
  </si>
  <si>
    <t>Synthesis and character investigation of new collagen Hydrolysate/polyvinyl alcohol/hydroxyapatite Polymer-Nano-Porous Membranes: I. Experimental design optimization in thermal and structural properties</t>
  </si>
  <si>
    <t>Ecofriendly route to synthesize nanomaterials for biomedical applications: Bioactive polymers on shape-controlled effects of nanomaterials under different reaction conditions</t>
  </si>
  <si>
    <t>One-pot synthesis of water-stable gadolinium-doped Yb(OH)CO3 nanoprobes for in vivo dual MR and CT imaging</t>
  </si>
  <si>
    <t>Convenient synthesis of heterobifunctional poly(ethylene glycol) suitable for the functionalization of iron oxide nanoparticles for biomedical applications</t>
  </si>
  <si>
    <t>Synthesis and characterization of poly(2-methacryloyloxyethyl phosphorylcholine) onto graphene oxide</t>
  </si>
  <si>
    <t>Uniform magnesium silicate hollow spheres as high drug-loading nanocarriers for cancer therapy with low systemic toxicity</t>
  </si>
  <si>
    <t>Green chemistry of zein protein toward the synthesis of bioconjugated nanoparticles: Understanding unfolding, fusogenic behavior, and hemolysis</t>
  </si>
  <si>
    <t>Layered double hydroxide induced advancement in joint prosthesis using bone cement: 0054he effect of metal substitution</t>
  </si>
  <si>
    <t>Thermoresponsive bacterial cellulose whisker/poly(NIPAM-co-BMA) nanogel complexes: Synthesis, characterization, and biological evaluation</t>
  </si>
  <si>
    <t>Magnetic and degradable polymer/bioactive glass composite nanoparticles for biomedical applications</t>
  </si>
  <si>
    <t>Bio-based hyperbranched polyurethane/Fe3O4 nanocomposites: Smart antibacterial biomaterials for biomedical devices and implants</t>
  </si>
  <si>
    <t>Planar SERS nanostructures with stochastic silver ring morphology for biosensor chips</t>
  </si>
  <si>
    <t>General and biomimetic approach to biopolymer-functionalized graphene oxide nanosheet through adhesive dopamine</t>
  </si>
  <si>
    <t>In vitro effect of CTAB-and PEG-coated gold nanorods on the induction of eryptosis/erythroptosis in human erythrocytes</t>
  </si>
  <si>
    <t>Suppression of the hemolytic effect of mesoporous silica nanoparticles after protein corona interaction: Independence of the surface microchemical environment</t>
  </si>
  <si>
    <t>Size and surface charge significantly influence the toxicity of silica and dendritic nanoparticles</t>
  </si>
  <si>
    <t>Curcumin-loaded N, O-carboxymethyl chitosan nanoparticles for cancer drug delivery</t>
  </si>
  <si>
    <t>Biocompatibility evaluation of magnetosomes formed by Acidithiobacillus ferrooxidans</t>
  </si>
  <si>
    <t>The influence of nanodiamond on the oxygenation states and micro rheological properties of human red blood cells in vitro</t>
  </si>
  <si>
    <t>Photoluminescent silicon nanocrystal-based multifunctional carrier for pH-regulated drug delivery</t>
  </si>
  <si>
    <t>Biological evaluation of Fe 3O 4-poly(l-lactide)-poly(ethylene glycol)-poly(l-lactide) magnetic microspheres prepared in supercritical CO 2</t>
  </si>
  <si>
    <t>Bovine serum albumin bioconjugated gold nanoparticles: Synthesis, hemolysis, and cytotoxicity toward cancer cell lines</t>
  </si>
  <si>
    <t>Biocompatibility of porous calcium phosphate ceramic nanocomposite</t>
  </si>
  <si>
    <t>Facile one-pot preparation, surface functionalization, and toxicity assay of APTS-coated iron oxide nanoparticles</t>
  </si>
  <si>
    <t>Minimizing nonspecific phagocytic uptake of biocompatible gold nanoparticles with mixed charged zwitterionic surface modification</t>
  </si>
  <si>
    <t>Synthesis and characterization of biocompatible ZnO nanoparticles</t>
  </si>
  <si>
    <t>Synthesis of water-soluble γ-aminopropyl triethoxysilane-capped ZnO:MgO nanocrystals with biocompatibility</t>
  </si>
  <si>
    <t>In vitro toxicity of Stearoyl-poly(glycerol adipate) nanoparticles</t>
  </si>
  <si>
    <t>Hemolytic effect of polymeric nanoparticles: Role of albumin</t>
  </si>
  <si>
    <t>Aminopropyltriethoxysilane-mediated surface functionalization of hydroxyapatite nanoparticles: synthesis, characterization, and in vitro toxicity assay.</t>
  </si>
  <si>
    <t>Solvothermal synthesis of cobalt ferrite nanoparticles loaded on multiwalled carbon nanotubes for magnetic resonance imaging and drug delivery</t>
  </si>
  <si>
    <t>Cytotoxicity of graphene oxide and graphene in human erythrocytes and skin fibroblasts</t>
  </si>
  <si>
    <t>Bio-based thermostable, biodegradable and biocompatible hyperbranched polyurethane/Ag nanocomposites with antimicrobial activity</t>
  </si>
  <si>
    <t>Microstructure, mechanical properties, and blood compatibility of zirconium nitride deposited on nickel-titanium shape memory alloy</t>
  </si>
  <si>
    <t>Biocompatibility for nano-zirconium dioxide-toughened hydroxyapatite</t>
  </si>
  <si>
    <t>Evaluation of water sorption behavior and in vitro blood compatibility of polyvinyl alcohol based magnetic bionanocomposites</t>
  </si>
  <si>
    <t>Synthesis and characterization of biocompatible and size-tunable multifunctional porous silica nanoparticles</t>
  </si>
  <si>
    <t>In vitro study on the erythrocyte aggregation caused by hydroxyapatite nanoparticles</t>
  </si>
  <si>
    <t>Synthesis and characterization of poly(acrylic acid-co-N-[3-(dimethylamino) propyl]-methacrylamide) hydrogel membranes for biomedical applications</t>
  </si>
  <si>
    <t>Characterization of aqueous dispersions of Fe3O4 nanoparticles and their biomedical applications</t>
  </si>
  <si>
    <t>Immunocytotoxicity, cytogenotoxicity and genotoxicity of cadmiumbased quantum dots in the marine mussel Mytilus galloprovincialis</t>
  </si>
  <si>
    <t>Preliminary biocompatibility investigation of magnetic albumin nanosphere designed as a potential versatile drug delivery system.</t>
  </si>
  <si>
    <t>The effect of DMSA-functionalized magnetic nanoparticles on transendothelial migration of monocytes in the murine lung via a β2 integrin-dependent pathway</t>
  </si>
  <si>
    <t>siRNA Delivery Impedes the Temporal Expression of Cytokine-Activated VCAM1 on Endothelial Cells</t>
  </si>
  <si>
    <t>Cho W.-S., Duffin R., Bradley M., Megson I.L., MacNee W., Lee J.K., Jeong J., Donaldson K.</t>
  </si>
  <si>
    <t>Predictive value of in vitro assays depends on the mechanism of toxicity of metal oxide nanoparticles</t>
  </si>
  <si>
    <t>10.1186/1743-8977-10-55</t>
  </si>
  <si>
    <t>https://www.scopus.com/inward/record.uri?eid=2-s2.0-84886228257&amp;doi=10.1186%2f1743-8977-10-55&amp;partnerID=40&amp;md5=5ca28092ff737becae591ede215ace8f</t>
  </si>
  <si>
    <t>ELEGI/Colt Laboratory, Centre for Inflammation Research, University of Edinburgh, 47 Little France Crescent, Edinburgh EH16 4TJ, United Kingdom; Department of Medicinal Biotechnology, College of Natural Resources and Life Science, Dong-A University, Busan 604-714, South Korea; School of Chemistry, University of Edinburgh, West Mains Road, Edinburgh, United Kingdom; Free Radical Research Facility, Department of Diabetes and Cardiovascular Science, University of the Highlands and Islands, Centre for Health Science, Inverness, United Kingdom; Department of Toxicological Research, National Institute of Food and Drug Safety Evaluation, Ministry of Food and Drug Safety, Osong 363-700, South Korea</t>
  </si>
  <si>
    <t>Cho, W.-S., ELEGI/Colt Laboratory, Centre for Inflammation Research, University of Edinburgh, 47 Little France Crescent, Edinburgh EH16 4TJ, United Kingdom, Department of Medicinal Biotechnology, College of Natural Resources and Life Science, Dong-A University, Busan 604-714, South Korea; Duffin, R., ELEGI/Colt Laboratory, Centre for Inflammation Research, University of Edinburgh, 47 Little France Crescent, Edinburgh EH16 4TJ, United Kingdom; Bradley, M., School of Chemistry, University of Edinburgh, West Mains Road, Edinburgh, United Kingdom; Megson, I.L., Free Radical Research Facility, Department of Diabetes and Cardiovascular Science, University of the Highlands and Islands, Centre for Health Science, Inverness, United Kingdom; MacNee, W., ELEGI/Colt Laboratory, Centre for Inflammation Research, University of Edinburgh, 47 Little France Crescent, Edinburgh EH16 4TJ, United Kingdom; Lee, J.K., Department of Toxicological Research, National Institute of Food and Drug Safety Evaluation, Ministry of Food and Drug Safety, Osong 363-700, South Korea; Jeong, J., Department of Toxicological Research, National Institute of Food and Drug Safety Evaluation, Ministry of Food and Drug Safety, Osong 363-700, South Korea; Donaldson, K., ELEGI/Colt Laboratory, Centre for Inflammation Research, University of Edinburgh, 47 Little France Crescent, Edinburgh EH16 4TJ, United Kingdom</t>
  </si>
  <si>
    <t>Background: Hazard identification for risk assessment of nanoparticles (NPs) is mainly composed of in vitro cell-based assays and in vivo animal experimentation. The rapidly increasing number and functionalizations of NPs makes in vivo toxicity tests undesirable on both ethical and financial grounds, creating an urgent need for development of in vitro cell-based assays that accurately predict in vivo toxicity and facilitate safe nanotechnology.Methods: In this study, we used 9 different NPs (CeO2, TiO2, carbon black, SiO2, NiO, Co3O4, Cr2O3, CuO, and ZnO). As an in vivo toxicity endpoint, the acute lung inflammogenicity in a rat instillation model was compared with the in vitro toxicity endpoints comprising cytotoxicity, pro-inflammatory cytokine expression, or haemolytic potential. For in vitro assays, 8 different cell-based assays were used including epithelial cells, monocytic/macrophage cells, human erythrocytes, and combined culture.Results: ZnO and CuO NPs acting via soluble toxic ions showed positive results in most of assays and were consistent with the lung inflammation data. When compared in in vitro assays at the same surface area dose (30 cm2/mL), NPs that were low solubility and therefore acting via surface reactivity had no convincing activity, except for CeO2 NP. Cytotoxicity in differentiated peripheral blood mononuclear cells was the most accurate showing 89% accuracy and 11% false negativity in predicting acute lung inflammogenicity. However, the haemolysis assay showed 100% consistency with the lung inflammation if any dose, having statistical significance was considered positivity. Other cell-based in vitro assays showed a poorer correlation with in vivo inflammogenicity.Conclusions: Based on the toxicity mechanisms of NPs, two different approaches can be applied for prediction of in vivo lung inflammogenicity. Most in vitro assays were good at detecting NPs that act via soluble ions (i.e., ZnO and CuO NP). However, in vitro assays were limited in detecting NPs acting via surface reactivity as their mechanism of toxicity, except for the haemolysis assay. © 2013 Cho et al.; licensee BioMed Central Ltd.</t>
  </si>
  <si>
    <t>In vitro; In vivo; Inflammation; Mechanism; Nanoparticles; Prediction; Toxicity</t>
  </si>
  <si>
    <t>2-s2.0-84886228257</t>
  </si>
  <si>
    <t xml:space="preserve">The biocompatibility of mesoporous silicates </t>
  </si>
  <si>
    <t>Syama S., Mohanan P.V.</t>
  </si>
  <si>
    <t>Safety and biocompatibility of graphene: A new generation nanomaterial for biomedical application</t>
  </si>
  <si>
    <t>10.1016/j.ijbiomac.2016.01.116</t>
  </si>
  <si>
    <t>https://www.scopus.com/inward/record.uri?eid=2-s2.0-84956877920&amp;doi=10.1016%2fj.ijbiomac.2016.01.116&amp;partnerID=40&amp;md5=9614c60b944d681d052c13840702ebe6</t>
  </si>
  <si>
    <t>Toxicology Division, Biomedical Technology Wing, Sree Chitra Tirunal Institute for Medical Sciences and Technology, Poojapura, Thiruvananthapuram, Kerala, India</t>
  </si>
  <si>
    <t>Syama, S., Toxicology Division, Biomedical Technology Wing, Sree Chitra Tirunal Institute for Medical Sciences and Technology, Poojapura, Thiruvananthapuram, Kerala, India; Mohanan, P.V., Toxicology Division, Biomedical Technology Wing, Sree Chitra Tirunal Institute for Medical Sciences and Technology, Poojapura, Thiruvananthapuram, Kerala, India</t>
  </si>
  <si>
    <t>Graphene, a material with great application potential is expected to revolutionize various fields in the near future particularly biomedical field with its inherent properties. However, significant increase in the research on graphene in the recent years has created anxiety about their safety/biocompatibility towards living organisms. Though there is increase in reports on graphene synthesis and application, in parallel reports on unwanted toxic effects of these materials is under scrutiny. Before exploiting their use, any engineered nanomaterials should undergo through investigation regarding the risk and health hazards imposed by them. Toxicity of nanomaterial depends on many factors like size, shape, surface chemistry, dose, duration and the biological milieu. In this account, we reviewed physico-chemical properties of graphene that plays a key role in toxicity prediction. We also detailed some examples of the in vitro and in vivo toxicity studies that have been published so far. The potential environmental risk associated with these carbon materials is also addressed, in order to avoid unintentional leaching of these materials into surface water. © 2016 Elsevier B.V.</t>
  </si>
  <si>
    <t>Biodistribution; Cytotoxicity; Genotoxicity; Graphene; Oxidative stress; Pharmacokinetics</t>
  </si>
  <si>
    <t>2-s2.0-84956877920</t>
  </si>
  <si>
    <t>2-s2.0-84992337500</t>
  </si>
  <si>
    <t>Tombácz E., Farkas K., Földesi I., Szekeres M., Illés E., Tóth I.Y., Nesztor D., Szabó T.</t>
  </si>
  <si>
    <t>Polyelectrolyte coating on superparamagnetic iron oxide nanoparticles as interface between magnetic core and biorelevant media</t>
  </si>
  <si>
    <t>Interface Focus</t>
  </si>
  <si>
    <t>10.1098/rsfs.2016.0068</t>
  </si>
  <si>
    <t>https://www.scopus.com/inward/record.uri?eid=2-s2.0-84992337500&amp;doi=10.1098%2frsfs.2016.0068&amp;partnerID=40&amp;md5=62120c61d1209e3f91c4e362b9fb0351</t>
  </si>
  <si>
    <t>Department of Physical Chemistry and Materials Science, University of Szeged, Aradi vt 1, Szeged, Hungary; Department of Laboratory Medicine, University of Szeged, Semmelweis u. 6, Szeged, Hungary</t>
  </si>
  <si>
    <t>Tombácz, E., Department of Physical Chemistry and Materials Science, University of Szeged, Aradi vt 1, Szeged, Hungary; Farkas, K., Department of Laboratory Medicine, University of Szeged, Semmelweis u. 6, Szeged, Hungary; Földesi, I., Department of Laboratory Medicine, University of Szeged, Semmelweis u. 6, Szeged, Hungary; Szekeres, M., Department of Physical Chemistry and Materials Science, University of Szeged, Aradi vt 1, Szeged, Hungary; Illés, E., Department of Physical Chemistry and Materials Science, University of Szeged, Aradi vt 1, Szeged, Hungary; Tóth, I.Y., Department of Physical Chemistry and Materials Science, University of Szeged, Aradi vt 1, Szeged, Hungary; Nesztor, D., Department of Physical Chemistry and Materials Science, University of Szeged, Aradi vt 1, Szeged, Hungary; Szabó, T., Department of Physical Chemistry and Materials Science, University of Szeged, Aradi vt 1, Szeged, Hungary</t>
  </si>
  <si>
    <t>Nanoparticles do not exist in thermodynamical equilibrium because of high surface free energy,thus they have only kinetic stability. Spontaneous changes can be delayed by designed surface coating. In biomedical applications,superparamagnetic iron oxide nanoparticles (SPIONs) require an optimized coating in order to fulfil the expectation of medicine regulatory agencies and ultimately that of biocompatibility. In this work,we show the high surface reactivity of naked SPIONs due to ≡Fe-OH sites,which can react with H+/OH- to form pH- and ionic strength-dependent charges. We explain the post-coating of naked SPIONs with organic polyacids via multi-site complex bonds formed spontaneously. The excess polyacids can be removed from the medium. The free COOH groups in coating are prone to react with active biomolecules like proteins. Charging and pH- and salt-dependent behaviour of carboxylated SPIONs were characterized quantitatively. The interrelation between the coating quality and colloidal stability measured under biorelevant conditions is discussed. Our coagulation kinetics results allow us to predict colloidal stability both on storage and in use; however,a simpler method would be required to test SPION preparations. Haemocompatibility tests (smears) support our qualification for good and bad SPION manufacturing; the latter ‘promises’ fatal outcome in vivo. © 2016 The Author(s) Published by the Royal Society. All rights reserved.</t>
  </si>
  <si>
    <t>Biocompatibility; Colloidal stability; Haemocompatibility; Magnetic nanoparticles; Smears; Surface charging</t>
  </si>
  <si>
    <t>Szekeres M., Tóth I.Y., Illés E., Hajdú A., Zupkó I., Farkas K., Oszlánczi G., Tiszlavicz L., Tombácz E.</t>
  </si>
  <si>
    <t>Chemical and colloidal stability of carboxylated core-shell magnetite nanoparticles designed for biomedical applications</t>
  </si>
  <si>
    <t>International Journal of Molecular Sciences</t>
  </si>
  <si>
    <t>10.3390/ijms140714550</t>
  </si>
  <si>
    <t>https://www.scopus.com/inward/record.uri?eid=2-s2.0-84880089559&amp;doi=10.3390%2fijms140714550&amp;partnerID=40&amp;md5=19e7f5927f57e14d614e67c0c093d99b</t>
  </si>
  <si>
    <t>Department of Physical Chemistry and Materials Science, University of Szeged, Aradi Vt. 1, H-6720 Szeged, Hungary; Laboratory of Nanochemistry, Department of Biophysics and Radiation Biology, Semmelweis University, Nagyvárad tér 4, H-1089 Budapest, Hungary; Department of Pharmacodynamics and Biopharmacy, University of Szeged, Eötvös u. 1, H-6720 Szeged, Hungary; Department of Laboratory Medicine, University of Szeged, Semmelweis u. 6, H-6720 Szeged, Hungary; Department of Public Health, University of Szeged, Dóm tér 10, H-6720 Szeged, Hungary; Department of Pathology, University of Szeged, Állomás u. 2, H-6720 Szeged, Hungary</t>
  </si>
  <si>
    <t>Szekeres, M., Department of Physical Chemistry and Materials Science, University of Szeged, Aradi Vt. 1, H-6720 Szeged, Hungary; Tóth, I.Y., Department of Physical Chemistry and Materials Science, University of Szeged, Aradi Vt. 1, H-6720 Szeged, Hungary; Illés, E., Department of Physical Chemistry and Materials Science, University of Szeged, Aradi Vt. 1, H-6720 Szeged, Hungary; Hajdú, A., Laboratory of Nanochemistry, Department of Biophysics and Radiation Biology, Semmelweis University, Nagyvárad tér 4, H-1089 Budapest, Hungary; Zupkó, I., Department of Pharmacodynamics and Biopharmacy, University of Szeged, Eötvös u. 1, H-6720 Szeged, Hungary; Farkas, K., Department of Laboratory Medicine, University of Szeged, Semmelweis u. 6, H-6720 Szeged, Hungary; Oszlánczi, G., Department of Public Health, University of Szeged, Dóm tér 10, H-6720 Szeged, Hungary; Tiszlavicz, L., Department of Pathology, University of Szeged, Állomás u. 2, H-6720 Szeged, Hungary; Tombácz, E., Department of Physical Chemistry and Materials Science, University of Szeged, Aradi Vt. 1, H-6720 Szeged, Hungary</t>
  </si>
  <si>
    <t>Despite the large efforts to prepare super paramagnetic iron oxide nanoparticles (MNPs) for biomedical applications, the number of FDA or EMA approved formulations is few. It is not known commonly that the approved formulations in many instances have already been withdrawn or discontinued by the producers; at present, hardly any approved formulations are produced and marketed. Literature survey reveals that there is a lack for a commonly accepted physicochemical practice in designing and qualifying formulations before they enter in vitro and in vivo biological testing. Such a standard procedure would exclude inadequate formulations from clinical trials thus improving their outcome. Here we present a straightforward route to assess eligibility of carboxylated MNPs for biomedical tests applied for a series of our core-shell products, i.e., citric acid, gallic acid, poly(acrylic acid) and poly(acrylic acid-co-maleic acid) coated MNPs. The discussion is based on physicochemical studies (carboxylate adsorption/desorption, FTIR-ATR, iron dissolution, zeta potential, particle size, coagulation kinetics and magnetization measurements) and involves in vitro and in vivo tests. Our procedure can serve as an example to construct adequate physico-chemical selection strategies for preparation of other types of core-shell nanoparticles as well. © 2013 by the authors; licensee MDPI, Basel, Switzerland.</t>
  </si>
  <si>
    <t>Adsorption; Biocompatibility; Biomedical application; Carboxylated magnetite nanoparticles; Chemical stability; Colloidal stability; Core-shell nanoparticles; Iron dissolution; Particle charge; Surface complexation</t>
  </si>
  <si>
    <t>2-s2.0-84880089559</t>
  </si>
  <si>
    <t>Shah N.B., Bischof J.C.</t>
  </si>
  <si>
    <t>Blood protein and blood cell interactions with gold nanoparticles: The need for in vivo studies</t>
  </si>
  <si>
    <t>BioNanoMaterials</t>
  </si>
  <si>
    <t>10.1515/bnm-2012-0003</t>
  </si>
  <si>
    <t>https://www.scopus.com/inward/record.uri?eid=2-s2.0-84924906324&amp;doi=10.1515%2fbnm-2012-0003&amp;partnerID=40&amp;md5=b13a0373ed745c05eeedd3b2775ad46e</t>
  </si>
  <si>
    <t>Departments of Biomedical Engineering, University of Minnesota, Minneapolis, MN, United States; Departments of Biomedical Engineering, University of Minnesota, Departments of Mechanical Engineering University of Minnesota, Departments of Urologic Surgery, University of Minnesota, Minneapolis, MN, United States</t>
  </si>
  <si>
    <t>Shah, N.B., Departments of Biomedical Engineering, University of Minnesota, Minneapolis, MN, United States; Bischof, J.C., Departments of Biomedical Engineering, University of Minnesota, Departments of Mechanical Engineering University of Minnesota, Departments of Urologic Surgery, University of Minnesota, Minneapolis, MN, United States</t>
  </si>
  <si>
    <t>Gold nanoparticles (GNPs) have gained In prominence within the field of nanomedicine with recent advancement of several embodiments to clinical trials. To ensure their success in the clinic it has become increasingly clear that a deeper understanding of the biological interactions of GNPs is imperative. Since the majority of GNPs are intended for systemic intravenous use, an immediate and critical biological interaction is between the blood and the GNP. Blood is composed of plasma proteins and cells. Both of these components can induce downstream effects upon interacting with GNPs that ultimately influence their medical impact. For instance, proteins from the blood can cover the GNP to create a biological identity through formation of a protein corona that is quite different from the originally synthesized GNP. Once in the bloodstream this protein coated GNP evokes both positive and negative physiological responses such as biodistribution into tissue for therapy (i.e., cancer) and toxicity or off target accumulation in the reticuloendothelial system (RES) that must be controlled for optimal use. In this review, we summarize predominantly in vitro studies of GNP interactions with blood plasma proteins and blood cells and make the case that more in vivo study is urgently needed to optimal design and control GNP use in medicine. In some cases where no specific GNP blood studies exist, we draw the readers' attention to studies conducted with other types of nanoparticles as reference. © 2013, by Walter de Gruyter Berlin Boston. All rights reserved.</t>
  </si>
  <si>
    <t>blood-nanoparticle interactions; cell activation; coagulation; Gold Nanoparticles; phagocytosis; plasma protein; red blood cells; white blood cells</t>
  </si>
  <si>
    <t>2-s2.0-84924906324</t>
  </si>
  <si>
    <t>Total/Type of NP</t>
  </si>
  <si>
    <t>total no effect</t>
  </si>
  <si>
    <t>total NPs with effect</t>
  </si>
  <si>
    <t>x</t>
  </si>
  <si>
    <t>Surface Reactivity/chemistry</t>
  </si>
  <si>
    <t>No effect</t>
  </si>
  <si>
    <t>YCARPA</t>
  </si>
  <si>
    <t>incompat complement</t>
  </si>
  <si>
    <t>Percentages of total</t>
  </si>
  <si>
    <t>Percentages of incomp</t>
  </si>
  <si>
    <t xml:space="preserve">compatible </t>
  </si>
  <si>
    <t>Percentage of incom</t>
  </si>
  <si>
    <t>Total incomp</t>
  </si>
  <si>
    <t>total publications/endpoint</t>
  </si>
  <si>
    <t>Total/endpoint</t>
  </si>
  <si>
    <t>Percentage of incomp</t>
  </si>
  <si>
    <t>Percentage of total</t>
  </si>
  <si>
    <t>total number publications</t>
  </si>
  <si>
    <t>total compatible</t>
  </si>
  <si>
    <t>Perc haem of total</t>
  </si>
  <si>
    <t>Perc coag of total</t>
  </si>
  <si>
    <t>Perc platelets of total</t>
  </si>
  <si>
    <t>Perc complement of total</t>
  </si>
  <si>
    <t>Perc compatible of total</t>
  </si>
  <si>
    <t>total incompatib</t>
  </si>
  <si>
    <t>Perc haem of incomp</t>
  </si>
  <si>
    <t>Perc coag of incomp</t>
  </si>
  <si>
    <t>Perc platelets of incomp</t>
  </si>
  <si>
    <t>Perc complement of incomp</t>
  </si>
  <si>
    <t>toxic</t>
  </si>
  <si>
    <t>non toxic</t>
  </si>
  <si>
    <t>Non-toxic</t>
  </si>
  <si>
    <t>Luo Q., Yang B., Tao W., Li J., Kou L., Lian H., Che X., He Z., Sun J.</t>
  </si>
  <si>
    <t>ATB0,+ transporter-mediated targeting delivery to human lung cancer cells: Via aspartate-modified docetaxel-loading stealth liposomes</t>
  </si>
  <si>
    <t>10.1039/c6bm00788k</t>
  </si>
  <si>
    <t>https://www.scopus.com/inward/record.uri?eid=2-s2.0-85011060276&amp;doi=10.1039%2fc6bm00788k&amp;partnerID=40&amp;md5=55832f72728b5aeb44bc22850440c342</t>
  </si>
  <si>
    <t>School of Pharmacy, Shenyang Pharmaceutical University, Shenyang, China; Department of Pharmacy, First Affiliated Hospital of China, Medical University, Shenyang, China; School of Pharmaceutical Science, China Medical University, Shenyang, China; College of Life Science and Biological Pharmacy, Shenyang Pharmaceutical University, Shenyang, China; Department of Biomedical Engineering, School of Medical Devices, Shenyang Pharmaceutical University, Shenyang, China; Municipal Key Laboratory of Biopharmaceutics, School of Pharmacy, Shenyang Pharmaceutical University, Shenyang, China</t>
  </si>
  <si>
    <t>Luo, Q., School of Pharmacy, Shenyang Pharmaceutical University, Shenyang, China, Department of Pharmacy, First Affiliated Hospital of China, Medical University, Shenyang, China, School of Pharmaceutical Science, China Medical University, Shenyang, China; Yang, B., School of Pharmacy, Shenyang Pharmaceutical University, Shenyang, China; Tao, W., School of Pharmacy, Shenyang Pharmaceutical University, Shenyang, China; Li, J., College of Life Science and Biological Pharmacy, Shenyang Pharmaceutical University, Shenyang, China; Kou, L., School of Pharmacy, Shenyang Pharmaceutical University, Shenyang, China; Lian, H., Department of Biomedical Engineering, School of Medical Devices, Shenyang Pharmaceutical University, Shenyang, China; Che, X., School of Pharmacy, Shenyang Pharmaceutical University, Shenyang, China; He, Z., School of Pharmacy, Shenyang Pharmaceutical University, Shenyang, China; Sun, J., School of Pharmacy, Shenyang Pharmaceutical University, Shenyang, China, Municipal Key Laboratory of Biopharmaceutics, School of Pharmacy, Shenyang Pharmaceutical University, Shenyang, China</t>
  </si>
  <si>
    <t>Tumor cells have an increased demand for amino acids to support their rapid growth and malignant metastasis. Transfer of amino acids across plasma membranes depends on several amino acid transporters that are highly upregulated in tumor cells and are promising targets for tumor cell-selective therapy. In this study, stealth liposomal systems functionalized with aspartate-polyoxyethylene stearate conjugate (APS) were developed for transporter-mediated targeted delivery to ATB0,+, which is overexpressed human lung cells. The resultant ATB0,+-targeting liposomes (APS-Lips) consisted of a liposome core and the surface coverage of the APS modifier had an optimized density of 10%. APS-Lips had a uniform particle size distribution and high encapsulation efficiency of docetaxel (DTX, &amp;gt;80%). APS modification had a negligible effect on the DTX release from liposomes. Compared with Taxotere and unmodified liposomes, APS-Lips showed increased intracellular delivery and antitumor potency against human lung cells. Furthermore, competitive endocytosis studies showed that the cellular uptake of APS-Lips was notably decreased in the presence of glycine, a typical substrate of ATB0,+, and was increased through adhesion to the cell membrane via transporter-substrate interactions. Finally, in vitro hemolysis and in vivo vascular irritation studies in rabbits confirmed the good blood compatibility and minimal vascular stimulation of the synthetic ATB0,+-targeting material APS. These results demonstrated that the aspartate-modified liposomes could be a promising nanocarrier for ATB0,+ transporter-mediated targeted drug delivery to treat lung cancer. © 2017 The Royal Society of Chemistry.</t>
  </si>
  <si>
    <t>2-s2.0-85011060276</t>
  </si>
  <si>
    <t>Perumal V., Banerjee S., Das S., Sen R.K., Mandal M.</t>
  </si>
  <si>
    <t>Effect of liposomal celecoxib on proliferation of colon cancer cell and inhibition of DMBA-induced tumor in rat model</t>
  </si>
  <si>
    <t>Cancer Nanotechnology</t>
  </si>
  <si>
    <t>10.1007/s12645-011-0017-5</t>
  </si>
  <si>
    <t>https://www.scopus.com/inward/record.uri?eid=2-s2.0-81555215182&amp;doi=10.1007%2fs12645-011-0017-5&amp;partnerID=40&amp;md5=712ef19f28b4f1c4f754d01efc0e91fb</t>
  </si>
  <si>
    <t>School of Medical Science and Technology, Indian Institute of Technology, Kharagpur 721302, India; Department of Biotechnology, Indian Institute of Technology, Kharagpur 721302, India; Nanotech Research Facility, PSG Institute of Advanced Studies (PSGIAS), Coimbatore 641 004, India</t>
  </si>
  <si>
    <t>Perumal, V., School of Medical Science and Technology, Indian Institute of Technology, Kharagpur 721302, India, Nanotech Research Facility, PSG Institute of Advanced Studies (PSGIAS), Coimbatore 641 004, India; Banerjee, S., School of Medical Science and Technology, Indian Institute of Technology, Kharagpur 721302, India; Das, S., Department of Biotechnology, Indian Institute of Technology, Kharagpur 721302, India; Sen, R.K., Department of Biotechnology, Indian Institute of Technology, Kharagpur 721302, India; Mandal, M., School of Medical Science and Technology, Indian Institute of Technology, Kharagpur 721302, India</t>
  </si>
  <si>
    <t>Celecoxib, a selective cyclooxygenase-2 inhibitor, has shown potential anticancerous activity against majority of solid tumors especially on patients with colon cancer. However, associations of serious side effects limit the usage of celecoxib in colon cancer treatment. To address this issue and provide an alternative strategy to increase the efficacy of celecoxib, liposomal formulation of celecoxib was prepared and characterized. Anticancer activity of liposomal celecoxib on colon cancer cell HCT 15 was evaluated in vitro. Furthermore, tumor inhibition efficiency by liposomal celecoxib was studied on 7,12-dimethyl benz(a)anthracene (DMBA)-induced tumor in rat model. In order to elucidate the antioxidant activity of celecoxib-loaded liposomes, antioxidant superoxide dismutase (SOD) generation and lipid peroxide (LPx) formation in both liver and kidney tissues were examined. Characterization of the formed unilamellar liposomes revealed the formation of homogeneous suspension of neutral (empty) or anionic (celecoxib-loaded) liposomes with a well-defined spherical shape which have a mean size of 103. 5 nm (empty liposome) and 169 nm (liposomal celecoxib). High-performance liquid chromatography (HPLC) analysis and hemolytic assay demonstrated 46% of celecoxib entrapment efficiency and significantly low hemolysis, respectively. Liposomal celecoxib exhibited dose-dependent cytotoxicity and apoptotic activity against HCT 15 cells which are comparable to free celecoxib. In vivo study demonstrated inhibition of tumor growth. Biochemical analysis of the liposomal celecoxib-treated group significantly inhibited the LPx formation (oxygen-free radicals) and increased the activity of SOD. Our results present the potential of inhibiting colon cancer in vitro and DMBA-induced tumor in rat model in vivo by liposomal celecoxib. © 2011 Springer-Verlag.</t>
  </si>
  <si>
    <t>Celecoxib; Colon cancer; Cytotoxicity; Hemocompatibilty; Liposomes</t>
  </si>
  <si>
    <t>2-s2.0-81555215182</t>
  </si>
  <si>
    <t>Tagami T., Ernsting M.J., Li S.-D.</t>
  </si>
  <si>
    <t>Optimization of a novel and improved thermosensitive liposome formulated with DPPC and a Brij surfactant using a robust in vitro system</t>
  </si>
  <si>
    <t>10.1016/j.jconrel.2011.05.020</t>
  </si>
  <si>
    <t>https://www.scopus.com/inward/record.uri?eid=2-s2.0-80052521281&amp;doi=10.1016%2fj.jconrel.2011.05.020&amp;partnerID=40&amp;md5=48d7191fbd3f09072ed0550b26c368a6</t>
  </si>
  <si>
    <t>Drug Delivery and Formulation, Medicinal Chemistry Platform, Ontario Institute for Cancer Research, 101 College Street, Toronto, ON M5G 0A3, Canada</t>
  </si>
  <si>
    <t>Tagami, T., Drug Delivery and Formulation, Medicinal Chemistry Platform, Ontario Institute for Cancer Research, 101 College Street, Toronto, ON M5G 0A3, Canada; Ernsting, M.J., Drug Delivery and Formulation, Medicinal Chemistry Platform, Ontario Institute for Cancer Research, 101 College Street, Toronto, ON M5G 0A3, Canada; Li, S.-D., Drug Delivery and Formulation, Medicinal Chemistry Platform, Ontario Institute for Cancer Research, 101 College Street, Toronto, ON M5G 0A3, Canada</t>
  </si>
  <si>
    <t>The combination of thermosensitive liposomes and local heating has been shown to improve anticancer drug delivery in both animal models and human patients. The lyso-lipid temperature sensitive liposomes (LTSL) consisting of DPPC, MSPC and DSPE-PEG 2000 is currently under evaluation in clinical trials. We hypothesized that Brij surfactants resembling the chemical structures of MSPC and DSPE-PEG 2000 could be utilized for generating a thermosensitive formulation with DPPC. Here, we report using a robust in vitro system to efficiently screen a series of liposomal candidates composed of DPPC and a Brij surfactant for thermosensitive delivery of doxorubicin. The data indicated that the optimal acyl chain length of the surfactant was between C 16 and C 18 with a saturated carbon chain, a PEG repeating unit ranging between 10 and 100 and a molecule weight above 600 Da. The linking chemistry between the acyl chain and the PEG chain did not influence thermosensitivity. In the panel of surfactants tested, Brij78 was optimal and could be incorporated into the liposomes by the thin film hydration or the post-insertion method with an optimal range of 1 to 8 mol%. Doxorubicin was incorporated into the formulation by pH gradient with &amp;gt; 95% loading efficiency at drug/lipid of 1/20 (w/w). The transition temperature of the Brij78-liposomes was slightly lower than that of LTSL (41 v.s. 41.5 °C), leading to enhanced drug release at the low end of the hyperthermic temperatures (40 °C) with similar stability at 37 °C, which was confirmed by cell based assays. Finally, the Brij78-liposomes and LTSL displayed comparable blood compatibility with mild hemolytic activity. This in vitro system allowed for efficient screening and optimization to produce an optimal formulation. © 2011 Elsevier B.V. All rights reserved.</t>
  </si>
  <si>
    <t>Brij; Formulation optimization; Mild hyperthermia; Myrj; Thermosensitive liposomes; Triggered drug release</t>
  </si>
  <si>
    <t>2-s2.0-80052521281</t>
  </si>
  <si>
    <t>Morizawa K., Akama K., Kawakami Y.</t>
  </si>
  <si>
    <t>Stability and blood compatibility of polylipid/hb</t>
  </si>
  <si>
    <t>Biomaterials, Artificial Cells and Immobilization Biotechnology</t>
  </si>
  <si>
    <t>4 --Feb</t>
  </si>
  <si>
    <t>10.3109/10731199209119694</t>
  </si>
  <si>
    <t>https://www.scopus.com/inward/record.uri?eid=2-s2.0-0026728059&amp;doi=10.3109%2f10731199209119694&amp;partnerID=40&amp;md5=1f07ec3e165dd1f5f9186291a70e2850</t>
  </si>
  <si>
    <t>Tsukuba Research Lab., Nippon Oil &amp; Fats Co., Tsukuba 300-26, Japan; Dept.of Polymer Chemistry, Waseda Univ., Tokyo 169, Japan</t>
  </si>
  <si>
    <t>Morizawa, K., Tsukuba Research Lab., Nippon Oil &amp; Fats Co., Tsukuba 300-26, Japan, Dept.of Polymer Chemistry, Waseda Univ., Tokyo 169, Japan; Akama, K., Tsukuba Research Lab., Nippon Oil &amp; Fats Co., Tsukuba 300-26, Japan; Kawakami, Y., Tsukuba Research Lab., Nippon Oil &amp; Fats Co., Tsukuba 300-26, Japan</t>
  </si>
  <si>
    <t>The Polylipid/Hb vesicle is a new artificial red cell (ARC) based on liposome-encapsulated Hb. Advantages are derived from the stabilized liposomal bilayer membranes, obtained by polymerization of 1,2-bis(2,4-octadecadienoyl)-sn-glycero-3-phospho choline (DODPC). Furthermore, blood compatibility in vitro are good. © 1992, Informa UK Ltd. All rights reserved.</t>
  </si>
  <si>
    <t>2-s2.0-0026728059</t>
  </si>
  <si>
    <t>Pinnapireddy S.R., Duse L., Strehlow B., Schäfer J., Bakowsky U.</t>
  </si>
  <si>
    <t>Composite liposome-PEI/nucleic acid lipopolyplexes for safe and efficient gene delivery and gene knockdown</t>
  </si>
  <si>
    <t>10.1016/j.colsurfb.2017.06.022</t>
  </si>
  <si>
    <t>https://www.scopus.com/inward/record.uri?eid=2-s2.0-85021648191&amp;doi=10.1016%2fj.colsurfb.2017.06.022&amp;partnerID=40&amp;md5=799d263d4bacbc0e39309eccbf201833</t>
  </si>
  <si>
    <t>Department of Pharmaceutics and Biopharmaceutics, University of Marburg, Robert-Koch-Str. 4, Marburg, Germany</t>
  </si>
  <si>
    <t>Pinnapireddy, S.R., Department of Pharmaceutics and Biopharmaceutics, University of Marburg, Robert-Koch-Str. 4, Marburg, Germany; Duse, L., Department of Pharmaceutics and Biopharmaceutics, University of Marburg, Robert-Koch-Str. 4, Marburg, Germany; Strehlow, B., Department of Pharmaceutics and Biopharmaceutics, University of Marburg, Robert-Koch-Str. 4, Marburg, Germany; Schäfer, J., Department of Pharmaceutics and Biopharmaceutics, University of Marburg, Robert-Koch-Str. 4, Marburg, Germany; Bakowsky, U., Department of Pharmaceutics and Biopharmaceutics, University of Marburg, Robert-Koch-Str. 4, Marburg, Germany</t>
  </si>
  <si>
    <t>Cytotoxicity is a major drawback impeding the therapeutic use of gene delivery and gene down-regulation vehicles. Apart from cytotoxicity, rapid degradation and low cellular uptake are other major factors affecting therapeutic use. Considering the above factors, formulation and development of PEI (Polyethylenimine) based, liposome encapsulated delivery vehicles with improved transfection efficiency and low cytotoxicity which can be used for gene delivery and gene knockdown. DOPE (1,2-Dioleoyl-sn-glycero-3-phosphoethanolamine), DPPC (Dipalmitoylphosphatidylcholine) and cholesterol have been considered as lipids of choice bearing in mind various factors such as rigidness and surface charge which greatly influence the formation of liposomes, polyplex encapsulation and transfection efficiency. For the condensation of plasmid DNA (pDNA) and short interfering RNA (siRNA), branched PEI 25 kDa (bPEI) and deacylated linear PEI 22 kDa (lPEI) were employed. lPEI and siRNA polyplexes encapsulated within DOPE/DPPC/Cholesterol (DDC) liposomes exhibited higher luc (luciferase) gene knockdown in vitro compared to the controls. They also showed superior transfection efficiencies compared to polyplexes in experiments using pCMV-luc (luciferase reporter plasmid) and pEGFP-N1 (Green Fluorescence protein reporter plasmid). This can partly be attributed to the improved integrity imparted by the liposomal layer which was confirmed by complex stability and integrity assays. Cytotoxicity and coagulation time assays of DDC-lPEI based lipopolyplexes showed decreased cytotoxic potential and negligible influence on coagulation respectively for compared to polyplexes, thus rendering them suitable for gene therapy. © 2017 Elsevier B.V.</t>
  </si>
  <si>
    <t>Electron microscopy; Gene therapy; Linear polyethylenimine; Polyplex; RNAi</t>
  </si>
  <si>
    <t>2-s2.0-85021648191</t>
  </si>
  <si>
    <t>Li W.-Z., Fu L.-N., Zhao N., Yuan Q., Kang X.-N., Wang H.</t>
  </si>
  <si>
    <t>Preparation of palmatine-loaded flexible nano-liposomes and their vaginal mucosa permeability in vitro</t>
  </si>
  <si>
    <t>Chinese Pharmaceutical Journal</t>
  </si>
  <si>
    <t>10.11669/cpj.2015.24.012</t>
  </si>
  <si>
    <t>https://www.scopus.com/inward/record.uri?eid=2-s2.0-84953878575&amp;doi=10.11669%2fcpj.2015.24.012&amp;partnerID=40&amp;md5=ba4b6abbdabbe8394dd53f211b46752a</t>
  </si>
  <si>
    <t>College of Pharmacy, Xi'an Medical University, Xi'an, China</t>
  </si>
  <si>
    <t>Li, W.-Z., College of Pharmacy, Xi'an Medical University, Xi'an, China; Fu, L.-N., College of Pharmacy, Xi'an Medical University, Xi'an, China; Zhao, N., College of Pharmacy, Xi'an Medical University, Xi'an, China; Yuan, Q., College of Pharmacy, Xi'an Medical University, Xi'an, China; Kang, X.-N., College of Pharmacy, Xi'an Medical University, Xi'an, China; Wang, H., College of Pharmacy, Xi'an Medical University, Xi'an, China</t>
  </si>
  <si>
    <t>OBJECTIVE: To prepare palmatine-loaded flexible nano-liposomes (PFNL) and study their pharmaceutical properties, in order to lay the foundation for the industral application. METHODS: The flexible nano-liposomes were prepared by thin-film homogenization method with propyleneglycol (PG) as softening agent. The entrapment rate of palmatine was evaluated by protamine aggregation method and HPLC. The effects of concentrations of phosphatidylcholine (PSC), cholesterol (CH), and PG on the entrapment efficiency of palmatine were also investigated. The pharmaceutical properties of PFNL were evaluated by TEM, PCS and CLSM. The deformation of PFNL was determined by its relative rate of permeating the microporous filter membrane. The coagulation rate constant (K) was measured by constant temperature conductivity method. The side-by-side diffusion cells and pig vaginal mucosa were used to investigate the characteristics of the release of palmatine from PFNL in vitro, and the effects of PFNL on the expression of cytokines (SLPI, LF and SP-D) were investigated and compared with classic liposomes and lotion of palmatine. RESULTS: The palmatine entrapment efficiency was (78 ±2.13)% when the PFNL were prepared with PSC (3%), CH (0.02%), and PG (20%). The prepared nano flexible liposomes had a closed spherical or elliptical shape and appeared as multi-lamellar vesicles under the TEM and CLSM. The calculated mean size was (185 ±19) nm, and the Zeta potential was (-53 ±2.27) mV. The deformation of PFNL was (79 ± 5.75)%. The coagulation rate constant (K) of PFNL was always lower than that of traditional palmatine- loaded liposomes. The accumulated permeation amount of palmatine from the PFNL at 6.0 h was 1.53 and 2.86 folds of those of classic liposomes and lotion, respectively. Moreover, the expressions of cytokines (SLPI, LF and SP-D) in female SD rats after being treated with PFNL, PCL and PL were similar to that of the control group. CONCLUSION: The prepared PFNL have high encapsulation efficiency, good stability and safety, and greatly increase the vaginal mucosa permeability of palmatine. Flexible nano-liposomes may be a useful drug delivery carrier for the gynecological application of palmatine. Copyright 2015 by the Chinese Pharmaceutical Association.</t>
  </si>
  <si>
    <t>Across mucosa administration; Flexible nano-liposome; Palmatine; Pharmaceutical property</t>
  </si>
  <si>
    <t>2-s2.0-84953878575</t>
  </si>
  <si>
    <t>Khandelwal K., Pachauri S.D., Arya A., Pawar V.K., Joshi T., Dwivedi P., Ahmad H., Singh B., Sharma K., Kanojiya S., Chourasia M.K., Saxena A.K., Dwivedi A.K.</t>
  </si>
  <si>
    <t>Improved oral bioavailability of novel antithrombotic S002-333 via chitosan coated liposomes: A pharmacokinetic assessment</t>
  </si>
  <si>
    <t>10.1039/c5ra01543j</t>
  </si>
  <si>
    <t>https://www.scopus.com/inward/record.uri?eid=2-s2.0-84929223854&amp;doi=10.1039%2fc5ra01543j&amp;partnerID=40&amp;md5=1897b9137651642282f5a6f9272f5e4d</t>
  </si>
  <si>
    <t>Pharmaceutics Division, CSIR-Central Drug Research Institute, Sector 10, Janki Puram Extention, Sitapur Road, Lucknow, India; SAIF Division, CSIR-Central Drug Research Institute, Lucknow, India; Medicinal and Process Chemistry Division, CSIR-Central Drug Research Institute, Lucknow, India; Academy of Scientific and Innovative Research, New Delhi, India; Jawaharlal Nehru University, New Delhi, India</t>
  </si>
  <si>
    <t>Khandelwal, K., Pharmaceutics Division, CSIR-Central Drug Research Institute, Sector 10, Janki Puram Extention, Sitapur Road, Lucknow, India, Jawaharlal Nehru University, New Delhi, India; Pachauri, S.D., Pharmaceutics Division, CSIR-Central Drug Research Institute, Sector 10, Janki Puram Extention, Sitapur Road, Lucknow, India; Arya, A., Pharmaceutics Division, CSIR-Central Drug Research Institute, Sector 10, Janki Puram Extention, Sitapur Road, Lucknow, India, Academy of Scientific and Innovative Research, New Delhi, India; Pawar, V.K., Pharmaceutics Division, CSIR-Central Drug Research Institute, Sector 10, Janki Puram Extention, Sitapur Road, Lucknow, India, Academy of Scientific and Innovative Research, New Delhi, India; Joshi, T., SAIF Division, CSIR-Central Drug Research Institute, Lucknow, India, Jawaharlal Nehru University, New Delhi, India; Dwivedi, P., Pharmaceutics Division, CSIR-Central Drug Research Institute, Sector 10, Janki Puram Extention, Sitapur Road, Lucknow, India; Ahmad, H., Pharmaceutics Division, CSIR-Central Drug Research Institute, Sector 10, Janki Puram Extention, Sitapur Road, Lucknow, India; Singh, B., Pharmaceutics Division, CSIR-Central Drug Research Institute, Sector 10, Janki Puram Extention, Sitapur Road, Lucknow, India; Sharma, K., Pharmaceutics Division, CSIR-Central Drug Research Institute, Sector 10, Janki Puram Extention, Sitapur Road, Lucknow, India, Academy of Scientific and Innovative Research, New Delhi, India; Kanojiya, S., SAIF Division, CSIR-Central Drug Research Institute, Lucknow, India; Chourasia, M.K., Pharmaceutics Division, CSIR-Central Drug Research Institute, Sector 10, Janki Puram Extention, Sitapur Road, Lucknow, India; Saxena, A.K., Medicinal and Process Chemistry Division, CSIR-Central Drug Research Institute, Lucknow, India; Dwivedi, A.K., Pharmaceutics Division, CSIR-Central Drug Research Institute, Sector 10, Janki Puram Extention, Sitapur Road, Lucknow, India</t>
  </si>
  <si>
    <t>S002-333, a novel anti-thrombotic agent, exhibits excellent platelet mediated antithrombotic action and subsequently has no effect on the coagulation cascade. However, its oral bioavailability is hampered due to inherent low aqueous solubility. In order to circumvent this issue, chitosan coated liposomes were prepared by an ethanol injection method. S002-333 loaded liposomes (CH-LIP-F9) were reproduced with homogeneous particle sizes. The liposomal formulation was characterized with respect to size and surface morphology by transmission electron microscopy (TEM). The optimized formulation exhibited spherical shapes with a nano-metric size (249.64 ± 10.36 nm). The percentage entrapment efficiency (% EE) offered by the various developed formulations was found to be in the range between 72.36 ± 1.76 and 76.87 ± 2.32%. An in vitro release experiment demonstrated prolonged release of S002-333 from the optimized liposomal formulation. A cytotoxicity study represented that both blank liposomes (BLK-LIP) as well as the drug bearing liposomal formulation displayed negligible toxicity towards Caco-2 cells. The results of a pharmacokinetic study indicated that liposomal formulation significantly enhanced oral absorption of S002-333 in rats (AUC&lt;inf&gt;0-t&lt;/inf&gt;; 7016.02 ± 128.96 h ng mL-1) compared to its aqueous suspension (AUC&lt;inf&gt;0-t&lt;/inf&gt;; 2382.02 ± 77.17 h ng mL-1). These results together elicited that the developed liposomal formulation would improve preclinical and clinical application of S002-333. © The Royal Society of Chemistry 2015.</t>
  </si>
  <si>
    <t>2-s2.0-84929223854</t>
  </si>
  <si>
    <t>Zhang Y., Wei J., Liu S., Wang J., Han X., Qin H., Lang J., Cheng K., Li Y., Qi Y., Anderson G.J., Sukumar S., Li S., Nie G.</t>
  </si>
  <si>
    <t>Inhibition of platelet function using liposomal nanoparticles blocks tumor metastasis</t>
  </si>
  <si>
    <t>Theranostics</t>
  </si>
  <si>
    <t>10.7150/thno.17908</t>
  </si>
  <si>
    <t>https://www.scopus.com/inward/record.uri?eid=2-s2.0-85014634234&amp;doi=10.7150%2fthno.17908&amp;partnerID=40&amp;md5=6a8d450f92ec79162a806c82f0802444</t>
  </si>
  <si>
    <t>College of Pharmaceutical Science, Jilin University, Changchun, China; CAS Key Laboratory for Biomedical Effects of Nanomaterials and oNanosafety, CAS Center for Excellence in Nanoscience, National Center for Nanoscience and Technology, Beijing, China; Department of Biomaterials, College of Materials, Xiamen University, Xiamen, China; University of Chinese Academy of Sciences, Beijing, China; QIMR Berghofer Medical Research Institute, Royal Brisbane HospitalQLD, Australia; Department of Oncology, Johns Hopkins University School of Medicine, Baltimore, MD, United States; National Center for Nanoscience and Technology (NCNST), China</t>
  </si>
  <si>
    <t>Zhang, Y., College of Pharmaceutical Science, Jilin University, Changchun, China, CAS Key Laboratory for Biomedical Effects of Nanomaterials and oNanosafety, CAS Center for Excellence in Nanoscience, National Center for Nanoscience and Technology, Beijing, China; Wei, J., College of Pharmaceutical Science, Jilin University, Changchun, China; Liu, S., College of Pharmaceutical Science, Jilin University, Changchun, China, CAS Key Laboratory for Biomedical Effects of Nanomaterials and oNanosafety, CAS Center for Excellence in Nanoscience, National Center for Nanoscience and Technology, Beijing, China; Wang, J., CAS Key Laboratory for Biomedical Effects of Nanomaterials and oNanosafety, CAS Center for Excellence in Nanoscience, National Center for Nanoscience and Technology, Beijing, China; Han, X., CAS Key Laboratory for Biomedical Effects of Nanomaterials and oNanosafety, CAS Center for Excellence in Nanoscience, National Center for Nanoscience and Technology, Beijing, China; Qin, H., CAS Key Laboratory for Biomedical Effects of Nanomaterials and oNanosafety, CAS Center for Excellence in Nanoscience, National Center for Nanoscience and Technology, Beijing, China, University of Chinese Academy of Sciences, Beijing, China; Lang, J., CAS Key Laboratory for Biomedical Effects of Nanomaterials and oNanosafety, CAS Center for Excellence in Nanoscience, National Center for Nanoscience and Technology, Beijing, China; Cheng, K., CAS Key Laboratory for Biomedical Effects of Nanomaterials and oNanosafety, CAS Center for Excellence in Nanoscience, National Center for Nanoscience and Technology, Beijing, China, Department of Biomaterials, College of Materials, Xiamen University, Xiamen, China; Li, Y., CAS Key Laboratory for Biomedical Effects of Nanomaterials and oNanosafety, CAS Center for Excellence in Nanoscience, National Center for Nanoscience and Technology, Beijing, China; Qi, Y., CAS Key Laboratory for Biomedical Effects of Nanomaterials and oNanosafety, CAS Center for Excellence in Nanoscience, National Center for Nanoscience and Technology, Beijing, China; Anderson, G.J., QIMR Berghofer Medical Research Institute, Royal Brisbane HospitalQLD, Australia; Sukumar, S., Department of Oncology, Johns Hopkins University School of Medicine, Baltimore, MD, United States; Li, S., CAS Key Laboratory for Biomedical Effects of Nanomaterials and oNanosafety, CAS Center for Excellence in Nanoscience, National Center for Nanoscience and Technology, Beijing, China, National Center for Nanoscience and Technology (NCNST), China; Nie, G., CAS Key Laboratory for Biomedical Effects of Nanomaterials and oNanosafety, CAS Center for Excellence in Nanoscience, National Center for Nanoscience and Technology, Beijing, China, University of Chinese Academy of Sciences, Beijing, China</t>
  </si>
  <si>
    <t>Extensive evidence has shown that platelets support tumor metastatic progression by inducing epithelial-mesenchymal transition of cancer cells and by shielding circulating tumor cells from immune-mediated elimination. Therefore, blocking platelet function represents a potential new avenue for therapy focused on eliminating metastasis. Here we show that liposomal nanoparticles bearing the tumor-homing pentapeptide CREKA (Cys-Arg-Glu-Lys-Ala) can deliver a platelet inhibitor, ticagrelor, into tumor tissues to specifically inhibit tumor-associated platelets. The drug-loaded nanoparticles (CREKA-Lipo-T) efficiently blocked the platelet-induced acquisition of an invasive phenotype by tumor cells and inhibited platelet-tumor cell interaction in vitro. Intravenously administered CREKA-Lipo-T effectively targeted tumors within 24 h, and inhibited tumor metastasis without overt side effects. Thus, the CREKA-Lipo formulation provides a simple strategy for the efficient delivery of anti-metastatic drugs and shows considerable promise as a platform for novel cancer therapeutics. © Ivyspring International Publisher.</t>
  </si>
  <si>
    <t>Liposomal nanoparticle; Metastatic inhibition; Tumor associated platelets; Tumor metastasis</t>
  </si>
  <si>
    <t>2-s2.0-85014634234</t>
  </si>
  <si>
    <t>Cheng B., Toh E.K.W., Chen K.-H., Chang Y.-C., Hu C.-M.J., Wu H.-C., Chau L.-Y., Chen P., Hsieh P.C.H.</t>
  </si>
  <si>
    <t>Biomimicking Platelet–Monocyte Interactions as a Novel Targeting Strategy for Heart Healing</t>
  </si>
  <si>
    <t>10.1002/adhm.201600724</t>
  </si>
  <si>
    <t>https://www.scopus.com/inward/record.uri?eid=2-s2.0-84985991371&amp;doi=10.1002%2fadhm.201600724&amp;partnerID=40&amp;md5=3f6978fc00fe8906bf9d0e36fe075908</t>
  </si>
  <si>
    <t>Institute of Biomedical Sciences, Academia Sinica, 128 Sec. 2, Academia Rd., Nankang District, Taipei, Taiwan; Institute of Cellular and Organismic Biology, Academia Sinica, Taipei, Taiwan; Research Center for Applied Sciences, Academia Sinica, Taipei, Taiwan</t>
  </si>
  <si>
    <t>Cheng, B., Institute of Biomedical Sciences, Academia Sinica, 128 Sec. 2, Academia Rd., Nankang District, Taipei, Taiwan; Toh, E.K.W., Institute of Biomedical Sciences, Academia Sinica, 128 Sec. 2, Academia Rd., Nankang District, Taipei, Taiwan; Chen, K.-H., Institute of Biomedical Sciences, Academia Sinica, 128 Sec. 2, Academia Rd., Nankang District, Taipei, Taiwan; Chang, Y.-C., Institute of Cellular and Organismic Biology, Academia Sinica, Taipei, Taiwan; Hu, C.-M.J., Institute of Biomedical Sciences, Academia Sinica, 128 Sec. 2, Academia Rd., Nankang District, Taipei, Taiwan; Wu, H.-C., Institute of Cellular and Organismic Biology, Academia Sinica, Taipei, Taiwan; Chau, L.-Y., Institute of Biomedical Sciences, Academia Sinica, 128 Sec. 2, Academia Rd., Nankang District, Taipei, Taiwan; Chen, P., Research Center for Applied Sciences, Academia Sinica, Taipei, Taiwan; Hsieh, P.C.H., Institute of Biomedical Sciences, Academia Sinica, 128 Sec. 2, Academia Rd., Nankang District, Taipei, Taiwan</t>
  </si>
  <si>
    <t>In patients who survive myocardial infarction, many go on to develop congestive heart failure (CHF). Despite ongoing efforts to develop new approaches for postinfarction therapy, there are still no effective therapeutic options available to CHF patients. Currently, the delivery of cardioprotective drugs relies entirely on passive uptake via the enhanced permeability and retention (EPR) effect which occurs in proximity to the infarction site. However, in ischemic disease, unlike in cancer, the EPR effect only exists for a short duration postinfarction and thus insufficient for meaningful cardioprotection. Splenic monocytes are recruited to the heart in large numbers postinfarction, and are known to interact with platelets during circulation. Therefore, the strategy is to exploit this interaction by developing platelet-like proteoliposomes (PLPs), biomimicking platelet interactions with circulating monocytes. PLPs show strong binding affinity for monocytes but not for endothelial cells in vitro, mimicking normal platelet activity. Furthermore, intravital multiphoton imaging shows that comparing to plain liposomes, PLPs do not aggregate on uninjured endothelium but do accumulate at the injury site 72 h postinfarction. Importantly, PLPs enhance the targeting of anti-inflammatory drug, cobalt protoporphyrin, to the heart in an EPR-independent manner, which result in better therapeutic outcome. © 2016 WILEY-VCH Verlag GmbH &amp; Co. KGaA, Weinheim</t>
  </si>
  <si>
    <t>biomimicry; cardioprotection; monocytes; myocardial infarction; nanomedicines</t>
  </si>
  <si>
    <t>2-s2.0-84985991371</t>
  </si>
  <si>
    <t>Farooqi A.A., Fayyaz S., Shatynska-Mytsyk I., Javed Z., Jabeen S., Yaylim I., Gasparri M.L., Panici P.B.</t>
  </si>
  <si>
    <t>Is miR-34a a Well-equipped Swordsman to Conquer Temple of Molecular Oncology?</t>
  </si>
  <si>
    <t>Chemical Biology and Drug Design</t>
  </si>
  <si>
    <t>10.1111/cbdd.12634</t>
  </si>
  <si>
    <t>https://www.scopus.com/inward/record.uri?eid=2-s2.0-84960391831&amp;doi=10.1111%2fcbdd.12634&amp;partnerID=40&amp;md5=60396fb2bd0710a690d788206d760abe</t>
  </si>
  <si>
    <t>Laboratory for Translational Oncology and Personalized Medicine, Rashid Latif Medical College, Lahore, Pakistan; Diagnostic Imaging and Radiation Therapy Department, Lviv National Medical University, Lviv, Ukraine; Chughtai Lahore Lab (CLL), Lahore, Pakistan; Department of Zoology, PMAS-Arid Agriculture University, Rawalpindi, Pakistan; Department of Molecular Medicine, Institute of Experimental Medicine, Istanbul University, Istanbul, Turkey; Department of Gynecology, Obstetrics and Urology Sapienza University of Rome, Viale del Policlinico 155, Rome, Italy</t>
  </si>
  <si>
    <t>Farooqi, A.A., Laboratory for Translational Oncology and Personalized Medicine, Rashid Latif Medical College, Lahore, Pakistan; Fayyaz, S., Laboratory for Translational Oncology and Personalized Medicine, Rashid Latif Medical College, Lahore, Pakistan; Shatynska-Mytsyk, I., Diagnostic Imaging and Radiation Therapy Department, Lviv National Medical University, Lviv, Ukraine; Javed, Z., Chughtai Lahore Lab (CLL), Lahore, Pakistan; Jabeen, S., Department of Zoology, PMAS-Arid Agriculture University, Rawalpindi, Pakistan; Yaylim, I., Department of Molecular Medicine, Institute of Experimental Medicine, Istanbul University, Istanbul, Turkey; Gasparri, M.L., Department of Gynecology, Obstetrics and Urology Sapienza University of Rome, Viale del Policlinico 155, Rome, Italy; Panici, P.B., Department of Gynecology, Obstetrics and Urology Sapienza University of Rome, Viale del Policlinico 155, Rome, Italy</t>
  </si>
  <si>
    <t>Overwhelmingly increasing advancements in miRNA biology have opened new avenues for pharmaceutical companies to initiate studies on designing effective, safe, and therapeutically active candidates using miRNA mimetics and miRNA inhibitors. In accordance with this approach, development of miravirsen and SPC3649, an LNA-based (locked nucleic acid) antisense molecule against miR-122, to treat hepatitis C has sparked interest in identifying most efficient microRNAs for journey from bench-top toward pharmaceutical industry and breakthroughs in delivery technology will pave the way to 'final frontier'. MRX34, a liposome-formulated mimic of miR-34 for treatment of metastatic cancer with liver involvement and unresectable primary liver cancer, has also entered in clinical trial. There is a successive increase in the research work related to miR-34 biology and miRNA regulation of modulators of intracellular signaling cascades. We partition this review into how miR-34a is regulated by different proteins and how Wnt- and TGF-induced intracellular signaling cascades are modulated by miR-34a. In this review, we bring to limelight how miR-34a regulates its target genes to induce apoptosis and inhibit cell proliferation as evidenced by in vitro and in vivo analysis. We also discuss miR-34 regulation of PDGFR and c-MET and recent advancements in nanotechnologically delivered miR-34a. Spotlight is also set on modulation of chemotherapeutic sensitivity by miR-34a in cancer cells using reconstruction studies. Clinical trial of miR-34 is indicative of its tremendous potential, and continuous cutting research will prove to be effective in efficiently translating laboratory findings into clinically effective therapeutics. MRX34, a liposome-formulated mimic of miR-34 for the treatment of metastatic cancer with liver involvement and unresectable primary liver cancer, has entered in clinical trial. There is a successive increase in the research work related to miR-34 biology and miRNA regulation of modulators of intracellular signaling cascades. Clinical trial of miR-34 is indicative of its tremendous potential, and continuous cutting research will prove to be effective in efficiently translating laboratory findings into clinically effective therapeutics. © 2015 John Wiley &amp; Sons A/S.</t>
  </si>
  <si>
    <t>Apoptosis; cancer; miR-34a</t>
  </si>
  <si>
    <t>2-s2.0-84960391831</t>
  </si>
  <si>
    <t>Lapenda T.L.S., Morais W.A., Almeida F.J.F., Ferraz M.S., Lira M.C.B., Santos N.P.S., MacIel M.A.M., Santos-Magalhães N.S.</t>
  </si>
  <si>
    <t>Encapsulation of trans-dehydrocrotonin in liposomes: An enhancement of the antitumor activity</t>
  </si>
  <si>
    <t>10.1166/jbn.2013.1554</t>
  </si>
  <si>
    <t>https://www.scopus.com/inward/record.uri?eid=2-s2.0-84876570534&amp;doi=10.1166%2fjbn.2013.1554&amp;partnerID=40&amp;md5=c08e6a4f11460f4dafd30432b98dd266</t>
  </si>
  <si>
    <t>Laboratório de Imunopatologia Keizo-Asami, Universidade Federal de Pernambuco, Recife-PE, Brazil; Departamento de Química, Universidade Federal Do Rio Grande Do Norte, Natal-RN, Brazil; Centro Acadêmico de Vitoria, Universidade Federal de Pernambuco, Vitória de Santo Antão-PE, Brazil</t>
  </si>
  <si>
    <t>Lapenda, T.L.S., Laboratório de Imunopatologia Keizo-Asami, Universidade Federal de Pernambuco, Recife-PE, Brazil; Morais, W.A., Laboratório de Imunopatologia Keizo-Asami, Universidade Federal de Pernambuco, Recife-PE, Brazil; Almeida, F.J.F., Laboratório de Imunopatologia Keizo-Asami, Universidade Federal de Pernambuco, Recife-PE, Brazil; Ferraz, M.S., Laboratório de Imunopatologia Keizo-Asami, Universidade Federal de Pernambuco, Recife-PE, Brazil; Lira, M.C.B., Laboratório de Imunopatologia Keizo-Asami, Universidade Federal de Pernambuco, Recife-PE, Brazil, Centro Acadêmico de Vitoria, Universidade Federal de Pernambuco, Vitória de Santo Antão-PE, Brazil; Santos, N.P.S., Laboratório de Imunopatologia Keizo-Asami, Universidade Federal de Pernambuco, Recife-PE, Brazil, Centro Acadêmico de Vitoria, Universidade Federal de Pernambuco, Vitória de Santo Antão-PE, Brazil; MacIel, M.A.M., Departamento de Química, Universidade Federal Do Rio Grande Do Norte, Natal-RN, Brazil; Santos-Magalhães, N.S., Laboratório de Imunopatologia Keizo-Asami, Universidade Federal de Pernambuco, Recife-PE, Brazil</t>
  </si>
  <si>
    <t>The aim of this study was the encapsulation of trans-dehydrocrotonin (t-DCTN) and its inclusion complexes with hydropropyl-β-cyclodextrin (HP-β-CD) in liposomes to improve t-DCTN antitumor activity. The in vitro kinetic profiles of t-DCTN-loaded liposomes (LD) and t-DCTN:HP-β-CD-loaded liposomes (LC) were evaluated using the dialysis technique. The antitumor activity of LD and LC were investigated against Sarcoma 180 in Swiss mice. Histopathological and hematological analyses were carried out. The amounts of t-DCTN and t-DCTN:HP-β-CD inclusion complex encapsulated in liposomes were equivalent to 1 mg of t-DCTN. The encapsulation efficiencies of LD and LC were 95.0±3.8% and 91.1±5.6%, respectively. In relation to kinetics, the drug release profiles of t-DCTN are in substantial agreement with the Fickian model. The treatment of animals with LD and LC produced tumor inhibitions of 79.4±9.6% and 63.5±5.5%, respectively. The liposomal encapsulation of t-DCTN by entrapment in the phospholipid bilayer increased at twice the antitumor activity. Moreover, the liposomal formulations reduced the hepatotoxicity effect of the drug and no significant hematological toxicity was observed in the treated animals. However, the counting of platelets was slightly decreased. Thus, the results show that the development of liposomal formulations containing t-DCTN or t-DCTN:HP-β-CD is an important advance for enabling this drug to be use in therapy. Copyright © 2013 American Scientific Publishers All rights reserved.</t>
  </si>
  <si>
    <t>Antitumor Activity; Cyclodextrin; Kinetics; Liposomes; Trans-Dehydrocrotonin</t>
  </si>
  <si>
    <t>2-s2.0-84876570534</t>
  </si>
  <si>
    <t>Perc complement activation</t>
  </si>
  <si>
    <t>% blood tox</t>
  </si>
  <si>
    <t>Size</t>
  </si>
  <si>
    <t>Surface charge</t>
  </si>
  <si>
    <t>Surface coating</t>
  </si>
  <si>
    <t>Surface chemistry</t>
  </si>
  <si>
    <t>IN VIVO</t>
  </si>
  <si>
    <t xml:space="preserve">Surface charge </t>
  </si>
  <si>
    <t xml:space="preserve">Surface coating </t>
  </si>
  <si>
    <t>% Haematology</t>
  </si>
  <si>
    <t>% Thrombosis</t>
  </si>
  <si>
    <t>% Complement</t>
  </si>
  <si>
    <t>%Haematology</t>
  </si>
  <si>
    <t>%Coagulation</t>
  </si>
  <si>
    <t>%Platelets</t>
  </si>
  <si>
    <t>%Complement</t>
  </si>
  <si>
    <t>% thrombosis</t>
  </si>
  <si>
    <t>% no effect</t>
  </si>
  <si>
    <t>% haemolysis</t>
  </si>
  <si>
    <t>CONTRIBUTION OF PHYSICO CHEMICAL PROPERTIES</t>
  </si>
  <si>
    <t>Percentages of incompatible</t>
  </si>
  <si>
    <t>Yes/No</t>
  </si>
  <si>
    <t>Count COAGULATION AND type NP</t>
  </si>
  <si>
    <t>Count PLATELETS AND type NP</t>
  </si>
  <si>
    <t>Count COMPLEMENT AND type NP</t>
  </si>
  <si>
    <t>Test Category</t>
  </si>
  <si>
    <t>Category of material</t>
  </si>
  <si>
    <t>Type of material</t>
  </si>
  <si>
    <t>Journal</t>
  </si>
  <si>
    <t>Category</t>
  </si>
  <si>
    <t>Gold NPs</t>
  </si>
  <si>
    <t>Abdelhalim et al</t>
  </si>
  <si>
    <t>Polymers</t>
  </si>
  <si>
    <t>Anitha et al</t>
  </si>
  <si>
    <t>Biochimica et Biophysica Acta</t>
  </si>
  <si>
    <t>Bucharskaya et al</t>
  </si>
  <si>
    <t>Liposomes</t>
  </si>
  <si>
    <t>Carvalheiro et al</t>
  </si>
  <si>
    <t>Chanda et al</t>
  </si>
  <si>
    <t>Dendrimers</t>
  </si>
  <si>
    <t>Chen et al</t>
  </si>
  <si>
    <t>Iron oxide NPs</t>
  </si>
  <si>
    <t>Couto et al</t>
  </si>
  <si>
    <t>Micelles</t>
  </si>
  <si>
    <t>Gong et al</t>
  </si>
  <si>
    <t>Gou et al</t>
  </si>
  <si>
    <t>Hamilton et al</t>
  </si>
  <si>
    <t>Niosomes</t>
  </si>
  <si>
    <t>Imran et al</t>
  </si>
  <si>
    <t>Imran Ul-Haq et al</t>
  </si>
  <si>
    <t>Nanoemulsion</t>
  </si>
  <si>
    <t>Jing et al</t>
  </si>
  <si>
    <t>Kesharwani et al</t>
  </si>
  <si>
    <t>Kumar et al</t>
  </si>
  <si>
    <t>Nanocrystals</t>
  </si>
  <si>
    <t>Li et al</t>
  </si>
  <si>
    <t>Liang et al</t>
  </si>
  <si>
    <t>Silica NPs</t>
  </si>
  <si>
    <t>Liu et al</t>
  </si>
  <si>
    <t>Polymeric NPs</t>
  </si>
  <si>
    <t>Lopes et al</t>
  </si>
  <si>
    <t>Titanium dioxide NPs</t>
  </si>
  <si>
    <t>Lucky et al</t>
  </si>
  <si>
    <t>Ma et al</t>
  </si>
  <si>
    <t>Mahmoud et al</t>
  </si>
  <si>
    <t>Maya et al</t>
  </si>
  <si>
    <t>Melariri et al</t>
  </si>
  <si>
    <t>Mishra et al</t>
  </si>
  <si>
    <t xml:space="preserve">Polymers </t>
  </si>
  <si>
    <t>Narayanan et al</t>
  </si>
  <si>
    <t>Oberoi et al</t>
  </si>
  <si>
    <t>Pawar et al</t>
  </si>
  <si>
    <t>Sengupta et al</t>
  </si>
  <si>
    <t>Swami et al</t>
  </si>
  <si>
    <t>Urbán et al</t>
  </si>
  <si>
    <t>Wang et al</t>
  </si>
  <si>
    <t>Xie et al</t>
  </si>
  <si>
    <t>Xu et al</t>
  </si>
  <si>
    <t>Yang et al</t>
  </si>
  <si>
    <t>Zhang et al</t>
  </si>
  <si>
    <t>Zhou et al</t>
  </si>
  <si>
    <t>Anselmo et al</t>
  </si>
  <si>
    <t>Avery et al</t>
  </si>
  <si>
    <t>Bagre et al</t>
  </si>
  <si>
    <t>Carbon nanotubes</t>
  </si>
  <si>
    <t>Bihari et al</t>
  </si>
  <si>
    <t>Burke et al</t>
  </si>
  <si>
    <t>Chan et al</t>
  </si>
  <si>
    <t>Int J Nanomedicine</t>
  </si>
  <si>
    <t>Inhibitory effect of magnetic Fe3O4 nanoparticles coloaded with homoharringtonine on human leukemia cells in vivo and in vitro.</t>
  </si>
  <si>
    <t>10.2147/IJN.S105543</t>
  </si>
  <si>
    <t>De Valence et al</t>
  </si>
  <si>
    <t>Gaffney et al</t>
  </si>
  <si>
    <t>Ganly et al</t>
  </si>
  <si>
    <t>Quantum dots</t>
  </si>
  <si>
    <t>Geys et al</t>
  </si>
  <si>
    <t>Haberl et al</t>
  </si>
  <si>
    <t>Silver NPs</t>
  </si>
  <si>
    <t>Herrmann et al</t>
  </si>
  <si>
    <t>Holzer et al</t>
  </si>
  <si>
    <t>Hudson et al</t>
  </si>
  <si>
    <t>Ignjatović et al</t>
  </si>
  <si>
    <t>Imran ul-haq</t>
  </si>
  <si>
    <t>Design of long circulating nontoxic dendritic polymers for the removal of iron in vivo.</t>
  </si>
  <si>
    <t>Israel et al</t>
  </si>
  <si>
    <t>Jia et al</t>
  </si>
  <si>
    <t>Jiang et al</t>
  </si>
  <si>
    <t>Jogala et al</t>
  </si>
  <si>
    <t>Jones et al</t>
  </si>
  <si>
    <t>Jun et al</t>
  </si>
  <si>
    <t>Karagkiozaki et al</t>
  </si>
  <si>
    <t>Kempe et al</t>
  </si>
  <si>
    <t>eliminar targeted</t>
  </si>
  <si>
    <t>Kim et al</t>
  </si>
  <si>
    <t>Koppara et al</t>
  </si>
  <si>
    <t>Nanodiamonds</t>
  </si>
  <si>
    <t>Kumari et al</t>
  </si>
  <si>
    <t>Lai et al</t>
  </si>
  <si>
    <t>Lee et al</t>
  </si>
  <si>
    <t>Major et al</t>
  </si>
  <si>
    <t>Masuda et al</t>
  </si>
  <si>
    <t>Mei et al</t>
  </si>
  <si>
    <t>Lipid NPs</t>
  </si>
  <si>
    <t>Metzger et al</t>
  </si>
  <si>
    <t>Morey et al</t>
  </si>
  <si>
    <t>https://doi.org/10.1023/B:NANO.0000034625.30336.c1</t>
  </si>
  <si>
    <t>Nemmar et al</t>
  </si>
  <si>
    <t>Silica nanoparticles</t>
  </si>
  <si>
    <t>Okamura et al</t>
  </si>
  <si>
    <t>Perfluorocarbon NPs</t>
  </si>
  <si>
    <t>Palekar et al</t>
  </si>
  <si>
    <t>Paliwal et al</t>
  </si>
  <si>
    <t>Pazzini et al</t>
  </si>
  <si>
    <t>Radomski et al</t>
  </si>
  <si>
    <t>Sarkar et al</t>
  </si>
  <si>
    <t>Shah et al</t>
  </si>
  <si>
    <t>She et al</t>
  </si>
  <si>
    <t>Shi et al</t>
  </si>
  <si>
    <t>Shrivastava et al</t>
  </si>
  <si>
    <t>Simberg et al</t>
  </si>
  <si>
    <t>Graphene oxide</t>
  </si>
  <si>
    <t>Singh et al</t>
  </si>
  <si>
    <t>Polystyrene NPs</t>
  </si>
  <si>
    <t>Smyth et al</t>
  </si>
  <si>
    <t>Solouk et al</t>
  </si>
  <si>
    <t>Starmans et al</t>
  </si>
  <si>
    <t>Suzuki et al</t>
  </si>
  <si>
    <t>Syama et al</t>
  </si>
  <si>
    <t>Szekeres et al</t>
  </si>
  <si>
    <t>Carbon nanocapsules</t>
  </si>
  <si>
    <t>Tang et al</t>
  </si>
  <si>
    <t>Treatment of acute thromboembolism in mice using heparin-conjugated carbon nanocapsules</t>
  </si>
  <si>
    <t>10.1021/nn301198r</t>
  </si>
  <si>
    <t>Ternent et al</t>
  </si>
  <si>
    <t>Tiwari et al</t>
  </si>
  <si>
    <t>Tseng et al</t>
  </si>
  <si>
    <t>Journal of Biomedical Materials Research. Part A</t>
  </si>
  <si>
    <t>The biocompatibility and antimicrobial activity of nanocomposites from polyurethane and nano silicate platelets.</t>
  </si>
  <si>
    <t>10.1002/jbm.a.33175</t>
  </si>
  <si>
    <t>Tombácz et al</t>
  </si>
  <si>
    <t>Hydroxyapatite NPs</t>
  </si>
  <si>
    <t>Von Stechow et al</t>
  </si>
  <si>
    <t>Wuang et al</t>
  </si>
  <si>
    <t>Improved In Vitro and In Vivo Biocompatibility of Graphene Oxide through Surface Modification: Poly(Acrylic Acid)-Functionalization is Superior to PEGylation.</t>
  </si>
  <si>
    <t>10(3)</t>
  </si>
  <si>
    <t>10.1021/acsnano.6b00539</t>
  </si>
  <si>
    <t>Zhao et al</t>
  </si>
  <si>
    <t>Zheng et al</t>
  </si>
  <si>
    <t>Bugna et al</t>
  </si>
  <si>
    <t>D'Addio et al</t>
  </si>
  <si>
    <t>De Souza et al</t>
  </si>
  <si>
    <t>Dézsi et al</t>
  </si>
  <si>
    <t>Hamad et al</t>
  </si>
  <si>
    <t>Husain et al</t>
  </si>
  <si>
    <t>Imran ul-haq M</t>
  </si>
  <si>
    <t>7(12)</t>
  </si>
  <si>
    <t>10704-16</t>
  </si>
  <si>
    <t>Inturi et al</t>
  </si>
  <si>
    <t>La Flamme et al</t>
  </si>
  <si>
    <t>Meng et al</t>
  </si>
  <si>
    <t>Mészáros et al</t>
  </si>
  <si>
    <t>Naahidi et al</t>
  </si>
  <si>
    <t>Passirani et al</t>
  </si>
  <si>
    <t>Pham et al</t>
  </si>
  <si>
    <t>Reddy et al</t>
  </si>
  <si>
    <t>10.1038/nbt1332</t>
  </si>
  <si>
    <t>Robbins et al</t>
  </si>
  <si>
    <t>Shan et al</t>
  </si>
  <si>
    <t>Szebeni et al</t>
  </si>
  <si>
    <t>You et al</t>
  </si>
  <si>
    <t>Agashe et al</t>
  </si>
  <si>
    <t>Titanium dioxide</t>
  </si>
  <si>
    <t>Aich et al</t>
  </si>
  <si>
    <t>Alavidjeh et al</t>
  </si>
  <si>
    <t>Iron oxide</t>
  </si>
  <si>
    <t>Almaki et al</t>
  </si>
  <si>
    <t>Angelova et al</t>
  </si>
  <si>
    <t xml:space="preserve">European Journal of Pharmaceutics and Biopharmaceutics </t>
  </si>
  <si>
    <t>Ansari et al</t>
  </si>
  <si>
    <t>Nanogels</t>
  </si>
  <si>
    <t>Arunraj et al</t>
  </si>
  <si>
    <t>Zinc oxide NPs</t>
  </si>
  <si>
    <t>Aula et al</t>
  </si>
  <si>
    <t>Lutetium hydroxycarbonate NPs</t>
  </si>
  <si>
    <t>Ba et al</t>
  </si>
  <si>
    <t>Barshtein et al</t>
  </si>
  <si>
    <t>Beeran et al</t>
  </si>
  <si>
    <t>Bera et al</t>
  </si>
  <si>
    <t>Bhattacharya et al</t>
  </si>
  <si>
    <t>Bomati-Miguel et al</t>
  </si>
  <si>
    <t>Brambilla et al</t>
  </si>
  <si>
    <t>Bussy et al</t>
  </si>
  <si>
    <t>Cai et al</t>
  </si>
  <si>
    <t>Cavalli et al</t>
  </si>
  <si>
    <t>Centi et al</t>
  </si>
  <si>
    <t>Titanium oxide NPs</t>
  </si>
  <si>
    <t>Chakrabartty et al</t>
  </si>
  <si>
    <t>Chang et al</t>
  </si>
  <si>
    <t>Cheng et al</t>
  </si>
  <si>
    <t>Cherian et al</t>
  </si>
  <si>
    <t>Chiang et al</t>
  </si>
  <si>
    <t>Cho et al</t>
  </si>
  <si>
    <t>Choi et al</t>
  </si>
  <si>
    <t>Physicochemical characterization and in vitro hemolysis evaluation of silver nanoparticles.</t>
  </si>
  <si>
    <t>Graphene oxide NPs</t>
  </si>
  <si>
    <t>Choimet et al</t>
  </si>
  <si>
    <t>Graphene</t>
  </si>
  <si>
    <t>Chowdhury et al</t>
  </si>
  <si>
    <t>Ciolkowski et al</t>
  </si>
  <si>
    <t>The influence of PAMAM-OH dendrimers on the activity of human erythrocytes ATPases</t>
  </si>
  <si>
    <t>Cerium oxide NPs</t>
  </si>
  <si>
    <t>Clark et al</t>
  </si>
  <si>
    <t>Platinum NPs</t>
  </si>
  <si>
    <t>Cui et al</t>
  </si>
  <si>
    <t>Dai et al</t>
  </si>
  <si>
    <t>Das et al</t>
  </si>
  <si>
    <t>Davidson et al</t>
  </si>
  <si>
    <t>Deepagan et al</t>
  </si>
  <si>
    <t>Deka et al</t>
  </si>
  <si>
    <t>Devendiran et al</t>
  </si>
  <si>
    <t>Devi et al</t>
  </si>
  <si>
    <t>Diociaiuti et al</t>
  </si>
  <si>
    <t>Domański et al</t>
  </si>
  <si>
    <t>Influence of PAMAM dendrimers on human red blood cells</t>
  </si>
  <si>
    <t xml:space="preserve">Titanium oxide </t>
  </si>
  <si>
    <t>Dumitriu et al</t>
  </si>
  <si>
    <t>Durán-Lobato et al</t>
  </si>
  <si>
    <t>Apatite NPs</t>
  </si>
  <si>
    <t>Dutta et al</t>
  </si>
  <si>
    <t>Eissa et al</t>
  </si>
  <si>
    <t>El Kazzouli et al</t>
  </si>
  <si>
    <t>Ereath Beeran et al</t>
  </si>
  <si>
    <t>Estevanato et al</t>
  </si>
  <si>
    <t>Farazuddin et al</t>
  </si>
  <si>
    <t>Farooq et al</t>
  </si>
  <si>
    <t>Feuser et al</t>
  </si>
  <si>
    <t>Figueiredo et al</t>
  </si>
  <si>
    <t>Forbes et al</t>
  </si>
  <si>
    <t>Gaspar et al</t>
  </si>
  <si>
    <t>Gaudin et al</t>
  </si>
  <si>
    <t>Titanium oxide</t>
  </si>
  <si>
    <t>Ghosh et al</t>
  </si>
  <si>
    <t>Cytotoxic, genotoxic and the hemolytic effect of titanium dioxide (TiO2 ) nanoparticles on human erythrocyte and lymphocyte cells in vitro.</t>
  </si>
  <si>
    <t>Goshisht et al</t>
  </si>
  <si>
    <t>Greish et al</t>
  </si>
  <si>
    <t>Guo et al</t>
  </si>
  <si>
    <t>Han et al</t>
  </si>
  <si>
    <t>Hess et al</t>
  </si>
  <si>
    <t>Journal of Biomedical Materials Research-Part A</t>
  </si>
  <si>
    <t>Ho et al</t>
  </si>
  <si>
    <t>Hu et al</t>
  </si>
  <si>
    <t>Polymeric micelles</t>
  </si>
  <si>
    <t>Huang et al</t>
  </si>
  <si>
    <t>Imanieh et al</t>
  </si>
  <si>
    <t>Isaacman et al</t>
  </si>
  <si>
    <t>Jayalekshmi et al</t>
  </si>
  <si>
    <t>Jin et al</t>
  </si>
  <si>
    <t>Gadolinium NPs</t>
  </si>
  <si>
    <t>Joshi et al</t>
  </si>
  <si>
    <t>Jovanovic et al</t>
  </si>
  <si>
    <t>Kapusetti et al</t>
  </si>
  <si>
    <t>Kettiger et al</t>
  </si>
  <si>
    <t>Khullar et al</t>
  </si>
  <si>
    <t>Graphene NPs</t>
  </si>
  <si>
    <t>Klajnert et al</t>
  </si>
  <si>
    <t>The effect of polyamidoamine dendrimers on human erythrocyte membrane acetylcholinesterase activity</t>
  </si>
  <si>
    <t>Konwar et al</t>
  </si>
  <si>
    <t>Kuznetsova et al</t>
  </si>
  <si>
    <t>Lau et al</t>
  </si>
  <si>
    <t>Vanadium dioxide NPs</t>
  </si>
  <si>
    <t>Nanotoxicity of TiO(2) nanoparticles to erythrocyte in vitro.</t>
  </si>
  <si>
    <t>Liao et al</t>
  </si>
  <si>
    <t>Lin et al</t>
  </si>
  <si>
    <t>Mg Al Zn alloys</t>
  </si>
  <si>
    <t xml:space="preserve">Halloysite nanotubes </t>
  </si>
  <si>
    <t>Luo et al</t>
  </si>
  <si>
    <t>Journal of Clinical Rehabilitative Tissue Engineering Research, 12 (14)</t>
  </si>
  <si>
    <t>Journal of Clinical Rehabilitative Tissue Engineering Research, 12 (10)</t>
  </si>
  <si>
    <t>Macías-Martínez et al</t>
  </si>
  <si>
    <t>Mahal et al</t>
  </si>
  <si>
    <t>Mahanta et al</t>
  </si>
  <si>
    <t>Malik et al</t>
  </si>
  <si>
    <t>Dendrimers: relationship between structure and biocompatibility in vitro, and preliminary studies on the biodistribution of 125I-labelled polyamidoamine dendrimers in vivo.</t>
  </si>
  <si>
    <t>Martinez et al</t>
  </si>
  <si>
    <t>Mayer et al</t>
  </si>
  <si>
    <t>The role of nanoparticle size in hemocompatibility.</t>
  </si>
  <si>
    <t>Effects of Long and Short Carboxylated or Aminated Multiwalled Carbon Nanotubes on Blood Coagulation</t>
  </si>
  <si>
    <t>Milowska et al</t>
  </si>
  <si>
    <t>Morizawa et al</t>
  </si>
  <si>
    <t>Paillard et al</t>
  </si>
  <si>
    <t>Painuly et al</t>
  </si>
  <si>
    <t>Palanivelu et al</t>
  </si>
  <si>
    <t>Passemard et al</t>
  </si>
  <si>
    <t>Patel et al</t>
  </si>
  <si>
    <t>Paul et al</t>
  </si>
  <si>
    <t>Paula et al</t>
  </si>
  <si>
    <t>Pavan et al</t>
  </si>
  <si>
    <t>Peng et al</t>
  </si>
  <si>
    <t>Pereira et al</t>
  </si>
  <si>
    <t>Perumal et al</t>
  </si>
  <si>
    <t>Pinto et al</t>
  </si>
  <si>
    <t>Prabu et al</t>
  </si>
  <si>
    <t>Prodana et al</t>
  </si>
  <si>
    <t>Pu et al</t>
  </si>
  <si>
    <t>Ramana Ramya et al</t>
  </si>
  <si>
    <t>Ramya et al</t>
  </si>
  <si>
    <t>Rani et al</t>
  </si>
  <si>
    <t>Razzaboni et al</t>
  </si>
  <si>
    <t>Rejinold et al</t>
  </si>
  <si>
    <t>Ribeiro et al</t>
  </si>
  <si>
    <t>Rocha et al</t>
  </si>
  <si>
    <t>Sahiner et al</t>
  </si>
  <si>
    <t>Salzano et al</t>
  </si>
  <si>
    <t>Sasidharan et al</t>
  </si>
  <si>
    <t>Sathishkumar et al</t>
  </si>
  <si>
    <t>Selvakumar et al</t>
  </si>
  <si>
    <t>Semenova et al</t>
  </si>
  <si>
    <t>Shahbazi et al</t>
  </si>
  <si>
    <t>The mechanisms of surface chemistry effects of mesoporous silicon nanoparticles on immunotoxicity and biocompatibility.</t>
  </si>
  <si>
    <t>Shen et al</t>
  </si>
  <si>
    <t xml:space="preserve">Carbon nanotubes </t>
  </si>
  <si>
    <t>Skoog et al</t>
  </si>
  <si>
    <t>Slowing et al</t>
  </si>
  <si>
    <t>Bismuth Ferrite NPs</t>
  </si>
  <si>
    <t>Staedler et al</t>
  </si>
  <si>
    <t>Su et al</t>
  </si>
  <si>
    <t>Szczeszak et al</t>
  </si>
  <si>
    <t>Tagami et al</t>
  </si>
  <si>
    <t>Tan et al</t>
  </si>
  <si>
    <t>Hydroxyapatite</t>
  </si>
  <si>
    <t>Tavano et al</t>
  </si>
  <si>
    <t>Tekade et al</t>
  </si>
  <si>
    <t>Teng et al</t>
  </si>
  <si>
    <t>Tenzer et al</t>
  </si>
  <si>
    <t>Thampi et al</t>
  </si>
  <si>
    <t>Tong et al</t>
  </si>
  <si>
    <t>Fullerene NPs</t>
  </si>
  <si>
    <t>Trpkovic et al</t>
  </si>
  <si>
    <t>Oxidative stress-mediated hemolytic activity of solvent exchange-prepared fullerene (C60) nanoparticles.</t>
  </si>
  <si>
    <t>Ungureanu et al</t>
  </si>
  <si>
    <t>Valois et al</t>
  </si>
  <si>
    <t>Van De Ven et al</t>
  </si>
  <si>
    <t>Venault et al</t>
  </si>
  <si>
    <t>Vijayan et al</t>
  </si>
  <si>
    <t>Aluminum oxide NPs</t>
  </si>
  <si>
    <t>Vinardell et al</t>
  </si>
  <si>
    <t>Comparative effects of macro-sized aluminum oxide and aluminum oxide nanoparticles on erythrocyte hemolysis: Influence of cell source, temperature, and size</t>
  </si>
  <si>
    <t>Vora et al</t>
  </si>
  <si>
    <t>Zirconia NPs</t>
  </si>
  <si>
    <t>Weiss et al</t>
  </si>
  <si>
    <t>Cobalt ferrite NPs</t>
  </si>
  <si>
    <t>Wu et al</t>
  </si>
  <si>
    <t xml:space="preserve">Nanogels </t>
  </si>
  <si>
    <t>Xiong et al</t>
  </si>
  <si>
    <t>Yadav et al</t>
  </si>
  <si>
    <t>Yallapu et al</t>
  </si>
  <si>
    <t>Yan et al</t>
  </si>
  <si>
    <t>Magnetosomes</t>
  </si>
  <si>
    <t>TiO2 nanotubes</t>
  </si>
  <si>
    <t>Yellepeddi et al</t>
  </si>
  <si>
    <t>Yildirim et al</t>
  </si>
  <si>
    <t>Yu et al</t>
  </si>
  <si>
    <t>Zare-Zardini et al</t>
  </si>
  <si>
    <t>Carbon dots</t>
  </si>
  <si>
    <t>Carbon NPs</t>
  </si>
  <si>
    <t>Abraham et al</t>
  </si>
  <si>
    <t>Crespo et al</t>
  </si>
  <si>
    <t>Easo et al</t>
  </si>
  <si>
    <t>Gryshchuk et al</t>
  </si>
  <si>
    <t>Guildford et al</t>
  </si>
  <si>
    <t>Hydroxide NPs</t>
  </si>
  <si>
    <t>Silver nanoparticles enhance thrombus formation through increased platelet aggregation and procoagulant activity.</t>
  </si>
  <si>
    <t>Kainthan et al</t>
  </si>
  <si>
    <t>Laloy et al</t>
  </si>
  <si>
    <t>Nanomaterials and Nanotechnology</t>
  </si>
  <si>
    <t>Impact of Silver Nanoparticles on Haemolysis, Platelet Function and Coagulation</t>
  </si>
  <si>
    <t>DOI: 10.5772/59346</t>
  </si>
  <si>
    <t>Hydrogels</t>
  </si>
  <si>
    <t>Martínez-Gutierrez et al</t>
  </si>
  <si>
    <t>Antibacterial activity, inflammatory response, coagulation and cytotoxicity effects of silver nanoparticles.</t>
  </si>
  <si>
    <t>Minet et al</t>
  </si>
  <si>
    <t>Part Fibre Toxicol</t>
  </si>
  <si>
    <t>Ultrasmall superparamagnetic iron oxide nanoparticles acutely promote thrombosis and cardiac oxidative stress and DNA damage in mice.</t>
  </si>
  <si>
    <t>10.1186/s12989-016-0132-x</t>
  </si>
  <si>
    <t>Pinnapireddy et al</t>
  </si>
  <si>
    <t>Shenoi et al</t>
  </si>
  <si>
    <t>Contact activation of kallikrein-kinin system by superparamagnetic iron oxide nanoparticles in vitro and in vivo.</t>
  </si>
  <si>
    <t>Steuer et al</t>
  </si>
  <si>
    <t>Sun et al</t>
  </si>
  <si>
    <t>Vakhrusheva et al</t>
  </si>
  <si>
    <t>Heparinized Magnetic Nanoparticles: In‐Vitro Assessment for Biomedical Applications</t>
  </si>
  <si>
    <t>Nanogel</t>
  </si>
  <si>
    <t>Xia et al</t>
  </si>
  <si>
    <t xml:space="preserve">Surface-engineered nanogel assemblies with integrated blood compatibility, cell proliferation and antibacterial property: towards multifunctional biomedical membranes </t>
  </si>
  <si>
    <t>Zarrabi et al</t>
  </si>
  <si>
    <t>Boron nitride nanotubes</t>
  </si>
  <si>
    <t>Ciofani et al</t>
  </si>
  <si>
    <t>10.2147/IJN.S28144</t>
  </si>
  <si>
    <t>Colvin et al</t>
  </si>
  <si>
    <t>Biocompatibility demands steer medical device developments</t>
  </si>
  <si>
    <t xml:space="preserve">Iron oxide NPs </t>
  </si>
  <si>
    <t>Comănescu et al</t>
  </si>
  <si>
    <t>Coombes et al</t>
  </si>
  <si>
    <t>Corbalan et al</t>
  </si>
  <si>
    <t>Dobrovolskaia et al</t>
  </si>
  <si>
    <t>Dunpall et al</t>
  </si>
  <si>
    <t>Enciso et al</t>
  </si>
  <si>
    <t>Fent et al</t>
  </si>
  <si>
    <t>Guidetti et al</t>
  </si>
  <si>
    <t>He et al</t>
  </si>
  <si>
    <t>Honarbakhsh et al</t>
  </si>
  <si>
    <t>Hydroxyde NPs</t>
  </si>
  <si>
    <t>Juliano et al</t>
  </si>
  <si>
    <t>Khandelwal et al</t>
  </si>
  <si>
    <t>Silicon nanowires</t>
  </si>
  <si>
    <t>Lagonegro et al</t>
  </si>
  <si>
    <t>Lapenda et al</t>
  </si>
  <si>
    <t>Diamond-like carbon</t>
  </si>
  <si>
    <t>Leng et al</t>
  </si>
  <si>
    <t>Lim et al</t>
  </si>
  <si>
    <t>Effects of long and short carboxylated or aminated multiwalled carbon nanotubes on blood coagulation.</t>
  </si>
  <si>
    <t>Miller et al</t>
  </si>
  <si>
    <t>Minelli et al</t>
  </si>
  <si>
    <t>Nandakumar et al</t>
  </si>
  <si>
    <t>Nie et al</t>
  </si>
  <si>
    <t>Okpalugo et al</t>
  </si>
  <si>
    <t>Oommen et al</t>
  </si>
  <si>
    <t>Ragaseema et al</t>
  </si>
  <si>
    <t>Sadaf et al</t>
  </si>
  <si>
    <t>Saini et al</t>
  </si>
  <si>
    <t>Santos-Martinez et al</t>
  </si>
  <si>
    <t>Shukla et al</t>
  </si>
  <si>
    <t>Titanium nanotubes</t>
  </si>
  <si>
    <t>Smith et al</t>
  </si>
  <si>
    <t>Sriram et al</t>
  </si>
  <si>
    <t>Stamopoulos et al</t>
  </si>
  <si>
    <t>Stevens et al</t>
  </si>
  <si>
    <t>Takahashi et al</t>
  </si>
  <si>
    <t>Wauthoz et al</t>
  </si>
  <si>
    <t>Silicon dioxide</t>
  </si>
  <si>
    <t>Weisenberg et al</t>
  </si>
  <si>
    <t>Ye et al</t>
  </si>
  <si>
    <t>Yue et al</t>
  </si>
  <si>
    <t>Journal of biomedical engineering</t>
  </si>
  <si>
    <t>Åkesson et al</t>
  </si>
  <si>
    <t>Allard-Vannier et al</t>
  </si>
  <si>
    <t>Allémann et al</t>
  </si>
  <si>
    <t>Andersen et al</t>
  </si>
  <si>
    <t>Aqil et al</t>
  </si>
  <si>
    <t>Bellido et al</t>
  </si>
  <si>
    <t>Bertholon et al</t>
  </si>
  <si>
    <t>Cenni et al</t>
  </si>
  <si>
    <t>Chauvierre et al</t>
  </si>
  <si>
    <t>Dash et al</t>
  </si>
  <si>
    <t>Donev et al</t>
  </si>
  <si>
    <t>Dvash et al</t>
  </si>
  <si>
    <t>Eidi et al</t>
  </si>
  <si>
    <t>Engberg et al</t>
  </si>
  <si>
    <t>Fischer et al</t>
  </si>
  <si>
    <t>Zirconia</t>
  </si>
  <si>
    <t>Alumina</t>
  </si>
  <si>
    <t>Gaucher et al</t>
  </si>
  <si>
    <t>Hak et al</t>
  </si>
  <si>
    <t>Hirsjärvi et al</t>
  </si>
  <si>
    <t>Hulander et al</t>
  </si>
  <si>
    <t>Huynh et al</t>
  </si>
  <si>
    <t>Kheir et al</t>
  </si>
  <si>
    <t>Labarre et al</t>
  </si>
  <si>
    <t>Layre et al</t>
  </si>
  <si>
    <t>Leszczak et al</t>
  </si>
  <si>
    <t>Ling et al</t>
  </si>
  <si>
    <t>Long et al</t>
  </si>
  <si>
    <t>Martínez-Barbosa et al</t>
  </si>
  <si>
    <t>Misra et al</t>
  </si>
  <si>
    <t>Mizrahy et al</t>
  </si>
  <si>
    <t>Moghimi et al</t>
  </si>
  <si>
    <t>Molino et al</t>
  </si>
  <si>
    <t>Mosqueira et al</t>
  </si>
  <si>
    <t>Mukherjee et al</t>
  </si>
  <si>
    <t>Silicon</t>
  </si>
  <si>
    <t>Muthusubramaniam et al</t>
  </si>
  <si>
    <t>Pondman et al</t>
  </si>
  <si>
    <t>Quaglia et al</t>
  </si>
  <si>
    <t>Resnier et al</t>
  </si>
  <si>
    <t>Rybak-Smith et al</t>
  </si>
  <si>
    <t>Salvador-Morales et al</t>
  </si>
  <si>
    <t>Socha et al</t>
  </si>
  <si>
    <t>Trung Bui et al</t>
  </si>
  <si>
    <t>Vauthier et al</t>
  </si>
  <si>
    <t>Vedakumari et al</t>
  </si>
  <si>
    <t>Verhoef et al</t>
  </si>
  <si>
    <t>Vonarbourg et al</t>
  </si>
  <si>
    <t>Wibroe et al</t>
  </si>
  <si>
    <t>Lipid bilayer</t>
  </si>
  <si>
    <t>Yorulmaz et al</t>
  </si>
  <si>
    <t>Yousefi et al</t>
  </si>
  <si>
    <t>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</si>
</sst>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scheme val="minor"/>
    </font>
    <font>
      <b/>
      <sz val="11"/>
      <color theme="1"/>
      <name val="Calibri"/>
      <family val="2"/>
      <scheme val="minor"/>
    </font>
    <font>
      <sz val="12"/>
      <color theme="1"/>
      <name val="Arial"/>
      <family val="2"/>
    </font>
    <font>
      <b/>
      <sz val="12"/>
      <color theme="1"/>
      <name val="Arial"/>
      <family val="2"/>
    </font>
    <font>
      <sz val="11"/>
      <name val="Calibri"/>
      <family val="2"/>
      <scheme val="minor"/>
    </font>
    <font>
      <b/>
      <sz val="11"/>
      <name val="Calibri"/>
      <family val="2"/>
      <scheme val="minor"/>
    </font>
    <font>
      <b/>
      <sz val="16"/>
      <color theme="1"/>
      <name val="Calibri"/>
      <family val="2"/>
      <scheme val="minor"/>
    </font>
    <font>
      <b/>
      <sz val="17"/>
      <color theme="1"/>
      <name val="Calibri"/>
      <family val="2"/>
      <scheme val="minor"/>
    </font>
    <font>
      <sz val="17"/>
      <color theme="1"/>
      <name val="Calibri"/>
      <family val="2"/>
      <scheme val="minor"/>
    </font>
  </fonts>
  <fills count="18">
    <fill>
      <patternFill patternType="none"/>
    </fill>
    <fill>
      <patternFill patternType="gray125"/>
    </fill>
    <fill>
      <patternFill patternType="solid">
        <fgColor theme="6"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9"/>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6"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s>
  <cellStyleXfs count="9">
    <xf numFmtId="0" fontId="0" fillId="0" borderId="0"/>
    <xf numFmtId="0" fontId="2" fillId="0" borderId="0"/>
    <xf numFmtId="0" fontId="4" fillId="0" borderId="0" applyNumberFormat="0" applyFill="0" applyBorder="0" applyAlignment="0" applyProtection="0"/>
    <xf numFmtId="0" fontId="2" fillId="0" borderId="0"/>
    <xf numFmtId="0" fontId="1" fillId="0" borderId="0"/>
    <xf numFmtId="0" fontId="3" fillId="0" borderId="0"/>
    <xf numFmtId="0" fontId="3" fillId="0" borderId="0"/>
    <xf numFmtId="0" fontId="2" fillId="0" borderId="0"/>
    <xf numFmtId="0" fontId="2" fillId="0" borderId="0"/>
  </cellStyleXfs>
  <cellXfs count="225">
    <xf numFmtId="0" fontId="0" fillId="0" borderId="0" xfId="0"/>
    <xf numFmtId="0" fontId="0" fillId="0" borderId="1" xfId="0" applyBorder="1"/>
    <xf numFmtId="0" fontId="0" fillId="0" borderId="1" xfId="0" applyBorder="1" applyAlignment="1">
      <alignment horizontal="center"/>
    </xf>
    <xf numFmtId="0" fontId="0" fillId="0" borderId="0" xfId="0" applyAlignment="1">
      <alignment horizontal="center"/>
    </xf>
    <xf numFmtId="0" fontId="0" fillId="0" borderId="1" xfId="0" applyFill="1" applyBorder="1"/>
    <xf numFmtId="0" fontId="5" fillId="0" borderId="1" xfId="0" applyFont="1" applyBorder="1" applyAlignment="1">
      <alignment horizontal="center"/>
    </xf>
    <xf numFmtId="0" fontId="0" fillId="0" borderId="0" xfId="0" applyBorder="1"/>
    <xf numFmtId="0" fontId="0" fillId="0" borderId="0" xfId="0" applyFill="1" applyBorder="1" applyAlignment="1">
      <alignment horizontal="center"/>
    </xf>
    <xf numFmtId="0" fontId="0" fillId="0" borderId="1" xfId="0" applyFill="1"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1" xfId="0" applyFill="1" applyBorder="1" applyAlignment="1">
      <alignment horizontal="left"/>
    </xf>
    <xf numFmtId="0" fontId="0" fillId="2" borderId="1" xfId="0" applyFill="1" applyBorder="1" applyAlignment="1">
      <alignment horizontal="center"/>
    </xf>
    <xf numFmtId="0" fontId="0" fillId="2" borderId="1" xfId="0" applyFill="1" applyBorder="1" applyAlignment="1">
      <alignment horizontal="left"/>
    </xf>
    <xf numFmtId="0" fontId="0" fillId="4" borderId="1" xfId="0" applyFill="1" applyBorder="1" applyAlignment="1">
      <alignment horizontal="center"/>
    </xf>
    <xf numFmtId="0" fontId="0" fillId="0" borderId="0" xfId="0" applyFill="1"/>
    <xf numFmtId="0" fontId="0" fillId="4" borderId="1" xfId="0" applyFill="1" applyBorder="1" applyAlignment="1">
      <alignment horizontal="left"/>
    </xf>
    <xf numFmtId="0" fontId="0" fillId="0" borderId="0" xfId="0" applyAlignment="1">
      <alignment wrapText="1"/>
    </xf>
    <xf numFmtId="0" fontId="0" fillId="0" borderId="1" xfId="0" applyBorder="1" applyAlignment="1">
      <alignment wrapText="1"/>
    </xf>
    <xf numFmtId="0" fontId="5" fillId="2" borderId="0" xfId="0" applyFont="1" applyFill="1" applyAlignment="1">
      <alignment horizontal="center" vertical="center" wrapText="1"/>
    </xf>
    <xf numFmtId="0" fontId="0" fillId="0" borderId="1" xfId="0" applyFill="1" applyBorder="1" applyAlignment="1">
      <alignment horizontal="left" wrapText="1"/>
    </xf>
    <xf numFmtId="0" fontId="0" fillId="0" borderId="0" xfId="0" applyBorder="1" applyAlignment="1">
      <alignment horizontal="center" wrapText="1"/>
    </xf>
    <xf numFmtId="0" fontId="0" fillId="0" borderId="0" xfId="0" applyBorder="1" applyAlignment="1">
      <alignment wrapText="1"/>
    </xf>
    <xf numFmtId="0" fontId="0" fillId="0" borderId="0" xfId="0" applyAlignment="1">
      <alignment horizontal="center" wrapText="1"/>
    </xf>
    <xf numFmtId="0" fontId="0" fillId="0" borderId="0" xfId="0" applyAlignment="1">
      <alignment horizontal="left"/>
    </xf>
    <xf numFmtId="0" fontId="5" fillId="0" borderId="5" xfId="0" applyFont="1" applyFill="1" applyBorder="1" applyAlignment="1">
      <alignment horizontal="center"/>
    </xf>
    <xf numFmtId="0" fontId="5" fillId="0" borderId="1" xfId="0" applyFont="1" applyFill="1" applyBorder="1" applyAlignment="1">
      <alignment horizontal="center"/>
    </xf>
    <xf numFmtId="0" fontId="5" fillId="2" borderId="0" xfId="0" applyFont="1" applyFill="1" applyBorder="1" applyAlignment="1">
      <alignment vertical="center" wrapText="1"/>
    </xf>
    <xf numFmtId="0" fontId="0" fillId="0" borderId="4" xfId="0" applyFill="1" applyBorder="1"/>
    <xf numFmtId="0" fontId="0" fillId="12" borderId="1" xfId="0" applyFill="1" applyBorder="1" applyAlignment="1">
      <alignment horizontal="center"/>
    </xf>
    <xf numFmtId="0" fontId="5" fillId="0" borderId="12" xfId="0" applyFont="1" applyBorder="1" applyAlignment="1"/>
    <xf numFmtId="0" fontId="5" fillId="0" borderId="2" xfId="0" applyFont="1" applyBorder="1" applyAlignment="1"/>
    <xf numFmtId="0" fontId="11" fillId="2" borderId="1" xfId="0" applyFont="1" applyFill="1" applyBorder="1" applyAlignment="1">
      <alignment horizontal="left" vertical="center"/>
    </xf>
    <xf numFmtId="0" fontId="0" fillId="0" borderId="5" xfId="0" applyFill="1" applyBorder="1"/>
    <xf numFmtId="0" fontId="5" fillId="0" borderId="0" xfId="0" applyFont="1" applyFill="1" applyBorder="1" applyAlignment="1">
      <alignment horizontal="center" wrapText="1"/>
    </xf>
    <xf numFmtId="164" fontId="0" fillId="0" borderId="0" xfId="0" applyNumberFormat="1" applyFill="1" applyBorder="1" applyAlignment="1">
      <alignment horizontal="center" wrapText="1"/>
    </xf>
    <xf numFmtId="0" fontId="5" fillId="0" borderId="1" xfId="0" applyFont="1" applyFill="1" applyBorder="1" applyAlignment="1">
      <alignment horizontal="center" wrapText="1"/>
    </xf>
    <xf numFmtId="164" fontId="0" fillId="0" borderId="0" xfId="0" applyNumberFormat="1" applyFill="1" applyBorder="1" applyAlignment="1">
      <alignment horizontal="center"/>
    </xf>
    <xf numFmtId="0" fontId="0" fillId="0" borderId="1" xfId="0" applyBorder="1"/>
    <xf numFmtId="0" fontId="0" fillId="10" borderId="0" xfId="0" applyFill="1"/>
    <xf numFmtId="0" fontId="7" fillId="0" borderId="1" xfId="0" applyFont="1" applyFill="1" applyBorder="1" applyAlignment="1">
      <alignment horizontal="center"/>
    </xf>
    <xf numFmtId="0" fontId="7" fillId="0" borderId="1" xfId="0" applyFont="1" applyFill="1" applyBorder="1" applyAlignment="1">
      <alignment horizontal="center" vertical="center" wrapText="1"/>
    </xf>
    <xf numFmtId="0" fontId="5" fillId="0" borderId="3" xfId="0" applyFont="1" applyFill="1" applyBorder="1" applyAlignment="1">
      <alignment horizontal="center"/>
    </xf>
    <xf numFmtId="1" fontId="5" fillId="0" borderId="1" xfId="0" applyNumberFormat="1" applyFont="1" applyFill="1" applyBorder="1" applyAlignment="1">
      <alignment horizontal="center" vertical="center" wrapText="1"/>
    </xf>
    <xf numFmtId="0" fontId="0" fillId="0" borderId="3" xfId="0" applyFill="1" applyBorder="1" applyAlignment="1">
      <alignment horizontal="center"/>
    </xf>
    <xf numFmtId="0" fontId="5" fillId="0" borderId="4" xfId="0" applyFont="1" applyFill="1" applyBorder="1"/>
    <xf numFmtId="0" fontId="9" fillId="0" borderId="1" xfId="0" applyFont="1" applyFill="1" applyBorder="1" applyAlignment="1">
      <alignment wrapText="1"/>
    </xf>
    <xf numFmtId="0" fontId="5" fillId="0" borderId="0" xfId="0" applyFont="1" applyFill="1"/>
    <xf numFmtId="164" fontId="0" fillId="0" borderId="1" xfId="0" applyNumberFormat="1" applyFill="1" applyBorder="1" applyAlignment="1">
      <alignment horizontal="center"/>
    </xf>
    <xf numFmtId="0" fontId="0" fillId="0" borderId="0" xfId="0" applyFill="1" applyAlignment="1">
      <alignment horizontal="center"/>
    </xf>
    <xf numFmtId="0" fontId="5" fillId="0" borderId="1" xfId="0" applyFont="1" applyFill="1" applyBorder="1"/>
    <xf numFmtId="0" fontId="5" fillId="0" borderId="1" xfId="0" applyFont="1" applyFill="1" applyBorder="1" applyAlignment="1">
      <alignment wrapText="1"/>
    </xf>
    <xf numFmtId="0" fontId="0" fillId="0" borderId="0" xfId="0" applyFill="1" applyAlignment="1">
      <alignment wrapText="1"/>
    </xf>
    <xf numFmtId="16" fontId="0" fillId="0" borderId="1" xfId="0" applyNumberFormat="1" applyFill="1" applyBorder="1" applyAlignment="1">
      <alignment horizontal="center"/>
    </xf>
    <xf numFmtId="164" fontId="0" fillId="0" borderId="1" xfId="0" applyNumberFormat="1" applyFill="1" applyBorder="1"/>
    <xf numFmtId="0" fontId="5" fillId="0" borderId="4" xfId="0" applyFont="1" applyFill="1" applyBorder="1" applyAlignment="1">
      <alignment wrapText="1"/>
    </xf>
    <xf numFmtId="0" fontId="0" fillId="0" borderId="1" xfId="0" applyFont="1" applyFill="1" applyBorder="1" applyAlignment="1">
      <alignment horizontal="center"/>
    </xf>
    <xf numFmtId="0" fontId="0" fillId="0" borderId="1" xfId="0" applyFill="1" applyBorder="1" applyAlignment="1">
      <alignment horizontal="center" wrapText="1"/>
    </xf>
    <xf numFmtId="0" fontId="0" fillId="0" borderId="1" xfId="0" applyFill="1" applyBorder="1" applyAlignment="1">
      <alignment wrapText="1"/>
    </xf>
    <xf numFmtId="0" fontId="5" fillId="0" borderId="2" xfId="0" applyFont="1" applyFill="1" applyBorder="1" applyAlignment="1">
      <alignment horizontal="center"/>
    </xf>
    <xf numFmtId="0" fontId="0" fillId="0" borderId="2" xfId="0" applyFill="1" applyBorder="1" applyAlignment="1">
      <alignment horizontal="center"/>
    </xf>
    <xf numFmtId="164" fontId="0" fillId="0" borderId="1" xfId="0" applyNumberFormat="1" applyFill="1" applyBorder="1" applyAlignment="1">
      <alignment horizontal="center" wrapText="1"/>
    </xf>
    <xf numFmtId="0" fontId="5" fillId="0" borderId="0" xfId="0" applyFont="1" applyFill="1" applyBorder="1"/>
    <xf numFmtId="0" fontId="7" fillId="0" borderId="0" xfId="0" applyFont="1" applyFill="1" applyAlignment="1">
      <alignment horizontal="center"/>
    </xf>
    <xf numFmtId="1" fontId="6" fillId="0" borderId="1" xfId="0" applyNumberFormat="1" applyFont="1" applyFill="1" applyBorder="1" applyAlignment="1">
      <alignment horizontal="center"/>
    </xf>
    <xf numFmtId="0" fontId="0" fillId="0" borderId="4" xfId="0" applyFill="1" applyBorder="1" applyAlignment="1">
      <alignment horizontal="center"/>
    </xf>
    <xf numFmtId="0" fontId="0" fillId="0" borderId="0" xfId="0" applyFill="1" applyBorder="1"/>
    <xf numFmtId="0" fontId="9" fillId="0" borderId="1" xfId="0" applyFont="1" applyFill="1" applyBorder="1" applyAlignment="1">
      <alignment horizontal="center"/>
    </xf>
    <xf numFmtId="16" fontId="0" fillId="0" borderId="1" xfId="0" applyNumberFormat="1" applyFill="1" applyBorder="1"/>
    <xf numFmtId="0" fontId="0" fillId="0" borderId="3" xfId="0" applyFill="1" applyBorder="1"/>
    <xf numFmtId="0" fontId="0" fillId="0" borderId="4" xfId="0" applyFill="1" applyBorder="1" applyAlignment="1">
      <alignment wrapText="1"/>
    </xf>
    <xf numFmtId="0" fontId="0" fillId="0" borderId="3" xfId="0" applyFill="1" applyBorder="1" applyAlignment="1">
      <alignment horizontal="left"/>
    </xf>
    <xf numFmtId="0" fontId="0" fillId="0" borderId="1" xfId="0" applyFont="1" applyFill="1" applyBorder="1"/>
    <xf numFmtId="0" fontId="4" fillId="0" borderId="1" xfId="2" applyFill="1" applyBorder="1"/>
    <xf numFmtId="0" fontId="0" fillId="0" borderId="2" xfId="0" applyFill="1" applyBorder="1"/>
    <xf numFmtId="0" fontId="0" fillId="0" borderId="0" xfId="0" applyFill="1" applyBorder="1" applyAlignment="1">
      <alignment horizontal="left"/>
    </xf>
    <xf numFmtId="0" fontId="0" fillId="0" borderId="1" xfId="0" applyBorder="1" applyAlignment="1">
      <alignment vertical="center" wrapText="1"/>
    </xf>
    <xf numFmtId="0" fontId="0" fillId="6" borderId="1" xfId="0" applyFill="1" applyBorder="1" applyAlignment="1">
      <alignment vertical="center" wrapText="1"/>
    </xf>
    <xf numFmtId="0" fontId="5" fillId="7" borderId="1" xfId="0" applyFont="1" applyFill="1" applyBorder="1" applyAlignment="1">
      <alignment vertical="center" wrapText="1"/>
    </xf>
    <xf numFmtId="0" fontId="5" fillId="6" borderId="1" xfId="0" applyFont="1" applyFill="1" applyBorder="1" applyAlignment="1">
      <alignment vertical="center" wrapText="1"/>
    </xf>
    <xf numFmtId="0" fontId="5" fillId="4" borderId="1" xfId="0" applyFont="1" applyFill="1" applyBorder="1" applyAlignment="1">
      <alignment vertical="center" wrapText="1"/>
    </xf>
    <xf numFmtId="0" fontId="5" fillId="4" borderId="1" xfId="0" applyFont="1" applyFill="1" applyBorder="1" applyAlignment="1">
      <alignment horizontal="center" vertical="center" wrapText="1"/>
    </xf>
    <xf numFmtId="0" fontId="5"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4" borderId="1" xfId="0" applyFont="1" applyFill="1" applyBorder="1" applyAlignment="1">
      <alignment vertical="center" wrapText="1"/>
    </xf>
    <xf numFmtId="0" fontId="5" fillId="0" borderId="1" xfId="0" applyFont="1" applyBorder="1" applyAlignment="1">
      <alignment vertical="center" wrapText="1"/>
    </xf>
    <xf numFmtId="0" fontId="0" fillId="0" borderId="0" xfId="0" applyAlignment="1">
      <alignment vertical="center" wrapText="1"/>
    </xf>
    <xf numFmtId="0" fontId="5" fillId="0" borderId="11" xfId="0" applyFont="1" applyFill="1" applyBorder="1"/>
    <xf numFmtId="0" fontId="5" fillId="0" borderId="1" xfId="0" applyFont="1" applyFill="1" applyBorder="1" applyAlignment="1">
      <alignment horizontal="left"/>
    </xf>
    <xf numFmtId="0" fontId="5" fillId="0" borderId="0" xfId="0" applyFont="1" applyFill="1" applyBorder="1" applyAlignment="1">
      <alignment horizontal="center"/>
    </xf>
    <xf numFmtId="164" fontId="0" fillId="0" borderId="0" xfId="0" applyNumberFormat="1" applyFill="1" applyBorder="1"/>
    <xf numFmtId="0" fontId="0" fillId="0" borderId="1" xfId="0" applyFill="1" applyBorder="1" applyAlignment="1">
      <alignment horizontal="left" vertical="center"/>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vertical="center"/>
    </xf>
    <xf numFmtId="0" fontId="0" fillId="0" borderId="0" xfId="0" applyFill="1" applyAlignment="1">
      <alignment vertical="center"/>
    </xf>
    <xf numFmtId="0" fontId="0" fillId="0" borderId="0" xfId="0" applyFill="1" applyAlignment="1">
      <alignment horizontal="center" vertical="center"/>
    </xf>
    <xf numFmtId="0" fontId="5" fillId="0" borderId="1" xfId="0" applyFont="1" applyFill="1" applyBorder="1" applyAlignment="1">
      <alignment horizontal="center" vertical="center" wrapText="1"/>
    </xf>
    <xf numFmtId="0" fontId="0" fillId="0" borderId="2" xfId="0" applyBorder="1"/>
    <xf numFmtId="16" fontId="0" fillId="0" borderId="0" xfId="0" applyNumberFormat="1" applyFill="1" applyBorder="1"/>
    <xf numFmtId="0" fontId="0" fillId="0" borderId="0" xfId="0" applyFont="1" applyFill="1" applyBorder="1"/>
    <xf numFmtId="0" fontId="4" fillId="0" borderId="0" xfId="2" applyFill="1" applyBorder="1"/>
    <xf numFmtId="0" fontId="0" fillId="0" borderId="1" xfId="0" applyFill="1" applyBorder="1" applyAlignment="1"/>
    <xf numFmtId="0" fontId="8" fillId="0" borderId="3" xfId="0" applyFont="1" applyFill="1" applyBorder="1" applyAlignment="1">
      <alignment horizontal="center"/>
    </xf>
    <xf numFmtId="0" fontId="8" fillId="0" borderId="1" xfId="0" applyFont="1" applyFill="1" applyBorder="1" applyAlignment="1">
      <alignment horizontal="center"/>
    </xf>
    <xf numFmtId="1" fontId="0" fillId="0" borderId="1" xfId="0" applyNumberFormat="1" applyFill="1" applyBorder="1" applyAlignment="1">
      <alignment horizontal="center"/>
    </xf>
    <xf numFmtId="1" fontId="0" fillId="0" borderId="1" xfId="0" applyNumberFormat="1" applyFill="1" applyBorder="1" applyAlignment="1">
      <alignment horizontal="center" vertical="center" wrapText="1"/>
    </xf>
    <xf numFmtId="1" fontId="0" fillId="0" borderId="0" xfId="0" applyNumberFormat="1" applyFill="1" applyBorder="1" applyAlignment="1">
      <alignment horizontal="center"/>
    </xf>
    <xf numFmtId="0" fontId="0" fillId="0" borderId="6" xfId="0" applyFill="1" applyBorder="1"/>
    <xf numFmtId="0" fontId="0" fillId="0" borderId="6" xfId="0" applyFill="1" applyBorder="1" applyAlignment="1">
      <alignment horizontal="center" wrapText="1"/>
    </xf>
    <xf numFmtId="0" fontId="0" fillId="0" borderId="6" xfId="0" applyFill="1" applyBorder="1" applyAlignment="1">
      <alignment wrapText="1"/>
    </xf>
    <xf numFmtId="0" fontId="0" fillId="0" borderId="6" xfId="0" applyFill="1" applyBorder="1" applyAlignment="1">
      <alignment horizontal="center"/>
    </xf>
    <xf numFmtId="0" fontId="0" fillId="0" borderId="9" xfId="0" applyFill="1" applyBorder="1"/>
    <xf numFmtId="0" fontId="0" fillId="0" borderId="2" xfId="0" applyFill="1" applyBorder="1" applyAlignment="1">
      <alignment horizontal="center" wrapText="1"/>
    </xf>
    <xf numFmtId="0" fontId="0" fillId="0" borderId="2" xfId="0" applyFill="1" applyBorder="1" applyAlignment="1">
      <alignment horizontal="left" wrapText="1"/>
    </xf>
    <xf numFmtId="0" fontId="8" fillId="0" borderId="1" xfId="0" applyFont="1" applyFill="1" applyBorder="1"/>
    <xf numFmtId="0" fontId="0" fillId="0" borderId="2" xfId="0" applyFill="1" applyBorder="1" applyAlignment="1">
      <alignment wrapText="1"/>
    </xf>
    <xf numFmtId="0" fontId="0" fillId="0" borderId="3" xfId="0" applyFill="1" applyBorder="1" applyAlignment="1"/>
    <xf numFmtId="0" fontId="0" fillId="0" borderId="0" xfId="0" applyFill="1" applyBorder="1" applyAlignment="1"/>
    <xf numFmtId="0" fontId="0" fillId="0" borderId="0" xfId="0" applyFill="1" applyAlignment="1"/>
    <xf numFmtId="0" fontId="0" fillId="0" borderId="6" xfId="0" applyFill="1" applyBorder="1" applyAlignment="1"/>
    <xf numFmtId="0" fontId="0" fillId="0" borderId="7" xfId="0" applyFill="1" applyBorder="1" applyAlignment="1"/>
    <xf numFmtId="0" fontId="0" fillId="0" borderId="8" xfId="0" applyFill="1" applyBorder="1" applyAlignment="1">
      <alignment wrapText="1"/>
    </xf>
    <xf numFmtId="0" fontId="0" fillId="0" borderId="9" xfId="0" applyFill="1" applyBorder="1" applyAlignment="1"/>
    <xf numFmtId="0" fontId="0" fillId="0" borderId="2" xfId="0" applyFill="1" applyBorder="1" applyAlignment="1">
      <alignment horizontal="left"/>
    </xf>
    <xf numFmtId="0" fontId="0" fillId="0" borderId="4" xfId="0" applyFill="1" applyBorder="1" applyAlignment="1"/>
    <xf numFmtId="0" fontId="0" fillId="0" borderId="10" xfId="0" applyFill="1" applyBorder="1"/>
    <xf numFmtId="0" fontId="0" fillId="0" borderId="11" xfId="0" applyFill="1" applyBorder="1" applyAlignment="1">
      <alignment wrapText="1"/>
    </xf>
    <xf numFmtId="0" fontId="0" fillId="0" borderId="1" xfId="0" applyFont="1" applyFill="1" applyBorder="1" applyAlignment="1">
      <alignment wrapText="1"/>
    </xf>
    <xf numFmtId="0" fontId="0" fillId="0" borderId="0" xfId="0" applyFill="1" applyBorder="1" applyAlignment="1">
      <alignment horizontal="center" wrapText="1"/>
    </xf>
    <xf numFmtId="0" fontId="0" fillId="0" borderId="0" xfId="0" applyFill="1" applyBorder="1" applyAlignment="1">
      <alignment wrapText="1"/>
    </xf>
    <xf numFmtId="0" fontId="0" fillId="0" borderId="2" xfId="0" applyBorder="1" applyAlignment="1">
      <alignment wrapText="1"/>
    </xf>
    <xf numFmtId="0" fontId="5" fillId="0" borderId="1" xfId="0" applyFont="1" applyBorder="1" applyAlignment="1">
      <alignment vertical="center"/>
    </xf>
    <xf numFmtId="0" fontId="0" fillId="6" borderId="1" xfId="0" applyFill="1" applyBorder="1" applyAlignment="1">
      <alignment vertical="center"/>
    </xf>
    <xf numFmtId="0" fontId="5" fillId="12" borderId="1" xfId="0" applyFont="1" applyFill="1" applyBorder="1" applyAlignment="1">
      <alignment vertical="center"/>
    </xf>
    <xf numFmtId="0" fontId="5" fillId="7"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15"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5" fillId="16" borderId="1" xfId="0" applyFont="1" applyFill="1" applyBorder="1" applyAlignment="1">
      <alignment horizontal="center" vertical="center" wrapText="1"/>
    </xf>
    <xf numFmtId="0" fontId="5" fillId="16" borderId="1" xfId="0" applyFont="1" applyFill="1" applyBorder="1" applyAlignment="1">
      <alignment vertical="center" wrapText="1"/>
    </xf>
    <xf numFmtId="0" fontId="0" fillId="0" borderId="0" xfId="0" applyAlignment="1">
      <alignment vertical="center"/>
    </xf>
    <xf numFmtId="0" fontId="5" fillId="12" borderId="5"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1" xfId="0" applyFont="1" applyFill="1" applyBorder="1" applyAlignment="1">
      <alignment horizontal="left" wrapText="1"/>
    </xf>
    <xf numFmtId="0" fontId="5" fillId="12" borderId="5" xfId="0" applyFont="1" applyFill="1" applyBorder="1" applyAlignment="1">
      <alignment horizontal="left" wrapText="1"/>
    </xf>
    <xf numFmtId="0" fontId="0" fillId="13" borderId="1" xfId="0" applyFill="1" applyBorder="1" applyAlignment="1">
      <alignment horizontal="left"/>
    </xf>
    <xf numFmtId="0" fontId="0" fillId="13" borderId="1" xfId="0" applyFill="1" applyBorder="1" applyAlignment="1">
      <alignment horizontal="center"/>
    </xf>
    <xf numFmtId="0" fontId="0" fillId="12" borderId="1" xfId="0" applyFill="1" applyBorder="1" applyAlignment="1">
      <alignment horizontal="left"/>
    </xf>
    <xf numFmtId="0" fontId="0" fillId="13" borderId="0" xfId="0" applyFill="1"/>
    <xf numFmtId="16" fontId="0" fillId="4" borderId="1" xfId="0" applyNumberFormat="1" applyFill="1" applyBorder="1" applyAlignment="1">
      <alignment horizontal="left"/>
    </xf>
    <xf numFmtId="0" fontId="0" fillId="4" borderId="0" xfId="0" applyFill="1" applyAlignment="1">
      <alignment horizontal="left"/>
    </xf>
    <xf numFmtId="0" fontId="0" fillId="4" borderId="1" xfId="0" applyFont="1" applyFill="1" applyBorder="1" applyAlignment="1">
      <alignment horizontal="left"/>
    </xf>
    <xf numFmtId="0" fontId="0" fillId="4" borderId="1" xfId="0" applyFont="1" applyFill="1" applyBorder="1" applyAlignment="1">
      <alignment horizontal="center"/>
    </xf>
    <xf numFmtId="0" fontId="0" fillId="12" borderId="1" xfId="0" applyFont="1" applyFill="1" applyBorder="1" applyAlignment="1">
      <alignment horizontal="left"/>
    </xf>
    <xf numFmtId="0" fontId="0" fillId="0" borderId="0" xfId="0" applyFont="1"/>
    <xf numFmtId="0" fontId="0" fillId="12" borderId="0" xfId="0" applyFill="1" applyBorder="1" applyAlignment="1">
      <alignment horizontal="left"/>
    </xf>
    <xf numFmtId="0" fontId="0" fillId="4" borderId="0" xfId="0" applyFill="1"/>
    <xf numFmtId="0" fontId="0" fillId="12" borderId="0" xfId="0" applyFill="1"/>
    <xf numFmtId="0" fontId="0" fillId="0" borderId="1" xfId="0" applyBorder="1" applyAlignment="1">
      <alignment vertical="center"/>
    </xf>
    <xf numFmtId="0" fontId="5" fillId="12" borderId="1" xfId="0" applyFont="1" applyFill="1" applyBorder="1" applyAlignment="1">
      <alignment horizontal="left" vertical="center" wrapText="1"/>
    </xf>
    <xf numFmtId="0" fontId="0" fillId="0" borderId="0" xfId="0" applyFill="1" applyBorder="1" applyAlignment="1">
      <alignment vertical="center"/>
    </xf>
    <xf numFmtId="0" fontId="0" fillId="3" borderId="1" xfId="0" applyFill="1" applyBorder="1" applyAlignment="1">
      <alignment horizontal="left" vertical="center"/>
    </xf>
    <xf numFmtId="0" fontId="0" fillId="3" borderId="1" xfId="0" applyFill="1" applyBorder="1" applyAlignment="1">
      <alignment vertical="center"/>
    </xf>
    <xf numFmtId="0" fontId="0" fillId="3" borderId="1" xfId="0" applyFill="1" applyBorder="1" applyAlignment="1">
      <alignment vertical="center" wrapText="1"/>
    </xf>
    <xf numFmtId="0" fontId="0" fillId="3" borderId="1" xfId="0" applyFill="1" applyBorder="1" applyAlignment="1">
      <alignment horizontal="center" vertical="center"/>
    </xf>
    <xf numFmtId="0" fontId="0" fillId="3" borderId="0" xfId="0" applyFill="1" applyAlignment="1">
      <alignment vertical="center" wrapText="1"/>
    </xf>
    <xf numFmtId="0" fontId="0" fillId="0" borderId="0" xfId="0" applyFill="1" applyBorder="1" applyAlignment="1">
      <alignment horizontal="left" vertical="center"/>
    </xf>
    <xf numFmtId="0" fontId="0" fillId="3" borderId="1" xfId="0" applyFont="1" applyFill="1" applyBorder="1" applyAlignment="1">
      <alignment vertical="center" wrapText="1"/>
    </xf>
    <xf numFmtId="0" fontId="0" fillId="9" borderId="1" xfId="0" applyFill="1" applyBorder="1" applyAlignment="1">
      <alignment vertical="center"/>
    </xf>
    <xf numFmtId="0" fontId="0" fillId="9" borderId="1" xfId="0" applyFill="1" applyBorder="1" applyAlignment="1">
      <alignment vertical="center" wrapText="1"/>
    </xf>
    <xf numFmtId="0" fontId="0" fillId="9" borderId="1" xfId="0" applyFill="1" applyBorder="1" applyAlignment="1">
      <alignment horizontal="center" vertical="center"/>
    </xf>
    <xf numFmtId="0" fontId="0" fillId="12" borderId="1" xfId="0" applyFill="1" applyBorder="1" applyAlignment="1">
      <alignment vertical="center"/>
    </xf>
    <xf numFmtId="0" fontId="0" fillId="9" borderId="1" xfId="0" applyFont="1" applyFill="1" applyBorder="1" applyAlignment="1">
      <alignment vertical="center"/>
    </xf>
    <xf numFmtId="0" fontId="0" fillId="12" borderId="0" xfId="0" applyFill="1" applyBorder="1" applyAlignment="1">
      <alignment vertical="center"/>
    </xf>
    <xf numFmtId="0" fontId="0" fillId="8" borderId="1" xfId="0" applyFill="1" applyBorder="1" applyAlignment="1">
      <alignment vertical="center"/>
    </xf>
    <xf numFmtId="0" fontId="0" fillId="8" borderId="1" xfId="0" applyFill="1" applyBorder="1" applyAlignment="1">
      <alignment vertical="center" wrapText="1"/>
    </xf>
    <xf numFmtId="0" fontId="0" fillId="8" borderId="1" xfId="0" applyFill="1" applyBorder="1" applyAlignment="1">
      <alignment horizontal="center" vertical="center"/>
    </xf>
    <xf numFmtId="0" fontId="8" fillId="8" borderId="1" xfId="0" applyFont="1" applyFill="1" applyBorder="1" applyAlignment="1">
      <alignment vertical="center"/>
    </xf>
    <xf numFmtId="16" fontId="0" fillId="8" borderId="1" xfId="0" applyNumberFormat="1" applyFill="1" applyBorder="1" applyAlignment="1">
      <alignment vertical="center"/>
    </xf>
    <xf numFmtId="0" fontId="0" fillId="8" borderId="1" xfId="0" applyFont="1" applyFill="1" applyBorder="1" applyAlignment="1">
      <alignment vertical="center"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center" vertical="center"/>
    </xf>
    <xf numFmtId="16" fontId="0" fillId="5" borderId="1" xfId="0" applyNumberFormat="1" applyFill="1" applyBorder="1" applyAlignment="1">
      <alignment vertical="center"/>
    </xf>
    <xf numFmtId="0" fontId="0" fillId="5" borderId="1" xfId="0" applyFill="1" applyBorder="1" applyAlignment="1">
      <alignment horizontal="left" vertical="center"/>
    </xf>
    <xf numFmtId="0" fontId="0" fillId="5" borderId="1" xfId="0" applyFont="1" applyFill="1" applyBorder="1" applyAlignment="1">
      <alignment vertical="center"/>
    </xf>
    <xf numFmtId="0" fontId="0" fillId="0" borderId="1" xfId="0" applyBorder="1" applyAlignment="1">
      <alignment horizontal="center" vertical="center"/>
    </xf>
    <xf numFmtId="0" fontId="0" fillId="0" borderId="0" xfId="0" applyBorder="1" applyAlignment="1">
      <alignment vertical="center"/>
    </xf>
    <xf numFmtId="0" fontId="12" fillId="2" borderId="1" xfId="0" applyFont="1" applyFill="1" applyBorder="1" applyAlignment="1">
      <alignment vertical="center"/>
    </xf>
    <xf numFmtId="0" fontId="5" fillId="0" borderId="3" xfId="0" applyFont="1" applyBorder="1" applyAlignment="1">
      <alignment horizontal="center"/>
    </xf>
    <xf numFmtId="0" fontId="5" fillId="16" borderId="3" xfId="0" applyFont="1" applyFill="1" applyBorder="1" applyAlignment="1">
      <alignment vertical="center" wrapText="1"/>
    </xf>
    <xf numFmtId="0" fontId="0" fillId="0" borderId="3" xfId="0" applyFill="1" applyBorder="1" applyAlignment="1">
      <alignment horizontal="center" wrapText="1"/>
    </xf>
    <xf numFmtId="0" fontId="0" fillId="0" borderId="10" xfId="0" applyFill="1" applyBorder="1" applyAlignment="1">
      <alignment horizontal="center"/>
    </xf>
    <xf numFmtId="0" fontId="5" fillId="0" borderId="0" xfId="0" applyFont="1" applyFill="1" applyBorder="1" applyAlignment="1">
      <alignment vertical="center" wrapText="1"/>
    </xf>
    <xf numFmtId="0" fontId="11" fillId="0" borderId="0" xfId="0" applyFont="1" applyFill="1" applyBorder="1" applyAlignment="1">
      <alignment horizontal="left" vertical="center"/>
    </xf>
    <xf numFmtId="0" fontId="12" fillId="0" borderId="0" xfId="0" applyFont="1" applyFill="1" applyBorder="1" applyAlignment="1">
      <alignment vertical="center"/>
    </xf>
    <xf numFmtId="0" fontId="5" fillId="0" borderId="1" xfId="0" applyFont="1" applyFill="1" applyBorder="1" applyAlignment="1">
      <alignment vertical="center"/>
    </xf>
    <xf numFmtId="0" fontId="5" fillId="17" borderId="1" xfId="0" applyFont="1" applyFill="1" applyBorder="1" applyAlignment="1">
      <alignment vertical="center"/>
    </xf>
    <xf numFmtId="0" fontId="5" fillId="9" borderId="1" xfId="0" applyFont="1" applyFill="1" applyBorder="1" applyAlignment="1">
      <alignment vertical="center"/>
    </xf>
    <xf numFmtId="0" fontId="5" fillId="0" borderId="2" xfId="0" applyFont="1" applyFill="1" applyBorder="1" applyAlignment="1">
      <alignment vertical="center"/>
    </xf>
    <xf numFmtId="0" fontId="5" fillId="0" borderId="1" xfId="0" applyFont="1" applyFill="1" applyBorder="1" applyAlignment="1">
      <alignment vertical="center" wrapText="1"/>
    </xf>
    <xf numFmtId="0" fontId="5" fillId="0" borderId="12" xfId="0" applyFont="1" applyFill="1" applyBorder="1" applyAlignment="1">
      <alignment vertical="center" wrapText="1"/>
    </xf>
    <xf numFmtId="0" fontId="5" fillId="0" borderId="12" xfId="0" applyFont="1" applyFill="1" applyBorder="1" applyAlignment="1">
      <alignment vertical="center"/>
    </xf>
    <xf numFmtId="0" fontId="5" fillId="0" borderId="3" xfId="0" applyFont="1" applyFill="1" applyBorder="1" applyAlignment="1">
      <alignment vertical="center"/>
    </xf>
    <xf numFmtId="0" fontId="5" fillId="9" borderId="2" xfId="0" applyFont="1" applyFill="1" applyBorder="1" applyAlignment="1">
      <alignment vertical="center"/>
    </xf>
    <xf numFmtId="0" fontId="5" fillId="9" borderId="1" xfId="0" applyFont="1" applyFill="1" applyBorder="1" applyAlignment="1">
      <alignment vertical="center" wrapText="1"/>
    </xf>
    <xf numFmtId="0" fontId="0" fillId="9" borderId="2" xfId="0" applyFill="1" applyBorder="1" applyAlignment="1">
      <alignment vertical="center"/>
    </xf>
    <xf numFmtId="0" fontId="5" fillId="17" borderId="3" xfId="0" applyFont="1" applyFill="1" applyBorder="1" applyAlignment="1">
      <alignment vertical="center"/>
    </xf>
    <xf numFmtId="0" fontId="5" fillId="17" borderId="1" xfId="0" applyFont="1" applyFill="1" applyBorder="1" applyAlignment="1">
      <alignment horizontal="center" vertical="center" wrapText="1"/>
    </xf>
    <xf numFmtId="0" fontId="5" fillId="0" borderId="2" xfId="0" applyFont="1" applyFill="1" applyBorder="1" applyAlignment="1"/>
    <xf numFmtId="0" fontId="0" fillId="0" borderId="3" xfId="0" applyFill="1" applyBorder="1" applyAlignment="1"/>
    <xf numFmtId="0" fontId="5" fillId="0" borderId="4" xfId="0" applyFont="1" applyFill="1" applyBorder="1" applyAlignment="1">
      <alignment wrapText="1"/>
    </xf>
    <xf numFmtId="0" fontId="5" fillId="0" borderId="1" xfId="0" applyFont="1" applyFill="1" applyBorder="1" applyAlignment="1">
      <alignment wrapText="1"/>
    </xf>
    <xf numFmtId="0" fontId="10" fillId="2" borderId="1" xfId="0" applyFont="1" applyFill="1" applyBorder="1" applyAlignment="1">
      <alignment vertical="center"/>
    </xf>
    <xf numFmtId="0" fontId="0" fillId="0" borderId="1" xfId="0" applyBorder="1" applyAlignment="1">
      <alignment vertical="center"/>
    </xf>
    <xf numFmtId="0" fontId="11" fillId="17" borderId="3" xfId="0" applyFont="1" applyFill="1" applyBorder="1" applyAlignment="1">
      <alignment horizontal="center" vertical="center"/>
    </xf>
    <xf numFmtId="0" fontId="11" fillId="17" borderId="4" xfId="0" applyFont="1" applyFill="1" applyBorder="1" applyAlignment="1">
      <alignment horizontal="center" vertical="center"/>
    </xf>
    <xf numFmtId="0" fontId="11" fillId="17" borderId="13" xfId="0" applyFont="1" applyFill="1" applyBorder="1" applyAlignment="1">
      <alignment horizontal="center" vertical="center"/>
    </xf>
  </cellXfs>
  <cellStyles count="9">
    <cellStyle name="Hyperlink 2" xfId="2"/>
    <cellStyle name="Normal" xfId="0" builtinId="0"/>
    <cellStyle name="Normal 2" xfId="3"/>
    <cellStyle name="Normal 2 2" xfId="6"/>
    <cellStyle name="Normal 2 2 2" xfId="8"/>
    <cellStyle name="Normal 3" xfId="4"/>
    <cellStyle name="Normal 4" xfId="1"/>
    <cellStyle name="Normal 5" xfId="5"/>
    <cellStyle name="Normal 5 2" xfId="7"/>
  </cellStyles>
  <dxfs count="0"/>
  <tableStyles count="0" defaultTableStyle="TableStyleMedium2" defaultPivotStyle="PivotStyleLight16"/>
  <colors>
    <mruColors>
      <color rgb="FFF68D36"/>
      <color rgb="FFD07C7A"/>
      <color rgb="FFB80E6F"/>
      <color rgb="FFDE34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Coagulation </a:t>
            </a:r>
          </a:p>
        </c:rich>
      </c:tx>
      <c:overlay val="0"/>
    </c:title>
    <c:autoTitleDeleted val="0"/>
    <c:plotArea>
      <c:layout/>
      <c:pieChart>
        <c:varyColors val="1"/>
        <c:ser>
          <c:idx val="0"/>
          <c:order val="0"/>
          <c:dLbls>
            <c:dLbl>
              <c:idx val="0"/>
              <c:layout>
                <c:manualLayout>
                  <c:x val="-1.740682414698163E-2"/>
                  <c:y val="-0.2727311169437152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EDF-4820-AA6C-581AE4472A1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'IN VITRO data'!$BZ$12:$BZ$14</c:f>
              <c:strCache>
                <c:ptCount val="3"/>
                <c:pt idx="0">
                  <c:v>Inorganic NPs</c:v>
                </c:pt>
                <c:pt idx="1">
                  <c:v>Polymer-based NPs</c:v>
                </c:pt>
                <c:pt idx="2">
                  <c:v>Lipid-based NPs</c:v>
                </c:pt>
              </c:strCache>
            </c:strRef>
          </c:cat>
          <c:val>
            <c:numRef>
              <c:f>'IN VITRO data'!$CA$12:$CA$14</c:f>
              <c:numCache>
                <c:formatCode>General</c:formatCode>
                <c:ptCount val="3"/>
                <c:pt idx="0">
                  <c:v>20</c:v>
                </c:pt>
                <c:pt idx="1">
                  <c:v>0</c:v>
                </c:pt>
                <c:pt idx="2">
                  <c:v>3</c:v>
                </c:pt>
              </c:numCache>
            </c:numRef>
          </c:val>
          <c:extLst>
            <c:ext xmlns:c16="http://schemas.microsoft.com/office/drawing/2014/chart" uri="{C3380CC4-5D6E-409C-BE32-E72D297353CC}">
              <c16:uniqueId val="{00000001-FEDF-4820-AA6C-581AE4472A17}"/>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Complement </a:t>
            </a:r>
            <a:r>
              <a:rPr lang="en-GB" baseline="0"/>
              <a:t>Activation</a:t>
            </a:r>
            <a:endParaRPr lang="en-GB"/>
          </a:p>
        </c:rich>
      </c:tx>
      <c:overlay val="0"/>
    </c:title>
    <c:autoTitleDeleted val="0"/>
    <c:plotArea>
      <c:layout/>
      <c:pieChart>
        <c:varyColors val="1"/>
        <c:ser>
          <c:idx val="0"/>
          <c:order val="0"/>
          <c:dLbls>
            <c:dLbl>
              <c:idx val="0"/>
              <c:layout>
                <c:manualLayout>
                  <c:x val="-0.13234995625546808"/>
                  <c:y val="4.841571886847478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BB8-4846-B9C6-9C0D18B9AFB8}"/>
                </c:ext>
              </c:extLst>
            </c:dLbl>
            <c:dLbl>
              <c:idx val="1"/>
              <c:layout>
                <c:manualLayout>
                  <c:x val="4.68565179352581E-2"/>
                  <c:y val="-0.2084394138232721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B8-4846-B9C6-9C0D18B9AFB8}"/>
                </c:ext>
              </c:extLst>
            </c:dLbl>
            <c:dLbl>
              <c:idx val="2"/>
              <c:layout>
                <c:manualLayout>
                  <c:x val="0.11300776465441818"/>
                  <c:y val="0.117898075240594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BB8-4846-B9C6-9C0D18B9AFB8}"/>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'IN VITRO data'!$BZ$26:$BZ$28</c:f>
              <c:strCache>
                <c:ptCount val="3"/>
                <c:pt idx="0">
                  <c:v>Inorganic NPs</c:v>
                </c:pt>
                <c:pt idx="1">
                  <c:v>Polymer-based NPs</c:v>
                </c:pt>
                <c:pt idx="2">
                  <c:v>Lipid-based NPs</c:v>
                </c:pt>
              </c:strCache>
            </c:strRef>
          </c:cat>
          <c:val>
            <c:numRef>
              <c:f>'IN VITRO data'!$CA$26:$CA$28</c:f>
              <c:numCache>
                <c:formatCode>General</c:formatCode>
                <c:ptCount val="3"/>
                <c:pt idx="0">
                  <c:v>16</c:v>
                </c:pt>
                <c:pt idx="1">
                  <c:v>18</c:v>
                </c:pt>
                <c:pt idx="2">
                  <c:v>20</c:v>
                </c:pt>
              </c:numCache>
            </c:numRef>
          </c:val>
          <c:extLst>
            <c:ext xmlns:c16="http://schemas.microsoft.com/office/drawing/2014/chart" uri="{C3380CC4-5D6E-409C-BE32-E72D297353CC}">
              <c16:uniqueId val="{00000003-1BB8-4846-B9C6-9C0D18B9AFB8}"/>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59529046369203853"/>
          <c:y val="0.4293157626130068"/>
          <c:w val="0.31582064741907273"/>
          <c:h val="0.28477143482064748"/>
        </c:manualLayout>
      </c:layout>
      <c:overlay val="0"/>
      <c:txPr>
        <a:bodyPr/>
        <a:lstStyle/>
        <a:p>
          <a:pPr>
            <a:defRPr sz="1200"/>
          </a:pPr>
          <a:endParaRPr lang="en-US"/>
        </a:p>
      </c:txPr>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90</xdr:col>
      <xdr:colOff>47625</xdr:colOff>
      <xdr:row>93</xdr:row>
      <xdr:rowOff>161925</xdr:rowOff>
    </xdr:from>
    <xdr:to>
      <xdr:col>97</xdr:col>
      <xdr:colOff>352425</xdr:colOff>
      <xdr:row>116</xdr:row>
      <xdr:rowOff>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97</xdr:col>
      <xdr:colOff>504825</xdr:colOff>
      <xdr:row>93</xdr:row>
      <xdr:rowOff>161925</xdr:rowOff>
    </xdr:from>
    <xdr:to>
      <xdr:col>105</xdr:col>
      <xdr:colOff>200025</xdr:colOff>
      <xdr:row>116</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copus.com/inward/record.uri?eid=2-s2.0-84906531635&amp;doi=10.1016%2fj.ceramint.2014.08.035&amp;partnerID=40&amp;md5=60532d664d7500c2641a9c5220d9a4a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DN7749"/>
  <sheetViews>
    <sheetView tabSelected="1" topLeftCell="CB1" zoomScale="80" zoomScaleNormal="80" workbookViewId="0">
      <pane ySplit="3" topLeftCell="A4" activePane="bottomLeft" state="frozen"/>
      <selection activeCell="X1" sqref="X1"/>
      <selection pane="bottomLeft" activeCell="J15" sqref="J15"/>
    </sheetView>
  </sheetViews>
  <sheetFormatPr defaultRowHeight="14.4" x14ac:dyDescent="0.3"/>
  <cols>
    <col min="1" max="1" width="15" customWidth="1"/>
    <col min="2" max="2" width="19" customWidth="1"/>
    <col min="5" max="6" width="6.5546875" customWidth="1"/>
    <col min="7" max="7" width="6" customWidth="1"/>
    <col min="8" max="8" width="5.6640625" customWidth="1"/>
    <col min="10" max="10" width="5.33203125" customWidth="1"/>
    <col min="11" max="11" width="5" customWidth="1"/>
    <col min="16" max="16" width="21.5546875" customWidth="1"/>
    <col min="20" max="20" width="4.88671875" customWidth="1"/>
    <col min="21" max="21" width="6.6640625" customWidth="1"/>
    <col min="22" max="22" width="7" style="23" customWidth="1"/>
    <col min="23" max="23" width="10.88671875" style="17" customWidth="1"/>
    <col min="24" max="24" width="8.88671875" style="17"/>
    <col min="25" max="25" width="15.88671875" style="17" customWidth="1"/>
    <col min="26" max="26" width="22.5546875" style="17" customWidth="1"/>
    <col min="27" max="27" width="31" style="18" customWidth="1"/>
    <col min="28" max="28" width="10.6640625" style="2" customWidth="1"/>
    <col min="29" max="29" width="13.33203125" style="2" customWidth="1"/>
    <col min="30" max="30" width="10.109375" style="2" customWidth="1"/>
    <col min="31" max="31" width="9.5546875" style="2" customWidth="1"/>
    <col min="32" max="32" width="10.6640625" style="2" customWidth="1"/>
    <col min="33" max="33" width="12.109375" style="2" customWidth="1"/>
    <col min="34" max="34" width="9.33203125" style="2" customWidth="1"/>
    <col min="35" max="35" width="7.88671875" style="2" customWidth="1"/>
    <col min="36" max="36" width="9.5546875" style="2" customWidth="1"/>
    <col min="37" max="44" width="7" style="2" customWidth="1"/>
    <col min="45" max="45" width="8.6640625" style="2" customWidth="1"/>
    <col min="46" max="46" width="9.33203125" style="2" customWidth="1"/>
    <col min="47" max="47" width="11.6640625" style="2" customWidth="1"/>
    <col min="48" max="50" width="7" style="2" customWidth="1"/>
    <col min="51" max="51" width="11.109375" style="2" customWidth="1"/>
    <col min="52" max="52" width="12.6640625" style="2" customWidth="1"/>
    <col min="53" max="53" width="12.6640625" style="1" customWidth="1"/>
    <col min="54" max="54" width="10.88671875" customWidth="1"/>
    <col min="55" max="55" width="12" style="2" customWidth="1"/>
    <col min="56" max="56" width="11.6640625" style="2" customWidth="1"/>
    <col min="57" max="59" width="7" style="2" customWidth="1"/>
    <col min="60" max="60" width="11.109375" style="2" customWidth="1"/>
    <col min="61" max="61" width="12.6640625" style="2" customWidth="1"/>
    <col min="62" max="62" width="12.6640625" style="1" customWidth="1"/>
    <col min="63" max="63" width="10.88671875" customWidth="1"/>
    <col min="64" max="64" width="12" style="2" customWidth="1"/>
    <col min="65" max="65" width="11.6640625" style="2" customWidth="1"/>
    <col min="66" max="68" width="7" style="2" customWidth="1"/>
    <col min="69" max="69" width="11.109375" style="2" customWidth="1"/>
    <col min="70" max="70" width="12.6640625" style="2" customWidth="1"/>
    <col min="71" max="71" width="12.6640625" style="1" customWidth="1"/>
    <col min="72" max="72" width="10.88671875" customWidth="1"/>
    <col min="73" max="73" width="10.88671875" style="66" customWidth="1"/>
    <col min="74" max="74" width="22.5546875" customWidth="1"/>
    <col min="75" max="75" width="9.5546875" customWidth="1"/>
    <col min="76" max="76" width="13.88671875" customWidth="1"/>
    <col min="77" max="77" width="10.33203125" customWidth="1"/>
    <col min="78" max="78" width="25.109375" customWidth="1"/>
    <col min="79" max="79" width="16.5546875" customWidth="1"/>
    <col min="80" max="80" width="14.6640625" customWidth="1"/>
    <col min="81" max="81" width="17.5546875" customWidth="1"/>
    <col min="82" max="82" width="15.33203125" customWidth="1"/>
    <col min="83" max="83" width="38.6640625" customWidth="1"/>
    <col min="84" max="84" width="18.33203125" customWidth="1"/>
    <col min="85" max="85" width="14" customWidth="1"/>
    <col min="86" max="86" width="16.6640625" customWidth="1"/>
    <col min="87" max="87" width="23.6640625" customWidth="1"/>
    <col min="88" max="88" width="14.33203125" customWidth="1"/>
    <col min="89" max="89" width="22.88671875" bestFit="1" customWidth="1"/>
    <col min="90" max="91" width="14.88671875" customWidth="1"/>
    <col min="92" max="92" width="15.109375" customWidth="1"/>
    <col min="93" max="93" width="33.109375" customWidth="1"/>
    <col min="94" max="94" width="14.109375" customWidth="1"/>
    <col min="97" max="97" width="18.44140625" customWidth="1"/>
    <col min="98" max="99" width="13.5546875" customWidth="1"/>
    <col min="100" max="100" width="18.88671875" customWidth="1"/>
    <col min="101" max="101" width="14.6640625" customWidth="1"/>
    <col min="102" max="102" width="15.88671875" customWidth="1"/>
    <col min="103" max="103" width="12.44140625" customWidth="1"/>
    <col min="104" max="104" width="12" customWidth="1"/>
    <col min="105" max="105" width="10.33203125" customWidth="1"/>
    <col min="107" max="107" width="11.33203125" customWidth="1"/>
    <col min="108" max="108" width="13.6640625" customWidth="1"/>
    <col min="109" max="109" width="11.6640625" customWidth="1"/>
  </cols>
  <sheetData>
    <row r="1" spans="1:760" x14ac:dyDescent="0.3">
      <c r="AK1" s="2">
        <f t="shared" ref="AK1:BT1" si="0">SUM(AK4:AK513)</f>
        <v>7</v>
      </c>
      <c r="AL1" s="2">
        <f t="shared" si="0"/>
        <v>0</v>
      </c>
      <c r="AM1" s="2">
        <f t="shared" si="0"/>
        <v>8</v>
      </c>
      <c r="AN1" s="2">
        <f t="shared" si="0"/>
        <v>20</v>
      </c>
      <c r="AO1" s="2">
        <f t="shared" si="0"/>
        <v>0</v>
      </c>
      <c r="AP1" s="2">
        <f t="shared" si="0"/>
        <v>19</v>
      </c>
      <c r="AQ1" s="2">
        <f t="shared" si="0"/>
        <v>0</v>
      </c>
      <c r="AR1" s="2">
        <f t="shared" si="0"/>
        <v>4</v>
      </c>
      <c r="AS1" s="2">
        <f t="shared" si="0"/>
        <v>4</v>
      </c>
      <c r="AT1" s="2">
        <f t="shared" si="0"/>
        <v>4</v>
      </c>
      <c r="AU1" s="2">
        <f t="shared" si="0"/>
        <v>3</v>
      </c>
      <c r="AV1" s="2">
        <f t="shared" si="0"/>
        <v>7</v>
      </c>
      <c r="AW1" s="2">
        <f t="shared" si="0"/>
        <v>4</v>
      </c>
      <c r="AX1" s="2">
        <f t="shared" si="0"/>
        <v>1</v>
      </c>
      <c r="AY1" s="2">
        <f t="shared" si="0"/>
        <v>11</v>
      </c>
      <c r="AZ1" s="2">
        <f t="shared" si="0"/>
        <v>1</v>
      </c>
      <c r="BA1" s="2">
        <f t="shared" si="0"/>
        <v>7</v>
      </c>
      <c r="BB1" s="3">
        <f t="shared" si="0"/>
        <v>6</v>
      </c>
      <c r="BC1" s="2">
        <f t="shared" si="0"/>
        <v>3</v>
      </c>
      <c r="BD1" s="2">
        <f t="shared" si="0"/>
        <v>0</v>
      </c>
      <c r="BE1" s="2">
        <f t="shared" si="0"/>
        <v>4</v>
      </c>
      <c r="BF1" s="2">
        <f t="shared" si="0"/>
        <v>2</v>
      </c>
      <c r="BG1" s="2">
        <f t="shared" si="0"/>
        <v>0</v>
      </c>
      <c r="BH1" s="2">
        <f t="shared" si="0"/>
        <v>5</v>
      </c>
      <c r="BI1" s="2">
        <f t="shared" si="0"/>
        <v>0</v>
      </c>
      <c r="BJ1" s="2">
        <f t="shared" si="0"/>
        <v>6</v>
      </c>
      <c r="BK1" s="3">
        <f t="shared" si="0"/>
        <v>5</v>
      </c>
      <c r="BL1" s="2">
        <f t="shared" si="0"/>
        <v>7</v>
      </c>
      <c r="BM1" s="2">
        <f t="shared" si="0"/>
        <v>7</v>
      </c>
      <c r="BN1" s="2">
        <f t="shared" si="0"/>
        <v>8</v>
      </c>
      <c r="BO1" s="2">
        <f t="shared" si="0"/>
        <v>0</v>
      </c>
      <c r="BP1" s="2">
        <f t="shared" si="0"/>
        <v>3</v>
      </c>
      <c r="BQ1" s="2">
        <f t="shared" si="0"/>
        <v>18</v>
      </c>
      <c r="BR1" s="2">
        <f t="shared" si="0"/>
        <v>4</v>
      </c>
      <c r="BS1" s="1">
        <f t="shared" si="0"/>
        <v>0</v>
      </c>
      <c r="BT1">
        <f t="shared" si="0"/>
        <v>2</v>
      </c>
    </row>
    <row r="2" spans="1:760" x14ac:dyDescent="0.3">
      <c r="AK2" s="5" t="s">
        <v>3844</v>
      </c>
      <c r="AL2" s="5" t="s">
        <v>3844</v>
      </c>
      <c r="AM2" s="5" t="s">
        <v>3844</v>
      </c>
      <c r="AN2" s="5" t="s">
        <v>3844</v>
      </c>
      <c r="AO2" s="5" t="s">
        <v>3844</v>
      </c>
      <c r="AP2" s="5" t="s">
        <v>3844</v>
      </c>
      <c r="AQ2" s="5" t="s">
        <v>3844</v>
      </c>
      <c r="AR2" s="5" t="s">
        <v>3844</v>
      </c>
      <c r="AS2" s="5" t="s">
        <v>3844</v>
      </c>
      <c r="AT2" s="5" t="s">
        <v>3842</v>
      </c>
      <c r="AU2" s="5" t="s">
        <v>3842</v>
      </c>
      <c r="AV2" s="5" t="s">
        <v>3842</v>
      </c>
      <c r="AW2" s="5" t="s">
        <v>3842</v>
      </c>
      <c r="AX2" s="5" t="s">
        <v>3842</v>
      </c>
      <c r="AY2" s="5" t="s">
        <v>3842</v>
      </c>
      <c r="AZ2" s="5" t="s">
        <v>3842</v>
      </c>
      <c r="BA2" s="5" t="s">
        <v>3842</v>
      </c>
      <c r="BB2" s="5" t="s">
        <v>3842</v>
      </c>
      <c r="BC2" s="5" t="s">
        <v>3894</v>
      </c>
      <c r="BD2" s="5" t="s">
        <v>3894</v>
      </c>
      <c r="BE2" s="5" t="s">
        <v>3894</v>
      </c>
      <c r="BF2" s="5" t="s">
        <v>3894</v>
      </c>
      <c r="BG2" s="5" t="s">
        <v>3894</v>
      </c>
      <c r="BH2" s="5" t="s">
        <v>3894</v>
      </c>
      <c r="BI2" s="5" t="s">
        <v>3894</v>
      </c>
      <c r="BJ2" s="5" t="s">
        <v>3894</v>
      </c>
      <c r="BK2" s="5" t="s">
        <v>3894</v>
      </c>
      <c r="BL2" s="5" t="s">
        <v>3937</v>
      </c>
      <c r="BM2" s="5" t="s">
        <v>3937</v>
      </c>
      <c r="BN2" s="5" t="s">
        <v>3937</v>
      </c>
      <c r="BO2" s="5" t="s">
        <v>3937</v>
      </c>
      <c r="BP2" s="5" t="s">
        <v>3937</v>
      </c>
      <c r="BQ2" s="5" t="s">
        <v>3937</v>
      </c>
      <c r="BR2" s="5" t="s">
        <v>3937</v>
      </c>
      <c r="BS2" s="5" t="s">
        <v>3937</v>
      </c>
      <c r="BT2" s="196" t="s">
        <v>3937</v>
      </c>
      <c r="BU2" s="93"/>
    </row>
    <row r="3" spans="1:760" s="147" customFormat="1" ht="86.4" x14ac:dyDescent="0.3">
      <c r="A3" s="136" t="s">
        <v>970</v>
      </c>
      <c r="B3" s="136" t="s">
        <v>969</v>
      </c>
      <c r="C3" s="137" t="s">
        <v>968</v>
      </c>
      <c r="D3" s="137" t="s">
        <v>967</v>
      </c>
      <c r="E3" s="137" t="s">
        <v>966</v>
      </c>
      <c r="F3" s="137" t="s">
        <v>965</v>
      </c>
      <c r="G3" s="137" t="s">
        <v>964</v>
      </c>
      <c r="H3" s="137" t="s">
        <v>963</v>
      </c>
      <c r="I3" s="137" t="s">
        <v>962</v>
      </c>
      <c r="J3" s="137" t="s">
        <v>961</v>
      </c>
      <c r="K3" s="137" t="s">
        <v>960</v>
      </c>
      <c r="L3" s="137" t="s">
        <v>959</v>
      </c>
      <c r="M3" s="137" t="s">
        <v>958</v>
      </c>
      <c r="N3" s="137" t="s">
        <v>957</v>
      </c>
      <c r="O3" s="137" t="s">
        <v>956</v>
      </c>
      <c r="P3" s="138" t="s">
        <v>955</v>
      </c>
      <c r="Q3" s="137" t="s">
        <v>954</v>
      </c>
      <c r="R3" s="137" t="s">
        <v>953</v>
      </c>
      <c r="S3" s="137" t="s">
        <v>952</v>
      </c>
      <c r="T3" s="137" t="s">
        <v>951</v>
      </c>
      <c r="U3" s="137"/>
      <c r="V3" s="139" t="s">
        <v>4613</v>
      </c>
      <c r="W3" s="140" t="s">
        <v>949</v>
      </c>
      <c r="X3" s="81" t="s">
        <v>948</v>
      </c>
      <c r="Y3" s="19" t="s">
        <v>22</v>
      </c>
      <c r="Z3" s="81" t="s">
        <v>947</v>
      </c>
      <c r="AA3" s="82" t="s">
        <v>946</v>
      </c>
      <c r="AB3" s="83" t="s">
        <v>3777</v>
      </c>
      <c r="AC3" s="83" t="s">
        <v>3919</v>
      </c>
      <c r="AD3" s="83" t="s">
        <v>4080</v>
      </c>
      <c r="AE3" s="83" t="s">
        <v>4082</v>
      </c>
      <c r="AF3" s="83" t="s">
        <v>4081</v>
      </c>
      <c r="AG3" s="83" t="s">
        <v>4015</v>
      </c>
      <c r="AH3" s="83" t="s">
        <v>3831</v>
      </c>
      <c r="AI3" s="83" t="s">
        <v>4087</v>
      </c>
      <c r="AJ3" s="141" t="s">
        <v>3870</v>
      </c>
      <c r="AK3" s="86" t="s">
        <v>3777</v>
      </c>
      <c r="AL3" s="86" t="s">
        <v>3919</v>
      </c>
      <c r="AM3" s="86" t="s">
        <v>4080</v>
      </c>
      <c r="AN3" s="86" t="s">
        <v>4082</v>
      </c>
      <c r="AO3" s="86" t="s">
        <v>4081</v>
      </c>
      <c r="AP3" s="86" t="s">
        <v>4015</v>
      </c>
      <c r="AQ3" s="86" t="s">
        <v>3831</v>
      </c>
      <c r="AR3" s="86" t="s">
        <v>4087</v>
      </c>
      <c r="AS3" s="86" t="s">
        <v>3870</v>
      </c>
      <c r="AT3" s="87" t="s">
        <v>3777</v>
      </c>
      <c r="AU3" s="87" t="s">
        <v>3919</v>
      </c>
      <c r="AV3" s="87" t="s">
        <v>4080</v>
      </c>
      <c r="AW3" s="87" t="s">
        <v>4082</v>
      </c>
      <c r="AX3" s="87" t="s">
        <v>4081</v>
      </c>
      <c r="AY3" s="87" t="s">
        <v>4015</v>
      </c>
      <c r="AZ3" s="87" t="s">
        <v>3831</v>
      </c>
      <c r="BA3" s="142" t="s">
        <v>4087</v>
      </c>
      <c r="BB3" s="142" t="s">
        <v>3870</v>
      </c>
      <c r="BC3" s="143" t="s">
        <v>3777</v>
      </c>
      <c r="BD3" s="143" t="s">
        <v>3919</v>
      </c>
      <c r="BE3" s="143" t="s">
        <v>4080</v>
      </c>
      <c r="BF3" s="143" t="s">
        <v>4082</v>
      </c>
      <c r="BG3" s="143" t="s">
        <v>4081</v>
      </c>
      <c r="BH3" s="143" t="s">
        <v>4015</v>
      </c>
      <c r="BI3" s="143" t="s">
        <v>3831</v>
      </c>
      <c r="BJ3" s="144" t="s">
        <v>4087</v>
      </c>
      <c r="BK3" s="144" t="s">
        <v>3870</v>
      </c>
      <c r="BL3" s="145" t="s">
        <v>3777</v>
      </c>
      <c r="BM3" s="145" t="s">
        <v>3919</v>
      </c>
      <c r="BN3" s="145" t="s">
        <v>4080</v>
      </c>
      <c r="BO3" s="145" t="s">
        <v>4082</v>
      </c>
      <c r="BP3" s="145" t="s">
        <v>4081</v>
      </c>
      <c r="BQ3" s="145" t="s">
        <v>4015</v>
      </c>
      <c r="BR3" s="145" t="s">
        <v>3831</v>
      </c>
      <c r="BS3" s="146" t="s">
        <v>4087</v>
      </c>
      <c r="BT3" s="197" t="s">
        <v>3870</v>
      </c>
      <c r="BU3" s="200"/>
      <c r="BV3" s="32" t="s">
        <v>9</v>
      </c>
      <c r="BW3" s="195"/>
      <c r="BX3" s="195"/>
      <c r="BY3" s="195"/>
      <c r="BZ3" s="195"/>
      <c r="CD3" s="194"/>
      <c r="CG3" s="194"/>
      <c r="CH3" s="194"/>
      <c r="CI3" s="194"/>
      <c r="CJ3" s="194"/>
      <c r="CK3" s="194"/>
      <c r="CL3" s="194"/>
      <c r="CM3" s="194"/>
      <c r="CN3" s="194"/>
      <c r="CO3" s="194"/>
      <c r="CP3" s="194"/>
      <c r="CQ3" s="194"/>
      <c r="CR3" s="194"/>
      <c r="CS3" s="194"/>
      <c r="CT3" s="194"/>
      <c r="CU3" s="194"/>
      <c r="CV3" s="194"/>
      <c r="CW3" s="194"/>
      <c r="CX3" s="194"/>
      <c r="CY3" s="194"/>
      <c r="CZ3" s="194"/>
      <c r="DA3" s="194"/>
      <c r="DB3" s="194"/>
      <c r="DC3" s="194"/>
      <c r="DD3" s="194"/>
      <c r="DE3" s="194"/>
      <c r="DF3" s="194"/>
      <c r="DG3" s="194"/>
      <c r="DH3" s="194"/>
      <c r="DI3" s="194"/>
      <c r="DJ3" s="194"/>
      <c r="DK3" s="194"/>
      <c r="DL3" s="194"/>
      <c r="DM3" s="194"/>
      <c r="DN3" s="194"/>
      <c r="DO3" s="194"/>
      <c r="DP3" s="194"/>
      <c r="DQ3" s="194"/>
      <c r="DR3" s="194"/>
      <c r="DS3" s="194"/>
      <c r="DT3" s="194"/>
      <c r="DU3" s="194"/>
      <c r="DV3" s="194"/>
      <c r="DW3" s="194"/>
      <c r="DX3" s="194"/>
      <c r="DY3" s="194"/>
      <c r="DZ3" s="194"/>
      <c r="EA3" s="194"/>
      <c r="EB3" s="194"/>
      <c r="EC3" s="194"/>
      <c r="ED3" s="194"/>
      <c r="EE3" s="194"/>
      <c r="EF3" s="194"/>
      <c r="EG3" s="194"/>
      <c r="EH3" s="194"/>
      <c r="EI3" s="194"/>
      <c r="EJ3" s="194"/>
      <c r="EK3" s="194"/>
      <c r="EL3" s="194"/>
      <c r="EM3" s="194"/>
      <c r="EN3" s="194"/>
      <c r="EO3" s="194"/>
      <c r="EP3" s="194"/>
      <c r="EQ3" s="194"/>
      <c r="ER3" s="194"/>
      <c r="ES3" s="194"/>
      <c r="ET3" s="194"/>
      <c r="EU3" s="194"/>
      <c r="EV3" s="194"/>
      <c r="EW3" s="194"/>
      <c r="EX3" s="194"/>
      <c r="EY3" s="194"/>
      <c r="EZ3" s="194"/>
      <c r="FA3" s="194"/>
      <c r="FB3" s="194"/>
      <c r="FC3" s="194"/>
      <c r="FD3" s="194"/>
      <c r="FE3" s="194"/>
      <c r="FF3" s="194"/>
      <c r="FG3" s="194"/>
      <c r="FH3" s="194"/>
      <c r="FI3" s="194"/>
      <c r="FJ3" s="194"/>
      <c r="FK3" s="194"/>
      <c r="FL3" s="194"/>
      <c r="FM3" s="194"/>
      <c r="FN3" s="194"/>
      <c r="FO3" s="194"/>
      <c r="FP3" s="194"/>
      <c r="FQ3" s="194"/>
      <c r="FR3" s="194"/>
      <c r="FS3" s="194"/>
      <c r="FT3" s="194"/>
      <c r="FU3" s="194"/>
      <c r="FV3" s="194"/>
      <c r="FW3" s="194"/>
      <c r="FX3" s="194"/>
      <c r="FY3" s="194"/>
      <c r="FZ3" s="194"/>
      <c r="GA3" s="194"/>
      <c r="GB3" s="194"/>
      <c r="GC3" s="194"/>
      <c r="GD3" s="194"/>
      <c r="GE3" s="194"/>
      <c r="GF3" s="194"/>
      <c r="GG3" s="194"/>
      <c r="GH3" s="194"/>
      <c r="GI3" s="194"/>
      <c r="GJ3" s="194"/>
      <c r="GK3" s="194"/>
      <c r="GL3" s="194"/>
      <c r="GM3" s="194"/>
      <c r="GN3" s="194"/>
      <c r="GO3" s="194"/>
      <c r="GP3" s="194"/>
      <c r="GQ3" s="194"/>
      <c r="GR3" s="194"/>
      <c r="GS3" s="194"/>
      <c r="GT3" s="194"/>
      <c r="GU3" s="194"/>
      <c r="GV3" s="194"/>
      <c r="GW3" s="194"/>
      <c r="GX3" s="194"/>
      <c r="GY3" s="194"/>
      <c r="GZ3" s="194"/>
      <c r="HA3" s="194"/>
      <c r="HB3" s="194"/>
      <c r="HC3" s="194"/>
      <c r="HD3" s="194"/>
      <c r="HE3" s="194"/>
      <c r="HF3" s="194"/>
      <c r="HG3" s="194"/>
      <c r="HH3" s="194"/>
      <c r="HI3" s="194"/>
      <c r="HJ3" s="194"/>
      <c r="HK3" s="194"/>
      <c r="HL3" s="194"/>
      <c r="HM3" s="194"/>
      <c r="HN3" s="194"/>
      <c r="HO3" s="194"/>
      <c r="HP3" s="194"/>
      <c r="HQ3" s="194"/>
      <c r="HR3" s="194"/>
      <c r="HS3" s="194"/>
      <c r="HT3" s="194"/>
      <c r="HU3" s="194"/>
      <c r="HV3" s="194"/>
      <c r="HW3" s="194"/>
      <c r="HX3" s="194"/>
      <c r="HY3" s="194"/>
      <c r="HZ3" s="194"/>
      <c r="IA3" s="194"/>
      <c r="IB3" s="194"/>
      <c r="IC3" s="194"/>
      <c r="ID3" s="194"/>
      <c r="IE3" s="194"/>
      <c r="IF3" s="194"/>
      <c r="IG3" s="194"/>
      <c r="IH3" s="194"/>
      <c r="II3" s="194"/>
      <c r="IJ3" s="194"/>
      <c r="IK3" s="194"/>
      <c r="IL3" s="194"/>
      <c r="IM3" s="194"/>
      <c r="IN3" s="194"/>
      <c r="IO3" s="194"/>
      <c r="IP3" s="194"/>
      <c r="IQ3" s="194"/>
      <c r="IR3" s="194"/>
      <c r="IS3" s="194"/>
      <c r="IT3" s="194"/>
      <c r="IU3" s="194"/>
      <c r="IV3" s="194"/>
      <c r="IW3" s="194"/>
      <c r="IX3" s="194"/>
      <c r="IY3" s="194"/>
      <c r="IZ3" s="194"/>
      <c r="JA3" s="194"/>
      <c r="JB3" s="194"/>
      <c r="JC3" s="194"/>
      <c r="JD3" s="194"/>
      <c r="JE3" s="194"/>
      <c r="JF3" s="194"/>
      <c r="JG3" s="194"/>
      <c r="JH3" s="194"/>
      <c r="JI3" s="194"/>
      <c r="JJ3" s="194"/>
      <c r="JK3" s="194"/>
      <c r="JL3" s="194"/>
      <c r="JM3" s="194"/>
      <c r="JN3" s="194"/>
      <c r="JO3" s="194"/>
      <c r="JP3" s="194"/>
      <c r="JQ3" s="194"/>
      <c r="JR3" s="194"/>
      <c r="JS3" s="194"/>
      <c r="JT3" s="194"/>
      <c r="JU3" s="194"/>
      <c r="JV3" s="194"/>
      <c r="JW3" s="194"/>
      <c r="JX3" s="194"/>
      <c r="JY3" s="194"/>
      <c r="JZ3" s="194"/>
      <c r="KA3" s="194"/>
      <c r="KB3" s="194"/>
      <c r="KC3" s="194"/>
      <c r="KD3" s="194"/>
      <c r="KE3" s="194"/>
      <c r="KF3" s="194"/>
      <c r="KG3" s="194"/>
      <c r="KH3" s="194"/>
      <c r="KI3" s="194"/>
      <c r="KJ3" s="194"/>
      <c r="KK3" s="194"/>
      <c r="KL3" s="194"/>
      <c r="KM3" s="194"/>
      <c r="KN3" s="194"/>
      <c r="KO3" s="194"/>
      <c r="KP3" s="194"/>
      <c r="KQ3" s="194"/>
      <c r="KR3" s="194"/>
      <c r="KS3" s="194"/>
      <c r="KT3" s="194"/>
      <c r="KU3" s="194"/>
      <c r="KV3" s="194"/>
      <c r="KW3" s="194"/>
      <c r="KX3" s="194"/>
      <c r="KY3" s="194"/>
      <c r="KZ3" s="194"/>
      <c r="LA3" s="194"/>
      <c r="LB3" s="194"/>
      <c r="LC3" s="194"/>
      <c r="LD3" s="194"/>
      <c r="LE3" s="194"/>
      <c r="LF3" s="194"/>
      <c r="LG3" s="194"/>
      <c r="LH3" s="194"/>
      <c r="LI3" s="194"/>
      <c r="LJ3" s="194"/>
      <c r="LK3" s="194"/>
      <c r="LL3" s="194"/>
      <c r="LM3" s="194"/>
      <c r="LN3" s="194"/>
      <c r="LO3" s="194"/>
      <c r="LP3" s="194"/>
      <c r="LQ3" s="194"/>
      <c r="LR3" s="194"/>
      <c r="LS3" s="194"/>
      <c r="LT3" s="194"/>
      <c r="LU3" s="194"/>
      <c r="LV3" s="194"/>
      <c r="LW3" s="194"/>
      <c r="LX3" s="194"/>
      <c r="LY3" s="194"/>
      <c r="LZ3" s="194"/>
      <c r="MA3" s="194"/>
      <c r="MB3" s="194"/>
      <c r="MC3" s="194"/>
      <c r="MD3" s="194"/>
      <c r="ME3" s="194"/>
      <c r="MF3" s="194"/>
      <c r="MG3" s="194"/>
      <c r="MH3" s="194"/>
      <c r="MI3" s="194"/>
      <c r="MJ3" s="194"/>
      <c r="MK3" s="194"/>
      <c r="ML3" s="194"/>
      <c r="MM3" s="194"/>
      <c r="MN3" s="194"/>
      <c r="MO3" s="194"/>
      <c r="MP3" s="194"/>
      <c r="MQ3" s="194"/>
      <c r="MR3" s="194"/>
      <c r="MS3" s="194"/>
      <c r="MT3" s="194"/>
      <c r="MU3" s="194"/>
      <c r="MV3" s="194"/>
      <c r="MW3" s="194"/>
      <c r="MX3" s="194"/>
      <c r="MY3" s="194"/>
      <c r="MZ3" s="194"/>
      <c r="NA3" s="194"/>
      <c r="NB3" s="194"/>
      <c r="NC3" s="194"/>
      <c r="ND3" s="194"/>
      <c r="NE3" s="194"/>
      <c r="NF3" s="194"/>
      <c r="NG3" s="194"/>
      <c r="NH3" s="194"/>
      <c r="NI3" s="194"/>
      <c r="NJ3" s="194"/>
      <c r="NK3" s="194"/>
      <c r="NL3" s="194"/>
      <c r="NM3" s="194"/>
      <c r="NN3" s="194"/>
      <c r="NO3" s="194"/>
      <c r="NP3" s="194"/>
      <c r="NQ3" s="194"/>
      <c r="NR3" s="194"/>
      <c r="NS3" s="194"/>
      <c r="NT3" s="194"/>
      <c r="NU3" s="194"/>
      <c r="NV3" s="194"/>
      <c r="NW3" s="194"/>
      <c r="NX3" s="194"/>
      <c r="NY3" s="194"/>
      <c r="NZ3" s="194"/>
      <c r="OA3" s="194"/>
      <c r="OB3" s="194"/>
      <c r="OC3" s="194"/>
      <c r="OD3" s="194"/>
      <c r="OE3" s="194"/>
      <c r="OF3" s="194"/>
      <c r="OG3" s="194"/>
      <c r="OH3" s="194"/>
      <c r="OI3" s="194"/>
      <c r="OJ3" s="194"/>
      <c r="OK3" s="194"/>
      <c r="OL3" s="194"/>
      <c r="OM3" s="194"/>
      <c r="ON3" s="194"/>
      <c r="OO3" s="194"/>
      <c r="OP3" s="194"/>
      <c r="OQ3" s="194"/>
      <c r="OR3" s="194"/>
      <c r="OS3" s="194"/>
      <c r="OT3" s="194"/>
      <c r="OU3" s="194"/>
      <c r="OV3" s="194"/>
      <c r="OW3" s="194"/>
      <c r="OX3" s="194"/>
      <c r="OY3" s="194"/>
      <c r="OZ3" s="194"/>
      <c r="PA3" s="194"/>
      <c r="PB3" s="194"/>
      <c r="PC3" s="194"/>
      <c r="PD3" s="194"/>
      <c r="PE3" s="194"/>
      <c r="PF3" s="194"/>
      <c r="PG3" s="194"/>
      <c r="PH3" s="194"/>
      <c r="PI3" s="194"/>
      <c r="PJ3" s="194"/>
      <c r="PK3" s="194"/>
      <c r="PL3" s="194"/>
      <c r="PM3" s="194"/>
      <c r="PN3" s="194"/>
      <c r="PO3" s="194"/>
      <c r="PP3" s="194"/>
      <c r="PQ3" s="194"/>
      <c r="PR3" s="194"/>
      <c r="PS3" s="194"/>
      <c r="PT3" s="194"/>
      <c r="PU3" s="194"/>
      <c r="PV3" s="194"/>
      <c r="PW3" s="194"/>
      <c r="PX3" s="194"/>
      <c r="PY3" s="194"/>
      <c r="PZ3" s="194"/>
      <c r="QA3" s="194"/>
      <c r="QB3" s="194"/>
      <c r="QC3" s="194"/>
      <c r="QD3" s="194"/>
      <c r="QE3" s="194"/>
      <c r="QF3" s="194"/>
      <c r="QG3" s="194"/>
      <c r="QH3" s="194"/>
      <c r="QI3" s="194"/>
      <c r="QJ3" s="194"/>
      <c r="QK3" s="194"/>
      <c r="QL3" s="194"/>
      <c r="QM3" s="194"/>
      <c r="QN3" s="194"/>
      <c r="QO3" s="194"/>
      <c r="QP3" s="194"/>
      <c r="QQ3" s="194"/>
      <c r="QR3" s="194"/>
      <c r="QS3" s="194"/>
      <c r="QT3" s="194"/>
      <c r="QU3" s="194"/>
      <c r="QV3" s="194"/>
      <c r="QW3" s="194"/>
      <c r="QX3" s="194"/>
      <c r="QY3" s="194"/>
      <c r="QZ3" s="194"/>
      <c r="RA3" s="194"/>
      <c r="RB3" s="194"/>
      <c r="RC3" s="194"/>
      <c r="RD3" s="194"/>
      <c r="RE3" s="194"/>
      <c r="RF3" s="194"/>
      <c r="RG3" s="194"/>
      <c r="RH3" s="194"/>
      <c r="RI3" s="194"/>
      <c r="RJ3" s="194"/>
      <c r="RK3" s="194"/>
      <c r="RL3" s="194"/>
      <c r="RM3" s="194"/>
      <c r="RN3" s="194"/>
      <c r="RO3" s="194"/>
      <c r="RP3" s="194"/>
      <c r="RQ3" s="194"/>
      <c r="RR3" s="194"/>
      <c r="RS3" s="194"/>
      <c r="RT3" s="194"/>
      <c r="RU3" s="194"/>
      <c r="RV3" s="194"/>
      <c r="RW3" s="194"/>
      <c r="RX3" s="194"/>
      <c r="RY3" s="194"/>
      <c r="RZ3" s="194"/>
      <c r="SA3" s="194"/>
      <c r="SB3" s="194"/>
      <c r="SC3" s="194"/>
      <c r="SD3" s="194"/>
      <c r="SE3" s="194"/>
      <c r="SF3" s="194"/>
      <c r="SG3" s="194"/>
      <c r="SH3" s="194"/>
      <c r="SI3" s="194"/>
      <c r="SJ3" s="194"/>
      <c r="SK3" s="194"/>
      <c r="SL3" s="194"/>
      <c r="SM3" s="194"/>
      <c r="SN3" s="194"/>
      <c r="SO3" s="194"/>
      <c r="SP3" s="194"/>
      <c r="SQ3" s="194"/>
      <c r="SR3" s="194"/>
      <c r="SS3" s="194"/>
      <c r="ST3" s="194"/>
      <c r="SU3" s="194"/>
      <c r="SV3" s="194"/>
      <c r="SW3" s="194"/>
      <c r="SX3" s="194"/>
      <c r="SY3" s="194"/>
      <c r="SZ3" s="194"/>
      <c r="TA3" s="194"/>
      <c r="TB3" s="194"/>
      <c r="TC3" s="194"/>
      <c r="TD3" s="194"/>
      <c r="TE3" s="194"/>
      <c r="TF3" s="194"/>
      <c r="TG3" s="194"/>
      <c r="TH3" s="194"/>
      <c r="TI3" s="194"/>
      <c r="TJ3" s="194"/>
      <c r="TK3" s="194"/>
      <c r="TL3" s="194"/>
      <c r="TM3" s="194"/>
      <c r="TN3" s="194"/>
      <c r="TO3" s="194"/>
      <c r="TP3" s="194"/>
      <c r="TQ3" s="194"/>
      <c r="TR3" s="194"/>
      <c r="TS3" s="194"/>
      <c r="TT3" s="194"/>
      <c r="TU3" s="194"/>
      <c r="TV3" s="194"/>
      <c r="TW3" s="194"/>
      <c r="TX3" s="194"/>
      <c r="TY3" s="194"/>
      <c r="TZ3" s="194"/>
      <c r="UA3" s="194"/>
      <c r="UB3" s="194"/>
      <c r="UC3" s="194"/>
      <c r="UD3" s="194"/>
      <c r="UE3" s="194"/>
      <c r="UF3" s="194"/>
      <c r="UG3" s="194"/>
      <c r="UH3" s="194"/>
      <c r="UI3" s="194"/>
      <c r="UJ3" s="194"/>
      <c r="UK3" s="194"/>
      <c r="UL3" s="194"/>
      <c r="UM3" s="194"/>
      <c r="UN3" s="194"/>
      <c r="UO3" s="194"/>
      <c r="UP3" s="194"/>
      <c r="UQ3" s="194"/>
      <c r="UR3" s="194"/>
      <c r="US3" s="194"/>
      <c r="UT3" s="194"/>
      <c r="UU3" s="194"/>
      <c r="UV3" s="194"/>
      <c r="UW3" s="194"/>
      <c r="UX3" s="194"/>
      <c r="UY3" s="194"/>
      <c r="UZ3" s="194"/>
      <c r="VA3" s="194"/>
      <c r="VB3" s="194"/>
      <c r="VC3" s="194"/>
      <c r="VD3" s="194"/>
      <c r="VE3" s="194"/>
      <c r="VF3" s="194"/>
      <c r="VG3" s="194"/>
      <c r="VH3" s="194"/>
      <c r="VI3" s="194"/>
      <c r="VJ3" s="194"/>
      <c r="VK3" s="194"/>
      <c r="VL3" s="194"/>
      <c r="VM3" s="194"/>
      <c r="VN3" s="194"/>
      <c r="VO3" s="194"/>
      <c r="VP3" s="194"/>
      <c r="VQ3" s="194"/>
      <c r="VR3" s="194"/>
      <c r="VS3" s="194"/>
      <c r="VT3" s="194"/>
      <c r="VU3" s="194"/>
      <c r="VV3" s="194"/>
      <c r="VW3" s="194"/>
      <c r="VX3" s="194"/>
      <c r="VY3" s="194"/>
      <c r="VZ3" s="194"/>
      <c r="WA3" s="194"/>
      <c r="WB3" s="194"/>
      <c r="WC3" s="194"/>
      <c r="WD3" s="194"/>
      <c r="WE3" s="194"/>
      <c r="WF3" s="194"/>
      <c r="WG3" s="194"/>
      <c r="WH3" s="194"/>
      <c r="WI3" s="194"/>
      <c r="WJ3" s="194"/>
      <c r="WK3" s="194"/>
      <c r="WL3" s="194"/>
      <c r="WM3" s="194"/>
      <c r="WN3" s="194"/>
      <c r="WO3" s="194"/>
      <c r="WP3" s="194"/>
      <c r="WQ3" s="194"/>
      <c r="WR3" s="194"/>
      <c r="WS3" s="194"/>
      <c r="WT3" s="194"/>
      <c r="WU3" s="194"/>
      <c r="WV3" s="194"/>
      <c r="WW3" s="194"/>
      <c r="WX3" s="194"/>
      <c r="WY3" s="194"/>
      <c r="WZ3" s="194"/>
      <c r="XA3" s="194"/>
      <c r="XB3" s="194"/>
      <c r="XC3" s="194"/>
      <c r="XD3" s="194"/>
      <c r="XE3" s="194"/>
      <c r="XF3" s="194"/>
      <c r="XG3" s="194"/>
      <c r="XH3" s="194"/>
      <c r="XI3" s="194"/>
      <c r="XJ3" s="194"/>
      <c r="XK3" s="194"/>
      <c r="XL3" s="194"/>
      <c r="XM3" s="194"/>
      <c r="XN3" s="194"/>
      <c r="XO3" s="194"/>
      <c r="XP3" s="194"/>
      <c r="XQ3" s="194"/>
      <c r="XR3" s="194"/>
      <c r="XS3" s="194"/>
      <c r="XT3" s="194"/>
      <c r="XU3" s="194"/>
      <c r="XV3" s="194"/>
      <c r="XW3" s="194"/>
      <c r="XX3" s="194"/>
      <c r="XY3" s="194"/>
      <c r="XZ3" s="194"/>
      <c r="YA3" s="194"/>
      <c r="YB3" s="194"/>
      <c r="YC3" s="194"/>
      <c r="YD3" s="194"/>
      <c r="YE3" s="194"/>
      <c r="YF3" s="194"/>
      <c r="YG3" s="194"/>
      <c r="YH3" s="194"/>
      <c r="YI3" s="194"/>
      <c r="YJ3" s="194"/>
      <c r="YK3" s="194"/>
      <c r="YL3" s="194"/>
      <c r="YM3" s="194"/>
      <c r="YN3" s="194"/>
      <c r="YO3" s="194"/>
      <c r="YP3" s="194"/>
      <c r="YQ3" s="194"/>
      <c r="YR3" s="194"/>
      <c r="YS3" s="194"/>
      <c r="YT3" s="194"/>
      <c r="YU3" s="194"/>
      <c r="YV3" s="194"/>
      <c r="YW3" s="194"/>
      <c r="YX3" s="194"/>
      <c r="YY3" s="194"/>
      <c r="YZ3" s="194"/>
      <c r="ZA3" s="194"/>
      <c r="ZB3" s="194"/>
      <c r="ZC3" s="194"/>
      <c r="ZD3" s="194"/>
      <c r="ZE3" s="194"/>
      <c r="ZF3" s="194"/>
      <c r="ZG3" s="194"/>
      <c r="ZH3" s="194"/>
      <c r="ZI3" s="194"/>
      <c r="ZJ3" s="194"/>
      <c r="ZK3" s="194"/>
      <c r="ZL3" s="194"/>
      <c r="ZM3" s="194"/>
      <c r="ZN3" s="194"/>
      <c r="ZO3" s="194"/>
      <c r="ZP3" s="194"/>
      <c r="ZQ3" s="194"/>
      <c r="ZR3" s="194"/>
      <c r="ZS3" s="194"/>
      <c r="ZT3" s="194"/>
      <c r="ZU3" s="194"/>
      <c r="ZV3" s="194"/>
      <c r="ZW3" s="194"/>
      <c r="ZX3" s="194"/>
      <c r="ZY3" s="194"/>
      <c r="ZZ3" s="194"/>
      <c r="AAA3" s="194"/>
      <c r="AAB3" s="194"/>
      <c r="AAC3" s="194"/>
      <c r="AAD3" s="194"/>
      <c r="AAE3" s="194"/>
      <c r="AAF3" s="194"/>
      <c r="AAG3" s="194"/>
      <c r="AAH3" s="194"/>
      <c r="AAI3" s="194"/>
      <c r="AAJ3" s="194"/>
      <c r="AAK3" s="194"/>
      <c r="AAL3" s="194"/>
      <c r="AAM3" s="194"/>
      <c r="AAN3" s="194"/>
      <c r="AAO3" s="194"/>
      <c r="AAP3" s="194"/>
      <c r="AAQ3" s="194"/>
      <c r="AAR3" s="194"/>
      <c r="AAS3" s="194"/>
      <c r="AAT3" s="194"/>
      <c r="AAU3" s="194"/>
      <c r="AAV3" s="194"/>
      <c r="AAW3" s="194"/>
      <c r="AAX3" s="194"/>
      <c r="AAY3" s="194"/>
      <c r="AAZ3" s="194"/>
      <c r="ABA3" s="194"/>
      <c r="ABB3" s="194"/>
      <c r="ABC3" s="194"/>
      <c r="ABD3" s="194"/>
      <c r="ABE3" s="194"/>
      <c r="ABF3" s="194"/>
      <c r="ABG3" s="194"/>
      <c r="ABH3" s="194"/>
      <c r="ABI3" s="194"/>
      <c r="ABJ3" s="194"/>
      <c r="ABK3" s="194"/>
      <c r="ABL3" s="194"/>
      <c r="ABM3" s="194"/>
      <c r="ABN3" s="194"/>
      <c r="ABO3" s="194"/>
      <c r="ABP3" s="194"/>
      <c r="ABQ3" s="194"/>
      <c r="ABR3" s="194"/>
      <c r="ABS3" s="194"/>
      <c r="ABT3" s="194"/>
      <c r="ABU3" s="194"/>
      <c r="ABV3" s="194"/>
      <c r="ABW3" s="194"/>
      <c r="ABX3" s="194"/>
      <c r="ABY3" s="194"/>
      <c r="ABZ3" s="194"/>
      <c r="ACA3" s="194"/>
      <c r="ACB3" s="194"/>
      <c r="ACC3" s="194"/>
      <c r="ACD3" s="194"/>
      <c r="ACE3" s="194"/>
      <c r="ACF3" s="194"/>
    </row>
    <row r="4" spans="1:760" s="15" customFormat="1" ht="28.8" x14ac:dyDescent="0.3">
      <c r="A4" s="4" t="s">
        <v>971</v>
      </c>
      <c r="B4" s="4" t="s">
        <v>972</v>
      </c>
      <c r="C4" s="4">
        <v>2017</v>
      </c>
      <c r="D4" s="4" t="s">
        <v>181</v>
      </c>
      <c r="E4" s="4">
        <v>119</v>
      </c>
      <c r="F4" s="4"/>
      <c r="G4" s="4"/>
      <c r="H4" s="4">
        <v>68</v>
      </c>
      <c r="I4" s="4">
        <v>77</v>
      </c>
      <c r="J4" s="4"/>
      <c r="K4" s="4"/>
      <c r="L4" s="4" t="s">
        <v>973</v>
      </c>
      <c r="M4" s="4" t="s">
        <v>974</v>
      </c>
      <c r="N4" s="4" t="s">
        <v>975</v>
      </c>
      <c r="O4" s="4" t="s">
        <v>976</v>
      </c>
      <c r="P4" s="4" t="s">
        <v>977</v>
      </c>
      <c r="Q4" s="4" t="s">
        <v>978</v>
      </c>
      <c r="R4" s="4" t="s">
        <v>34</v>
      </c>
      <c r="S4" s="4" t="s">
        <v>33</v>
      </c>
      <c r="T4" s="4" t="s">
        <v>979</v>
      </c>
      <c r="U4" s="4"/>
      <c r="V4" s="57" t="s">
        <v>31</v>
      </c>
      <c r="W4" s="20" t="s">
        <v>26</v>
      </c>
      <c r="X4" s="58" t="str">
        <f t="shared" ref="X4:X8" si="1">CONCATENATE(V4,W4)</f>
        <v>YInorganic</v>
      </c>
      <c r="Y4" s="58" t="s">
        <v>980</v>
      </c>
      <c r="Z4" s="58" t="str">
        <f t="shared" ref="Z4:Z8" si="2">CONCATENATE(V4,Y4)</f>
        <v>YCOMPLEMENT</v>
      </c>
      <c r="AA4" s="58" t="str">
        <f t="shared" ref="AA4:AA8" si="3">CONCATENATE(X4,Y4)</f>
        <v>YInorganicCOMPLEMENT</v>
      </c>
      <c r="AB4" s="8"/>
      <c r="AC4" s="8"/>
      <c r="AD4" s="8"/>
      <c r="AE4" s="8"/>
      <c r="AF4" s="8"/>
      <c r="AG4" s="8"/>
      <c r="AH4" s="8"/>
      <c r="AI4" s="8"/>
      <c r="AJ4" s="8"/>
      <c r="AK4" s="8">
        <f t="shared" ref="AK4:AS4" si="4">IF(AND($Z4=AK$2,AB4="x"),1,0)</f>
        <v>0</v>
      </c>
      <c r="AL4" s="8">
        <f t="shared" si="4"/>
        <v>0</v>
      </c>
      <c r="AM4" s="8">
        <f t="shared" si="4"/>
        <v>0</v>
      </c>
      <c r="AN4" s="8">
        <f t="shared" si="4"/>
        <v>0</v>
      </c>
      <c r="AO4" s="8">
        <f t="shared" si="4"/>
        <v>0</v>
      </c>
      <c r="AP4" s="8">
        <f t="shared" si="4"/>
        <v>0</v>
      </c>
      <c r="AQ4" s="8">
        <f t="shared" si="4"/>
        <v>0</v>
      </c>
      <c r="AR4" s="8">
        <f t="shared" si="4"/>
        <v>0</v>
      </c>
      <c r="AS4" s="8">
        <f t="shared" si="4"/>
        <v>0</v>
      </c>
      <c r="AT4" s="8">
        <f t="shared" ref="AT4:BB4" si="5">IF(AND($Z4=AT$2,AB4="x"),1,0)</f>
        <v>0</v>
      </c>
      <c r="AU4" s="8">
        <f t="shared" si="5"/>
        <v>0</v>
      </c>
      <c r="AV4" s="8">
        <f t="shared" si="5"/>
        <v>0</v>
      </c>
      <c r="AW4" s="8">
        <f t="shared" si="5"/>
        <v>0</v>
      </c>
      <c r="AX4" s="8">
        <f t="shared" si="5"/>
        <v>0</v>
      </c>
      <c r="AY4" s="8">
        <f t="shared" si="5"/>
        <v>0</v>
      </c>
      <c r="AZ4" s="8">
        <f t="shared" si="5"/>
        <v>0</v>
      </c>
      <c r="BA4" s="8">
        <f t="shared" si="5"/>
        <v>0</v>
      </c>
      <c r="BB4" s="8">
        <f t="shared" si="5"/>
        <v>0</v>
      </c>
      <c r="BC4" s="8">
        <f t="shared" ref="BC4:BK4" si="6">IF(AND($Z4=BC$2,AB4="x"),1,0)</f>
        <v>0</v>
      </c>
      <c r="BD4" s="8">
        <f t="shared" si="6"/>
        <v>0</v>
      </c>
      <c r="BE4" s="8">
        <f t="shared" si="6"/>
        <v>0</v>
      </c>
      <c r="BF4" s="8">
        <f t="shared" si="6"/>
        <v>0</v>
      </c>
      <c r="BG4" s="8">
        <f t="shared" si="6"/>
        <v>0</v>
      </c>
      <c r="BH4" s="8">
        <f t="shared" si="6"/>
        <v>0</v>
      </c>
      <c r="BI4" s="8">
        <f t="shared" si="6"/>
        <v>0</v>
      </c>
      <c r="BJ4" s="8">
        <f t="shared" si="6"/>
        <v>0</v>
      </c>
      <c r="BK4" s="8">
        <f t="shared" si="6"/>
        <v>0</v>
      </c>
      <c r="BL4" s="8">
        <f t="shared" ref="BL4:BT4" si="7">IF(AND($Z4=BL$2,AB4="x"),1,0)</f>
        <v>0</v>
      </c>
      <c r="BM4" s="8">
        <f t="shared" si="7"/>
        <v>0</v>
      </c>
      <c r="BN4" s="8">
        <f t="shared" si="7"/>
        <v>0</v>
      </c>
      <c r="BO4" s="8">
        <f t="shared" si="7"/>
        <v>0</v>
      </c>
      <c r="BP4" s="8">
        <f t="shared" si="7"/>
        <v>0</v>
      </c>
      <c r="BQ4" s="8">
        <f t="shared" si="7"/>
        <v>0</v>
      </c>
      <c r="BR4" s="8">
        <f t="shared" si="7"/>
        <v>0</v>
      </c>
      <c r="BS4" s="8">
        <f t="shared" si="7"/>
        <v>0</v>
      </c>
      <c r="BT4" s="44">
        <f t="shared" si="7"/>
        <v>0</v>
      </c>
      <c r="BU4" s="7"/>
      <c r="BV4" s="201"/>
      <c r="BW4" s="202"/>
      <c r="BZ4" s="211" t="s">
        <v>11</v>
      </c>
      <c r="CA4" s="175"/>
      <c r="CB4" s="212" t="s">
        <v>4466</v>
      </c>
      <c r="CC4" s="212" t="s">
        <v>4469</v>
      </c>
      <c r="CD4" s="167"/>
      <c r="CE4" s="203" t="s">
        <v>11</v>
      </c>
      <c r="CF4" s="98"/>
      <c r="CG4" s="167"/>
      <c r="CH4" s="203" t="s">
        <v>4614</v>
      </c>
      <c r="CI4" s="165"/>
      <c r="CJ4" s="167"/>
      <c r="CK4" s="203" t="s">
        <v>4615</v>
      </c>
      <c r="CL4" s="165"/>
      <c r="CM4" s="167"/>
      <c r="CN4" s="203" t="s">
        <v>4616</v>
      </c>
      <c r="CO4" s="165"/>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c r="ACB4" s="66"/>
      <c r="ACC4" s="66"/>
      <c r="ACD4" s="66"/>
      <c r="ACE4" s="66"/>
      <c r="ACF4" s="66"/>
    </row>
    <row r="5" spans="1:760" s="15" customFormat="1" ht="28.8" x14ac:dyDescent="0.3">
      <c r="A5" s="4" t="s">
        <v>981</v>
      </c>
      <c r="B5" s="4" t="s">
        <v>982</v>
      </c>
      <c r="C5" s="4">
        <v>2016</v>
      </c>
      <c r="D5" s="4" t="s">
        <v>983</v>
      </c>
      <c r="E5" s="4">
        <v>148</v>
      </c>
      <c r="F5" s="4"/>
      <c r="G5" s="4"/>
      <c r="H5" s="4">
        <v>270</v>
      </c>
      <c r="I5" s="4">
        <v>277</v>
      </c>
      <c r="J5" s="4"/>
      <c r="K5" s="4"/>
      <c r="L5" s="4" t="s">
        <v>984</v>
      </c>
      <c r="M5" s="4" t="s">
        <v>985</v>
      </c>
      <c r="N5" s="4" t="s">
        <v>986</v>
      </c>
      <c r="O5" s="4" t="s">
        <v>987</v>
      </c>
      <c r="P5" s="4" t="s">
        <v>988</v>
      </c>
      <c r="Q5" s="4" t="s">
        <v>989</v>
      </c>
      <c r="R5" s="4" t="s">
        <v>34</v>
      </c>
      <c r="S5" s="4" t="s">
        <v>33</v>
      </c>
      <c r="T5" s="4" t="s">
        <v>990</v>
      </c>
      <c r="U5" s="4"/>
      <c r="V5" s="57" t="s">
        <v>31</v>
      </c>
      <c r="W5" s="58" t="s">
        <v>30</v>
      </c>
      <c r="X5" s="58" t="str">
        <f t="shared" si="1"/>
        <v>YLipid-based</v>
      </c>
      <c r="Y5" s="58" t="s">
        <v>980</v>
      </c>
      <c r="Z5" s="58" t="str">
        <f t="shared" si="2"/>
        <v>YCOMPLEMENT</v>
      </c>
      <c r="AA5" s="58" t="str">
        <f t="shared" si="3"/>
        <v>YLipid-basedCOMPLEMENT</v>
      </c>
      <c r="AB5" s="8"/>
      <c r="AC5" s="8"/>
      <c r="AD5" s="8" t="s">
        <v>4461</v>
      </c>
      <c r="AE5" s="8"/>
      <c r="AF5" s="8"/>
      <c r="AG5" s="8"/>
      <c r="AH5" s="8"/>
      <c r="AI5" s="8"/>
      <c r="AJ5" s="8"/>
      <c r="AK5" s="8">
        <f t="shared" ref="AK5:AK68" si="8">IF(AND($Z5=AK$2,AB5="x"),1,0)</f>
        <v>0</v>
      </c>
      <c r="AL5" s="8">
        <f t="shared" ref="AL5:AL68" si="9">IF(AND($Z5=AL$2,AC5="x"),1,0)</f>
        <v>0</v>
      </c>
      <c r="AM5" s="8">
        <f t="shared" ref="AM5:AM68" si="10">IF(AND($Z5=AM$2,AD5="x"),1,0)</f>
        <v>1</v>
      </c>
      <c r="AN5" s="8">
        <f t="shared" ref="AN5:AN68" si="11">IF(AND($Z5=AN$2,AE5="x"),1,0)</f>
        <v>0</v>
      </c>
      <c r="AO5" s="8">
        <f t="shared" ref="AO5:AO68" si="12">IF(AND($Z5=AO$2,AF5="x"),1,0)</f>
        <v>0</v>
      </c>
      <c r="AP5" s="8">
        <f t="shared" ref="AP5:AP68" si="13">IF(AND($Z5=AP$2,AG5="x"),1,0)</f>
        <v>0</v>
      </c>
      <c r="AQ5" s="8">
        <f t="shared" ref="AQ5:AQ68" si="14">IF(AND($Z5=AQ$2,AH5="x"),1,0)</f>
        <v>0</v>
      </c>
      <c r="AR5" s="8">
        <f t="shared" ref="AR5:AR68" si="15">IF(AND($Z5=AR$2,AI5="x"),1,0)</f>
        <v>0</v>
      </c>
      <c r="AS5" s="8">
        <f t="shared" ref="AS5:AS68" si="16">IF(AND($Z5=AS$2,AJ5="x"),1,0)</f>
        <v>0</v>
      </c>
      <c r="AT5" s="8">
        <f t="shared" ref="AT5:AT68" si="17">IF(AND($Z5=AT$2,AB5="x"),1,0)</f>
        <v>0</v>
      </c>
      <c r="AU5" s="8">
        <f t="shared" ref="AU5:AU68" si="18">IF(AND($Z5=AU$2,AC5="x"),1,0)</f>
        <v>0</v>
      </c>
      <c r="AV5" s="8">
        <f t="shared" ref="AV5:AV68" si="19">IF(AND($Z5=AV$2,AD5="x"),1,0)</f>
        <v>0</v>
      </c>
      <c r="AW5" s="8">
        <f t="shared" ref="AW5:AW68" si="20">IF(AND($Z5=AW$2,AE5="x"),1,0)</f>
        <v>0</v>
      </c>
      <c r="AX5" s="8">
        <f t="shared" ref="AX5:AX68" si="21">IF(AND($Z5=AX$2,AF5="x"),1,0)</f>
        <v>0</v>
      </c>
      <c r="AY5" s="8">
        <f t="shared" ref="AY5:AY68" si="22">IF(AND($Z5=AY$2,AG5="x"),1,0)</f>
        <v>0</v>
      </c>
      <c r="AZ5" s="8">
        <f t="shared" ref="AZ5:AZ68" si="23">IF(AND($Z5=AZ$2,AH5="x"),1,0)</f>
        <v>0</v>
      </c>
      <c r="BA5" s="8">
        <f t="shared" ref="BA5:BA68" si="24">IF(AND($Z5=BA$2,AI5="x"),1,0)</f>
        <v>0</v>
      </c>
      <c r="BB5" s="8">
        <f t="shared" ref="BB5:BB68" si="25">IF(AND($Z5=BB$2,AJ5="x"),1,0)</f>
        <v>0</v>
      </c>
      <c r="BC5" s="8">
        <f t="shared" ref="BC5:BC68" si="26">IF(AND($Z5=BC$2,AB5="x"),1,0)</f>
        <v>0</v>
      </c>
      <c r="BD5" s="8">
        <f t="shared" ref="BD5:BD68" si="27">IF(AND($Z5=BD$2,AC5="x"),1,0)</f>
        <v>0</v>
      </c>
      <c r="BE5" s="8">
        <f t="shared" ref="BE5:BE68" si="28">IF(AND($Z5=BE$2,AD5="x"),1,0)</f>
        <v>0</v>
      </c>
      <c r="BF5" s="8">
        <f t="shared" ref="BF5:BF68" si="29">IF(AND($Z5=BF$2,AE5="x"),1,0)</f>
        <v>0</v>
      </c>
      <c r="BG5" s="8">
        <f t="shared" ref="BG5:BG68" si="30">IF(AND($Z5=BG$2,AF5="x"),1,0)</f>
        <v>0</v>
      </c>
      <c r="BH5" s="8">
        <f t="shared" ref="BH5:BH68" si="31">IF(AND($Z5=BH$2,AG5="x"),1,0)</f>
        <v>0</v>
      </c>
      <c r="BI5" s="8">
        <f t="shared" ref="BI5:BI68" si="32">IF(AND($Z5=BI$2,AH5="x"),1,0)</f>
        <v>0</v>
      </c>
      <c r="BJ5" s="8">
        <f t="shared" ref="BJ5:BJ68" si="33">IF(AND($Z5=BJ$2,AI5="x"),1,0)</f>
        <v>0</v>
      </c>
      <c r="BK5" s="8">
        <f t="shared" ref="BK5:BK68" si="34">IF(AND($Z5=BK$2,AJ5="x"),1,0)</f>
        <v>0</v>
      </c>
      <c r="BL5" s="8">
        <f t="shared" ref="BL5:BL68" si="35">IF(AND($Z5=BL$2,AB5="x"),1,0)</f>
        <v>0</v>
      </c>
      <c r="BM5" s="8">
        <f t="shared" ref="BM5:BM68" si="36">IF(AND($Z5=BM$2,AC5="x"),1,0)</f>
        <v>0</v>
      </c>
      <c r="BN5" s="8">
        <f t="shared" ref="BN5:BN68" si="37">IF(AND($Z5=BN$2,AD5="x"),1,0)</f>
        <v>0</v>
      </c>
      <c r="BO5" s="8">
        <f t="shared" ref="BO5:BO68" si="38">IF(AND($Z5=BO$2,AE5="x"),1,0)</f>
        <v>0</v>
      </c>
      <c r="BP5" s="8">
        <f t="shared" ref="BP5:BP68" si="39">IF(AND($Z5=BP$2,AF5="x"),1,0)</f>
        <v>0</v>
      </c>
      <c r="BQ5" s="8">
        <f t="shared" ref="BQ5:BQ68" si="40">IF(AND($Z5=BQ$2,AG5="x"),1,0)</f>
        <v>0</v>
      </c>
      <c r="BR5" s="8">
        <f t="shared" ref="BR5:BR68" si="41">IF(AND($Z5=BR$2,AH5="x"),1,0)</f>
        <v>0</v>
      </c>
      <c r="BS5" s="8">
        <f t="shared" ref="BS5:BS68" si="42">IF(AND($Z5=BS$2,AI5="x"),1,0)</f>
        <v>0</v>
      </c>
      <c r="BT5" s="44">
        <f t="shared" ref="BT5:BT68" si="43">IF(AND($Z5=BT$2,AJ5="x"),1,0)</f>
        <v>0</v>
      </c>
      <c r="BU5" s="7"/>
      <c r="BV5" s="222" t="s">
        <v>947</v>
      </c>
      <c r="BW5" s="223"/>
      <c r="BZ5" s="4" t="s">
        <v>2</v>
      </c>
      <c r="CA5" s="8">
        <f>COUNTIF($AA$4:$AA$2278,"YInorganicHEMOLYSIS")</f>
        <v>25</v>
      </c>
      <c r="CB5" s="48">
        <f>100*CA5/$CA$10</f>
        <v>9.765625</v>
      </c>
      <c r="CC5" s="8">
        <f>100*CA5/$CA$8</f>
        <v>60.975609756097562</v>
      </c>
      <c r="CE5" s="4" t="s">
        <v>2</v>
      </c>
      <c r="CF5" s="8">
        <f>COUNTIF($AA$4:$AA$2277,"YInorganicHEMOLYSIS")</f>
        <v>25</v>
      </c>
      <c r="CH5" s="74" t="s">
        <v>2</v>
      </c>
      <c r="CI5" s="60">
        <f>COUNTIF($AA$4:$AA$2277,"YInorganicCOAGULATION")</f>
        <v>20</v>
      </c>
      <c r="CK5" s="74" t="s">
        <v>2</v>
      </c>
      <c r="CL5" s="60">
        <f>COUNTIF($AA$4:$AA$2277,"YInorganicPLATELET")</f>
        <v>28</v>
      </c>
      <c r="CN5" s="74" t="s">
        <v>2</v>
      </c>
      <c r="CO5" s="60">
        <f>COUNTIF($AA$4:$AA$2277,"YInorganicCOMPLEMENT")</f>
        <v>16</v>
      </c>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row>
    <row r="6" spans="1:760" s="15" customFormat="1" x14ac:dyDescent="0.3">
      <c r="A6" s="106" t="s">
        <v>1749</v>
      </c>
      <c r="B6" s="106" t="s">
        <v>1750</v>
      </c>
      <c r="C6" s="106">
        <v>1997</v>
      </c>
      <c r="D6" s="106" t="s">
        <v>1751</v>
      </c>
      <c r="E6" s="106">
        <v>37</v>
      </c>
      <c r="F6" s="106">
        <v>2</v>
      </c>
      <c r="G6" s="106"/>
      <c r="H6" s="106">
        <v>229</v>
      </c>
      <c r="I6" s="106">
        <v>234</v>
      </c>
      <c r="J6" s="106"/>
      <c r="K6" s="106">
        <v>68</v>
      </c>
      <c r="L6" s="106" t="s">
        <v>1752</v>
      </c>
      <c r="M6" s="106" t="s">
        <v>1753</v>
      </c>
      <c r="N6" s="106" t="s">
        <v>1754</v>
      </c>
      <c r="O6" s="106" t="s">
        <v>1755</v>
      </c>
      <c r="P6" s="106" t="s">
        <v>1756</v>
      </c>
      <c r="Q6" s="106" t="s">
        <v>1757</v>
      </c>
      <c r="R6" s="106" t="s">
        <v>34</v>
      </c>
      <c r="S6" s="106" t="s">
        <v>33</v>
      </c>
      <c r="T6" s="106" t="s">
        <v>1758</v>
      </c>
      <c r="U6" s="106"/>
      <c r="V6" s="8" t="s">
        <v>31</v>
      </c>
      <c r="W6" s="106" t="s">
        <v>28</v>
      </c>
      <c r="X6" s="106" t="str">
        <f t="shared" si="1"/>
        <v>YPolymer-based</v>
      </c>
      <c r="Y6" s="106" t="s">
        <v>980</v>
      </c>
      <c r="Z6" s="106" t="str">
        <f t="shared" si="2"/>
        <v>YCOMPLEMENT</v>
      </c>
      <c r="AA6" s="106" t="str">
        <f t="shared" si="3"/>
        <v>YPolymer-basedCOMPLEMENT</v>
      </c>
      <c r="AB6" s="8"/>
      <c r="AC6" s="8"/>
      <c r="AD6" s="8" t="s">
        <v>4461</v>
      </c>
      <c r="AE6" s="8"/>
      <c r="AF6" s="8"/>
      <c r="AG6" s="8"/>
      <c r="AH6" s="8"/>
      <c r="AI6" s="8"/>
      <c r="AJ6" s="8"/>
      <c r="AK6" s="8">
        <f t="shared" si="8"/>
        <v>0</v>
      </c>
      <c r="AL6" s="8">
        <f t="shared" si="9"/>
        <v>0</v>
      </c>
      <c r="AM6" s="8">
        <f t="shared" si="10"/>
        <v>1</v>
      </c>
      <c r="AN6" s="8">
        <f t="shared" si="11"/>
        <v>0</v>
      </c>
      <c r="AO6" s="8">
        <f t="shared" si="12"/>
        <v>0</v>
      </c>
      <c r="AP6" s="8">
        <f t="shared" si="13"/>
        <v>0</v>
      </c>
      <c r="AQ6" s="8">
        <f t="shared" si="14"/>
        <v>0</v>
      </c>
      <c r="AR6" s="8">
        <f t="shared" si="15"/>
        <v>0</v>
      </c>
      <c r="AS6" s="8">
        <f t="shared" si="16"/>
        <v>0</v>
      </c>
      <c r="AT6" s="8">
        <f t="shared" si="17"/>
        <v>0</v>
      </c>
      <c r="AU6" s="8">
        <f t="shared" si="18"/>
        <v>0</v>
      </c>
      <c r="AV6" s="8">
        <f t="shared" si="19"/>
        <v>0</v>
      </c>
      <c r="AW6" s="8">
        <f t="shared" si="20"/>
        <v>0</v>
      </c>
      <c r="AX6" s="8">
        <f t="shared" si="21"/>
        <v>0</v>
      </c>
      <c r="AY6" s="8">
        <f t="shared" si="22"/>
        <v>0</v>
      </c>
      <c r="AZ6" s="8">
        <f t="shared" si="23"/>
        <v>0</v>
      </c>
      <c r="BA6" s="8">
        <f t="shared" si="24"/>
        <v>0</v>
      </c>
      <c r="BB6" s="8">
        <f t="shared" si="25"/>
        <v>0</v>
      </c>
      <c r="BC6" s="8">
        <f t="shared" si="26"/>
        <v>0</v>
      </c>
      <c r="BD6" s="8">
        <f t="shared" si="27"/>
        <v>0</v>
      </c>
      <c r="BE6" s="8">
        <f t="shared" si="28"/>
        <v>0</v>
      </c>
      <c r="BF6" s="8">
        <f t="shared" si="29"/>
        <v>0</v>
      </c>
      <c r="BG6" s="8">
        <f t="shared" si="30"/>
        <v>0</v>
      </c>
      <c r="BH6" s="8">
        <f t="shared" si="31"/>
        <v>0</v>
      </c>
      <c r="BI6" s="8">
        <f t="shared" si="32"/>
        <v>0</v>
      </c>
      <c r="BJ6" s="8">
        <f t="shared" si="33"/>
        <v>0</v>
      </c>
      <c r="BK6" s="8">
        <f t="shared" si="34"/>
        <v>0</v>
      </c>
      <c r="BL6" s="8">
        <f t="shared" si="35"/>
        <v>0</v>
      </c>
      <c r="BM6" s="8">
        <f t="shared" si="36"/>
        <v>0</v>
      </c>
      <c r="BN6" s="8">
        <f t="shared" si="37"/>
        <v>0</v>
      </c>
      <c r="BO6" s="8">
        <f t="shared" si="38"/>
        <v>0</v>
      </c>
      <c r="BP6" s="8">
        <f t="shared" si="39"/>
        <v>0</v>
      </c>
      <c r="BQ6" s="8">
        <f t="shared" si="40"/>
        <v>0</v>
      </c>
      <c r="BR6" s="8">
        <f t="shared" si="41"/>
        <v>0</v>
      </c>
      <c r="BS6" s="8">
        <f t="shared" si="42"/>
        <v>0</v>
      </c>
      <c r="BT6" s="44">
        <f t="shared" si="43"/>
        <v>0</v>
      </c>
      <c r="BU6" s="7"/>
      <c r="BV6" s="205" t="s">
        <v>191</v>
      </c>
      <c r="BW6" s="175"/>
      <c r="BZ6" s="4" t="s">
        <v>3</v>
      </c>
      <c r="CA6" s="8">
        <f>COUNTIF($AA$4:$AA$2278,"Ypolymer-basedHEMOLYSIS")</f>
        <v>15</v>
      </c>
      <c r="CB6" s="48">
        <f t="shared" ref="CB6:CB9" si="44">100*CA6/$CA$10</f>
        <v>5.859375</v>
      </c>
      <c r="CC6" s="8">
        <f t="shared" ref="CC6:CC8" si="45">100*CA6/$CA$8</f>
        <v>36.585365853658537</v>
      </c>
      <c r="CE6" s="4" t="s">
        <v>3</v>
      </c>
      <c r="CF6" s="8">
        <f>COUNTIF($AA$4:$AA$2277,"Ypolymer-basedHEMOLYSIS")</f>
        <v>15</v>
      </c>
      <c r="CH6" s="4" t="s">
        <v>3</v>
      </c>
      <c r="CI6" s="8">
        <f>COUNTIF($AA$4:$AA$2277,"YPolymer-basedCOAGULATION")</f>
        <v>0</v>
      </c>
      <c r="CK6" s="4" t="s">
        <v>3</v>
      </c>
      <c r="CL6" s="8">
        <f>COUNTIF($AA$4:$AA$2277,"Ypolymer-basedPLATELET")</f>
        <v>6</v>
      </c>
      <c r="CN6" s="4" t="s">
        <v>3</v>
      </c>
      <c r="CO6" s="8">
        <f>COUNTIF($AA$4:$AA$2277,"Ypolymer-basedCOMPLEMENT")</f>
        <v>18</v>
      </c>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row>
    <row r="7" spans="1:760" s="15" customFormat="1" ht="28.8" x14ac:dyDescent="0.3">
      <c r="A7" s="4" t="s">
        <v>4035</v>
      </c>
      <c r="B7" s="4" t="s">
        <v>4036</v>
      </c>
      <c r="C7" s="4">
        <v>2014</v>
      </c>
      <c r="D7" s="4" t="s">
        <v>4037</v>
      </c>
      <c r="E7" s="4">
        <v>7</v>
      </c>
      <c r="F7" s="4">
        <v>1</v>
      </c>
      <c r="G7" s="98">
        <v>15003</v>
      </c>
      <c r="H7" s="4"/>
      <c r="I7" s="4"/>
      <c r="J7" s="4"/>
      <c r="K7" s="4">
        <v>4</v>
      </c>
      <c r="L7" s="4" t="s">
        <v>4038</v>
      </c>
      <c r="M7" s="4" t="s">
        <v>4039</v>
      </c>
      <c r="N7" s="4" t="s">
        <v>4040</v>
      </c>
      <c r="O7" s="4" t="s">
        <v>4041</v>
      </c>
      <c r="P7" s="4" t="s">
        <v>4042</v>
      </c>
      <c r="Q7" s="4" t="s">
        <v>4043</v>
      </c>
      <c r="R7" s="4" t="s">
        <v>34</v>
      </c>
      <c r="S7" s="4" t="s">
        <v>33</v>
      </c>
      <c r="T7" s="4"/>
      <c r="U7" s="4"/>
      <c r="V7" s="57" t="s">
        <v>31</v>
      </c>
      <c r="W7" s="58" t="s">
        <v>26</v>
      </c>
      <c r="X7" s="58" t="str">
        <f t="shared" si="1"/>
        <v>YInorganic</v>
      </c>
      <c r="Y7" s="58" t="s">
        <v>980</v>
      </c>
      <c r="Z7" s="58" t="str">
        <f t="shared" si="2"/>
        <v>YCOMPLEMENT</v>
      </c>
      <c r="AA7" s="58" t="str">
        <f t="shared" si="3"/>
        <v>YInorganicCOMPLEMENT</v>
      </c>
      <c r="AB7" s="8" t="s">
        <v>4461</v>
      </c>
      <c r="AC7" s="8"/>
      <c r="AD7" s="8"/>
      <c r="AE7" s="8"/>
      <c r="AF7" s="8"/>
      <c r="AG7" s="8"/>
      <c r="AH7" s="8"/>
      <c r="AI7" s="8"/>
      <c r="AJ7" s="8"/>
      <c r="AK7" s="8">
        <f t="shared" si="8"/>
        <v>1</v>
      </c>
      <c r="AL7" s="8">
        <f t="shared" si="9"/>
        <v>0</v>
      </c>
      <c r="AM7" s="8">
        <f t="shared" si="10"/>
        <v>0</v>
      </c>
      <c r="AN7" s="8">
        <f t="shared" si="11"/>
        <v>0</v>
      </c>
      <c r="AO7" s="8">
        <f t="shared" si="12"/>
        <v>0</v>
      </c>
      <c r="AP7" s="8">
        <f t="shared" si="13"/>
        <v>0</v>
      </c>
      <c r="AQ7" s="8">
        <f t="shared" si="14"/>
        <v>0</v>
      </c>
      <c r="AR7" s="8">
        <f t="shared" si="15"/>
        <v>0</v>
      </c>
      <c r="AS7" s="8">
        <f t="shared" si="16"/>
        <v>0</v>
      </c>
      <c r="AT7" s="8">
        <f t="shared" si="17"/>
        <v>0</v>
      </c>
      <c r="AU7" s="8">
        <f t="shared" si="18"/>
        <v>0</v>
      </c>
      <c r="AV7" s="8">
        <f t="shared" si="19"/>
        <v>0</v>
      </c>
      <c r="AW7" s="8">
        <f t="shared" si="20"/>
        <v>0</v>
      </c>
      <c r="AX7" s="8">
        <f t="shared" si="21"/>
        <v>0</v>
      </c>
      <c r="AY7" s="8">
        <f t="shared" si="22"/>
        <v>0</v>
      </c>
      <c r="AZ7" s="8">
        <f t="shared" si="23"/>
        <v>0</v>
      </c>
      <c r="BA7" s="8">
        <f t="shared" si="24"/>
        <v>0</v>
      </c>
      <c r="BB7" s="8">
        <f t="shared" si="25"/>
        <v>0</v>
      </c>
      <c r="BC7" s="8">
        <f t="shared" si="26"/>
        <v>0</v>
      </c>
      <c r="BD7" s="8">
        <f t="shared" si="27"/>
        <v>0</v>
      </c>
      <c r="BE7" s="8">
        <f t="shared" si="28"/>
        <v>0</v>
      </c>
      <c r="BF7" s="8">
        <f t="shared" si="29"/>
        <v>0</v>
      </c>
      <c r="BG7" s="8">
        <f t="shared" si="30"/>
        <v>0</v>
      </c>
      <c r="BH7" s="8">
        <f t="shared" si="31"/>
        <v>0</v>
      </c>
      <c r="BI7" s="8">
        <f t="shared" si="32"/>
        <v>0</v>
      </c>
      <c r="BJ7" s="8">
        <f t="shared" si="33"/>
        <v>0</v>
      </c>
      <c r="BK7" s="8">
        <f t="shared" si="34"/>
        <v>0</v>
      </c>
      <c r="BL7" s="8">
        <f t="shared" si="35"/>
        <v>0</v>
      </c>
      <c r="BM7" s="8">
        <f t="shared" si="36"/>
        <v>0</v>
      </c>
      <c r="BN7" s="8">
        <f t="shared" si="37"/>
        <v>0</v>
      </c>
      <c r="BO7" s="8">
        <f t="shared" si="38"/>
        <v>0</v>
      </c>
      <c r="BP7" s="8">
        <f t="shared" si="39"/>
        <v>0</v>
      </c>
      <c r="BQ7" s="8">
        <f t="shared" si="40"/>
        <v>0</v>
      </c>
      <c r="BR7" s="8">
        <f t="shared" si="41"/>
        <v>0</v>
      </c>
      <c r="BS7" s="8">
        <f t="shared" si="42"/>
        <v>0</v>
      </c>
      <c r="BT7" s="44">
        <f t="shared" si="43"/>
        <v>0</v>
      </c>
      <c r="BU7" s="7"/>
      <c r="BV7" s="4" t="s">
        <v>12</v>
      </c>
      <c r="BW7" s="8">
        <f>COUNTIF($Z$4:$Z$977,"YHEMOLYSIS")</f>
        <v>41</v>
      </c>
      <c r="BZ7" s="4" t="s">
        <v>4</v>
      </c>
      <c r="CA7" s="8">
        <f>COUNTIF($AA$4:$AA$2278,"Ylipid-basedHEMOLYSIS")</f>
        <v>1</v>
      </c>
      <c r="CB7" s="48">
        <f t="shared" si="44"/>
        <v>0.390625</v>
      </c>
      <c r="CC7" s="8">
        <f t="shared" si="45"/>
        <v>2.4390243902439024</v>
      </c>
      <c r="CE7" s="4" t="s">
        <v>4</v>
      </c>
      <c r="CF7" s="8">
        <f>COUNTIF($AA$4:$AA$2277,"Ylipid-basedHEMOLYSIS")</f>
        <v>1</v>
      </c>
      <c r="CH7" s="4" t="s">
        <v>4</v>
      </c>
      <c r="CI7" s="8">
        <f>COUNTIF($AA$4:$AA$2277,"Ylipid-basedCOAGULATION")</f>
        <v>3</v>
      </c>
      <c r="CK7" s="4" t="s">
        <v>4</v>
      </c>
      <c r="CL7" s="8">
        <f>COUNTIF($AA$4:$AA$2277,"Ylipid-basedPLATELET")</f>
        <v>1</v>
      </c>
      <c r="CN7" s="4" t="s">
        <v>4</v>
      </c>
      <c r="CO7" s="8">
        <f>COUNTIF($AA$4:$AA$2277,"YLipid-basedCOMPLEMENT")</f>
        <v>20</v>
      </c>
    </row>
    <row r="8" spans="1:760" s="15" customFormat="1" ht="28.8" x14ac:dyDescent="0.3">
      <c r="A8" s="4" t="s">
        <v>1000</v>
      </c>
      <c r="B8" s="4" t="s">
        <v>1001</v>
      </c>
      <c r="C8" s="4">
        <v>2016</v>
      </c>
      <c r="D8" s="4" t="s">
        <v>41</v>
      </c>
      <c r="E8" s="4">
        <v>221</v>
      </c>
      <c r="F8" s="4"/>
      <c r="G8" s="4"/>
      <c r="H8" s="4">
        <v>1</v>
      </c>
      <c r="I8" s="4">
        <v>8</v>
      </c>
      <c r="J8" s="4"/>
      <c r="K8" s="4">
        <v>9</v>
      </c>
      <c r="L8" s="4" t="s">
        <v>1002</v>
      </c>
      <c r="M8" s="4" t="s">
        <v>1003</v>
      </c>
      <c r="N8" s="4" t="s">
        <v>1004</v>
      </c>
      <c r="O8" s="4" t="s">
        <v>1005</v>
      </c>
      <c r="P8" s="4" t="s">
        <v>1006</v>
      </c>
      <c r="Q8" s="4" t="s">
        <v>1007</v>
      </c>
      <c r="R8" s="4" t="s">
        <v>34</v>
      </c>
      <c r="S8" s="4" t="s">
        <v>33</v>
      </c>
      <c r="T8" s="4" t="s">
        <v>1008</v>
      </c>
      <c r="U8" s="4"/>
      <c r="V8" s="57" t="s">
        <v>31</v>
      </c>
      <c r="W8" s="58" t="s">
        <v>30</v>
      </c>
      <c r="X8" s="58" t="str">
        <f t="shared" si="1"/>
        <v>YLipid-based</v>
      </c>
      <c r="Y8" s="58" t="s">
        <v>980</v>
      </c>
      <c r="Z8" s="58" t="str">
        <f t="shared" si="2"/>
        <v>YCOMPLEMENT</v>
      </c>
      <c r="AA8" s="58" t="str">
        <f t="shared" si="3"/>
        <v>YLipid-basedCOMPLEMENT</v>
      </c>
      <c r="AB8" s="8"/>
      <c r="AC8" s="8"/>
      <c r="AD8" s="8"/>
      <c r="AE8" s="8" t="s">
        <v>4461</v>
      </c>
      <c r="AF8" s="8"/>
      <c r="AG8" s="8"/>
      <c r="AH8" s="8"/>
      <c r="AI8" s="8"/>
      <c r="AJ8" s="8"/>
      <c r="AK8" s="8">
        <f t="shared" si="8"/>
        <v>0</v>
      </c>
      <c r="AL8" s="8">
        <f t="shared" si="9"/>
        <v>0</v>
      </c>
      <c r="AM8" s="8">
        <f t="shared" si="10"/>
        <v>0</v>
      </c>
      <c r="AN8" s="8">
        <f t="shared" si="11"/>
        <v>1</v>
      </c>
      <c r="AO8" s="8">
        <f t="shared" si="12"/>
        <v>0</v>
      </c>
      <c r="AP8" s="8">
        <f t="shared" si="13"/>
        <v>0</v>
      </c>
      <c r="AQ8" s="8">
        <f t="shared" si="14"/>
        <v>0</v>
      </c>
      <c r="AR8" s="8">
        <f t="shared" si="15"/>
        <v>0</v>
      </c>
      <c r="AS8" s="8">
        <f t="shared" si="16"/>
        <v>0</v>
      </c>
      <c r="AT8" s="8">
        <f t="shared" si="17"/>
        <v>0</v>
      </c>
      <c r="AU8" s="8">
        <f t="shared" si="18"/>
        <v>0</v>
      </c>
      <c r="AV8" s="8">
        <f t="shared" si="19"/>
        <v>0</v>
      </c>
      <c r="AW8" s="8">
        <f t="shared" si="20"/>
        <v>0</v>
      </c>
      <c r="AX8" s="8">
        <f t="shared" si="21"/>
        <v>0</v>
      </c>
      <c r="AY8" s="8">
        <f t="shared" si="22"/>
        <v>0</v>
      </c>
      <c r="AZ8" s="8">
        <f t="shared" si="23"/>
        <v>0</v>
      </c>
      <c r="BA8" s="8">
        <f t="shared" si="24"/>
        <v>0</v>
      </c>
      <c r="BB8" s="8">
        <f t="shared" si="25"/>
        <v>0</v>
      </c>
      <c r="BC8" s="8">
        <f t="shared" si="26"/>
        <v>0</v>
      </c>
      <c r="BD8" s="8">
        <f t="shared" si="27"/>
        <v>0</v>
      </c>
      <c r="BE8" s="8">
        <f t="shared" si="28"/>
        <v>0</v>
      </c>
      <c r="BF8" s="8">
        <f t="shared" si="29"/>
        <v>0</v>
      </c>
      <c r="BG8" s="8">
        <f t="shared" si="30"/>
        <v>0</v>
      </c>
      <c r="BH8" s="8">
        <f t="shared" si="31"/>
        <v>0</v>
      </c>
      <c r="BI8" s="8">
        <f t="shared" si="32"/>
        <v>0</v>
      </c>
      <c r="BJ8" s="8">
        <f t="shared" si="33"/>
        <v>0</v>
      </c>
      <c r="BK8" s="8">
        <f t="shared" si="34"/>
        <v>0</v>
      </c>
      <c r="BL8" s="8">
        <f t="shared" si="35"/>
        <v>0</v>
      </c>
      <c r="BM8" s="8">
        <f t="shared" si="36"/>
        <v>0</v>
      </c>
      <c r="BN8" s="8">
        <f t="shared" si="37"/>
        <v>0</v>
      </c>
      <c r="BO8" s="8">
        <f t="shared" si="38"/>
        <v>0</v>
      </c>
      <c r="BP8" s="8">
        <f t="shared" si="39"/>
        <v>0</v>
      </c>
      <c r="BQ8" s="8">
        <f t="shared" si="40"/>
        <v>0</v>
      </c>
      <c r="BR8" s="8">
        <f t="shared" si="41"/>
        <v>0</v>
      </c>
      <c r="BS8" s="8">
        <f t="shared" si="42"/>
        <v>0</v>
      </c>
      <c r="BT8" s="44">
        <f t="shared" si="43"/>
        <v>0</v>
      </c>
      <c r="BU8" s="7"/>
      <c r="BV8" s="4" t="s">
        <v>13</v>
      </c>
      <c r="BW8" s="8">
        <f>COUNTIF($Z$4:$Z$977,"NHEMOLYSIS")</f>
        <v>215</v>
      </c>
      <c r="BZ8" s="4" t="s">
        <v>4470</v>
      </c>
      <c r="CA8" s="8">
        <f>SUM(CA5:CA7)</f>
        <v>41</v>
      </c>
      <c r="CB8" s="48">
        <f t="shared" si="44"/>
        <v>16.015625</v>
      </c>
      <c r="CC8" s="8">
        <f t="shared" si="45"/>
        <v>100</v>
      </c>
      <c r="CE8" s="4" t="s">
        <v>3771</v>
      </c>
      <c r="CF8" s="8">
        <f>COUNTIF($AA$4:$AA$2277,"NInorganicHEMOLYSIS")</f>
        <v>116</v>
      </c>
      <c r="CH8" s="4" t="s">
        <v>3771</v>
      </c>
      <c r="CI8" s="8">
        <f>COUNTIF($AA$4:$AA$3277,"NInorganicCOAGULATION")</f>
        <v>10</v>
      </c>
      <c r="CK8" s="4" t="s">
        <v>3771</v>
      </c>
      <c r="CL8" s="8">
        <f>COUNTIF($AA$4:$AA$2676,"NInorganicPLATELET")</f>
        <v>28</v>
      </c>
      <c r="CN8" s="4" t="s">
        <v>3771</v>
      </c>
      <c r="CO8" s="8">
        <f>COUNTIF($AA$4:$AA$3276,"NInorganicCOMPLEMENT")</f>
        <v>16</v>
      </c>
    </row>
    <row r="9" spans="1:760" s="15" customFormat="1" ht="28.8" x14ac:dyDescent="0.3">
      <c r="A9" s="106" t="s">
        <v>1740</v>
      </c>
      <c r="B9" s="106" t="s">
        <v>1741</v>
      </c>
      <c r="C9" s="106">
        <v>2005</v>
      </c>
      <c r="D9" s="106" t="s">
        <v>181</v>
      </c>
      <c r="E9" s="106">
        <v>26</v>
      </c>
      <c r="F9" s="106">
        <v>24</v>
      </c>
      <c r="G9" s="106"/>
      <c r="H9" s="106">
        <v>5075</v>
      </c>
      <c r="I9" s="106">
        <v>5084</v>
      </c>
      <c r="J9" s="106"/>
      <c r="K9" s="106">
        <v>92</v>
      </c>
      <c r="L9" s="106" t="s">
        <v>1742</v>
      </c>
      <c r="M9" s="106" t="s">
        <v>1743</v>
      </c>
      <c r="N9" s="106" t="s">
        <v>1744</v>
      </c>
      <c r="O9" s="106" t="s">
        <v>1745</v>
      </c>
      <c r="P9" s="106" t="s">
        <v>1746</v>
      </c>
      <c r="Q9" s="106" t="s">
        <v>1747</v>
      </c>
      <c r="R9" s="106" t="s">
        <v>34</v>
      </c>
      <c r="S9" s="106" t="s">
        <v>33</v>
      </c>
      <c r="T9" s="106" t="s">
        <v>1748</v>
      </c>
      <c r="U9" s="106"/>
      <c r="V9" s="57" t="s">
        <v>31</v>
      </c>
      <c r="W9" s="58" t="s">
        <v>28</v>
      </c>
      <c r="X9" s="58" t="str">
        <f t="shared" ref="X9:X54" si="46">CONCATENATE(V9,W9)</f>
        <v>YPolymer-based</v>
      </c>
      <c r="Y9" s="58" t="s">
        <v>980</v>
      </c>
      <c r="Z9" s="58" t="str">
        <f t="shared" ref="Z9:Z54" si="47">CONCATENATE(V9,Y9)</f>
        <v>YCOMPLEMENT</v>
      </c>
      <c r="AA9" s="58" t="str">
        <f t="shared" ref="AA9:AA54" si="48">CONCATENATE(X9,Y9)</f>
        <v>YPolymer-basedCOMPLEMENT</v>
      </c>
      <c r="AB9" s="8"/>
      <c r="AC9" s="8"/>
      <c r="AD9" s="8"/>
      <c r="AE9" s="8"/>
      <c r="AF9" s="8"/>
      <c r="AG9" s="8" t="s">
        <v>4461</v>
      </c>
      <c r="AH9" s="8"/>
      <c r="AI9" s="8"/>
      <c r="AJ9" s="8"/>
      <c r="AK9" s="8">
        <f t="shared" si="8"/>
        <v>0</v>
      </c>
      <c r="AL9" s="8">
        <f t="shared" si="9"/>
        <v>0</v>
      </c>
      <c r="AM9" s="8">
        <f t="shared" si="10"/>
        <v>0</v>
      </c>
      <c r="AN9" s="8">
        <f t="shared" si="11"/>
        <v>0</v>
      </c>
      <c r="AO9" s="8">
        <f t="shared" si="12"/>
        <v>0</v>
      </c>
      <c r="AP9" s="8">
        <f t="shared" si="13"/>
        <v>1</v>
      </c>
      <c r="AQ9" s="8">
        <f t="shared" si="14"/>
        <v>0</v>
      </c>
      <c r="AR9" s="8">
        <f t="shared" si="15"/>
        <v>0</v>
      </c>
      <c r="AS9" s="8">
        <f t="shared" si="16"/>
        <v>0</v>
      </c>
      <c r="AT9" s="8">
        <f t="shared" si="17"/>
        <v>0</v>
      </c>
      <c r="AU9" s="8">
        <f t="shared" si="18"/>
        <v>0</v>
      </c>
      <c r="AV9" s="8">
        <f t="shared" si="19"/>
        <v>0</v>
      </c>
      <c r="AW9" s="8">
        <f t="shared" si="20"/>
        <v>0</v>
      </c>
      <c r="AX9" s="8">
        <f t="shared" si="21"/>
        <v>0</v>
      </c>
      <c r="AY9" s="8">
        <f t="shared" si="22"/>
        <v>0</v>
      </c>
      <c r="AZ9" s="8">
        <f t="shared" si="23"/>
        <v>0</v>
      </c>
      <c r="BA9" s="8">
        <f t="shared" si="24"/>
        <v>0</v>
      </c>
      <c r="BB9" s="8">
        <f t="shared" si="25"/>
        <v>0</v>
      </c>
      <c r="BC9" s="8">
        <f t="shared" si="26"/>
        <v>0</v>
      </c>
      <c r="BD9" s="8">
        <f t="shared" si="27"/>
        <v>0</v>
      </c>
      <c r="BE9" s="8">
        <f t="shared" si="28"/>
        <v>0</v>
      </c>
      <c r="BF9" s="8">
        <f t="shared" si="29"/>
        <v>0</v>
      </c>
      <c r="BG9" s="8">
        <f t="shared" si="30"/>
        <v>0</v>
      </c>
      <c r="BH9" s="8">
        <f t="shared" si="31"/>
        <v>0</v>
      </c>
      <c r="BI9" s="8">
        <f t="shared" si="32"/>
        <v>0</v>
      </c>
      <c r="BJ9" s="8">
        <f t="shared" si="33"/>
        <v>0</v>
      </c>
      <c r="BK9" s="8">
        <f t="shared" si="34"/>
        <v>0</v>
      </c>
      <c r="BL9" s="8">
        <f t="shared" si="35"/>
        <v>0</v>
      </c>
      <c r="BM9" s="8">
        <f t="shared" si="36"/>
        <v>0</v>
      </c>
      <c r="BN9" s="8">
        <f t="shared" si="37"/>
        <v>0</v>
      </c>
      <c r="BO9" s="8">
        <f t="shared" si="38"/>
        <v>0</v>
      </c>
      <c r="BP9" s="8">
        <f t="shared" si="39"/>
        <v>0</v>
      </c>
      <c r="BQ9" s="8">
        <f t="shared" si="40"/>
        <v>0</v>
      </c>
      <c r="BR9" s="8">
        <f t="shared" si="41"/>
        <v>0</v>
      </c>
      <c r="BS9" s="8">
        <f t="shared" si="42"/>
        <v>0</v>
      </c>
      <c r="BT9" s="44">
        <f t="shared" si="43"/>
        <v>0</v>
      </c>
      <c r="BU9" s="7"/>
      <c r="BV9" s="4" t="s">
        <v>14</v>
      </c>
      <c r="BW9" s="8">
        <f>SUM(BW7:BW8)</f>
        <v>256</v>
      </c>
      <c r="BZ9" s="4" t="s">
        <v>16</v>
      </c>
      <c r="CA9" s="8">
        <f>COUNTIF($V$4:$V$274,"N")</f>
        <v>120</v>
      </c>
      <c r="CB9" s="48">
        <f t="shared" si="44"/>
        <v>46.875</v>
      </c>
      <c r="CC9" s="8"/>
      <c r="CE9" s="4" t="s">
        <v>3769</v>
      </c>
      <c r="CF9" s="8">
        <f>COUNTIF($AA$4:$AA$2277,"Npolymer-basedHEMOLYSIS")</f>
        <v>85</v>
      </c>
      <c r="CH9" s="4" t="s">
        <v>3769</v>
      </c>
      <c r="CI9" s="8">
        <f>COUNTIF($AA$4:$AA$2387,"Npolymer-basedCOAGULATION")</f>
        <v>17</v>
      </c>
      <c r="CK9" s="4" t="s">
        <v>3769</v>
      </c>
      <c r="CL9" s="8">
        <f>COUNTIF($AA$4:$AA$3276,"Npolymer-basedPLATELET")</f>
        <v>30</v>
      </c>
      <c r="CN9" s="4" t="s">
        <v>3769</v>
      </c>
      <c r="CO9" s="8">
        <f>COUNTIF($AA$4:$AA$3276,"Npolymer-basedCOMPLEMENT")</f>
        <v>34</v>
      </c>
    </row>
    <row r="10" spans="1:760" s="15" customFormat="1" ht="28.8" x14ac:dyDescent="0.3">
      <c r="A10" s="4" t="s">
        <v>52</v>
      </c>
      <c r="B10" s="4" t="s">
        <v>51</v>
      </c>
      <c r="C10" s="4">
        <v>2014</v>
      </c>
      <c r="D10" s="4" t="s">
        <v>41</v>
      </c>
      <c r="E10" s="4">
        <v>195</v>
      </c>
      <c r="F10" s="4"/>
      <c r="G10" s="4"/>
      <c r="H10" s="4">
        <v>2</v>
      </c>
      <c r="I10" s="4">
        <v>10</v>
      </c>
      <c r="J10" s="4"/>
      <c r="K10" s="4">
        <v>4</v>
      </c>
      <c r="L10" s="4" t="s">
        <v>50</v>
      </c>
      <c r="M10" s="4" t="s">
        <v>49</v>
      </c>
      <c r="N10" s="4" t="s">
        <v>48</v>
      </c>
      <c r="O10" s="4" t="s">
        <v>47</v>
      </c>
      <c r="P10" s="4" t="s">
        <v>46</v>
      </c>
      <c r="Q10" s="4" t="s">
        <v>45</v>
      </c>
      <c r="R10" s="4" t="s">
        <v>34</v>
      </c>
      <c r="S10" s="4" t="s">
        <v>33</v>
      </c>
      <c r="T10" s="4" t="s">
        <v>44</v>
      </c>
      <c r="U10" s="4"/>
      <c r="V10" s="57" t="s">
        <v>31</v>
      </c>
      <c r="W10" s="58" t="s">
        <v>30</v>
      </c>
      <c r="X10" s="58" t="str">
        <f t="shared" si="46"/>
        <v>YLipid-based</v>
      </c>
      <c r="Y10" s="58" t="s">
        <v>980</v>
      </c>
      <c r="Z10" s="58" t="str">
        <f t="shared" si="47"/>
        <v>YCOMPLEMENT</v>
      </c>
      <c r="AA10" s="58" t="str">
        <f t="shared" si="48"/>
        <v>YLipid-basedCOMPLEMENT</v>
      </c>
      <c r="AB10" s="8"/>
      <c r="AC10" s="8"/>
      <c r="AD10" s="8"/>
      <c r="AE10" s="8"/>
      <c r="AF10" s="8"/>
      <c r="AG10" s="8" t="s">
        <v>4461</v>
      </c>
      <c r="AH10" s="8"/>
      <c r="AI10" s="8"/>
      <c r="AJ10" s="8"/>
      <c r="AK10" s="8">
        <f t="shared" si="8"/>
        <v>0</v>
      </c>
      <c r="AL10" s="8">
        <f t="shared" si="9"/>
        <v>0</v>
      </c>
      <c r="AM10" s="8">
        <f t="shared" si="10"/>
        <v>0</v>
      </c>
      <c r="AN10" s="8">
        <f t="shared" si="11"/>
        <v>0</v>
      </c>
      <c r="AO10" s="8">
        <f t="shared" si="12"/>
        <v>0</v>
      </c>
      <c r="AP10" s="8">
        <f t="shared" si="13"/>
        <v>1</v>
      </c>
      <c r="AQ10" s="8">
        <f t="shared" si="14"/>
        <v>0</v>
      </c>
      <c r="AR10" s="8">
        <f t="shared" si="15"/>
        <v>0</v>
      </c>
      <c r="AS10" s="8">
        <f t="shared" si="16"/>
        <v>0</v>
      </c>
      <c r="AT10" s="8">
        <f t="shared" si="17"/>
        <v>0</v>
      </c>
      <c r="AU10" s="8">
        <f t="shared" si="18"/>
        <v>0</v>
      </c>
      <c r="AV10" s="8">
        <f t="shared" si="19"/>
        <v>0</v>
      </c>
      <c r="AW10" s="8">
        <f t="shared" si="20"/>
        <v>0</v>
      </c>
      <c r="AX10" s="8">
        <f t="shared" si="21"/>
        <v>0</v>
      </c>
      <c r="AY10" s="8">
        <f t="shared" si="22"/>
        <v>0</v>
      </c>
      <c r="AZ10" s="8">
        <f t="shared" si="23"/>
        <v>0</v>
      </c>
      <c r="BA10" s="8">
        <f t="shared" si="24"/>
        <v>0</v>
      </c>
      <c r="BB10" s="8">
        <f t="shared" si="25"/>
        <v>0</v>
      </c>
      <c r="BC10" s="8">
        <f t="shared" si="26"/>
        <v>0</v>
      </c>
      <c r="BD10" s="8">
        <f t="shared" si="27"/>
        <v>0</v>
      </c>
      <c r="BE10" s="8">
        <f t="shared" si="28"/>
        <v>0</v>
      </c>
      <c r="BF10" s="8">
        <f t="shared" si="29"/>
        <v>0</v>
      </c>
      <c r="BG10" s="8">
        <f t="shared" si="30"/>
        <v>0</v>
      </c>
      <c r="BH10" s="8">
        <f t="shared" si="31"/>
        <v>0</v>
      </c>
      <c r="BI10" s="8">
        <f t="shared" si="32"/>
        <v>0</v>
      </c>
      <c r="BJ10" s="8">
        <f t="shared" si="33"/>
        <v>0</v>
      </c>
      <c r="BK10" s="8">
        <f t="shared" si="34"/>
        <v>0</v>
      </c>
      <c r="BL10" s="8">
        <f t="shared" si="35"/>
        <v>0</v>
      </c>
      <c r="BM10" s="8">
        <f t="shared" si="36"/>
        <v>0</v>
      </c>
      <c r="BN10" s="8">
        <f t="shared" si="37"/>
        <v>0</v>
      </c>
      <c r="BO10" s="8">
        <f t="shared" si="38"/>
        <v>0</v>
      </c>
      <c r="BP10" s="8">
        <f t="shared" si="39"/>
        <v>0</v>
      </c>
      <c r="BQ10" s="8">
        <f t="shared" si="40"/>
        <v>0</v>
      </c>
      <c r="BR10" s="8">
        <f t="shared" si="41"/>
        <v>0</v>
      </c>
      <c r="BS10" s="8">
        <f t="shared" si="42"/>
        <v>0</v>
      </c>
      <c r="BT10" s="44">
        <f t="shared" si="43"/>
        <v>0</v>
      </c>
      <c r="BU10" s="7"/>
      <c r="BV10" s="205" t="s">
        <v>427</v>
      </c>
      <c r="BW10" s="177"/>
      <c r="BZ10" s="4" t="s">
        <v>4471</v>
      </c>
      <c r="CA10" s="8">
        <f>$CF$13</f>
        <v>256</v>
      </c>
      <c r="CB10" s="4"/>
      <c r="CC10" s="4"/>
      <c r="CE10" s="4" t="s">
        <v>3770</v>
      </c>
      <c r="CF10" s="8">
        <f>COUNTIF($AA$4:$AA$2377,"Nlipid-basedHEMOLYSIS")</f>
        <v>14</v>
      </c>
      <c r="CH10" s="4" t="s">
        <v>3770</v>
      </c>
      <c r="CI10" s="8">
        <f>COUNTIF($AA$4:$AA$2387,"Nlipid-basedCOAGULATION")</f>
        <v>2</v>
      </c>
      <c r="CK10" s="4" t="s">
        <v>3770</v>
      </c>
      <c r="CL10" s="8">
        <f>COUNTIF($AA$4:$AA$3276,"Nlipid-basedPLATELET")</f>
        <v>2</v>
      </c>
      <c r="CN10" s="4" t="s">
        <v>3770</v>
      </c>
      <c r="CO10" s="8">
        <f>COUNTIF($AA$4:$AA$3276,"Nlipid-basedCOMPLEMENT")</f>
        <v>8</v>
      </c>
    </row>
    <row r="11" spans="1:760" s="15" customFormat="1" ht="28.8" x14ac:dyDescent="0.3">
      <c r="A11" s="106" t="s">
        <v>3970</v>
      </c>
      <c r="B11" s="106" t="s">
        <v>3971</v>
      </c>
      <c r="C11" s="106">
        <v>2015</v>
      </c>
      <c r="D11" s="106" t="s">
        <v>41</v>
      </c>
      <c r="E11" s="106">
        <v>220</v>
      </c>
      <c r="F11" s="106"/>
      <c r="G11" s="106"/>
      <c r="H11" s="106">
        <v>571</v>
      </c>
      <c r="I11" s="106">
        <v>583</v>
      </c>
      <c r="J11" s="106"/>
      <c r="K11" s="106">
        <v>16</v>
      </c>
      <c r="L11" s="106" t="s">
        <v>3972</v>
      </c>
      <c r="M11" s="106" t="s">
        <v>3973</v>
      </c>
      <c r="N11" s="106" t="s">
        <v>3974</v>
      </c>
      <c r="O11" s="106" t="s">
        <v>3975</v>
      </c>
      <c r="P11" s="106" t="s">
        <v>3976</v>
      </c>
      <c r="Q11" s="106" t="s">
        <v>3977</v>
      </c>
      <c r="R11" s="106" t="s">
        <v>34</v>
      </c>
      <c r="S11" s="106" t="s">
        <v>33</v>
      </c>
      <c r="T11" s="106" t="s">
        <v>3978</v>
      </c>
      <c r="U11" s="106"/>
      <c r="V11" s="8" t="s">
        <v>31</v>
      </c>
      <c r="W11" s="106" t="s">
        <v>30</v>
      </c>
      <c r="X11" s="106" t="str">
        <f t="shared" si="46"/>
        <v>YLipid-based</v>
      </c>
      <c r="Y11" s="106" t="s">
        <v>980</v>
      </c>
      <c r="Z11" s="106" t="str">
        <f t="shared" si="47"/>
        <v>YCOMPLEMENT</v>
      </c>
      <c r="AA11" s="106" t="str">
        <f t="shared" si="48"/>
        <v>YLipid-basedCOMPLEMENT</v>
      </c>
      <c r="AB11" s="8"/>
      <c r="AC11" s="8"/>
      <c r="AD11" s="8"/>
      <c r="AE11" s="8"/>
      <c r="AF11" s="8"/>
      <c r="AG11" s="8"/>
      <c r="AH11" s="8"/>
      <c r="AI11" s="8" t="s">
        <v>4461</v>
      </c>
      <c r="AJ11" s="8" t="s">
        <v>4461</v>
      </c>
      <c r="AK11" s="8">
        <f t="shared" si="8"/>
        <v>0</v>
      </c>
      <c r="AL11" s="8">
        <f t="shared" si="9"/>
        <v>0</v>
      </c>
      <c r="AM11" s="8">
        <f t="shared" si="10"/>
        <v>0</v>
      </c>
      <c r="AN11" s="8">
        <f t="shared" si="11"/>
        <v>0</v>
      </c>
      <c r="AO11" s="8">
        <f t="shared" si="12"/>
        <v>0</v>
      </c>
      <c r="AP11" s="8">
        <f t="shared" si="13"/>
        <v>0</v>
      </c>
      <c r="AQ11" s="8">
        <f t="shared" si="14"/>
        <v>0</v>
      </c>
      <c r="AR11" s="8">
        <f t="shared" si="15"/>
        <v>1</v>
      </c>
      <c r="AS11" s="8">
        <f t="shared" si="16"/>
        <v>1</v>
      </c>
      <c r="AT11" s="8">
        <f t="shared" si="17"/>
        <v>0</v>
      </c>
      <c r="AU11" s="8">
        <f t="shared" si="18"/>
        <v>0</v>
      </c>
      <c r="AV11" s="8">
        <f t="shared" si="19"/>
        <v>0</v>
      </c>
      <c r="AW11" s="8">
        <f t="shared" si="20"/>
        <v>0</v>
      </c>
      <c r="AX11" s="8">
        <f t="shared" si="21"/>
        <v>0</v>
      </c>
      <c r="AY11" s="8">
        <f t="shared" si="22"/>
        <v>0</v>
      </c>
      <c r="AZ11" s="8">
        <f t="shared" si="23"/>
        <v>0</v>
      </c>
      <c r="BA11" s="8">
        <f t="shared" si="24"/>
        <v>0</v>
      </c>
      <c r="BB11" s="8">
        <f t="shared" si="25"/>
        <v>0</v>
      </c>
      <c r="BC11" s="8">
        <f t="shared" si="26"/>
        <v>0</v>
      </c>
      <c r="BD11" s="8">
        <f t="shared" si="27"/>
        <v>0</v>
      </c>
      <c r="BE11" s="8">
        <f t="shared" si="28"/>
        <v>0</v>
      </c>
      <c r="BF11" s="8">
        <f t="shared" si="29"/>
        <v>0</v>
      </c>
      <c r="BG11" s="8">
        <f t="shared" si="30"/>
        <v>0</v>
      </c>
      <c r="BH11" s="8">
        <f t="shared" si="31"/>
        <v>0</v>
      </c>
      <c r="BI11" s="8">
        <f t="shared" si="32"/>
        <v>0</v>
      </c>
      <c r="BJ11" s="8">
        <f t="shared" si="33"/>
        <v>0</v>
      </c>
      <c r="BK11" s="8">
        <f t="shared" si="34"/>
        <v>0</v>
      </c>
      <c r="BL11" s="8">
        <f t="shared" si="35"/>
        <v>0</v>
      </c>
      <c r="BM11" s="8">
        <f t="shared" si="36"/>
        <v>0</v>
      </c>
      <c r="BN11" s="8">
        <f t="shared" si="37"/>
        <v>0</v>
      </c>
      <c r="BO11" s="8">
        <f t="shared" si="38"/>
        <v>0</v>
      </c>
      <c r="BP11" s="8">
        <f t="shared" si="39"/>
        <v>0</v>
      </c>
      <c r="BQ11" s="8">
        <f t="shared" si="40"/>
        <v>0</v>
      </c>
      <c r="BR11" s="8">
        <f t="shared" si="41"/>
        <v>0</v>
      </c>
      <c r="BS11" s="8">
        <f t="shared" si="42"/>
        <v>0</v>
      </c>
      <c r="BT11" s="44">
        <f t="shared" si="43"/>
        <v>0</v>
      </c>
      <c r="BU11" s="7"/>
      <c r="BV11" s="4" t="s">
        <v>18</v>
      </c>
      <c r="BW11" s="8">
        <f>COUNTIF($Z$4:$Z$977,"YCOAGULATION")</f>
        <v>23</v>
      </c>
      <c r="BZ11" s="211" t="s">
        <v>1009</v>
      </c>
      <c r="CA11" s="213"/>
      <c r="CB11" s="212" t="s">
        <v>4466</v>
      </c>
      <c r="CC11" s="212" t="s">
        <v>4469</v>
      </c>
      <c r="CE11" s="4" t="s">
        <v>3767</v>
      </c>
      <c r="CF11" s="8">
        <f>COUNTIF($Z$4:$Z$3277,"YHEMOLYSIS")</f>
        <v>41</v>
      </c>
      <c r="CH11" s="4" t="s">
        <v>3767</v>
      </c>
      <c r="CI11" s="8">
        <f>SUM(CI5:CI7)</f>
        <v>23</v>
      </c>
      <c r="CK11" s="4" t="s">
        <v>3767</v>
      </c>
      <c r="CL11" s="8">
        <f>SUM(CL5:CL7)</f>
        <v>35</v>
      </c>
      <c r="CN11" s="4" t="s">
        <v>3767</v>
      </c>
      <c r="CO11" s="8">
        <f>SUM(CO5:CO7)</f>
        <v>54</v>
      </c>
    </row>
    <row r="12" spans="1:760" s="15" customFormat="1" ht="28.8" x14ac:dyDescent="0.3">
      <c r="A12" s="4" t="s">
        <v>4109</v>
      </c>
      <c r="B12" s="4" t="s">
        <v>4110</v>
      </c>
      <c r="C12" s="4">
        <v>2010</v>
      </c>
      <c r="D12" s="4" t="s">
        <v>4111</v>
      </c>
      <c r="E12" s="4">
        <v>184</v>
      </c>
      <c r="F12" s="4">
        <v>4</v>
      </c>
      <c r="G12" s="4"/>
      <c r="H12" s="4">
        <v>1931</v>
      </c>
      <c r="I12" s="4">
        <v>1945</v>
      </c>
      <c r="J12" s="4"/>
      <c r="K12" s="4">
        <v>41</v>
      </c>
      <c r="L12" s="4" t="s">
        <v>4112</v>
      </c>
      <c r="M12" s="4" t="s">
        <v>4113</v>
      </c>
      <c r="N12" s="4" t="s">
        <v>4114</v>
      </c>
      <c r="O12" s="4" t="s">
        <v>4115</v>
      </c>
      <c r="P12" s="4" t="s">
        <v>4116</v>
      </c>
      <c r="Q12" s="4"/>
      <c r="R12" s="4" t="s">
        <v>34</v>
      </c>
      <c r="S12" s="4" t="s">
        <v>33</v>
      </c>
      <c r="T12" s="4" t="s">
        <v>4117</v>
      </c>
      <c r="U12" s="4"/>
      <c r="V12" s="57" t="s">
        <v>31</v>
      </c>
      <c r="W12" s="58" t="s">
        <v>28</v>
      </c>
      <c r="X12" s="58" t="str">
        <f t="shared" si="46"/>
        <v>YPolymer-based</v>
      </c>
      <c r="Y12" s="58" t="s">
        <v>980</v>
      </c>
      <c r="Z12" s="58" t="str">
        <f t="shared" si="47"/>
        <v>YCOMPLEMENT</v>
      </c>
      <c r="AA12" s="58" t="str">
        <f t="shared" si="48"/>
        <v>YPolymer-basedCOMPLEMENT</v>
      </c>
      <c r="AB12" s="8" t="s">
        <v>4461</v>
      </c>
      <c r="AC12" s="8"/>
      <c r="AD12" s="8"/>
      <c r="AE12" s="8"/>
      <c r="AF12" s="8"/>
      <c r="AG12" s="8"/>
      <c r="AH12" s="8"/>
      <c r="AI12" s="8"/>
      <c r="AJ12" s="8" t="s">
        <v>4461</v>
      </c>
      <c r="AK12" s="8">
        <f t="shared" si="8"/>
        <v>1</v>
      </c>
      <c r="AL12" s="8">
        <f t="shared" si="9"/>
        <v>0</v>
      </c>
      <c r="AM12" s="8">
        <f t="shared" si="10"/>
        <v>0</v>
      </c>
      <c r="AN12" s="8">
        <f t="shared" si="11"/>
        <v>0</v>
      </c>
      <c r="AO12" s="8">
        <f t="shared" si="12"/>
        <v>0</v>
      </c>
      <c r="AP12" s="8">
        <f t="shared" si="13"/>
        <v>0</v>
      </c>
      <c r="AQ12" s="8">
        <f t="shared" si="14"/>
        <v>0</v>
      </c>
      <c r="AR12" s="8">
        <f t="shared" si="15"/>
        <v>0</v>
      </c>
      <c r="AS12" s="8">
        <f t="shared" si="16"/>
        <v>1</v>
      </c>
      <c r="AT12" s="8">
        <f t="shared" si="17"/>
        <v>0</v>
      </c>
      <c r="AU12" s="8">
        <f t="shared" si="18"/>
        <v>0</v>
      </c>
      <c r="AV12" s="8">
        <f t="shared" si="19"/>
        <v>0</v>
      </c>
      <c r="AW12" s="8">
        <f t="shared" si="20"/>
        <v>0</v>
      </c>
      <c r="AX12" s="8">
        <f t="shared" si="21"/>
        <v>0</v>
      </c>
      <c r="AY12" s="8">
        <f t="shared" si="22"/>
        <v>0</v>
      </c>
      <c r="AZ12" s="8">
        <f t="shared" si="23"/>
        <v>0</v>
      </c>
      <c r="BA12" s="8">
        <f t="shared" si="24"/>
        <v>0</v>
      </c>
      <c r="BB12" s="8">
        <f t="shared" si="25"/>
        <v>0</v>
      </c>
      <c r="BC12" s="8">
        <f t="shared" si="26"/>
        <v>0</v>
      </c>
      <c r="BD12" s="8">
        <f t="shared" si="27"/>
        <v>0</v>
      </c>
      <c r="BE12" s="8">
        <f t="shared" si="28"/>
        <v>0</v>
      </c>
      <c r="BF12" s="8">
        <f t="shared" si="29"/>
        <v>0</v>
      </c>
      <c r="BG12" s="8">
        <f t="shared" si="30"/>
        <v>0</v>
      </c>
      <c r="BH12" s="8">
        <f t="shared" si="31"/>
        <v>0</v>
      </c>
      <c r="BI12" s="8">
        <f t="shared" si="32"/>
        <v>0</v>
      </c>
      <c r="BJ12" s="8">
        <f t="shared" si="33"/>
        <v>0</v>
      </c>
      <c r="BK12" s="8">
        <f t="shared" si="34"/>
        <v>0</v>
      </c>
      <c r="BL12" s="8">
        <f t="shared" si="35"/>
        <v>0</v>
      </c>
      <c r="BM12" s="8">
        <f t="shared" si="36"/>
        <v>0</v>
      </c>
      <c r="BN12" s="8">
        <f t="shared" si="37"/>
        <v>0</v>
      </c>
      <c r="BO12" s="8">
        <f t="shared" si="38"/>
        <v>0</v>
      </c>
      <c r="BP12" s="8">
        <f t="shared" si="39"/>
        <v>0</v>
      </c>
      <c r="BQ12" s="8">
        <f t="shared" si="40"/>
        <v>0</v>
      </c>
      <c r="BR12" s="8">
        <f t="shared" si="41"/>
        <v>0</v>
      </c>
      <c r="BS12" s="8">
        <f t="shared" si="42"/>
        <v>0</v>
      </c>
      <c r="BT12" s="44">
        <f t="shared" si="43"/>
        <v>0</v>
      </c>
      <c r="BU12" s="7"/>
      <c r="BV12" s="4" t="s">
        <v>20</v>
      </c>
      <c r="BW12" s="8">
        <f>COUNTIF($Z$4:$Z$274,"NCOAGULATION")</f>
        <v>2</v>
      </c>
      <c r="BZ12" s="4" t="s">
        <v>2</v>
      </c>
      <c r="CA12" s="8">
        <f>COUNTIF($AA$4:$AA$2278,"YInorganicCOAGULATION")</f>
        <v>20</v>
      </c>
      <c r="CB12" s="48">
        <f>100*CA12/$CA$17</f>
        <v>38.46153846153846</v>
      </c>
      <c r="CC12" s="48">
        <f>100*CA12/$CA$15</f>
        <v>86.956521739130437</v>
      </c>
      <c r="CE12" s="4" t="s">
        <v>3766</v>
      </c>
      <c r="CF12" s="8">
        <f>COUNTIF($Z$4:$Z$3277,"NHEMOLYSIS")</f>
        <v>215</v>
      </c>
      <c r="CH12" s="4" t="s">
        <v>3766</v>
      </c>
      <c r="CI12" s="8">
        <f>COUNTIF($Z$4:$Z$2417,"NCOAGULATION")</f>
        <v>29</v>
      </c>
      <c r="CK12" s="4" t="s">
        <v>3766</v>
      </c>
      <c r="CL12" s="8">
        <f>COUNTIF($Z$4:$Z$2277,"NPLATELET")</f>
        <v>60</v>
      </c>
      <c r="CN12" s="4" t="s">
        <v>3766</v>
      </c>
      <c r="CO12" s="8">
        <f>COUNTIF($Z$4:$Z$2277,"NCOMPLEMENT")</f>
        <v>58</v>
      </c>
    </row>
    <row r="13" spans="1:760" s="15" customFormat="1" ht="28.8" x14ac:dyDescent="0.3">
      <c r="A13" s="4" t="s">
        <v>1010</v>
      </c>
      <c r="B13" s="4" t="s">
        <v>1011</v>
      </c>
      <c r="C13" s="4">
        <v>2014</v>
      </c>
      <c r="D13" s="4" t="s">
        <v>1012</v>
      </c>
      <c r="E13" s="4">
        <v>79</v>
      </c>
      <c r="F13" s="4">
        <v>8</v>
      </c>
      <c r="G13" s="4"/>
      <c r="H13" s="4">
        <v>797</v>
      </c>
      <c r="I13" s="4">
        <v>804</v>
      </c>
      <c r="J13" s="4"/>
      <c r="K13" s="4">
        <v>5</v>
      </c>
      <c r="L13" s="4" t="s">
        <v>1013</v>
      </c>
      <c r="M13" s="4" t="s">
        <v>1014</v>
      </c>
      <c r="N13" s="4" t="s">
        <v>1015</v>
      </c>
      <c r="O13" s="4" t="s">
        <v>1016</v>
      </c>
      <c r="P13" s="4" t="s">
        <v>1017</v>
      </c>
      <c r="Q13" s="4" t="s">
        <v>1018</v>
      </c>
      <c r="R13" s="4" t="s">
        <v>34</v>
      </c>
      <c r="S13" s="4" t="s">
        <v>33</v>
      </c>
      <c r="T13" s="4" t="s">
        <v>1019</v>
      </c>
      <c r="U13" s="4"/>
      <c r="V13" s="57" t="s">
        <v>31</v>
      </c>
      <c r="W13" s="58" t="s">
        <v>30</v>
      </c>
      <c r="X13" s="58" t="str">
        <f t="shared" si="46"/>
        <v>YLipid-based</v>
      </c>
      <c r="Y13" s="58" t="s">
        <v>980</v>
      </c>
      <c r="Z13" s="58" t="str">
        <f t="shared" si="47"/>
        <v>YCOMPLEMENT</v>
      </c>
      <c r="AA13" s="58" t="str">
        <f t="shared" si="48"/>
        <v>YLipid-basedCOMPLEMENT</v>
      </c>
      <c r="AB13" s="8"/>
      <c r="AC13" s="8"/>
      <c r="AD13" s="8"/>
      <c r="AE13" s="8"/>
      <c r="AF13" s="8"/>
      <c r="AG13" s="8" t="s">
        <v>4461</v>
      </c>
      <c r="AH13" s="8"/>
      <c r="AI13" s="8"/>
      <c r="AJ13" s="8"/>
      <c r="AK13" s="8">
        <f t="shared" si="8"/>
        <v>0</v>
      </c>
      <c r="AL13" s="8">
        <f t="shared" si="9"/>
        <v>0</v>
      </c>
      <c r="AM13" s="8">
        <f t="shared" si="10"/>
        <v>0</v>
      </c>
      <c r="AN13" s="8">
        <f t="shared" si="11"/>
        <v>0</v>
      </c>
      <c r="AO13" s="8">
        <f t="shared" si="12"/>
        <v>0</v>
      </c>
      <c r="AP13" s="8">
        <f t="shared" si="13"/>
        <v>1</v>
      </c>
      <c r="AQ13" s="8">
        <f t="shared" si="14"/>
        <v>0</v>
      </c>
      <c r="AR13" s="8">
        <f t="shared" si="15"/>
        <v>0</v>
      </c>
      <c r="AS13" s="8">
        <f t="shared" si="16"/>
        <v>0</v>
      </c>
      <c r="AT13" s="8">
        <f t="shared" si="17"/>
        <v>0</v>
      </c>
      <c r="AU13" s="8">
        <f t="shared" si="18"/>
        <v>0</v>
      </c>
      <c r="AV13" s="8">
        <f t="shared" si="19"/>
        <v>0</v>
      </c>
      <c r="AW13" s="8">
        <f t="shared" si="20"/>
        <v>0</v>
      </c>
      <c r="AX13" s="8">
        <f t="shared" si="21"/>
        <v>0</v>
      </c>
      <c r="AY13" s="8">
        <f t="shared" si="22"/>
        <v>0</v>
      </c>
      <c r="AZ13" s="8">
        <f t="shared" si="23"/>
        <v>0</v>
      </c>
      <c r="BA13" s="8">
        <f t="shared" si="24"/>
        <v>0</v>
      </c>
      <c r="BB13" s="8">
        <f t="shared" si="25"/>
        <v>0</v>
      </c>
      <c r="BC13" s="8">
        <f t="shared" si="26"/>
        <v>0</v>
      </c>
      <c r="BD13" s="8">
        <f t="shared" si="27"/>
        <v>0</v>
      </c>
      <c r="BE13" s="8">
        <f t="shared" si="28"/>
        <v>0</v>
      </c>
      <c r="BF13" s="8">
        <f t="shared" si="29"/>
        <v>0</v>
      </c>
      <c r="BG13" s="8">
        <f t="shared" si="30"/>
        <v>0</v>
      </c>
      <c r="BH13" s="8">
        <f t="shared" si="31"/>
        <v>0</v>
      </c>
      <c r="BI13" s="8">
        <f t="shared" si="32"/>
        <v>0</v>
      </c>
      <c r="BJ13" s="8">
        <f t="shared" si="33"/>
        <v>0</v>
      </c>
      <c r="BK13" s="8">
        <f t="shared" si="34"/>
        <v>0</v>
      </c>
      <c r="BL13" s="8">
        <f t="shared" si="35"/>
        <v>0</v>
      </c>
      <c r="BM13" s="8">
        <f t="shared" si="36"/>
        <v>0</v>
      </c>
      <c r="BN13" s="8">
        <f t="shared" si="37"/>
        <v>0</v>
      </c>
      <c r="BO13" s="8">
        <f t="shared" si="38"/>
        <v>0</v>
      </c>
      <c r="BP13" s="8">
        <f t="shared" si="39"/>
        <v>0</v>
      </c>
      <c r="BQ13" s="8">
        <f t="shared" si="40"/>
        <v>0</v>
      </c>
      <c r="BR13" s="8">
        <f t="shared" si="41"/>
        <v>0</v>
      </c>
      <c r="BS13" s="8">
        <f t="shared" si="42"/>
        <v>0</v>
      </c>
      <c r="BT13" s="44">
        <f t="shared" si="43"/>
        <v>0</v>
      </c>
      <c r="BU13" s="7"/>
      <c r="BV13" s="4" t="s">
        <v>14</v>
      </c>
      <c r="BW13" s="8">
        <f>COUNTIF($Y$4:$Y$274,"COAGULATION")</f>
        <v>24</v>
      </c>
      <c r="BZ13" s="4" t="s">
        <v>3</v>
      </c>
      <c r="CA13" s="8">
        <f>COUNTIF($AA$4:$AA$2278,"Ypolymer-basedCOAGULATION")</f>
        <v>0</v>
      </c>
      <c r="CB13" s="48">
        <f>100*CA13/$CA$17</f>
        <v>0</v>
      </c>
      <c r="CC13" s="48">
        <f>100*CA13/$CA$15</f>
        <v>0</v>
      </c>
      <c r="CE13" s="33" t="s">
        <v>4472</v>
      </c>
      <c r="CF13" s="8">
        <f>SUM(CF11:CF12)</f>
        <v>256</v>
      </c>
      <c r="CH13" s="4" t="s">
        <v>4472</v>
      </c>
      <c r="CI13" s="8">
        <f>SUM(CI11:CI12)</f>
        <v>52</v>
      </c>
      <c r="CK13" s="4" t="s">
        <v>4472</v>
      </c>
      <c r="CL13" s="8">
        <f>SUM(CL11:CL12)</f>
        <v>95</v>
      </c>
      <c r="CN13" s="4" t="s">
        <v>4472</v>
      </c>
      <c r="CO13" s="8">
        <f>SUM(CO11:CO12)</f>
        <v>112</v>
      </c>
    </row>
    <row r="14" spans="1:760" s="15" customFormat="1" ht="28.8" x14ac:dyDescent="0.3">
      <c r="A14" s="4" t="s">
        <v>1020</v>
      </c>
      <c r="B14" s="4" t="s">
        <v>1021</v>
      </c>
      <c r="C14" s="4">
        <v>2013</v>
      </c>
      <c r="D14" s="4" t="s">
        <v>97</v>
      </c>
      <c r="E14" s="4">
        <v>9</v>
      </c>
      <c r="F14" s="4">
        <v>4</v>
      </c>
      <c r="G14" s="4"/>
      <c r="H14" s="4">
        <v>469</v>
      </c>
      <c r="I14" s="4">
        <v>473</v>
      </c>
      <c r="J14" s="4"/>
      <c r="K14" s="4">
        <v>18</v>
      </c>
      <c r="L14" s="4" t="s">
        <v>1022</v>
      </c>
      <c r="M14" s="4" t="s">
        <v>1023</v>
      </c>
      <c r="N14" s="4" t="s">
        <v>1024</v>
      </c>
      <c r="O14" s="4" t="s">
        <v>1025</v>
      </c>
      <c r="P14" s="4" t="s">
        <v>1026</v>
      </c>
      <c r="Q14" s="4" t="s">
        <v>1027</v>
      </c>
      <c r="R14" s="4" t="s">
        <v>34</v>
      </c>
      <c r="S14" s="4" t="s">
        <v>33</v>
      </c>
      <c r="T14" s="4" t="s">
        <v>1028</v>
      </c>
      <c r="U14" s="4"/>
      <c r="V14" s="57" t="s">
        <v>31</v>
      </c>
      <c r="W14" s="58" t="s">
        <v>26</v>
      </c>
      <c r="X14" s="58" t="str">
        <f t="shared" si="46"/>
        <v>YInorganic</v>
      </c>
      <c r="Y14" s="58" t="s">
        <v>980</v>
      </c>
      <c r="Z14" s="58" t="str">
        <f t="shared" si="47"/>
        <v>YCOMPLEMENT</v>
      </c>
      <c r="AA14" s="58" t="str">
        <f t="shared" si="48"/>
        <v>YInorganicCOMPLEMENT</v>
      </c>
      <c r="AB14" s="8"/>
      <c r="AC14" s="8"/>
      <c r="AD14" s="8"/>
      <c r="AE14" s="8" t="s">
        <v>4461</v>
      </c>
      <c r="AF14" s="8"/>
      <c r="AG14" s="8"/>
      <c r="AH14" s="8"/>
      <c r="AI14" s="8"/>
      <c r="AJ14" s="8"/>
      <c r="AK14" s="8">
        <f t="shared" si="8"/>
        <v>0</v>
      </c>
      <c r="AL14" s="8">
        <f t="shared" si="9"/>
        <v>0</v>
      </c>
      <c r="AM14" s="8">
        <f t="shared" si="10"/>
        <v>0</v>
      </c>
      <c r="AN14" s="8">
        <f t="shared" si="11"/>
        <v>1</v>
      </c>
      <c r="AO14" s="8">
        <f t="shared" si="12"/>
        <v>0</v>
      </c>
      <c r="AP14" s="8">
        <f t="shared" si="13"/>
        <v>0</v>
      </c>
      <c r="AQ14" s="8">
        <f t="shared" si="14"/>
        <v>0</v>
      </c>
      <c r="AR14" s="8">
        <f t="shared" si="15"/>
        <v>0</v>
      </c>
      <c r="AS14" s="8">
        <f t="shared" si="16"/>
        <v>0</v>
      </c>
      <c r="AT14" s="8">
        <f t="shared" si="17"/>
        <v>0</v>
      </c>
      <c r="AU14" s="8">
        <f t="shared" si="18"/>
        <v>0</v>
      </c>
      <c r="AV14" s="8">
        <f t="shared" si="19"/>
        <v>0</v>
      </c>
      <c r="AW14" s="8">
        <f t="shared" si="20"/>
        <v>0</v>
      </c>
      <c r="AX14" s="8">
        <f t="shared" si="21"/>
        <v>0</v>
      </c>
      <c r="AY14" s="8">
        <f t="shared" si="22"/>
        <v>0</v>
      </c>
      <c r="AZ14" s="8">
        <f t="shared" si="23"/>
        <v>0</v>
      </c>
      <c r="BA14" s="8">
        <f t="shared" si="24"/>
        <v>0</v>
      </c>
      <c r="BB14" s="8">
        <f t="shared" si="25"/>
        <v>0</v>
      </c>
      <c r="BC14" s="8">
        <f t="shared" si="26"/>
        <v>0</v>
      </c>
      <c r="BD14" s="8">
        <f t="shared" si="27"/>
        <v>0</v>
      </c>
      <c r="BE14" s="8">
        <f t="shared" si="28"/>
        <v>0</v>
      </c>
      <c r="BF14" s="8">
        <f t="shared" si="29"/>
        <v>0</v>
      </c>
      <c r="BG14" s="8">
        <f t="shared" si="30"/>
        <v>0</v>
      </c>
      <c r="BH14" s="8">
        <f t="shared" si="31"/>
        <v>0</v>
      </c>
      <c r="BI14" s="8">
        <f t="shared" si="32"/>
        <v>0</v>
      </c>
      <c r="BJ14" s="8">
        <f t="shared" si="33"/>
        <v>0</v>
      </c>
      <c r="BK14" s="8">
        <f t="shared" si="34"/>
        <v>0</v>
      </c>
      <c r="BL14" s="8">
        <f t="shared" si="35"/>
        <v>0</v>
      </c>
      <c r="BM14" s="8">
        <f t="shared" si="36"/>
        <v>0</v>
      </c>
      <c r="BN14" s="8">
        <f t="shared" si="37"/>
        <v>0</v>
      </c>
      <c r="BO14" s="8">
        <f t="shared" si="38"/>
        <v>0</v>
      </c>
      <c r="BP14" s="8">
        <f t="shared" si="39"/>
        <v>0</v>
      </c>
      <c r="BQ14" s="8">
        <f t="shared" si="40"/>
        <v>0</v>
      </c>
      <c r="BR14" s="8">
        <f t="shared" si="41"/>
        <v>0</v>
      </c>
      <c r="BS14" s="8">
        <f t="shared" si="42"/>
        <v>0</v>
      </c>
      <c r="BT14" s="44">
        <f t="shared" si="43"/>
        <v>0</v>
      </c>
      <c r="BU14" s="7"/>
      <c r="BV14" s="205" t="s">
        <v>1038</v>
      </c>
      <c r="BW14" s="177"/>
      <c r="BZ14" s="4" t="s">
        <v>4</v>
      </c>
      <c r="CA14" s="8">
        <f>COUNTIF($AA$4:$AA$2278,"Ylipid-basedCOAGULATION")</f>
        <v>3</v>
      </c>
      <c r="CB14" s="48">
        <f>100*CA14/$CA$17</f>
        <v>5.7692307692307692</v>
      </c>
      <c r="CC14" s="48">
        <f>100*CA14/$CA$15</f>
        <v>13.043478260869565</v>
      </c>
      <c r="CE14" s="8"/>
      <c r="CF14" s="203" t="s">
        <v>0</v>
      </c>
      <c r="CG14" s="203" t="s">
        <v>3776</v>
      </c>
      <c r="CH14" s="203" t="s">
        <v>6</v>
      </c>
      <c r="CI14" s="203" t="s">
        <v>1163</v>
      </c>
      <c r="CJ14" s="203" t="s">
        <v>4463</v>
      </c>
      <c r="CK14" s="208" t="s">
        <v>4079</v>
      </c>
      <c r="CL14" s="209" t="s">
        <v>15</v>
      </c>
      <c r="CM14" s="210" t="s">
        <v>0</v>
      </c>
      <c r="CN14" s="203" t="s">
        <v>5</v>
      </c>
      <c r="CO14" s="203" t="s">
        <v>6</v>
      </c>
      <c r="CP14" s="203" t="s">
        <v>1163</v>
      </c>
      <c r="CQ14" s="203" t="s">
        <v>14</v>
      </c>
      <c r="CS14" s="26" t="s">
        <v>4604</v>
      </c>
      <c r="CT14" s="26" t="s">
        <v>4605</v>
      </c>
      <c r="CU14" s="26" t="s">
        <v>4606</v>
      </c>
      <c r="CV14" s="26" t="s">
        <v>4607</v>
      </c>
      <c r="CY14" s="43" t="s">
        <v>4087</v>
      </c>
      <c r="CZ14" s="43" t="s">
        <v>4081</v>
      </c>
      <c r="DA14" s="43" t="s">
        <v>3831</v>
      </c>
      <c r="DB14" s="43" t="s">
        <v>4083</v>
      </c>
      <c r="DC14" s="43" t="s">
        <v>4599</v>
      </c>
      <c r="DD14" s="43" t="s">
        <v>4597</v>
      </c>
      <c r="DE14" s="43" t="s">
        <v>4600</v>
      </c>
      <c r="DF14" s="43" t="s">
        <v>3870</v>
      </c>
    </row>
    <row r="15" spans="1:760" s="15" customFormat="1" ht="28.8" x14ac:dyDescent="0.3">
      <c r="A15" s="4" t="s">
        <v>1029</v>
      </c>
      <c r="B15" s="4" t="s">
        <v>1030</v>
      </c>
      <c r="C15" s="4">
        <v>2012</v>
      </c>
      <c r="D15" s="4" t="s">
        <v>1031</v>
      </c>
      <c r="E15" s="4">
        <v>2</v>
      </c>
      <c r="F15" s="4">
        <v>30</v>
      </c>
      <c r="G15" s="4"/>
      <c r="H15" s="4">
        <v>11245</v>
      </c>
      <c r="I15" s="4">
        <v>11248</v>
      </c>
      <c r="J15" s="4"/>
      <c r="K15" s="4">
        <v>24</v>
      </c>
      <c r="L15" s="4" t="s">
        <v>1032</v>
      </c>
      <c r="M15" s="4" t="s">
        <v>1033</v>
      </c>
      <c r="N15" s="4" t="s">
        <v>1034</v>
      </c>
      <c r="O15" s="4" t="s">
        <v>1035</v>
      </c>
      <c r="P15" s="4" t="s">
        <v>1036</v>
      </c>
      <c r="Q15" s="4"/>
      <c r="R15" s="4" t="s">
        <v>34</v>
      </c>
      <c r="S15" s="4" t="s">
        <v>33</v>
      </c>
      <c r="T15" s="4" t="s">
        <v>1037</v>
      </c>
      <c r="U15" s="4"/>
      <c r="V15" s="57" t="s">
        <v>31</v>
      </c>
      <c r="W15" s="58" t="s">
        <v>28</v>
      </c>
      <c r="X15" s="58" t="str">
        <f t="shared" si="46"/>
        <v>YPolymer-based</v>
      </c>
      <c r="Y15" s="58" t="s">
        <v>980</v>
      </c>
      <c r="Z15" s="58" t="str">
        <f t="shared" si="47"/>
        <v>YCOMPLEMENT</v>
      </c>
      <c r="AA15" s="58" t="str">
        <f t="shared" si="48"/>
        <v>YPolymer-basedCOMPLEMENT</v>
      </c>
      <c r="AB15" s="8" t="s">
        <v>4461</v>
      </c>
      <c r="AC15" s="8"/>
      <c r="AD15" s="8"/>
      <c r="AE15" s="8"/>
      <c r="AF15" s="8"/>
      <c r="AG15" s="8"/>
      <c r="AH15" s="8"/>
      <c r="AI15" s="8"/>
      <c r="AJ15" s="8"/>
      <c r="AK15" s="8">
        <f t="shared" si="8"/>
        <v>1</v>
      </c>
      <c r="AL15" s="8">
        <f t="shared" si="9"/>
        <v>0</v>
      </c>
      <c r="AM15" s="8">
        <f t="shared" si="10"/>
        <v>0</v>
      </c>
      <c r="AN15" s="8">
        <f t="shared" si="11"/>
        <v>0</v>
      </c>
      <c r="AO15" s="8">
        <f t="shared" si="12"/>
        <v>0</v>
      </c>
      <c r="AP15" s="8">
        <f t="shared" si="13"/>
        <v>0</v>
      </c>
      <c r="AQ15" s="8">
        <f t="shared" si="14"/>
        <v>0</v>
      </c>
      <c r="AR15" s="8">
        <f t="shared" si="15"/>
        <v>0</v>
      </c>
      <c r="AS15" s="8">
        <f t="shared" si="16"/>
        <v>0</v>
      </c>
      <c r="AT15" s="8">
        <f t="shared" si="17"/>
        <v>0</v>
      </c>
      <c r="AU15" s="8">
        <f t="shared" si="18"/>
        <v>0</v>
      </c>
      <c r="AV15" s="8">
        <f t="shared" si="19"/>
        <v>0</v>
      </c>
      <c r="AW15" s="8">
        <f t="shared" si="20"/>
        <v>0</v>
      </c>
      <c r="AX15" s="8">
        <f t="shared" si="21"/>
        <v>0</v>
      </c>
      <c r="AY15" s="8">
        <f t="shared" si="22"/>
        <v>0</v>
      </c>
      <c r="AZ15" s="8">
        <f t="shared" si="23"/>
        <v>0</v>
      </c>
      <c r="BA15" s="8">
        <f t="shared" si="24"/>
        <v>0</v>
      </c>
      <c r="BB15" s="8">
        <f t="shared" si="25"/>
        <v>0</v>
      </c>
      <c r="BC15" s="8">
        <f t="shared" si="26"/>
        <v>0</v>
      </c>
      <c r="BD15" s="8">
        <f t="shared" si="27"/>
        <v>0</v>
      </c>
      <c r="BE15" s="8">
        <f t="shared" si="28"/>
        <v>0</v>
      </c>
      <c r="BF15" s="8">
        <f t="shared" si="29"/>
        <v>0</v>
      </c>
      <c r="BG15" s="8">
        <f t="shared" si="30"/>
        <v>0</v>
      </c>
      <c r="BH15" s="8">
        <f t="shared" si="31"/>
        <v>0</v>
      </c>
      <c r="BI15" s="8">
        <f t="shared" si="32"/>
        <v>0</v>
      </c>
      <c r="BJ15" s="8">
        <f t="shared" si="33"/>
        <v>0</v>
      </c>
      <c r="BK15" s="8">
        <f t="shared" si="34"/>
        <v>0</v>
      </c>
      <c r="BL15" s="8">
        <f t="shared" si="35"/>
        <v>0</v>
      </c>
      <c r="BM15" s="8">
        <f t="shared" si="36"/>
        <v>0</v>
      </c>
      <c r="BN15" s="8">
        <f t="shared" si="37"/>
        <v>0</v>
      </c>
      <c r="BO15" s="8">
        <f t="shared" si="38"/>
        <v>0</v>
      </c>
      <c r="BP15" s="8">
        <f t="shared" si="39"/>
        <v>0</v>
      </c>
      <c r="BQ15" s="8">
        <f t="shared" si="40"/>
        <v>0</v>
      </c>
      <c r="BR15" s="8">
        <f t="shared" si="41"/>
        <v>0</v>
      </c>
      <c r="BS15" s="8">
        <f t="shared" si="42"/>
        <v>0</v>
      </c>
      <c r="BT15" s="44">
        <f t="shared" si="43"/>
        <v>0</v>
      </c>
      <c r="BU15" s="7"/>
      <c r="BV15" s="4" t="s">
        <v>18</v>
      </c>
      <c r="BW15" s="8">
        <f>COUNTIF($Z$4:$Z$2977,"YPLATELET")</f>
        <v>35</v>
      </c>
      <c r="BZ15" s="4" t="s">
        <v>4470</v>
      </c>
      <c r="CA15" s="8">
        <f>SUM(CA12:CA14)</f>
        <v>23</v>
      </c>
      <c r="CB15" s="48">
        <f>100*CA15/$CA$17</f>
        <v>44.230769230769234</v>
      </c>
      <c r="CC15" s="48">
        <f>100*CA15/$CA$15</f>
        <v>100</v>
      </c>
      <c r="CE15" s="26" t="s">
        <v>3774</v>
      </c>
      <c r="CF15" s="8">
        <f>COUNTIF($AA$4:$AA$2277,"NInorganicHEMOLYSIS")</f>
        <v>116</v>
      </c>
      <c r="CG15" s="8">
        <f>COUNTIF($AA$4:$AA$3277,"NInorganicCOAGULATION")</f>
        <v>10</v>
      </c>
      <c r="CH15" s="8">
        <f>COUNTIF($AA$4:$AA$2176,"NInorganicPLATELET")</f>
        <v>28</v>
      </c>
      <c r="CI15" s="8">
        <f>COUNTIF($AA$4:$AA$3276,"NInorganicCOMPLEMENT")</f>
        <v>16</v>
      </c>
      <c r="CJ15" s="8">
        <f>SUM(CF15:CI15)</f>
        <v>170</v>
      </c>
      <c r="CK15" s="36" t="s">
        <v>4083</v>
      </c>
      <c r="CL15" s="107">
        <f>COUNTIF(AB4:AB1023,"*")</f>
        <v>21</v>
      </c>
      <c r="CM15" s="108">
        <f>BL1</f>
        <v>7</v>
      </c>
      <c r="CN15" s="108">
        <f>BC1</f>
        <v>3</v>
      </c>
      <c r="CO15" s="108">
        <f>AT1</f>
        <v>4</v>
      </c>
      <c r="CP15" s="108">
        <f>AK1</f>
        <v>7</v>
      </c>
      <c r="CQ15" s="108">
        <f>SUM(CM15:CP15)</f>
        <v>21</v>
      </c>
      <c r="CS15" s="109">
        <f>100*CM15/$CM$23</f>
        <v>16.666666666666668</v>
      </c>
      <c r="CT15" s="8">
        <f>100*CN15/$CN$23</f>
        <v>12</v>
      </c>
      <c r="CU15" s="8">
        <f>100*CO15/$CN$23</f>
        <v>16</v>
      </c>
      <c r="CV15" s="109">
        <f>100*CP15/$CP$23</f>
        <v>11.290322580645162</v>
      </c>
      <c r="CX15" s="42" t="s">
        <v>0</v>
      </c>
      <c r="CY15" s="110">
        <v>0</v>
      </c>
      <c r="CZ15" s="110">
        <v>7.1428571428571432</v>
      </c>
      <c r="DA15" s="110">
        <v>9.5238095238095237</v>
      </c>
      <c r="DB15" s="110">
        <v>16.666666666666668</v>
      </c>
      <c r="DC15" s="110">
        <v>19.047619047619047</v>
      </c>
      <c r="DD15" s="110">
        <v>42.857142857142854</v>
      </c>
      <c r="DE15" s="110">
        <v>0</v>
      </c>
      <c r="DF15" s="110">
        <v>4.7619047619047619</v>
      </c>
    </row>
    <row r="16" spans="1:760" s="15" customFormat="1" ht="28.8" x14ac:dyDescent="0.3">
      <c r="A16" s="4" t="s">
        <v>43</v>
      </c>
      <c r="B16" s="4" t="s">
        <v>42</v>
      </c>
      <c r="C16" s="4">
        <v>2012</v>
      </c>
      <c r="D16" s="4" t="s">
        <v>41</v>
      </c>
      <c r="E16" s="4">
        <v>160</v>
      </c>
      <c r="F16" s="4">
        <v>2</v>
      </c>
      <c r="G16" s="4"/>
      <c r="H16" s="4">
        <v>382</v>
      </c>
      <c r="I16" s="4">
        <v>387</v>
      </c>
      <c r="J16" s="4"/>
      <c r="K16" s="4">
        <v>29</v>
      </c>
      <c r="L16" s="4" t="s">
        <v>40</v>
      </c>
      <c r="M16" s="4" t="s">
        <v>39</v>
      </c>
      <c r="N16" s="4" t="s">
        <v>38</v>
      </c>
      <c r="O16" s="4" t="s">
        <v>37</v>
      </c>
      <c r="P16" s="4" t="s">
        <v>36</v>
      </c>
      <c r="Q16" s="4" t="s">
        <v>35</v>
      </c>
      <c r="R16" s="4" t="s">
        <v>34</v>
      </c>
      <c r="S16" s="4" t="s">
        <v>33</v>
      </c>
      <c r="T16" s="4" t="s">
        <v>32</v>
      </c>
      <c r="U16" s="4"/>
      <c r="V16" s="57" t="s">
        <v>31</v>
      </c>
      <c r="W16" s="58" t="s">
        <v>30</v>
      </c>
      <c r="X16" s="58" t="str">
        <f t="shared" si="46"/>
        <v>YLipid-based</v>
      </c>
      <c r="Y16" s="58" t="s">
        <v>980</v>
      </c>
      <c r="Z16" s="58" t="str">
        <f t="shared" si="47"/>
        <v>YCOMPLEMENT</v>
      </c>
      <c r="AA16" s="58" t="str">
        <f t="shared" si="48"/>
        <v>YLipid-basedCOMPLEMENT</v>
      </c>
      <c r="AB16" s="8"/>
      <c r="AC16" s="8"/>
      <c r="AD16" s="8"/>
      <c r="AE16" s="8"/>
      <c r="AF16" s="8"/>
      <c r="AG16" s="8"/>
      <c r="AH16" s="8"/>
      <c r="AI16" s="8"/>
      <c r="AJ16" s="8"/>
      <c r="AK16" s="8">
        <f t="shared" si="8"/>
        <v>0</v>
      </c>
      <c r="AL16" s="8">
        <f t="shared" si="9"/>
        <v>0</v>
      </c>
      <c r="AM16" s="8">
        <f t="shared" si="10"/>
        <v>0</v>
      </c>
      <c r="AN16" s="8">
        <f t="shared" si="11"/>
        <v>0</v>
      </c>
      <c r="AO16" s="8">
        <f t="shared" si="12"/>
        <v>0</v>
      </c>
      <c r="AP16" s="8">
        <f t="shared" si="13"/>
        <v>0</v>
      </c>
      <c r="AQ16" s="8">
        <f t="shared" si="14"/>
        <v>0</v>
      </c>
      <c r="AR16" s="8">
        <f t="shared" si="15"/>
        <v>0</v>
      </c>
      <c r="AS16" s="8">
        <f t="shared" si="16"/>
        <v>0</v>
      </c>
      <c r="AT16" s="8">
        <f t="shared" si="17"/>
        <v>0</v>
      </c>
      <c r="AU16" s="8">
        <f t="shared" si="18"/>
        <v>0</v>
      </c>
      <c r="AV16" s="8">
        <f t="shared" si="19"/>
        <v>0</v>
      </c>
      <c r="AW16" s="8">
        <f t="shared" si="20"/>
        <v>0</v>
      </c>
      <c r="AX16" s="8">
        <f t="shared" si="21"/>
        <v>0</v>
      </c>
      <c r="AY16" s="8">
        <f t="shared" si="22"/>
        <v>0</v>
      </c>
      <c r="AZ16" s="8">
        <f t="shared" si="23"/>
        <v>0</v>
      </c>
      <c r="BA16" s="8">
        <f t="shared" si="24"/>
        <v>0</v>
      </c>
      <c r="BB16" s="8">
        <f t="shared" si="25"/>
        <v>0</v>
      </c>
      <c r="BC16" s="8">
        <f t="shared" si="26"/>
        <v>0</v>
      </c>
      <c r="BD16" s="8">
        <f t="shared" si="27"/>
        <v>0</v>
      </c>
      <c r="BE16" s="8">
        <f t="shared" si="28"/>
        <v>0</v>
      </c>
      <c r="BF16" s="8">
        <f t="shared" si="29"/>
        <v>0</v>
      </c>
      <c r="BG16" s="8">
        <f t="shared" si="30"/>
        <v>0</v>
      </c>
      <c r="BH16" s="8">
        <f t="shared" si="31"/>
        <v>0</v>
      </c>
      <c r="BI16" s="8">
        <f t="shared" si="32"/>
        <v>0</v>
      </c>
      <c r="BJ16" s="8">
        <f t="shared" si="33"/>
        <v>0</v>
      </c>
      <c r="BK16" s="8">
        <f t="shared" si="34"/>
        <v>0</v>
      </c>
      <c r="BL16" s="8">
        <f t="shared" si="35"/>
        <v>0</v>
      </c>
      <c r="BM16" s="8">
        <f t="shared" si="36"/>
        <v>0</v>
      </c>
      <c r="BN16" s="8">
        <f t="shared" si="37"/>
        <v>0</v>
      </c>
      <c r="BO16" s="8">
        <f t="shared" si="38"/>
        <v>0</v>
      </c>
      <c r="BP16" s="8">
        <f t="shared" si="39"/>
        <v>0</v>
      </c>
      <c r="BQ16" s="8">
        <f t="shared" si="40"/>
        <v>0</v>
      </c>
      <c r="BR16" s="8">
        <f t="shared" si="41"/>
        <v>0</v>
      </c>
      <c r="BS16" s="8">
        <f t="shared" si="42"/>
        <v>0</v>
      </c>
      <c r="BT16" s="44">
        <f t="shared" si="43"/>
        <v>0</v>
      </c>
      <c r="BU16" s="7"/>
      <c r="BV16" s="4" t="s">
        <v>20</v>
      </c>
      <c r="BW16" s="8">
        <f>COUNTIF($Z$4:$Z$2278,"NPLATELET")</f>
        <v>60</v>
      </c>
      <c r="BZ16" s="4" t="s">
        <v>21</v>
      </c>
      <c r="CA16" s="8">
        <f>COUNTIF($Z$4:$Z$274,"NCOAGULATION")</f>
        <v>2</v>
      </c>
      <c r="CB16" s="48">
        <f>100*CA16/$CA$17</f>
        <v>3.8461538461538463</v>
      </c>
      <c r="CC16" s="48"/>
      <c r="CE16" s="26" t="s">
        <v>3773</v>
      </c>
      <c r="CF16" s="8">
        <f>COUNTIF($AA$4:$AA$2277,"Npolymer-basedHEMOLYSIS")</f>
        <v>85</v>
      </c>
      <c r="CG16" s="8">
        <f>COUNTIF($AA$4:$AA$2387,"Npolymer-basedCOAGULATION")</f>
        <v>17</v>
      </c>
      <c r="CH16" s="8">
        <f>COUNTIF($AA$4:$AA$3276,"Npolymer-basedPLATELET")</f>
        <v>30</v>
      </c>
      <c r="CI16" s="8">
        <f>COUNTIF($AA$4:$AA$3276,"Npolymer-basedCOMPLEMENT")</f>
        <v>34</v>
      </c>
      <c r="CJ16" s="8">
        <f>SUM(CF16:CI16)</f>
        <v>166</v>
      </c>
      <c r="CK16" s="36" t="s">
        <v>4599</v>
      </c>
      <c r="CL16" s="107">
        <f>COUNTIF(AD$4:AD$1025,"*")</f>
        <v>27</v>
      </c>
      <c r="CM16" s="108">
        <f>BN1</f>
        <v>8</v>
      </c>
      <c r="CN16" s="108">
        <f>BE1</f>
        <v>4</v>
      </c>
      <c r="CO16" s="108">
        <f>AV1</f>
        <v>7</v>
      </c>
      <c r="CP16" s="108">
        <f>AM1</f>
        <v>8</v>
      </c>
      <c r="CQ16" s="108">
        <f t="shared" ref="CQ16:CQ23" si="49">SUM(CM16:CP16)</f>
        <v>27</v>
      </c>
      <c r="CS16" s="109">
        <f t="shared" ref="CS16:CS22" si="50">100*CM16/$CM$23</f>
        <v>19.047619047619047</v>
      </c>
      <c r="CT16" s="8">
        <f t="shared" ref="CT16:CT22" si="51">100*CN16/$CN$23</f>
        <v>16</v>
      </c>
      <c r="CU16" s="8">
        <f t="shared" ref="CU16:CU22" si="52">100*CO16/$CN$23</f>
        <v>28</v>
      </c>
      <c r="CV16" s="109">
        <f t="shared" ref="CV16:CV22" si="53">100*CP16/$CP$23</f>
        <v>12.903225806451612</v>
      </c>
      <c r="CX16" s="42" t="s">
        <v>5</v>
      </c>
      <c r="CY16" s="110">
        <v>24</v>
      </c>
      <c r="CZ16" s="110">
        <v>0</v>
      </c>
      <c r="DA16" s="110">
        <v>0</v>
      </c>
      <c r="DB16" s="110">
        <v>12</v>
      </c>
      <c r="DC16" s="110">
        <v>16</v>
      </c>
      <c r="DD16" s="110">
        <v>20</v>
      </c>
      <c r="DE16" s="110">
        <v>8</v>
      </c>
      <c r="DF16" s="110">
        <v>20</v>
      </c>
    </row>
    <row r="17" spans="1:110" s="15" customFormat="1" ht="28.8" x14ac:dyDescent="0.3">
      <c r="A17" s="4" t="s">
        <v>176</v>
      </c>
      <c r="B17" s="4" t="s">
        <v>175</v>
      </c>
      <c r="C17" s="4">
        <v>2012</v>
      </c>
      <c r="D17" s="4" t="s">
        <v>97</v>
      </c>
      <c r="E17" s="4">
        <v>8</v>
      </c>
      <c r="F17" s="4">
        <v>2</v>
      </c>
      <c r="G17" s="4"/>
      <c r="H17" s="4">
        <v>176</v>
      </c>
      <c r="I17" s="4">
        <v>184</v>
      </c>
      <c r="J17" s="4"/>
      <c r="K17" s="4">
        <v>68</v>
      </c>
      <c r="L17" s="4" t="s">
        <v>174</v>
      </c>
      <c r="M17" s="4" t="s">
        <v>173</v>
      </c>
      <c r="N17" s="4" t="s">
        <v>1039</v>
      </c>
      <c r="O17" s="4" t="s">
        <v>1040</v>
      </c>
      <c r="P17" s="4" t="s">
        <v>172</v>
      </c>
      <c r="Q17" s="4" t="s">
        <v>1041</v>
      </c>
      <c r="R17" s="4" t="s">
        <v>34</v>
      </c>
      <c r="S17" s="4" t="s">
        <v>33</v>
      </c>
      <c r="T17" s="4" t="s">
        <v>171</v>
      </c>
      <c r="U17" s="4"/>
      <c r="V17" s="57" t="s">
        <v>31</v>
      </c>
      <c r="W17" s="58" t="s">
        <v>30</v>
      </c>
      <c r="X17" s="58" t="str">
        <f t="shared" si="46"/>
        <v>YLipid-based</v>
      </c>
      <c r="Y17" s="58" t="s">
        <v>980</v>
      </c>
      <c r="Z17" s="58" t="str">
        <f t="shared" si="47"/>
        <v>YCOMPLEMENT</v>
      </c>
      <c r="AA17" s="58" t="str">
        <f t="shared" si="48"/>
        <v>YLipid-basedCOMPLEMENT</v>
      </c>
      <c r="AB17" s="8"/>
      <c r="AC17" s="8"/>
      <c r="AD17" s="8" t="s">
        <v>4461</v>
      </c>
      <c r="AE17" s="8"/>
      <c r="AF17" s="8"/>
      <c r="AG17" s="8"/>
      <c r="AH17" s="8"/>
      <c r="AI17" s="8"/>
      <c r="AJ17" s="8" t="s">
        <v>4461</v>
      </c>
      <c r="AK17" s="8">
        <f t="shared" si="8"/>
        <v>0</v>
      </c>
      <c r="AL17" s="8">
        <f t="shared" si="9"/>
        <v>0</v>
      </c>
      <c r="AM17" s="8">
        <f t="shared" si="10"/>
        <v>1</v>
      </c>
      <c r="AN17" s="8">
        <f t="shared" si="11"/>
        <v>0</v>
      </c>
      <c r="AO17" s="8">
        <f t="shared" si="12"/>
        <v>0</v>
      </c>
      <c r="AP17" s="8">
        <f t="shared" si="13"/>
        <v>0</v>
      </c>
      <c r="AQ17" s="8">
        <f t="shared" si="14"/>
        <v>0</v>
      </c>
      <c r="AR17" s="8">
        <f t="shared" si="15"/>
        <v>0</v>
      </c>
      <c r="AS17" s="8">
        <f t="shared" si="16"/>
        <v>1</v>
      </c>
      <c r="AT17" s="8">
        <f t="shared" si="17"/>
        <v>0</v>
      </c>
      <c r="AU17" s="8">
        <f t="shared" si="18"/>
        <v>0</v>
      </c>
      <c r="AV17" s="8">
        <f t="shared" si="19"/>
        <v>0</v>
      </c>
      <c r="AW17" s="8">
        <f t="shared" si="20"/>
        <v>0</v>
      </c>
      <c r="AX17" s="8">
        <f t="shared" si="21"/>
        <v>0</v>
      </c>
      <c r="AY17" s="8">
        <f t="shared" si="22"/>
        <v>0</v>
      </c>
      <c r="AZ17" s="8">
        <f t="shared" si="23"/>
        <v>0</v>
      </c>
      <c r="BA17" s="8">
        <f t="shared" si="24"/>
        <v>0</v>
      </c>
      <c r="BB17" s="8">
        <f t="shared" si="25"/>
        <v>0</v>
      </c>
      <c r="BC17" s="8">
        <f t="shared" si="26"/>
        <v>0</v>
      </c>
      <c r="BD17" s="8">
        <f t="shared" si="27"/>
        <v>0</v>
      </c>
      <c r="BE17" s="8">
        <f t="shared" si="28"/>
        <v>0</v>
      </c>
      <c r="BF17" s="8">
        <f t="shared" si="29"/>
        <v>0</v>
      </c>
      <c r="BG17" s="8">
        <f t="shared" si="30"/>
        <v>0</v>
      </c>
      <c r="BH17" s="8">
        <f t="shared" si="31"/>
        <v>0</v>
      </c>
      <c r="BI17" s="8">
        <f t="shared" si="32"/>
        <v>0</v>
      </c>
      <c r="BJ17" s="8">
        <f t="shared" si="33"/>
        <v>0</v>
      </c>
      <c r="BK17" s="8">
        <f t="shared" si="34"/>
        <v>0</v>
      </c>
      <c r="BL17" s="8">
        <f t="shared" si="35"/>
        <v>0</v>
      </c>
      <c r="BM17" s="8">
        <f t="shared" si="36"/>
        <v>0</v>
      </c>
      <c r="BN17" s="8">
        <f t="shared" si="37"/>
        <v>0</v>
      </c>
      <c r="BO17" s="8">
        <f t="shared" si="38"/>
        <v>0</v>
      </c>
      <c r="BP17" s="8">
        <f t="shared" si="39"/>
        <v>0</v>
      </c>
      <c r="BQ17" s="8">
        <f t="shared" si="40"/>
        <v>0</v>
      </c>
      <c r="BR17" s="8">
        <f t="shared" si="41"/>
        <v>0</v>
      </c>
      <c r="BS17" s="8">
        <f t="shared" si="42"/>
        <v>0</v>
      </c>
      <c r="BT17" s="44">
        <f t="shared" si="43"/>
        <v>0</v>
      </c>
      <c r="BU17" s="7"/>
      <c r="BV17" s="4" t="s">
        <v>14</v>
      </c>
      <c r="BW17" s="8">
        <f>COUNTIF($Y$4:$Y$2278,"PLATELET")</f>
        <v>95</v>
      </c>
      <c r="BZ17" s="4" t="s">
        <v>4471</v>
      </c>
      <c r="CA17" s="8">
        <f>$CI$13</f>
        <v>52</v>
      </c>
      <c r="CB17" s="4"/>
      <c r="CC17" s="4"/>
      <c r="CE17" s="26" t="s">
        <v>3775</v>
      </c>
      <c r="CF17" s="8">
        <f>COUNTIF($AA$4:$AA$2377,"Nlipid-basedHEMOLYSIS")</f>
        <v>14</v>
      </c>
      <c r="CG17" s="8">
        <f>COUNTIF($AA$4:$AA$2387,"Nlipid-basedCOAGULATION")</f>
        <v>2</v>
      </c>
      <c r="CH17" s="8">
        <f>COUNTIF($AA$4:$AA$3276,"Nlipid-basedPLATELET")</f>
        <v>2</v>
      </c>
      <c r="CI17" s="8">
        <f>COUNTIF($AA$4:$AA$3276,"Nlipid-basedCOMPLEMENT")</f>
        <v>8</v>
      </c>
      <c r="CJ17" s="8">
        <f>SUM(CF17:CI17)</f>
        <v>26</v>
      </c>
      <c r="CK17" s="36" t="s">
        <v>4600</v>
      </c>
      <c r="CL17" s="107">
        <f>COUNTIF(AE$4:AE$1025,"*")</f>
        <v>26</v>
      </c>
      <c r="CM17" s="108">
        <f>BO1</f>
        <v>0</v>
      </c>
      <c r="CN17" s="108">
        <f>BF1</f>
        <v>2</v>
      </c>
      <c r="CO17" s="108">
        <f>AW1</f>
        <v>4</v>
      </c>
      <c r="CP17" s="108">
        <f>AN1</f>
        <v>20</v>
      </c>
      <c r="CQ17" s="108">
        <f t="shared" si="49"/>
        <v>26</v>
      </c>
      <c r="CS17" s="109">
        <f t="shared" si="50"/>
        <v>0</v>
      </c>
      <c r="CT17" s="8">
        <f t="shared" si="51"/>
        <v>8</v>
      </c>
      <c r="CU17" s="8">
        <f t="shared" si="52"/>
        <v>16</v>
      </c>
      <c r="CV17" s="109">
        <f t="shared" si="53"/>
        <v>32.258064516129032</v>
      </c>
      <c r="CX17" s="42" t="s">
        <v>6</v>
      </c>
      <c r="CY17" s="110">
        <v>28</v>
      </c>
      <c r="CZ17" s="110">
        <v>4</v>
      </c>
      <c r="DA17" s="110">
        <v>4</v>
      </c>
      <c r="DB17" s="110">
        <v>16</v>
      </c>
      <c r="DC17" s="110">
        <v>28</v>
      </c>
      <c r="DD17" s="110">
        <v>44</v>
      </c>
      <c r="DE17" s="110">
        <v>16</v>
      </c>
      <c r="DF17" s="110">
        <v>24</v>
      </c>
    </row>
    <row r="18" spans="1:110" s="15" customFormat="1" ht="28.8" x14ac:dyDescent="0.3">
      <c r="A18" s="4" t="s">
        <v>1042</v>
      </c>
      <c r="B18" s="4" t="s">
        <v>1043</v>
      </c>
      <c r="C18" s="4">
        <v>2010</v>
      </c>
      <c r="D18" s="4" t="s">
        <v>117</v>
      </c>
      <c r="E18" s="4">
        <v>4</v>
      </c>
      <c r="F18" s="4">
        <v>11</v>
      </c>
      <c r="G18" s="4"/>
      <c r="H18" s="4">
        <v>6629</v>
      </c>
      <c r="I18" s="4">
        <v>6638</v>
      </c>
      <c r="J18" s="4"/>
      <c r="K18" s="4">
        <v>129</v>
      </c>
      <c r="L18" s="4" t="s">
        <v>1044</v>
      </c>
      <c r="M18" s="4" t="s">
        <v>1045</v>
      </c>
      <c r="N18" s="4" t="s">
        <v>1046</v>
      </c>
      <c r="O18" s="4" t="s">
        <v>1047</v>
      </c>
      <c r="P18" s="4" t="s">
        <v>1048</v>
      </c>
      <c r="Q18" s="4" t="s">
        <v>1049</v>
      </c>
      <c r="R18" s="4" t="s">
        <v>34</v>
      </c>
      <c r="S18" s="4" t="s">
        <v>33</v>
      </c>
      <c r="T18" s="4" t="s">
        <v>1050</v>
      </c>
      <c r="U18" s="4"/>
      <c r="V18" s="57" t="s">
        <v>31</v>
      </c>
      <c r="W18" s="58" t="s">
        <v>28</v>
      </c>
      <c r="X18" s="58" t="str">
        <f t="shared" si="46"/>
        <v>YPolymer-based</v>
      </c>
      <c r="Y18" s="58" t="s">
        <v>980</v>
      </c>
      <c r="Z18" s="58" t="str">
        <f t="shared" si="47"/>
        <v>YCOMPLEMENT</v>
      </c>
      <c r="AA18" s="58" t="str">
        <f t="shared" si="48"/>
        <v>YPolymer-basedCOMPLEMENT</v>
      </c>
      <c r="AB18" s="8"/>
      <c r="AC18" s="8"/>
      <c r="AD18" s="8"/>
      <c r="AE18" s="8" t="s">
        <v>4461</v>
      </c>
      <c r="AF18" s="8"/>
      <c r="AG18" s="8"/>
      <c r="AH18" s="8"/>
      <c r="AI18" s="8"/>
      <c r="AJ18" s="8"/>
      <c r="AK18" s="8">
        <f t="shared" si="8"/>
        <v>0</v>
      </c>
      <c r="AL18" s="8">
        <f t="shared" si="9"/>
        <v>0</v>
      </c>
      <c r="AM18" s="8">
        <f t="shared" si="10"/>
        <v>0</v>
      </c>
      <c r="AN18" s="8">
        <f t="shared" si="11"/>
        <v>1</v>
      </c>
      <c r="AO18" s="8">
        <f t="shared" si="12"/>
        <v>0</v>
      </c>
      <c r="AP18" s="8">
        <f t="shared" si="13"/>
        <v>0</v>
      </c>
      <c r="AQ18" s="8">
        <f t="shared" si="14"/>
        <v>0</v>
      </c>
      <c r="AR18" s="8">
        <f t="shared" si="15"/>
        <v>0</v>
      </c>
      <c r="AS18" s="8">
        <f t="shared" si="16"/>
        <v>0</v>
      </c>
      <c r="AT18" s="8">
        <f t="shared" si="17"/>
        <v>0</v>
      </c>
      <c r="AU18" s="8">
        <f t="shared" si="18"/>
        <v>0</v>
      </c>
      <c r="AV18" s="8">
        <f t="shared" si="19"/>
        <v>0</v>
      </c>
      <c r="AW18" s="8">
        <f t="shared" si="20"/>
        <v>0</v>
      </c>
      <c r="AX18" s="8">
        <f t="shared" si="21"/>
        <v>0</v>
      </c>
      <c r="AY18" s="8">
        <f t="shared" si="22"/>
        <v>0</v>
      </c>
      <c r="AZ18" s="8">
        <f t="shared" si="23"/>
        <v>0</v>
      </c>
      <c r="BA18" s="8">
        <f t="shared" si="24"/>
        <v>0</v>
      </c>
      <c r="BB18" s="8">
        <f t="shared" si="25"/>
        <v>0</v>
      </c>
      <c r="BC18" s="8">
        <f t="shared" si="26"/>
        <v>0</v>
      </c>
      <c r="BD18" s="8">
        <f t="shared" si="27"/>
        <v>0</v>
      </c>
      <c r="BE18" s="8">
        <f t="shared" si="28"/>
        <v>0</v>
      </c>
      <c r="BF18" s="8">
        <f t="shared" si="29"/>
        <v>0</v>
      </c>
      <c r="BG18" s="8">
        <f t="shared" si="30"/>
        <v>0</v>
      </c>
      <c r="BH18" s="8">
        <f t="shared" si="31"/>
        <v>0</v>
      </c>
      <c r="BI18" s="8">
        <f t="shared" si="32"/>
        <v>0</v>
      </c>
      <c r="BJ18" s="8">
        <f t="shared" si="33"/>
        <v>0</v>
      </c>
      <c r="BK18" s="8">
        <f t="shared" si="34"/>
        <v>0</v>
      </c>
      <c r="BL18" s="8">
        <f t="shared" si="35"/>
        <v>0</v>
      </c>
      <c r="BM18" s="8">
        <f t="shared" si="36"/>
        <v>0</v>
      </c>
      <c r="BN18" s="8">
        <f t="shared" si="37"/>
        <v>0</v>
      </c>
      <c r="BO18" s="8">
        <f t="shared" si="38"/>
        <v>0</v>
      </c>
      <c r="BP18" s="8">
        <f t="shared" si="39"/>
        <v>0</v>
      </c>
      <c r="BQ18" s="8">
        <f t="shared" si="40"/>
        <v>0</v>
      </c>
      <c r="BR18" s="8">
        <f t="shared" si="41"/>
        <v>0</v>
      </c>
      <c r="BS18" s="8">
        <f t="shared" si="42"/>
        <v>0</v>
      </c>
      <c r="BT18" s="44">
        <f t="shared" si="43"/>
        <v>0</v>
      </c>
      <c r="BU18" s="7"/>
      <c r="BV18" s="205" t="s">
        <v>980</v>
      </c>
      <c r="BW18" s="177"/>
      <c r="BZ18" s="205" t="s">
        <v>1051</v>
      </c>
      <c r="CA18" s="175"/>
      <c r="CB18" s="212" t="s">
        <v>4466</v>
      </c>
      <c r="CC18" s="212" t="s">
        <v>4469</v>
      </c>
      <c r="CE18" s="26" t="s">
        <v>2</v>
      </c>
      <c r="CF18" s="8">
        <f>COUNTIF($AA$4:$AA$2277,"YInorganicHEMOLYSIS")</f>
        <v>25</v>
      </c>
      <c r="CG18" s="8">
        <f>COUNTIF($AA$4:$AA$2277,"YInorganicCOAGULATION")</f>
        <v>20</v>
      </c>
      <c r="CH18" s="8">
        <f>COUNTIF($AA$4:$AA$2277,"YInorganicPLATELET")</f>
        <v>28</v>
      </c>
      <c r="CI18" s="8">
        <f>COUNTIF($AA$4:$AA$2277,"YInorganicCOMPLEMENT")</f>
        <v>16</v>
      </c>
      <c r="CK18" s="36" t="s">
        <v>4081</v>
      </c>
      <c r="CL18" s="107">
        <f>COUNTIF(AF$4:AF$1025,"*")</f>
        <v>4</v>
      </c>
      <c r="CM18" s="108">
        <f>BP1</f>
        <v>3</v>
      </c>
      <c r="CN18" s="108">
        <f>BG1</f>
        <v>0</v>
      </c>
      <c r="CO18" s="108">
        <f>AX1</f>
        <v>1</v>
      </c>
      <c r="CP18" s="108">
        <f>AO1</f>
        <v>0</v>
      </c>
      <c r="CQ18" s="108">
        <f t="shared" si="49"/>
        <v>4</v>
      </c>
      <c r="CS18" s="109">
        <f t="shared" si="50"/>
        <v>7.1428571428571432</v>
      </c>
      <c r="CT18" s="8">
        <f t="shared" si="51"/>
        <v>0</v>
      </c>
      <c r="CU18" s="8">
        <f t="shared" si="52"/>
        <v>4</v>
      </c>
      <c r="CV18" s="109">
        <f t="shared" si="53"/>
        <v>0</v>
      </c>
      <c r="CX18" s="42" t="s">
        <v>1163</v>
      </c>
      <c r="CY18" s="110">
        <v>6.4516129032258061</v>
      </c>
      <c r="CZ18" s="110">
        <v>0</v>
      </c>
      <c r="DA18" s="110">
        <v>0</v>
      </c>
      <c r="DB18" s="110">
        <v>11.290322580645162</v>
      </c>
      <c r="DC18" s="110">
        <v>12.903225806451612</v>
      </c>
      <c r="DD18" s="110">
        <v>30.64516129032258</v>
      </c>
      <c r="DE18" s="110">
        <v>32.258064516129032</v>
      </c>
      <c r="DF18" s="110">
        <v>6.4516129032258061</v>
      </c>
    </row>
    <row r="19" spans="1:110" s="15" customFormat="1" ht="28.8" x14ac:dyDescent="0.3">
      <c r="A19" s="4" t="s">
        <v>1052</v>
      </c>
      <c r="B19" s="4" t="s">
        <v>1053</v>
      </c>
      <c r="C19" s="4">
        <v>2010</v>
      </c>
      <c r="D19" s="4" t="s">
        <v>41</v>
      </c>
      <c r="E19" s="4">
        <v>146</v>
      </c>
      <c r="F19" s="4">
        <v>2</v>
      </c>
      <c r="G19" s="4"/>
      <c r="H19" s="4">
        <v>175</v>
      </c>
      <c r="I19" s="4">
        <v>181</v>
      </c>
      <c r="J19" s="4"/>
      <c r="K19" s="4">
        <v>92</v>
      </c>
      <c r="L19" s="4" t="s">
        <v>1054</v>
      </c>
      <c r="M19" s="4" t="s">
        <v>1055</v>
      </c>
      <c r="N19" s="4" t="s">
        <v>1056</v>
      </c>
      <c r="O19" s="4" t="s">
        <v>1057</v>
      </c>
      <c r="P19" s="4" t="s">
        <v>1058</v>
      </c>
      <c r="Q19" s="4" t="s">
        <v>1059</v>
      </c>
      <c r="R19" s="4" t="s">
        <v>34</v>
      </c>
      <c r="S19" s="4" t="s">
        <v>33</v>
      </c>
      <c r="T19" s="4" t="s">
        <v>1060</v>
      </c>
      <c r="U19" s="4"/>
      <c r="V19" s="57" t="s">
        <v>31</v>
      </c>
      <c r="W19" s="58" t="s">
        <v>30</v>
      </c>
      <c r="X19" s="58" t="str">
        <f t="shared" si="46"/>
        <v>YLipid-based</v>
      </c>
      <c r="Y19" s="58" t="s">
        <v>980</v>
      </c>
      <c r="Z19" s="58" t="str">
        <f t="shared" si="47"/>
        <v>YCOMPLEMENT</v>
      </c>
      <c r="AA19" s="58" t="str">
        <f t="shared" si="48"/>
        <v>YLipid-basedCOMPLEMENT</v>
      </c>
      <c r="AB19" s="8"/>
      <c r="AC19" s="8"/>
      <c r="AD19" s="8"/>
      <c r="AE19" s="8" t="s">
        <v>4461</v>
      </c>
      <c r="AF19" s="8"/>
      <c r="AG19" s="8"/>
      <c r="AH19" s="8"/>
      <c r="AI19" s="8"/>
      <c r="AJ19" s="8"/>
      <c r="AK19" s="8">
        <f t="shared" si="8"/>
        <v>0</v>
      </c>
      <c r="AL19" s="8">
        <f t="shared" si="9"/>
        <v>0</v>
      </c>
      <c r="AM19" s="8">
        <f t="shared" si="10"/>
        <v>0</v>
      </c>
      <c r="AN19" s="8">
        <f t="shared" si="11"/>
        <v>1</v>
      </c>
      <c r="AO19" s="8">
        <f t="shared" si="12"/>
        <v>0</v>
      </c>
      <c r="AP19" s="8">
        <f t="shared" si="13"/>
        <v>0</v>
      </c>
      <c r="AQ19" s="8">
        <f t="shared" si="14"/>
        <v>0</v>
      </c>
      <c r="AR19" s="8">
        <f t="shared" si="15"/>
        <v>0</v>
      </c>
      <c r="AS19" s="8">
        <f t="shared" si="16"/>
        <v>0</v>
      </c>
      <c r="AT19" s="8">
        <f t="shared" si="17"/>
        <v>0</v>
      </c>
      <c r="AU19" s="8">
        <f t="shared" si="18"/>
        <v>0</v>
      </c>
      <c r="AV19" s="8">
        <f t="shared" si="19"/>
        <v>0</v>
      </c>
      <c r="AW19" s="8">
        <f t="shared" si="20"/>
        <v>0</v>
      </c>
      <c r="AX19" s="8">
        <f t="shared" si="21"/>
        <v>0</v>
      </c>
      <c r="AY19" s="8">
        <f t="shared" si="22"/>
        <v>0</v>
      </c>
      <c r="AZ19" s="8">
        <f t="shared" si="23"/>
        <v>0</v>
      </c>
      <c r="BA19" s="8">
        <f t="shared" si="24"/>
        <v>0</v>
      </c>
      <c r="BB19" s="8">
        <f t="shared" si="25"/>
        <v>0</v>
      </c>
      <c r="BC19" s="8">
        <f t="shared" si="26"/>
        <v>0</v>
      </c>
      <c r="BD19" s="8">
        <f t="shared" si="27"/>
        <v>0</v>
      </c>
      <c r="BE19" s="8">
        <f t="shared" si="28"/>
        <v>0</v>
      </c>
      <c r="BF19" s="8">
        <f t="shared" si="29"/>
        <v>0</v>
      </c>
      <c r="BG19" s="8">
        <f t="shared" si="30"/>
        <v>0</v>
      </c>
      <c r="BH19" s="8">
        <f t="shared" si="31"/>
        <v>0</v>
      </c>
      <c r="BI19" s="8">
        <f t="shared" si="32"/>
        <v>0</v>
      </c>
      <c r="BJ19" s="8">
        <f t="shared" si="33"/>
        <v>0</v>
      </c>
      <c r="BK19" s="8">
        <f t="shared" si="34"/>
        <v>0</v>
      </c>
      <c r="BL19" s="8">
        <f t="shared" si="35"/>
        <v>0</v>
      </c>
      <c r="BM19" s="8">
        <f t="shared" si="36"/>
        <v>0</v>
      </c>
      <c r="BN19" s="8">
        <f t="shared" si="37"/>
        <v>0</v>
      </c>
      <c r="BO19" s="8">
        <f t="shared" si="38"/>
        <v>0</v>
      </c>
      <c r="BP19" s="8">
        <f t="shared" si="39"/>
        <v>0</v>
      </c>
      <c r="BQ19" s="8">
        <f t="shared" si="40"/>
        <v>0</v>
      </c>
      <c r="BR19" s="8">
        <f t="shared" si="41"/>
        <v>0</v>
      </c>
      <c r="BS19" s="8">
        <f t="shared" si="42"/>
        <v>0</v>
      </c>
      <c r="BT19" s="44">
        <f t="shared" si="43"/>
        <v>0</v>
      </c>
      <c r="BU19" s="7"/>
      <c r="BV19" s="4" t="s">
        <v>18</v>
      </c>
      <c r="BW19" s="8">
        <f>COUNTIF($Z$4:$Z$2977,"YCOMPLEMENT")</f>
        <v>54</v>
      </c>
      <c r="BZ19" s="4" t="s">
        <v>2</v>
      </c>
      <c r="CA19" s="8">
        <f>COUNTIF($AA$4:$AA$2278,"YInorganicPLATELET")</f>
        <v>28</v>
      </c>
      <c r="CB19" s="48">
        <f>100*CA19/$CA$24</f>
        <v>29.473684210526315</v>
      </c>
      <c r="CC19" s="48">
        <f>100*CA19/$CA$22</f>
        <v>80</v>
      </c>
      <c r="CE19" s="26" t="s">
        <v>3</v>
      </c>
      <c r="CF19" s="8">
        <f>COUNTIF($AA$4:$AA$2277,"Ypolymer-basedHEMOLYSIS")</f>
        <v>15</v>
      </c>
      <c r="CG19" s="8">
        <f>COUNTIF($AA$4:$AA$2277,"YPolymer-basedCOAGULATION")</f>
        <v>0</v>
      </c>
      <c r="CH19" s="8">
        <f>COUNTIF($AA$4:$AA$2277,"Ypolymer-basedPLATELET")</f>
        <v>6</v>
      </c>
      <c r="CI19" s="8">
        <f>COUNTIF($AA$4:$AA$2277,"Ypolymer-basedCOMPLEMENT")</f>
        <v>18</v>
      </c>
      <c r="CK19" s="36" t="s">
        <v>4597</v>
      </c>
      <c r="CL19" s="107">
        <f>COUNTIF(AG$4:AG$1025,"*")</f>
        <v>53</v>
      </c>
      <c r="CM19" s="108">
        <f>BQ1</f>
        <v>18</v>
      </c>
      <c r="CN19" s="108">
        <f>BH1</f>
        <v>5</v>
      </c>
      <c r="CO19" s="108">
        <f>AY1</f>
        <v>11</v>
      </c>
      <c r="CP19" s="108">
        <f>AP1</f>
        <v>19</v>
      </c>
      <c r="CQ19" s="108">
        <f t="shared" si="49"/>
        <v>53</v>
      </c>
      <c r="CS19" s="109">
        <f t="shared" si="50"/>
        <v>42.857142857142854</v>
      </c>
      <c r="CT19" s="8">
        <f t="shared" si="51"/>
        <v>20</v>
      </c>
      <c r="CU19" s="8">
        <f t="shared" si="52"/>
        <v>44</v>
      </c>
      <c r="CV19" s="109">
        <f t="shared" si="53"/>
        <v>30.64516129032258</v>
      </c>
    </row>
    <row r="20" spans="1:110" s="15" customFormat="1" ht="28.8" x14ac:dyDescent="0.3">
      <c r="A20" s="4" t="s">
        <v>1061</v>
      </c>
      <c r="B20" s="4" t="s">
        <v>1062</v>
      </c>
      <c r="C20" s="4">
        <v>2007</v>
      </c>
      <c r="D20" s="4" t="s">
        <v>181</v>
      </c>
      <c r="E20" s="4">
        <v>28</v>
      </c>
      <c r="F20" s="4">
        <v>31</v>
      </c>
      <c r="G20" s="4"/>
      <c r="H20" s="4">
        <v>4581</v>
      </c>
      <c r="I20" s="4">
        <v>4590</v>
      </c>
      <c r="J20" s="4"/>
      <c r="K20" s="4">
        <v>163</v>
      </c>
      <c r="L20" s="4" t="s">
        <v>1063</v>
      </c>
      <c r="M20" s="4" t="s">
        <v>1064</v>
      </c>
      <c r="N20" s="4" t="s">
        <v>1065</v>
      </c>
      <c r="O20" s="4" t="s">
        <v>1066</v>
      </c>
      <c r="P20" s="4" t="s">
        <v>1067</v>
      </c>
      <c r="Q20" s="4" t="s">
        <v>1068</v>
      </c>
      <c r="R20" s="4" t="s">
        <v>34</v>
      </c>
      <c r="S20" s="4" t="s">
        <v>33</v>
      </c>
      <c r="T20" s="4" t="s">
        <v>1069</v>
      </c>
      <c r="U20" s="4"/>
      <c r="V20" s="57" t="s">
        <v>31</v>
      </c>
      <c r="W20" s="58" t="s">
        <v>28</v>
      </c>
      <c r="X20" s="58" t="str">
        <f t="shared" si="46"/>
        <v>YPolymer-based</v>
      </c>
      <c r="Y20" s="58" t="s">
        <v>980</v>
      </c>
      <c r="Z20" s="58" t="str">
        <f t="shared" si="47"/>
        <v>YCOMPLEMENT</v>
      </c>
      <c r="AA20" s="58" t="str">
        <f t="shared" si="48"/>
        <v>YPolymer-basedCOMPLEMENT</v>
      </c>
      <c r="AB20" s="8"/>
      <c r="AC20" s="8"/>
      <c r="AD20" s="8"/>
      <c r="AE20" s="8"/>
      <c r="AF20" s="8"/>
      <c r="AG20" s="8" t="s">
        <v>4461</v>
      </c>
      <c r="AH20" s="8"/>
      <c r="AI20" s="8"/>
      <c r="AJ20" s="8"/>
      <c r="AK20" s="8">
        <f t="shared" si="8"/>
        <v>0</v>
      </c>
      <c r="AL20" s="8">
        <f t="shared" si="9"/>
        <v>0</v>
      </c>
      <c r="AM20" s="8">
        <f t="shared" si="10"/>
        <v>0</v>
      </c>
      <c r="AN20" s="8">
        <f t="shared" si="11"/>
        <v>0</v>
      </c>
      <c r="AO20" s="8">
        <f t="shared" si="12"/>
        <v>0</v>
      </c>
      <c r="AP20" s="8">
        <f t="shared" si="13"/>
        <v>1</v>
      </c>
      <c r="AQ20" s="8">
        <f t="shared" si="14"/>
        <v>0</v>
      </c>
      <c r="AR20" s="8">
        <f t="shared" si="15"/>
        <v>0</v>
      </c>
      <c r="AS20" s="8">
        <f t="shared" si="16"/>
        <v>0</v>
      </c>
      <c r="AT20" s="8">
        <f t="shared" si="17"/>
        <v>0</v>
      </c>
      <c r="AU20" s="8">
        <f t="shared" si="18"/>
        <v>0</v>
      </c>
      <c r="AV20" s="8">
        <f t="shared" si="19"/>
        <v>0</v>
      </c>
      <c r="AW20" s="8">
        <f t="shared" si="20"/>
        <v>0</v>
      </c>
      <c r="AX20" s="8">
        <f t="shared" si="21"/>
        <v>0</v>
      </c>
      <c r="AY20" s="8">
        <f t="shared" si="22"/>
        <v>0</v>
      </c>
      <c r="AZ20" s="8">
        <f t="shared" si="23"/>
        <v>0</v>
      </c>
      <c r="BA20" s="8">
        <f t="shared" si="24"/>
        <v>0</v>
      </c>
      <c r="BB20" s="8">
        <f t="shared" si="25"/>
        <v>0</v>
      </c>
      <c r="BC20" s="8">
        <f t="shared" si="26"/>
        <v>0</v>
      </c>
      <c r="BD20" s="8">
        <f t="shared" si="27"/>
        <v>0</v>
      </c>
      <c r="BE20" s="8">
        <f t="shared" si="28"/>
        <v>0</v>
      </c>
      <c r="BF20" s="8">
        <f t="shared" si="29"/>
        <v>0</v>
      </c>
      <c r="BG20" s="8">
        <f t="shared" si="30"/>
        <v>0</v>
      </c>
      <c r="BH20" s="8">
        <f t="shared" si="31"/>
        <v>0</v>
      </c>
      <c r="BI20" s="8">
        <f t="shared" si="32"/>
        <v>0</v>
      </c>
      <c r="BJ20" s="8">
        <f t="shared" si="33"/>
        <v>0</v>
      </c>
      <c r="BK20" s="8">
        <f t="shared" si="34"/>
        <v>0</v>
      </c>
      <c r="BL20" s="8">
        <f t="shared" si="35"/>
        <v>0</v>
      </c>
      <c r="BM20" s="8">
        <f t="shared" si="36"/>
        <v>0</v>
      </c>
      <c r="BN20" s="8">
        <f t="shared" si="37"/>
        <v>0</v>
      </c>
      <c r="BO20" s="8">
        <f t="shared" si="38"/>
        <v>0</v>
      </c>
      <c r="BP20" s="8">
        <f t="shared" si="39"/>
        <v>0</v>
      </c>
      <c r="BQ20" s="8">
        <f t="shared" si="40"/>
        <v>0</v>
      </c>
      <c r="BR20" s="8">
        <f t="shared" si="41"/>
        <v>0</v>
      </c>
      <c r="BS20" s="8">
        <f t="shared" si="42"/>
        <v>0</v>
      </c>
      <c r="BT20" s="44">
        <f t="shared" si="43"/>
        <v>0</v>
      </c>
      <c r="BU20" s="7"/>
      <c r="BV20" s="4" t="s">
        <v>20</v>
      </c>
      <c r="BW20" s="8">
        <f>COUNTIF($Z$4:$Z$2278,"NCOMPLEMENT")</f>
        <v>58</v>
      </c>
      <c r="BZ20" s="4" t="s">
        <v>3</v>
      </c>
      <c r="CA20" s="8">
        <f>COUNTIF($AA$4:$AA$2278,"Ypolymer-basedPLATELET")</f>
        <v>6</v>
      </c>
      <c r="CB20" s="48">
        <f>100*CA20/$CA$24</f>
        <v>6.3157894736842106</v>
      </c>
      <c r="CC20" s="48">
        <f>100*CA20/$CA$22</f>
        <v>17.142857142857142</v>
      </c>
      <c r="CE20" s="26" t="s">
        <v>4</v>
      </c>
      <c r="CF20" s="8">
        <f>COUNTIF($AA$4:$AA$2277,"Ylipid-basedHEMOLYSIS")</f>
        <v>1</v>
      </c>
      <c r="CG20" s="8">
        <f>COUNTIF($AA$4:$AA$2277,"Ylipid-basedCOAGULATION")</f>
        <v>3</v>
      </c>
      <c r="CH20" s="8">
        <f>COUNTIF($AA$4:$AA$2277,"Ylipid-basedPLATELET")</f>
        <v>1</v>
      </c>
      <c r="CI20" s="8">
        <f>COUNTIF($AA$4:$AA$2277,"YLipid-basedCOMPLEMENT")</f>
        <v>20</v>
      </c>
      <c r="CK20" s="36" t="s">
        <v>3831</v>
      </c>
      <c r="CL20" s="107">
        <f>COUNTIF(AH$4:AH$1025,"*")</f>
        <v>5</v>
      </c>
      <c r="CM20" s="108">
        <f>BR1</f>
        <v>4</v>
      </c>
      <c r="CN20" s="108">
        <f>BI1</f>
        <v>0</v>
      </c>
      <c r="CO20" s="108">
        <f>AZ1</f>
        <v>1</v>
      </c>
      <c r="CP20" s="108">
        <f>AQ1</f>
        <v>0</v>
      </c>
      <c r="CQ20" s="108">
        <f t="shared" si="49"/>
        <v>5</v>
      </c>
      <c r="CS20" s="109">
        <f t="shared" si="50"/>
        <v>9.5238095238095237</v>
      </c>
      <c r="CT20" s="8">
        <f t="shared" si="51"/>
        <v>0</v>
      </c>
      <c r="CU20" s="8">
        <f t="shared" si="52"/>
        <v>4</v>
      </c>
      <c r="CV20" s="109">
        <f t="shared" si="53"/>
        <v>0</v>
      </c>
    </row>
    <row r="21" spans="1:110" s="15" customFormat="1" ht="28.8" x14ac:dyDescent="0.3">
      <c r="A21" s="11" t="s">
        <v>4100</v>
      </c>
      <c r="B21" s="11" t="s">
        <v>4101</v>
      </c>
      <c r="C21" s="11">
        <v>2006</v>
      </c>
      <c r="D21" s="11" t="s">
        <v>154</v>
      </c>
      <c r="E21" s="11">
        <v>43</v>
      </c>
      <c r="F21" s="11">
        <v>3</v>
      </c>
      <c r="G21" s="11"/>
      <c r="H21" s="11">
        <v>193</v>
      </c>
      <c r="I21" s="11">
        <v>201</v>
      </c>
      <c r="J21" s="11"/>
      <c r="K21" s="11">
        <v>265</v>
      </c>
      <c r="L21" s="11" t="s">
        <v>4102</v>
      </c>
      <c r="M21" s="11" t="s">
        <v>4103</v>
      </c>
      <c r="N21" s="11" t="s">
        <v>4104</v>
      </c>
      <c r="O21" s="11" t="s">
        <v>4105</v>
      </c>
      <c r="P21" s="11" t="s">
        <v>4106</v>
      </c>
      <c r="Q21" s="11" t="s">
        <v>4107</v>
      </c>
      <c r="R21" s="11" t="s">
        <v>34</v>
      </c>
      <c r="S21" s="11" t="s">
        <v>33</v>
      </c>
      <c r="T21" s="11" t="s">
        <v>4108</v>
      </c>
      <c r="U21" s="11"/>
      <c r="V21" s="57" t="s">
        <v>31</v>
      </c>
      <c r="W21" s="58" t="s">
        <v>26</v>
      </c>
      <c r="X21" s="58" t="str">
        <f t="shared" si="46"/>
        <v>YInorganic</v>
      </c>
      <c r="Y21" s="58" t="s">
        <v>980</v>
      </c>
      <c r="Z21" s="58" t="str">
        <f t="shared" si="47"/>
        <v>YCOMPLEMENT</v>
      </c>
      <c r="AA21" s="58" t="str">
        <f t="shared" si="48"/>
        <v>YInorganicCOMPLEMENT</v>
      </c>
      <c r="AB21" s="8"/>
      <c r="AC21" s="8"/>
      <c r="AD21" s="8"/>
      <c r="AE21" s="8"/>
      <c r="AF21" s="8"/>
      <c r="AG21" s="8"/>
      <c r="AH21" s="8"/>
      <c r="AI21" s="8"/>
      <c r="AJ21" s="8"/>
      <c r="AK21" s="8">
        <f t="shared" si="8"/>
        <v>0</v>
      </c>
      <c r="AL21" s="8">
        <f t="shared" si="9"/>
        <v>0</v>
      </c>
      <c r="AM21" s="8">
        <f t="shared" si="10"/>
        <v>0</v>
      </c>
      <c r="AN21" s="8">
        <f t="shared" si="11"/>
        <v>0</v>
      </c>
      <c r="AO21" s="8">
        <f t="shared" si="12"/>
        <v>0</v>
      </c>
      <c r="AP21" s="8">
        <f t="shared" si="13"/>
        <v>0</v>
      </c>
      <c r="AQ21" s="8">
        <f t="shared" si="14"/>
        <v>0</v>
      </c>
      <c r="AR21" s="8">
        <f t="shared" si="15"/>
        <v>0</v>
      </c>
      <c r="AS21" s="8">
        <f t="shared" si="16"/>
        <v>0</v>
      </c>
      <c r="AT21" s="8">
        <f t="shared" si="17"/>
        <v>0</v>
      </c>
      <c r="AU21" s="8">
        <f t="shared" si="18"/>
        <v>0</v>
      </c>
      <c r="AV21" s="8">
        <f t="shared" si="19"/>
        <v>0</v>
      </c>
      <c r="AW21" s="8">
        <f t="shared" si="20"/>
        <v>0</v>
      </c>
      <c r="AX21" s="8">
        <f t="shared" si="21"/>
        <v>0</v>
      </c>
      <c r="AY21" s="8">
        <f t="shared" si="22"/>
        <v>0</v>
      </c>
      <c r="AZ21" s="8">
        <f t="shared" si="23"/>
        <v>0</v>
      </c>
      <c r="BA21" s="8">
        <f t="shared" si="24"/>
        <v>0</v>
      </c>
      <c r="BB21" s="8">
        <f t="shared" si="25"/>
        <v>0</v>
      </c>
      <c r="BC21" s="8">
        <f t="shared" si="26"/>
        <v>0</v>
      </c>
      <c r="BD21" s="8">
        <f t="shared" si="27"/>
        <v>0</v>
      </c>
      <c r="BE21" s="8">
        <f t="shared" si="28"/>
        <v>0</v>
      </c>
      <c r="BF21" s="8">
        <f t="shared" si="29"/>
        <v>0</v>
      </c>
      <c r="BG21" s="8">
        <f t="shared" si="30"/>
        <v>0</v>
      </c>
      <c r="BH21" s="8">
        <f t="shared" si="31"/>
        <v>0</v>
      </c>
      <c r="BI21" s="8">
        <f t="shared" si="32"/>
        <v>0</v>
      </c>
      <c r="BJ21" s="8">
        <f t="shared" si="33"/>
        <v>0</v>
      </c>
      <c r="BK21" s="8">
        <f t="shared" si="34"/>
        <v>0</v>
      </c>
      <c r="BL21" s="8">
        <f t="shared" si="35"/>
        <v>0</v>
      </c>
      <c r="BM21" s="8">
        <f t="shared" si="36"/>
        <v>0</v>
      </c>
      <c r="BN21" s="8">
        <f t="shared" si="37"/>
        <v>0</v>
      </c>
      <c r="BO21" s="8">
        <f t="shared" si="38"/>
        <v>0</v>
      </c>
      <c r="BP21" s="8">
        <f t="shared" si="39"/>
        <v>0</v>
      </c>
      <c r="BQ21" s="8">
        <f t="shared" si="40"/>
        <v>0</v>
      </c>
      <c r="BR21" s="8">
        <f t="shared" si="41"/>
        <v>0</v>
      </c>
      <c r="BS21" s="8">
        <f t="shared" si="42"/>
        <v>0</v>
      </c>
      <c r="BT21" s="44">
        <f t="shared" si="43"/>
        <v>0</v>
      </c>
      <c r="BU21" s="7"/>
      <c r="BV21" s="4" t="s">
        <v>14</v>
      </c>
      <c r="BW21" s="8">
        <f>COUNTIF($Y$4:$Y$2278,"COMPLEMENT")</f>
        <v>112</v>
      </c>
      <c r="BZ21" s="4" t="s">
        <v>4</v>
      </c>
      <c r="CA21" s="8">
        <f>COUNTIF($AA$4:$AA$2278,"Ylipid-basedPLATELET")</f>
        <v>1</v>
      </c>
      <c r="CB21" s="48">
        <f>100*CA21/$CA$24</f>
        <v>1.0526315789473684</v>
      </c>
      <c r="CC21" s="48">
        <f>100*CA21/$CA$22</f>
        <v>2.8571428571428572</v>
      </c>
      <c r="CE21" s="26" t="s">
        <v>4158</v>
      </c>
      <c r="CF21" s="8">
        <f>COUNTIF($Z$4:$Z$3277,"NHEMOLYSIS")</f>
        <v>215</v>
      </c>
      <c r="CG21" s="8">
        <f>COUNTIF($Z$4:$Z$2417,"NCOAGULATION")</f>
        <v>29</v>
      </c>
      <c r="CH21" s="8">
        <f>COUNTIF($Z$4:$Z$2277,"NPLATELET")</f>
        <v>60</v>
      </c>
      <c r="CI21" s="8">
        <f>COUNTIF($Z$4:$Z$2277,"NCOMPLEMENT")</f>
        <v>58</v>
      </c>
      <c r="CJ21" s="8">
        <f>SUM(CF21:CI21)</f>
        <v>362</v>
      </c>
      <c r="CK21" s="36" t="s">
        <v>4087</v>
      </c>
      <c r="CL21" s="107">
        <f>COUNTIF(AI$4:AI$1025,"*")</f>
        <v>17</v>
      </c>
      <c r="CM21" s="108">
        <f>BS1</f>
        <v>0</v>
      </c>
      <c r="CN21" s="108">
        <f>BJ1</f>
        <v>6</v>
      </c>
      <c r="CO21" s="108">
        <f>BA1</f>
        <v>7</v>
      </c>
      <c r="CP21" s="108">
        <f>AR1</f>
        <v>4</v>
      </c>
      <c r="CQ21" s="108">
        <f t="shared" si="49"/>
        <v>17</v>
      </c>
      <c r="CS21" s="109">
        <f t="shared" si="50"/>
        <v>0</v>
      </c>
      <c r="CT21" s="8">
        <f t="shared" si="51"/>
        <v>24</v>
      </c>
      <c r="CU21" s="8">
        <f t="shared" si="52"/>
        <v>28</v>
      </c>
      <c r="CV21" s="109">
        <f t="shared" si="53"/>
        <v>6.4516129032258061</v>
      </c>
    </row>
    <row r="22" spans="1:110" s="15" customFormat="1" ht="28.8" x14ac:dyDescent="0.3">
      <c r="A22" s="4" t="s">
        <v>1079</v>
      </c>
      <c r="B22" s="4" t="s">
        <v>1080</v>
      </c>
      <c r="C22" s="4">
        <v>2016</v>
      </c>
      <c r="D22" s="4" t="s">
        <v>632</v>
      </c>
      <c r="E22" s="4">
        <v>8</v>
      </c>
      <c r="F22" s="4">
        <v>32</v>
      </c>
      <c r="G22" s="4"/>
      <c r="H22" s="4">
        <v>20614</v>
      </c>
      <c r="I22" s="4">
        <v>20622</v>
      </c>
      <c r="J22" s="4"/>
      <c r="K22" s="4">
        <v>1</v>
      </c>
      <c r="L22" s="4" t="s">
        <v>1081</v>
      </c>
      <c r="M22" s="4" t="s">
        <v>1082</v>
      </c>
      <c r="N22" s="4" t="s">
        <v>1083</v>
      </c>
      <c r="O22" s="4" t="s">
        <v>1084</v>
      </c>
      <c r="P22" s="4" t="s">
        <v>1085</v>
      </c>
      <c r="Q22" s="4" t="s">
        <v>1086</v>
      </c>
      <c r="R22" s="4" t="s">
        <v>34</v>
      </c>
      <c r="S22" s="4" t="s">
        <v>33</v>
      </c>
      <c r="T22" s="4" t="s">
        <v>1087</v>
      </c>
      <c r="U22" s="4"/>
      <c r="V22" s="57" t="s">
        <v>31</v>
      </c>
      <c r="W22" s="58" t="s">
        <v>28</v>
      </c>
      <c r="X22" s="58" t="str">
        <f t="shared" si="46"/>
        <v>YPolymer-based</v>
      </c>
      <c r="Y22" s="58" t="s">
        <v>980</v>
      </c>
      <c r="Z22" s="58" t="str">
        <f t="shared" si="47"/>
        <v>YCOMPLEMENT</v>
      </c>
      <c r="AA22" s="58" t="str">
        <f t="shared" si="48"/>
        <v>YPolymer-basedCOMPLEMENT</v>
      </c>
      <c r="AB22" s="8"/>
      <c r="AC22" s="8"/>
      <c r="AD22" s="8"/>
      <c r="AE22" s="8" t="s">
        <v>4461</v>
      </c>
      <c r="AF22" s="8"/>
      <c r="AG22" s="8"/>
      <c r="AH22" s="8"/>
      <c r="AI22" s="8"/>
      <c r="AJ22" s="8"/>
      <c r="AK22" s="8">
        <f t="shared" si="8"/>
        <v>0</v>
      </c>
      <c r="AL22" s="8">
        <f t="shared" si="9"/>
        <v>0</v>
      </c>
      <c r="AM22" s="8">
        <f t="shared" si="10"/>
        <v>0</v>
      </c>
      <c r="AN22" s="8">
        <f t="shared" si="11"/>
        <v>1</v>
      </c>
      <c r="AO22" s="8">
        <f t="shared" si="12"/>
        <v>0</v>
      </c>
      <c r="AP22" s="8">
        <f t="shared" si="13"/>
        <v>0</v>
      </c>
      <c r="AQ22" s="8">
        <f t="shared" si="14"/>
        <v>0</v>
      </c>
      <c r="AR22" s="8">
        <f t="shared" si="15"/>
        <v>0</v>
      </c>
      <c r="AS22" s="8">
        <f t="shared" si="16"/>
        <v>0</v>
      </c>
      <c r="AT22" s="8">
        <f t="shared" si="17"/>
        <v>0</v>
      </c>
      <c r="AU22" s="8">
        <f t="shared" si="18"/>
        <v>0</v>
      </c>
      <c r="AV22" s="8">
        <f t="shared" si="19"/>
        <v>0</v>
      </c>
      <c r="AW22" s="8">
        <f t="shared" si="20"/>
        <v>0</v>
      </c>
      <c r="AX22" s="8">
        <f t="shared" si="21"/>
        <v>0</v>
      </c>
      <c r="AY22" s="8">
        <f t="shared" si="22"/>
        <v>0</v>
      </c>
      <c r="AZ22" s="8">
        <f t="shared" si="23"/>
        <v>0</v>
      </c>
      <c r="BA22" s="8">
        <f t="shared" si="24"/>
        <v>0</v>
      </c>
      <c r="BB22" s="8">
        <f t="shared" si="25"/>
        <v>0</v>
      </c>
      <c r="BC22" s="8">
        <f t="shared" si="26"/>
        <v>0</v>
      </c>
      <c r="BD22" s="8">
        <f t="shared" si="27"/>
        <v>0</v>
      </c>
      <c r="BE22" s="8">
        <f t="shared" si="28"/>
        <v>0</v>
      </c>
      <c r="BF22" s="8">
        <f t="shared" si="29"/>
        <v>0</v>
      </c>
      <c r="BG22" s="8">
        <f t="shared" si="30"/>
        <v>0</v>
      </c>
      <c r="BH22" s="8">
        <f t="shared" si="31"/>
        <v>0</v>
      </c>
      <c r="BI22" s="8">
        <f t="shared" si="32"/>
        <v>0</v>
      </c>
      <c r="BJ22" s="8">
        <f t="shared" si="33"/>
        <v>0</v>
      </c>
      <c r="BK22" s="8">
        <f t="shared" si="34"/>
        <v>0</v>
      </c>
      <c r="BL22" s="8">
        <f t="shared" si="35"/>
        <v>0</v>
      </c>
      <c r="BM22" s="8">
        <f t="shared" si="36"/>
        <v>0</v>
      </c>
      <c r="BN22" s="8">
        <f t="shared" si="37"/>
        <v>0</v>
      </c>
      <c r="BO22" s="8">
        <f t="shared" si="38"/>
        <v>0</v>
      </c>
      <c r="BP22" s="8">
        <f t="shared" si="39"/>
        <v>0</v>
      </c>
      <c r="BQ22" s="8">
        <f t="shared" si="40"/>
        <v>0</v>
      </c>
      <c r="BR22" s="8">
        <f t="shared" si="41"/>
        <v>0</v>
      </c>
      <c r="BS22" s="8">
        <f t="shared" si="42"/>
        <v>0</v>
      </c>
      <c r="BT22" s="44">
        <f t="shared" si="43"/>
        <v>0</v>
      </c>
      <c r="BU22" s="7"/>
      <c r="BW22" s="49"/>
      <c r="BZ22" s="4" t="s">
        <v>4470</v>
      </c>
      <c r="CA22" s="8">
        <f>SUM(CA19:CA21)</f>
        <v>35</v>
      </c>
      <c r="CB22" s="48">
        <f>100*CA22/$CA$24</f>
        <v>36.842105263157897</v>
      </c>
      <c r="CC22" s="48">
        <f>100*CA22/$CA$22</f>
        <v>100</v>
      </c>
      <c r="CE22" s="26" t="s">
        <v>15</v>
      </c>
      <c r="CF22" s="67">
        <f>SUM(CF18:CI21)</f>
        <v>515</v>
      </c>
      <c r="CJ22" s="49">
        <f>SUM(CJ15:CJ17)</f>
        <v>362</v>
      </c>
      <c r="CK22" s="26" t="s">
        <v>3870</v>
      </c>
      <c r="CL22" s="107">
        <f>COUNTIF(AJ$4:AJ$1025,"*")</f>
        <v>17</v>
      </c>
      <c r="CM22" s="108">
        <f>BT1</f>
        <v>2</v>
      </c>
      <c r="CN22" s="108">
        <f>BK1</f>
        <v>5</v>
      </c>
      <c r="CO22" s="108">
        <f>BB1</f>
        <v>6</v>
      </c>
      <c r="CP22" s="108">
        <f>AS1</f>
        <v>4</v>
      </c>
      <c r="CQ22" s="108">
        <f t="shared" si="49"/>
        <v>17</v>
      </c>
      <c r="CS22" s="109">
        <f t="shared" si="50"/>
        <v>4.7619047619047619</v>
      </c>
      <c r="CT22" s="8">
        <f t="shared" si="51"/>
        <v>20</v>
      </c>
      <c r="CU22" s="8">
        <f t="shared" si="52"/>
        <v>24</v>
      </c>
      <c r="CV22" s="109">
        <f t="shared" si="53"/>
        <v>6.4516129032258061</v>
      </c>
    </row>
    <row r="23" spans="1:110" s="15" customFormat="1" ht="28.8" x14ac:dyDescent="0.3">
      <c r="A23" s="4" t="s">
        <v>1088</v>
      </c>
      <c r="B23" s="4" t="s">
        <v>1089</v>
      </c>
      <c r="C23" s="4">
        <v>2015</v>
      </c>
      <c r="D23" s="4" t="s">
        <v>97</v>
      </c>
      <c r="E23" s="4">
        <v>11</v>
      </c>
      <c r="F23" s="4">
        <v>8</v>
      </c>
      <c r="G23" s="4"/>
      <c r="H23" s="4">
        <v>2109</v>
      </c>
      <c r="I23" s="4">
        <v>2118</v>
      </c>
      <c r="J23" s="4"/>
      <c r="K23" s="4">
        <v>4</v>
      </c>
      <c r="L23" s="4" t="s">
        <v>1090</v>
      </c>
      <c r="M23" s="4" t="s">
        <v>1091</v>
      </c>
      <c r="N23" s="4" t="s">
        <v>1092</v>
      </c>
      <c r="O23" s="4" t="s">
        <v>1093</v>
      </c>
      <c r="P23" s="4" t="s">
        <v>1094</v>
      </c>
      <c r="Q23" s="4" t="s">
        <v>1095</v>
      </c>
      <c r="R23" s="4" t="s">
        <v>34</v>
      </c>
      <c r="S23" s="4" t="s">
        <v>33</v>
      </c>
      <c r="T23" s="4" t="s">
        <v>1096</v>
      </c>
      <c r="U23" s="4"/>
      <c r="V23" s="57" t="s">
        <v>31</v>
      </c>
      <c r="W23" s="58" t="s">
        <v>26</v>
      </c>
      <c r="X23" s="58" t="str">
        <f t="shared" si="46"/>
        <v>YInorganic</v>
      </c>
      <c r="Y23" s="58" t="s">
        <v>980</v>
      </c>
      <c r="Z23" s="58" t="str">
        <f t="shared" si="47"/>
        <v>YCOMPLEMENT</v>
      </c>
      <c r="AA23" s="58" t="str">
        <f t="shared" si="48"/>
        <v>YInorganicCOMPLEMENT</v>
      </c>
      <c r="AB23" s="8"/>
      <c r="AC23" s="8"/>
      <c r="AD23" s="8"/>
      <c r="AE23" s="8" t="s">
        <v>4461</v>
      </c>
      <c r="AF23" s="8"/>
      <c r="AG23" s="8"/>
      <c r="AH23" s="8"/>
      <c r="AI23" s="8"/>
      <c r="AJ23" s="8"/>
      <c r="AK23" s="8">
        <f t="shared" si="8"/>
        <v>0</v>
      </c>
      <c r="AL23" s="8">
        <f t="shared" si="9"/>
        <v>0</v>
      </c>
      <c r="AM23" s="8">
        <f t="shared" si="10"/>
        <v>0</v>
      </c>
      <c r="AN23" s="8">
        <f t="shared" si="11"/>
        <v>1</v>
      </c>
      <c r="AO23" s="8">
        <f t="shared" si="12"/>
        <v>0</v>
      </c>
      <c r="AP23" s="8">
        <f t="shared" si="13"/>
        <v>0</v>
      </c>
      <c r="AQ23" s="8">
        <f t="shared" si="14"/>
        <v>0</v>
      </c>
      <c r="AR23" s="8">
        <f t="shared" si="15"/>
        <v>0</v>
      </c>
      <c r="AS23" s="8">
        <f t="shared" si="16"/>
        <v>0</v>
      </c>
      <c r="AT23" s="8">
        <f t="shared" si="17"/>
        <v>0</v>
      </c>
      <c r="AU23" s="8">
        <f t="shared" si="18"/>
        <v>0</v>
      </c>
      <c r="AV23" s="8">
        <f t="shared" si="19"/>
        <v>0</v>
      </c>
      <c r="AW23" s="8">
        <f t="shared" si="20"/>
        <v>0</v>
      </c>
      <c r="AX23" s="8">
        <f t="shared" si="21"/>
        <v>0</v>
      </c>
      <c r="AY23" s="8">
        <f t="shared" si="22"/>
        <v>0</v>
      </c>
      <c r="AZ23" s="8">
        <f t="shared" si="23"/>
        <v>0</v>
      </c>
      <c r="BA23" s="8">
        <f t="shared" si="24"/>
        <v>0</v>
      </c>
      <c r="BB23" s="8">
        <f t="shared" si="25"/>
        <v>0</v>
      </c>
      <c r="BC23" s="8">
        <f t="shared" si="26"/>
        <v>0</v>
      </c>
      <c r="BD23" s="8">
        <f t="shared" si="27"/>
        <v>0</v>
      </c>
      <c r="BE23" s="8">
        <f t="shared" si="28"/>
        <v>0</v>
      </c>
      <c r="BF23" s="8">
        <f t="shared" si="29"/>
        <v>0</v>
      </c>
      <c r="BG23" s="8">
        <f t="shared" si="30"/>
        <v>0</v>
      </c>
      <c r="BH23" s="8">
        <f t="shared" si="31"/>
        <v>0</v>
      </c>
      <c r="BI23" s="8">
        <f t="shared" si="32"/>
        <v>0</v>
      </c>
      <c r="BJ23" s="8">
        <f t="shared" si="33"/>
        <v>0</v>
      </c>
      <c r="BK23" s="8">
        <f t="shared" si="34"/>
        <v>0</v>
      </c>
      <c r="BL23" s="8">
        <f t="shared" si="35"/>
        <v>0</v>
      </c>
      <c r="BM23" s="8">
        <f t="shared" si="36"/>
        <v>0</v>
      </c>
      <c r="BN23" s="8">
        <f t="shared" si="37"/>
        <v>0</v>
      </c>
      <c r="BO23" s="8">
        <f t="shared" si="38"/>
        <v>0</v>
      </c>
      <c r="BP23" s="8">
        <f t="shared" si="39"/>
        <v>0</v>
      </c>
      <c r="BQ23" s="8">
        <f t="shared" si="40"/>
        <v>0</v>
      </c>
      <c r="BR23" s="8">
        <f t="shared" si="41"/>
        <v>0</v>
      </c>
      <c r="BS23" s="8">
        <f t="shared" si="42"/>
        <v>0</v>
      </c>
      <c r="BT23" s="44">
        <f t="shared" si="43"/>
        <v>0</v>
      </c>
      <c r="BU23" s="7"/>
      <c r="BV23" s="222" t="s">
        <v>22</v>
      </c>
      <c r="BW23" s="224"/>
      <c r="BX23" s="223"/>
      <c r="BZ23" s="4" t="s">
        <v>1097</v>
      </c>
      <c r="CA23" s="8">
        <f>COUNTIF($Z$4:$Z$2278,"NPLATELET")</f>
        <v>60</v>
      </c>
      <c r="CB23" s="48">
        <f>100*CA23/$CA$24</f>
        <v>63.157894736842103</v>
      </c>
      <c r="CC23" s="4"/>
      <c r="CK23" s="36" t="s">
        <v>15</v>
      </c>
      <c r="CL23" s="67">
        <f>SUM(CL15:CL22)</f>
        <v>170</v>
      </c>
      <c r="CM23" s="67">
        <f>SUM(CM15:CM22)</f>
        <v>42</v>
      </c>
      <c r="CN23" s="67">
        <f>SUM(CN15:CN22)</f>
        <v>25</v>
      </c>
      <c r="CO23" s="67">
        <f>SUM(CO15:CO22)</f>
        <v>41</v>
      </c>
      <c r="CP23" s="67">
        <f>SUM(CP15:CP22)</f>
        <v>62</v>
      </c>
      <c r="CQ23" s="67">
        <f t="shared" si="49"/>
        <v>170</v>
      </c>
      <c r="CS23" s="111"/>
    </row>
    <row r="24" spans="1:110" s="15" customFormat="1" ht="28.8" x14ac:dyDescent="0.3">
      <c r="A24" s="4" t="s">
        <v>1098</v>
      </c>
      <c r="B24" s="4" t="s">
        <v>1099</v>
      </c>
      <c r="C24" s="4">
        <v>2015</v>
      </c>
      <c r="D24" s="4" t="s">
        <v>699</v>
      </c>
      <c r="E24" s="4">
        <v>3</v>
      </c>
      <c r="F24" s="4">
        <v>7</v>
      </c>
      <c r="G24" s="4"/>
      <c r="H24" s="4">
        <v>1391</v>
      </c>
      <c r="I24" s="4">
        <v>1404</v>
      </c>
      <c r="J24" s="4"/>
      <c r="K24" s="4">
        <v>17</v>
      </c>
      <c r="L24" s="4" t="s">
        <v>1100</v>
      </c>
      <c r="M24" s="4" t="s">
        <v>1101</v>
      </c>
      <c r="N24" s="4" t="s">
        <v>1102</v>
      </c>
      <c r="O24" s="4" t="s">
        <v>1103</v>
      </c>
      <c r="P24" s="4" t="s">
        <v>1104</v>
      </c>
      <c r="Q24" s="4"/>
      <c r="R24" s="4" t="s">
        <v>34</v>
      </c>
      <c r="S24" s="4" t="s">
        <v>33</v>
      </c>
      <c r="T24" s="4" t="s">
        <v>1105</v>
      </c>
      <c r="U24" s="4"/>
      <c r="V24" s="57" t="s">
        <v>31</v>
      </c>
      <c r="W24" s="58" t="s">
        <v>28</v>
      </c>
      <c r="X24" s="58" t="str">
        <f t="shared" si="46"/>
        <v>YPolymer-based</v>
      </c>
      <c r="Y24" s="58" t="s">
        <v>980</v>
      </c>
      <c r="Z24" s="58" t="str">
        <f t="shared" si="47"/>
        <v>YCOMPLEMENT</v>
      </c>
      <c r="AA24" s="58" t="str">
        <f t="shared" si="48"/>
        <v>YPolymer-basedCOMPLEMENT</v>
      </c>
      <c r="AB24" s="8"/>
      <c r="AC24" s="8"/>
      <c r="AD24" s="8"/>
      <c r="AE24" s="8"/>
      <c r="AF24" s="8"/>
      <c r="AG24" s="8"/>
      <c r="AH24" s="8"/>
      <c r="AI24" s="8"/>
      <c r="AJ24" s="8"/>
      <c r="AK24" s="8">
        <f t="shared" si="8"/>
        <v>0</v>
      </c>
      <c r="AL24" s="8">
        <f t="shared" si="9"/>
        <v>0</v>
      </c>
      <c r="AM24" s="8">
        <f t="shared" si="10"/>
        <v>0</v>
      </c>
      <c r="AN24" s="8">
        <f t="shared" si="11"/>
        <v>0</v>
      </c>
      <c r="AO24" s="8">
        <f t="shared" si="12"/>
        <v>0</v>
      </c>
      <c r="AP24" s="8">
        <f t="shared" si="13"/>
        <v>0</v>
      </c>
      <c r="AQ24" s="8">
        <f t="shared" si="14"/>
        <v>0</v>
      </c>
      <c r="AR24" s="8">
        <f t="shared" si="15"/>
        <v>0</v>
      </c>
      <c r="AS24" s="8">
        <f t="shared" si="16"/>
        <v>0</v>
      </c>
      <c r="AT24" s="8">
        <f t="shared" si="17"/>
        <v>0</v>
      </c>
      <c r="AU24" s="8">
        <f t="shared" si="18"/>
        <v>0</v>
      </c>
      <c r="AV24" s="8">
        <f t="shared" si="19"/>
        <v>0</v>
      </c>
      <c r="AW24" s="8">
        <f t="shared" si="20"/>
        <v>0</v>
      </c>
      <c r="AX24" s="8">
        <f t="shared" si="21"/>
        <v>0</v>
      </c>
      <c r="AY24" s="8">
        <f t="shared" si="22"/>
        <v>0</v>
      </c>
      <c r="AZ24" s="8">
        <f t="shared" si="23"/>
        <v>0</v>
      </c>
      <c r="BA24" s="8">
        <f t="shared" si="24"/>
        <v>0</v>
      </c>
      <c r="BB24" s="8">
        <f t="shared" si="25"/>
        <v>0</v>
      </c>
      <c r="BC24" s="8">
        <f t="shared" si="26"/>
        <v>0</v>
      </c>
      <c r="BD24" s="8">
        <f t="shared" si="27"/>
        <v>0</v>
      </c>
      <c r="BE24" s="8">
        <f t="shared" si="28"/>
        <v>0</v>
      </c>
      <c r="BF24" s="8">
        <f t="shared" si="29"/>
        <v>0</v>
      </c>
      <c r="BG24" s="8">
        <f t="shared" si="30"/>
        <v>0</v>
      </c>
      <c r="BH24" s="8">
        <f t="shared" si="31"/>
        <v>0</v>
      </c>
      <c r="BI24" s="8">
        <f t="shared" si="32"/>
        <v>0</v>
      </c>
      <c r="BJ24" s="8">
        <f t="shared" si="33"/>
        <v>0</v>
      </c>
      <c r="BK24" s="8">
        <f t="shared" si="34"/>
        <v>0</v>
      </c>
      <c r="BL24" s="8">
        <f t="shared" si="35"/>
        <v>0</v>
      </c>
      <c r="BM24" s="8">
        <f t="shared" si="36"/>
        <v>0</v>
      </c>
      <c r="BN24" s="8">
        <f t="shared" si="37"/>
        <v>0</v>
      </c>
      <c r="BO24" s="8">
        <f t="shared" si="38"/>
        <v>0</v>
      </c>
      <c r="BP24" s="8">
        <f t="shared" si="39"/>
        <v>0</v>
      </c>
      <c r="BQ24" s="8">
        <f t="shared" si="40"/>
        <v>0</v>
      </c>
      <c r="BR24" s="8">
        <f t="shared" si="41"/>
        <v>0</v>
      </c>
      <c r="BS24" s="8">
        <f t="shared" si="42"/>
        <v>0</v>
      </c>
      <c r="BT24" s="44">
        <f t="shared" si="43"/>
        <v>0</v>
      </c>
      <c r="BU24" s="7"/>
      <c r="BV24" s="214"/>
      <c r="BW24" s="204" t="s">
        <v>5108</v>
      </c>
      <c r="BX24" s="215" t="s">
        <v>4077</v>
      </c>
      <c r="BZ24" s="4" t="s">
        <v>4471</v>
      </c>
      <c r="CA24" s="8">
        <f>$CL$13</f>
        <v>95</v>
      </c>
      <c r="CB24" s="4"/>
      <c r="CC24" s="4"/>
      <c r="CE24" s="205" t="s">
        <v>25</v>
      </c>
      <c r="CF24" s="175"/>
      <c r="CG24" s="212" t="s">
        <v>4473</v>
      </c>
      <c r="CH24" s="212" t="s">
        <v>4474</v>
      </c>
      <c r="CI24" s="205" t="s">
        <v>4489</v>
      </c>
    </row>
    <row r="25" spans="1:110" s="15" customFormat="1" ht="28.8" x14ac:dyDescent="0.3">
      <c r="A25" s="4" t="s">
        <v>1106</v>
      </c>
      <c r="B25" s="4" t="s">
        <v>1107</v>
      </c>
      <c r="C25" s="4">
        <v>2014</v>
      </c>
      <c r="D25" s="4" t="s">
        <v>97</v>
      </c>
      <c r="E25" s="4">
        <v>10</v>
      </c>
      <c r="F25" s="4">
        <v>6</v>
      </c>
      <c r="G25" s="4"/>
      <c r="H25" s="4">
        <v>1287</v>
      </c>
      <c r="I25" s="4">
        <v>1299</v>
      </c>
      <c r="J25" s="4"/>
      <c r="K25" s="4">
        <v>20</v>
      </c>
      <c r="L25" s="4" t="s">
        <v>1108</v>
      </c>
      <c r="M25" s="4" t="s">
        <v>1109</v>
      </c>
      <c r="N25" s="4" t="s">
        <v>1110</v>
      </c>
      <c r="O25" s="4" t="s">
        <v>1111</v>
      </c>
      <c r="P25" s="4" t="s">
        <v>1112</v>
      </c>
      <c r="Q25" s="4" t="s">
        <v>1113</v>
      </c>
      <c r="R25" s="4" t="s">
        <v>34</v>
      </c>
      <c r="S25" s="4" t="s">
        <v>33</v>
      </c>
      <c r="T25" s="4" t="s">
        <v>1114</v>
      </c>
      <c r="U25" s="4"/>
      <c r="V25" s="57" t="s">
        <v>31</v>
      </c>
      <c r="W25" s="58" t="s">
        <v>26</v>
      </c>
      <c r="X25" s="58" t="str">
        <f t="shared" si="46"/>
        <v>YInorganic</v>
      </c>
      <c r="Y25" s="58" t="s">
        <v>980</v>
      </c>
      <c r="Z25" s="58" t="str">
        <f t="shared" si="47"/>
        <v>YCOMPLEMENT</v>
      </c>
      <c r="AA25" s="58" t="str">
        <f t="shared" si="48"/>
        <v>YInorganicCOMPLEMENT</v>
      </c>
      <c r="AB25" s="8" t="s">
        <v>4461</v>
      </c>
      <c r="AC25" s="8"/>
      <c r="AD25" s="8"/>
      <c r="AE25" s="8"/>
      <c r="AF25" s="8"/>
      <c r="AG25" s="8"/>
      <c r="AH25" s="8"/>
      <c r="AI25" s="8" t="s">
        <v>4461</v>
      </c>
      <c r="AJ25" s="8"/>
      <c r="AK25" s="8">
        <f t="shared" si="8"/>
        <v>1</v>
      </c>
      <c r="AL25" s="8">
        <f t="shared" si="9"/>
        <v>0</v>
      </c>
      <c r="AM25" s="8">
        <f t="shared" si="10"/>
        <v>0</v>
      </c>
      <c r="AN25" s="8">
        <f t="shared" si="11"/>
        <v>0</v>
      </c>
      <c r="AO25" s="8">
        <f t="shared" si="12"/>
        <v>0</v>
      </c>
      <c r="AP25" s="8">
        <f t="shared" si="13"/>
        <v>0</v>
      </c>
      <c r="AQ25" s="8">
        <f t="shared" si="14"/>
        <v>0</v>
      </c>
      <c r="AR25" s="8">
        <f t="shared" si="15"/>
        <v>1</v>
      </c>
      <c r="AS25" s="8">
        <f t="shared" si="16"/>
        <v>0</v>
      </c>
      <c r="AT25" s="8">
        <f t="shared" si="17"/>
        <v>0</v>
      </c>
      <c r="AU25" s="8">
        <f t="shared" si="18"/>
        <v>0</v>
      </c>
      <c r="AV25" s="8">
        <f t="shared" si="19"/>
        <v>0</v>
      </c>
      <c r="AW25" s="8">
        <f t="shared" si="20"/>
        <v>0</v>
      </c>
      <c r="AX25" s="8">
        <f t="shared" si="21"/>
        <v>0</v>
      </c>
      <c r="AY25" s="8">
        <f t="shared" si="22"/>
        <v>0</v>
      </c>
      <c r="AZ25" s="8">
        <f t="shared" si="23"/>
        <v>0</v>
      </c>
      <c r="BA25" s="8">
        <f t="shared" si="24"/>
        <v>0</v>
      </c>
      <c r="BB25" s="8">
        <f t="shared" si="25"/>
        <v>0</v>
      </c>
      <c r="BC25" s="8">
        <f t="shared" si="26"/>
        <v>0</v>
      </c>
      <c r="BD25" s="8">
        <f t="shared" si="27"/>
        <v>0</v>
      </c>
      <c r="BE25" s="8">
        <f t="shared" si="28"/>
        <v>0</v>
      </c>
      <c r="BF25" s="8">
        <f t="shared" si="29"/>
        <v>0</v>
      </c>
      <c r="BG25" s="8">
        <f t="shared" si="30"/>
        <v>0</v>
      </c>
      <c r="BH25" s="8">
        <f t="shared" si="31"/>
        <v>0</v>
      </c>
      <c r="BI25" s="8">
        <f t="shared" si="32"/>
        <v>0</v>
      </c>
      <c r="BJ25" s="8">
        <f t="shared" si="33"/>
        <v>0</v>
      </c>
      <c r="BK25" s="8">
        <f t="shared" si="34"/>
        <v>0</v>
      </c>
      <c r="BL25" s="8">
        <f t="shared" si="35"/>
        <v>0</v>
      </c>
      <c r="BM25" s="8">
        <f t="shared" si="36"/>
        <v>0</v>
      </c>
      <c r="BN25" s="8">
        <f t="shared" si="37"/>
        <v>0</v>
      </c>
      <c r="BO25" s="8">
        <f t="shared" si="38"/>
        <v>0</v>
      </c>
      <c r="BP25" s="8">
        <f t="shared" si="39"/>
        <v>0</v>
      </c>
      <c r="BQ25" s="8">
        <f t="shared" si="40"/>
        <v>0</v>
      </c>
      <c r="BR25" s="8">
        <f t="shared" si="41"/>
        <v>0</v>
      </c>
      <c r="BS25" s="8">
        <f t="shared" si="42"/>
        <v>0</v>
      </c>
      <c r="BT25" s="44">
        <f t="shared" si="43"/>
        <v>0</v>
      </c>
      <c r="BU25" s="7"/>
      <c r="BV25" s="4" t="s">
        <v>0</v>
      </c>
      <c r="BW25" s="8">
        <f>COUNTIF($Z$4:$Z$977,"YHEMOLYSIS")</f>
        <v>41</v>
      </c>
      <c r="BX25" s="61">
        <f>100*BW25/$BW$31</f>
        <v>7.9611650485436893</v>
      </c>
      <c r="BZ25" s="205" t="s">
        <v>1115</v>
      </c>
      <c r="CA25" s="175"/>
      <c r="CB25" s="212" t="s">
        <v>4466</v>
      </c>
      <c r="CC25" s="212" t="s">
        <v>4469</v>
      </c>
      <c r="CE25" s="4" t="s">
        <v>26</v>
      </c>
      <c r="CF25" s="8">
        <f>COUNTIF($X$4:$X$2278,"YInorganic")</f>
        <v>89</v>
      </c>
      <c r="CG25" s="61">
        <f>CF25*100/$CF$28</f>
        <v>58.169934640522875</v>
      </c>
      <c r="CH25" s="57">
        <f>CF25*100/$CF$29</f>
        <v>17.281553398058254</v>
      </c>
      <c r="CI25" s="8">
        <f>COUNTIF($X$4:$X$2278,"NInorganic")</f>
        <v>170</v>
      </c>
      <c r="CK25" s="34"/>
      <c r="CL25" s="7"/>
      <c r="CM25" s="66"/>
      <c r="CN25" s="7"/>
      <c r="CO25" s="7"/>
      <c r="CP25" s="7"/>
    </row>
    <row r="26" spans="1:110" s="15" customFormat="1" ht="28.8" x14ac:dyDescent="0.3">
      <c r="A26" s="4" t="s">
        <v>1116</v>
      </c>
      <c r="B26" s="4" t="s">
        <v>1117</v>
      </c>
      <c r="C26" s="4">
        <v>2013</v>
      </c>
      <c r="D26" s="4" t="s">
        <v>90</v>
      </c>
      <c r="E26" s="4">
        <v>3</v>
      </c>
      <c r="F26" s="4"/>
      <c r="G26" s="4">
        <v>2584</v>
      </c>
      <c r="H26" s="4"/>
      <c r="I26" s="4"/>
      <c r="J26" s="4"/>
      <c r="K26" s="4">
        <v>18</v>
      </c>
      <c r="L26" s="4" t="s">
        <v>1118</v>
      </c>
      <c r="M26" s="4" t="s">
        <v>1119</v>
      </c>
      <c r="N26" s="4" t="s">
        <v>1120</v>
      </c>
      <c r="O26" s="4" t="s">
        <v>1121</v>
      </c>
      <c r="P26" s="4" t="s">
        <v>1122</v>
      </c>
      <c r="Q26" s="4"/>
      <c r="R26" s="4" t="s">
        <v>34</v>
      </c>
      <c r="S26" s="4" t="s">
        <v>33</v>
      </c>
      <c r="T26" s="4" t="s">
        <v>1123</v>
      </c>
      <c r="U26" s="4"/>
      <c r="V26" s="57" t="s">
        <v>31</v>
      </c>
      <c r="W26" s="58" t="s">
        <v>26</v>
      </c>
      <c r="X26" s="58" t="str">
        <f t="shared" si="46"/>
        <v>YInorganic</v>
      </c>
      <c r="Y26" s="58" t="s">
        <v>980</v>
      </c>
      <c r="Z26" s="58" t="str">
        <f t="shared" si="47"/>
        <v>YCOMPLEMENT</v>
      </c>
      <c r="AA26" s="58" t="str">
        <f t="shared" si="48"/>
        <v>YInorganicCOMPLEMENT</v>
      </c>
      <c r="AB26" s="8"/>
      <c r="AC26" s="8"/>
      <c r="AD26" s="8"/>
      <c r="AE26" s="8" t="s">
        <v>4461</v>
      </c>
      <c r="AF26" s="8"/>
      <c r="AG26" s="8"/>
      <c r="AH26" s="8"/>
      <c r="AI26" s="8"/>
      <c r="AJ26" s="8"/>
      <c r="AK26" s="8">
        <f t="shared" si="8"/>
        <v>0</v>
      </c>
      <c r="AL26" s="8">
        <f t="shared" si="9"/>
        <v>0</v>
      </c>
      <c r="AM26" s="8">
        <f t="shared" si="10"/>
        <v>0</v>
      </c>
      <c r="AN26" s="8">
        <f t="shared" si="11"/>
        <v>1</v>
      </c>
      <c r="AO26" s="8">
        <f t="shared" si="12"/>
        <v>0</v>
      </c>
      <c r="AP26" s="8">
        <f t="shared" si="13"/>
        <v>0</v>
      </c>
      <c r="AQ26" s="8">
        <f t="shared" si="14"/>
        <v>0</v>
      </c>
      <c r="AR26" s="8">
        <f t="shared" si="15"/>
        <v>0</v>
      </c>
      <c r="AS26" s="8">
        <f t="shared" si="16"/>
        <v>0</v>
      </c>
      <c r="AT26" s="8">
        <f t="shared" si="17"/>
        <v>0</v>
      </c>
      <c r="AU26" s="8">
        <f t="shared" si="18"/>
        <v>0</v>
      </c>
      <c r="AV26" s="8">
        <f t="shared" si="19"/>
        <v>0</v>
      </c>
      <c r="AW26" s="8">
        <f t="shared" si="20"/>
        <v>0</v>
      </c>
      <c r="AX26" s="8">
        <f t="shared" si="21"/>
        <v>0</v>
      </c>
      <c r="AY26" s="8">
        <f t="shared" si="22"/>
        <v>0</v>
      </c>
      <c r="AZ26" s="8">
        <f t="shared" si="23"/>
        <v>0</v>
      </c>
      <c r="BA26" s="8">
        <f t="shared" si="24"/>
        <v>0</v>
      </c>
      <c r="BB26" s="8">
        <f t="shared" si="25"/>
        <v>0</v>
      </c>
      <c r="BC26" s="8">
        <f t="shared" si="26"/>
        <v>0</v>
      </c>
      <c r="BD26" s="8">
        <f t="shared" si="27"/>
        <v>0</v>
      </c>
      <c r="BE26" s="8">
        <f t="shared" si="28"/>
        <v>0</v>
      </c>
      <c r="BF26" s="8">
        <f t="shared" si="29"/>
        <v>0</v>
      </c>
      <c r="BG26" s="8">
        <f t="shared" si="30"/>
        <v>0</v>
      </c>
      <c r="BH26" s="8">
        <f t="shared" si="31"/>
        <v>0</v>
      </c>
      <c r="BI26" s="8">
        <f t="shared" si="32"/>
        <v>0</v>
      </c>
      <c r="BJ26" s="8">
        <f t="shared" si="33"/>
        <v>0</v>
      </c>
      <c r="BK26" s="8">
        <f t="shared" si="34"/>
        <v>0</v>
      </c>
      <c r="BL26" s="8">
        <f t="shared" si="35"/>
        <v>0</v>
      </c>
      <c r="BM26" s="8">
        <f t="shared" si="36"/>
        <v>0</v>
      </c>
      <c r="BN26" s="8">
        <f t="shared" si="37"/>
        <v>0</v>
      </c>
      <c r="BO26" s="8">
        <f t="shared" si="38"/>
        <v>0</v>
      </c>
      <c r="BP26" s="8">
        <f t="shared" si="39"/>
        <v>0</v>
      </c>
      <c r="BQ26" s="8">
        <f t="shared" si="40"/>
        <v>0</v>
      </c>
      <c r="BR26" s="8">
        <f t="shared" si="41"/>
        <v>0</v>
      </c>
      <c r="BS26" s="8">
        <f t="shared" si="42"/>
        <v>0</v>
      </c>
      <c r="BT26" s="44">
        <f t="shared" si="43"/>
        <v>0</v>
      </c>
      <c r="BU26" s="7"/>
      <c r="BV26" s="4" t="s">
        <v>5</v>
      </c>
      <c r="BW26" s="8">
        <f>COUNTIF($Z$4:$Z$977,"YCOAGULATION")</f>
        <v>23</v>
      </c>
      <c r="BX26" s="61">
        <f>100*BW26/$BW$31</f>
        <v>4.4660194174757279</v>
      </c>
      <c r="BZ26" s="4" t="s">
        <v>2</v>
      </c>
      <c r="CA26" s="8">
        <f>COUNTIF($AA$4:$AA$2278,"YInorganicCOMPLEMENT")</f>
        <v>16</v>
      </c>
      <c r="CB26" s="48">
        <f>100*CA26/$CA$31</f>
        <v>14.285714285714286</v>
      </c>
      <c r="CC26" s="48">
        <f>100*CA26/$CA$29</f>
        <v>29.62962962962963</v>
      </c>
      <c r="CE26" s="4" t="s">
        <v>28</v>
      </c>
      <c r="CF26" s="8">
        <f>COUNTIF($X$4:$X$2278,"Ypolymer-based")</f>
        <v>39</v>
      </c>
      <c r="CG26" s="61">
        <f t="shared" ref="CG26:CG27" si="54">CF26*100/$CF$28</f>
        <v>25.490196078431371</v>
      </c>
      <c r="CH26" s="57">
        <f t="shared" ref="CH26:CH27" si="55">CF26*100/$CF$29</f>
        <v>7.5728155339805827</v>
      </c>
      <c r="CI26" s="8">
        <f>COUNTIF($X$4:$X$2278,"Npolymer-based")</f>
        <v>166</v>
      </c>
      <c r="CK26" s="207" t="s">
        <v>4079</v>
      </c>
      <c r="CL26" s="98"/>
    </row>
    <row r="27" spans="1:110" s="15" customFormat="1" ht="28.8" x14ac:dyDescent="0.3">
      <c r="A27" s="4" t="s">
        <v>1124</v>
      </c>
      <c r="B27" s="4" t="s">
        <v>1125</v>
      </c>
      <c r="C27" s="4">
        <v>2013</v>
      </c>
      <c r="D27" s="4" t="s">
        <v>1126</v>
      </c>
      <c r="E27" s="4">
        <v>14</v>
      </c>
      <c r="F27" s="4">
        <v>9</v>
      </c>
      <c r="G27" s="4"/>
      <c r="H27" s="4">
        <v>2996</v>
      </c>
      <c r="I27" s="4">
        <v>3000</v>
      </c>
      <c r="J27" s="4"/>
      <c r="K27" s="4">
        <v>12</v>
      </c>
      <c r="L27" s="4" t="s">
        <v>1127</v>
      </c>
      <c r="M27" s="4" t="s">
        <v>1128</v>
      </c>
      <c r="N27" s="4" t="s">
        <v>1129</v>
      </c>
      <c r="O27" s="4" t="s">
        <v>1130</v>
      </c>
      <c r="P27" s="4" t="s">
        <v>1131</v>
      </c>
      <c r="Q27" s="4"/>
      <c r="R27" s="4" t="s">
        <v>34</v>
      </c>
      <c r="S27" s="4" t="s">
        <v>33</v>
      </c>
      <c r="T27" s="4" t="s">
        <v>1132</v>
      </c>
      <c r="U27" s="4"/>
      <c r="V27" s="57" t="s">
        <v>31</v>
      </c>
      <c r="W27" s="58" t="s">
        <v>28</v>
      </c>
      <c r="X27" s="58" t="str">
        <f t="shared" si="46"/>
        <v>YPolymer-based</v>
      </c>
      <c r="Y27" s="58" t="s">
        <v>980</v>
      </c>
      <c r="Z27" s="58" t="str">
        <f t="shared" si="47"/>
        <v>YCOMPLEMENT</v>
      </c>
      <c r="AA27" s="58" t="str">
        <f t="shared" si="48"/>
        <v>YPolymer-basedCOMPLEMENT</v>
      </c>
      <c r="AB27" s="8"/>
      <c r="AC27" s="8"/>
      <c r="AD27" s="8"/>
      <c r="AE27" s="8"/>
      <c r="AF27" s="8"/>
      <c r="AG27" s="8" t="s">
        <v>4461</v>
      </c>
      <c r="AH27" s="8"/>
      <c r="AI27" s="8"/>
      <c r="AJ27" s="8"/>
      <c r="AK27" s="8">
        <f t="shared" si="8"/>
        <v>0</v>
      </c>
      <c r="AL27" s="8">
        <f t="shared" si="9"/>
        <v>0</v>
      </c>
      <c r="AM27" s="8">
        <f t="shared" si="10"/>
        <v>0</v>
      </c>
      <c r="AN27" s="8">
        <f t="shared" si="11"/>
        <v>0</v>
      </c>
      <c r="AO27" s="8">
        <f t="shared" si="12"/>
        <v>0</v>
      </c>
      <c r="AP27" s="8">
        <f t="shared" si="13"/>
        <v>1</v>
      </c>
      <c r="AQ27" s="8">
        <f t="shared" si="14"/>
        <v>0</v>
      </c>
      <c r="AR27" s="8">
        <f t="shared" si="15"/>
        <v>0</v>
      </c>
      <c r="AS27" s="8">
        <f t="shared" si="16"/>
        <v>0</v>
      </c>
      <c r="AT27" s="8">
        <f t="shared" si="17"/>
        <v>0</v>
      </c>
      <c r="AU27" s="8">
        <f t="shared" si="18"/>
        <v>0</v>
      </c>
      <c r="AV27" s="8">
        <f t="shared" si="19"/>
        <v>0</v>
      </c>
      <c r="AW27" s="8">
        <f t="shared" si="20"/>
        <v>0</v>
      </c>
      <c r="AX27" s="8">
        <f t="shared" si="21"/>
        <v>0</v>
      </c>
      <c r="AY27" s="8">
        <f t="shared" si="22"/>
        <v>0</v>
      </c>
      <c r="AZ27" s="8">
        <f t="shared" si="23"/>
        <v>0</v>
      </c>
      <c r="BA27" s="8">
        <f t="shared" si="24"/>
        <v>0</v>
      </c>
      <c r="BB27" s="8">
        <f t="shared" si="25"/>
        <v>0</v>
      </c>
      <c r="BC27" s="8">
        <f t="shared" si="26"/>
        <v>0</v>
      </c>
      <c r="BD27" s="8">
        <f t="shared" si="27"/>
        <v>0</v>
      </c>
      <c r="BE27" s="8">
        <f t="shared" si="28"/>
        <v>0</v>
      </c>
      <c r="BF27" s="8">
        <f t="shared" si="29"/>
        <v>0</v>
      </c>
      <c r="BG27" s="8">
        <f t="shared" si="30"/>
        <v>0</v>
      </c>
      <c r="BH27" s="8">
        <f t="shared" si="31"/>
        <v>0</v>
      </c>
      <c r="BI27" s="8">
        <f t="shared" si="32"/>
        <v>0</v>
      </c>
      <c r="BJ27" s="8">
        <f t="shared" si="33"/>
        <v>0</v>
      </c>
      <c r="BK27" s="8">
        <f t="shared" si="34"/>
        <v>0</v>
      </c>
      <c r="BL27" s="8">
        <f t="shared" si="35"/>
        <v>0</v>
      </c>
      <c r="BM27" s="8">
        <f t="shared" si="36"/>
        <v>0</v>
      </c>
      <c r="BN27" s="8">
        <f t="shared" si="37"/>
        <v>0</v>
      </c>
      <c r="BO27" s="8">
        <f t="shared" si="38"/>
        <v>0</v>
      </c>
      <c r="BP27" s="8">
        <f t="shared" si="39"/>
        <v>0</v>
      </c>
      <c r="BQ27" s="8">
        <f t="shared" si="40"/>
        <v>0</v>
      </c>
      <c r="BR27" s="8">
        <f t="shared" si="41"/>
        <v>0</v>
      </c>
      <c r="BS27" s="8">
        <f t="shared" si="42"/>
        <v>0</v>
      </c>
      <c r="BT27" s="44">
        <f t="shared" si="43"/>
        <v>0</v>
      </c>
      <c r="BU27" s="7"/>
      <c r="BV27" s="4" t="s">
        <v>1152</v>
      </c>
      <c r="BW27" s="8">
        <f>COUNTIF($Z$4:$Z$2977,"YPLATELET")</f>
        <v>35</v>
      </c>
      <c r="BX27" s="61">
        <f>100*BW27/$BW$31</f>
        <v>6.7961165048543686</v>
      </c>
      <c r="BY27" s="34"/>
      <c r="BZ27" s="4" t="s">
        <v>3</v>
      </c>
      <c r="CA27" s="8">
        <f>COUNTIF($AA$4:$AA$2278,"Ypolymer-basedCOMPLEMENT")</f>
        <v>18</v>
      </c>
      <c r="CB27" s="48">
        <f>100*CA27/$CA$31</f>
        <v>16.071428571428573</v>
      </c>
      <c r="CC27" s="48">
        <f>100*CA27/$CA$29</f>
        <v>33.333333333333336</v>
      </c>
      <c r="CE27" s="4" t="s">
        <v>30</v>
      </c>
      <c r="CF27" s="8">
        <f>COUNTIF($X$4:$X$2278,"YLipid-based")</f>
        <v>25</v>
      </c>
      <c r="CG27" s="61">
        <f t="shared" si="54"/>
        <v>16.33986928104575</v>
      </c>
      <c r="CH27" s="57">
        <f t="shared" si="55"/>
        <v>4.8543689320388346</v>
      </c>
      <c r="CI27" s="8">
        <f>COUNTIF($X$4:$X$2278,"NLipid-based")</f>
        <v>26</v>
      </c>
      <c r="CK27" s="57" t="s">
        <v>4084</v>
      </c>
      <c r="CL27" s="8">
        <f>COUNTIF(AG4:AG1035,"*")</f>
        <v>53</v>
      </c>
    </row>
    <row r="28" spans="1:110" s="15" customFormat="1" ht="28.8" x14ac:dyDescent="0.3">
      <c r="A28" s="4" t="s">
        <v>1133</v>
      </c>
      <c r="B28" s="4" t="s">
        <v>1134</v>
      </c>
      <c r="C28" s="4">
        <v>2013</v>
      </c>
      <c r="D28" s="4" t="s">
        <v>632</v>
      </c>
      <c r="E28" s="4">
        <v>5</v>
      </c>
      <c r="F28" s="4">
        <v>4</v>
      </c>
      <c r="G28" s="4"/>
      <c r="H28" s="4">
        <v>1370</v>
      </c>
      <c r="I28" s="4">
        <v>1377</v>
      </c>
      <c r="J28" s="4"/>
      <c r="K28" s="4">
        <v>27</v>
      </c>
      <c r="L28" s="4" t="s">
        <v>1135</v>
      </c>
      <c r="M28" s="4" t="s">
        <v>1136</v>
      </c>
      <c r="N28" s="4" t="s">
        <v>1137</v>
      </c>
      <c r="O28" s="4" t="s">
        <v>1138</v>
      </c>
      <c r="P28" s="4" t="s">
        <v>1139</v>
      </c>
      <c r="Q28" s="4" t="s">
        <v>1140</v>
      </c>
      <c r="R28" s="4" t="s">
        <v>34</v>
      </c>
      <c r="S28" s="4" t="s">
        <v>33</v>
      </c>
      <c r="T28" s="4" t="s">
        <v>1141</v>
      </c>
      <c r="U28" s="4"/>
      <c r="V28" s="57" t="s">
        <v>31</v>
      </c>
      <c r="W28" s="58" t="s">
        <v>26</v>
      </c>
      <c r="X28" s="58" t="str">
        <f t="shared" si="46"/>
        <v>YInorganic</v>
      </c>
      <c r="Y28" s="58" t="s">
        <v>980</v>
      </c>
      <c r="Z28" s="58" t="str">
        <f t="shared" si="47"/>
        <v>YCOMPLEMENT</v>
      </c>
      <c r="AA28" s="58" t="str">
        <f t="shared" si="48"/>
        <v>YInorganicCOMPLEMENT</v>
      </c>
      <c r="AB28" s="8"/>
      <c r="AC28" s="8"/>
      <c r="AD28" s="8"/>
      <c r="AE28" s="8"/>
      <c r="AF28" s="8"/>
      <c r="AG28" s="8" t="s">
        <v>4461</v>
      </c>
      <c r="AH28" s="8"/>
      <c r="AI28" s="8"/>
      <c r="AJ28" s="8"/>
      <c r="AK28" s="8">
        <f t="shared" si="8"/>
        <v>0</v>
      </c>
      <c r="AL28" s="8">
        <f t="shared" si="9"/>
        <v>0</v>
      </c>
      <c r="AM28" s="8">
        <f t="shared" si="10"/>
        <v>0</v>
      </c>
      <c r="AN28" s="8">
        <f t="shared" si="11"/>
        <v>0</v>
      </c>
      <c r="AO28" s="8">
        <f t="shared" si="12"/>
        <v>0</v>
      </c>
      <c r="AP28" s="8">
        <f t="shared" si="13"/>
        <v>1</v>
      </c>
      <c r="AQ28" s="8">
        <f t="shared" si="14"/>
        <v>0</v>
      </c>
      <c r="AR28" s="8">
        <f t="shared" si="15"/>
        <v>0</v>
      </c>
      <c r="AS28" s="8">
        <f t="shared" si="16"/>
        <v>0</v>
      </c>
      <c r="AT28" s="8">
        <f t="shared" si="17"/>
        <v>0</v>
      </c>
      <c r="AU28" s="8">
        <f t="shared" si="18"/>
        <v>0</v>
      </c>
      <c r="AV28" s="8">
        <f t="shared" si="19"/>
        <v>0</v>
      </c>
      <c r="AW28" s="8">
        <f t="shared" si="20"/>
        <v>0</v>
      </c>
      <c r="AX28" s="8">
        <f t="shared" si="21"/>
        <v>0</v>
      </c>
      <c r="AY28" s="8">
        <f t="shared" si="22"/>
        <v>0</v>
      </c>
      <c r="AZ28" s="8">
        <f t="shared" si="23"/>
        <v>0</v>
      </c>
      <c r="BA28" s="8">
        <f t="shared" si="24"/>
        <v>0</v>
      </c>
      <c r="BB28" s="8">
        <f t="shared" si="25"/>
        <v>0</v>
      </c>
      <c r="BC28" s="8">
        <f t="shared" si="26"/>
        <v>0</v>
      </c>
      <c r="BD28" s="8">
        <f t="shared" si="27"/>
        <v>0</v>
      </c>
      <c r="BE28" s="8">
        <f t="shared" si="28"/>
        <v>0</v>
      </c>
      <c r="BF28" s="8">
        <f t="shared" si="29"/>
        <v>0</v>
      </c>
      <c r="BG28" s="8">
        <f t="shared" si="30"/>
        <v>0</v>
      </c>
      <c r="BH28" s="8">
        <f t="shared" si="31"/>
        <v>0</v>
      </c>
      <c r="BI28" s="8">
        <f t="shared" si="32"/>
        <v>0</v>
      </c>
      <c r="BJ28" s="8">
        <f t="shared" si="33"/>
        <v>0</v>
      </c>
      <c r="BK28" s="8">
        <f t="shared" si="34"/>
        <v>0</v>
      </c>
      <c r="BL28" s="8">
        <f t="shared" si="35"/>
        <v>0</v>
      </c>
      <c r="BM28" s="8">
        <f t="shared" si="36"/>
        <v>0</v>
      </c>
      <c r="BN28" s="8">
        <f t="shared" si="37"/>
        <v>0</v>
      </c>
      <c r="BO28" s="8">
        <f t="shared" si="38"/>
        <v>0</v>
      </c>
      <c r="BP28" s="8">
        <f t="shared" si="39"/>
        <v>0</v>
      </c>
      <c r="BQ28" s="8">
        <f t="shared" si="40"/>
        <v>0</v>
      </c>
      <c r="BR28" s="8">
        <f t="shared" si="41"/>
        <v>0</v>
      </c>
      <c r="BS28" s="8">
        <f t="shared" si="42"/>
        <v>0</v>
      </c>
      <c r="BT28" s="44">
        <f t="shared" si="43"/>
        <v>0</v>
      </c>
      <c r="BU28" s="7"/>
      <c r="BV28" s="4" t="s">
        <v>1163</v>
      </c>
      <c r="BW28" s="8">
        <f>COUNTIF($Z$4:$Z$2977,"YCOMPLEMENT")</f>
        <v>54</v>
      </c>
      <c r="BX28" s="61">
        <f>100*BW28/$BW$31</f>
        <v>10.485436893203884</v>
      </c>
      <c r="BY28" s="35"/>
      <c r="BZ28" s="4" t="s">
        <v>4</v>
      </c>
      <c r="CA28" s="8">
        <f>COUNTIF($AA$4:$AA$2278,"Ylipid-basedCOMPLEMENT")</f>
        <v>20</v>
      </c>
      <c r="CB28" s="48">
        <f>100*CA28/$CA$31</f>
        <v>17.857142857142858</v>
      </c>
      <c r="CC28" s="48">
        <f>100*CA28/$CA$29</f>
        <v>37.037037037037038</v>
      </c>
      <c r="CE28" s="50" t="s">
        <v>4470</v>
      </c>
      <c r="CF28" s="26">
        <f>SUM(CF25:CF27)</f>
        <v>153</v>
      </c>
      <c r="CG28" s="4"/>
      <c r="CH28" s="4"/>
      <c r="CI28" s="8">
        <f>SUM(CI25:CI27)</f>
        <v>362</v>
      </c>
      <c r="CK28" s="57" t="s">
        <v>4080</v>
      </c>
      <c r="CL28" s="8">
        <f>COUNTIF(AD$4:AD1043,"*")</f>
        <v>27</v>
      </c>
    </row>
    <row r="29" spans="1:110" s="15" customFormat="1" ht="28.8" x14ac:dyDescent="0.3">
      <c r="A29" s="4" t="s">
        <v>1142</v>
      </c>
      <c r="B29" s="4" t="s">
        <v>1143</v>
      </c>
      <c r="C29" s="4">
        <v>2011</v>
      </c>
      <c r="D29" s="4" t="s">
        <v>295</v>
      </c>
      <c r="E29" s="4">
        <v>7</v>
      </c>
      <c r="F29" s="4">
        <v>6</v>
      </c>
      <c r="G29" s="4"/>
      <c r="H29" s="4">
        <v>830</v>
      </c>
      <c r="I29" s="4">
        <v>839</v>
      </c>
      <c r="J29" s="4"/>
      <c r="K29" s="4">
        <v>12</v>
      </c>
      <c r="L29" s="4" t="s">
        <v>1144</v>
      </c>
      <c r="M29" s="4" t="s">
        <v>1145</v>
      </c>
      <c r="N29" s="4" t="s">
        <v>1146</v>
      </c>
      <c r="O29" s="4" t="s">
        <v>1147</v>
      </c>
      <c r="P29" s="4" t="s">
        <v>1148</v>
      </c>
      <c r="Q29" s="4" t="s">
        <v>1149</v>
      </c>
      <c r="R29" s="4" t="s">
        <v>34</v>
      </c>
      <c r="S29" s="4" t="s">
        <v>33</v>
      </c>
      <c r="T29" s="4" t="s">
        <v>1150</v>
      </c>
      <c r="U29" s="4"/>
      <c r="V29" s="57" t="s">
        <v>31</v>
      </c>
      <c r="W29" s="58" t="s">
        <v>26</v>
      </c>
      <c r="X29" s="58" t="str">
        <f t="shared" si="46"/>
        <v>YInorganic</v>
      </c>
      <c r="Y29" s="58" t="s">
        <v>980</v>
      </c>
      <c r="Z29" s="58" t="str">
        <f t="shared" si="47"/>
        <v>YCOMPLEMENT</v>
      </c>
      <c r="AA29" s="58" t="str">
        <f t="shared" si="48"/>
        <v>YInorganicCOMPLEMENT</v>
      </c>
      <c r="AB29" s="8"/>
      <c r="AC29" s="8"/>
      <c r="AD29" s="8"/>
      <c r="AE29" s="8" t="s">
        <v>4461</v>
      </c>
      <c r="AF29" s="8"/>
      <c r="AG29" s="8"/>
      <c r="AH29" s="8"/>
      <c r="AI29" s="8"/>
      <c r="AJ29" s="8"/>
      <c r="AK29" s="8">
        <f t="shared" si="8"/>
        <v>0</v>
      </c>
      <c r="AL29" s="8">
        <f t="shared" si="9"/>
        <v>0</v>
      </c>
      <c r="AM29" s="8">
        <f t="shared" si="10"/>
        <v>0</v>
      </c>
      <c r="AN29" s="8">
        <f t="shared" si="11"/>
        <v>1</v>
      </c>
      <c r="AO29" s="8">
        <f t="shared" si="12"/>
        <v>0</v>
      </c>
      <c r="AP29" s="8">
        <f t="shared" si="13"/>
        <v>0</v>
      </c>
      <c r="AQ29" s="8">
        <f t="shared" si="14"/>
        <v>0</v>
      </c>
      <c r="AR29" s="8">
        <f t="shared" si="15"/>
        <v>0</v>
      </c>
      <c r="AS29" s="8">
        <f t="shared" si="16"/>
        <v>0</v>
      </c>
      <c r="AT29" s="8">
        <f t="shared" si="17"/>
        <v>0</v>
      </c>
      <c r="AU29" s="8">
        <f t="shared" si="18"/>
        <v>0</v>
      </c>
      <c r="AV29" s="8">
        <f t="shared" si="19"/>
        <v>0</v>
      </c>
      <c r="AW29" s="8">
        <f t="shared" si="20"/>
        <v>0</v>
      </c>
      <c r="AX29" s="8">
        <f t="shared" si="21"/>
        <v>0</v>
      </c>
      <c r="AY29" s="8">
        <f t="shared" si="22"/>
        <v>0</v>
      </c>
      <c r="AZ29" s="8">
        <f t="shared" si="23"/>
        <v>0</v>
      </c>
      <c r="BA29" s="8">
        <f t="shared" si="24"/>
        <v>0</v>
      </c>
      <c r="BB29" s="8">
        <f t="shared" si="25"/>
        <v>0</v>
      </c>
      <c r="BC29" s="8">
        <f t="shared" si="26"/>
        <v>0</v>
      </c>
      <c r="BD29" s="8">
        <f t="shared" si="27"/>
        <v>0</v>
      </c>
      <c r="BE29" s="8">
        <f t="shared" si="28"/>
        <v>0</v>
      </c>
      <c r="BF29" s="8">
        <f t="shared" si="29"/>
        <v>0</v>
      </c>
      <c r="BG29" s="8">
        <f t="shared" si="30"/>
        <v>0</v>
      </c>
      <c r="BH29" s="8">
        <f t="shared" si="31"/>
        <v>0</v>
      </c>
      <c r="BI29" s="8">
        <f t="shared" si="32"/>
        <v>0</v>
      </c>
      <c r="BJ29" s="8">
        <f t="shared" si="33"/>
        <v>0</v>
      </c>
      <c r="BK29" s="8">
        <f t="shared" si="34"/>
        <v>0</v>
      </c>
      <c r="BL29" s="8">
        <f t="shared" si="35"/>
        <v>0</v>
      </c>
      <c r="BM29" s="8">
        <f t="shared" si="36"/>
        <v>0</v>
      </c>
      <c r="BN29" s="8">
        <f t="shared" si="37"/>
        <v>0</v>
      </c>
      <c r="BO29" s="8">
        <f t="shared" si="38"/>
        <v>0</v>
      </c>
      <c r="BP29" s="8">
        <f t="shared" si="39"/>
        <v>0</v>
      </c>
      <c r="BQ29" s="8">
        <f t="shared" si="40"/>
        <v>0</v>
      </c>
      <c r="BR29" s="8">
        <f t="shared" si="41"/>
        <v>0</v>
      </c>
      <c r="BS29" s="8">
        <f t="shared" si="42"/>
        <v>0</v>
      </c>
      <c r="BT29" s="44">
        <f t="shared" si="43"/>
        <v>0</v>
      </c>
      <c r="BU29" s="7"/>
      <c r="BV29" s="51" t="s">
        <v>8</v>
      </c>
      <c r="BW29" s="26">
        <f>COUNTIF($V$4:$V$2977,"N")</f>
        <v>362</v>
      </c>
      <c r="BX29" s="61">
        <f>100*BW29/$BW$31</f>
        <v>70.291262135922324</v>
      </c>
      <c r="BY29" s="35"/>
      <c r="BZ29" s="4" t="s">
        <v>4470</v>
      </c>
      <c r="CA29" s="8">
        <f>SUM(CA26:CA28)</f>
        <v>54</v>
      </c>
      <c r="CB29" s="48">
        <f>100*CA29/$CA$31</f>
        <v>48.214285714285715</v>
      </c>
      <c r="CC29" s="48">
        <f>100*CA29/$CA$29</f>
        <v>100</v>
      </c>
      <c r="CE29" s="4" t="s">
        <v>4475</v>
      </c>
      <c r="CF29" s="8">
        <f>$BW$31</f>
        <v>515</v>
      </c>
      <c r="CG29" s="4"/>
      <c r="CH29" s="4"/>
      <c r="CI29" s="8"/>
      <c r="CK29" s="57" t="s">
        <v>4082</v>
      </c>
      <c r="CL29" s="8">
        <f>COUNTIF(AE4:AE1044,"*")</f>
        <v>26</v>
      </c>
    </row>
    <row r="30" spans="1:110" s="15" customFormat="1" ht="43.2" x14ac:dyDescent="0.3">
      <c r="A30" s="4" t="s">
        <v>1521</v>
      </c>
      <c r="B30" s="4" t="s">
        <v>4099</v>
      </c>
      <c r="C30" s="4">
        <v>2013</v>
      </c>
      <c r="D30" s="4" t="s">
        <v>97</v>
      </c>
      <c r="E30" s="4">
        <v>9</v>
      </c>
      <c r="F30" s="4">
        <v>3</v>
      </c>
      <c r="G30" s="4"/>
      <c r="H30" s="4">
        <v>375</v>
      </c>
      <c r="I30" s="4">
        <v>387</v>
      </c>
      <c r="J30" s="4"/>
      <c r="K30" s="4">
        <v>41</v>
      </c>
      <c r="L30" s="4" t="s">
        <v>1522</v>
      </c>
      <c r="M30" s="4" t="s">
        <v>1523</v>
      </c>
      <c r="N30" s="4" t="s">
        <v>1524</v>
      </c>
      <c r="O30" s="4" t="s">
        <v>1525</v>
      </c>
      <c r="P30" s="4" t="s">
        <v>1526</v>
      </c>
      <c r="Q30" s="4" t="s">
        <v>1527</v>
      </c>
      <c r="R30" s="4" t="s">
        <v>34</v>
      </c>
      <c r="S30" s="4" t="s">
        <v>33</v>
      </c>
      <c r="T30" s="4" t="s">
        <v>1528</v>
      </c>
      <c r="U30" s="4"/>
      <c r="V30" s="57" t="s">
        <v>31</v>
      </c>
      <c r="W30" s="58" t="s">
        <v>30</v>
      </c>
      <c r="X30" s="58" t="str">
        <f t="shared" si="46"/>
        <v>YLipid-based</v>
      </c>
      <c r="Y30" s="58" t="s">
        <v>980</v>
      </c>
      <c r="Z30" s="58" t="str">
        <f t="shared" si="47"/>
        <v>YCOMPLEMENT</v>
      </c>
      <c r="AA30" s="58" t="str">
        <f t="shared" si="48"/>
        <v>YLipid-basedCOMPLEMENT</v>
      </c>
      <c r="AB30" s="8" t="s">
        <v>4461</v>
      </c>
      <c r="AC30" s="8"/>
      <c r="AD30" s="8"/>
      <c r="AE30" s="8" t="s">
        <v>4461</v>
      </c>
      <c r="AF30" s="8"/>
      <c r="AG30" s="8"/>
      <c r="AH30" s="8"/>
      <c r="AI30" s="8"/>
      <c r="AJ30" s="8"/>
      <c r="AK30" s="8">
        <f t="shared" si="8"/>
        <v>1</v>
      </c>
      <c r="AL30" s="8">
        <f t="shared" si="9"/>
        <v>0</v>
      </c>
      <c r="AM30" s="8">
        <f t="shared" si="10"/>
        <v>0</v>
      </c>
      <c r="AN30" s="8">
        <f t="shared" si="11"/>
        <v>1</v>
      </c>
      <c r="AO30" s="8">
        <f t="shared" si="12"/>
        <v>0</v>
      </c>
      <c r="AP30" s="8">
        <f t="shared" si="13"/>
        <v>0</v>
      </c>
      <c r="AQ30" s="8">
        <f t="shared" si="14"/>
        <v>0</v>
      </c>
      <c r="AR30" s="8">
        <f t="shared" si="15"/>
        <v>0</v>
      </c>
      <c r="AS30" s="8">
        <f t="shared" si="16"/>
        <v>0</v>
      </c>
      <c r="AT30" s="8">
        <f t="shared" si="17"/>
        <v>0</v>
      </c>
      <c r="AU30" s="8">
        <f t="shared" si="18"/>
        <v>0</v>
      </c>
      <c r="AV30" s="8">
        <f t="shared" si="19"/>
        <v>0</v>
      </c>
      <c r="AW30" s="8">
        <f t="shared" si="20"/>
        <v>0</v>
      </c>
      <c r="AX30" s="8">
        <f t="shared" si="21"/>
        <v>0</v>
      </c>
      <c r="AY30" s="8">
        <f t="shared" si="22"/>
        <v>0</v>
      </c>
      <c r="AZ30" s="8">
        <f t="shared" si="23"/>
        <v>0</v>
      </c>
      <c r="BA30" s="8">
        <f t="shared" si="24"/>
        <v>0</v>
      </c>
      <c r="BB30" s="8">
        <f t="shared" si="25"/>
        <v>0</v>
      </c>
      <c r="BC30" s="8">
        <f t="shared" si="26"/>
        <v>0</v>
      </c>
      <c r="BD30" s="8">
        <f t="shared" si="27"/>
        <v>0</v>
      </c>
      <c r="BE30" s="8">
        <f t="shared" si="28"/>
        <v>0</v>
      </c>
      <c r="BF30" s="8">
        <f t="shared" si="29"/>
        <v>0</v>
      </c>
      <c r="BG30" s="8">
        <f t="shared" si="30"/>
        <v>0</v>
      </c>
      <c r="BH30" s="8">
        <f t="shared" si="31"/>
        <v>0</v>
      </c>
      <c r="BI30" s="8">
        <f t="shared" si="32"/>
        <v>0</v>
      </c>
      <c r="BJ30" s="8">
        <f t="shared" si="33"/>
        <v>0</v>
      </c>
      <c r="BK30" s="8">
        <f t="shared" si="34"/>
        <v>0</v>
      </c>
      <c r="BL30" s="8">
        <f t="shared" si="35"/>
        <v>0</v>
      </c>
      <c r="BM30" s="8">
        <f t="shared" si="36"/>
        <v>0</v>
      </c>
      <c r="BN30" s="8">
        <f t="shared" si="37"/>
        <v>0</v>
      </c>
      <c r="BO30" s="8">
        <f t="shared" si="38"/>
        <v>0</v>
      </c>
      <c r="BP30" s="8">
        <f t="shared" si="39"/>
        <v>0</v>
      </c>
      <c r="BQ30" s="8">
        <f t="shared" si="40"/>
        <v>0</v>
      </c>
      <c r="BR30" s="8">
        <f t="shared" si="41"/>
        <v>0</v>
      </c>
      <c r="BS30" s="8">
        <f t="shared" si="42"/>
        <v>0</v>
      </c>
      <c r="BT30" s="44">
        <f t="shared" si="43"/>
        <v>0</v>
      </c>
      <c r="BU30" s="7"/>
      <c r="BV30" s="51" t="s">
        <v>27</v>
      </c>
      <c r="BW30" s="8">
        <f>COUNTIF($V$4:$V$2278,"Y")</f>
        <v>153</v>
      </c>
      <c r="BY30" s="35"/>
      <c r="BZ30" s="4" t="s">
        <v>23</v>
      </c>
      <c r="CA30" s="8">
        <f>COUNTIF($Z$4:$Z$2278,"NCOMPLEMENT")</f>
        <v>58</v>
      </c>
      <c r="CB30" s="48">
        <f>100*CA30/$CA$31</f>
        <v>51.785714285714285</v>
      </c>
      <c r="CC30" s="48"/>
      <c r="CE30" s="4" t="s">
        <v>4476</v>
      </c>
      <c r="CF30" s="8">
        <f>$BW$29</f>
        <v>362</v>
      </c>
      <c r="CG30" s="4"/>
      <c r="CH30" s="48">
        <f t="shared" ref="CH30" si="56">CF30*100/$CF$29</f>
        <v>70.291262135922324</v>
      </c>
      <c r="CI30" s="8"/>
      <c r="CK30" s="57" t="s">
        <v>4083</v>
      </c>
      <c r="CL30" s="8">
        <f>COUNTIF(AB4:AB1041,"*")</f>
        <v>21</v>
      </c>
    </row>
    <row r="31" spans="1:110" s="15" customFormat="1" ht="43.2" x14ac:dyDescent="0.3">
      <c r="A31" s="4" t="s">
        <v>1153</v>
      </c>
      <c r="B31" s="4" t="s">
        <v>1154</v>
      </c>
      <c r="C31" s="4">
        <v>2011</v>
      </c>
      <c r="D31" s="4" t="s">
        <v>1155</v>
      </c>
      <c r="E31" s="4">
        <v>39</v>
      </c>
      <c r="F31" s="4">
        <v>4</v>
      </c>
      <c r="G31" s="4"/>
      <c r="H31" s="4">
        <v>1296</v>
      </c>
      <c r="I31" s="4">
        <v>1305</v>
      </c>
      <c r="J31" s="4"/>
      <c r="K31" s="4">
        <v>25</v>
      </c>
      <c r="L31" s="4" t="s">
        <v>1156</v>
      </c>
      <c r="M31" s="4" t="s">
        <v>1157</v>
      </c>
      <c r="N31" s="4" t="s">
        <v>1158</v>
      </c>
      <c r="O31" s="4" t="s">
        <v>1159</v>
      </c>
      <c r="P31" s="4" t="s">
        <v>1160</v>
      </c>
      <c r="Q31" s="4" t="s">
        <v>1161</v>
      </c>
      <c r="R31" s="4" t="s">
        <v>34</v>
      </c>
      <c r="S31" s="4" t="s">
        <v>33</v>
      </c>
      <c r="T31" s="4" t="s">
        <v>1162</v>
      </c>
      <c r="U31" s="4"/>
      <c r="V31" s="57" t="s">
        <v>31</v>
      </c>
      <c r="W31" s="58" t="s">
        <v>28</v>
      </c>
      <c r="X31" s="58" t="str">
        <f t="shared" si="46"/>
        <v>YPolymer-based</v>
      </c>
      <c r="Y31" s="58" t="s">
        <v>980</v>
      </c>
      <c r="Z31" s="58" t="str">
        <f t="shared" si="47"/>
        <v>YCOMPLEMENT</v>
      </c>
      <c r="AA31" s="58" t="str">
        <f t="shared" si="48"/>
        <v>YPolymer-basedCOMPLEMENT</v>
      </c>
      <c r="AB31" s="8"/>
      <c r="AC31" s="8"/>
      <c r="AD31" s="8"/>
      <c r="AE31" s="8"/>
      <c r="AF31" s="8"/>
      <c r="AG31" s="8" t="s">
        <v>4461</v>
      </c>
      <c r="AH31" s="8"/>
      <c r="AI31" s="8"/>
      <c r="AJ31" s="8"/>
      <c r="AK31" s="8">
        <f t="shared" si="8"/>
        <v>0</v>
      </c>
      <c r="AL31" s="8">
        <f t="shared" si="9"/>
        <v>0</v>
      </c>
      <c r="AM31" s="8">
        <f t="shared" si="10"/>
        <v>0</v>
      </c>
      <c r="AN31" s="8">
        <f t="shared" si="11"/>
        <v>0</v>
      </c>
      <c r="AO31" s="8">
        <f t="shared" si="12"/>
        <v>0</v>
      </c>
      <c r="AP31" s="8">
        <f t="shared" si="13"/>
        <v>1</v>
      </c>
      <c r="AQ31" s="8">
        <f t="shared" si="14"/>
        <v>0</v>
      </c>
      <c r="AR31" s="8">
        <f t="shared" si="15"/>
        <v>0</v>
      </c>
      <c r="AS31" s="8">
        <f t="shared" si="16"/>
        <v>0</v>
      </c>
      <c r="AT31" s="8">
        <f t="shared" si="17"/>
        <v>0</v>
      </c>
      <c r="AU31" s="8">
        <f t="shared" si="18"/>
        <v>0</v>
      </c>
      <c r="AV31" s="8">
        <f t="shared" si="19"/>
        <v>0</v>
      </c>
      <c r="AW31" s="8">
        <f t="shared" si="20"/>
        <v>0</v>
      </c>
      <c r="AX31" s="8">
        <f t="shared" si="21"/>
        <v>0</v>
      </c>
      <c r="AY31" s="8">
        <f t="shared" si="22"/>
        <v>0</v>
      </c>
      <c r="AZ31" s="8">
        <f t="shared" si="23"/>
        <v>0</v>
      </c>
      <c r="BA31" s="8">
        <f t="shared" si="24"/>
        <v>0</v>
      </c>
      <c r="BB31" s="8">
        <f t="shared" si="25"/>
        <v>0</v>
      </c>
      <c r="BC31" s="8">
        <f t="shared" si="26"/>
        <v>0</v>
      </c>
      <c r="BD31" s="8">
        <f t="shared" si="27"/>
        <v>0</v>
      </c>
      <c r="BE31" s="8">
        <f t="shared" si="28"/>
        <v>0</v>
      </c>
      <c r="BF31" s="8">
        <f t="shared" si="29"/>
        <v>0</v>
      </c>
      <c r="BG31" s="8">
        <f t="shared" si="30"/>
        <v>0</v>
      </c>
      <c r="BH31" s="8">
        <f t="shared" si="31"/>
        <v>0</v>
      </c>
      <c r="BI31" s="8">
        <f t="shared" si="32"/>
        <v>0</v>
      </c>
      <c r="BJ31" s="8">
        <f t="shared" si="33"/>
        <v>0</v>
      </c>
      <c r="BK31" s="8">
        <f t="shared" si="34"/>
        <v>0</v>
      </c>
      <c r="BL31" s="8">
        <f t="shared" si="35"/>
        <v>0</v>
      </c>
      <c r="BM31" s="8">
        <f t="shared" si="36"/>
        <v>0</v>
      </c>
      <c r="BN31" s="8">
        <f t="shared" si="37"/>
        <v>0</v>
      </c>
      <c r="BO31" s="8">
        <f t="shared" si="38"/>
        <v>0</v>
      </c>
      <c r="BP31" s="8">
        <f t="shared" si="39"/>
        <v>0</v>
      </c>
      <c r="BQ31" s="8">
        <f t="shared" si="40"/>
        <v>0</v>
      </c>
      <c r="BR31" s="8">
        <f t="shared" si="41"/>
        <v>0</v>
      </c>
      <c r="BS31" s="8">
        <f t="shared" si="42"/>
        <v>0</v>
      </c>
      <c r="BT31" s="44">
        <f t="shared" si="43"/>
        <v>0</v>
      </c>
      <c r="BU31" s="7"/>
      <c r="BV31" s="51" t="s">
        <v>29</v>
      </c>
      <c r="BW31" s="108">
        <f>COUNTIF($V$4:$V$1010,"*")</f>
        <v>515</v>
      </c>
      <c r="BY31" s="35"/>
      <c r="BZ31" s="4" t="s">
        <v>4471</v>
      </c>
      <c r="CA31" s="8">
        <f>$CO$13</f>
        <v>112</v>
      </c>
      <c r="CB31" s="4"/>
      <c r="CC31" s="4"/>
      <c r="CK31" s="57" t="s">
        <v>4087</v>
      </c>
      <c r="CL31" s="8">
        <f>COUNTIF(AI4:AI1048,"*")</f>
        <v>17</v>
      </c>
    </row>
    <row r="32" spans="1:110" s="15" customFormat="1" ht="28.8" x14ac:dyDescent="0.3">
      <c r="A32" s="4" t="s">
        <v>1164</v>
      </c>
      <c r="B32" s="4" t="s">
        <v>1165</v>
      </c>
      <c r="C32" s="4">
        <v>2011</v>
      </c>
      <c r="D32" s="4" t="s">
        <v>117</v>
      </c>
      <c r="E32" s="4">
        <v>5</v>
      </c>
      <c r="F32" s="4">
        <v>2</v>
      </c>
      <c r="G32" s="4"/>
      <c r="H32" s="4">
        <v>730</v>
      </c>
      <c r="I32" s="4">
        <v>737</v>
      </c>
      <c r="J32" s="4"/>
      <c r="K32" s="4">
        <v>28</v>
      </c>
      <c r="L32" s="4" t="s">
        <v>1166</v>
      </c>
      <c r="M32" s="4" t="s">
        <v>1167</v>
      </c>
      <c r="N32" s="4" t="s">
        <v>1168</v>
      </c>
      <c r="O32" s="4" t="s">
        <v>1169</v>
      </c>
      <c r="P32" s="4" t="s">
        <v>1170</v>
      </c>
      <c r="Q32" s="4" t="s">
        <v>1171</v>
      </c>
      <c r="R32" s="4" t="s">
        <v>34</v>
      </c>
      <c r="S32" s="4" t="s">
        <v>33</v>
      </c>
      <c r="T32" s="4" t="s">
        <v>1172</v>
      </c>
      <c r="U32" s="4"/>
      <c r="V32" s="57" t="s">
        <v>31</v>
      </c>
      <c r="W32" s="58" t="s">
        <v>26</v>
      </c>
      <c r="X32" s="58" t="str">
        <f t="shared" si="46"/>
        <v>YInorganic</v>
      </c>
      <c r="Y32" s="58" t="s">
        <v>980</v>
      </c>
      <c r="Z32" s="58" t="str">
        <f t="shared" si="47"/>
        <v>YCOMPLEMENT</v>
      </c>
      <c r="AA32" s="58" t="str">
        <f t="shared" si="48"/>
        <v>YInorganicCOMPLEMENT</v>
      </c>
      <c r="AB32" s="8"/>
      <c r="AC32" s="8"/>
      <c r="AD32" s="8"/>
      <c r="AE32" s="8"/>
      <c r="AF32" s="8"/>
      <c r="AG32" s="8"/>
      <c r="AH32" s="8"/>
      <c r="AI32" s="8" t="s">
        <v>4461</v>
      </c>
      <c r="AJ32" s="8"/>
      <c r="AK32" s="8">
        <f t="shared" si="8"/>
        <v>0</v>
      </c>
      <c r="AL32" s="8">
        <f t="shared" si="9"/>
        <v>0</v>
      </c>
      <c r="AM32" s="8">
        <f t="shared" si="10"/>
        <v>0</v>
      </c>
      <c r="AN32" s="8">
        <f t="shared" si="11"/>
        <v>0</v>
      </c>
      <c r="AO32" s="8">
        <f t="shared" si="12"/>
        <v>0</v>
      </c>
      <c r="AP32" s="8">
        <f t="shared" si="13"/>
        <v>0</v>
      </c>
      <c r="AQ32" s="8">
        <f t="shared" si="14"/>
        <v>0</v>
      </c>
      <c r="AR32" s="8">
        <f t="shared" si="15"/>
        <v>1</v>
      </c>
      <c r="AS32" s="8">
        <f t="shared" si="16"/>
        <v>0</v>
      </c>
      <c r="AT32" s="8">
        <f t="shared" si="17"/>
        <v>0</v>
      </c>
      <c r="AU32" s="8">
        <f t="shared" si="18"/>
        <v>0</v>
      </c>
      <c r="AV32" s="8">
        <f t="shared" si="19"/>
        <v>0</v>
      </c>
      <c r="AW32" s="8">
        <f t="shared" si="20"/>
        <v>0</v>
      </c>
      <c r="AX32" s="8">
        <f t="shared" si="21"/>
        <v>0</v>
      </c>
      <c r="AY32" s="8">
        <f t="shared" si="22"/>
        <v>0</v>
      </c>
      <c r="AZ32" s="8">
        <f t="shared" si="23"/>
        <v>0</v>
      </c>
      <c r="BA32" s="8">
        <f t="shared" si="24"/>
        <v>0</v>
      </c>
      <c r="BB32" s="8">
        <f t="shared" si="25"/>
        <v>0</v>
      </c>
      <c r="BC32" s="8">
        <f t="shared" si="26"/>
        <v>0</v>
      </c>
      <c r="BD32" s="8">
        <f t="shared" si="27"/>
        <v>0</v>
      </c>
      <c r="BE32" s="8">
        <f t="shared" si="28"/>
        <v>0</v>
      </c>
      <c r="BF32" s="8">
        <f t="shared" si="29"/>
        <v>0</v>
      </c>
      <c r="BG32" s="8">
        <f t="shared" si="30"/>
        <v>0</v>
      </c>
      <c r="BH32" s="8">
        <f t="shared" si="31"/>
        <v>0</v>
      </c>
      <c r="BI32" s="8">
        <f t="shared" si="32"/>
        <v>0</v>
      </c>
      <c r="BJ32" s="8">
        <f t="shared" si="33"/>
        <v>0</v>
      </c>
      <c r="BK32" s="8">
        <f t="shared" si="34"/>
        <v>0</v>
      </c>
      <c r="BL32" s="8">
        <f t="shared" si="35"/>
        <v>0</v>
      </c>
      <c r="BM32" s="8">
        <f t="shared" si="36"/>
        <v>0</v>
      </c>
      <c r="BN32" s="8">
        <f t="shared" si="37"/>
        <v>0</v>
      </c>
      <c r="BO32" s="8">
        <f t="shared" si="38"/>
        <v>0</v>
      </c>
      <c r="BP32" s="8">
        <f t="shared" si="39"/>
        <v>0</v>
      </c>
      <c r="BQ32" s="8">
        <f t="shared" si="40"/>
        <v>0</v>
      </c>
      <c r="BR32" s="8">
        <f t="shared" si="41"/>
        <v>0</v>
      </c>
      <c r="BS32" s="8">
        <f t="shared" si="42"/>
        <v>0</v>
      </c>
      <c r="BT32" s="44">
        <f t="shared" si="43"/>
        <v>0</v>
      </c>
      <c r="BU32" s="7"/>
      <c r="BW32" s="49"/>
      <c r="BY32" s="35"/>
      <c r="CA32" s="206" t="s">
        <v>0</v>
      </c>
      <c r="CB32" s="206" t="s">
        <v>3776</v>
      </c>
      <c r="CC32" s="203" t="s">
        <v>6</v>
      </c>
      <c r="CD32" s="203" t="s">
        <v>1163</v>
      </c>
      <c r="CE32" s="203" t="s">
        <v>3768</v>
      </c>
      <c r="CF32" s="203" t="s">
        <v>14</v>
      </c>
      <c r="CG32" s="207" t="s">
        <v>4482</v>
      </c>
      <c r="CK32" s="57" t="s">
        <v>4081</v>
      </c>
      <c r="CL32" s="8">
        <f>COUNTIF(AF4:AF1049,"*")</f>
        <v>4</v>
      </c>
    </row>
    <row r="33" spans="1:90" s="15" customFormat="1" ht="28.8" x14ac:dyDescent="0.3">
      <c r="A33" s="4" t="s">
        <v>1173</v>
      </c>
      <c r="B33" s="4" t="s">
        <v>1174</v>
      </c>
      <c r="C33" s="4">
        <v>2007</v>
      </c>
      <c r="D33" s="4" t="s">
        <v>547</v>
      </c>
      <c r="E33" s="4">
        <v>81</v>
      </c>
      <c r="F33" s="4">
        <v>4</v>
      </c>
      <c r="G33" s="4"/>
      <c r="H33" s="4">
        <v>982</v>
      </c>
      <c r="I33" s="4">
        <v>986</v>
      </c>
      <c r="J33" s="4"/>
      <c r="K33" s="4">
        <v>9</v>
      </c>
      <c r="L33" s="4" t="s">
        <v>1175</v>
      </c>
      <c r="M33" s="4" t="s">
        <v>1176</v>
      </c>
      <c r="N33" s="4" t="s">
        <v>1177</v>
      </c>
      <c r="O33" s="4" t="s">
        <v>1178</v>
      </c>
      <c r="P33" s="4" t="s">
        <v>1179</v>
      </c>
      <c r="Q33" s="4" t="s">
        <v>1180</v>
      </c>
      <c r="R33" s="4" t="s">
        <v>34</v>
      </c>
      <c r="S33" s="4" t="s">
        <v>33</v>
      </c>
      <c r="T33" s="4" t="s">
        <v>1181</v>
      </c>
      <c r="U33" s="4"/>
      <c r="V33" s="57" t="s">
        <v>31</v>
      </c>
      <c r="W33" s="58" t="s">
        <v>26</v>
      </c>
      <c r="X33" s="58" t="str">
        <f t="shared" si="46"/>
        <v>YInorganic</v>
      </c>
      <c r="Y33" s="58" t="s">
        <v>980</v>
      </c>
      <c r="Z33" s="58" t="str">
        <f t="shared" si="47"/>
        <v>YCOMPLEMENT</v>
      </c>
      <c r="AA33" s="58" t="str">
        <f t="shared" si="48"/>
        <v>YInorganicCOMPLEMENT</v>
      </c>
      <c r="AB33" s="8"/>
      <c r="AC33" s="8"/>
      <c r="AD33" s="8"/>
      <c r="AE33" s="8" t="s">
        <v>4461</v>
      </c>
      <c r="AF33" s="8"/>
      <c r="AG33" s="8"/>
      <c r="AH33" s="8"/>
      <c r="AI33" s="8" t="s">
        <v>4461</v>
      </c>
      <c r="AJ33" s="8"/>
      <c r="AK33" s="8">
        <f t="shared" si="8"/>
        <v>0</v>
      </c>
      <c r="AL33" s="8">
        <f t="shared" si="9"/>
        <v>0</v>
      </c>
      <c r="AM33" s="8">
        <f t="shared" si="10"/>
        <v>0</v>
      </c>
      <c r="AN33" s="8">
        <f t="shared" si="11"/>
        <v>1</v>
      </c>
      <c r="AO33" s="8">
        <f t="shared" si="12"/>
        <v>0</v>
      </c>
      <c r="AP33" s="8">
        <f t="shared" si="13"/>
        <v>0</v>
      </c>
      <c r="AQ33" s="8">
        <f t="shared" si="14"/>
        <v>0</v>
      </c>
      <c r="AR33" s="8">
        <f t="shared" si="15"/>
        <v>1</v>
      </c>
      <c r="AS33" s="8">
        <f t="shared" si="16"/>
        <v>0</v>
      </c>
      <c r="AT33" s="8">
        <f t="shared" si="17"/>
        <v>0</v>
      </c>
      <c r="AU33" s="8">
        <f t="shared" si="18"/>
        <v>0</v>
      </c>
      <c r="AV33" s="8">
        <f t="shared" si="19"/>
        <v>0</v>
      </c>
      <c r="AW33" s="8">
        <f t="shared" si="20"/>
        <v>0</v>
      </c>
      <c r="AX33" s="8">
        <f t="shared" si="21"/>
        <v>0</v>
      </c>
      <c r="AY33" s="8">
        <f t="shared" si="22"/>
        <v>0</v>
      </c>
      <c r="AZ33" s="8">
        <f t="shared" si="23"/>
        <v>0</v>
      </c>
      <c r="BA33" s="8">
        <f t="shared" si="24"/>
        <v>0</v>
      </c>
      <c r="BB33" s="8">
        <f t="shared" si="25"/>
        <v>0</v>
      </c>
      <c r="BC33" s="8">
        <f t="shared" si="26"/>
        <v>0</v>
      </c>
      <c r="BD33" s="8">
        <f t="shared" si="27"/>
        <v>0</v>
      </c>
      <c r="BE33" s="8">
        <f t="shared" si="28"/>
        <v>0</v>
      </c>
      <c r="BF33" s="8">
        <f t="shared" si="29"/>
        <v>0</v>
      </c>
      <c r="BG33" s="8">
        <f t="shared" si="30"/>
        <v>0</v>
      </c>
      <c r="BH33" s="8">
        <f t="shared" si="31"/>
        <v>0</v>
      </c>
      <c r="BI33" s="8">
        <f t="shared" si="32"/>
        <v>0</v>
      </c>
      <c r="BJ33" s="8">
        <f t="shared" si="33"/>
        <v>0</v>
      </c>
      <c r="BK33" s="8">
        <f t="shared" si="34"/>
        <v>0</v>
      </c>
      <c r="BL33" s="8">
        <f t="shared" si="35"/>
        <v>0</v>
      </c>
      <c r="BM33" s="8">
        <f t="shared" si="36"/>
        <v>0</v>
      </c>
      <c r="BN33" s="8">
        <f t="shared" si="37"/>
        <v>0</v>
      </c>
      <c r="BO33" s="8">
        <f t="shared" si="38"/>
        <v>0</v>
      </c>
      <c r="BP33" s="8">
        <f t="shared" si="39"/>
        <v>0</v>
      </c>
      <c r="BQ33" s="8">
        <f t="shared" si="40"/>
        <v>0</v>
      </c>
      <c r="BR33" s="8">
        <f t="shared" si="41"/>
        <v>0</v>
      </c>
      <c r="BS33" s="8">
        <f t="shared" si="42"/>
        <v>0</v>
      </c>
      <c r="BT33" s="44">
        <f t="shared" si="43"/>
        <v>0</v>
      </c>
      <c r="BU33" s="7"/>
      <c r="BZ33" s="26" t="s">
        <v>2</v>
      </c>
      <c r="CA33" s="8">
        <f>COUNTIF($AA$4:$AA$2277,"YInorganicHEMOLYSIS")</f>
        <v>25</v>
      </c>
      <c r="CB33" s="8">
        <f>COUNTIF($AA$4:$AA$2277,"YInorganicCOAGULATION")</f>
        <v>20</v>
      </c>
      <c r="CC33" s="8">
        <f>COUNTIF($AA$4:$AA$2277,"YInorganicPLATELET")</f>
        <v>28</v>
      </c>
      <c r="CD33" s="8">
        <f>COUNTIF($AA$4:$AA$2277,"YInorganicCOMPLEMENT")</f>
        <v>16</v>
      </c>
      <c r="CE33" s="8">
        <f>SUM(CF8,CI8,CL8,CO8)</f>
        <v>170</v>
      </c>
      <c r="CF33" s="8">
        <f>SUM(CA33:CE33)</f>
        <v>259</v>
      </c>
      <c r="CG33" s="8">
        <f>SUM(CA33:CD33)</f>
        <v>89</v>
      </c>
      <c r="CK33" s="57" t="s">
        <v>3831</v>
      </c>
      <c r="CL33" s="8">
        <f>COUNTIF(AH4:AH1034,"*")</f>
        <v>5</v>
      </c>
    </row>
    <row r="34" spans="1:90" s="15" customFormat="1" ht="28.8" x14ac:dyDescent="0.3">
      <c r="A34" s="72" t="s">
        <v>1566</v>
      </c>
      <c r="B34" s="4" t="s">
        <v>4098</v>
      </c>
      <c r="C34" s="4">
        <v>2006</v>
      </c>
      <c r="D34" s="4" t="s">
        <v>547</v>
      </c>
      <c r="E34" s="4">
        <v>78</v>
      </c>
      <c r="F34" s="4">
        <v>3</v>
      </c>
      <c r="G34" s="4"/>
      <c r="H34" s="4">
        <v>620</v>
      </c>
      <c r="I34" s="4">
        <v>628</v>
      </c>
      <c r="J34" s="4"/>
      <c r="K34" s="4">
        <v>122</v>
      </c>
      <c r="L34" s="4" t="s">
        <v>1567</v>
      </c>
      <c r="M34" s="4" t="s">
        <v>1568</v>
      </c>
      <c r="N34" s="4" t="s">
        <v>1569</v>
      </c>
      <c r="O34" s="4" t="s">
        <v>1570</v>
      </c>
      <c r="P34" s="4" t="s">
        <v>1571</v>
      </c>
      <c r="Q34" s="4" t="s">
        <v>1572</v>
      </c>
      <c r="R34" s="4" t="s">
        <v>34</v>
      </c>
      <c r="S34" s="4" t="s">
        <v>33</v>
      </c>
      <c r="T34" s="4" t="s">
        <v>1573</v>
      </c>
      <c r="U34" s="4"/>
      <c r="V34" s="57" t="s">
        <v>31</v>
      </c>
      <c r="W34" s="58" t="s">
        <v>30</v>
      </c>
      <c r="X34" s="58" t="str">
        <f t="shared" si="46"/>
        <v>YLipid-based</v>
      </c>
      <c r="Y34" s="58" t="s">
        <v>980</v>
      </c>
      <c r="Z34" s="58" t="str">
        <f t="shared" si="47"/>
        <v>YCOMPLEMENT</v>
      </c>
      <c r="AA34" s="58" t="str">
        <f t="shared" si="48"/>
        <v>YLipid-basedCOMPLEMENT</v>
      </c>
      <c r="AB34" s="8" t="s">
        <v>4461</v>
      </c>
      <c r="AC34" s="8"/>
      <c r="AD34" s="8"/>
      <c r="AE34" s="8" t="s">
        <v>4461</v>
      </c>
      <c r="AF34" s="8"/>
      <c r="AG34" s="8"/>
      <c r="AH34" s="8"/>
      <c r="AI34" s="8"/>
      <c r="AJ34" s="8"/>
      <c r="AK34" s="8">
        <f t="shared" si="8"/>
        <v>1</v>
      </c>
      <c r="AL34" s="8">
        <f t="shared" si="9"/>
        <v>0</v>
      </c>
      <c r="AM34" s="8">
        <f t="shared" si="10"/>
        <v>0</v>
      </c>
      <c r="AN34" s="8">
        <f t="shared" si="11"/>
        <v>1</v>
      </c>
      <c r="AO34" s="8">
        <f t="shared" si="12"/>
        <v>0</v>
      </c>
      <c r="AP34" s="8">
        <f t="shared" si="13"/>
        <v>0</v>
      </c>
      <c r="AQ34" s="8">
        <f t="shared" si="14"/>
        <v>0</v>
      </c>
      <c r="AR34" s="8">
        <f t="shared" si="15"/>
        <v>0</v>
      </c>
      <c r="AS34" s="8">
        <f t="shared" si="16"/>
        <v>0</v>
      </c>
      <c r="AT34" s="8">
        <f t="shared" si="17"/>
        <v>0</v>
      </c>
      <c r="AU34" s="8">
        <f t="shared" si="18"/>
        <v>0</v>
      </c>
      <c r="AV34" s="8">
        <f t="shared" si="19"/>
        <v>0</v>
      </c>
      <c r="AW34" s="8">
        <f t="shared" si="20"/>
        <v>0</v>
      </c>
      <c r="AX34" s="8">
        <f t="shared" si="21"/>
        <v>0</v>
      </c>
      <c r="AY34" s="8">
        <f t="shared" si="22"/>
        <v>0</v>
      </c>
      <c r="AZ34" s="8">
        <f t="shared" si="23"/>
        <v>0</v>
      </c>
      <c r="BA34" s="8">
        <f t="shared" si="24"/>
        <v>0</v>
      </c>
      <c r="BB34" s="8">
        <f t="shared" si="25"/>
        <v>0</v>
      </c>
      <c r="BC34" s="8">
        <f t="shared" si="26"/>
        <v>0</v>
      </c>
      <c r="BD34" s="8">
        <f t="shared" si="27"/>
        <v>0</v>
      </c>
      <c r="BE34" s="8">
        <f t="shared" si="28"/>
        <v>0</v>
      </c>
      <c r="BF34" s="8">
        <f t="shared" si="29"/>
        <v>0</v>
      </c>
      <c r="BG34" s="8">
        <f t="shared" si="30"/>
        <v>0</v>
      </c>
      <c r="BH34" s="8">
        <f t="shared" si="31"/>
        <v>0</v>
      </c>
      <c r="BI34" s="8">
        <f t="shared" si="32"/>
        <v>0</v>
      </c>
      <c r="BJ34" s="8">
        <f t="shared" si="33"/>
        <v>0</v>
      </c>
      <c r="BK34" s="8">
        <f t="shared" si="34"/>
        <v>0</v>
      </c>
      <c r="BL34" s="8">
        <f t="shared" si="35"/>
        <v>0</v>
      </c>
      <c r="BM34" s="8">
        <f t="shared" si="36"/>
        <v>0</v>
      </c>
      <c r="BN34" s="8">
        <f t="shared" si="37"/>
        <v>0</v>
      </c>
      <c r="BO34" s="8">
        <f t="shared" si="38"/>
        <v>0</v>
      </c>
      <c r="BP34" s="8">
        <f t="shared" si="39"/>
        <v>0</v>
      </c>
      <c r="BQ34" s="8">
        <f t="shared" si="40"/>
        <v>0</v>
      </c>
      <c r="BR34" s="8">
        <f t="shared" si="41"/>
        <v>0</v>
      </c>
      <c r="BS34" s="8">
        <f t="shared" si="42"/>
        <v>0</v>
      </c>
      <c r="BT34" s="44">
        <f t="shared" si="43"/>
        <v>0</v>
      </c>
      <c r="BU34" s="7"/>
      <c r="BZ34" s="26" t="s">
        <v>3</v>
      </c>
      <c r="CA34" s="8">
        <f>COUNTIF($AA$4:$AA$2277,"Ypolymer-basedHEMOLYSIS")</f>
        <v>15</v>
      </c>
      <c r="CB34" s="8">
        <f>COUNTIF($AA$4:$AA$2277,"YPolymer-basedCOAGULATION")</f>
        <v>0</v>
      </c>
      <c r="CC34" s="8">
        <f>COUNTIF($AA$4:$AA$2277,"Ypolymer-basedPLATELET")</f>
        <v>6</v>
      </c>
      <c r="CD34" s="8">
        <f>COUNTIF($AA$4:$AA$2277,"Ypolymer-basedCOMPLEMENT")</f>
        <v>18</v>
      </c>
      <c r="CE34" s="8">
        <f>SUM(CF9,CI9,CL9,CO9)</f>
        <v>166</v>
      </c>
      <c r="CF34" s="8">
        <f t="shared" ref="CF34:CF35" si="57">SUM(CA34:CE34)</f>
        <v>205</v>
      </c>
      <c r="CG34" s="8">
        <f t="shared" ref="CG34:CG35" si="58">SUM(CA34:CD34)</f>
        <v>39</v>
      </c>
      <c r="CK34" s="36" t="s">
        <v>15</v>
      </c>
      <c r="CL34" s="26">
        <f>SUM(CL27:CL33)</f>
        <v>153</v>
      </c>
    </row>
    <row r="35" spans="1:90" s="15" customFormat="1" ht="28.8" x14ac:dyDescent="0.3">
      <c r="A35" s="4" t="s">
        <v>1182</v>
      </c>
      <c r="B35" s="4" t="s">
        <v>1183</v>
      </c>
      <c r="C35" s="4">
        <v>2013</v>
      </c>
      <c r="D35" s="4" t="s">
        <v>1184</v>
      </c>
      <c r="E35" s="4">
        <v>8</v>
      </c>
      <c r="F35" s="4">
        <v>10</v>
      </c>
      <c r="G35" s="4"/>
      <c r="H35" s="4">
        <v>772</v>
      </c>
      <c r="I35" s="4">
        <v>781</v>
      </c>
      <c r="J35" s="4"/>
      <c r="K35" s="4">
        <v>426</v>
      </c>
      <c r="L35" s="4" t="s">
        <v>1185</v>
      </c>
      <c r="M35" s="4" t="s">
        <v>1186</v>
      </c>
      <c r="N35" s="4" t="s">
        <v>1187</v>
      </c>
      <c r="O35" s="4" t="s">
        <v>1188</v>
      </c>
      <c r="P35" s="4" t="s">
        <v>1189</v>
      </c>
      <c r="Q35" s="4"/>
      <c r="R35" s="4" t="s">
        <v>34</v>
      </c>
      <c r="S35" s="4" t="s">
        <v>33</v>
      </c>
      <c r="T35" s="4" t="s">
        <v>1190</v>
      </c>
      <c r="U35" s="4"/>
      <c r="V35" s="57" t="s">
        <v>31</v>
      </c>
      <c r="W35" s="58" t="s">
        <v>28</v>
      </c>
      <c r="X35" s="58" t="str">
        <f t="shared" si="46"/>
        <v>YPolymer-based</v>
      </c>
      <c r="Y35" s="58" t="s">
        <v>980</v>
      </c>
      <c r="Z35" s="58" t="str">
        <f t="shared" si="47"/>
        <v>YCOMPLEMENT</v>
      </c>
      <c r="AA35" s="58" t="str">
        <f t="shared" si="48"/>
        <v>YPolymer-basedCOMPLEMENT</v>
      </c>
      <c r="AB35" s="8"/>
      <c r="AC35" s="8"/>
      <c r="AD35" s="8"/>
      <c r="AE35" s="8" t="s">
        <v>4461</v>
      </c>
      <c r="AF35" s="8"/>
      <c r="AG35" s="8"/>
      <c r="AH35" s="8"/>
      <c r="AI35" s="8"/>
      <c r="AJ35" s="8"/>
      <c r="AK35" s="8">
        <f t="shared" si="8"/>
        <v>0</v>
      </c>
      <c r="AL35" s="8">
        <f t="shared" si="9"/>
        <v>0</v>
      </c>
      <c r="AM35" s="8">
        <f t="shared" si="10"/>
        <v>0</v>
      </c>
      <c r="AN35" s="8">
        <f t="shared" si="11"/>
        <v>1</v>
      </c>
      <c r="AO35" s="8">
        <f t="shared" si="12"/>
        <v>0</v>
      </c>
      <c r="AP35" s="8">
        <f t="shared" si="13"/>
        <v>0</v>
      </c>
      <c r="AQ35" s="8">
        <f t="shared" si="14"/>
        <v>0</v>
      </c>
      <c r="AR35" s="8">
        <f t="shared" si="15"/>
        <v>0</v>
      </c>
      <c r="AS35" s="8">
        <f t="shared" si="16"/>
        <v>0</v>
      </c>
      <c r="AT35" s="8">
        <f t="shared" si="17"/>
        <v>0</v>
      </c>
      <c r="AU35" s="8">
        <f t="shared" si="18"/>
        <v>0</v>
      </c>
      <c r="AV35" s="8">
        <f t="shared" si="19"/>
        <v>0</v>
      </c>
      <c r="AW35" s="8">
        <f t="shared" si="20"/>
        <v>0</v>
      </c>
      <c r="AX35" s="8">
        <f t="shared" si="21"/>
        <v>0</v>
      </c>
      <c r="AY35" s="8">
        <f t="shared" si="22"/>
        <v>0</v>
      </c>
      <c r="AZ35" s="8">
        <f t="shared" si="23"/>
        <v>0</v>
      </c>
      <c r="BA35" s="8">
        <f t="shared" si="24"/>
        <v>0</v>
      </c>
      <c r="BB35" s="8">
        <f t="shared" si="25"/>
        <v>0</v>
      </c>
      <c r="BC35" s="8">
        <f t="shared" si="26"/>
        <v>0</v>
      </c>
      <c r="BD35" s="8">
        <f t="shared" si="27"/>
        <v>0</v>
      </c>
      <c r="BE35" s="8">
        <f t="shared" si="28"/>
        <v>0</v>
      </c>
      <c r="BF35" s="8">
        <f t="shared" si="29"/>
        <v>0</v>
      </c>
      <c r="BG35" s="8">
        <f t="shared" si="30"/>
        <v>0</v>
      </c>
      <c r="BH35" s="8">
        <f t="shared" si="31"/>
        <v>0</v>
      </c>
      <c r="BI35" s="8">
        <f t="shared" si="32"/>
        <v>0</v>
      </c>
      <c r="BJ35" s="8">
        <f t="shared" si="33"/>
        <v>0</v>
      </c>
      <c r="BK35" s="8">
        <f t="shared" si="34"/>
        <v>0</v>
      </c>
      <c r="BL35" s="8">
        <f t="shared" si="35"/>
        <v>0</v>
      </c>
      <c r="BM35" s="8">
        <f t="shared" si="36"/>
        <v>0</v>
      </c>
      <c r="BN35" s="8">
        <f t="shared" si="37"/>
        <v>0</v>
      </c>
      <c r="BO35" s="8">
        <f t="shared" si="38"/>
        <v>0</v>
      </c>
      <c r="BP35" s="8">
        <f t="shared" si="39"/>
        <v>0</v>
      </c>
      <c r="BQ35" s="8">
        <f t="shared" si="40"/>
        <v>0</v>
      </c>
      <c r="BR35" s="8">
        <f t="shared" si="41"/>
        <v>0</v>
      </c>
      <c r="BS35" s="8">
        <f t="shared" si="42"/>
        <v>0</v>
      </c>
      <c r="BT35" s="44">
        <f t="shared" si="43"/>
        <v>0</v>
      </c>
      <c r="BU35" s="7"/>
      <c r="BZ35" s="26" t="s">
        <v>4</v>
      </c>
      <c r="CA35" s="8">
        <f>COUNTIF($AA$4:$AA$2277,"Ylipid-basedHEMOLYSIS")</f>
        <v>1</v>
      </c>
      <c r="CB35" s="8">
        <f>COUNTIF($AA$4:$AA$2277,"Ylipid-basedCOAGULATION")</f>
        <v>3</v>
      </c>
      <c r="CC35" s="8">
        <f>COUNTIF($AA$4:$AA$2277,"Ylipid-basedPLATELET")</f>
        <v>1</v>
      </c>
      <c r="CD35" s="8">
        <f>COUNTIF($AA$4:$AA$2277,"YLipid-basedCOMPLEMENT")</f>
        <v>20</v>
      </c>
      <c r="CE35" s="8">
        <f>SUM(CF10,CI10,CL10,CO10)</f>
        <v>26</v>
      </c>
      <c r="CF35" s="8">
        <f t="shared" si="57"/>
        <v>51</v>
      </c>
      <c r="CG35" s="8">
        <f t="shared" si="58"/>
        <v>25</v>
      </c>
    </row>
    <row r="36" spans="1:90" s="15" customFormat="1" ht="28.8" x14ac:dyDescent="0.3">
      <c r="A36" s="4" t="s">
        <v>1191</v>
      </c>
      <c r="B36" s="4" t="s">
        <v>1192</v>
      </c>
      <c r="C36" s="4">
        <v>2016</v>
      </c>
      <c r="D36" s="4" t="s">
        <v>76</v>
      </c>
      <c r="E36" s="4">
        <v>10</v>
      </c>
      <c r="F36" s="4">
        <v>4</v>
      </c>
      <c r="G36" s="4"/>
      <c r="H36" s="4">
        <v>501</v>
      </c>
      <c r="I36" s="4">
        <v>511</v>
      </c>
      <c r="J36" s="4"/>
      <c r="K36" s="4">
        <v>2</v>
      </c>
      <c r="L36" s="4" t="s">
        <v>1193</v>
      </c>
      <c r="M36" s="4" t="s">
        <v>1194</v>
      </c>
      <c r="N36" s="4" t="s">
        <v>1195</v>
      </c>
      <c r="O36" s="4" t="s">
        <v>1196</v>
      </c>
      <c r="P36" s="4" t="s">
        <v>1197</v>
      </c>
      <c r="Q36" s="4" t="s">
        <v>1198</v>
      </c>
      <c r="R36" s="4" t="s">
        <v>34</v>
      </c>
      <c r="S36" s="4" t="s">
        <v>33</v>
      </c>
      <c r="T36" s="4" t="s">
        <v>1199</v>
      </c>
      <c r="U36" s="4"/>
      <c r="V36" s="57" t="s">
        <v>31</v>
      </c>
      <c r="W36" s="58" t="s">
        <v>26</v>
      </c>
      <c r="X36" s="58" t="str">
        <f t="shared" si="46"/>
        <v>YInorganic</v>
      </c>
      <c r="Y36" s="58" t="s">
        <v>980</v>
      </c>
      <c r="Z36" s="58" t="str">
        <f t="shared" si="47"/>
        <v>YCOMPLEMENT</v>
      </c>
      <c r="AA36" s="58" t="str">
        <f t="shared" si="48"/>
        <v>YInorganicCOMPLEMENT</v>
      </c>
      <c r="AB36" s="8"/>
      <c r="AC36" s="8"/>
      <c r="AD36" s="8" t="s">
        <v>4461</v>
      </c>
      <c r="AE36" s="8"/>
      <c r="AF36" s="8"/>
      <c r="AG36" s="8"/>
      <c r="AH36" s="8"/>
      <c r="AI36" s="8"/>
      <c r="AJ36" s="8"/>
      <c r="AK36" s="8">
        <f t="shared" si="8"/>
        <v>0</v>
      </c>
      <c r="AL36" s="8">
        <f t="shared" si="9"/>
        <v>0</v>
      </c>
      <c r="AM36" s="8">
        <f t="shared" si="10"/>
        <v>1</v>
      </c>
      <c r="AN36" s="8">
        <f t="shared" si="11"/>
        <v>0</v>
      </c>
      <c r="AO36" s="8">
        <f t="shared" si="12"/>
        <v>0</v>
      </c>
      <c r="AP36" s="8">
        <f t="shared" si="13"/>
        <v>0</v>
      </c>
      <c r="AQ36" s="8">
        <f t="shared" si="14"/>
        <v>0</v>
      </c>
      <c r="AR36" s="8">
        <f t="shared" si="15"/>
        <v>0</v>
      </c>
      <c r="AS36" s="8">
        <f t="shared" si="16"/>
        <v>0</v>
      </c>
      <c r="AT36" s="8">
        <f t="shared" si="17"/>
        <v>0</v>
      </c>
      <c r="AU36" s="8">
        <f t="shared" si="18"/>
        <v>0</v>
      </c>
      <c r="AV36" s="8">
        <f t="shared" si="19"/>
        <v>0</v>
      </c>
      <c r="AW36" s="8">
        <f t="shared" si="20"/>
        <v>0</v>
      </c>
      <c r="AX36" s="8">
        <f t="shared" si="21"/>
        <v>0</v>
      </c>
      <c r="AY36" s="8">
        <f t="shared" si="22"/>
        <v>0</v>
      </c>
      <c r="AZ36" s="8">
        <f t="shared" si="23"/>
        <v>0</v>
      </c>
      <c r="BA36" s="8">
        <f t="shared" si="24"/>
        <v>0</v>
      </c>
      <c r="BB36" s="8">
        <f t="shared" si="25"/>
        <v>0</v>
      </c>
      <c r="BC36" s="8">
        <f t="shared" si="26"/>
        <v>0</v>
      </c>
      <c r="BD36" s="8">
        <f t="shared" si="27"/>
        <v>0</v>
      </c>
      <c r="BE36" s="8">
        <f t="shared" si="28"/>
        <v>0</v>
      </c>
      <c r="BF36" s="8">
        <f t="shared" si="29"/>
        <v>0</v>
      </c>
      <c r="BG36" s="8">
        <f t="shared" si="30"/>
        <v>0</v>
      </c>
      <c r="BH36" s="8">
        <f t="shared" si="31"/>
        <v>0</v>
      </c>
      <c r="BI36" s="8">
        <f t="shared" si="32"/>
        <v>0</v>
      </c>
      <c r="BJ36" s="8">
        <f t="shared" si="33"/>
        <v>0</v>
      </c>
      <c r="BK36" s="8">
        <f t="shared" si="34"/>
        <v>0</v>
      </c>
      <c r="BL36" s="8">
        <f t="shared" si="35"/>
        <v>0</v>
      </c>
      <c r="BM36" s="8">
        <f t="shared" si="36"/>
        <v>0</v>
      </c>
      <c r="BN36" s="8">
        <f t="shared" si="37"/>
        <v>0</v>
      </c>
      <c r="BO36" s="8">
        <f t="shared" si="38"/>
        <v>0</v>
      </c>
      <c r="BP36" s="8">
        <f t="shared" si="39"/>
        <v>0</v>
      </c>
      <c r="BQ36" s="8">
        <f t="shared" si="40"/>
        <v>0</v>
      </c>
      <c r="BR36" s="8">
        <f t="shared" si="41"/>
        <v>0</v>
      </c>
      <c r="BS36" s="8">
        <f t="shared" si="42"/>
        <v>0</v>
      </c>
      <c r="BT36" s="44">
        <f t="shared" si="43"/>
        <v>0</v>
      </c>
      <c r="BU36" s="7"/>
      <c r="BZ36" s="26" t="s">
        <v>15</v>
      </c>
      <c r="CA36" s="108">
        <f>SUM(CA33:CE35)</f>
        <v>515</v>
      </c>
    </row>
    <row r="37" spans="1:90" s="15" customFormat="1" ht="28.8" x14ac:dyDescent="0.3">
      <c r="A37" s="4" t="s">
        <v>1441</v>
      </c>
      <c r="B37" s="4" t="s">
        <v>1442</v>
      </c>
      <c r="C37" s="4">
        <v>2014</v>
      </c>
      <c r="D37" s="4" t="s">
        <v>237</v>
      </c>
      <c r="E37" s="4">
        <v>31</v>
      </c>
      <c r="F37" s="4">
        <v>11</v>
      </c>
      <c r="G37" s="4"/>
      <c r="H37" s="4">
        <v>3127</v>
      </c>
      <c r="I37" s="4">
        <v>3135</v>
      </c>
      <c r="J37" s="4"/>
      <c r="K37" s="4"/>
      <c r="L37" s="4" t="s">
        <v>1443</v>
      </c>
      <c r="M37" s="4" t="s">
        <v>1444</v>
      </c>
      <c r="N37" s="4" t="s">
        <v>1445</v>
      </c>
      <c r="O37" s="4" t="s">
        <v>1446</v>
      </c>
      <c r="P37" s="4" t="s">
        <v>1447</v>
      </c>
      <c r="Q37" s="4" t="s">
        <v>1448</v>
      </c>
      <c r="R37" s="4" t="s">
        <v>34</v>
      </c>
      <c r="S37" s="4" t="s">
        <v>33</v>
      </c>
      <c r="T37" s="4" t="s">
        <v>1449</v>
      </c>
      <c r="U37" s="4"/>
      <c r="V37" s="57" t="s">
        <v>31</v>
      </c>
      <c r="W37" s="58" t="s">
        <v>30</v>
      </c>
      <c r="X37" s="58" t="str">
        <f t="shared" si="46"/>
        <v>YLipid-based</v>
      </c>
      <c r="Y37" s="58" t="s">
        <v>980</v>
      </c>
      <c r="Z37" s="58" t="str">
        <f t="shared" si="47"/>
        <v>YCOMPLEMENT</v>
      </c>
      <c r="AA37" s="58" t="str">
        <f t="shared" si="48"/>
        <v>YLipid-basedCOMPLEMENT</v>
      </c>
      <c r="AB37" s="8"/>
      <c r="AC37" s="8"/>
      <c r="AD37" s="8"/>
      <c r="AE37" s="8"/>
      <c r="AF37" s="8"/>
      <c r="AG37" s="8" t="s">
        <v>4461</v>
      </c>
      <c r="AH37" s="8"/>
      <c r="AI37" s="8"/>
      <c r="AJ37" s="8"/>
      <c r="AK37" s="8">
        <f t="shared" si="8"/>
        <v>0</v>
      </c>
      <c r="AL37" s="8">
        <f t="shared" si="9"/>
        <v>0</v>
      </c>
      <c r="AM37" s="8">
        <f t="shared" si="10"/>
        <v>0</v>
      </c>
      <c r="AN37" s="8">
        <f t="shared" si="11"/>
        <v>0</v>
      </c>
      <c r="AO37" s="8">
        <f t="shared" si="12"/>
        <v>0</v>
      </c>
      <c r="AP37" s="8">
        <f t="shared" si="13"/>
        <v>1</v>
      </c>
      <c r="AQ37" s="8">
        <f t="shared" si="14"/>
        <v>0</v>
      </c>
      <c r="AR37" s="8">
        <f t="shared" si="15"/>
        <v>0</v>
      </c>
      <c r="AS37" s="8">
        <f t="shared" si="16"/>
        <v>0</v>
      </c>
      <c r="AT37" s="8">
        <f t="shared" si="17"/>
        <v>0</v>
      </c>
      <c r="AU37" s="8">
        <f t="shared" si="18"/>
        <v>0</v>
      </c>
      <c r="AV37" s="8">
        <f t="shared" si="19"/>
        <v>0</v>
      </c>
      <c r="AW37" s="8">
        <f t="shared" si="20"/>
        <v>0</v>
      </c>
      <c r="AX37" s="8">
        <f t="shared" si="21"/>
        <v>0</v>
      </c>
      <c r="AY37" s="8">
        <f t="shared" si="22"/>
        <v>0</v>
      </c>
      <c r="AZ37" s="8">
        <f t="shared" si="23"/>
        <v>0</v>
      </c>
      <c r="BA37" s="8">
        <f t="shared" si="24"/>
        <v>0</v>
      </c>
      <c r="BB37" s="8">
        <f t="shared" si="25"/>
        <v>0</v>
      </c>
      <c r="BC37" s="8">
        <f t="shared" si="26"/>
        <v>0</v>
      </c>
      <c r="BD37" s="8">
        <f t="shared" si="27"/>
        <v>0</v>
      </c>
      <c r="BE37" s="8">
        <f t="shared" si="28"/>
        <v>0</v>
      </c>
      <c r="BF37" s="8">
        <f t="shared" si="29"/>
        <v>0</v>
      </c>
      <c r="BG37" s="8">
        <f t="shared" si="30"/>
        <v>0</v>
      </c>
      <c r="BH37" s="8">
        <f t="shared" si="31"/>
        <v>0</v>
      </c>
      <c r="BI37" s="8">
        <f t="shared" si="32"/>
        <v>0</v>
      </c>
      <c r="BJ37" s="8">
        <f t="shared" si="33"/>
        <v>0</v>
      </c>
      <c r="BK37" s="8">
        <f t="shared" si="34"/>
        <v>0</v>
      </c>
      <c r="BL37" s="8">
        <f t="shared" si="35"/>
        <v>0</v>
      </c>
      <c r="BM37" s="8">
        <f t="shared" si="36"/>
        <v>0</v>
      </c>
      <c r="BN37" s="8">
        <f t="shared" si="37"/>
        <v>0</v>
      </c>
      <c r="BO37" s="8">
        <f t="shared" si="38"/>
        <v>0</v>
      </c>
      <c r="BP37" s="8">
        <f t="shared" si="39"/>
        <v>0</v>
      </c>
      <c r="BQ37" s="8">
        <f t="shared" si="40"/>
        <v>0</v>
      </c>
      <c r="BR37" s="8">
        <f t="shared" si="41"/>
        <v>0</v>
      </c>
      <c r="BS37" s="8">
        <f t="shared" si="42"/>
        <v>0</v>
      </c>
      <c r="BT37" s="44">
        <f t="shared" si="43"/>
        <v>0</v>
      </c>
      <c r="BU37" s="7"/>
    </row>
    <row r="38" spans="1:90" s="15" customFormat="1" ht="43.2" x14ac:dyDescent="0.3">
      <c r="A38" s="4" t="s">
        <v>1473</v>
      </c>
      <c r="B38" s="4" t="s">
        <v>1474</v>
      </c>
      <c r="C38" s="4">
        <v>2009</v>
      </c>
      <c r="D38" s="4" t="s">
        <v>508</v>
      </c>
      <c r="E38" s="4">
        <v>258</v>
      </c>
      <c r="F38" s="68">
        <v>42796</v>
      </c>
      <c r="G38" s="4"/>
      <c r="H38" s="4">
        <v>139</v>
      </c>
      <c r="I38" s="4">
        <v>147</v>
      </c>
      <c r="J38" s="4"/>
      <c r="K38" s="4">
        <v>95</v>
      </c>
      <c r="L38" s="4" t="s">
        <v>1475</v>
      </c>
      <c r="M38" s="4" t="s">
        <v>1476</v>
      </c>
      <c r="N38" s="4" t="s">
        <v>1477</v>
      </c>
      <c r="O38" s="4" t="s">
        <v>1478</v>
      </c>
      <c r="P38" s="4" t="s">
        <v>1479</v>
      </c>
      <c r="Q38" s="4" t="s">
        <v>1480</v>
      </c>
      <c r="R38" s="4" t="s">
        <v>34</v>
      </c>
      <c r="S38" s="4" t="s">
        <v>33</v>
      </c>
      <c r="T38" s="4" t="s">
        <v>1481</v>
      </c>
      <c r="U38" s="4"/>
      <c r="V38" s="57" t="s">
        <v>31</v>
      </c>
      <c r="W38" s="58" t="s">
        <v>26</v>
      </c>
      <c r="X38" s="58" t="str">
        <f t="shared" si="46"/>
        <v>YInorganic</v>
      </c>
      <c r="Y38" s="58" t="s">
        <v>980</v>
      </c>
      <c r="Z38" s="58" t="str">
        <f t="shared" si="47"/>
        <v>YCOMPLEMENT</v>
      </c>
      <c r="AA38" s="58" t="str">
        <f t="shared" si="48"/>
        <v>YInorganicCOMPLEMENT</v>
      </c>
      <c r="AB38" s="8"/>
      <c r="AC38" s="8"/>
      <c r="AD38" s="8" t="s">
        <v>4461</v>
      </c>
      <c r="AE38" s="8"/>
      <c r="AF38" s="8"/>
      <c r="AG38" s="8"/>
      <c r="AH38" s="8"/>
      <c r="AI38" s="8"/>
      <c r="AJ38" s="8"/>
      <c r="AK38" s="8">
        <f t="shared" si="8"/>
        <v>0</v>
      </c>
      <c r="AL38" s="8">
        <f t="shared" si="9"/>
        <v>0</v>
      </c>
      <c r="AM38" s="8">
        <f t="shared" si="10"/>
        <v>1</v>
      </c>
      <c r="AN38" s="8">
        <f t="shared" si="11"/>
        <v>0</v>
      </c>
      <c r="AO38" s="8">
        <f t="shared" si="12"/>
        <v>0</v>
      </c>
      <c r="AP38" s="8">
        <f t="shared" si="13"/>
        <v>0</v>
      </c>
      <c r="AQ38" s="8">
        <f t="shared" si="14"/>
        <v>0</v>
      </c>
      <c r="AR38" s="8">
        <f t="shared" si="15"/>
        <v>0</v>
      </c>
      <c r="AS38" s="8">
        <f t="shared" si="16"/>
        <v>0</v>
      </c>
      <c r="AT38" s="8">
        <f t="shared" si="17"/>
        <v>0</v>
      </c>
      <c r="AU38" s="8">
        <f t="shared" si="18"/>
        <v>0</v>
      </c>
      <c r="AV38" s="8">
        <f t="shared" si="19"/>
        <v>0</v>
      </c>
      <c r="AW38" s="8">
        <f t="shared" si="20"/>
        <v>0</v>
      </c>
      <c r="AX38" s="8">
        <f t="shared" si="21"/>
        <v>0</v>
      </c>
      <c r="AY38" s="8">
        <f t="shared" si="22"/>
        <v>0</v>
      </c>
      <c r="AZ38" s="8">
        <f t="shared" si="23"/>
        <v>0</v>
      </c>
      <c r="BA38" s="8">
        <f t="shared" si="24"/>
        <v>0</v>
      </c>
      <c r="BB38" s="8">
        <f t="shared" si="25"/>
        <v>0</v>
      </c>
      <c r="BC38" s="8">
        <f t="shared" si="26"/>
        <v>0</v>
      </c>
      <c r="BD38" s="8">
        <f t="shared" si="27"/>
        <v>0</v>
      </c>
      <c r="BE38" s="8">
        <f t="shared" si="28"/>
        <v>0</v>
      </c>
      <c r="BF38" s="8">
        <f t="shared" si="29"/>
        <v>0</v>
      </c>
      <c r="BG38" s="8">
        <f t="shared" si="30"/>
        <v>0</v>
      </c>
      <c r="BH38" s="8">
        <f t="shared" si="31"/>
        <v>0</v>
      </c>
      <c r="BI38" s="8">
        <f t="shared" si="32"/>
        <v>0</v>
      </c>
      <c r="BJ38" s="8">
        <f t="shared" si="33"/>
        <v>0</v>
      </c>
      <c r="BK38" s="8">
        <f t="shared" si="34"/>
        <v>0</v>
      </c>
      <c r="BL38" s="8">
        <f t="shared" si="35"/>
        <v>0</v>
      </c>
      <c r="BM38" s="8">
        <f t="shared" si="36"/>
        <v>0</v>
      </c>
      <c r="BN38" s="8">
        <f t="shared" si="37"/>
        <v>0</v>
      </c>
      <c r="BO38" s="8">
        <f t="shared" si="38"/>
        <v>0</v>
      </c>
      <c r="BP38" s="8">
        <f t="shared" si="39"/>
        <v>0</v>
      </c>
      <c r="BQ38" s="8">
        <f t="shared" si="40"/>
        <v>0</v>
      </c>
      <c r="BR38" s="8">
        <f t="shared" si="41"/>
        <v>0</v>
      </c>
      <c r="BS38" s="8">
        <f t="shared" si="42"/>
        <v>0</v>
      </c>
      <c r="BT38" s="44">
        <f t="shared" si="43"/>
        <v>0</v>
      </c>
      <c r="BU38" s="7"/>
      <c r="BZ38" s="50" t="s">
        <v>22</v>
      </c>
      <c r="CA38" s="8"/>
      <c r="CB38" s="36" t="s">
        <v>4466</v>
      </c>
      <c r="CC38" s="36" t="s">
        <v>4467</v>
      </c>
      <c r="CF38" s="36" t="s">
        <v>4477</v>
      </c>
      <c r="CG38" s="36" t="s">
        <v>4478</v>
      </c>
      <c r="CH38" s="36" t="s">
        <v>4479</v>
      </c>
      <c r="CI38" s="36" t="s">
        <v>4480</v>
      </c>
      <c r="CJ38" s="36" t="s">
        <v>4481</v>
      </c>
      <c r="CK38" s="36" t="s">
        <v>4593</v>
      </c>
    </row>
    <row r="39" spans="1:90" s="15" customFormat="1" ht="28.8" x14ac:dyDescent="0.3">
      <c r="A39" s="4" t="s">
        <v>1490</v>
      </c>
      <c r="B39" s="4" t="s">
        <v>1491</v>
      </c>
      <c r="C39" s="4">
        <v>2015</v>
      </c>
      <c r="D39" s="4" t="s">
        <v>237</v>
      </c>
      <c r="E39" s="4">
        <v>32</v>
      </c>
      <c r="F39" s="4">
        <v>4</v>
      </c>
      <c r="G39" s="4"/>
      <c r="H39" s="4">
        <v>1475</v>
      </c>
      <c r="I39" s="4">
        <v>1485</v>
      </c>
      <c r="J39" s="4"/>
      <c r="K39" s="4"/>
      <c r="L39" s="4" t="s">
        <v>1492</v>
      </c>
      <c r="M39" s="4" t="s">
        <v>1493</v>
      </c>
      <c r="N39" s="4" t="s">
        <v>1494</v>
      </c>
      <c r="O39" s="4" t="s">
        <v>1495</v>
      </c>
      <c r="P39" s="4" t="s">
        <v>1496</v>
      </c>
      <c r="Q39" s="4" t="s">
        <v>1497</v>
      </c>
      <c r="R39" s="4" t="s">
        <v>34</v>
      </c>
      <c r="S39" s="4" t="s">
        <v>33</v>
      </c>
      <c r="T39" s="4" t="s">
        <v>1498</v>
      </c>
      <c r="U39" s="4"/>
      <c r="V39" s="57" t="s">
        <v>31</v>
      </c>
      <c r="W39" s="58" t="s">
        <v>30</v>
      </c>
      <c r="X39" s="58" t="str">
        <f t="shared" si="46"/>
        <v>YLipid-based</v>
      </c>
      <c r="Y39" s="58" t="s">
        <v>980</v>
      </c>
      <c r="Z39" s="58" t="str">
        <f t="shared" si="47"/>
        <v>YCOMPLEMENT</v>
      </c>
      <c r="AA39" s="58" t="str">
        <f t="shared" si="48"/>
        <v>YLipid-basedCOMPLEMENT</v>
      </c>
      <c r="AB39" s="8"/>
      <c r="AC39" s="8"/>
      <c r="AD39" s="8"/>
      <c r="AE39" s="8" t="s">
        <v>4461</v>
      </c>
      <c r="AF39" s="8"/>
      <c r="AG39" s="8"/>
      <c r="AH39" s="8"/>
      <c r="AI39" s="8"/>
      <c r="AJ39" s="8"/>
      <c r="AK39" s="8">
        <f t="shared" si="8"/>
        <v>0</v>
      </c>
      <c r="AL39" s="8">
        <f t="shared" si="9"/>
        <v>0</v>
      </c>
      <c r="AM39" s="8">
        <f t="shared" si="10"/>
        <v>0</v>
      </c>
      <c r="AN39" s="8">
        <f t="shared" si="11"/>
        <v>1</v>
      </c>
      <c r="AO39" s="8">
        <f t="shared" si="12"/>
        <v>0</v>
      </c>
      <c r="AP39" s="8">
        <f t="shared" si="13"/>
        <v>0</v>
      </c>
      <c r="AQ39" s="8">
        <f t="shared" si="14"/>
        <v>0</v>
      </c>
      <c r="AR39" s="8">
        <f t="shared" si="15"/>
        <v>0</v>
      </c>
      <c r="AS39" s="8">
        <f t="shared" si="16"/>
        <v>0</v>
      </c>
      <c r="AT39" s="8">
        <f t="shared" si="17"/>
        <v>0</v>
      </c>
      <c r="AU39" s="8">
        <f t="shared" si="18"/>
        <v>0</v>
      </c>
      <c r="AV39" s="8">
        <f t="shared" si="19"/>
        <v>0</v>
      </c>
      <c r="AW39" s="8">
        <f t="shared" si="20"/>
        <v>0</v>
      </c>
      <c r="AX39" s="8">
        <f t="shared" si="21"/>
        <v>0</v>
      </c>
      <c r="AY39" s="8">
        <f t="shared" si="22"/>
        <v>0</v>
      </c>
      <c r="AZ39" s="8">
        <f t="shared" si="23"/>
        <v>0</v>
      </c>
      <c r="BA39" s="8">
        <f t="shared" si="24"/>
        <v>0</v>
      </c>
      <c r="BB39" s="8">
        <f t="shared" si="25"/>
        <v>0</v>
      </c>
      <c r="BC39" s="8">
        <f t="shared" si="26"/>
        <v>0</v>
      </c>
      <c r="BD39" s="8">
        <f t="shared" si="27"/>
        <v>0</v>
      </c>
      <c r="BE39" s="8">
        <f t="shared" si="28"/>
        <v>0</v>
      </c>
      <c r="BF39" s="8">
        <f t="shared" si="29"/>
        <v>0</v>
      </c>
      <c r="BG39" s="8">
        <f t="shared" si="30"/>
        <v>0</v>
      </c>
      <c r="BH39" s="8">
        <f t="shared" si="31"/>
        <v>0</v>
      </c>
      <c r="BI39" s="8">
        <f t="shared" si="32"/>
        <v>0</v>
      </c>
      <c r="BJ39" s="8">
        <f t="shared" si="33"/>
        <v>0</v>
      </c>
      <c r="BK39" s="8">
        <f t="shared" si="34"/>
        <v>0</v>
      </c>
      <c r="BL39" s="8">
        <f t="shared" si="35"/>
        <v>0</v>
      </c>
      <c r="BM39" s="8">
        <f t="shared" si="36"/>
        <v>0</v>
      </c>
      <c r="BN39" s="8">
        <f t="shared" si="37"/>
        <v>0</v>
      </c>
      <c r="BO39" s="8">
        <f t="shared" si="38"/>
        <v>0</v>
      </c>
      <c r="BP39" s="8">
        <f t="shared" si="39"/>
        <v>0</v>
      </c>
      <c r="BQ39" s="8">
        <f t="shared" si="40"/>
        <v>0</v>
      </c>
      <c r="BR39" s="8">
        <f t="shared" si="41"/>
        <v>0</v>
      </c>
      <c r="BS39" s="8">
        <f t="shared" si="42"/>
        <v>0</v>
      </c>
      <c r="BT39" s="44">
        <f t="shared" si="43"/>
        <v>0</v>
      </c>
      <c r="BU39" s="7"/>
      <c r="BZ39" s="4" t="s">
        <v>0</v>
      </c>
      <c r="CA39" s="8">
        <f>COUNTIF($Z$4:$Z$977,"YHEMOLYSIS")</f>
        <v>41</v>
      </c>
      <c r="CB39" s="61">
        <f>100*CA39/$BW$31</f>
        <v>7.9611650485436893</v>
      </c>
      <c r="CC39" s="48">
        <f>100*CA39/$BW$30</f>
        <v>26.797385620915033</v>
      </c>
      <c r="CE39" s="36" t="s">
        <v>2</v>
      </c>
      <c r="CF39" s="48">
        <f>100*CA33/$CF$33</f>
        <v>9.6525096525096519</v>
      </c>
      <c r="CG39" s="48">
        <f>100*CB33/$CF$33</f>
        <v>7.7220077220077217</v>
      </c>
      <c r="CH39" s="48">
        <f>100*CC33/$CF$33</f>
        <v>10.810810810810811</v>
      </c>
      <c r="CI39" s="48">
        <f t="shared" ref="CI39:CJ39" si="59">100*CD33/$CF$33</f>
        <v>6.1776061776061777</v>
      </c>
      <c r="CJ39" s="48">
        <f t="shared" si="59"/>
        <v>65.637065637065632</v>
      </c>
      <c r="CK39" s="48">
        <f>100-CJ39</f>
        <v>34.362934362934368</v>
      </c>
    </row>
    <row r="40" spans="1:90" s="15" customFormat="1" ht="28.8" x14ac:dyDescent="0.3">
      <c r="A40" s="4" t="s">
        <v>1529</v>
      </c>
      <c r="B40" s="4" t="s">
        <v>1530</v>
      </c>
      <c r="C40" s="4">
        <v>2013</v>
      </c>
      <c r="D40" s="4" t="s">
        <v>302</v>
      </c>
      <c r="E40" s="4">
        <v>9</v>
      </c>
      <c r="F40" s="4">
        <v>5</v>
      </c>
      <c r="G40" s="4"/>
      <c r="H40" s="4">
        <v>6686</v>
      </c>
      <c r="I40" s="4">
        <v>6693</v>
      </c>
      <c r="J40" s="4"/>
      <c r="K40" s="4">
        <v>14</v>
      </c>
      <c r="L40" s="4" t="s">
        <v>1531</v>
      </c>
      <c r="M40" s="4" t="s">
        <v>1532</v>
      </c>
      <c r="N40" s="4" t="s">
        <v>1533</v>
      </c>
      <c r="O40" s="4" t="s">
        <v>1534</v>
      </c>
      <c r="P40" s="4" t="s">
        <v>1535</v>
      </c>
      <c r="Q40" s="4" t="s">
        <v>1536</v>
      </c>
      <c r="R40" s="4" t="s">
        <v>34</v>
      </c>
      <c r="S40" s="4" t="s">
        <v>33</v>
      </c>
      <c r="T40" s="4" t="s">
        <v>1537</v>
      </c>
      <c r="U40" s="4"/>
      <c r="V40" s="57" t="s">
        <v>31</v>
      </c>
      <c r="W40" s="58" t="s">
        <v>30</v>
      </c>
      <c r="X40" s="58" t="str">
        <f t="shared" si="46"/>
        <v>YLipid-based</v>
      </c>
      <c r="Y40" s="58" t="s">
        <v>980</v>
      </c>
      <c r="Z40" s="58" t="str">
        <f t="shared" si="47"/>
        <v>YCOMPLEMENT</v>
      </c>
      <c r="AA40" s="58" t="str">
        <f t="shared" si="48"/>
        <v>YLipid-basedCOMPLEMENT</v>
      </c>
      <c r="AB40" s="8"/>
      <c r="AC40" s="8"/>
      <c r="AD40" s="8"/>
      <c r="AE40" s="8" t="s">
        <v>4461</v>
      </c>
      <c r="AF40" s="8"/>
      <c r="AG40" s="8"/>
      <c r="AH40" s="8"/>
      <c r="AI40" s="8"/>
      <c r="AJ40" s="8"/>
      <c r="AK40" s="8">
        <f t="shared" si="8"/>
        <v>0</v>
      </c>
      <c r="AL40" s="8">
        <f t="shared" si="9"/>
        <v>0</v>
      </c>
      <c r="AM40" s="8">
        <f t="shared" si="10"/>
        <v>0</v>
      </c>
      <c r="AN40" s="8">
        <f t="shared" si="11"/>
        <v>1</v>
      </c>
      <c r="AO40" s="8">
        <f t="shared" si="12"/>
        <v>0</v>
      </c>
      <c r="AP40" s="8">
        <f t="shared" si="13"/>
        <v>0</v>
      </c>
      <c r="AQ40" s="8">
        <f t="shared" si="14"/>
        <v>0</v>
      </c>
      <c r="AR40" s="8">
        <f t="shared" si="15"/>
        <v>0</v>
      </c>
      <c r="AS40" s="8">
        <f t="shared" si="16"/>
        <v>0</v>
      </c>
      <c r="AT40" s="8">
        <f t="shared" si="17"/>
        <v>0</v>
      </c>
      <c r="AU40" s="8">
        <f t="shared" si="18"/>
        <v>0</v>
      </c>
      <c r="AV40" s="8">
        <f t="shared" si="19"/>
        <v>0</v>
      </c>
      <c r="AW40" s="8">
        <f t="shared" si="20"/>
        <v>0</v>
      </c>
      <c r="AX40" s="8">
        <f t="shared" si="21"/>
        <v>0</v>
      </c>
      <c r="AY40" s="8">
        <f t="shared" si="22"/>
        <v>0</v>
      </c>
      <c r="AZ40" s="8">
        <f t="shared" si="23"/>
        <v>0</v>
      </c>
      <c r="BA40" s="8">
        <f t="shared" si="24"/>
        <v>0</v>
      </c>
      <c r="BB40" s="8">
        <f t="shared" si="25"/>
        <v>0</v>
      </c>
      <c r="BC40" s="8">
        <f t="shared" si="26"/>
        <v>0</v>
      </c>
      <c r="BD40" s="8">
        <f t="shared" si="27"/>
        <v>0</v>
      </c>
      <c r="BE40" s="8">
        <f t="shared" si="28"/>
        <v>0</v>
      </c>
      <c r="BF40" s="8">
        <f t="shared" si="29"/>
        <v>0</v>
      </c>
      <c r="BG40" s="8">
        <f t="shared" si="30"/>
        <v>0</v>
      </c>
      <c r="BH40" s="8">
        <f t="shared" si="31"/>
        <v>0</v>
      </c>
      <c r="BI40" s="8">
        <f t="shared" si="32"/>
        <v>0</v>
      </c>
      <c r="BJ40" s="8">
        <f t="shared" si="33"/>
        <v>0</v>
      </c>
      <c r="BK40" s="8">
        <f t="shared" si="34"/>
        <v>0</v>
      </c>
      <c r="BL40" s="8">
        <f t="shared" si="35"/>
        <v>0</v>
      </c>
      <c r="BM40" s="8">
        <f t="shared" si="36"/>
        <v>0</v>
      </c>
      <c r="BN40" s="8">
        <f t="shared" si="37"/>
        <v>0</v>
      </c>
      <c r="BO40" s="8">
        <f t="shared" si="38"/>
        <v>0</v>
      </c>
      <c r="BP40" s="8">
        <f t="shared" si="39"/>
        <v>0</v>
      </c>
      <c r="BQ40" s="8">
        <f t="shared" si="40"/>
        <v>0</v>
      </c>
      <c r="BR40" s="8">
        <f t="shared" si="41"/>
        <v>0</v>
      </c>
      <c r="BS40" s="8">
        <f t="shared" si="42"/>
        <v>0</v>
      </c>
      <c r="BT40" s="44">
        <f t="shared" si="43"/>
        <v>0</v>
      </c>
      <c r="BU40" s="7"/>
      <c r="BZ40" s="4" t="s">
        <v>5</v>
      </c>
      <c r="CA40" s="8">
        <f>COUNTIF($Z$4:$Z$977,"YCOAGULATION")</f>
        <v>23</v>
      </c>
      <c r="CB40" s="61">
        <f>100*CA40/$BW$31</f>
        <v>4.4660194174757279</v>
      </c>
      <c r="CC40" s="48">
        <f>100*CA40/$BW$30</f>
        <v>15.032679738562091</v>
      </c>
      <c r="CE40" s="36" t="s">
        <v>3</v>
      </c>
      <c r="CF40" s="48">
        <f>100*CA34/$CF$34</f>
        <v>7.3170731707317076</v>
      </c>
      <c r="CG40" s="48">
        <f>100*CB34/$CF$34</f>
        <v>0</v>
      </c>
      <c r="CH40" s="48">
        <f>100*CC34/$CF$34</f>
        <v>2.9268292682926829</v>
      </c>
      <c r="CI40" s="48">
        <f t="shared" ref="CI40:CJ40" si="60">100*CD34/$CF$34</f>
        <v>8.7804878048780495</v>
      </c>
      <c r="CJ40" s="48">
        <f t="shared" si="60"/>
        <v>80.975609756097555</v>
      </c>
      <c r="CK40" s="48">
        <f t="shared" ref="CK40:CK41" si="61">100-CJ40</f>
        <v>19.024390243902445</v>
      </c>
    </row>
    <row r="41" spans="1:90" s="15" customFormat="1" ht="28.8" x14ac:dyDescent="0.3">
      <c r="A41" s="4" t="s">
        <v>1538</v>
      </c>
      <c r="B41" s="4" t="s">
        <v>1539</v>
      </c>
      <c r="C41" s="4">
        <v>2012</v>
      </c>
      <c r="D41" s="4" t="s">
        <v>41</v>
      </c>
      <c r="E41" s="4">
        <v>160</v>
      </c>
      <c r="F41" s="4">
        <v>2</v>
      </c>
      <c r="G41" s="4"/>
      <c r="H41" s="4">
        <v>394</v>
      </c>
      <c r="I41" s="4">
        <v>400</v>
      </c>
      <c r="J41" s="4"/>
      <c r="K41" s="4">
        <v>32</v>
      </c>
      <c r="L41" s="4" t="s">
        <v>1540</v>
      </c>
      <c r="M41" s="4" t="s">
        <v>1541</v>
      </c>
      <c r="N41" s="4" t="s">
        <v>1542</v>
      </c>
      <c r="O41" s="4" t="s">
        <v>1543</v>
      </c>
      <c r="P41" s="4" t="s">
        <v>1544</v>
      </c>
      <c r="Q41" s="4" t="s">
        <v>1545</v>
      </c>
      <c r="R41" s="4" t="s">
        <v>34</v>
      </c>
      <c r="S41" s="4" t="s">
        <v>33</v>
      </c>
      <c r="T41" s="4" t="s">
        <v>1546</v>
      </c>
      <c r="U41" s="4"/>
      <c r="V41" s="57" t="s">
        <v>31</v>
      </c>
      <c r="W41" s="58" t="s">
        <v>30</v>
      </c>
      <c r="X41" s="58" t="str">
        <f t="shared" si="46"/>
        <v>YLipid-based</v>
      </c>
      <c r="Y41" s="58" t="s">
        <v>980</v>
      </c>
      <c r="Z41" s="58" t="str">
        <f t="shared" si="47"/>
        <v>YCOMPLEMENT</v>
      </c>
      <c r="AA41" s="58" t="str">
        <f t="shared" si="48"/>
        <v>YLipid-basedCOMPLEMENT</v>
      </c>
      <c r="AB41" s="8"/>
      <c r="AC41" s="8"/>
      <c r="AD41" s="8"/>
      <c r="AE41" s="8"/>
      <c r="AF41" s="8"/>
      <c r="AG41" s="8" t="s">
        <v>4461</v>
      </c>
      <c r="AH41" s="8"/>
      <c r="AI41" s="8"/>
      <c r="AJ41" s="8"/>
      <c r="AK41" s="8">
        <f t="shared" si="8"/>
        <v>0</v>
      </c>
      <c r="AL41" s="8">
        <f t="shared" si="9"/>
        <v>0</v>
      </c>
      <c r="AM41" s="8">
        <f t="shared" si="10"/>
        <v>0</v>
      </c>
      <c r="AN41" s="8">
        <f t="shared" si="11"/>
        <v>0</v>
      </c>
      <c r="AO41" s="8">
        <f t="shared" si="12"/>
        <v>0</v>
      </c>
      <c r="AP41" s="8">
        <f t="shared" si="13"/>
        <v>1</v>
      </c>
      <c r="AQ41" s="8">
        <f t="shared" si="14"/>
        <v>0</v>
      </c>
      <c r="AR41" s="8">
        <f t="shared" si="15"/>
        <v>0</v>
      </c>
      <c r="AS41" s="8">
        <f t="shared" si="16"/>
        <v>0</v>
      </c>
      <c r="AT41" s="8">
        <f t="shared" si="17"/>
        <v>0</v>
      </c>
      <c r="AU41" s="8">
        <f t="shared" si="18"/>
        <v>0</v>
      </c>
      <c r="AV41" s="8">
        <f t="shared" si="19"/>
        <v>0</v>
      </c>
      <c r="AW41" s="8">
        <f t="shared" si="20"/>
        <v>0</v>
      </c>
      <c r="AX41" s="8">
        <f t="shared" si="21"/>
        <v>0</v>
      </c>
      <c r="AY41" s="8">
        <f t="shared" si="22"/>
        <v>0</v>
      </c>
      <c r="AZ41" s="8">
        <f t="shared" si="23"/>
        <v>0</v>
      </c>
      <c r="BA41" s="8">
        <f t="shared" si="24"/>
        <v>0</v>
      </c>
      <c r="BB41" s="8">
        <f t="shared" si="25"/>
        <v>0</v>
      </c>
      <c r="BC41" s="8">
        <f t="shared" si="26"/>
        <v>0</v>
      </c>
      <c r="BD41" s="8">
        <f t="shared" si="27"/>
        <v>0</v>
      </c>
      <c r="BE41" s="8">
        <f t="shared" si="28"/>
        <v>0</v>
      </c>
      <c r="BF41" s="8">
        <f t="shared" si="29"/>
        <v>0</v>
      </c>
      <c r="BG41" s="8">
        <f t="shared" si="30"/>
        <v>0</v>
      </c>
      <c r="BH41" s="8">
        <f t="shared" si="31"/>
        <v>0</v>
      </c>
      <c r="BI41" s="8">
        <f t="shared" si="32"/>
        <v>0</v>
      </c>
      <c r="BJ41" s="8">
        <f t="shared" si="33"/>
        <v>0</v>
      </c>
      <c r="BK41" s="8">
        <f t="shared" si="34"/>
        <v>0</v>
      </c>
      <c r="BL41" s="8">
        <f t="shared" si="35"/>
        <v>0</v>
      </c>
      <c r="BM41" s="8">
        <f t="shared" si="36"/>
        <v>0</v>
      </c>
      <c r="BN41" s="8">
        <f t="shared" si="37"/>
        <v>0</v>
      </c>
      <c r="BO41" s="8">
        <f t="shared" si="38"/>
        <v>0</v>
      </c>
      <c r="BP41" s="8">
        <f t="shared" si="39"/>
        <v>0</v>
      </c>
      <c r="BQ41" s="8">
        <f t="shared" si="40"/>
        <v>0</v>
      </c>
      <c r="BR41" s="8">
        <f t="shared" si="41"/>
        <v>0</v>
      </c>
      <c r="BS41" s="8">
        <f t="shared" si="42"/>
        <v>0</v>
      </c>
      <c r="BT41" s="44">
        <f t="shared" si="43"/>
        <v>0</v>
      </c>
      <c r="BU41" s="7"/>
      <c r="BZ41" s="4" t="s">
        <v>1152</v>
      </c>
      <c r="CA41" s="8">
        <f>COUNTIF($Z$4:$Z$2977,"YPLATELET")</f>
        <v>35</v>
      </c>
      <c r="CB41" s="61">
        <f>100*CA41/$BW$31</f>
        <v>6.7961165048543686</v>
      </c>
      <c r="CC41" s="48">
        <f>100*CA41/$BW$30</f>
        <v>22.875816993464053</v>
      </c>
      <c r="CE41" s="36" t="s">
        <v>4</v>
      </c>
      <c r="CF41" s="48">
        <f>100*CA35/$CF$35</f>
        <v>1.9607843137254901</v>
      </c>
      <c r="CG41" s="48">
        <f>100*CB35/$CF$35</f>
        <v>5.882352941176471</v>
      </c>
      <c r="CH41" s="48">
        <f>100*CC35/$CF$35</f>
        <v>1.9607843137254901</v>
      </c>
      <c r="CI41" s="48">
        <f t="shared" ref="CI41:CJ41" si="62">100*CD35/$CF$35</f>
        <v>39.215686274509807</v>
      </c>
      <c r="CJ41" s="48">
        <f t="shared" si="62"/>
        <v>50.980392156862742</v>
      </c>
      <c r="CK41" s="48">
        <f t="shared" si="61"/>
        <v>49.019607843137258</v>
      </c>
    </row>
    <row r="42" spans="1:90" s="15" customFormat="1" ht="28.8" x14ac:dyDescent="0.3">
      <c r="A42" s="4" t="s">
        <v>163</v>
      </c>
      <c r="B42" s="4" t="s">
        <v>162</v>
      </c>
      <c r="C42" s="4">
        <v>2011</v>
      </c>
      <c r="D42" s="4" t="s">
        <v>161</v>
      </c>
      <c r="E42" s="4">
        <v>286</v>
      </c>
      <c r="F42" s="4">
        <v>1</v>
      </c>
      <c r="G42" s="4"/>
      <c r="H42" s="4">
        <v>123</v>
      </c>
      <c r="I42" s="4">
        <v>130</v>
      </c>
      <c r="J42" s="4"/>
      <c r="K42" s="4">
        <v>32</v>
      </c>
      <c r="L42" s="4" t="s">
        <v>160</v>
      </c>
      <c r="M42" s="4" t="s">
        <v>159</v>
      </c>
      <c r="N42" s="4" t="s">
        <v>1555</v>
      </c>
      <c r="O42" s="4" t="s">
        <v>1556</v>
      </c>
      <c r="P42" s="4" t="s">
        <v>158</v>
      </c>
      <c r="Q42" s="4"/>
      <c r="R42" s="4" t="s">
        <v>34</v>
      </c>
      <c r="S42" s="4" t="s">
        <v>33</v>
      </c>
      <c r="T42" s="4" t="s">
        <v>157</v>
      </c>
      <c r="U42" s="4"/>
      <c r="V42" s="57" t="s">
        <v>31</v>
      </c>
      <c r="W42" s="58" t="s">
        <v>30</v>
      </c>
      <c r="X42" s="58" t="str">
        <f t="shared" si="46"/>
        <v>YLipid-based</v>
      </c>
      <c r="Y42" s="58" t="s">
        <v>980</v>
      </c>
      <c r="Z42" s="58" t="str">
        <f t="shared" si="47"/>
        <v>YCOMPLEMENT</v>
      </c>
      <c r="AA42" s="58" t="str">
        <f t="shared" si="48"/>
        <v>YLipid-basedCOMPLEMENT</v>
      </c>
      <c r="AB42" s="8"/>
      <c r="AC42" s="8"/>
      <c r="AD42" s="8"/>
      <c r="AE42" s="8"/>
      <c r="AF42" s="8"/>
      <c r="AG42" s="8" t="s">
        <v>4461</v>
      </c>
      <c r="AH42" s="8"/>
      <c r="AI42" s="8"/>
      <c r="AJ42" s="8"/>
      <c r="AK42" s="8">
        <f t="shared" si="8"/>
        <v>0</v>
      </c>
      <c r="AL42" s="8">
        <f t="shared" si="9"/>
        <v>0</v>
      </c>
      <c r="AM42" s="8">
        <f t="shared" si="10"/>
        <v>0</v>
      </c>
      <c r="AN42" s="8">
        <f t="shared" si="11"/>
        <v>0</v>
      </c>
      <c r="AO42" s="8">
        <f t="shared" si="12"/>
        <v>0</v>
      </c>
      <c r="AP42" s="8">
        <f t="shared" si="13"/>
        <v>1</v>
      </c>
      <c r="AQ42" s="8">
        <f t="shared" si="14"/>
        <v>0</v>
      </c>
      <c r="AR42" s="8">
        <f t="shared" si="15"/>
        <v>0</v>
      </c>
      <c r="AS42" s="8">
        <f t="shared" si="16"/>
        <v>0</v>
      </c>
      <c r="AT42" s="8">
        <f t="shared" si="17"/>
        <v>0</v>
      </c>
      <c r="AU42" s="8">
        <f t="shared" si="18"/>
        <v>0</v>
      </c>
      <c r="AV42" s="8">
        <f t="shared" si="19"/>
        <v>0</v>
      </c>
      <c r="AW42" s="8">
        <f t="shared" si="20"/>
        <v>0</v>
      </c>
      <c r="AX42" s="8">
        <f t="shared" si="21"/>
        <v>0</v>
      </c>
      <c r="AY42" s="8">
        <f t="shared" si="22"/>
        <v>0</v>
      </c>
      <c r="AZ42" s="8">
        <f t="shared" si="23"/>
        <v>0</v>
      </c>
      <c r="BA42" s="8">
        <f t="shared" si="24"/>
        <v>0</v>
      </c>
      <c r="BB42" s="8">
        <f t="shared" si="25"/>
        <v>0</v>
      </c>
      <c r="BC42" s="8">
        <f t="shared" si="26"/>
        <v>0</v>
      </c>
      <c r="BD42" s="8">
        <f t="shared" si="27"/>
        <v>0</v>
      </c>
      <c r="BE42" s="8">
        <f t="shared" si="28"/>
        <v>0</v>
      </c>
      <c r="BF42" s="8">
        <f t="shared" si="29"/>
        <v>0</v>
      </c>
      <c r="BG42" s="8">
        <f t="shared" si="30"/>
        <v>0</v>
      </c>
      <c r="BH42" s="8">
        <f t="shared" si="31"/>
        <v>0</v>
      </c>
      <c r="BI42" s="8">
        <f t="shared" si="32"/>
        <v>0</v>
      </c>
      <c r="BJ42" s="8">
        <f t="shared" si="33"/>
        <v>0</v>
      </c>
      <c r="BK42" s="8">
        <f t="shared" si="34"/>
        <v>0</v>
      </c>
      <c r="BL42" s="8">
        <f t="shared" si="35"/>
        <v>0</v>
      </c>
      <c r="BM42" s="8">
        <f t="shared" si="36"/>
        <v>0</v>
      </c>
      <c r="BN42" s="8">
        <f t="shared" si="37"/>
        <v>0</v>
      </c>
      <c r="BO42" s="8">
        <f t="shared" si="38"/>
        <v>0</v>
      </c>
      <c r="BP42" s="8">
        <f t="shared" si="39"/>
        <v>0</v>
      </c>
      <c r="BQ42" s="8">
        <f t="shared" si="40"/>
        <v>0</v>
      </c>
      <c r="BR42" s="8">
        <f t="shared" si="41"/>
        <v>0</v>
      </c>
      <c r="BS42" s="8">
        <f t="shared" si="42"/>
        <v>0</v>
      </c>
      <c r="BT42" s="44">
        <f t="shared" si="43"/>
        <v>0</v>
      </c>
      <c r="BU42" s="7"/>
      <c r="BZ42" s="4" t="s">
        <v>1163</v>
      </c>
      <c r="CA42" s="8">
        <f>COUNTIF($Z$4:$Z$2977,"YCOMPLEMENT")</f>
        <v>54</v>
      </c>
      <c r="CB42" s="61">
        <f>100*CA42/$BW$31</f>
        <v>10.485436893203884</v>
      </c>
      <c r="CC42" s="48">
        <f>100*CA42/$BW$30</f>
        <v>35.294117647058826</v>
      </c>
      <c r="CD42" s="35"/>
      <c r="CE42" s="36" t="s">
        <v>15</v>
      </c>
    </row>
    <row r="43" spans="1:90" s="15" customFormat="1" ht="28.8" x14ac:dyDescent="0.3">
      <c r="A43" s="4" t="s">
        <v>1557</v>
      </c>
      <c r="B43" s="4" t="s">
        <v>1558</v>
      </c>
      <c r="C43" s="4">
        <v>2009</v>
      </c>
      <c r="D43" s="4" t="s">
        <v>181</v>
      </c>
      <c r="E43" s="4">
        <v>30</v>
      </c>
      <c r="F43" s="4">
        <v>12</v>
      </c>
      <c r="G43" s="4"/>
      <c r="H43" s="4">
        <v>2231</v>
      </c>
      <c r="I43" s="4">
        <v>2240</v>
      </c>
      <c r="J43" s="4"/>
      <c r="K43" s="4">
        <v>109</v>
      </c>
      <c r="L43" s="4" t="s">
        <v>1559</v>
      </c>
      <c r="M43" s="4" t="s">
        <v>1560</v>
      </c>
      <c r="N43" s="4" t="s">
        <v>1561</v>
      </c>
      <c r="O43" s="4" t="s">
        <v>1562</v>
      </c>
      <c r="P43" s="4" t="s">
        <v>1563</v>
      </c>
      <c r="Q43" s="4" t="s">
        <v>1564</v>
      </c>
      <c r="R43" s="4" t="s">
        <v>34</v>
      </c>
      <c r="S43" s="4" t="s">
        <v>33</v>
      </c>
      <c r="T43" s="4" t="s">
        <v>1565</v>
      </c>
      <c r="U43" s="4"/>
      <c r="V43" s="57" t="s">
        <v>31</v>
      </c>
      <c r="W43" s="58" t="s">
        <v>30</v>
      </c>
      <c r="X43" s="58" t="str">
        <f t="shared" si="46"/>
        <v>YLipid-based</v>
      </c>
      <c r="Y43" s="58" t="s">
        <v>980</v>
      </c>
      <c r="Z43" s="58" t="str">
        <f t="shared" si="47"/>
        <v>YCOMPLEMENT</v>
      </c>
      <c r="AA43" s="58" t="str">
        <f t="shared" si="48"/>
        <v>YLipid-basedCOMPLEMENT</v>
      </c>
      <c r="AB43" s="8"/>
      <c r="AC43" s="8"/>
      <c r="AD43" s="8"/>
      <c r="AE43" s="8"/>
      <c r="AF43" s="8"/>
      <c r="AG43" s="8" t="s">
        <v>4461</v>
      </c>
      <c r="AH43" s="8"/>
      <c r="AI43" s="8"/>
      <c r="AJ43" s="8"/>
      <c r="AK43" s="8">
        <f t="shared" si="8"/>
        <v>0</v>
      </c>
      <c r="AL43" s="8">
        <f t="shared" si="9"/>
        <v>0</v>
      </c>
      <c r="AM43" s="8">
        <f t="shared" si="10"/>
        <v>0</v>
      </c>
      <c r="AN43" s="8">
        <f t="shared" si="11"/>
        <v>0</v>
      </c>
      <c r="AO43" s="8">
        <f t="shared" si="12"/>
        <v>0</v>
      </c>
      <c r="AP43" s="8">
        <f t="shared" si="13"/>
        <v>1</v>
      </c>
      <c r="AQ43" s="8">
        <f t="shared" si="14"/>
        <v>0</v>
      </c>
      <c r="AR43" s="8">
        <f t="shared" si="15"/>
        <v>0</v>
      </c>
      <c r="AS43" s="8">
        <f t="shared" si="16"/>
        <v>0</v>
      </c>
      <c r="AT43" s="8">
        <f t="shared" si="17"/>
        <v>0</v>
      </c>
      <c r="AU43" s="8">
        <f t="shared" si="18"/>
        <v>0</v>
      </c>
      <c r="AV43" s="8">
        <f t="shared" si="19"/>
        <v>0</v>
      </c>
      <c r="AW43" s="8">
        <f t="shared" si="20"/>
        <v>0</v>
      </c>
      <c r="AX43" s="8">
        <f t="shared" si="21"/>
        <v>0</v>
      </c>
      <c r="AY43" s="8">
        <f t="shared" si="22"/>
        <v>0</v>
      </c>
      <c r="AZ43" s="8">
        <f t="shared" si="23"/>
        <v>0</v>
      </c>
      <c r="BA43" s="8">
        <f t="shared" si="24"/>
        <v>0</v>
      </c>
      <c r="BB43" s="8">
        <f t="shared" si="25"/>
        <v>0</v>
      </c>
      <c r="BC43" s="8">
        <f t="shared" si="26"/>
        <v>0</v>
      </c>
      <c r="BD43" s="8">
        <f t="shared" si="27"/>
        <v>0</v>
      </c>
      <c r="BE43" s="8">
        <f t="shared" si="28"/>
        <v>0</v>
      </c>
      <c r="BF43" s="8">
        <f t="shared" si="29"/>
        <v>0</v>
      </c>
      <c r="BG43" s="8">
        <f t="shared" si="30"/>
        <v>0</v>
      </c>
      <c r="BH43" s="8">
        <f t="shared" si="31"/>
        <v>0</v>
      </c>
      <c r="BI43" s="8">
        <f t="shared" si="32"/>
        <v>0</v>
      </c>
      <c r="BJ43" s="8">
        <f t="shared" si="33"/>
        <v>0</v>
      </c>
      <c r="BK43" s="8">
        <f t="shared" si="34"/>
        <v>0</v>
      </c>
      <c r="BL43" s="8">
        <f t="shared" si="35"/>
        <v>0</v>
      </c>
      <c r="BM43" s="8">
        <f t="shared" si="36"/>
        <v>0</v>
      </c>
      <c r="BN43" s="8">
        <f t="shared" si="37"/>
        <v>0</v>
      </c>
      <c r="BO43" s="8">
        <f t="shared" si="38"/>
        <v>0</v>
      </c>
      <c r="BP43" s="8">
        <f t="shared" si="39"/>
        <v>0</v>
      </c>
      <c r="BQ43" s="8">
        <f t="shared" si="40"/>
        <v>0</v>
      </c>
      <c r="BR43" s="8">
        <f t="shared" si="41"/>
        <v>0</v>
      </c>
      <c r="BS43" s="8">
        <f t="shared" si="42"/>
        <v>0</v>
      </c>
      <c r="BT43" s="44">
        <f t="shared" si="43"/>
        <v>0</v>
      </c>
      <c r="BU43" s="7"/>
      <c r="BZ43" s="51" t="s">
        <v>8</v>
      </c>
      <c r="CA43" s="26">
        <f>COUNTIF($V$4:$V$2977,"N")</f>
        <v>362</v>
      </c>
      <c r="CB43" s="61">
        <f>100*CA43/$BW$31</f>
        <v>70.291262135922324</v>
      </c>
      <c r="CC43" s="4"/>
      <c r="CD43" s="35"/>
    </row>
    <row r="44" spans="1:90" s="15" customFormat="1" ht="28.8" x14ac:dyDescent="0.3">
      <c r="A44" s="4" t="s">
        <v>1589</v>
      </c>
      <c r="B44" s="4" t="s">
        <v>1590</v>
      </c>
      <c r="C44" s="4">
        <v>2014</v>
      </c>
      <c r="D44" s="4" t="s">
        <v>117</v>
      </c>
      <c r="E44" s="4">
        <v>8</v>
      </c>
      <c r="F44" s="4">
        <v>8</v>
      </c>
      <c r="G44" s="4"/>
      <c r="H44" s="4">
        <v>7687</v>
      </c>
      <c r="I44" s="4">
        <v>7703</v>
      </c>
      <c r="J44" s="4"/>
      <c r="K44" s="4">
        <v>18</v>
      </c>
      <c r="L44" s="4" t="s">
        <v>1591</v>
      </c>
      <c r="M44" s="4" t="s">
        <v>1592</v>
      </c>
      <c r="N44" s="4" t="s">
        <v>1593</v>
      </c>
      <c r="O44" s="4" t="s">
        <v>1594</v>
      </c>
      <c r="P44" s="4" t="s">
        <v>1595</v>
      </c>
      <c r="Q44" s="4" t="s">
        <v>1596</v>
      </c>
      <c r="R44" s="4" t="s">
        <v>34</v>
      </c>
      <c r="S44" s="4" t="s">
        <v>33</v>
      </c>
      <c r="T44" s="4" t="s">
        <v>1597</v>
      </c>
      <c r="U44" s="4"/>
      <c r="V44" s="57" t="s">
        <v>31</v>
      </c>
      <c r="W44" s="58" t="s">
        <v>28</v>
      </c>
      <c r="X44" s="58" t="str">
        <f t="shared" si="46"/>
        <v>YPolymer-based</v>
      </c>
      <c r="Y44" s="58" t="s">
        <v>980</v>
      </c>
      <c r="Z44" s="58" t="str">
        <f t="shared" si="47"/>
        <v>YCOMPLEMENT</v>
      </c>
      <c r="AA44" s="58" t="str">
        <f t="shared" si="48"/>
        <v>YPolymer-basedCOMPLEMENT</v>
      </c>
      <c r="AB44" s="8"/>
      <c r="AC44" s="8"/>
      <c r="AD44" s="8"/>
      <c r="AE44" s="8" t="s">
        <v>4461</v>
      </c>
      <c r="AF44" s="8"/>
      <c r="AG44" s="8" t="s">
        <v>4461</v>
      </c>
      <c r="AH44" s="8"/>
      <c r="AI44" s="8"/>
      <c r="AJ44" s="8"/>
      <c r="AK44" s="8">
        <f t="shared" si="8"/>
        <v>0</v>
      </c>
      <c r="AL44" s="8">
        <f t="shared" si="9"/>
        <v>0</v>
      </c>
      <c r="AM44" s="8">
        <f t="shared" si="10"/>
        <v>0</v>
      </c>
      <c r="AN44" s="8">
        <f t="shared" si="11"/>
        <v>1</v>
      </c>
      <c r="AO44" s="8">
        <f t="shared" si="12"/>
        <v>0</v>
      </c>
      <c r="AP44" s="8">
        <f t="shared" si="13"/>
        <v>1</v>
      </c>
      <c r="AQ44" s="8">
        <f t="shared" si="14"/>
        <v>0</v>
      </c>
      <c r="AR44" s="8">
        <f t="shared" si="15"/>
        <v>0</v>
      </c>
      <c r="AS44" s="8">
        <f t="shared" si="16"/>
        <v>0</v>
      </c>
      <c r="AT44" s="8">
        <f t="shared" si="17"/>
        <v>0</v>
      </c>
      <c r="AU44" s="8">
        <f t="shared" si="18"/>
        <v>0</v>
      </c>
      <c r="AV44" s="8">
        <f t="shared" si="19"/>
        <v>0</v>
      </c>
      <c r="AW44" s="8">
        <f t="shared" si="20"/>
        <v>0</v>
      </c>
      <c r="AX44" s="8">
        <f t="shared" si="21"/>
        <v>0</v>
      </c>
      <c r="AY44" s="8">
        <f t="shared" si="22"/>
        <v>0</v>
      </c>
      <c r="AZ44" s="8">
        <f t="shared" si="23"/>
        <v>0</v>
      </c>
      <c r="BA44" s="8">
        <f t="shared" si="24"/>
        <v>0</v>
      </c>
      <c r="BB44" s="8">
        <f t="shared" si="25"/>
        <v>0</v>
      </c>
      <c r="BC44" s="8">
        <f t="shared" si="26"/>
        <v>0</v>
      </c>
      <c r="BD44" s="8">
        <f t="shared" si="27"/>
        <v>0</v>
      </c>
      <c r="BE44" s="8">
        <f t="shared" si="28"/>
        <v>0</v>
      </c>
      <c r="BF44" s="8">
        <f t="shared" si="29"/>
        <v>0</v>
      </c>
      <c r="BG44" s="8">
        <f t="shared" si="30"/>
        <v>0</v>
      </c>
      <c r="BH44" s="8">
        <f t="shared" si="31"/>
        <v>0</v>
      </c>
      <c r="BI44" s="8">
        <f t="shared" si="32"/>
        <v>0</v>
      </c>
      <c r="BJ44" s="8">
        <f t="shared" si="33"/>
        <v>0</v>
      </c>
      <c r="BK44" s="8">
        <f t="shared" si="34"/>
        <v>0</v>
      </c>
      <c r="BL44" s="8">
        <f t="shared" si="35"/>
        <v>0</v>
      </c>
      <c r="BM44" s="8">
        <f t="shared" si="36"/>
        <v>0</v>
      </c>
      <c r="BN44" s="8">
        <f t="shared" si="37"/>
        <v>0</v>
      </c>
      <c r="BO44" s="8">
        <f t="shared" si="38"/>
        <v>0</v>
      </c>
      <c r="BP44" s="8">
        <f t="shared" si="39"/>
        <v>0</v>
      </c>
      <c r="BQ44" s="8">
        <f t="shared" si="40"/>
        <v>0</v>
      </c>
      <c r="BR44" s="8">
        <f t="shared" si="41"/>
        <v>0</v>
      </c>
      <c r="BS44" s="8">
        <f t="shared" si="42"/>
        <v>0</v>
      </c>
      <c r="BT44" s="44">
        <f t="shared" si="43"/>
        <v>0</v>
      </c>
      <c r="BU44" s="7"/>
      <c r="BZ44" s="51" t="s">
        <v>27</v>
      </c>
      <c r="CA44" s="8">
        <f>COUNTIF($V$4:$V$2278,"Y")</f>
        <v>153</v>
      </c>
      <c r="CF44" s="36" t="s">
        <v>4483</v>
      </c>
      <c r="CG44" s="36" t="s">
        <v>4484</v>
      </c>
      <c r="CH44" s="36" t="s">
        <v>4485</v>
      </c>
      <c r="CI44" s="36" t="s">
        <v>4486</v>
      </c>
      <c r="CJ44" s="34"/>
    </row>
    <row r="45" spans="1:90" s="15" customFormat="1" ht="28.8" x14ac:dyDescent="0.3">
      <c r="A45" s="4" t="s">
        <v>1630</v>
      </c>
      <c r="B45" s="4" t="s">
        <v>1631</v>
      </c>
      <c r="C45" s="4">
        <v>2011</v>
      </c>
      <c r="D45" s="4" t="s">
        <v>1632</v>
      </c>
      <c r="E45" s="4">
        <v>12</v>
      </c>
      <c r="F45" s="4" t="s">
        <v>1633</v>
      </c>
      <c r="G45" s="4"/>
      <c r="H45" s="4">
        <v>44</v>
      </c>
      <c r="I45" s="4">
        <v>51</v>
      </c>
      <c r="J45" s="4"/>
      <c r="K45" s="4">
        <v>5</v>
      </c>
      <c r="L45" s="4" t="s">
        <v>1634</v>
      </c>
      <c r="M45" s="4" t="s">
        <v>1635</v>
      </c>
      <c r="N45" s="4" t="s">
        <v>1636</v>
      </c>
      <c r="O45" s="4" t="s">
        <v>1637</v>
      </c>
      <c r="P45" s="4" t="s">
        <v>1638</v>
      </c>
      <c r="Q45" s="4" t="s">
        <v>1639</v>
      </c>
      <c r="R45" s="4" t="s">
        <v>34</v>
      </c>
      <c r="S45" s="4" t="s">
        <v>33</v>
      </c>
      <c r="T45" s="4" t="s">
        <v>1640</v>
      </c>
      <c r="U45" s="4"/>
      <c r="V45" s="57" t="s">
        <v>31</v>
      </c>
      <c r="W45" s="58" t="s">
        <v>28</v>
      </c>
      <c r="X45" s="58" t="str">
        <f t="shared" si="46"/>
        <v>YPolymer-based</v>
      </c>
      <c r="Y45" s="58" t="s">
        <v>980</v>
      </c>
      <c r="Z45" s="58" t="str">
        <f t="shared" si="47"/>
        <v>YCOMPLEMENT</v>
      </c>
      <c r="AA45" s="58" t="str">
        <f t="shared" si="48"/>
        <v>YPolymer-basedCOMPLEMENT</v>
      </c>
      <c r="AB45" s="8"/>
      <c r="AC45" s="8"/>
      <c r="AD45" s="8"/>
      <c r="AE45" s="8" t="s">
        <v>4461</v>
      </c>
      <c r="AF45" s="8"/>
      <c r="AG45" s="8" t="s">
        <v>4461</v>
      </c>
      <c r="AH45" s="8"/>
      <c r="AI45" s="8"/>
      <c r="AJ45" s="8"/>
      <c r="AK45" s="8">
        <f t="shared" si="8"/>
        <v>0</v>
      </c>
      <c r="AL45" s="8">
        <f t="shared" si="9"/>
        <v>0</v>
      </c>
      <c r="AM45" s="8">
        <f t="shared" si="10"/>
        <v>0</v>
      </c>
      <c r="AN45" s="8">
        <f t="shared" si="11"/>
        <v>1</v>
      </c>
      <c r="AO45" s="8">
        <f t="shared" si="12"/>
        <v>0</v>
      </c>
      <c r="AP45" s="8">
        <f t="shared" si="13"/>
        <v>1</v>
      </c>
      <c r="AQ45" s="8">
        <f t="shared" si="14"/>
        <v>0</v>
      </c>
      <c r="AR45" s="8">
        <f t="shared" si="15"/>
        <v>0</v>
      </c>
      <c r="AS45" s="8">
        <f t="shared" si="16"/>
        <v>0</v>
      </c>
      <c r="AT45" s="8">
        <f t="shared" si="17"/>
        <v>0</v>
      </c>
      <c r="AU45" s="8">
        <f t="shared" si="18"/>
        <v>0</v>
      </c>
      <c r="AV45" s="8">
        <f t="shared" si="19"/>
        <v>0</v>
      </c>
      <c r="AW45" s="8">
        <f t="shared" si="20"/>
        <v>0</v>
      </c>
      <c r="AX45" s="8">
        <f t="shared" si="21"/>
        <v>0</v>
      </c>
      <c r="AY45" s="8">
        <f t="shared" si="22"/>
        <v>0</v>
      </c>
      <c r="AZ45" s="8">
        <f t="shared" si="23"/>
        <v>0</v>
      </c>
      <c r="BA45" s="8">
        <f t="shared" si="24"/>
        <v>0</v>
      </c>
      <c r="BB45" s="8">
        <f t="shared" si="25"/>
        <v>0</v>
      </c>
      <c r="BC45" s="8">
        <f t="shared" si="26"/>
        <v>0</v>
      </c>
      <c r="BD45" s="8">
        <f t="shared" si="27"/>
        <v>0</v>
      </c>
      <c r="BE45" s="8">
        <f t="shared" si="28"/>
        <v>0</v>
      </c>
      <c r="BF45" s="8">
        <f t="shared" si="29"/>
        <v>0</v>
      </c>
      <c r="BG45" s="8">
        <f t="shared" si="30"/>
        <v>0</v>
      </c>
      <c r="BH45" s="8">
        <f t="shared" si="31"/>
        <v>0</v>
      </c>
      <c r="BI45" s="8">
        <f t="shared" si="32"/>
        <v>0</v>
      </c>
      <c r="BJ45" s="8">
        <f t="shared" si="33"/>
        <v>0</v>
      </c>
      <c r="BK45" s="8">
        <f t="shared" si="34"/>
        <v>0</v>
      </c>
      <c r="BL45" s="8">
        <f t="shared" si="35"/>
        <v>0</v>
      </c>
      <c r="BM45" s="8">
        <f t="shared" si="36"/>
        <v>0</v>
      </c>
      <c r="BN45" s="8">
        <f t="shared" si="37"/>
        <v>0</v>
      </c>
      <c r="BO45" s="8">
        <f t="shared" si="38"/>
        <v>0</v>
      </c>
      <c r="BP45" s="8">
        <f t="shared" si="39"/>
        <v>0</v>
      </c>
      <c r="BQ45" s="8">
        <f t="shared" si="40"/>
        <v>0</v>
      </c>
      <c r="BR45" s="8">
        <f t="shared" si="41"/>
        <v>0</v>
      </c>
      <c r="BS45" s="8">
        <f t="shared" si="42"/>
        <v>0</v>
      </c>
      <c r="BT45" s="44">
        <f t="shared" si="43"/>
        <v>0</v>
      </c>
      <c r="BU45" s="7"/>
      <c r="BZ45" s="51" t="s">
        <v>29</v>
      </c>
      <c r="CA45" s="108">
        <f>COUNTIF($V$4:$V$1010,"*")</f>
        <v>515</v>
      </c>
      <c r="CE45" s="36" t="s">
        <v>2</v>
      </c>
      <c r="CF45" s="48">
        <f>100*CA33/$CG$33</f>
        <v>28.089887640449437</v>
      </c>
      <c r="CG45" s="48">
        <f>100*CB33/$CG$33</f>
        <v>22.471910112359552</v>
      </c>
      <c r="CH45" s="48">
        <f>100*CC33/$CG$33</f>
        <v>31.460674157303369</v>
      </c>
      <c r="CI45" s="48">
        <f t="shared" ref="CI45" si="63">100*CD33/$CG$33</f>
        <v>17.977528089887642</v>
      </c>
      <c r="CJ45" s="37"/>
    </row>
    <row r="46" spans="1:90" s="15" customFormat="1" ht="28.8" x14ac:dyDescent="0.3">
      <c r="A46" s="4" t="s">
        <v>1641</v>
      </c>
      <c r="B46" s="4" t="s">
        <v>1642</v>
      </c>
      <c r="C46" s="4">
        <v>2011</v>
      </c>
      <c r="D46" s="4" t="s">
        <v>181</v>
      </c>
      <c r="E46" s="4">
        <v>32</v>
      </c>
      <c r="F46" s="4">
        <v>6</v>
      </c>
      <c r="G46" s="4"/>
      <c r="H46" s="4">
        <v>1646</v>
      </c>
      <c r="I46" s="4">
        <v>1656</v>
      </c>
      <c r="J46" s="4"/>
      <c r="K46" s="4">
        <v>42</v>
      </c>
      <c r="L46" s="4" t="s">
        <v>1643</v>
      </c>
      <c r="M46" s="4" t="s">
        <v>1644</v>
      </c>
      <c r="N46" s="4" t="s">
        <v>1645</v>
      </c>
      <c r="O46" s="4" t="s">
        <v>1646</v>
      </c>
      <c r="P46" s="4" t="s">
        <v>1647</v>
      </c>
      <c r="Q46" s="4" t="s">
        <v>1648</v>
      </c>
      <c r="R46" s="4" t="s">
        <v>34</v>
      </c>
      <c r="S46" s="4" t="s">
        <v>33</v>
      </c>
      <c r="T46" s="4" t="s">
        <v>1649</v>
      </c>
      <c r="U46" s="4"/>
      <c r="V46" s="57" t="s">
        <v>31</v>
      </c>
      <c r="W46" s="58" t="s">
        <v>28</v>
      </c>
      <c r="X46" s="58" t="str">
        <f t="shared" si="46"/>
        <v>YPolymer-based</v>
      </c>
      <c r="Y46" s="58" t="s">
        <v>980</v>
      </c>
      <c r="Z46" s="58" t="str">
        <f t="shared" si="47"/>
        <v>YCOMPLEMENT</v>
      </c>
      <c r="AA46" s="58" t="str">
        <f t="shared" si="48"/>
        <v>YPolymer-basedCOMPLEMENT</v>
      </c>
      <c r="AB46" s="8"/>
      <c r="AC46" s="8"/>
      <c r="AD46" s="8"/>
      <c r="AE46" s="8" t="s">
        <v>4461</v>
      </c>
      <c r="AF46" s="8"/>
      <c r="AG46" s="8"/>
      <c r="AH46" s="8"/>
      <c r="AI46" s="8"/>
      <c r="AJ46" s="8"/>
      <c r="AK46" s="8">
        <f t="shared" si="8"/>
        <v>0</v>
      </c>
      <c r="AL46" s="8">
        <f t="shared" si="9"/>
        <v>0</v>
      </c>
      <c r="AM46" s="8">
        <f t="shared" si="10"/>
        <v>0</v>
      </c>
      <c r="AN46" s="8">
        <f t="shared" si="11"/>
        <v>1</v>
      </c>
      <c r="AO46" s="8">
        <f t="shared" si="12"/>
        <v>0</v>
      </c>
      <c r="AP46" s="8">
        <f t="shared" si="13"/>
        <v>0</v>
      </c>
      <c r="AQ46" s="8">
        <f t="shared" si="14"/>
        <v>0</v>
      </c>
      <c r="AR46" s="8">
        <f t="shared" si="15"/>
        <v>0</v>
      </c>
      <c r="AS46" s="8">
        <f t="shared" si="16"/>
        <v>0</v>
      </c>
      <c r="AT46" s="8">
        <f t="shared" si="17"/>
        <v>0</v>
      </c>
      <c r="AU46" s="8">
        <f t="shared" si="18"/>
        <v>0</v>
      </c>
      <c r="AV46" s="8">
        <f t="shared" si="19"/>
        <v>0</v>
      </c>
      <c r="AW46" s="8">
        <f t="shared" si="20"/>
        <v>0</v>
      </c>
      <c r="AX46" s="8">
        <f t="shared" si="21"/>
        <v>0</v>
      </c>
      <c r="AY46" s="8">
        <f t="shared" si="22"/>
        <v>0</v>
      </c>
      <c r="AZ46" s="8">
        <f t="shared" si="23"/>
        <v>0</v>
      </c>
      <c r="BA46" s="8">
        <f t="shared" si="24"/>
        <v>0</v>
      </c>
      <c r="BB46" s="8">
        <f t="shared" si="25"/>
        <v>0</v>
      </c>
      <c r="BC46" s="8">
        <f t="shared" si="26"/>
        <v>0</v>
      </c>
      <c r="BD46" s="8">
        <f t="shared" si="27"/>
        <v>0</v>
      </c>
      <c r="BE46" s="8">
        <f t="shared" si="28"/>
        <v>0</v>
      </c>
      <c r="BF46" s="8">
        <f t="shared" si="29"/>
        <v>0</v>
      </c>
      <c r="BG46" s="8">
        <f t="shared" si="30"/>
        <v>0</v>
      </c>
      <c r="BH46" s="8">
        <f t="shared" si="31"/>
        <v>0</v>
      </c>
      <c r="BI46" s="8">
        <f t="shared" si="32"/>
        <v>0</v>
      </c>
      <c r="BJ46" s="8">
        <f t="shared" si="33"/>
        <v>0</v>
      </c>
      <c r="BK46" s="8">
        <f t="shared" si="34"/>
        <v>0</v>
      </c>
      <c r="BL46" s="8">
        <f t="shared" si="35"/>
        <v>0</v>
      </c>
      <c r="BM46" s="8">
        <f t="shared" si="36"/>
        <v>0</v>
      </c>
      <c r="BN46" s="8">
        <f t="shared" si="37"/>
        <v>0</v>
      </c>
      <c r="BO46" s="8">
        <f t="shared" si="38"/>
        <v>0</v>
      </c>
      <c r="BP46" s="8">
        <f t="shared" si="39"/>
        <v>0</v>
      </c>
      <c r="BQ46" s="8">
        <f t="shared" si="40"/>
        <v>0</v>
      </c>
      <c r="BR46" s="8">
        <f t="shared" si="41"/>
        <v>0</v>
      </c>
      <c r="BS46" s="8">
        <f t="shared" si="42"/>
        <v>0</v>
      </c>
      <c r="BT46" s="44">
        <f t="shared" si="43"/>
        <v>0</v>
      </c>
      <c r="BU46" s="7"/>
      <c r="CE46" s="36" t="s">
        <v>3</v>
      </c>
      <c r="CF46" s="48">
        <f>100*CA34/$CG$34</f>
        <v>38.46153846153846</v>
      </c>
      <c r="CG46" s="48">
        <f>100*CB34/$CG$34</f>
        <v>0</v>
      </c>
      <c r="CH46" s="48">
        <f>100*CC34/$CG$34</f>
        <v>15.384615384615385</v>
      </c>
      <c r="CI46" s="48">
        <f t="shared" ref="CI46" si="64">100*CD34/$CG$34</f>
        <v>46.153846153846153</v>
      </c>
      <c r="CJ46" s="37"/>
    </row>
    <row r="47" spans="1:90" s="15" customFormat="1" ht="28.8" x14ac:dyDescent="0.3">
      <c r="A47" s="4" t="s">
        <v>1683</v>
      </c>
      <c r="B47" s="4" t="s">
        <v>1684</v>
      </c>
      <c r="C47" s="4">
        <v>2009</v>
      </c>
      <c r="D47" s="4" t="s">
        <v>1126</v>
      </c>
      <c r="E47" s="4">
        <v>10</v>
      </c>
      <c r="F47" s="4">
        <v>2</v>
      </c>
      <c r="G47" s="4"/>
      <c r="H47" s="4">
        <v>408</v>
      </c>
      <c r="I47" s="4">
        <v>416</v>
      </c>
      <c r="J47" s="4"/>
      <c r="K47" s="4">
        <v>70</v>
      </c>
      <c r="L47" s="4" t="s">
        <v>1685</v>
      </c>
      <c r="M47" s="4" t="s">
        <v>1686</v>
      </c>
      <c r="N47" s="4" t="s">
        <v>1687</v>
      </c>
      <c r="O47" s="4" t="s">
        <v>1688</v>
      </c>
      <c r="P47" s="4" t="s">
        <v>1689</v>
      </c>
      <c r="Q47" s="4"/>
      <c r="R47" s="4" t="s">
        <v>34</v>
      </c>
      <c r="S47" s="4" t="s">
        <v>33</v>
      </c>
      <c r="T47" s="4" t="s">
        <v>1690</v>
      </c>
      <c r="U47" s="4"/>
      <c r="V47" s="57" t="s">
        <v>31</v>
      </c>
      <c r="W47" s="58" t="s">
        <v>28</v>
      </c>
      <c r="X47" s="58" t="str">
        <f t="shared" si="46"/>
        <v>YPolymer-based</v>
      </c>
      <c r="Y47" s="58" t="s">
        <v>980</v>
      </c>
      <c r="Z47" s="58" t="str">
        <f t="shared" si="47"/>
        <v>YCOMPLEMENT</v>
      </c>
      <c r="AA47" s="58" t="str">
        <f t="shared" si="48"/>
        <v>YPolymer-basedCOMPLEMENT</v>
      </c>
      <c r="AB47" s="8"/>
      <c r="AC47" s="8"/>
      <c r="AD47" s="8"/>
      <c r="AE47" s="8"/>
      <c r="AF47" s="8"/>
      <c r="AG47" s="8"/>
      <c r="AH47" s="8"/>
      <c r="AI47" s="8"/>
      <c r="AJ47" s="8"/>
      <c r="AK47" s="8">
        <f t="shared" si="8"/>
        <v>0</v>
      </c>
      <c r="AL47" s="8">
        <f t="shared" si="9"/>
        <v>0</v>
      </c>
      <c r="AM47" s="8">
        <f t="shared" si="10"/>
        <v>0</v>
      </c>
      <c r="AN47" s="8">
        <f t="shared" si="11"/>
        <v>0</v>
      </c>
      <c r="AO47" s="8">
        <f t="shared" si="12"/>
        <v>0</v>
      </c>
      <c r="AP47" s="8">
        <f t="shared" si="13"/>
        <v>0</v>
      </c>
      <c r="AQ47" s="8">
        <f t="shared" si="14"/>
        <v>0</v>
      </c>
      <c r="AR47" s="8">
        <f t="shared" si="15"/>
        <v>0</v>
      </c>
      <c r="AS47" s="8">
        <f t="shared" si="16"/>
        <v>0</v>
      </c>
      <c r="AT47" s="8">
        <f t="shared" si="17"/>
        <v>0</v>
      </c>
      <c r="AU47" s="8">
        <f t="shared" si="18"/>
        <v>0</v>
      </c>
      <c r="AV47" s="8">
        <f t="shared" si="19"/>
        <v>0</v>
      </c>
      <c r="AW47" s="8">
        <f t="shared" si="20"/>
        <v>0</v>
      </c>
      <c r="AX47" s="8">
        <f t="shared" si="21"/>
        <v>0</v>
      </c>
      <c r="AY47" s="8">
        <f t="shared" si="22"/>
        <v>0</v>
      </c>
      <c r="AZ47" s="8">
        <f t="shared" si="23"/>
        <v>0</v>
      </c>
      <c r="BA47" s="8">
        <f t="shared" si="24"/>
        <v>0</v>
      </c>
      <c r="BB47" s="8">
        <f t="shared" si="25"/>
        <v>0</v>
      </c>
      <c r="BC47" s="8">
        <f t="shared" si="26"/>
        <v>0</v>
      </c>
      <c r="BD47" s="8">
        <f t="shared" si="27"/>
        <v>0</v>
      </c>
      <c r="BE47" s="8">
        <f t="shared" si="28"/>
        <v>0</v>
      </c>
      <c r="BF47" s="8">
        <f t="shared" si="29"/>
        <v>0</v>
      </c>
      <c r="BG47" s="8">
        <f t="shared" si="30"/>
        <v>0</v>
      </c>
      <c r="BH47" s="8">
        <f t="shared" si="31"/>
        <v>0</v>
      </c>
      <c r="BI47" s="8">
        <f t="shared" si="32"/>
        <v>0</v>
      </c>
      <c r="BJ47" s="8">
        <f t="shared" si="33"/>
        <v>0</v>
      </c>
      <c r="BK47" s="8">
        <f t="shared" si="34"/>
        <v>0</v>
      </c>
      <c r="BL47" s="8">
        <f t="shared" si="35"/>
        <v>0</v>
      </c>
      <c r="BM47" s="8">
        <f t="shared" si="36"/>
        <v>0</v>
      </c>
      <c r="BN47" s="8">
        <f t="shared" si="37"/>
        <v>0</v>
      </c>
      <c r="BO47" s="8">
        <f t="shared" si="38"/>
        <v>0</v>
      </c>
      <c r="BP47" s="8">
        <f t="shared" si="39"/>
        <v>0</v>
      </c>
      <c r="BQ47" s="8">
        <f t="shared" si="40"/>
        <v>0</v>
      </c>
      <c r="BR47" s="8">
        <f t="shared" si="41"/>
        <v>0</v>
      </c>
      <c r="BS47" s="8">
        <f t="shared" si="42"/>
        <v>0</v>
      </c>
      <c r="BT47" s="44">
        <f t="shared" si="43"/>
        <v>0</v>
      </c>
      <c r="BU47" s="7"/>
      <c r="CE47" s="36" t="s">
        <v>4</v>
      </c>
      <c r="CF47" s="48">
        <f>100*CA35/$CG$35</f>
        <v>4</v>
      </c>
      <c r="CG47" s="48">
        <f>100*CB35/$CG$35</f>
        <v>12</v>
      </c>
      <c r="CH47" s="48">
        <f>100*CC35/$CG$35</f>
        <v>4</v>
      </c>
      <c r="CI47" s="48">
        <f t="shared" ref="CI47" si="65">100*CD35/$CG$35</f>
        <v>80</v>
      </c>
      <c r="CJ47" s="37"/>
    </row>
    <row r="48" spans="1:90" s="15" customFormat="1" ht="28.8" x14ac:dyDescent="0.3">
      <c r="A48" s="4" t="s">
        <v>1723</v>
      </c>
      <c r="B48" s="4" t="s">
        <v>1724</v>
      </c>
      <c r="C48" s="4">
        <v>2006</v>
      </c>
      <c r="D48" s="4" t="s">
        <v>237</v>
      </c>
      <c r="E48" s="4">
        <v>23</v>
      </c>
      <c r="F48" s="4">
        <v>6</v>
      </c>
      <c r="G48" s="4"/>
      <c r="H48" s="4">
        <v>1313</v>
      </c>
      <c r="I48" s="4">
        <v>1323</v>
      </c>
      <c r="J48" s="4"/>
      <c r="K48" s="4">
        <v>99</v>
      </c>
      <c r="L48" s="4" t="s">
        <v>1725</v>
      </c>
      <c r="M48" s="4" t="s">
        <v>1726</v>
      </c>
      <c r="N48" s="4" t="s">
        <v>1727</v>
      </c>
      <c r="O48" s="4" t="s">
        <v>1728</v>
      </c>
      <c r="P48" s="4" t="s">
        <v>1729</v>
      </c>
      <c r="Q48" s="4" t="s">
        <v>1730</v>
      </c>
      <c r="R48" s="4" t="s">
        <v>34</v>
      </c>
      <c r="S48" s="4" t="s">
        <v>33</v>
      </c>
      <c r="T48" s="4" t="s">
        <v>1731</v>
      </c>
      <c r="U48" s="4"/>
      <c r="V48" s="57" t="s">
        <v>31</v>
      </c>
      <c r="W48" s="58" t="s">
        <v>28</v>
      </c>
      <c r="X48" s="58" t="str">
        <f t="shared" si="46"/>
        <v>YPolymer-based</v>
      </c>
      <c r="Y48" s="58" t="s">
        <v>980</v>
      </c>
      <c r="Z48" s="58" t="str">
        <f t="shared" si="47"/>
        <v>YCOMPLEMENT</v>
      </c>
      <c r="AA48" s="58" t="str">
        <f t="shared" si="48"/>
        <v>YPolymer-basedCOMPLEMENT</v>
      </c>
      <c r="AB48" s="8"/>
      <c r="AC48" s="8"/>
      <c r="AD48" s="8"/>
      <c r="AE48" s="8" t="s">
        <v>4461</v>
      </c>
      <c r="AF48" s="8"/>
      <c r="AG48" s="8" t="s">
        <v>4461</v>
      </c>
      <c r="AH48" s="8"/>
      <c r="AI48" s="8"/>
      <c r="AJ48" s="8"/>
      <c r="AK48" s="8">
        <f t="shared" si="8"/>
        <v>0</v>
      </c>
      <c r="AL48" s="8">
        <f t="shared" si="9"/>
        <v>0</v>
      </c>
      <c r="AM48" s="8">
        <f t="shared" si="10"/>
        <v>0</v>
      </c>
      <c r="AN48" s="8">
        <f t="shared" si="11"/>
        <v>1</v>
      </c>
      <c r="AO48" s="8">
        <f t="shared" si="12"/>
        <v>0</v>
      </c>
      <c r="AP48" s="8">
        <f t="shared" si="13"/>
        <v>1</v>
      </c>
      <c r="AQ48" s="8">
        <f t="shared" si="14"/>
        <v>0</v>
      </c>
      <c r="AR48" s="8">
        <f t="shared" si="15"/>
        <v>0</v>
      </c>
      <c r="AS48" s="8">
        <f t="shared" si="16"/>
        <v>0</v>
      </c>
      <c r="AT48" s="8">
        <f t="shared" si="17"/>
        <v>0</v>
      </c>
      <c r="AU48" s="8">
        <f t="shared" si="18"/>
        <v>0</v>
      </c>
      <c r="AV48" s="8">
        <f t="shared" si="19"/>
        <v>0</v>
      </c>
      <c r="AW48" s="8">
        <f t="shared" si="20"/>
        <v>0</v>
      </c>
      <c r="AX48" s="8">
        <f t="shared" si="21"/>
        <v>0</v>
      </c>
      <c r="AY48" s="8">
        <f t="shared" si="22"/>
        <v>0</v>
      </c>
      <c r="AZ48" s="8">
        <f t="shared" si="23"/>
        <v>0</v>
      </c>
      <c r="BA48" s="8">
        <f t="shared" si="24"/>
        <v>0</v>
      </c>
      <c r="BB48" s="8">
        <f t="shared" si="25"/>
        <v>0</v>
      </c>
      <c r="BC48" s="8">
        <f t="shared" si="26"/>
        <v>0</v>
      </c>
      <c r="BD48" s="8">
        <f t="shared" si="27"/>
        <v>0</v>
      </c>
      <c r="BE48" s="8">
        <f t="shared" si="28"/>
        <v>0</v>
      </c>
      <c r="BF48" s="8">
        <f t="shared" si="29"/>
        <v>0</v>
      </c>
      <c r="BG48" s="8">
        <f t="shared" si="30"/>
        <v>0</v>
      </c>
      <c r="BH48" s="8">
        <f t="shared" si="31"/>
        <v>0</v>
      </c>
      <c r="BI48" s="8">
        <f t="shared" si="32"/>
        <v>0</v>
      </c>
      <c r="BJ48" s="8">
        <f t="shared" si="33"/>
        <v>0</v>
      </c>
      <c r="BK48" s="8">
        <f t="shared" si="34"/>
        <v>0</v>
      </c>
      <c r="BL48" s="8">
        <f t="shared" si="35"/>
        <v>0</v>
      </c>
      <c r="BM48" s="8">
        <f t="shared" si="36"/>
        <v>0</v>
      </c>
      <c r="BN48" s="8">
        <f t="shared" si="37"/>
        <v>0</v>
      </c>
      <c r="BO48" s="8">
        <f t="shared" si="38"/>
        <v>0</v>
      </c>
      <c r="BP48" s="8">
        <f t="shared" si="39"/>
        <v>0</v>
      </c>
      <c r="BQ48" s="8">
        <f t="shared" si="40"/>
        <v>0</v>
      </c>
      <c r="BR48" s="8">
        <f t="shared" si="41"/>
        <v>0</v>
      </c>
      <c r="BS48" s="8">
        <f t="shared" si="42"/>
        <v>0</v>
      </c>
      <c r="BT48" s="44">
        <f t="shared" si="43"/>
        <v>0</v>
      </c>
      <c r="BU48" s="7"/>
      <c r="CE48" s="36" t="s">
        <v>15</v>
      </c>
    </row>
    <row r="49" spans="1:3498" s="15" customFormat="1" ht="28.8" x14ac:dyDescent="0.3">
      <c r="A49" s="4" t="s">
        <v>156</v>
      </c>
      <c r="B49" s="4" t="s">
        <v>155</v>
      </c>
      <c r="C49" s="4">
        <v>2008</v>
      </c>
      <c r="D49" s="4" t="s">
        <v>154</v>
      </c>
      <c r="E49" s="4">
        <v>45</v>
      </c>
      <c r="F49" s="4">
        <v>14</v>
      </c>
      <c r="G49" s="4"/>
      <c r="H49" s="4">
        <v>3797</v>
      </c>
      <c r="I49" s="4">
        <v>3803</v>
      </c>
      <c r="J49" s="4"/>
      <c r="K49" s="4">
        <v>84</v>
      </c>
      <c r="L49" s="4" t="s">
        <v>153</v>
      </c>
      <c r="M49" s="4" t="s">
        <v>152</v>
      </c>
      <c r="N49" s="4" t="s">
        <v>1297</v>
      </c>
      <c r="O49" s="4" t="s">
        <v>1298</v>
      </c>
      <c r="P49" s="4" t="s">
        <v>151</v>
      </c>
      <c r="Q49" s="4" t="s">
        <v>1299</v>
      </c>
      <c r="R49" s="4" t="s">
        <v>34</v>
      </c>
      <c r="S49" s="4" t="s">
        <v>33</v>
      </c>
      <c r="T49" s="4" t="s">
        <v>150</v>
      </c>
      <c r="U49" s="4"/>
      <c r="V49" s="57" t="s">
        <v>31</v>
      </c>
      <c r="W49" s="58" t="s">
        <v>26</v>
      </c>
      <c r="X49" s="58" t="str">
        <f t="shared" si="46"/>
        <v>YInorganic</v>
      </c>
      <c r="Y49" s="58" t="s">
        <v>980</v>
      </c>
      <c r="Z49" s="58" t="str">
        <f t="shared" si="47"/>
        <v>YCOMPLEMENT</v>
      </c>
      <c r="AA49" s="58" t="str">
        <f t="shared" si="48"/>
        <v>YInorganicCOMPLEMENT</v>
      </c>
      <c r="AB49" s="8"/>
      <c r="AC49" s="8"/>
      <c r="AD49" s="8"/>
      <c r="AE49" s="8"/>
      <c r="AF49" s="8"/>
      <c r="AG49" s="8" t="s">
        <v>4461</v>
      </c>
      <c r="AH49" s="8"/>
      <c r="AI49" s="8"/>
      <c r="AJ49" s="8"/>
      <c r="AK49" s="8">
        <f t="shared" si="8"/>
        <v>0</v>
      </c>
      <c r="AL49" s="8">
        <f t="shared" si="9"/>
        <v>0</v>
      </c>
      <c r="AM49" s="8">
        <f t="shared" si="10"/>
        <v>0</v>
      </c>
      <c r="AN49" s="8">
        <f t="shared" si="11"/>
        <v>0</v>
      </c>
      <c r="AO49" s="8">
        <f t="shared" si="12"/>
        <v>0</v>
      </c>
      <c r="AP49" s="8">
        <f t="shared" si="13"/>
        <v>1</v>
      </c>
      <c r="AQ49" s="8">
        <f t="shared" si="14"/>
        <v>0</v>
      </c>
      <c r="AR49" s="8">
        <f t="shared" si="15"/>
        <v>0</v>
      </c>
      <c r="AS49" s="8">
        <f t="shared" si="16"/>
        <v>0</v>
      </c>
      <c r="AT49" s="8">
        <f t="shared" si="17"/>
        <v>0</v>
      </c>
      <c r="AU49" s="8">
        <f t="shared" si="18"/>
        <v>0</v>
      </c>
      <c r="AV49" s="8">
        <f t="shared" si="19"/>
        <v>0</v>
      </c>
      <c r="AW49" s="8">
        <f t="shared" si="20"/>
        <v>0</v>
      </c>
      <c r="AX49" s="8">
        <f t="shared" si="21"/>
        <v>0</v>
      </c>
      <c r="AY49" s="8">
        <f t="shared" si="22"/>
        <v>0</v>
      </c>
      <c r="AZ49" s="8">
        <f t="shared" si="23"/>
        <v>0</v>
      </c>
      <c r="BA49" s="8">
        <f t="shared" si="24"/>
        <v>0</v>
      </c>
      <c r="BB49" s="8">
        <f t="shared" si="25"/>
        <v>0</v>
      </c>
      <c r="BC49" s="8">
        <f t="shared" si="26"/>
        <v>0</v>
      </c>
      <c r="BD49" s="8">
        <f t="shared" si="27"/>
        <v>0</v>
      </c>
      <c r="BE49" s="8">
        <f t="shared" si="28"/>
        <v>0</v>
      </c>
      <c r="BF49" s="8">
        <f t="shared" si="29"/>
        <v>0</v>
      </c>
      <c r="BG49" s="8">
        <f t="shared" si="30"/>
        <v>0</v>
      </c>
      <c r="BH49" s="8">
        <f t="shared" si="31"/>
        <v>0</v>
      </c>
      <c r="BI49" s="8">
        <f t="shared" si="32"/>
        <v>0</v>
      </c>
      <c r="BJ49" s="8">
        <f t="shared" si="33"/>
        <v>0</v>
      </c>
      <c r="BK49" s="8">
        <f t="shared" si="34"/>
        <v>0</v>
      </c>
      <c r="BL49" s="8">
        <f t="shared" si="35"/>
        <v>0</v>
      </c>
      <c r="BM49" s="8">
        <f t="shared" si="36"/>
        <v>0</v>
      </c>
      <c r="BN49" s="8">
        <f t="shared" si="37"/>
        <v>0</v>
      </c>
      <c r="BO49" s="8">
        <f t="shared" si="38"/>
        <v>0</v>
      </c>
      <c r="BP49" s="8">
        <f t="shared" si="39"/>
        <v>0</v>
      </c>
      <c r="BQ49" s="8">
        <f t="shared" si="40"/>
        <v>0</v>
      </c>
      <c r="BR49" s="8">
        <f t="shared" si="41"/>
        <v>0</v>
      </c>
      <c r="BS49" s="8">
        <f t="shared" si="42"/>
        <v>0</v>
      </c>
      <c r="BT49" s="44">
        <f t="shared" si="43"/>
        <v>0</v>
      </c>
      <c r="BU49" s="7"/>
    </row>
    <row r="50" spans="1:3498" s="15" customFormat="1" ht="28.8" x14ac:dyDescent="0.3">
      <c r="A50" s="4" t="s">
        <v>2607</v>
      </c>
      <c r="B50" s="4" t="s">
        <v>4118</v>
      </c>
      <c r="C50" s="4">
        <v>2013</v>
      </c>
      <c r="D50" s="4" t="s">
        <v>2608</v>
      </c>
      <c r="E50" s="4">
        <v>65</v>
      </c>
      <c r="F50" s="4">
        <v>15</v>
      </c>
      <c r="G50" s="4"/>
      <c r="H50" s="4">
        <v>2127</v>
      </c>
      <c r="I50" s="4">
        <v>2134</v>
      </c>
      <c r="J50" s="4"/>
      <c r="K50" s="4">
        <v>21</v>
      </c>
      <c r="L50" s="4" t="s">
        <v>2609</v>
      </c>
      <c r="M50" s="4" t="s">
        <v>2610</v>
      </c>
      <c r="N50" s="4" t="s">
        <v>2611</v>
      </c>
      <c r="O50" s="4" t="s">
        <v>2612</v>
      </c>
      <c r="P50" s="4" t="s">
        <v>2613</v>
      </c>
      <c r="Q50" s="4" t="s">
        <v>2614</v>
      </c>
      <c r="R50" s="4" t="s">
        <v>2409</v>
      </c>
      <c r="S50" s="4" t="s">
        <v>33</v>
      </c>
      <c r="T50" s="4" t="s">
        <v>2615</v>
      </c>
      <c r="U50" s="4"/>
      <c r="V50" s="57" t="s">
        <v>31</v>
      </c>
      <c r="W50" s="58" t="s">
        <v>26</v>
      </c>
      <c r="X50" s="58" t="str">
        <f t="shared" si="46"/>
        <v>YInorganic</v>
      </c>
      <c r="Y50" s="58" t="s">
        <v>980</v>
      </c>
      <c r="Z50" s="58" t="str">
        <f t="shared" si="47"/>
        <v>YCOMPLEMENT</v>
      </c>
      <c r="AA50" s="58" t="str">
        <f t="shared" si="48"/>
        <v>YInorganicCOMPLEMENT</v>
      </c>
      <c r="AB50" s="8"/>
      <c r="AC50" s="8"/>
      <c r="AD50" s="8"/>
      <c r="AE50" s="8" t="s">
        <v>4461</v>
      </c>
      <c r="AF50" s="8"/>
      <c r="AG50" s="8"/>
      <c r="AH50" s="8"/>
      <c r="AI50" s="8"/>
      <c r="AJ50" s="8"/>
      <c r="AK50" s="8">
        <f t="shared" si="8"/>
        <v>0</v>
      </c>
      <c r="AL50" s="8">
        <f t="shared" si="9"/>
        <v>0</v>
      </c>
      <c r="AM50" s="8">
        <f t="shared" si="10"/>
        <v>0</v>
      </c>
      <c r="AN50" s="8">
        <f t="shared" si="11"/>
        <v>1</v>
      </c>
      <c r="AO50" s="8">
        <f t="shared" si="12"/>
        <v>0</v>
      </c>
      <c r="AP50" s="8">
        <f t="shared" si="13"/>
        <v>0</v>
      </c>
      <c r="AQ50" s="8">
        <f t="shared" si="14"/>
        <v>0</v>
      </c>
      <c r="AR50" s="8">
        <f t="shared" si="15"/>
        <v>0</v>
      </c>
      <c r="AS50" s="8">
        <f t="shared" si="16"/>
        <v>0</v>
      </c>
      <c r="AT50" s="8">
        <f t="shared" si="17"/>
        <v>0</v>
      </c>
      <c r="AU50" s="8">
        <f t="shared" si="18"/>
        <v>0</v>
      </c>
      <c r="AV50" s="8">
        <f t="shared" si="19"/>
        <v>0</v>
      </c>
      <c r="AW50" s="8">
        <f t="shared" si="20"/>
        <v>0</v>
      </c>
      <c r="AX50" s="8">
        <f t="shared" si="21"/>
        <v>0</v>
      </c>
      <c r="AY50" s="8">
        <f t="shared" si="22"/>
        <v>0</v>
      </c>
      <c r="AZ50" s="8">
        <f t="shared" si="23"/>
        <v>0</v>
      </c>
      <c r="BA50" s="8">
        <f t="shared" si="24"/>
        <v>0</v>
      </c>
      <c r="BB50" s="8">
        <f t="shared" si="25"/>
        <v>0</v>
      </c>
      <c r="BC50" s="8">
        <f t="shared" si="26"/>
        <v>0</v>
      </c>
      <c r="BD50" s="8">
        <f t="shared" si="27"/>
        <v>0</v>
      </c>
      <c r="BE50" s="8">
        <f t="shared" si="28"/>
        <v>0</v>
      </c>
      <c r="BF50" s="8">
        <f t="shared" si="29"/>
        <v>0</v>
      </c>
      <c r="BG50" s="8">
        <f t="shared" si="30"/>
        <v>0</v>
      </c>
      <c r="BH50" s="8">
        <f t="shared" si="31"/>
        <v>0</v>
      </c>
      <c r="BI50" s="8">
        <f t="shared" si="32"/>
        <v>0</v>
      </c>
      <c r="BJ50" s="8">
        <f t="shared" si="33"/>
        <v>0</v>
      </c>
      <c r="BK50" s="8">
        <f t="shared" si="34"/>
        <v>0</v>
      </c>
      <c r="BL50" s="8">
        <f t="shared" si="35"/>
        <v>0</v>
      </c>
      <c r="BM50" s="8">
        <f t="shared" si="36"/>
        <v>0</v>
      </c>
      <c r="BN50" s="8">
        <f t="shared" si="37"/>
        <v>0</v>
      </c>
      <c r="BO50" s="8">
        <f t="shared" si="38"/>
        <v>0</v>
      </c>
      <c r="BP50" s="8">
        <f t="shared" si="39"/>
        <v>0</v>
      </c>
      <c r="BQ50" s="8">
        <f t="shared" si="40"/>
        <v>0</v>
      </c>
      <c r="BR50" s="8">
        <f t="shared" si="41"/>
        <v>0</v>
      </c>
      <c r="BS50" s="8">
        <f t="shared" si="42"/>
        <v>0</v>
      </c>
      <c r="BT50" s="44">
        <f t="shared" si="43"/>
        <v>0</v>
      </c>
      <c r="BU50" s="7"/>
    </row>
    <row r="51" spans="1:3498" s="15" customFormat="1" ht="28.8" x14ac:dyDescent="0.3">
      <c r="A51" s="4" t="s">
        <v>4119</v>
      </c>
      <c r="B51" s="4" t="s">
        <v>4120</v>
      </c>
      <c r="C51" s="4">
        <v>2011</v>
      </c>
      <c r="D51" s="4" t="s">
        <v>547</v>
      </c>
      <c r="E51" s="4" t="s">
        <v>4121</v>
      </c>
      <c r="F51" s="4">
        <v>1</v>
      </c>
      <c r="G51" s="4"/>
      <c r="H51" s="4">
        <v>74</v>
      </c>
      <c r="I51" s="4">
        <v>84</v>
      </c>
      <c r="J51" s="4"/>
      <c r="K51" s="4">
        <v>27</v>
      </c>
      <c r="L51" s="4" t="s">
        <v>4122</v>
      </c>
      <c r="M51" s="4" t="s">
        <v>4123</v>
      </c>
      <c r="N51" s="4" t="s">
        <v>4124</v>
      </c>
      <c r="O51" s="4" t="s">
        <v>4125</v>
      </c>
      <c r="P51" s="4" t="s">
        <v>4126</v>
      </c>
      <c r="Q51" s="4" t="s">
        <v>4127</v>
      </c>
      <c r="R51" s="4" t="s">
        <v>34</v>
      </c>
      <c r="S51" s="4" t="s">
        <v>33</v>
      </c>
      <c r="T51" s="4" t="s">
        <v>4128</v>
      </c>
      <c r="U51" s="4"/>
      <c r="V51" s="57" t="s">
        <v>31</v>
      </c>
      <c r="W51" s="58" t="s">
        <v>28</v>
      </c>
      <c r="X51" s="58" t="str">
        <f t="shared" si="46"/>
        <v>YPolymer-based</v>
      </c>
      <c r="Y51" s="58" t="s">
        <v>980</v>
      </c>
      <c r="Z51" s="58" t="str">
        <f t="shared" si="47"/>
        <v>YCOMPLEMENT</v>
      </c>
      <c r="AA51" s="58" t="str">
        <f t="shared" si="48"/>
        <v>YPolymer-basedCOMPLEMENT</v>
      </c>
      <c r="AB51" s="8"/>
      <c r="AC51" s="8"/>
      <c r="AD51" s="8" t="s">
        <v>4461</v>
      </c>
      <c r="AE51" s="8"/>
      <c r="AF51" s="8"/>
      <c r="AG51" s="8" t="s">
        <v>4461</v>
      </c>
      <c r="AH51" s="8"/>
      <c r="AI51" s="8"/>
      <c r="AJ51" s="8"/>
      <c r="AK51" s="8">
        <f t="shared" si="8"/>
        <v>0</v>
      </c>
      <c r="AL51" s="8">
        <f t="shared" si="9"/>
        <v>0</v>
      </c>
      <c r="AM51" s="8">
        <f t="shared" si="10"/>
        <v>1</v>
      </c>
      <c r="AN51" s="8">
        <f t="shared" si="11"/>
        <v>0</v>
      </c>
      <c r="AO51" s="8">
        <f t="shared" si="12"/>
        <v>0</v>
      </c>
      <c r="AP51" s="8">
        <f t="shared" si="13"/>
        <v>1</v>
      </c>
      <c r="AQ51" s="8">
        <f t="shared" si="14"/>
        <v>0</v>
      </c>
      <c r="AR51" s="8">
        <f t="shared" si="15"/>
        <v>0</v>
      </c>
      <c r="AS51" s="8">
        <f t="shared" si="16"/>
        <v>0</v>
      </c>
      <c r="AT51" s="8">
        <f t="shared" si="17"/>
        <v>0</v>
      </c>
      <c r="AU51" s="8">
        <f t="shared" si="18"/>
        <v>0</v>
      </c>
      <c r="AV51" s="8">
        <f t="shared" si="19"/>
        <v>0</v>
      </c>
      <c r="AW51" s="8">
        <f t="shared" si="20"/>
        <v>0</v>
      </c>
      <c r="AX51" s="8">
        <f t="shared" si="21"/>
        <v>0</v>
      </c>
      <c r="AY51" s="8">
        <f t="shared" si="22"/>
        <v>0</v>
      </c>
      <c r="AZ51" s="8">
        <f t="shared" si="23"/>
        <v>0</v>
      </c>
      <c r="BA51" s="8">
        <f t="shared" si="24"/>
        <v>0</v>
      </c>
      <c r="BB51" s="8">
        <f t="shared" si="25"/>
        <v>0</v>
      </c>
      <c r="BC51" s="8">
        <f t="shared" si="26"/>
        <v>0</v>
      </c>
      <c r="BD51" s="8">
        <f t="shared" si="27"/>
        <v>0</v>
      </c>
      <c r="BE51" s="8">
        <f t="shared" si="28"/>
        <v>0</v>
      </c>
      <c r="BF51" s="8">
        <f t="shared" si="29"/>
        <v>0</v>
      </c>
      <c r="BG51" s="8">
        <f t="shared" si="30"/>
        <v>0</v>
      </c>
      <c r="BH51" s="8">
        <f t="shared" si="31"/>
        <v>0</v>
      </c>
      <c r="BI51" s="8">
        <f t="shared" si="32"/>
        <v>0</v>
      </c>
      <c r="BJ51" s="8">
        <f t="shared" si="33"/>
        <v>0</v>
      </c>
      <c r="BK51" s="8">
        <f t="shared" si="34"/>
        <v>0</v>
      </c>
      <c r="BL51" s="8">
        <f t="shared" si="35"/>
        <v>0</v>
      </c>
      <c r="BM51" s="8">
        <f t="shared" si="36"/>
        <v>0</v>
      </c>
      <c r="BN51" s="8">
        <f t="shared" si="37"/>
        <v>0</v>
      </c>
      <c r="BO51" s="8">
        <f t="shared" si="38"/>
        <v>0</v>
      </c>
      <c r="BP51" s="8">
        <f t="shared" si="39"/>
        <v>0</v>
      </c>
      <c r="BQ51" s="8">
        <f t="shared" si="40"/>
        <v>0</v>
      </c>
      <c r="BR51" s="8">
        <f t="shared" si="41"/>
        <v>0</v>
      </c>
      <c r="BS51" s="8">
        <f t="shared" si="42"/>
        <v>0</v>
      </c>
      <c r="BT51" s="44">
        <f t="shared" si="43"/>
        <v>0</v>
      </c>
      <c r="BU51" s="7"/>
    </row>
    <row r="52" spans="1:3498" s="15" customFormat="1" ht="28.8" x14ac:dyDescent="0.3">
      <c r="A52" s="4" t="s">
        <v>1000</v>
      </c>
      <c r="B52" s="4" t="s">
        <v>1001</v>
      </c>
      <c r="C52" s="4">
        <v>2016</v>
      </c>
      <c r="D52" s="4" t="s">
        <v>41</v>
      </c>
      <c r="E52" s="4">
        <v>221</v>
      </c>
      <c r="F52" s="4"/>
      <c r="G52" s="4"/>
      <c r="H52" s="4">
        <v>1</v>
      </c>
      <c r="I52" s="4">
        <v>8</v>
      </c>
      <c r="J52" s="4"/>
      <c r="K52" s="4">
        <v>16</v>
      </c>
      <c r="L52" s="4" t="s">
        <v>1002</v>
      </c>
      <c r="M52" s="4" t="s">
        <v>1003</v>
      </c>
      <c r="N52" s="4" t="s">
        <v>1004</v>
      </c>
      <c r="O52" s="4" t="s">
        <v>1005</v>
      </c>
      <c r="P52" s="4" t="s">
        <v>1006</v>
      </c>
      <c r="Q52" s="4" t="s">
        <v>1007</v>
      </c>
      <c r="R52" s="4" t="s">
        <v>34</v>
      </c>
      <c r="S52" s="4" t="s">
        <v>33</v>
      </c>
      <c r="T52" s="4" t="s">
        <v>1008</v>
      </c>
      <c r="U52" s="4"/>
      <c r="V52" s="57" t="s">
        <v>31</v>
      </c>
      <c r="W52" s="58" t="s">
        <v>30</v>
      </c>
      <c r="X52" s="58" t="str">
        <f t="shared" si="46"/>
        <v>YLipid-based</v>
      </c>
      <c r="Y52" s="58" t="s">
        <v>980</v>
      </c>
      <c r="Z52" s="58" t="str">
        <f t="shared" si="47"/>
        <v>YCOMPLEMENT</v>
      </c>
      <c r="AA52" s="58" t="str">
        <f t="shared" si="48"/>
        <v>YLipid-basedCOMPLEMENT</v>
      </c>
      <c r="AB52" s="8"/>
      <c r="AC52" s="8"/>
      <c r="AD52" s="8"/>
      <c r="AE52" s="8"/>
      <c r="AF52" s="8"/>
      <c r="AG52" s="8"/>
      <c r="AH52" s="8"/>
      <c r="AI52" s="8"/>
      <c r="AJ52" s="8" t="s">
        <v>4461</v>
      </c>
      <c r="AK52" s="8">
        <f t="shared" si="8"/>
        <v>0</v>
      </c>
      <c r="AL52" s="8">
        <f t="shared" si="9"/>
        <v>0</v>
      </c>
      <c r="AM52" s="8">
        <f t="shared" si="10"/>
        <v>0</v>
      </c>
      <c r="AN52" s="8">
        <f t="shared" si="11"/>
        <v>0</v>
      </c>
      <c r="AO52" s="8">
        <f t="shared" si="12"/>
        <v>0</v>
      </c>
      <c r="AP52" s="8">
        <f t="shared" si="13"/>
        <v>0</v>
      </c>
      <c r="AQ52" s="8">
        <f t="shared" si="14"/>
        <v>0</v>
      </c>
      <c r="AR52" s="8">
        <f t="shared" si="15"/>
        <v>0</v>
      </c>
      <c r="AS52" s="8">
        <f t="shared" si="16"/>
        <v>1</v>
      </c>
      <c r="AT52" s="8">
        <f t="shared" si="17"/>
        <v>0</v>
      </c>
      <c r="AU52" s="8">
        <f t="shared" si="18"/>
        <v>0</v>
      </c>
      <c r="AV52" s="8">
        <f t="shared" si="19"/>
        <v>0</v>
      </c>
      <c r="AW52" s="8">
        <f t="shared" si="20"/>
        <v>0</v>
      </c>
      <c r="AX52" s="8">
        <f t="shared" si="21"/>
        <v>0</v>
      </c>
      <c r="AY52" s="8">
        <f t="shared" si="22"/>
        <v>0</v>
      </c>
      <c r="AZ52" s="8">
        <f t="shared" si="23"/>
        <v>0</v>
      </c>
      <c r="BA52" s="8">
        <f t="shared" si="24"/>
        <v>0</v>
      </c>
      <c r="BB52" s="8">
        <f t="shared" si="25"/>
        <v>0</v>
      </c>
      <c r="BC52" s="8">
        <f t="shared" si="26"/>
        <v>0</v>
      </c>
      <c r="BD52" s="8">
        <f t="shared" si="27"/>
        <v>0</v>
      </c>
      <c r="BE52" s="8">
        <f t="shared" si="28"/>
        <v>0</v>
      </c>
      <c r="BF52" s="8">
        <f t="shared" si="29"/>
        <v>0</v>
      </c>
      <c r="BG52" s="8">
        <f t="shared" si="30"/>
        <v>0</v>
      </c>
      <c r="BH52" s="8">
        <f t="shared" si="31"/>
        <v>0</v>
      </c>
      <c r="BI52" s="8">
        <f t="shared" si="32"/>
        <v>0</v>
      </c>
      <c r="BJ52" s="8">
        <f t="shared" si="33"/>
        <v>0</v>
      </c>
      <c r="BK52" s="8">
        <f t="shared" si="34"/>
        <v>0</v>
      </c>
      <c r="BL52" s="8">
        <f t="shared" si="35"/>
        <v>0</v>
      </c>
      <c r="BM52" s="8">
        <f t="shared" si="36"/>
        <v>0</v>
      </c>
      <c r="BN52" s="8">
        <f t="shared" si="37"/>
        <v>0</v>
      </c>
      <c r="BO52" s="8">
        <f t="shared" si="38"/>
        <v>0</v>
      </c>
      <c r="BP52" s="8">
        <f t="shared" si="39"/>
        <v>0</v>
      </c>
      <c r="BQ52" s="8">
        <f t="shared" si="40"/>
        <v>0</v>
      </c>
      <c r="BR52" s="8">
        <f t="shared" si="41"/>
        <v>0</v>
      </c>
      <c r="BS52" s="8">
        <f t="shared" si="42"/>
        <v>0</v>
      </c>
      <c r="BT52" s="44">
        <f t="shared" si="43"/>
        <v>0</v>
      </c>
      <c r="BU52" s="7"/>
    </row>
    <row r="53" spans="1:3498" s="15" customFormat="1" ht="28.8" x14ac:dyDescent="0.3">
      <c r="A53" s="4" t="s">
        <v>991</v>
      </c>
      <c r="B53" s="4" t="s">
        <v>992</v>
      </c>
      <c r="C53" s="4">
        <v>2016</v>
      </c>
      <c r="D53" s="4" t="s">
        <v>97</v>
      </c>
      <c r="E53" s="4">
        <v>12</v>
      </c>
      <c r="F53" s="4">
        <v>4</v>
      </c>
      <c r="G53" s="4"/>
      <c r="H53" s="4">
        <v>1023</v>
      </c>
      <c r="I53" s="4">
        <v>1031</v>
      </c>
      <c r="J53" s="4"/>
      <c r="K53" s="4">
        <v>5</v>
      </c>
      <c r="L53" s="4" t="s">
        <v>993</v>
      </c>
      <c r="M53" s="4" t="s">
        <v>994</v>
      </c>
      <c r="N53" s="4" t="s">
        <v>995</v>
      </c>
      <c r="O53" s="4" t="s">
        <v>996</v>
      </c>
      <c r="P53" s="4" t="s">
        <v>997</v>
      </c>
      <c r="Q53" s="4" t="s">
        <v>998</v>
      </c>
      <c r="R53" s="4" t="s">
        <v>34</v>
      </c>
      <c r="S53" s="4" t="s">
        <v>33</v>
      </c>
      <c r="T53" s="4" t="s">
        <v>999</v>
      </c>
      <c r="U53" s="4"/>
      <c r="V53" s="57" t="s">
        <v>31</v>
      </c>
      <c r="W53" s="58" t="s">
        <v>30</v>
      </c>
      <c r="X53" s="58" t="str">
        <f t="shared" si="46"/>
        <v>YLipid-based</v>
      </c>
      <c r="Y53" s="58" t="s">
        <v>980</v>
      </c>
      <c r="Z53" s="58" t="str">
        <f t="shared" si="47"/>
        <v>YCOMPLEMENT</v>
      </c>
      <c r="AA53" s="58" t="str">
        <f t="shared" si="48"/>
        <v>YLipid-basedCOMPLEMENT</v>
      </c>
      <c r="AB53" s="8" t="s">
        <v>4461</v>
      </c>
      <c r="AC53" s="8"/>
      <c r="AD53" s="8" t="s">
        <v>4461</v>
      </c>
      <c r="AE53" s="8"/>
      <c r="AF53" s="8"/>
      <c r="AG53" s="8"/>
      <c r="AH53" s="8"/>
      <c r="AI53" s="8"/>
      <c r="AJ53" s="8"/>
      <c r="AK53" s="8">
        <f t="shared" si="8"/>
        <v>1</v>
      </c>
      <c r="AL53" s="8">
        <f t="shared" si="9"/>
        <v>0</v>
      </c>
      <c r="AM53" s="8">
        <f t="shared" si="10"/>
        <v>1</v>
      </c>
      <c r="AN53" s="8">
        <f t="shared" si="11"/>
        <v>0</v>
      </c>
      <c r="AO53" s="8">
        <f t="shared" si="12"/>
        <v>0</v>
      </c>
      <c r="AP53" s="8">
        <f t="shared" si="13"/>
        <v>0</v>
      </c>
      <c r="AQ53" s="8">
        <f t="shared" si="14"/>
        <v>0</v>
      </c>
      <c r="AR53" s="8">
        <f t="shared" si="15"/>
        <v>0</v>
      </c>
      <c r="AS53" s="8">
        <f t="shared" si="16"/>
        <v>0</v>
      </c>
      <c r="AT53" s="8">
        <f t="shared" si="17"/>
        <v>0</v>
      </c>
      <c r="AU53" s="8">
        <f t="shared" si="18"/>
        <v>0</v>
      </c>
      <c r="AV53" s="8">
        <f t="shared" si="19"/>
        <v>0</v>
      </c>
      <c r="AW53" s="8">
        <f t="shared" si="20"/>
        <v>0</v>
      </c>
      <c r="AX53" s="8">
        <f t="shared" si="21"/>
        <v>0</v>
      </c>
      <c r="AY53" s="8">
        <f t="shared" si="22"/>
        <v>0</v>
      </c>
      <c r="AZ53" s="8">
        <f t="shared" si="23"/>
        <v>0</v>
      </c>
      <c r="BA53" s="8">
        <f t="shared" si="24"/>
        <v>0</v>
      </c>
      <c r="BB53" s="8">
        <f t="shared" si="25"/>
        <v>0</v>
      </c>
      <c r="BC53" s="8">
        <f t="shared" si="26"/>
        <v>0</v>
      </c>
      <c r="BD53" s="8">
        <f t="shared" si="27"/>
        <v>0</v>
      </c>
      <c r="BE53" s="8">
        <f t="shared" si="28"/>
        <v>0</v>
      </c>
      <c r="BF53" s="8">
        <f t="shared" si="29"/>
        <v>0</v>
      </c>
      <c r="BG53" s="8">
        <f t="shared" si="30"/>
        <v>0</v>
      </c>
      <c r="BH53" s="8">
        <f t="shared" si="31"/>
        <v>0</v>
      </c>
      <c r="BI53" s="8">
        <f t="shared" si="32"/>
        <v>0</v>
      </c>
      <c r="BJ53" s="8">
        <f t="shared" si="33"/>
        <v>0</v>
      </c>
      <c r="BK53" s="8">
        <f t="shared" si="34"/>
        <v>0</v>
      </c>
      <c r="BL53" s="8">
        <f t="shared" si="35"/>
        <v>0</v>
      </c>
      <c r="BM53" s="8">
        <f t="shared" si="36"/>
        <v>0</v>
      </c>
      <c r="BN53" s="8">
        <f t="shared" si="37"/>
        <v>0</v>
      </c>
      <c r="BO53" s="8">
        <f t="shared" si="38"/>
        <v>0</v>
      </c>
      <c r="BP53" s="8">
        <f t="shared" si="39"/>
        <v>0</v>
      </c>
      <c r="BQ53" s="8">
        <f t="shared" si="40"/>
        <v>0</v>
      </c>
      <c r="BR53" s="8">
        <f t="shared" si="41"/>
        <v>0</v>
      </c>
      <c r="BS53" s="8">
        <f t="shared" si="42"/>
        <v>0</v>
      </c>
      <c r="BT53" s="44">
        <f t="shared" si="43"/>
        <v>0</v>
      </c>
      <c r="BU53" s="7"/>
    </row>
    <row r="54" spans="1:3498" s="15" customFormat="1" ht="28.8" x14ac:dyDescent="0.3">
      <c r="A54" s="4" t="s">
        <v>4139</v>
      </c>
      <c r="B54" s="4" t="s">
        <v>4140</v>
      </c>
      <c r="C54" s="4">
        <v>2001</v>
      </c>
      <c r="D54" s="4" t="s">
        <v>181</v>
      </c>
      <c r="E54" s="4">
        <v>22</v>
      </c>
      <c r="F54" s="4">
        <v>22</v>
      </c>
      <c r="G54" s="4"/>
      <c r="H54" s="4">
        <v>2967</v>
      </c>
      <c r="I54" s="4">
        <v>2979</v>
      </c>
      <c r="J54" s="4"/>
      <c r="K54" s="4">
        <v>232</v>
      </c>
      <c r="L54" s="4" t="s">
        <v>4141</v>
      </c>
      <c r="M54" s="4" t="s">
        <v>4142</v>
      </c>
      <c r="N54" s="4" t="s">
        <v>4143</v>
      </c>
      <c r="O54" s="4" t="s">
        <v>4144</v>
      </c>
      <c r="P54" s="4" t="s">
        <v>4145</v>
      </c>
      <c r="Q54" s="4" t="s">
        <v>4146</v>
      </c>
      <c r="R54" s="4" t="s">
        <v>34</v>
      </c>
      <c r="S54" s="4" t="s">
        <v>33</v>
      </c>
      <c r="T54" s="4" t="s">
        <v>4147</v>
      </c>
      <c r="U54" s="4"/>
      <c r="V54" s="57" t="s">
        <v>31</v>
      </c>
      <c r="W54" s="58" t="s">
        <v>28</v>
      </c>
      <c r="X54" s="58" t="str">
        <f t="shared" si="46"/>
        <v>YPolymer-based</v>
      </c>
      <c r="Y54" s="58" t="s">
        <v>980</v>
      </c>
      <c r="Z54" s="58" t="str">
        <f t="shared" si="47"/>
        <v>YCOMPLEMENT</v>
      </c>
      <c r="AA54" s="58" t="str">
        <f t="shared" si="48"/>
        <v>YPolymer-basedCOMPLEMENT</v>
      </c>
      <c r="AB54" s="8"/>
      <c r="AC54" s="8"/>
      <c r="AD54" s="8"/>
      <c r="AE54" s="8" t="s">
        <v>4461</v>
      </c>
      <c r="AF54" s="8"/>
      <c r="AG54" s="8" t="s">
        <v>4461</v>
      </c>
      <c r="AH54" s="8"/>
      <c r="AI54" s="8"/>
      <c r="AJ54" s="8"/>
      <c r="AK54" s="8">
        <f t="shared" si="8"/>
        <v>0</v>
      </c>
      <c r="AL54" s="8">
        <f t="shared" si="9"/>
        <v>0</v>
      </c>
      <c r="AM54" s="8">
        <f t="shared" si="10"/>
        <v>0</v>
      </c>
      <c r="AN54" s="8">
        <f t="shared" si="11"/>
        <v>1</v>
      </c>
      <c r="AO54" s="8">
        <f t="shared" si="12"/>
        <v>0</v>
      </c>
      <c r="AP54" s="8">
        <f t="shared" si="13"/>
        <v>1</v>
      </c>
      <c r="AQ54" s="8">
        <f t="shared" si="14"/>
        <v>0</v>
      </c>
      <c r="AR54" s="8">
        <f t="shared" si="15"/>
        <v>0</v>
      </c>
      <c r="AS54" s="8">
        <f t="shared" si="16"/>
        <v>0</v>
      </c>
      <c r="AT54" s="8">
        <f t="shared" si="17"/>
        <v>0</v>
      </c>
      <c r="AU54" s="8">
        <f t="shared" si="18"/>
        <v>0</v>
      </c>
      <c r="AV54" s="8">
        <f t="shared" si="19"/>
        <v>0</v>
      </c>
      <c r="AW54" s="8">
        <f t="shared" si="20"/>
        <v>0</v>
      </c>
      <c r="AX54" s="8">
        <f t="shared" si="21"/>
        <v>0</v>
      </c>
      <c r="AY54" s="8">
        <f t="shared" si="22"/>
        <v>0</v>
      </c>
      <c r="AZ54" s="8">
        <f t="shared" si="23"/>
        <v>0</v>
      </c>
      <c r="BA54" s="8">
        <f t="shared" si="24"/>
        <v>0</v>
      </c>
      <c r="BB54" s="8">
        <f t="shared" si="25"/>
        <v>0</v>
      </c>
      <c r="BC54" s="8">
        <f t="shared" si="26"/>
        <v>0</v>
      </c>
      <c r="BD54" s="8">
        <f t="shared" si="27"/>
        <v>0</v>
      </c>
      <c r="BE54" s="8">
        <f t="shared" si="28"/>
        <v>0</v>
      </c>
      <c r="BF54" s="8">
        <f t="shared" si="29"/>
        <v>0</v>
      </c>
      <c r="BG54" s="8">
        <f t="shared" si="30"/>
        <v>0</v>
      </c>
      <c r="BH54" s="8">
        <f t="shared" si="31"/>
        <v>0</v>
      </c>
      <c r="BI54" s="8">
        <f t="shared" si="32"/>
        <v>0</v>
      </c>
      <c r="BJ54" s="8">
        <f t="shared" si="33"/>
        <v>0</v>
      </c>
      <c r="BK54" s="8">
        <f t="shared" si="34"/>
        <v>0</v>
      </c>
      <c r="BL54" s="8">
        <f t="shared" si="35"/>
        <v>0</v>
      </c>
      <c r="BM54" s="8">
        <f t="shared" si="36"/>
        <v>0</v>
      </c>
      <c r="BN54" s="8">
        <f t="shared" si="37"/>
        <v>0</v>
      </c>
      <c r="BO54" s="8">
        <f t="shared" si="38"/>
        <v>0</v>
      </c>
      <c r="BP54" s="8">
        <f t="shared" si="39"/>
        <v>0</v>
      </c>
      <c r="BQ54" s="8">
        <f t="shared" si="40"/>
        <v>0</v>
      </c>
      <c r="BR54" s="8">
        <f t="shared" si="41"/>
        <v>0</v>
      </c>
      <c r="BS54" s="8">
        <f t="shared" si="42"/>
        <v>0</v>
      </c>
      <c r="BT54" s="44">
        <f t="shared" si="43"/>
        <v>0</v>
      </c>
      <c r="BU54" s="7"/>
      <c r="BV54" s="66"/>
      <c r="BW54" s="66"/>
    </row>
    <row r="55" spans="1:3498" s="15" customFormat="1" ht="28.8" x14ac:dyDescent="0.3">
      <c r="A55" s="4" t="s">
        <v>163</v>
      </c>
      <c r="B55" s="4" t="s">
        <v>162</v>
      </c>
      <c r="C55" s="4">
        <v>2011</v>
      </c>
      <c r="D55" s="4" t="s">
        <v>161</v>
      </c>
      <c r="E55" s="4">
        <v>286</v>
      </c>
      <c r="F55" s="4">
        <v>1</v>
      </c>
      <c r="G55" s="4"/>
      <c r="H55" s="4">
        <v>123</v>
      </c>
      <c r="I55" s="4">
        <v>130</v>
      </c>
      <c r="J55" s="4"/>
      <c r="K55" s="4">
        <v>38</v>
      </c>
      <c r="L55" s="4" t="s">
        <v>160</v>
      </c>
      <c r="M55" s="4" t="s">
        <v>159</v>
      </c>
      <c r="N55" s="4" t="s">
        <v>1555</v>
      </c>
      <c r="O55" s="4" t="s">
        <v>1556</v>
      </c>
      <c r="P55" s="4" t="s">
        <v>158</v>
      </c>
      <c r="Q55" s="4"/>
      <c r="R55" s="4" t="s">
        <v>34</v>
      </c>
      <c r="S55" s="4" t="s">
        <v>33</v>
      </c>
      <c r="T55" s="4" t="s">
        <v>157</v>
      </c>
      <c r="U55" s="4"/>
      <c r="V55" s="57" t="s">
        <v>31</v>
      </c>
      <c r="W55" s="58" t="s">
        <v>30</v>
      </c>
      <c r="X55" s="58" t="str">
        <f t="shared" ref="X55" si="66">CONCATENATE(V55,W55)</f>
        <v>YLipid-based</v>
      </c>
      <c r="Y55" s="58" t="s">
        <v>980</v>
      </c>
      <c r="Z55" s="58" t="str">
        <f t="shared" ref="Z55" si="67">CONCATENATE(V55,Y55)</f>
        <v>YCOMPLEMENT</v>
      </c>
      <c r="AA55" s="58" t="str">
        <f t="shared" ref="AA55" si="68">CONCATENATE(X55,Y55)</f>
        <v>YLipid-basedCOMPLEMENT</v>
      </c>
      <c r="AB55" s="8"/>
      <c r="AC55" s="8"/>
      <c r="AD55" s="8"/>
      <c r="AE55" s="8"/>
      <c r="AF55" s="8"/>
      <c r="AG55" s="8" t="s">
        <v>4461</v>
      </c>
      <c r="AH55" s="8"/>
      <c r="AI55" s="8"/>
      <c r="AJ55" s="8"/>
      <c r="AK55" s="8">
        <f t="shared" si="8"/>
        <v>0</v>
      </c>
      <c r="AL55" s="8">
        <f t="shared" si="9"/>
        <v>0</v>
      </c>
      <c r="AM55" s="8">
        <f t="shared" si="10"/>
        <v>0</v>
      </c>
      <c r="AN55" s="8">
        <f t="shared" si="11"/>
        <v>0</v>
      </c>
      <c r="AO55" s="8">
        <f t="shared" si="12"/>
        <v>0</v>
      </c>
      <c r="AP55" s="8">
        <f t="shared" si="13"/>
        <v>1</v>
      </c>
      <c r="AQ55" s="8">
        <f t="shared" si="14"/>
        <v>0</v>
      </c>
      <c r="AR55" s="8">
        <f t="shared" si="15"/>
        <v>0</v>
      </c>
      <c r="AS55" s="8">
        <f t="shared" si="16"/>
        <v>0</v>
      </c>
      <c r="AT55" s="8">
        <f t="shared" si="17"/>
        <v>0</v>
      </c>
      <c r="AU55" s="8">
        <f t="shared" si="18"/>
        <v>0</v>
      </c>
      <c r="AV55" s="8">
        <f t="shared" si="19"/>
        <v>0</v>
      </c>
      <c r="AW55" s="8">
        <f t="shared" si="20"/>
        <v>0</v>
      </c>
      <c r="AX55" s="8">
        <f t="shared" si="21"/>
        <v>0</v>
      </c>
      <c r="AY55" s="8">
        <f t="shared" si="22"/>
        <v>0</v>
      </c>
      <c r="AZ55" s="8">
        <f t="shared" si="23"/>
        <v>0</v>
      </c>
      <c r="BA55" s="8">
        <f t="shared" si="24"/>
        <v>0</v>
      </c>
      <c r="BB55" s="8">
        <f t="shared" si="25"/>
        <v>0</v>
      </c>
      <c r="BC55" s="8">
        <f t="shared" si="26"/>
        <v>0</v>
      </c>
      <c r="BD55" s="8">
        <f t="shared" si="27"/>
        <v>0</v>
      </c>
      <c r="BE55" s="8">
        <f t="shared" si="28"/>
        <v>0</v>
      </c>
      <c r="BF55" s="8">
        <f t="shared" si="29"/>
        <v>0</v>
      </c>
      <c r="BG55" s="8">
        <f t="shared" si="30"/>
        <v>0</v>
      </c>
      <c r="BH55" s="8">
        <f t="shared" si="31"/>
        <v>0</v>
      </c>
      <c r="BI55" s="8">
        <f t="shared" si="32"/>
        <v>0</v>
      </c>
      <c r="BJ55" s="8">
        <f t="shared" si="33"/>
        <v>0</v>
      </c>
      <c r="BK55" s="8">
        <f t="shared" si="34"/>
        <v>0</v>
      </c>
      <c r="BL55" s="8">
        <f t="shared" si="35"/>
        <v>0</v>
      </c>
      <c r="BM55" s="8">
        <f t="shared" si="36"/>
        <v>0</v>
      </c>
      <c r="BN55" s="8">
        <f t="shared" si="37"/>
        <v>0</v>
      </c>
      <c r="BO55" s="8">
        <f t="shared" si="38"/>
        <v>0</v>
      </c>
      <c r="BP55" s="8">
        <f t="shared" si="39"/>
        <v>0</v>
      </c>
      <c r="BQ55" s="8">
        <f t="shared" si="40"/>
        <v>0</v>
      </c>
      <c r="BR55" s="8">
        <f t="shared" si="41"/>
        <v>0</v>
      </c>
      <c r="BS55" s="8">
        <f t="shared" si="42"/>
        <v>0</v>
      </c>
      <c r="BT55" s="44">
        <f t="shared" si="43"/>
        <v>0</v>
      </c>
      <c r="BU55" s="7"/>
      <c r="BV55" s="66"/>
      <c r="BW55" s="66"/>
    </row>
    <row r="56" spans="1:3498" s="15" customFormat="1" ht="28.8" x14ac:dyDescent="0.3">
      <c r="A56" s="4" t="s">
        <v>4129</v>
      </c>
      <c r="B56" s="4" t="s">
        <v>4130</v>
      </c>
      <c r="C56" s="4">
        <v>2012</v>
      </c>
      <c r="D56" s="4" t="s">
        <v>4131</v>
      </c>
      <c r="E56" s="4">
        <v>45</v>
      </c>
      <c r="F56" s="4">
        <v>4</v>
      </c>
      <c r="G56" s="4"/>
      <c r="H56" s="4">
        <v>492</v>
      </c>
      <c r="I56" s="4">
        <v>498</v>
      </c>
      <c r="J56" s="4"/>
      <c r="K56" s="4">
        <v>71</v>
      </c>
      <c r="L56" s="4" t="s">
        <v>4132</v>
      </c>
      <c r="M56" s="4" t="s">
        <v>4133</v>
      </c>
      <c r="N56" s="4" t="s">
        <v>4134</v>
      </c>
      <c r="O56" s="4" t="s">
        <v>4135</v>
      </c>
      <c r="P56" s="4" t="s">
        <v>4136</v>
      </c>
      <c r="Q56" s="4" t="s">
        <v>4137</v>
      </c>
      <c r="R56" s="4" t="s">
        <v>2276</v>
      </c>
      <c r="S56" s="4" t="s">
        <v>33</v>
      </c>
      <c r="T56" s="4" t="s">
        <v>4138</v>
      </c>
      <c r="U56" s="4"/>
      <c r="V56" s="57" t="s">
        <v>31</v>
      </c>
      <c r="W56" s="58" t="s">
        <v>30</v>
      </c>
      <c r="X56" s="58" t="str">
        <f t="shared" ref="X56" si="69">CONCATENATE(V56,W56)</f>
        <v>YLipid-based</v>
      </c>
      <c r="Y56" s="58" t="s">
        <v>980</v>
      </c>
      <c r="Z56" s="58" t="str">
        <f t="shared" ref="Z56" si="70">CONCATENATE(V56,Y56)</f>
        <v>YCOMPLEMENT</v>
      </c>
      <c r="AA56" s="58" t="str">
        <f t="shared" ref="AA56" si="71">CONCATENATE(X56,Y56)</f>
        <v>YLipid-basedCOMPLEMENT</v>
      </c>
      <c r="AB56" s="8"/>
      <c r="AC56" s="8"/>
      <c r="AD56" s="8"/>
      <c r="AE56" s="8"/>
      <c r="AF56" s="8"/>
      <c r="AG56" s="8" t="s">
        <v>4461</v>
      </c>
      <c r="AH56" s="8"/>
      <c r="AI56" s="8"/>
      <c r="AJ56" s="8"/>
      <c r="AK56" s="8">
        <f t="shared" si="8"/>
        <v>0</v>
      </c>
      <c r="AL56" s="8">
        <f t="shared" si="9"/>
        <v>0</v>
      </c>
      <c r="AM56" s="8">
        <f t="shared" si="10"/>
        <v>0</v>
      </c>
      <c r="AN56" s="8">
        <f t="shared" si="11"/>
        <v>0</v>
      </c>
      <c r="AO56" s="8">
        <f t="shared" si="12"/>
        <v>0</v>
      </c>
      <c r="AP56" s="8">
        <f t="shared" si="13"/>
        <v>1</v>
      </c>
      <c r="AQ56" s="8">
        <f t="shared" si="14"/>
        <v>0</v>
      </c>
      <c r="AR56" s="8">
        <f t="shared" si="15"/>
        <v>0</v>
      </c>
      <c r="AS56" s="8">
        <f t="shared" si="16"/>
        <v>0</v>
      </c>
      <c r="AT56" s="8">
        <f t="shared" si="17"/>
        <v>0</v>
      </c>
      <c r="AU56" s="8">
        <f t="shared" si="18"/>
        <v>0</v>
      </c>
      <c r="AV56" s="8">
        <f t="shared" si="19"/>
        <v>0</v>
      </c>
      <c r="AW56" s="8">
        <f t="shared" si="20"/>
        <v>0</v>
      </c>
      <c r="AX56" s="8">
        <f t="shared" si="21"/>
        <v>0</v>
      </c>
      <c r="AY56" s="8">
        <f t="shared" si="22"/>
        <v>0</v>
      </c>
      <c r="AZ56" s="8">
        <f t="shared" si="23"/>
        <v>0</v>
      </c>
      <c r="BA56" s="8">
        <f t="shared" si="24"/>
        <v>0</v>
      </c>
      <c r="BB56" s="8">
        <f t="shared" si="25"/>
        <v>0</v>
      </c>
      <c r="BC56" s="8">
        <f t="shared" si="26"/>
        <v>0</v>
      </c>
      <c r="BD56" s="8">
        <f t="shared" si="27"/>
        <v>0</v>
      </c>
      <c r="BE56" s="8">
        <f t="shared" si="28"/>
        <v>0</v>
      </c>
      <c r="BF56" s="8">
        <f t="shared" si="29"/>
        <v>0</v>
      </c>
      <c r="BG56" s="8">
        <f t="shared" si="30"/>
        <v>0</v>
      </c>
      <c r="BH56" s="8">
        <f t="shared" si="31"/>
        <v>0</v>
      </c>
      <c r="BI56" s="8">
        <f t="shared" si="32"/>
        <v>0</v>
      </c>
      <c r="BJ56" s="8">
        <f t="shared" si="33"/>
        <v>0</v>
      </c>
      <c r="BK56" s="8">
        <f t="shared" si="34"/>
        <v>0</v>
      </c>
      <c r="BL56" s="8">
        <f t="shared" si="35"/>
        <v>0</v>
      </c>
      <c r="BM56" s="8">
        <f t="shared" si="36"/>
        <v>0</v>
      </c>
      <c r="BN56" s="8">
        <f t="shared" si="37"/>
        <v>0</v>
      </c>
      <c r="BO56" s="8">
        <f t="shared" si="38"/>
        <v>0</v>
      </c>
      <c r="BP56" s="8">
        <f t="shared" si="39"/>
        <v>0</v>
      </c>
      <c r="BQ56" s="8">
        <f t="shared" si="40"/>
        <v>0</v>
      </c>
      <c r="BR56" s="8">
        <f t="shared" si="41"/>
        <v>0</v>
      </c>
      <c r="BS56" s="8">
        <f t="shared" si="42"/>
        <v>0</v>
      </c>
      <c r="BT56" s="44">
        <f t="shared" si="43"/>
        <v>0</v>
      </c>
      <c r="BU56" s="7"/>
    </row>
    <row r="57" spans="1:3498" s="116" customFormat="1" ht="29.4" thickBot="1" x14ac:dyDescent="0.35">
      <c r="A57" s="112" t="s">
        <v>1473</v>
      </c>
      <c r="B57" s="112" t="s">
        <v>1474</v>
      </c>
      <c r="C57" s="112">
        <v>2009</v>
      </c>
      <c r="D57" s="112" t="s">
        <v>508</v>
      </c>
      <c r="E57" s="112">
        <v>258</v>
      </c>
      <c r="F57" s="112">
        <v>42796</v>
      </c>
      <c r="G57" s="112"/>
      <c r="H57" s="112">
        <v>139</v>
      </c>
      <c r="I57" s="112">
        <v>147</v>
      </c>
      <c r="J57" s="112"/>
      <c r="K57" s="112">
        <v>107</v>
      </c>
      <c r="L57" s="112" t="s">
        <v>1475</v>
      </c>
      <c r="M57" s="112" t="s">
        <v>1476</v>
      </c>
      <c r="N57" s="112" t="s">
        <v>1477</v>
      </c>
      <c r="O57" s="112" t="s">
        <v>1478</v>
      </c>
      <c r="P57" s="112" t="s">
        <v>1479</v>
      </c>
      <c r="Q57" s="112" t="s">
        <v>1480</v>
      </c>
      <c r="R57" s="112" t="s">
        <v>34</v>
      </c>
      <c r="S57" s="112" t="s">
        <v>33</v>
      </c>
      <c r="T57" s="112" t="s">
        <v>1481</v>
      </c>
      <c r="U57" s="112"/>
      <c r="V57" s="113" t="s">
        <v>31</v>
      </c>
      <c r="W57" s="114" t="s">
        <v>26</v>
      </c>
      <c r="X57" s="114" t="s">
        <v>3841</v>
      </c>
      <c r="Y57" s="114" t="s">
        <v>980</v>
      </c>
      <c r="Z57" s="114" t="s">
        <v>3844</v>
      </c>
      <c r="AA57" s="114" t="s">
        <v>3845</v>
      </c>
      <c r="AB57" s="115"/>
      <c r="AC57" s="115"/>
      <c r="AD57" s="115" t="s">
        <v>4461</v>
      </c>
      <c r="AE57" s="115"/>
      <c r="AF57" s="115"/>
      <c r="AG57" s="115"/>
      <c r="AH57" s="115"/>
      <c r="AI57" s="115"/>
      <c r="AJ57" s="115"/>
      <c r="AK57" s="8">
        <f t="shared" si="8"/>
        <v>0</v>
      </c>
      <c r="AL57" s="8">
        <f t="shared" si="9"/>
        <v>0</v>
      </c>
      <c r="AM57" s="8">
        <f t="shared" si="10"/>
        <v>1</v>
      </c>
      <c r="AN57" s="8">
        <f t="shared" si="11"/>
        <v>0</v>
      </c>
      <c r="AO57" s="8">
        <f t="shared" si="12"/>
        <v>0</v>
      </c>
      <c r="AP57" s="8">
        <f t="shared" si="13"/>
        <v>0</v>
      </c>
      <c r="AQ57" s="8">
        <f t="shared" si="14"/>
        <v>0</v>
      </c>
      <c r="AR57" s="8">
        <f t="shared" si="15"/>
        <v>0</v>
      </c>
      <c r="AS57" s="8">
        <f t="shared" si="16"/>
        <v>0</v>
      </c>
      <c r="AT57" s="8">
        <f t="shared" si="17"/>
        <v>0</v>
      </c>
      <c r="AU57" s="8">
        <f t="shared" si="18"/>
        <v>0</v>
      </c>
      <c r="AV57" s="8">
        <f t="shared" si="19"/>
        <v>0</v>
      </c>
      <c r="AW57" s="8">
        <f t="shared" si="20"/>
        <v>0</v>
      </c>
      <c r="AX57" s="8">
        <f t="shared" si="21"/>
        <v>0</v>
      </c>
      <c r="AY57" s="8">
        <f t="shared" si="22"/>
        <v>0</v>
      </c>
      <c r="AZ57" s="8">
        <f t="shared" si="23"/>
        <v>0</v>
      </c>
      <c r="BA57" s="8">
        <f t="shared" si="24"/>
        <v>0</v>
      </c>
      <c r="BB57" s="8">
        <f t="shared" si="25"/>
        <v>0</v>
      </c>
      <c r="BC57" s="8">
        <f t="shared" si="26"/>
        <v>0</v>
      </c>
      <c r="BD57" s="8">
        <f t="shared" si="27"/>
        <v>0</v>
      </c>
      <c r="BE57" s="8">
        <f t="shared" si="28"/>
        <v>0</v>
      </c>
      <c r="BF57" s="8">
        <f t="shared" si="29"/>
        <v>0</v>
      </c>
      <c r="BG57" s="8">
        <f t="shared" si="30"/>
        <v>0</v>
      </c>
      <c r="BH57" s="8">
        <f t="shared" si="31"/>
        <v>0</v>
      </c>
      <c r="BI57" s="8">
        <f t="shared" si="32"/>
        <v>0</v>
      </c>
      <c r="BJ57" s="8">
        <f t="shared" si="33"/>
        <v>0</v>
      </c>
      <c r="BK57" s="8">
        <f t="shared" si="34"/>
        <v>0</v>
      </c>
      <c r="BL57" s="8">
        <f t="shared" si="35"/>
        <v>0</v>
      </c>
      <c r="BM57" s="8">
        <f t="shared" si="36"/>
        <v>0</v>
      </c>
      <c r="BN57" s="8">
        <f t="shared" si="37"/>
        <v>0</v>
      </c>
      <c r="BO57" s="8">
        <f t="shared" si="38"/>
        <v>0</v>
      </c>
      <c r="BP57" s="8">
        <f t="shared" si="39"/>
        <v>0</v>
      </c>
      <c r="BQ57" s="8">
        <f t="shared" si="40"/>
        <v>0</v>
      </c>
      <c r="BR57" s="8">
        <f t="shared" si="41"/>
        <v>0</v>
      </c>
      <c r="BS57" s="8">
        <f t="shared" si="42"/>
        <v>0</v>
      </c>
      <c r="BT57" s="44">
        <f t="shared" si="43"/>
        <v>0</v>
      </c>
      <c r="BU57" s="7"/>
      <c r="BV57" s="15"/>
      <c r="BW57" s="15"/>
      <c r="BX57" s="15"/>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row>
    <row r="58" spans="1:3498" s="15" customFormat="1" ht="28.8" x14ac:dyDescent="0.3">
      <c r="A58" s="74" t="s">
        <v>1916</v>
      </c>
      <c r="B58" s="74" t="s">
        <v>1917</v>
      </c>
      <c r="C58" s="74">
        <v>2015</v>
      </c>
      <c r="D58" s="74" t="s">
        <v>1918</v>
      </c>
      <c r="E58" s="74">
        <v>351</v>
      </c>
      <c r="F58" s="74"/>
      <c r="G58" s="74"/>
      <c r="H58" s="74">
        <v>236</v>
      </c>
      <c r="I58" s="74">
        <v>242</v>
      </c>
      <c r="J58" s="74"/>
      <c r="K58" s="74">
        <v>1</v>
      </c>
      <c r="L58" s="74" t="s">
        <v>1919</v>
      </c>
      <c r="M58" s="74" t="s">
        <v>1920</v>
      </c>
      <c r="N58" s="74" t="s">
        <v>1921</v>
      </c>
      <c r="O58" s="74" t="s">
        <v>1922</v>
      </c>
      <c r="P58" s="74" t="s">
        <v>1923</v>
      </c>
      <c r="Q58" s="74" t="s">
        <v>1924</v>
      </c>
      <c r="R58" s="74" t="s">
        <v>34</v>
      </c>
      <c r="S58" s="74" t="s">
        <v>33</v>
      </c>
      <c r="T58" s="74" t="s">
        <v>1925</v>
      </c>
      <c r="U58" s="74"/>
      <c r="V58" s="117" t="s">
        <v>31</v>
      </c>
      <c r="W58" s="58" t="s">
        <v>26</v>
      </c>
      <c r="X58" s="118" t="str">
        <f t="shared" ref="X58:X90" si="72">CONCATENATE(V58,W58)</f>
        <v>YInorganic</v>
      </c>
      <c r="Y58" s="118" t="s">
        <v>1038</v>
      </c>
      <c r="Z58" s="118" t="str">
        <f t="shared" ref="Z58:Z90" si="73">CONCATENATE(V58,Y58)</f>
        <v>YPLATELET</v>
      </c>
      <c r="AA58" s="118" t="str">
        <f t="shared" ref="AA58:AA90" si="74">CONCATENATE(X58,Y58)</f>
        <v>YInorganicPLATELET</v>
      </c>
      <c r="AB58" s="60"/>
      <c r="AC58" s="60"/>
      <c r="AD58" s="60"/>
      <c r="AE58" s="60"/>
      <c r="AF58" s="60"/>
      <c r="AG58" s="60"/>
      <c r="AH58" s="60"/>
      <c r="AI58" s="60" t="s">
        <v>4461</v>
      </c>
      <c r="AJ58" s="60"/>
      <c r="AK58" s="8">
        <f t="shared" si="8"/>
        <v>0</v>
      </c>
      <c r="AL58" s="8">
        <f t="shared" si="9"/>
        <v>0</v>
      </c>
      <c r="AM58" s="8">
        <f t="shared" si="10"/>
        <v>0</v>
      </c>
      <c r="AN58" s="8">
        <f t="shared" si="11"/>
        <v>0</v>
      </c>
      <c r="AO58" s="8">
        <f t="shared" si="12"/>
        <v>0</v>
      </c>
      <c r="AP58" s="8">
        <f t="shared" si="13"/>
        <v>0</v>
      </c>
      <c r="AQ58" s="8">
        <f t="shared" si="14"/>
        <v>0</v>
      </c>
      <c r="AR58" s="8">
        <f t="shared" si="15"/>
        <v>0</v>
      </c>
      <c r="AS58" s="8">
        <f t="shared" si="16"/>
        <v>0</v>
      </c>
      <c r="AT58" s="8">
        <f t="shared" si="17"/>
        <v>0</v>
      </c>
      <c r="AU58" s="8">
        <f t="shared" si="18"/>
        <v>0</v>
      </c>
      <c r="AV58" s="8">
        <f t="shared" si="19"/>
        <v>0</v>
      </c>
      <c r="AW58" s="8">
        <f t="shared" si="20"/>
        <v>0</v>
      </c>
      <c r="AX58" s="8">
        <f t="shared" si="21"/>
        <v>0</v>
      </c>
      <c r="AY58" s="8">
        <f t="shared" si="22"/>
        <v>0</v>
      </c>
      <c r="AZ58" s="8">
        <f t="shared" si="23"/>
        <v>0</v>
      </c>
      <c r="BA58" s="8">
        <f t="shared" si="24"/>
        <v>1</v>
      </c>
      <c r="BB58" s="8">
        <f t="shared" si="25"/>
        <v>0</v>
      </c>
      <c r="BC58" s="8">
        <f t="shared" si="26"/>
        <v>0</v>
      </c>
      <c r="BD58" s="8">
        <f t="shared" si="27"/>
        <v>0</v>
      </c>
      <c r="BE58" s="8">
        <f t="shared" si="28"/>
        <v>0</v>
      </c>
      <c r="BF58" s="8">
        <f t="shared" si="29"/>
        <v>0</v>
      </c>
      <c r="BG58" s="8">
        <f t="shared" si="30"/>
        <v>0</v>
      </c>
      <c r="BH58" s="8">
        <f t="shared" si="31"/>
        <v>0</v>
      </c>
      <c r="BI58" s="8">
        <f t="shared" si="32"/>
        <v>0</v>
      </c>
      <c r="BJ58" s="8">
        <f t="shared" si="33"/>
        <v>0</v>
      </c>
      <c r="BK58" s="8">
        <f t="shared" si="34"/>
        <v>0</v>
      </c>
      <c r="BL58" s="8">
        <f t="shared" si="35"/>
        <v>0</v>
      </c>
      <c r="BM58" s="8">
        <f t="shared" si="36"/>
        <v>0</v>
      </c>
      <c r="BN58" s="8">
        <f t="shared" si="37"/>
        <v>0</v>
      </c>
      <c r="BO58" s="8">
        <f t="shared" si="38"/>
        <v>0</v>
      </c>
      <c r="BP58" s="8">
        <f t="shared" si="39"/>
        <v>0</v>
      </c>
      <c r="BQ58" s="8">
        <f t="shared" si="40"/>
        <v>0</v>
      </c>
      <c r="BR58" s="8">
        <f t="shared" si="41"/>
        <v>0</v>
      </c>
      <c r="BS58" s="8">
        <f t="shared" si="42"/>
        <v>0</v>
      </c>
      <c r="BT58" s="44">
        <f t="shared" si="43"/>
        <v>0</v>
      </c>
      <c r="BU58" s="7"/>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row>
    <row r="59" spans="1:3498" s="15" customFormat="1" ht="28.8" x14ac:dyDescent="0.3">
      <c r="A59" s="74" t="s">
        <v>4026</v>
      </c>
      <c r="B59" s="74" t="s">
        <v>4027</v>
      </c>
      <c r="C59" s="74">
        <v>1983</v>
      </c>
      <c r="D59" s="74" t="s">
        <v>4028</v>
      </c>
      <c r="E59" s="74">
        <v>146</v>
      </c>
      <c r="F59" s="74">
        <v>2</v>
      </c>
      <c r="G59" s="74"/>
      <c r="H59" s="74">
        <v>422</v>
      </c>
      <c r="I59" s="74">
        <v>427</v>
      </c>
      <c r="J59" s="74"/>
      <c r="K59" s="74">
        <v>38</v>
      </c>
      <c r="L59" s="74" t="s">
        <v>4029</v>
      </c>
      <c r="M59" s="74" t="s">
        <v>4030</v>
      </c>
      <c r="N59" s="74" t="s">
        <v>4031</v>
      </c>
      <c r="O59" s="74" t="s">
        <v>4032</v>
      </c>
      <c r="P59" s="74" t="s">
        <v>4033</v>
      </c>
      <c r="Q59" s="74"/>
      <c r="R59" s="74" t="s">
        <v>34</v>
      </c>
      <c r="S59" s="74" t="s">
        <v>33</v>
      </c>
      <c r="T59" s="74" t="s">
        <v>4034</v>
      </c>
      <c r="U59" s="74"/>
      <c r="V59" s="117" t="s">
        <v>31</v>
      </c>
      <c r="W59" s="58" t="s">
        <v>30</v>
      </c>
      <c r="X59" s="118" t="str">
        <f t="shared" si="72"/>
        <v>YLipid-based</v>
      </c>
      <c r="Y59" s="118" t="s">
        <v>1038</v>
      </c>
      <c r="Z59" s="118" t="str">
        <f t="shared" si="73"/>
        <v>YPLATELET</v>
      </c>
      <c r="AA59" s="118" t="str">
        <f t="shared" si="74"/>
        <v>YLipid-basedPLATELET</v>
      </c>
      <c r="AB59" s="60"/>
      <c r="AC59" s="60"/>
      <c r="AD59" s="60" t="s">
        <v>4461</v>
      </c>
      <c r="AE59" s="60"/>
      <c r="AF59" s="60"/>
      <c r="AG59" s="60" t="s">
        <v>4461</v>
      </c>
      <c r="AH59" s="60"/>
      <c r="AI59" s="60"/>
      <c r="AJ59" s="60"/>
      <c r="AK59" s="8">
        <f t="shared" si="8"/>
        <v>0</v>
      </c>
      <c r="AL59" s="8">
        <f t="shared" si="9"/>
        <v>0</v>
      </c>
      <c r="AM59" s="8">
        <f t="shared" si="10"/>
        <v>0</v>
      </c>
      <c r="AN59" s="8">
        <f t="shared" si="11"/>
        <v>0</v>
      </c>
      <c r="AO59" s="8">
        <f t="shared" si="12"/>
        <v>0</v>
      </c>
      <c r="AP59" s="8">
        <f t="shared" si="13"/>
        <v>0</v>
      </c>
      <c r="AQ59" s="8">
        <f t="shared" si="14"/>
        <v>0</v>
      </c>
      <c r="AR59" s="8">
        <f t="shared" si="15"/>
        <v>0</v>
      </c>
      <c r="AS59" s="8">
        <f t="shared" si="16"/>
        <v>0</v>
      </c>
      <c r="AT59" s="8">
        <f t="shared" si="17"/>
        <v>0</v>
      </c>
      <c r="AU59" s="8">
        <f t="shared" si="18"/>
        <v>0</v>
      </c>
      <c r="AV59" s="8">
        <f t="shared" si="19"/>
        <v>1</v>
      </c>
      <c r="AW59" s="8">
        <f t="shared" si="20"/>
        <v>0</v>
      </c>
      <c r="AX59" s="8">
        <f t="shared" si="21"/>
        <v>0</v>
      </c>
      <c r="AY59" s="8">
        <f t="shared" si="22"/>
        <v>1</v>
      </c>
      <c r="AZ59" s="8">
        <f t="shared" si="23"/>
        <v>0</v>
      </c>
      <c r="BA59" s="8">
        <f t="shared" si="24"/>
        <v>0</v>
      </c>
      <c r="BB59" s="8">
        <f t="shared" si="25"/>
        <v>0</v>
      </c>
      <c r="BC59" s="8">
        <f t="shared" si="26"/>
        <v>0</v>
      </c>
      <c r="BD59" s="8">
        <f t="shared" si="27"/>
        <v>0</v>
      </c>
      <c r="BE59" s="8">
        <f t="shared" si="28"/>
        <v>0</v>
      </c>
      <c r="BF59" s="8">
        <f t="shared" si="29"/>
        <v>0</v>
      </c>
      <c r="BG59" s="8">
        <f t="shared" si="30"/>
        <v>0</v>
      </c>
      <c r="BH59" s="8">
        <f t="shared" si="31"/>
        <v>0</v>
      </c>
      <c r="BI59" s="8">
        <f t="shared" si="32"/>
        <v>0</v>
      </c>
      <c r="BJ59" s="8">
        <f t="shared" si="33"/>
        <v>0</v>
      </c>
      <c r="BK59" s="8">
        <f t="shared" si="34"/>
        <v>0</v>
      </c>
      <c r="BL59" s="8">
        <f t="shared" si="35"/>
        <v>0</v>
      </c>
      <c r="BM59" s="8">
        <f t="shared" si="36"/>
        <v>0</v>
      </c>
      <c r="BN59" s="8">
        <f t="shared" si="37"/>
        <v>0</v>
      </c>
      <c r="BO59" s="8">
        <f t="shared" si="38"/>
        <v>0</v>
      </c>
      <c r="BP59" s="8">
        <f t="shared" si="39"/>
        <v>0</v>
      </c>
      <c r="BQ59" s="8">
        <f t="shared" si="40"/>
        <v>0</v>
      </c>
      <c r="BR59" s="8">
        <f t="shared" si="41"/>
        <v>0</v>
      </c>
      <c r="BS59" s="8">
        <f t="shared" si="42"/>
        <v>0</v>
      </c>
      <c r="BT59" s="44">
        <f t="shared" si="43"/>
        <v>0</v>
      </c>
      <c r="BU59" s="7"/>
      <c r="BX59" s="66"/>
    </row>
    <row r="60" spans="1:3498" s="15" customFormat="1" ht="28.8" x14ac:dyDescent="0.3">
      <c r="A60" s="74" t="s">
        <v>1815</v>
      </c>
      <c r="B60" s="74" t="s">
        <v>1816</v>
      </c>
      <c r="C60" s="74">
        <v>2012</v>
      </c>
      <c r="D60" s="74" t="s">
        <v>83</v>
      </c>
      <c r="E60" s="74">
        <v>9</v>
      </c>
      <c r="F60" s="74">
        <v>3</v>
      </c>
      <c r="G60" s="74"/>
      <c r="H60" s="74">
        <v>382</v>
      </c>
      <c r="I60" s="74">
        <v>393</v>
      </c>
      <c r="J60" s="74"/>
      <c r="K60" s="74">
        <v>88</v>
      </c>
      <c r="L60" s="74" t="s">
        <v>1817</v>
      </c>
      <c r="M60" s="74" t="s">
        <v>1818</v>
      </c>
      <c r="N60" s="74" t="s">
        <v>1819</v>
      </c>
      <c r="O60" s="74" t="s">
        <v>1820</v>
      </c>
      <c r="P60" s="74" t="s">
        <v>1821</v>
      </c>
      <c r="Q60" s="74" t="s">
        <v>1822</v>
      </c>
      <c r="R60" s="74" t="s">
        <v>34</v>
      </c>
      <c r="S60" s="74" t="s">
        <v>33</v>
      </c>
      <c r="T60" s="74" t="s">
        <v>1823</v>
      </c>
      <c r="U60" s="74"/>
      <c r="V60" s="117" t="s">
        <v>31</v>
      </c>
      <c r="W60" s="58" t="s">
        <v>28</v>
      </c>
      <c r="X60" s="118" t="str">
        <f t="shared" si="72"/>
        <v>YPolymer-based</v>
      </c>
      <c r="Y60" s="118" t="s">
        <v>1038</v>
      </c>
      <c r="Z60" s="118" t="str">
        <f t="shared" si="73"/>
        <v>YPLATELET</v>
      </c>
      <c r="AA60" s="118" t="str">
        <f t="shared" si="74"/>
        <v>YPolymer-basedPLATELET</v>
      </c>
      <c r="AB60" s="60" t="s">
        <v>4461</v>
      </c>
      <c r="AC60" s="60" t="s">
        <v>4461</v>
      </c>
      <c r="AD60" s="60" t="s">
        <v>4461</v>
      </c>
      <c r="AE60" s="60"/>
      <c r="AF60" s="60"/>
      <c r="AG60" s="60" t="s">
        <v>4461</v>
      </c>
      <c r="AH60" s="60"/>
      <c r="AI60" s="60"/>
      <c r="AJ60" s="60"/>
      <c r="AK60" s="8">
        <f t="shared" si="8"/>
        <v>0</v>
      </c>
      <c r="AL60" s="8">
        <f t="shared" si="9"/>
        <v>0</v>
      </c>
      <c r="AM60" s="8">
        <f t="shared" si="10"/>
        <v>0</v>
      </c>
      <c r="AN60" s="8">
        <f t="shared" si="11"/>
        <v>0</v>
      </c>
      <c r="AO60" s="8">
        <f t="shared" si="12"/>
        <v>0</v>
      </c>
      <c r="AP60" s="8">
        <f t="shared" si="13"/>
        <v>0</v>
      </c>
      <c r="AQ60" s="8">
        <f t="shared" si="14"/>
        <v>0</v>
      </c>
      <c r="AR60" s="8">
        <f t="shared" si="15"/>
        <v>0</v>
      </c>
      <c r="AS60" s="8">
        <f t="shared" si="16"/>
        <v>0</v>
      </c>
      <c r="AT60" s="8">
        <f t="shared" si="17"/>
        <v>1</v>
      </c>
      <c r="AU60" s="8">
        <f t="shared" si="18"/>
        <v>1</v>
      </c>
      <c r="AV60" s="8">
        <f t="shared" si="19"/>
        <v>1</v>
      </c>
      <c r="AW60" s="8">
        <f t="shared" si="20"/>
        <v>0</v>
      </c>
      <c r="AX60" s="8">
        <f t="shared" si="21"/>
        <v>0</v>
      </c>
      <c r="AY60" s="8">
        <f t="shared" si="22"/>
        <v>1</v>
      </c>
      <c r="AZ60" s="8">
        <f t="shared" si="23"/>
        <v>0</v>
      </c>
      <c r="BA60" s="8">
        <f t="shared" si="24"/>
        <v>0</v>
      </c>
      <c r="BB60" s="8">
        <f t="shared" si="25"/>
        <v>0</v>
      </c>
      <c r="BC60" s="8">
        <f t="shared" si="26"/>
        <v>0</v>
      </c>
      <c r="BD60" s="8">
        <f t="shared" si="27"/>
        <v>0</v>
      </c>
      <c r="BE60" s="8">
        <f t="shared" si="28"/>
        <v>0</v>
      </c>
      <c r="BF60" s="8">
        <f t="shared" si="29"/>
        <v>0</v>
      </c>
      <c r="BG60" s="8">
        <f t="shared" si="30"/>
        <v>0</v>
      </c>
      <c r="BH60" s="8">
        <f t="shared" si="31"/>
        <v>0</v>
      </c>
      <c r="BI60" s="8">
        <f t="shared" si="32"/>
        <v>0</v>
      </c>
      <c r="BJ60" s="8">
        <f t="shared" si="33"/>
        <v>0</v>
      </c>
      <c r="BK60" s="8">
        <f t="shared" si="34"/>
        <v>0</v>
      </c>
      <c r="BL60" s="8">
        <f t="shared" si="35"/>
        <v>0</v>
      </c>
      <c r="BM60" s="8">
        <f t="shared" si="36"/>
        <v>0</v>
      </c>
      <c r="BN60" s="8">
        <f t="shared" si="37"/>
        <v>0</v>
      </c>
      <c r="BO60" s="8">
        <f t="shared" si="38"/>
        <v>0</v>
      </c>
      <c r="BP60" s="8">
        <f t="shared" si="39"/>
        <v>0</v>
      </c>
      <c r="BQ60" s="8">
        <f t="shared" si="40"/>
        <v>0</v>
      </c>
      <c r="BR60" s="8">
        <f t="shared" si="41"/>
        <v>0</v>
      </c>
      <c r="BS60" s="8">
        <f t="shared" si="42"/>
        <v>0</v>
      </c>
      <c r="BT60" s="44">
        <f t="shared" si="43"/>
        <v>0</v>
      </c>
      <c r="BU60" s="7"/>
    </row>
    <row r="61" spans="1:3498" s="15" customFormat="1" ht="28.8" x14ac:dyDescent="0.3">
      <c r="A61" s="74" t="s">
        <v>4016</v>
      </c>
      <c r="B61" s="74" t="s">
        <v>4017</v>
      </c>
      <c r="C61" s="74">
        <v>2016</v>
      </c>
      <c r="D61" s="74" t="s">
        <v>4018</v>
      </c>
      <c r="E61" s="74">
        <v>21</v>
      </c>
      <c r="F61" s="74">
        <v>4</v>
      </c>
      <c r="G61" s="74">
        <v>428</v>
      </c>
      <c r="H61" s="74"/>
      <c r="I61" s="74"/>
      <c r="J61" s="74"/>
      <c r="K61" s="74">
        <v>1</v>
      </c>
      <c r="L61" s="74" t="s">
        <v>4019</v>
      </c>
      <c r="M61" s="74" t="s">
        <v>4020</v>
      </c>
      <c r="N61" s="74" t="s">
        <v>4021</v>
      </c>
      <c r="O61" s="74" t="s">
        <v>4022</v>
      </c>
      <c r="P61" s="74" t="s">
        <v>4023</v>
      </c>
      <c r="Q61" s="74" t="s">
        <v>4024</v>
      </c>
      <c r="R61" s="74" t="s">
        <v>34</v>
      </c>
      <c r="S61" s="74" t="s">
        <v>33</v>
      </c>
      <c r="T61" s="74" t="s">
        <v>4025</v>
      </c>
      <c r="U61" s="74"/>
      <c r="V61" s="117" t="s">
        <v>31</v>
      </c>
      <c r="W61" s="58" t="s">
        <v>28</v>
      </c>
      <c r="X61" s="118" t="str">
        <f t="shared" ref="X61:X84" si="75">CONCATENATE(V61,W61)</f>
        <v>YPolymer-based</v>
      </c>
      <c r="Y61" s="118" t="s">
        <v>1038</v>
      </c>
      <c r="Z61" s="118" t="str">
        <f t="shared" ref="Z61:Z84" si="76">CONCATENATE(V61,Y61)</f>
        <v>YPLATELET</v>
      </c>
      <c r="AA61" s="118" t="str">
        <f t="shared" ref="AA61:AA84" si="77">CONCATENATE(X61,Y61)</f>
        <v>YPolymer-basedPLATELET</v>
      </c>
      <c r="AB61" s="60" t="s">
        <v>4461</v>
      </c>
      <c r="AC61" s="60"/>
      <c r="AD61" s="60"/>
      <c r="AE61" s="60"/>
      <c r="AF61" s="60"/>
      <c r="AG61" s="60" t="s">
        <v>4461</v>
      </c>
      <c r="AH61" s="60"/>
      <c r="AI61" s="60"/>
      <c r="AJ61" s="60"/>
      <c r="AK61" s="8">
        <f t="shared" si="8"/>
        <v>0</v>
      </c>
      <c r="AL61" s="8">
        <f t="shared" si="9"/>
        <v>0</v>
      </c>
      <c r="AM61" s="8">
        <f t="shared" si="10"/>
        <v>0</v>
      </c>
      <c r="AN61" s="8">
        <f t="shared" si="11"/>
        <v>0</v>
      </c>
      <c r="AO61" s="8">
        <f t="shared" si="12"/>
        <v>0</v>
      </c>
      <c r="AP61" s="8">
        <f t="shared" si="13"/>
        <v>0</v>
      </c>
      <c r="AQ61" s="8">
        <f t="shared" si="14"/>
        <v>0</v>
      </c>
      <c r="AR61" s="8">
        <f t="shared" si="15"/>
        <v>0</v>
      </c>
      <c r="AS61" s="8">
        <f t="shared" si="16"/>
        <v>0</v>
      </c>
      <c r="AT61" s="8">
        <f t="shared" si="17"/>
        <v>1</v>
      </c>
      <c r="AU61" s="8">
        <f t="shared" si="18"/>
        <v>0</v>
      </c>
      <c r="AV61" s="8">
        <f t="shared" si="19"/>
        <v>0</v>
      </c>
      <c r="AW61" s="8">
        <f t="shared" si="20"/>
        <v>0</v>
      </c>
      <c r="AX61" s="8">
        <f t="shared" si="21"/>
        <v>0</v>
      </c>
      <c r="AY61" s="8">
        <f t="shared" si="22"/>
        <v>1</v>
      </c>
      <c r="AZ61" s="8">
        <f t="shared" si="23"/>
        <v>0</v>
      </c>
      <c r="BA61" s="8">
        <f t="shared" si="24"/>
        <v>0</v>
      </c>
      <c r="BB61" s="8">
        <f t="shared" si="25"/>
        <v>0</v>
      </c>
      <c r="BC61" s="8">
        <f t="shared" si="26"/>
        <v>0</v>
      </c>
      <c r="BD61" s="8">
        <f t="shared" si="27"/>
        <v>0</v>
      </c>
      <c r="BE61" s="8">
        <f t="shared" si="28"/>
        <v>0</v>
      </c>
      <c r="BF61" s="8">
        <f t="shared" si="29"/>
        <v>0</v>
      </c>
      <c r="BG61" s="8">
        <f t="shared" si="30"/>
        <v>0</v>
      </c>
      <c r="BH61" s="8">
        <f t="shared" si="31"/>
        <v>0</v>
      </c>
      <c r="BI61" s="8">
        <f t="shared" si="32"/>
        <v>0</v>
      </c>
      <c r="BJ61" s="8">
        <f t="shared" si="33"/>
        <v>0</v>
      </c>
      <c r="BK61" s="8">
        <f t="shared" si="34"/>
        <v>0</v>
      </c>
      <c r="BL61" s="8">
        <f t="shared" si="35"/>
        <v>0</v>
      </c>
      <c r="BM61" s="8">
        <f t="shared" si="36"/>
        <v>0</v>
      </c>
      <c r="BN61" s="8">
        <f t="shared" si="37"/>
        <v>0</v>
      </c>
      <c r="BO61" s="8">
        <f t="shared" si="38"/>
        <v>0</v>
      </c>
      <c r="BP61" s="8">
        <f t="shared" si="39"/>
        <v>0</v>
      </c>
      <c r="BQ61" s="8">
        <f t="shared" si="40"/>
        <v>0</v>
      </c>
      <c r="BR61" s="8">
        <f t="shared" si="41"/>
        <v>0</v>
      </c>
      <c r="BS61" s="8">
        <f t="shared" si="42"/>
        <v>0</v>
      </c>
      <c r="BT61" s="44">
        <f t="shared" si="43"/>
        <v>0</v>
      </c>
      <c r="BU61" s="7"/>
    </row>
    <row r="62" spans="1:3498" s="15" customFormat="1" ht="28.8" x14ac:dyDescent="0.3">
      <c r="A62" s="74" t="s">
        <v>4006</v>
      </c>
      <c r="B62" s="74" t="s">
        <v>4007</v>
      </c>
      <c r="C62" s="74">
        <v>2012</v>
      </c>
      <c r="D62" s="74" t="s">
        <v>181</v>
      </c>
      <c r="E62" s="74">
        <v>33</v>
      </c>
      <c r="F62" s="74">
        <v>11</v>
      </c>
      <c r="G62" s="74"/>
      <c r="H62" s="74">
        <v>3083</v>
      </c>
      <c r="I62" s="74">
        <v>3092</v>
      </c>
      <c r="J62" s="74"/>
      <c r="K62" s="74">
        <v>57</v>
      </c>
      <c r="L62" s="74" t="s">
        <v>4008</v>
      </c>
      <c r="M62" s="74" t="s">
        <v>4009</v>
      </c>
      <c r="N62" s="74" t="s">
        <v>4010</v>
      </c>
      <c r="O62" s="74" t="s">
        <v>4011</v>
      </c>
      <c r="P62" s="74" t="s">
        <v>4012</v>
      </c>
      <c r="Q62" s="74" t="s">
        <v>4013</v>
      </c>
      <c r="R62" s="74" t="s">
        <v>34</v>
      </c>
      <c r="S62" s="74" t="s">
        <v>33</v>
      </c>
      <c r="T62" s="74" t="s">
        <v>4014</v>
      </c>
      <c r="U62" s="74"/>
      <c r="V62" s="117" t="s">
        <v>31</v>
      </c>
      <c r="W62" s="58" t="s">
        <v>26</v>
      </c>
      <c r="X62" s="118" t="str">
        <f t="shared" si="75"/>
        <v>YInorganic</v>
      </c>
      <c r="Y62" s="118" t="s">
        <v>1038</v>
      </c>
      <c r="Z62" s="118" t="str">
        <f t="shared" si="76"/>
        <v>YPLATELET</v>
      </c>
      <c r="AA62" s="118" t="str">
        <f t="shared" si="77"/>
        <v>YInorganicPLATELET</v>
      </c>
      <c r="AB62" s="60"/>
      <c r="AC62" s="60"/>
      <c r="AD62" s="60"/>
      <c r="AE62" s="60" t="s">
        <v>4461</v>
      </c>
      <c r="AF62" s="60"/>
      <c r="AG62" s="60" t="s">
        <v>4461</v>
      </c>
      <c r="AH62" s="60"/>
      <c r="AI62" s="60"/>
      <c r="AJ62" s="60"/>
      <c r="AK62" s="8">
        <f t="shared" si="8"/>
        <v>0</v>
      </c>
      <c r="AL62" s="8">
        <f t="shared" si="9"/>
        <v>0</v>
      </c>
      <c r="AM62" s="8">
        <f t="shared" si="10"/>
        <v>0</v>
      </c>
      <c r="AN62" s="8">
        <f t="shared" si="11"/>
        <v>0</v>
      </c>
      <c r="AO62" s="8">
        <f t="shared" si="12"/>
        <v>0</v>
      </c>
      <c r="AP62" s="8">
        <f t="shared" si="13"/>
        <v>0</v>
      </c>
      <c r="AQ62" s="8">
        <f t="shared" si="14"/>
        <v>0</v>
      </c>
      <c r="AR62" s="8">
        <f t="shared" si="15"/>
        <v>0</v>
      </c>
      <c r="AS62" s="8">
        <f t="shared" si="16"/>
        <v>0</v>
      </c>
      <c r="AT62" s="8">
        <f t="shared" si="17"/>
        <v>0</v>
      </c>
      <c r="AU62" s="8">
        <f t="shared" si="18"/>
        <v>0</v>
      </c>
      <c r="AV62" s="8">
        <f t="shared" si="19"/>
        <v>0</v>
      </c>
      <c r="AW62" s="8">
        <f t="shared" si="20"/>
        <v>1</v>
      </c>
      <c r="AX62" s="8">
        <f t="shared" si="21"/>
        <v>0</v>
      </c>
      <c r="AY62" s="8">
        <f t="shared" si="22"/>
        <v>1</v>
      </c>
      <c r="AZ62" s="8">
        <f t="shared" si="23"/>
        <v>0</v>
      </c>
      <c r="BA62" s="8">
        <f t="shared" si="24"/>
        <v>0</v>
      </c>
      <c r="BB62" s="8">
        <f t="shared" si="25"/>
        <v>0</v>
      </c>
      <c r="BC62" s="8">
        <f t="shared" si="26"/>
        <v>0</v>
      </c>
      <c r="BD62" s="8">
        <f t="shared" si="27"/>
        <v>0</v>
      </c>
      <c r="BE62" s="8">
        <f t="shared" si="28"/>
        <v>0</v>
      </c>
      <c r="BF62" s="8">
        <f t="shared" si="29"/>
        <v>0</v>
      </c>
      <c r="BG62" s="8">
        <f t="shared" si="30"/>
        <v>0</v>
      </c>
      <c r="BH62" s="8">
        <f t="shared" si="31"/>
        <v>0</v>
      </c>
      <c r="BI62" s="8">
        <f t="shared" si="32"/>
        <v>0</v>
      </c>
      <c r="BJ62" s="8">
        <f t="shared" si="33"/>
        <v>0</v>
      </c>
      <c r="BK62" s="8">
        <f t="shared" si="34"/>
        <v>0</v>
      </c>
      <c r="BL62" s="8">
        <f t="shared" si="35"/>
        <v>0</v>
      </c>
      <c r="BM62" s="8">
        <f t="shared" si="36"/>
        <v>0</v>
      </c>
      <c r="BN62" s="8">
        <f t="shared" si="37"/>
        <v>0</v>
      </c>
      <c r="BO62" s="8">
        <f t="shared" si="38"/>
        <v>0</v>
      </c>
      <c r="BP62" s="8">
        <f t="shared" si="39"/>
        <v>0</v>
      </c>
      <c r="BQ62" s="8">
        <f t="shared" si="40"/>
        <v>0</v>
      </c>
      <c r="BR62" s="8">
        <f t="shared" si="41"/>
        <v>0</v>
      </c>
      <c r="BS62" s="8">
        <f t="shared" si="42"/>
        <v>0</v>
      </c>
      <c r="BT62" s="44">
        <f t="shared" si="43"/>
        <v>0</v>
      </c>
      <c r="BU62" s="7"/>
    </row>
    <row r="63" spans="1:3498" s="15" customFormat="1" ht="28.8" x14ac:dyDescent="0.3">
      <c r="A63" s="74" t="s">
        <v>3997</v>
      </c>
      <c r="B63" s="74" t="s">
        <v>3998</v>
      </c>
      <c r="C63" s="74">
        <v>2009</v>
      </c>
      <c r="D63" s="74" t="s">
        <v>117</v>
      </c>
      <c r="E63" s="74">
        <v>3</v>
      </c>
      <c r="F63" s="74">
        <v>6</v>
      </c>
      <c r="G63" s="74"/>
      <c r="H63" s="74">
        <v>1357</v>
      </c>
      <c r="I63" s="74">
        <v>1364</v>
      </c>
      <c r="J63" s="74"/>
      <c r="K63" s="74">
        <v>162</v>
      </c>
      <c r="L63" s="74" t="s">
        <v>3999</v>
      </c>
      <c r="M63" s="74" t="s">
        <v>4000</v>
      </c>
      <c r="N63" s="74" t="s">
        <v>4001</v>
      </c>
      <c r="O63" s="74" t="s">
        <v>4002</v>
      </c>
      <c r="P63" s="74" t="s">
        <v>4003</v>
      </c>
      <c r="Q63" s="74" t="s">
        <v>4004</v>
      </c>
      <c r="R63" s="74" t="s">
        <v>34</v>
      </c>
      <c r="S63" s="74" t="s">
        <v>33</v>
      </c>
      <c r="T63" s="74" t="s">
        <v>4005</v>
      </c>
      <c r="U63" s="74"/>
      <c r="V63" s="117" t="s">
        <v>31</v>
      </c>
      <c r="W63" s="58" t="s">
        <v>26</v>
      </c>
      <c r="X63" s="118" t="str">
        <f t="shared" si="75"/>
        <v>YInorganic</v>
      </c>
      <c r="Y63" s="118" t="s">
        <v>1038</v>
      </c>
      <c r="Z63" s="118" t="str">
        <f t="shared" si="76"/>
        <v>YPLATELET</v>
      </c>
      <c r="AA63" s="118" t="str">
        <f t="shared" si="77"/>
        <v>YInorganicPLATELET</v>
      </c>
      <c r="AB63" s="60"/>
      <c r="AC63" s="60"/>
      <c r="AD63" s="60"/>
      <c r="AE63" s="60"/>
      <c r="AF63" s="60"/>
      <c r="AG63" s="60"/>
      <c r="AH63" s="60"/>
      <c r="AI63" s="60"/>
      <c r="AJ63" s="60"/>
      <c r="AK63" s="8">
        <f t="shared" si="8"/>
        <v>0</v>
      </c>
      <c r="AL63" s="8">
        <f t="shared" si="9"/>
        <v>0</v>
      </c>
      <c r="AM63" s="8">
        <f t="shared" si="10"/>
        <v>0</v>
      </c>
      <c r="AN63" s="8">
        <f t="shared" si="11"/>
        <v>0</v>
      </c>
      <c r="AO63" s="8">
        <f t="shared" si="12"/>
        <v>0</v>
      </c>
      <c r="AP63" s="8">
        <f t="shared" si="13"/>
        <v>0</v>
      </c>
      <c r="AQ63" s="8">
        <f t="shared" si="14"/>
        <v>0</v>
      </c>
      <c r="AR63" s="8">
        <f t="shared" si="15"/>
        <v>0</v>
      </c>
      <c r="AS63" s="8">
        <f t="shared" si="16"/>
        <v>0</v>
      </c>
      <c r="AT63" s="8">
        <f t="shared" si="17"/>
        <v>0</v>
      </c>
      <c r="AU63" s="8">
        <f t="shared" si="18"/>
        <v>0</v>
      </c>
      <c r="AV63" s="8">
        <f t="shared" si="19"/>
        <v>0</v>
      </c>
      <c r="AW63" s="8">
        <f t="shared" si="20"/>
        <v>0</v>
      </c>
      <c r="AX63" s="8">
        <f t="shared" si="21"/>
        <v>0</v>
      </c>
      <c r="AY63" s="8">
        <f t="shared" si="22"/>
        <v>0</v>
      </c>
      <c r="AZ63" s="8">
        <f t="shared" si="23"/>
        <v>0</v>
      </c>
      <c r="BA63" s="8">
        <f t="shared" si="24"/>
        <v>0</v>
      </c>
      <c r="BB63" s="8">
        <f t="shared" si="25"/>
        <v>0</v>
      </c>
      <c r="BC63" s="8">
        <f t="shared" si="26"/>
        <v>0</v>
      </c>
      <c r="BD63" s="8">
        <f t="shared" si="27"/>
        <v>0</v>
      </c>
      <c r="BE63" s="8">
        <f t="shared" si="28"/>
        <v>0</v>
      </c>
      <c r="BF63" s="8">
        <f t="shared" si="29"/>
        <v>0</v>
      </c>
      <c r="BG63" s="8">
        <f t="shared" si="30"/>
        <v>0</v>
      </c>
      <c r="BH63" s="8">
        <f t="shared" si="31"/>
        <v>0</v>
      </c>
      <c r="BI63" s="8">
        <f t="shared" si="32"/>
        <v>0</v>
      </c>
      <c r="BJ63" s="8">
        <f t="shared" si="33"/>
        <v>0</v>
      </c>
      <c r="BK63" s="8">
        <f t="shared" si="34"/>
        <v>0</v>
      </c>
      <c r="BL63" s="8">
        <f t="shared" si="35"/>
        <v>0</v>
      </c>
      <c r="BM63" s="8">
        <f t="shared" si="36"/>
        <v>0</v>
      </c>
      <c r="BN63" s="8">
        <f t="shared" si="37"/>
        <v>0</v>
      </c>
      <c r="BO63" s="8">
        <f t="shared" si="38"/>
        <v>0</v>
      </c>
      <c r="BP63" s="8">
        <f t="shared" si="39"/>
        <v>0</v>
      </c>
      <c r="BQ63" s="8">
        <f t="shared" si="40"/>
        <v>0</v>
      </c>
      <c r="BR63" s="8">
        <f t="shared" si="41"/>
        <v>0</v>
      </c>
      <c r="BS63" s="8">
        <f t="shared" si="42"/>
        <v>0</v>
      </c>
      <c r="BT63" s="44">
        <f t="shared" si="43"/>
        <v>0</v>
      </c>
      <c r="BU63" s="7"/>
    </row>
    <row r="64" spans="1:3498" s="15" customFormat="1" ht="28.8" x14ac:dyDescent="0.3">
      <c r="A64" s="74" t="s">
        <v>3988</v>
      </c>
      <c r="B64" s="74" t="s">
        <v>3989</v>
      </c>
      <c r="C64" s="74">
        <v>2012</v>
      </c>
      <c r="D64" s="74" t="s">
        <v>147</v>
      </c>
      <c r="E64" s="74">
        <v>7</v>
      </c>
      <c r="F64" s="74"/>
      <c r="G64" s="74"/>
      <c r="H64" s="74">
        <v>631</v>
      </c>
      <c r="I64" s="74">
        <v>639</v>
      </c>
      <c r="J64" s="74"/>
      <c r="K64" s="74">
        <v>37</v>
      </c>
      <c r="L64" s="74" t="s">
        <v>3990</v>
      </c>
      <c r="M64" s="74" t="s">
        <v>3991</v>
      </c>
      <c r="N64" s="74" t="s">
        <v>3992</v>
      </c>
      <c r="O64" s="74" t="s">
        <v>3993</v>
      </c>
      <c r="P64" s="74" t="s">
        <v>3994</v>
      </c>
      <c r="Q64" s="74" t="s">
        <v>3995</v>
      </c>
      <c r="R64" s="74" t="s">
        <v>34</v>
      </c>
      <c r="S64" s="74" t="s">
        <v>33</v>
      </c>
      <c r="T64" s="74" t="s">
        <v>3996</v>
      </c>
      <c r="U64" s="74"/>
      <c r="V64" s="117" t="s">
        <v>31</v>
      </c>
      <c r="W64" s="58" t="s">
        <v>26</v>
      </c>
      <c r="X64" s="118" t="str">
        <f t="shared" si="75"/>
        <v>YInorganic</v>
      </c>
      <c r="Y64" s="118" t="s">
        <v>1038</v>
      </c>
      <c r="Z64" s="118" t="str">
        <f t="shared" si="76"/>
        <v>YPLATELET</v>
      </c>
      <c r="AA64" s="118" t="str">
        <f t="shared" si="77"/>
        <v>YInorganicPLATELET</v>
      </c>
      <c r="AB64" s="60" t="s">
        <v>4461</v>
      </c>
      <c r="AC64" s="60"/>
      <c r="AD64" s="60"/>
      <c r="AE64" s="60"/>
      <c r="AF64" s="117" t="s">
        <v>4461</v>
      </c>
      <c r="AG64" s="60"/>
      <c r="AH64" s="60"/>
      <c r="AI64" s="60"/>
      <c r="AJ64" s="60"/>
      <c r="AK64" s="8">
        <f t="shared" si="8"/>
        <v>0</v>
      </c>
      <c r="AL64" s="8">
        <f t="shared" si="9"/>
        <v>0</v>
      </c>
      <c r="AM64" s="8">
        <f t="shared" si="10"/>
        <v>0</v>
      </c>
      <c r="AN64" s="8">
        <f t="shared" si="11"/>
        <v>0</v>
      </c>
      <c r="AO64" s="8">
        <f t="shared" si="12"/>
        <v>0</v>
      </c>
      <c r="AP64" s="8">
        <f t="shared" si="13"/>
        <v>0</v>
      </c>
      <c r="AQ64" s="8">
        <f t="shared" si="14"/>
        <v>0</v>
      </c>
      <c r="AR64" s="8">
        <f t="shared" si="15"/>
        <v>0</v>
      </c>
      <c r="AS64" s="8">
        <f t="shared" si="16"/>
        <v>0</v>
      </c>
      <c r="AT64" s="8">
        <f t="shared" si="17"/>
        <v>1</v>
      </c>
      <c r="AU64" s="8">
        <f t="shared" si="18"/>
        <v>0</v>
      </c>
      <c r="AV64" s="8">
        <f t="shared" si="19"/>
        <v>0</v>
      </c>
      <c r="AW64" s="8">
        <f t="shared" si="20"/>
        <v>0</v>
      </c>
      <c r="AX64" s="8">
        <f t="shared" si="21"/>
        <v>1</v>
      </c>
      <c r="AY64" s="8">
        <f t="shared" si="22"/>
        <v>0</v>
      </c>
      <c r="AZ64" s="8">
        <f t="shared" si="23"/>
        <v>0</v>
      </c>
      <c r="BA64" s="8">
        <f t="shared" si="24"/>
        <v>0</v>
      </c>
      <c r="BB64" s="8">
        <f t="shared" si="25"/>
        <v>0</v>
      </c>
      <c r="BC64" s="8">
        <f t="shared" si="26"/>
        <v>0</v>
      </c>
      <c r="BD64" s="8">
        <f t="shared" si="27"/>
        <v>0</v>
      </c>
      <c r="BE64" s="8">
        <f t="shared" si="28"/>
        <v>0</v>
      </c>
      <c r="BF64" s="8">
        <f t="shared" si="29"/>
        <v>0</v>
      </c>
      <c r="BG64" s="8">
        <f t="shared" si="30"/>
        <v>0</v>
      </c>
      <c r="BH64" s="8">
        <f t="shared" si="31"/>
        <v>0</v>
      </c>
      <c r="BI64" s="8">
        <f t="shared" si="32"/>
        <v>0</v>
      </c>
      <c r="BJ64" s="8">
        <f t="shared" si="33"/>
        <v>0</v>
      </c>
      <c r="BK64" s="8">
        <f t="shared" si="34"/>
        <v>0</v>
      </c>
      <c r="BL64" s="8">
        <f t="shared" si="35"/>
        <v>0</v>
      </c>
      <c r="BM64" s="8">
        <f t="shared" si="36"/>
        <v>0</v>
      </c>
      <c r="BN64" s="8">
        <f t="shared" si="37"/>
        <v>0</v>
      </c>
      <c r="BO64" s="8">
        <f t="shared" si="38"/>
        <v>0</v>
      </c>
      <c r="BP64" s="8">
        <f t="shared" si="39"/>
        <v>0</v>
      </c>
      <c r="BQ64" s="8">
        <f t="shared" si="40"/>
        <v>0</v>
      </c>
      <c r="BR64" s="8">
        <f t="shared" si="41"/>
        <v>0</v>
      </c>
      <c r="BS64" s="8">
        <f t="shared" si="42"/>
        <v>0</v>
      </c>
      <c r="BT64" s="44">
        <f t="shared" si="43"/>
        <v>0</v>
      </c>
      <c r="BU64" s="7"/>
    </row>
    <row r="65" spans="1:73" s="15" customFormat="1" ht="28.8" x14ac:dyDescent="0.3">
      <c r="A65" s="4" t="s">
        <v>1759</v>
      </c>
      <c r="B65" s="4" t="s">
        <v>1760</v>
      </c>
      <c r="C65" s="4">
        <v>2016</v>
      </c>
      <c r="D65" s="4" t="s">
        <v>1761</v>
      </c>
      <c r="E65" s="4">
        <v>2016</v>
      </c>
      <c r="F65" s="4"/>
      <c r="G65" s="4">
        <v>2959414</v>
      </c>
      <c r="H65" s="4"/>
      <c r="I65" s="4"/>
      <c r="J65" s="4"/>
      <c r="K65" s="4"/>
      <c r="L65" s="4" t="s">
        <v>1762</v>
      </c>
      <c r="M65" s="4" t="s">
        <v>1763</v>
      </c>
      <c r="N65" s="4" t="s">
        <v>1764</v>
      </c>
      <c r="O65" s="4" t="s">
        <v>1765</v>
      </c>
      <c r="P65" s="4" t="s">
        <v>1766</v>
      </c>
      <c r="Q65" s="4"/>
      <c r="R65" s="4" t="s">
        <v>34</v>
      </c>
      <c r="S65" s="4" t="s">
        <v>33</v>
      </c>
      <c r="T65" s="4" t="s">
        <v>1767</v>
      </c>
      <c r="U65" s="4"/>
      <c r="V65" s="57" t="s">
        <v>31</v>
      </c>
      <c r="W65" s="58" t="s">
        <v>26</v>
      </c>
      <c r="X65" s="58" t="str">
        <f t="shared" si="75"/>
        <v>YInorganic</v>
      </c>
      <c r="Y65" s="58" t="s">
        <v>1038</v>
      </c>
      <c r="Z65" s="58" t="str">
        <f t="shared" si="76"/>
        <v>YPLATELET</v>
      </c>
      <c r="AA65" s="58" t="str">
        <f t="shared" si="77"/>
        <v>YInorganicPLATELET</v>
      </c>
      <c r="AB65" s="8"/>
      <c r="AC65" s="8"/>
      <c r="AD65" s="8"/>
      <c r="AE65" s="8"/>
      <c r="AF65" s="8"/>
      <c r="AG65" s="8"/>
      <c r="AH65" s="8"/>
      <c r="AI65" s="8"/>
      <c r="AJ65" s="8"/>
      <c r="AK65" s="8">
        <f t="shared" si="8"/>
        <v>0</v>
      </c>
      <c r="AL65" s="8">
        <f t="shared" si="9"/>
        <v>0</v>
      </c>
      <c r="AM65" s="8">
        <f t="shared" si="10"/>
        <v>0</v>
      </c>
      <c r="AN65" s="8">
        <f t="shared" si="11"/>
        <v>0</v>
      </c>
      <c r="AO65" s="8">
        <f t="shared" si="12"/>
        <v>0</v>
      </c>
      <c r="AP65" s="8">
        <f t="shared" si="13"/>
        <v>0</v>
      </c>
      <c r="AQ65" s="8">
        <f t="shared" si="14"/>
        <v>0</v>
      </c>
      <c r="AR65" s="8">
        <f t="shared" si="15"/>
        <v>0</v>
      </c>
      <c r="AS65" s="8">
        <f t="shared" si="16"/>
        <v>0</v>
      </c>
      <c r="AT65" s="8">
        <f t="shared" si="17"/>
        <v>0</v>
      </c>
      <c r="AU65" s="8">
        <f t="shared" si="18"/>
        <v>0</v>
      </c>
      <c r="AV65" s="8">
        <f t="shared" si="19"/>
        <v>0</v>
      </c>
      <c r="AW65" s="8">
        <f t="shared" si="20"/>
        <v>0</v>
      </c>
      <c r="AX65" s="8">
        <f t="shared" si="21"/>
        <v>0</v>
      </c>
      <c r="AY65" s="8">
        <f t="shared" si="22"/>
        <v>0</v>
      </c>
      <c r="AZ65" s="8">
        <f t="shared" si="23"/>
        <v>0</v>
      </c>
      <c r="BA65" s="8">
        <f t="shared" si="24"/>
        <v>0</v>
      </c>
      <c r="BB65" s="8">
        <f t="shared" si="25"/>
        <v>0</v>
      </c>
      <c r="BC65" s="8">
        <f t="shared" si="26"/>
        <v>0</v>
      </c>
      <c r="BD65" s="8">
        <f t="shared" si="27"/>
        <v>0</v>
      </c>
      <c r="BE65" s="8">
        <f t="shared" si="28"/>
        <v>0</v>
      </c>
      <c r="BF65" s="8">
        <f t="shared" si="29"/>
        <v>0</v>
      </c>
      <c r="BG65" s="8">
        <f t="shared" si="30"/>
        <v>0</v>
      </c>
      <c r="BH65" s="8">
        <f t="shared" si="31"/>
        <v>0</v>
      </c>
      <c r="BI65" s="8">
        <f t="shared" si="32"/>
        <v>0</v>
      </c>
      <c r="BJ65" s="8">
        <f t="shared" si="33"/>
        <v>0</v>
      </c>
      <c r="BK65" s="8">
        <f t="shared" si="34"/>
        <v>0</v>
      </c>
      <c r="BL65" s="8">
        <f t="shared" si="35"/>
        <v>0</v>
      </c>
      <c r="BM65" s="8">
        <f t="shared" si="36"/>
        <v>0</v>
      </c>
      <c r="BN65" s="8">
        <f t="shared" si="37"/>
        <v>0</v>
      </c>
      <c r="BO65" s="8">
        <f t="shared" si="38"/>
        <v>0</v>
      </c>
      <c r="BP65" s="8">
        <f t="shared" si="39"/>
        <v>0</v>
      </c>
      <c r="BQ65" s="8">
        <f t="shared" si="40"/>
        <v>0</v>
      </c>
      <c r="BR65" s="8">
        <f t="shared" si="41"/>
        <v>0</v>
      </c>
      <c r="BS65" s="8">
        <f t="shared" si="42"/>
        <v>0</v>
      </c>
      <c r="BT65" s="44">
        <f t="shared" si="43"/>
        <v>0</v>
      </c>
      <c r="BU65" s="7"/>
    </row>
    <row r="66" spans="1:73" s="15" customFormat="1" ht="28.8" x14ac:dyDescent="0.3">
      <c r="A66" s="4" t="s">
        <v>681</v>
      </c>
      <c r="B66" s="4" t="s">
        <v>680</v>
      </c>
      <c r="C66" s="4">
        <v>2015</v>
      </c>
      <c r="D66" s="4" t="s">
        <v>147</v>
      </c>
      <c r="E66" s="4">
        <v>10</v>
      </c>
      <c r="F66" s="4"/>
      <c r="G66" s="4"/>
      <c r="H66" s="4">
        <v>2925</v>
      </c>
      <c r="I66" s="4">
        <v>2938</v>
      </c>
      <c r="J66" s="4"/>
      <c r="K66" s="4">
        <v>4</v>
      </c>
      <c r="L66" s="4" t="s">
        <v>679</v>
      </c>
      <c r="M66" s="4" t="s">
        <v>678</v>
      </c>
      <c r="N66" s="4" t="s">
        <v>1768</v>
      </c>
      <c r="O66" s="4" t="s">
        <v>1769</v>
      </c>
      <c r="P66" s="4" t="s">
        <v>677</v>
      </c>
      <c r="Q66" s="4" t="s">
        <v>1770</v>
      </c>
      <c r="R66" s="4" t="s">
        <v>34</v>
      </c>
      <c r="S66" s="4" t="s">
        <v>33</v>
      </c>
      <c r="T66" s="4" t="s">
        <v>676</v>
      </c>
      <c r="U66" s="4"/>
      <c r="V66" s="57" t="s">
        <v>31</v>
      </c>
      <c r="W66" s="58" t="s">
        <v>26</v>
      </c>
      <c r="X66" s="58" t="str">
        <f t="shared" si="75"/>
        <v>YInorganic</v>
      </c>
      <c r="Y66" s="58" t="s">
        <v>1038</v>
      </c>
      <c r="Z66" s="58" t="str">
        <f t="shared" si="76"/>
        <v>YPLATELET</v>
      </c>
      <c r="AA66" s="58" t="str">
        <f t="shared" si="77"/>
        <v>YInorganicPLATELET</v>
      </c>
      <c r="AB66" s="8"/>
      <c r="AC66" s="8"/>
      <c r="AD66" s="8"/>
      <c r="AE66" s="8"/>
      <c r="AF66" s="8"/>
      <c r="AG66" s="8" t="s">
        <v>4461</v>
      </c>
      <c r="AH66" s="8"/>
      <c r="AI66" s="8"/>
      <c r="AJ66" s="8"/>
      <c r="AK66" s="8">
        <f t="shared" si="8"/>
        <v>0</v>
      </c>
      <c r="AL66" s="8">
        <f t="shared" si="9"/>
        <v>0</v>
      </c>
      <c r="AM66" s="8">
        <f t="shared" si="10"/>
        <v>0</v>
      </c>
      <c r="AN66" s="8">
        <f t="shared" si="11"/>
        <v>0</v>
      </c>
      <c r="AO66" s="8">
        <f t="shared" si="12"/>
        <v>0</v>
      </c>
      <c r="AP66" s="8">
        <f t="shared" si="13"/>
        <v>0</v>
      </c>
      <c r="AQ66" s="8">
        <f t="shared" si="14"/>
        <v>0</v>
      </c>
      <c r="AR66" s="8">
        <f t="shared" si="15"/>
        <v>0</v>
      </c>
      <c r="AS66" s="8">
        <f t="shared" si="16"/>
        <v>0</v>
      </c>
      <c r="AT66" s="8">
        <f t="shared" si="17"/>
        <v>0</v>
      </c>
      <c r="AU66" s="8">
        <f t="shared" si="18"/>
        <v>0</v>
      </c>
      <c r="AV66" s="8">
        <f t="shared" si="19"/>
        <v>0</v>
      </c>
      <c r="AW66" s="8">
        <f t="shared" si="20"/>
        <v>0</v>
      </c>
      <c r="AX66" s="8">
        <f t="shared" si="21"/>
        <v>0</v>
      </c>
      <c r="AY66" s="8">
        <f t="shared" si="22"/>
        <v>1</v>
      </c>
      <c r="AZ66" s="8">
        <f t="shared" si="23"/>
        <v>0</v>
      </c>
      <c r="BA66" s="8">
        <f t="shared" si="24"/>
        <v>0</v>
      </c>
      <c r="BB66" s="8">
        <f t="shared" si="25"/>
        <v>0</v>
      </c>
      <c r="BC66" s="8">
        <f t="shared" si="26"/>
        <v>0</v>
      </c>
      <c r="BD66" s="8">
        <f t="shared" si="27"/>
        <v>0</v>
      </c>
      <c r="BE66" s="8">
        <f t="shared" si="28"/>
        <v>0</v>
      </c>
      <c r="BF66" s="8">
        <f t="shared" si="29"/>
        <v>0</v>
      </c>
      <c r="BG66" s="8">
        <f t="shared" si="30"/>
        <v>0</v>
      </c>
      <c r="BH66" s="8">
        <f t="shared" si="31"/>
        <v>0</v>
      </c>
      <c r="BI66" s="8">
        <f t="shared" si="32"/>
        <v>0</v>
      </c>
      <c r="BJ66" s="8">
        <f t="shared" si="33"/>
        <v>0</v>
      </c>
      <c r="BK66" s="8">
        <f t="shared" si="34"/>
        <v>0</v>
      </c>
      <c r="BL66" s="8">
        <f t="shared" si="35"/>
        <v>0</v>
      </c>
      <c r="BM66" s="8">
        <f t="shared" si="36"/>
        <v>0</v>
      </c>
      <c r="BN66" s="8">
        <f t="shared" si="37"/>
        <v>0</v>
      </c>
      <c r="BO66" s="8">
        <f t="shared" si="38"/>
        <v>0</v>
      </c>
      <c r="BP66" s="8">
        <f t="shared" si="39"/>
        <v>0</v>
      </c>
      <c r="BQ66" s="8">
        <f t="shared" si="40"/>
        <v>0</v>
      </c>
      <c r="BR66" s="8">
        <f t="shared" si="41"/>
        <v>0</v>
      </c>
      <c r="BS66" s="8">
        <f t="shared" si="42"/>
        <v>0</v>
      </c>
      <c r="BT66" s="44">
        <f t="shared" si="43"/>
        <v>0</v>
      </c>
      <c r="BU66" s="7"/>
    </row>
    <row r="67" spans="1:73" s="15" customFormat="1" ht="28.8" x14ac:dyDescent="0.3">
      <c r="A67" s="4" t="s">
        <v>917</v>
      </c>
      <c r="B67" s="4" t="s">
        <v>916</v>
      </c>
      <c r="C67" s="4">
        <v>2015</v>
      </c>
      <c r="D67" s="4" t="s">
        <v>97</v>
      </c>
      <c r="E67" s="4">
        <v>11</v>
      </c>
      <c r="F67" s="4">
        <v>1</v>
      </c>
      <c r="G67" s="4"/>
      <c r="H67" s="4">
        <v>39</v>
      </c>
      <c r="I67" s="4">
        <v>46</v>
      </c>
      <c r="J67" s="4"/>
      <c r="K67" s="4">
        <v>6</v>
      </c>
      <c r="L67" s="4" t="s">
        <v>915</v>
      </c>
      <c r="M67" s="4" t="s">
        <v>914</v>
      </c>
      <c r="N67" s="4" t="s">
        <v>913</v>
      </c>
      <c r="O67" s="4" t="s">
        <v>912</v>
      </c>
      <c r="P67" s="4" t="s">
        <v>911</v>
      </c>
      <c r="Q67" s="4" t="s">
        <v>910</v>
      </c>
      <c r="R67" s="4" t="s">
        <v>34</v>
      </c>
      <c r="S67" s="4" t="s">
        <v>33</v>
      </c>
      <c r="T67" s="4" t="s">
        <v>909</v>
      </c>
      <c r="U67" s="4"/>
      <c r="V67" s="57" t="s">
        <v>31</v>
      </c>
      <c r="W67" s="58" t="s">
        <v>26</v>
      </c>
      <c r="X67" s="58" t="str">
        <f t="shared" si="75"/>
        <v>YInorganic</v>
      </c>
      <c r="Y67" s="58" t="s">
        <v>1038</v>
      </c>
      <c r="Z67" s="58" t="str">
        <f t="shared" si="76"/>
        <v>YPLATELET</v>
      </c>
      <c r="AA67" s="58" t="str">
        <f t="shared" si="77"/>
        <v>YInorganicPLATELET</v>
      </c>
      <c r="AB67" s="8"/>
      <c r="AC67" s="8"/>
      <c r="AD67" s="8"/>
      <c r="AE67" s="8" t="s">
        <v>4461</v>
      </c>
      <c r="AF67" s="8"/>
      <c r="AG67" s="8" t="s">
        <v>4461</v>
      </c>
      <c r="AH67" s="8"/>
      <c r="AI67" s="8"/>
      <c r="AJ67" s="8"/>
      <c r="AK67" s="8">
        <f t="shared" si="8"/>
        <v>0</v>
      </c>
      <c r="AL67" s="8">
        <f t="shared" si="9"/>
        <v>0</v>
      </c>
      <c r="AM67" s="8">
        <f t="shared" si="10"/>
        <v>0</v>
      </c>
      <c r="AN67" s="8">
        <f t="shared" si="11"/>
        <v>0</v>
      </c>
      <c r="AO67" s="8">
        <f t="shared" si="12"/>
        <v>0</v>
      </c>
      <c r="AP67" s="8">
        <f t="shared" si="13"/>
        <v>0</v>
      </c>
      <c r="AQ67" s="8">
        <f t="shared" si="14"/>
        <v>0</v>
      </c>
      <c r="AR67" s="8">
        <f t="shared" si="15"/>
        <v>0</v>
      </c>
      <c r="AS67" s="8">
        <f t="shared" si="16"/>
        <v>0</v>
      </c>
      <c r="AT67" s="8">
        <f t="shared" si="17"/>
        <v>0</v>
      </c>
      <c r="AU67" s="8">
        <f t="shared" si="18"/>
        <v>0</v>
      </c>
      <c r="AV67" s="8">
        <f t="shared" si="19"/>
        <v>0</v>
      </c>
      <c r="AW67" s="8">
        <f t="shared" si="20"/>
        <v>1</v>
      </c>
      <c r="AX67" s="8">
        <f t="shared" si="21"/>
        <v>0</v>
      </c>
      <c r="AY67" s="8">
        <f t="shared" si="22"/>
        <v>1</v>
      </c>
      <c r="AZ67" s="8">
        <f t="shared" si="23"/>
        <v>0</v>
      </c>
      <c r="BA67" s="8">
        <f t="shared" si="24"/>
        <v>0</v>
      </c>
      <c r="BB67" s="8">
        <f t="shared" si="25"/>
        <v>0</v>
      </c>
      <c r="BC67" s="8">
        <f t="shared" si="26"/>
        <v>0</v>
      </c>
      <c r="BD67" s="8">
        <f t="shared" si="27"/>
        <v>0</v>
      </c>
      <c r="BE67" s="8">
        <f t="shared" si="28"/>
        <v>0</v>
      </c>
      <c r="BF67" s="8">
        <f t="shared" si="29"/>
        <v>0</v>
      </c>
      <c r="BG67" s="8">
        <f t="shared" si="30"/>
        <v>0</v>
      </c>
      <c r="BH67" s="8">
        <f t="shared" si="31"/>
        <v>0</v>
      </c>
      <c r="BI67" s="8">
        <f t="shared" si="32"/>
        <v>0</v>
      </c>
      <c r="BJ67" s="8">
        <f t="shared" si="33"/>
        <v>0</v>
      </c>
      <c r="BK67" s="8">
        <f t="shared" si="34"/>
        <v>0</v>
      </c>
      <c r="BL67" s="8">
        <f t="shared" si="35"/>
        <v>0</v>
      </c>
      <c r="BM67" s="8">
        <f t="shared" si="36"/>
        <v>0</v>
      </c>
      <c r="BN67" s="8">
        <f t="shared" si="37"/>
        <v>0</v>
      </c>
      <c r="BO67" s="8">
        <f t="shared" si="38"/>
        <v>0</v>
      </c>
      <c r="BP67" s="8">
        <f t="shared" si="39"/>
        <v>0</v>
      </c>
      <c r="BQ67" s="8">
        <f t="shared" si="40"/>
        <v>0</v>
      </c>
      <c r="BR67" s="8">
        <f t="shared" si="41"/>
        <v>0</v>
      </c>
      <c r="BS67" s="8">
        <f t="shared" si="42"/>
        <v>0</v>
      </c>
      <c r="BT67" s="44">
        <f t="shared" si="43"/>
        <v>0</v>
      </c>
      <c r="BU67" s="7"/>
    </row>
    <row r="68" spans="1:73" s="15" customFormat="1" ht="28.8" x14ac:dyDescent="0.3">
      <c r="A68" s="4" t="s">
        <v>899</v>
      </c>
      <c r="B68" s="4" t="s">
        <v>898</v>
      </c>
      <c r="C68" s="4">
        <v>2012</v>
      </c>
      <c r="D68" s="4" t="s">
        <v>147</v>
      </c>
      <c r="E68" s="4">
        <v>7</v>
      </c>
      <c r="F68" s="4"/>
      <c r="G68" s="4"/>
      <c r="H68" s="4">
        <v>6063</v>
      </c>
      <c r="I68" s="4">
        <v>6076</v>
      </c>
      <c r="J68" s="4"/>
      <c r="K68" s="4">
        <v>12</v>
      </c>
      <c r="L68" s="4" t="s">
        <v>897</v>
      </c>
      <c r="M68" s="4" t="s">
        <v>896</v>
      </c>
      <c r="N68" s="4" t="s">
        <v>895</v>
      </c>
      <c r="O68" s="4" t="s">
        <v>894</v>
      </c>
      <c r="P68" s="4" t="s">
        <v>893</v>
      </c>
      <c r="Q68" s="4" t="s">
        <v>892</v>
      </c>
      <c r="R68" s="4" t="s">
        <v>34</v>
      </c>
      <c r="S68" s="4" t="s">
        <v>33</v>
      </c>
      <c r="T68" s="4" t="s">
        <v>891</v>
      </c>
      <c r="U68" s="4"/>
      <c r="V68" s="57" t="s">
        <v>31</v>
      </c>
      <c r="W68" s="58" t="s">
        <v>26</v>
      </c>
      <c r="X68" s="58" t="str">
        <f t="shared" si="75"/>
        <v>YInorganic</v>
      </c>
      <c r="Y68" s="58" t="s">
        <v>1038</v>
      </c>
      <c r="Z68" s="58" t="str">
        <f t="shared" si="76"/>
        <v>YPLATELET</v>
      </c>
      <c r="AA68" s="58" t="str">
        <f t="shared" si="77"/>
        <v>YInorganicPLATELET</v>
      </c>
      <c r="AB68" s="8"/>
      <c r="AC68" s="8"/>
      <c r="AD68" s="8"/>
      <c r="AE68" s="8"/>
      <c r="AF68" s="8"/>
      <c r="AG68" s="8" t="s">
        <v>4461</v>
      </c>
      <c r="AH68" s="8"/>
      <c r="AI68" s="8"/>
      <c r="AJ68" s="8"/>
      <c r="AK68" s="8">
        <f t="shared" si="8"/>
        <v>0</v>
      </c>
      <c r="AL68" s="8">
        <f t="shared" si="9"/>
        <v>0</v>
      </c>
      <c r="AM68" s="8">
        <f t="shared" si="10"/>
        <v>0</v>
      </c>
      <c r="AN68" s="8">
        <f t="shared" si="11"/>
        <v>0</v>
      </c>
      <c r="AO68" s="8">
        <f t="shared" si="12"/>
        <v>0</v>
      </c>
      <c r="AP68" s="8">
        <f t="shared" si="13"/>
        <v>0</v>
      </c>
      <c r="AQ68" s="8">
        <f t="shared" si="14"/>
        <v>0</v>
      </c>
      <c r="AR68" s="8">
        <f t="shared" si="15"/>
        <v>0</v>
      </c>
      <c r="AS68" s="8">
        <f t="shared" si="16"/>
        <v>0</v>
      </c>
      <c r="AT68" s="8">
        <f t="shared" si="17"/>
        <v>0</v>
      </c>
      <c r="AU68" s="8">
        <f t="shared" si="18"/>
        <v>0</v>
      </c>
      <c r="AV68" s="8">
        <f t="shared" si="19"/>
        <v>0</v>
      </c>
      <c r="AW68" s="8">
        <f t="shared" si="20"/>
        <v>0</v>
      </c>
      <c r="AX68" s="8">
        <f t="shared" si="21"/>
        <v>0</v>
      </c>
      <c r="AY68" s="8">
        <f t="shared" si="22"/>
        <v>1</v>
      </c>
      <c r="AZ68" s="8">
        <f t="shared" si="23"/>
        <v>0</v>
      </c>
      <c r="BA68" s="8">
        <f t="shared" si="24"/>
        <v>0</v>
      </c>
      <c r="BB68" s="8">
        <f t="shared" si="25"/>
        <v>0</v>
      </c>
      <c r="BC68" s="8">
        <f t="shared" si="26"/>
        <v>0</v>
      </c>
      <c r="BD68" s="8">
        <f t="shared" si="27"/>
        <v>0</v>
      </c>
      <c r="BE68" s="8">
        <f t="shared" si="28"/>
        <v>0</v>
      </c>
      <c r="BF68" s="8">
        <f t="shared" si="29"/>
        <v>0</v>
      </c>
      <c r="BG68" s="8">
        <f t="shared" si="30"/>
        <v>0</v>
      </c>
      <c r="BH68" s="8">
        <f t="shared" si="31"/>
        <v>0</v>
      </c>
      <c r="BI68" s="8">
        <f t="shared" si="32"/>
        <v>0</v>
      </c>
      <c r="BJ68" s="8">
        <f t="shared" si="33"/>
        <v>0</v>
      </c>
      <c r="BK68" s="8">
        <f t="shared" si="34"/>
        <v>0</v>
      </c>
      <c r="BL68" s="8">
        <f t="shared" si="35"/>
        <v>0</v>
      </c>
      <c r="BM68" s="8">
        <f t="shared" si="36"/>
        <v>0</v>
      </c>
      <c r="BN68" s="8">
        <f t="shared" si="37"/>
        <v>0</v>
      </c>
      <c r="BO68" s="8">
        <f t="shared" si="38"/>
        <v>0</v>
      </c>
      <c r="BP68" s="8">
        <f t="shared" si="39"/>
        <v>0</v>
      </c>
      <c r="BQ68" s="8">
        <f t="shared" si="40"/>
        <v>0</v>
      </c>
      <c r="BR68" s="8">
        <f t="shared" si="41"/>
        <v>0</v>
      </c>
      <c r="BS68" s="8">
        <f t="shared" si="42"/>
        <v>0</v>
      </c>
      <c r="BT68" s="44">
        <f t="shared" si="43"/>
        <v>0</v>
      </c>
      <c r="BU68" s="7"/>
    </row>
    <row r="69" spans="1:73" s="15" customFormat="1" ht="28.8" x14ac:dyDescent="0.3">
      <c r="A69" s="4" t="s">
        <v>1806</v>
      </c>
      <c r="B69" s="4" t="s">
        <v>1807</v>
      </c>
      <c r="C69" s="4">
        <v>2012</v>
      </c>
      <c r="D69" s="4" t="s">
        <v>97</v>
      </c>
      <c r="E69" s="4">
        <v>8</v>
      </c>
      <c r="F69" s="4">
        <v>8</v>
      </c>
      <c r="G69" s="4"/>
      <c r="H69" s="4">
        <v>1329</v>
      </c>
      <c r="I69" s="4">
        <v>1336</v>
      </c>
      <c r="J69" s="4"/>
      <c r="K69" s="4">
        <v>24</v>
      </c>
      <c r="L69" s="4" t="s">
        <v>1808</v>
      </c>
      <c r="M69" s="4" t="s">
        <v>1809</v>
      </c>
      <c r="N69" s="4" t="s">
        <v>1810</v>
      </c>
      <c r="O69" s="4" t="s">
        <v>1811</v>
      </c>
      <c r="P69" s="4" t="s">
        <v>1812</v>
      </c>
      <c r="Q69" s="4" t="s">
        <v>1813</v>
      </c>
      <c r="R69" s="4" t="s">
        <v>34</v>
      </c>
      <c r="S69" s="4" t="s">
        <v>33</v>
      </c>
      <c r="T69" s="4" t="s">
        <v>1814</v>
      </c>
      <c r="U69" s="4"/>
      <c r="V69" s="57" t="s">
        <v>31</v>
      </c>
      <c r="W69" s="58" t="s">
        <v>26</v>
      </c>
      <c r="X69" s="58" t="str">
        <f t="shared" si="75"/>
        <v>YInorganic</v>
      </c>
      <c r="Y69" s="58" t="s">
        <v>1038</v>
      </c>
      <c r="Z69" s="58" t="str">
        <f t="shared" si="76"/>
        <v>YPLATELET</v>
      </c>
      <c r="AA69" s="58" t="str">
        <f t="shared" si="77"/>
        <v>YInorganicPLATELET</v>
      </c>
      <c r="AB69" s="8"/>
      <c r="AC69" s="8"/>
      <c r="AD69" s="8"/>
      <c r="AE69" s="8"/>
      <c r="AF69" s="8"/>
      <c r="AG69" s="8"/>
      <c r="AH69" s="8"/>
      <c r="AI69" s="8" t="s">
        <v>4461</v>
      </c>
      <c r="AJ69" s="8"/>
      <c r="AK69" s="8">
        <f t="shared" ref="AK69:AK132" si="78">IF(AND($Z69=AK$2,AB69="x"),1,0)</f>
        <v>0</v>
      </c>
      <c r="AL69" s="8">
        <f t="shared" ref="AL69:AL132" si="79">IF(AND($Z69=AL$2,AC69="x"),1,0)</f>
        <v>0</v>
      </c>
      <c r="AM69" s="8">
        <f t="shared" ref="AM69:AM132" si="80">IF(AND($Z69=AM$2,AD69="x"),1,0)</f>
        <v>0</v>
      </c>
      <c r="AN69" s="8">
        <f t="shared" ref="AN69:AN132" si="81">IF(AND($Z69=AN$2,AE69="x"),1,0)</f>
        <v>0</v>
      </c>
      <c r="AO69" s="8">
        <f t="shared" ref="AO69:AO132" si="82">IF(AND($Z69=AO$2,AF69="x"),1,0)</f>
        <v>0</v>
      </c>
      <c r="AP69" s="8">
        <f t="shared" ref="AP69:AP132" si="83">IF(AND($Z69=AP$2,AG69="x"),1,0)</f>
        <v>0</v>
      </c>
      <c r="AQ69" s="8">
        <f t="shared" ref="AQ69:AQ132" si="84">IF(AND($Z69=AQ$2,AH69="x"),1,0)</f>
        <v>0</v>
      </c>
      <c r="AR69" s="8">
        <f t="shared" ref="AR69:AR132" si="85">IF(AND($Z69=AR$2,AI69="x"),1,0)</f>
        <v>0</v>
      </c>
      <c r="AS69" s="8">
        <f t="shared" ref="AS69:AS132" si="86">IF(AND($Z69=AS$2,AJ69="x"),1,0)</f>
        <v>0</v>
      </c>
      <c r="AT69" s="8">
        <f t="shared" ref="AT69:AT132" si="87">IF(AND($Z69=AT$2,AB69="x"),1,0)</f>
        <v>0</v>
      </c>
      <c r="AU69" s="8">
        <f t="shared" ref="AU69:AU132" si="88">IF(AND($Z69=AU$2,AC69="x"),1,0)</f>
        <v>0</v>
      </c>
      <c r="AV69" s="8">
        <f t="shared" ref="AV69:AV132" si="89">IF(AND($Z69=AV$2,AD69="x"),1,0)</f>
        <v>0</v>
      </c>
      <c r="AW69" s="8">
        <f t="shared" ref="AW69:AW132" si="90">IF(AND($Z69=AW$2,AE69="x"),1,0)</f>
        <v>0</v>
      </c>
      <c r="AX69" s="8">
        <f t="shared" ref="AX69:AX132" si="91">IF(AND($Z69=AX$2,AF69="x"),1,0)</f>
        <v>0</v>
      </c>
      <c r="AY69" s="8">
        <f t="shared" ref="AY69:AY132" si="92">IF(AND($Z69=AY$2,AG69="x"),1,0)</f>
        <v>0</v>
      </c>
      <c r="AZ69" s="8">
        <f t="shared" ref="AZ69:AZ132" si="93">IF(AND($Z69=AZ$2,AH69="x"),1,0)</f>
        <v>0</v>
      </c>
      <c r="BA69" s="8">
        <f t="shared" ref="BA69:BA132" si="94">IF(AND($Z69=BA$2,AI69="x"),1,0)</f>
        <v>1</v>
      </c>
      <c r="BB69" s="8">
        <f t="shared" ref="BB69:BB132" si="95">IF(AND($Z69=BB$2,AJ69="x"),1,0)</f>
        <v>0</v>
      </c>
      <c r="BC69" s="8">
        <f t="shared" ref="BC69:BC132" si="96">IF(AND($Z69=BC$2,AB69="x"),1,0)</f>
        <v>0</v>
      </c>
      <c r="BD69" s="8">
        <f t="shared" ref="BD69:BD132" si="97">IF(AND($Z69=BD$2,AC69="x"),1,0)</f>
        <v>0</v>
      </c>
      <c r="BE69" s="8">
        <f t="shared" ref="BE69:BE132" si="98">IF(AND($Z69=BE$2,AD69="x"),1,0)</f>
        <v>0</v>
      </c>
      <c r="BF69" s="8">
        <f t="shared" ref="BF69:BF132" si="99">IF(AND($Z69=BF$2,AE69="x"),1,0)</f>
        <v>0</v>
      </c>
      <c r="BG69" s="8">
        <f t="shared" ref="BG69:BG132" si="100">IF(AND($Z69=BG$2,AF69="x"),1,0)</f>
        <v>0</v>
      </c>
      <c r="BH69" s="8">
        <f t="shared" ref="BH69:BH132" si="101">IF(AND($Z69=BH$2,AG69="x"),1,0)</f>
        <v>0</v>
      </c>
      <c r="BI69" s="8">
        <f t="shared" ref="BI69:BI132" si="102">IF(AND($Z69=BI$2,AH69="x"),1,0)</f>
        <v>0</v>
      </c>
      <c r="BJ69" s="8">
        <f t="shared" ref="BJ69:BJ132" si="103">IF(AND($Z69=BJ$2,AI69="x"),1,0)</f>
        <v>0</v>
      </c>
      <c r="BK69" s="8">
        <f t="shared" ref="BK69:BK132" si="104">IF(AND($Z69=BK$2,AJ69="x"),1,0)</f>
        <v>0</v>
      </c>
      <c r="BL69" s="8">
        <f t="shared" ref="BL69:BL132" si="105">IF(AND($Z69=BL$2,AB69="x"),1,0)</f>
        <v>0</v>
      </c>
      <c r="BM69" s="8">
        <f t="shared" ref="BM69:BM132" si="106">IF(AND($Z69=BM$2,AC69="x"),1,0)</f>
        <v>0</v>
      </c>
      <c r="BN69" s="8">
        <f t="shared" ref="BN69:BN115" si="107">IF(AND($Z69=BN$2,AD69="x"),1,0)</f>
        <v>0</v>
      </c>
      <c r="BO69" s="8">
        <f t="shared" ref="BO69:BO132" si="108">IF(AND($Z69=BO$2,AE69="x"),1,0)</f>
        <v>0</v>
      </c>
      <c r="BP69" s="8">
        <f t="shared" ref="BP69:BP132" si="109">IF(AND($Z69=BP$2,AF69="x"),1,0)</f>
        <v>0</v>
      </c>
      <c r="BQ69" s="8">
        <f t="shared" ref="BQ69:BQ132" si="110">IF(AND($Z69=BQ$2,AG69="x"),1,0)</f>
        <v>0</v>
      </c>
      <c r="BR69" s="8">
        <f t="shared" ref="BR69:BR132" si="111">IF(AND($Z69=BR$2,AH69="x"),1,0)</f>
        <v>0</v>
      </c>
      <c r="BS69" s="8">
        <f t="shared" ref="BS69:BS132" si="112">IF(AND($Z69=BS$2,AI69="x"),1,0)</f>
        <v>0</v>
      </c>
      <c r="BT69" s="44">
        <f t="shared" ref="BT69:BT132" si="113">IF(AND($Z69=BT$2,AJ69="x"),1,0)</f>
        <v>0</v>
      </c>
      <c r="BU69" s="7"/>
    </row>
    <row r="70" spans="1:73" s="15" customFormat="1" ht="28.8" x14ac:dyDescent="0.3">
      <c r="A70" s="4" t="s">
        <v>1815</v>
      </c>
      <c r="B70" s="4" t="s">
        <v>1816</v>
      </c>
      <c r="C70" s="4">
        <v>2012</v>
      </c>
      <c r="D70" s="4" t="s">
        <v>83</v>
      </c>
      <c r="E70" s="4">
        <v>9</v>
      </c>
      <c r="F70" s="4">
        <v>3</v>
      </c>
      <c r="G70" s="4"/>
      <c r="H70" s="4">
        <v>382</v>
      </c>
      <c r="I70" s="4">
        <v>393</v>
      </c>
      <c r="J70" s="4"/>
      <c r="K70" s="4">
        <v>77</v>
      </c>
      <c r="L70" s="4" t="s">
        <v>1817</v>
      </c>
      <c r="M70" s="4" t="s">
        <v>1818</v>
      </c>
      <c r="N70" s="4" t="s">
        <v>1819</v>
      </c>
      <c r="O70" s="4" t="s">
        <v>1820</v>
      </c>
      <c r="P70" s="4" t="s">
        <v>1821</v>
      </c>
      <c r="Q70" s="4" t="s">
        <v>1822</v>
      </c>
      <c r="R70" s="4" t="s">
        <v>34</v>
      </c>
      <c r="S70" s="4" t="s">
        <v>33</v>
      </c>
      <c r="T70" s="4" t="s">
        <v>1823</v>
      </c>
      <c r="U70" s="4"/>
      <c r="V70" s="57" t="s">
        <v>31</v>
      </c>
      <c r="W70" s="58" t="s">
        <v>28</v>
      </c>
      <c r="X70" s="58" t="str">
        <f t="shared" si="75"/>
        <v>YPolymer-based</v>
      </c>
      <c r="Y70" s="58" t="s">
        <v>1038</v>
      </c>
      <c r="Z70" s="58" t="str">
        <f t="shared" si="76"/>
        <v>YPLATELET</v>
      </c>
      <c r="AA70" s="58" t="str">
        <f t="shared" si="77"/>
        <v>YPolymer-basedPLATELET</v>
      </c>
      <c r="AB70" s="8"/>
      <c r="AC70" s="8" t="s">
        <v>4461</v>
      </c>
      <c r="AD70" s="8"/>
      <c r="AE70" s="8"/>
      <c r="AF70" s="8"/>
      <c r="AG70" s="8" t="s">
        <v>4461</v>
      </c>
      <c r="AH70" s="8"/>
      <c r="AI70" s="8"/>
      <c r="AJ70" s="8"/>
      <c r="AK70" s="8">
        <f t="shared" si="78"/>
        <v>0</v>
      </c>
      <c r="AL70" s="8">
        <f t="shared" si="79"/>
        <v>0</v>
      </c>
      <c r="AM70" s="8">
        <f t="shared" si="80"/>
        <v>0</v>
      </c>
      <c r="AN70" s="8">
        <f t="shared" si="81"/>
        <v>0</v>
      </c>
      <c r="AO70" s="8">
        <f t="shared" si="82"/>
        <v>0</v>
      </c>
      <c r="AP70" s="8">
        <f t="shared" si="83"/>
        <v>0</v>
      </c>
      <c r="AQ70" s="8">
        <f t="shared" si="84"/>
        <v>0</v>
      </c>
      <c r="AR70" s="8">
        <f t="shared" si="85"/>
        <v>0</v>
      </c>
      <c r="AS70" s="8">
        <f t="shared" si="86"/>
        <v>0</v>
      </c>
      <c r="AT70" s="8">
        <f t="shared" si="87"/>
        <v>0</v>
      </c>
      <c r="AU70" s="8">
        <f t="shared" si="88"/>
        <v>1</v>
      </c>
      <c r="AV70" s="8">
        <f t="shared" si="89"/>
        <v>0</v>
      </c>
      <c r="AW70" s="8">
        <f t="shared" si="90"/>
        <v>0</v>
      </c>
      <c r="AX70" s="8">
        <f t="shared" si="91"/>
        <v>0</v>
      </c>
      <c r="AY70" s="8">
        <f t="shared" si="92"/>
        <v>1</v>
      </c>
      <c r="AZ70" s="8">
        <f t="shared" si="93"/>
        <v>0</v>
      </c>
      <c r="BA70" s="8">
        <f t="shared" si="94"/>
        <v>0</v>
      </c>
      <c r="BB70" s="8">
        <f t="shared" si="95"/>
        <v>0</v>
      </c>
      <c r="BC70" s="8">
        <f t="shared" si="96"/>
        <v>0</v>
      </c>
      <c r="BD70" s="8">
        <f t="shared" si="97"/>
        <v>0</v>
      </c>
      <c r="BE70" s="8">
        <f t="shared" si="98"/>
        <v>0</v>
      </c>
      <c r="BF70" s="8">
        <f t="shared" si="99"/>
        <v>0</v>
      </c>
      <c r="BG70" s="8">
        <f t="shared" si="100"/>
        <v>0</v>
      </c>
      <c r="BH70" s="8">
        <f t="shared" si="101"/>
        <v>0</v>
      </c>
      <c r="BI70" s="8">
        <f t="shared" si="102"/>
        <v>0</v>
      </c>
      <c r="BJ70" s="8">
        <f t="shared" si="103"/>
        <v>0</v>
      </c>
      <c r="BK70" s="8">
        <f t="shared" si="104"/>
        <v>0</v>
      </c>
      <c r="BL70" s="8">
        <f t="shared" si="105"/>
        <v>0</v>
      </c>
      <c r="BM70" s="8">
        <f t="shared" si="106"/>
        <v>0</v>
      </c>
      <c r="BN70" s="8">
        <f t="shared" si="107"/>
        <v>0</v>
      </c>
      <c r="BO70" s="8">
        <f t="shared" si="108"/>
        <v>0</v>
      </c>
      <c r="BP70" s="8">
        <f t="shared" si="109"/>
        <v>0</v>
      </c>
      <c r="BQ70" s="8">
        <f t="shared" si="110"/>
        <v>0</v>
      </c>
      <c r="BR70" s="8">
        <f t="shared" si="111"/>
        <v>0</v>
      </c>
      <c r="BS70" s="8">
        <f t="shared" si="112"/>
        <v>0</v>
      </c>
      <c r="BT70" s="44">
        <f t="shared" si="113"/>
        <v>0</v>
      </c>
      <c r="BU70" s="7"/>
    </row>
    <row r="71" spans="1:73" s="15" customFormat="1" ht="28.8" x14ac:dyDescent="0.3">
      <c r="A71" s="4" t="s">
        <v>1833</v>
      </c>
      <c r="B71" s="4" t="s">
        <v>1834</v>
      </c>
      <c r="C71" s="4">
        <v>2010</v>
      </c>
      <c r="D71" s="4" t="s">
        <v>391</v>
      </c>
      <c r="E71" s="4">
        <v>5</v>
      </c>
      <c r="F71" s="4">
        <v>6</v>
      </c>
      <c r="G71" s="4"/>
      <c r="H71" s="4">
        <v>881</v>
      </c>
      <c r="I71" s="4">
        <v>896</v>
      </c>
      <c r="J71" s="4"/>
      <c r="K71" s="4">
        <v>26</v>
      </c>
      <c r="L71" s="4" t="s">
        <v>1835</v>
      </c>
      <c r="M71" s="4" t="s">
        <v>1836</v>
      </c>
      <c r="N71" s="4" t="s">
        <v>1837</v>
      </c>
      <c r="O71" s="4" t="s">
        <v>1838</v>
      </c>
      <c r="P71" s="4" t="s">
        <v>1839</v>
      </c>
      <c r="Q71" s="4" t="s">
        <v>1840</v>
      </c>
      <c r="R71" s="4" t="s">
        <v>34</v>
      </c>
      <c r="S71" s="4" t="s">
        <v>33</v>
      </c>
      <c r="T71" s="4" t="s">
        <v>1841</v>
      </c>
      <c r="U71" s="4"/>
      <c r="V71" s="57" t="s">
        <v>31</v>
      </c>
      <c r="W71" s="58" t="s">
        <v>26</v>
      </c>
      <c r="X71" s="58" t="str">
        <f t="shared" si="75"/>
        <v>YInorganic</v>
      </c>
      <c r="Y71" s="58" t="s">
        <v>1038</v>
      </c>
      <c r="Z71" s="58" t="str">
        <f t="shared" si="76"/>
        <v>YPLATELET</v>
      </c>
      <c r="AA71" s="58" t="str">
        <f t="shared" si="77"/>
        <v>YInorganicPLATELET</v>
      </c>
      <c r="AB71" s="8"/>
      <c r="AC71" s="8"/>
      <c r="AD71" s="8"/>
      <c r="AE71" s="8" t="s">
        <v>4461</v>
      </c>
      <c r="AF71" s="8"/>
      <c r="AG71" s="8"/>
      <c r="AH71" s="8"/>
      <c r="AI71" s="8"/>
      <c r="AJ71" s="8"/>
      <c r="AK71" s="8">
        <f t="shared" si="78"/>
        <v>0</v>
      </c>
      <c r="AL71" s="8">
        <f t="shared" si="79"/>
        <v>0</v>
      </c>
      <c r="AM71" s="8">
        <f t="shared" si="80"/>
        <v>0</v>
      </c>
      <c r="AN71" s="8">
        <f t="shared" si="81"/>
        <v>0</v>
      </c>
      <c r="AO71" s="8">
        <f t="shared" si="82"/>
        <v>0</v>
      </c>
      <c r="AP71" s="8">
        <f t="shared" si="83"/>
        <v>0</v>
      </c>
      <c r="AQ71" s="8">
        <f t="shared" si="84"/>
        <v>0</v>
      </c>
      <c r="AR71" s="8">
        <f t="shared" si="85"/>
        <v>0</v>
      </c>
      <c r="AS71" s="8">
        <f t="shared" si="86"/>
        <v>0</v>
      </c>
      <c r="AT71" s="8">
        <f t="shared" si="87"/>
        <v>0</v>
      </c>
      <c r="AU71" s="8">
        <f t="shared" si="88"/>
        <v>0</v>
      </c>
      <c r="AV71" s="8">
        <f t="shared" si="89"/>
        <v>0</v>
      </c>
      <c r="AW71" s="8">
        <f t="shared" si="90"/>
        <v>1</v>
      </c>
      <c r="AX71" s="8">
        <f t="shared" si="91"/>
        <v>0</v>
      </c>
      <c r="AY71" s="8">
        <f t="shared" si="92"/>
        <v>0</v>
      </c>
      <c r="AZ71" s="8">
        <f t="shared" si="93"/>
        <v>0</v>
      </c>
      <c r="BA71" s="8">
        <f t="shared" si="94"/>
        <v>0</v>
      </c>
      <c r="BB71" s="8">
        <f t="shared" si="95"/>
        <v>0</v>
      </c>
      <c r="BC71" s="8">
        <f t="shared" si="96"/>
        <v>0</v>
      </c>
      <c r="BD71" s="8">
        <f t="shared" si="97"/>
        <v>0</v>
      </c>
      <c r="BE71" s="8">
        <f t="shared" si="98"/>
        <v>0</v>
      </c>
      <c r="BF71" s="8">
        <f t="shared" si="99"/>
        <v>0</v>
      </c>
      <c r="BG71" s="8">
        <f t="shared" si="100"/>
        <v>0</v>
      </c>
      <c r="BH71" s="8">
        <f t="shared" si="101"/>
        <v>0</v>
      </c>
      <c r="BI71" s="8">
        <f t="shared" si="102"/>
        <v>0</v>
      </c>
      <c r="BJ71" s="8">
        <f t="shared" si="103"/>
        <v>0</v>
      </c>
      <c r="BK71" s="8">
        <f t="shared" si="104"/>
        <v>0</v>
      </c>
      <c r="BL71" s="8">
        <f t="shared" si="105"/>
        <v>0</v>
      </c>
      <c r="BM71" s="8">
        <f t="shared" si="106"/>
        <v>0</v>
      </c>
      <c r="BN71" s="8">
        <f t="shared" si="107"/>
        <v>0</v>
      </c>
      <c r="BO71" s="8">
        <f t="shared" si="108"/>
        <v>0</v>
      </c>
      <c r="BP71" s="8">
        <f t="shared" si="109"/>
        <v>0</v>
      </c>
      <c r="BQ71" s="8">
        <f t="shared" si="110"/>
        <v>0</v>
      </c>
      <c r="BR71" s="8">
        <f t="shared" si="111"/>
        <v>0</v>
      </c>
      <c r="BS71" s="8">
        <f t="shared" si="112"/>
        <v>0</v>
      </c>
      <c r="BT71" s="44">
        <f t="shared" si="113"/>
        <v>0</v>
      </c>
      <c r="BU71" s="7"/>
    </row>
    <row r="72" spans="1:73" s="15" customFormat="1" ht="28.8" x14ac:dyDescent="0.3">
      <c r="A72" s="4" t="s">
        <v>1842</v>
      </c>
      <c r="B72" s="4" t="s">
        <v>1843</v>
      </c>
      <c r="C72" s="4">
        <v>2009</v>
      </c>
      <c r="D72" s="4" t="s">
        <v>391</v>
      </c>
      <c r="E72" s="4">
        <v>4</v>
      </c>
      <c r="F72" s="4">
        <v>7</v>
      </c>
      <c r="G72" s="4"/>
      <c r="H72" s="4">
        <v>725</v>
      </c>
      <c r="I72" s="4">
        <v>733</v>
      </c>
      <c r="J72" s="4"/>
      <c r="K72" s="4">
        <v>20</v>
      </c>
      <c r="L72" s="4" t="s">
        <v>1844</v>
      </c>
      <c r="M72" s="4" t="s">
        <v>1845</v>
      </c>
      <c r="N72" s="4" t="s">
        <v>1846</v>
      </c>
      <c r="O72" s="4" t="s">
        <v>1847</v>
      </c>
      <c r="P72" s="4" t="s">
        <v>1848</v>
      </c>
      <c r="Q72" s="4" t="s">
        <v>1849</v>
      </c>
      <c r="R72" s="4" t="s">
        <v>34</v>
      </c>
      <c r="S72" s="4" t="s">
        <v>33</v>
      </c>
      <c r="T72" s="4" t="s">
        <v>1850</v>
      </c>
      <c r="U72" s="4"/>
      <c r="V72" s="57" t="s">
        <v>31</v>
      </c>
      <c r="W72" s="58" t="s">
        <v>26</v>
      </c>
      <c r="X72" s="58" t="str">
        <f t="shared" si="75"/>
        <v>YInorganic</v>
      </c>
      <c r="Y72" s="58" t="s">
        <v>1038</v>
      </c>
      <c r="Z72" s="58" t="str">
        <f t="shared" si="76"/>
        <v>YPLATELET</v>
      </c>
      <c r="AA72" s="58" t="str">
        <f t="shared" si="77"/>
        <v>YInorganicPLATELET</v>
      </c>
      <c r="AB72" s="8"/>
      <c r="AC72" s="8"/>
      <c r="AD72" s="8"/>
      <c r="AE72" s="8"/>
      <c r="AF72" s="8"/>
      <c r="AG72" s="8"/>
      <c r="AH72" s="8"/>
      <c r="AI72" s="8" t="s">
        <v>4461</v>
      </c>
      <c r="AJ72" s="8"/>
      <c r="AK72" s="8">
        <f t="shared" si="78"/>
        <v>0</v>
      </c>
      <c r="AL72" s="8">
        <f t="shared" si="79"/>
        <v>0</v>
      </c>
      <c r="AM72" s="8">
        <f t="shared" si="80"/>
        <v>0</v>
      </c>
      <c r="AN72" s="8">
        <f t="shared" si="81"/>
        <v>0</v>
      </c>
      <c r="AO72" s="8">
        <f t="shared" si="82"/>
        <v>0</v>
      </c>
      <c r="AP72" s="8">
        <f t="shared" si="83"/>
        <v>0</v>
      </c>
      <c r="AQ72" s="8">
        <f t="shared" si="84"/>
        <v>0</v>
      </c>
      <c r="AR72" s="8">
        <f t="shared" si="85"/>
        <v>0</v>
      </c>
      <c r="AS72" s="8">
        <f t="shared" si="86"/>
        <v>0</v>
      </c>
      <c r="AT72" s="8">
        <f t="shared" si="87"/>
        <v>0</v>
      </c>
      <c r="AU72" s="8">
        <f t="shared" si="88"/>
        <v>0</v>
      </c>
      <c r="AV72" s="8">
        <f t="shared" si="89"/>
        <v>0</v>
      </c>
      <c r="AW72" s="8">
        <f t="shared" si="90"/>
        <v>0</v>
      </c>
      <c r="AX72" s="8">
        <f t="shared" si="91"/>
        <v>0</v>
      </c>
      <c r="AY72" s="8">
        <f t="shared" si="92"/>
        <v>0</v>
      </c>
      <c r="AZ72" s="8">
        <f t="shared" si="93"/>
        <v>0</v>
      </c>
      <c r="BA72" s="8">
        <f t="shared" si="94"/>
        <v>1</v>
      </c>
      <c r="BB72" s="8">
        <f t="shared" si="95"/>
        <v>0</v>
      </c>
      <c r="BC72" s="8">
        <f t="shared" si="96"/>
        <v>0</v>
      </c>
      <c r="BD72" s="8">
        <f t="shared" si="97"/>
        <v>0</v>
      </c>
      <c r="BE72" s="8">
        <f t="shared" si="98"/>
        <v>0</v>
      </c>
      <c r="BF72" s="8">
        <f t="shared" si="99"/>
        <v>0</v>
      </c>
      <c r="BG72" s="8">
        <f t="shared" si="100"/>
        <v>0</v>
      </c>
      <c r="BH72" s="8">
        <f t="shared" si="101"/>
        <v>0</v>
      </c>
      <c r="BI72" s="8">
        <f t="shared" si="102"/>
        <v>0</v>
      </c>
      <c r="BJ72" s="8">
        <f t="shared" si="103"/>
        <v>0</v>
      </c>
      <c r="BK72" s="8">
        <f t="shared" si="104"/>
        <v>0</v>
      </c>
      <c r="BL72" s="8">
        <f t="shared" si="105"/>
        <v>0</v>
      </c>
      <c r="BM72" s="8">
        <f t="shared" si="106"/>
        <v>0</v>
      </c>
      <c r="BN72" s="8">
        <f t="shared" si="107"/>
        <v>0</v>
      </c>
      <c r="BO72" s="8">
        <f t="shared" si="108"/>
        <v>0</v>
      </c>
      <c r="BP72" s="8">
        <f t="shared" si="109"/>
        <v>0</v>
      </c>
      <c r="BQ72" s="8">
        <f t="shared" si="110"/>
        <v>0</v>
      </c>
      <c r="BR72" s="8">
        <f t="shared" si="111"/>
        <v>0</v>
      </c>
      <c r="BS72" s="8">
        <f t="shared" si="112"/>
        <v>0</v>
      </c>
      <c r="BT72" s="44">
        <f t="shared" si="113"/>
        <v>0</v>
      </c>
      <c r="BU72" s="7"/>
    </row>
    <row r="73" spans="1:73" s="15" customFormat="1" ht="28.8" x14ac:dyDescent="0.3">
      <c r="A73" s="4" t="s">
        <v>1851</v>
      </c>
      <c r="B73" s="4" t="s">
        <v>1852</v>
      </c>
      <c r="C73" s="4">
        <v>2009</v>
      </c>
      <c r="D73" s="4" t="s">
        <v>97</v>
      </c>
      <c r="E73" s="4">
        <v>5</v>
      </c>
      <c r="F73" s="4">
        <v>1</v>
      </c>
      <c r="G73" s="4"/>
      <c r="H73" s="4">
        <v>64</v>
      </c>
      <c r="I73" s="4">
        <v>72</v>
      </c>
      <c r="J73" s="4"/>
      <c r="K73" s="4">
        <v>31</v>
      </c>
      <c r="L73" s="4" t="s">
        <v>1853</v>
      </c>
      <c r="M73" s="4" t="s">
        <v>1854</v>
      </c>
      <c r="N73" s="4" t="s">
        <v>1855</v>
      </c>
      <c r="O73" s="4" t="s">
        <v>1856</v>
      </c>
      <c r="P73" s="4" t="s">
        <v>1857</v>
      </c>
      <c r="Q73" s="4" t="s">
        <v>1858</v>
      </c>
      <c r="R73" s="4" t="s">
        <v>34</v>
      </c>
      <c r="S73" s="4" t="s">
        <v>33</v>
      </c>
      <c r="T73" s="4" t="s">
        <v>1859</v>
      </c>
      <c r="U73" s="4"/>
      <c r="V73" s="57" t="s">
        <v>31</v>
      </c>
      <c r="W73" s="58" t="s">
        <v>26</v>
      </c>
      <c r="X73" s="58" t="str">
        <f t="shared" si="75"/>
        <v>YInorganic</v>
      </c>
      <c r="Y73" s="58" t="s">
        <v>1038</v>
      </c>
      <c r="Z73" s="58" t="str">
        <f t="shared" si="76"/>
        <v>YPLATELET</v>
      </c>
      <c r="AA73" s="58" t="str">
        <f t="shared" si="77"/>
        <v>YInorganicPLATELET</v>
      </c>
      <c r="AB73" s="8"/>
      <c r="AC73" s="8"/>
      <c r="AD73" s="8"/>
      <c r="AE73" s="8"/>
      <c r="AF73" s="8"/>
      <c r="AG73" s="8"/>
      <c r="AH73" s="8"/>
      <c r="AI73" s="8"/>
      <c r="AJ73" s="8" t="s">
        <v>4461</v>
      </c>
      <c r="AK73" s="8">
        <f t="shared" si="78"/>
        <v>0</v>
      </c>
      <c r="AL73" s="8">
        <f t="shared" si="79"/>
        <v>0</v>
      </c>
      <c r="AM73" s="8">
        <f t="shared" si="80"/>
        <v>0</v>
      </c>
      <c r="AN73" s="8">
        <f t="shared" si="81"/>
        <v>0</v>
      </c>
      <c r="AO73" s="8">
        <f t="shared" si="82"/>
        <v>0</v>
      </c>
      <c r="AP73" s="8">
        <f t="shared" si="83"/>
        <v>0</v>
      </c>
      <c r="AQ73" s="8">
        <f t="shared" si="84"/>
        <v>0</v>
      </c>
      <c r="AR73" s="8">
        <f t="shared" si="85"/>
        <v>0</v>
      </c>
      <c r="AS73" s="8">
        <f t="shared" si="86"/>
        <v>0</v>
      </c>
      <c r="AT73" s="8">
        <f t="shared" si="87"/>
        <v>0</v>
      </c>
      <c r="AU73" s="8">
        <f t="shared" si="88"/>
        <v>0</v>
      </c>
      <c r="AV73" s="8">
        <f t="shared" si="89"/>
        <v>0</v>
      </c>
      <c r="AW73" s="8">
        <f t="shared" si="90"/>
        <v>0</v>
      </c>
      <c r="AX73" s="8">
        <f t="shared" si="91"/>
        <v>0</v>
      </c>
      <c r="AY73" s="8">
        <f t="shared" si="92"/>
        <v>0</v>
      </c>
      <c r="AZ73" s="8">
        <f t="shared" si="93"/>
        <v>0</v>
      </c>
      <c r="BA73" s="8">
        <f t="shared" si="94"/>
        <v>0</v>
      </c>
      <c r="BB73" s="8">
        <f t="shared" si="95"/>
        <v>1</v>
      </c>
      <c r="BC73" s="8">
        <f t="shared" si="96"/>
        <v>0</v>
      </c>
      <c r="BD73" s="8">
        <f t="shared" si="97"/>
        <v>0</v>
      </c>
      <c r="BE73" s="8">
        <f t="shared" si="98"/>
        <v>0</v>
      </c>
      <c r="BF73" s="8">
        <f t="shared" si="99"/>
        <v>0</v>
      </c>
      <c r="BG73" s="8">
        <f t="shared" si="100"/>
        <v>0</v>
      </c>
      <c r="BH73" s="8">
        <f t="shared" si="101"/>
        <v>0</v>
      </c>
      <c r="BI73" s="8">
        <f t="shared" si="102"/>
        <v>0</v>
      </c>
      <c r="BJ73" s="8">
        <f t="shared" si="103"/>
        <v>0</v>
      </c>
      <c r="BK73" s="8">
        <f t="shared" si="104"/>
        <v>0</v>
      </c>
      <c r="BL73" s="8">
        <f t="shared" si="105"/>
        <v>0</v>
      </c>
      <c r="BM73" s="8">
        <f t="shared" si="106"/>
        <v>0</v>
      </c>
      <c r="BN73" s="8">
        <f t="shared" si="107"/>
        <v>0</v>
      </c>
      <c r="BO73" s="8">
        <f t="shared" si="108"/>
        <v>0</v>
      </c>
      <c r="BP73" s="8">
        <f t="shared" si="109"/>
        <v>0</v>
      </c>
      <c r="BQ73" s="8">
        <f t="shared" si="110"/>
        <v>0</v>
      </c>
      <c r="BR73" s="8">
        <f t="shared" si="111"/>
        <v>0</v>
      </c>
      <c r="BS73" s="8">
        <f t="shared" si="112"/>
        <v>0</v>
      </c>
      <c r="BT73" s="44">
        <f t="shared" si="113"/>
        <v>0</v>
      </c>
      <c r="BU73" s="7"/>
    </row>
    <row r="74" spans="1:73" s="15" customFormat="1" ht="28.8" x14ac:dyDescent="0.3">
      <c r="A74" s="4" t="s">
        <v>1079</v>
      </c>
      <c r="B74" s="4" t="s">
        <v>1080</v>
      </c>
      <c r="C74" s="4">
        <v>2016</v>
      </c>
      <c r="D74" s="4" t="s">
        <v>632</v>
      </c>
      <c r="E74" s="4">
        <v>8</v>
      </c>
      <c r="F74" s="4">
        <v>32</v>
      </c>
      <c r="G74" s="4"/>
      <c r="H74" s="4">
        <v>20614</v>
      </c>
      <c r="I74" s="4">
        <v>20622</v>
      </c>
      <c r="J74" s="4"/>
      <c r="K74" s="4">
        <v>1</v>
      </c>
      <c r="L74" s="4" t="s">
        <v>1081</v>
      </c>
      <c r="M74" s="4" t="s">
        <v>1082</v>
      </c>
      <c r="N74" s="4" t="s">
        <v>1083</v>
      </c>
      <c r="O74" s="4" t="s">
        <v>1084</v>
      </c>
      <c r="P74" s="4" t="s">
        <v>1085</v>
      </c>
      <c r="Q74" s="4" t="s">
        <v>1086</v>
      </c>
      <c r="R74" s="4" t="s">
        <v>34</v>
      </c>
      <c r="S74" s="4" t="s">
        <v>33</v>
      </c>
      <c r="T74" s="4" t="s">
        <v>1087</v>
      </c>
      <c r="U74" s="4"/>
      <c r="V74" s="57" t="s">
        <v>31</v>
      </c>
      <c r="W74" s="58" t="s">
        <v>28</v>
      </c>
      <c r="X74" s="58" t="str">
        <f t="shared" si="75"/>
        <v>YPolymer-based</v>
      </c>
      <c r="Y74" s="58" t="s">
        <v>1038</v>
      </c>
      <c r="Z74" s="58" t="str">
        <f t="shared" si="76"/>
        <v>YPLATELET</v>
      </c>
      <c r="AA74" s="58" t="str">
        <f t="shared" si="77"/>
        <v>YPolymer-basedPLATELET</v>
      </c>
      <c r="AB74" s="8"/>
      <c r="AC74" s="8"/>
      <c r="AD74" s="8"/>
      <c r="AE74" s="8"/>
      <c r="AF74" s="8"/>
      <c r="AG74" s="8"/>
      <c r="AH74" s="8"/>
      <c r="AI74" s="8"/>
      <c r="AJ74" s="8" t="s">
        <v>4461</v>
      </c>
      <c r="AK74" s="8">
        <f t="shared" si="78"/>
        <v>0</v>
      </c>
      <c r="AL74" s="8">
        <f t="shared" si="79"/>
        <v>0</v>
      </c>
      <c r="AM74" s="8">
        <f t="shared" si="80"/>
        <v>0</v>
      </c>
      <c r="AN74" s="8">
        <f t="shared" si="81"/>
        <v>0</v>
      </c>
      <c r="AO74" s="8">
        <f t="shared" si="82"/>
        <v>0</v>
      </c>
      <c r="AP74" s="8">
        <f t="shared" si="83"/>
        <v>0</v>
      </c>
      <c r="AQ74" s="8">
        <f t="shared" si="84"/>
        <v>0</v>
      </c>
      <c r="AR74" s="8">
        <f t="shared" si="85"/>
        <v>0</v>
      </c>
      <c r="AS74" s="8">
        <f t="shared" si="86"/>
        <v>0</v>
      </c>
      <c r="AT74" s="8">
        <f t="shared" si="87"/>
        <v>0</v>
      </c>
      <c r="AU74" s="8">
        <f t="shared" si="88"/>
        <v>0</v>
      </c>
      <c r="AV74" s="8">
        <f t="shared" si="89"/>
        <v>0</v>
      </c>
      <c r="AW74" s="8">
        <f t="shared" si="90"/>
        <v>0</v>
      </c>
      <c r="AX74" s="8">
        <f t="shared" si="91"/>
        <v>0</v>
      </c>
      <c r="AY74" s="8">
        <f t="shared" si="92"/>
        <v>0</v>
      </c>
      <c r="AZ74" s="8">
        <f t="shared" si="93"/>
        <v>0</v>
      </c>
      <c r="BA74" s="8">
        <f t="shared" si="94"/>
        <v>0</v>
      </c>
      <c r="BB74" s="8">
        <f t="shared" si="95"/>
        <v>1</v>
      </c>
      <c r="BC74" s="8">
        <f t="shared" si="96"/>
        <v>0</v>
      </c>
      <c r="BD74" s="8">
        <f t="shared" si="97"/>
        <v>0</v>
      </c>
      <c r="BE74" s="8">
        <f t="shared" si="98"/>
        <v>0</v>
      </c>
      <c r="BF74" s="8">
        <f t="shared" si="99"/>
        <v>0</v>
      </c>
      <c r="BG74" s="8">
        <f t="shared" si="100"/>
        <v>0</v>
      </c>
      <c r="BH74" s="8">
        <f t="shared" si="101"/>
        <v>0</v>
      </c>
      <c r="BI74" s="8">
        <f t="shared" si="102"/>
        <v>0</v>
      </c>
      <c r="BJ74" s="8">
        <f t="shared" si="103"/>
        <v>0</v>
      </c>
      <c r="BK74" s="8">
        <f t="shared" si="104"/>
        <v>0</v>
      </c>
      <c r="BL74" s="8">
        <f t="shared" si="105"/>
        <v>0</v>
      </c>
      <c r="BM74" s="8">
        <f t="shared" si="106"/>
        <v>0</v>
      </c>
      <c r="BN74" s="8">
        <f t="shared" si="107"/>
        <v>0</v>
      </c>
      <c r="BO74" s="8">
        <f t="shared" si="108"/>
        <v>0</v>
      </c>
      <c r="BP74" s="8">
        <f t="shared" si="109"/>
        <v>0</v>
      </c>
      <c r="BQ74" s="8">
        <f t="shared" si="110"/>
        <v>0</v>
      </c>
      <c r="BR74" s="8">
        <f t="shared" si="111"/>
        <v>0</v>
      </c>
      <c r="BS74" s="8">
        <f t="shared" si="112"/>
        <v>0</v>
      </c>
      <c r="BT74" s="44">
        <f t="shared" si="113"/>
        <v>0</v>
      </c>
      <c r="BU74" s="7"/>
    </row>
    <row r="75" spans="1:73" s="15" customFormat="1" ht="28.8" x14ac:dyDescent="0.3">
      <c r="A75" s="4" t="s">
        <v>864</v>
      </c>
      <c r="B75" s="4" t="s">
        <v>863</v>
      </c>
      <c r="C75" s="4">
        <v>2016</v>
      </c>
      <c r="D75" s="4" t="s">
        <v>69</v>
      </c>
      <c r="E75" s="4">
        <v>13</v>
      </c>
      <c r="F75" s="4">
        <v>1</v>
      </c>
      <c r="G75" s="4">
        <v>22</v>
      </c>
      <c r="H75" s="4"/>
      <c r="I75" s="4"/>
      <c r="J75" s="4"/>
      <c r="K75" s="4"/>
      <c r="L75" s="4" t="s">
        <v>862</v>
      </c>
      <c r="M75" s="4" t="s">
        <v>861</v>
      </c>
      <c r="N75" s="4" t="s">
        <v>860</v>
      </c>
      <c r="O75" s="4" t="s">
        <v>859</v>
      </c>
      <c r="P75" s="4" t="s">
        <v>1915</v>
      </c>
      <c r="Q75" s="4" t="s">
        <v>857</v>
      </c>
      <c r="R75" s="4" t="s">
        <v>34</v>
      </c>
      <c r="S75" s="4" t="s">
        <v>33</v>
      </c>
      <c r="T75" s="4" t="s">
        <v>856</v>
      </c>
      <c r="U75" s="4"/>
      <c r="V75" s="57" t="s">
        <v>31</v>
      </c>
      <c r="W75" s="58" t="s">
        <v>26</v>
      </c>
      <c r="X75" s="58" t="str">
        <f t="shared" si="75"/>
        <v>YInorganic</v>
      </c>
      <c r="Y75" s="58" t="s">
        <v>1038</v>
      </c>
      <c r="Z75" s="58" t="str">
        <f t="shared" si="76"/>
        <v>YPLATELET</v>
      </c>
      <c r="AA75" s="58" t="str">
        <f t="shared" si="77"/>
        <v>YInorganicPLATELET</v>
      </c>
      <c r="AB75" s="8"/>
      <c r="AC75" s="8"/>
      <c r="AD75" s="8"/>
      <c r="AE75" s="8"/>
      <c r="AF75" s="8"/>
      <c r="AG75" s="8"/>
      <c r="AH75" s="8"/>
      <c r="AI75" s="8" t="s">
        <v>4461</v>
      </c>
      <c r="AJ75" s="8"/>
      <c r="AK75" s="8">
        <f t="shared" si="78"/>
        <v>0</v>
      </c>
      <c r="AL75" s="8">
        <f t="shared" si="79"/>
        <v>0</v>
      </c>
      <c r="AM75" s="8">
        <f t="shared" si="80"/>
        <v>0</v>
      </c>
      <c r="AN75" s="8">
        <f t="shared" si="81"/>
        <v>0</v>
      </c>
      <c r="AO75" s="8">
        <f t="shared" si="82"/>
        <v>0</v>
      </c>
      <c r="AP75" s="8">
        <f t="shared" si="83"/>
        <v>0</v>
      </c>
      <c r="AQ75" s="8">
        <f t="shared" si="84"/>
        <v>0</v>
      </c>
      <c r="AR75" s="8">
        <f t="shared" si="85"/>
        <v>0</v>
      </c>
      <c r="AS75" s="8">
        <f t="shared" si="86"/>
        <v>0</v>
      </c>
      <c r="AT75" s="8">
        <f t="shared" si="87"/>
        <v>0</v>
      </c>
      <c r="AU75" s="8">
        <f t="shared" si="88"/>
        <v>0</v>
      </c>
      <c r="AV75" s="8">
        <f t="shared" si="89"/>
        <v>0</v>
      </c>
      <c r="AW75" s="8">
        <f t="shared" si="90"/>
        <v>0</v>
      </c>
      <c r="AX75" s="8">
        <f t="shared" si="91"/>
        <v>0</v>
      </c>
      <c r="AY75" s="8">
        <f t="shared" si="92"/>
        <v>0</v>
      </c>
      <c r="AZ75" s="8">
        <f t="shared" si="93"/>
        <v>0</v>
      </c>
      <c r="BA75" s="8">
        <f t="shared" si="94"/>
        <v>1</v>
      </c>
      <c r="BB75" s="8">
        <f t="shared" si="95"/>
        <v>0</v>
      </c>
      <c r="BC75" s="8">
        <f t="shared" si="96"/>
        <v>0</v>
      </c>
      <c r="BD75" s="8">
        <f t="shared" si="97"/>
        <v>0</v>
      </c>
      <c r="BE75" s="8">
        <f t="shared" si="98"/>
        <v>0</v>
      </c>
      <c r="BF75" s="8">
        <f t="shared" si="99"/>
        <v>0</v>
      </c>
      <c r="BG75" s="8">
        <f t="shared" si="100"/>
        <v>0</v>
      </c>
      <c r="BH75" s="8">
        <f t="shared" si="101"/>
        <v>0</v>
      </c>
      <c r="BI75" s="8">
        <f t="shared" si="102"/>
        <v>0</v>
      </c>
      <c r="BJ75" s="8">
        <f t="shared" si="103"/>
        <v>0</v>
      </c>
      <c r="BK75" s="8">
        <f t="shared" si="104"/>
        <v>0</v>
      </c>
      <c r="BL75" s="8">
        <f t="shared" si="105"/>
        <v>0</v>
      </c>
      <c r="BM75" s="8">
        <f t="shared" si="106"/>
        <v>0</v>
      </c>
      <c r="BN75" s="8">
        <f t="shared" si="107"/>
        <v>0</v>
      </c>
      <c r="BO75" s="8">
        <f t="shared" si="108"/>
        <v>0</v>
      </c>
      <c r="BP75" s="8">
        <f t="shared" si="109"/>
        <v>0</v>
      </c>
      <c r="BQ75" s="8">
        <f t="shared" si="110"/>
        <v>0</v>
      </c>
      <c r="BR75" s="8">
        <f t="shared" si="111"/>
        <v>0</v>
      </c>
      <c r="BS75" s="8">
        <f t="shared" si="112"/>
        <v>0</v>
      </c>
      <c r="BT75" s="44">
        <f t="shared" si="113"/>
        <v>0</v>
      </c>
      <c r="BU75" s="7"/>
    </row>
    <row r="76" spans="1:73" s="15" customFormat="1" ht="28.8" x14ac:dyDescent="0.3">
      <c r="A76" s="4" t="s">
        <v>1926</v>
      </c>
      <c r="B76" s="4" t="s">
        <v>1927</v>
      </c>
      <c r="C76" s="4">
        <v>2015</v>
      </c>
      <c r="D76" s="4" t="s">
        <v>1318</v>
      </c>
      <c r="E76" s="4">
        <v>29</v>
      </c>
      <c r="F76" s="4">
        <v>5</v>
      </c>
      <c r="G76" s="4"/>
      <c r="H76" s="4">
        <v>1132</v>
      </c>
      <c r="I76" s="4">
        <v>1139</v>
      </c>
      <c r="J76" s="4"/>
      <c r="K76" s="4">
        <v>2</v>
      </c>
      <c r="L76" s="4" t="s">
        <v>1928</v>
      </c>
      <c r="M76" s="4" t="s">
        <v>1929</v>
      </c>
      <c r="N76" s="4" t="s">
        <v>1930</v>
      </c>
      <c r="O76" s="4" t="s">
        <v>1931</v>
      </c>
      <c r="P76" s="4" t="s">
        <v>1932</v>
      </c>
      <c r="Q76" s="4" t="s">
        <v>1933</v>
      </c>
      <c r="R76" s="4" t="s">
        <v>34</v>
      </c>
      <c r="S76" s="4" t="s">
        <v>33</v>
      </c>
      <c r="T76" s="4" t="s">
        <v>1934</v>
      </c>
      <c r="U76" s="4"/>
      <c r="V76" s="57" t="s">
        <v>31</v>
      </c>
      <c r="W76" s="58" t="s">
        <v>26</v>
      </c>
      <c r="X76" s="58" t="str">
        <f t="shared" si="75"/>
        <v>YInorganic</v>
      </c>
      <c r="Y76" s="58" t="s">
        <v>1038</v>
      </c>
      <c r="Z76" s="58" t="str">
        <f t="shared" si="76"/>
        <v>YPLATELET</v>
      </c>
      <c r="AA76" s="58" t="str">
        <f t="shared" si="77"/>
        <v>YInorganicPLATELET</v>
      </c>
      <c r="AB76" s="8"/>
      <c r="AC76" s="8"/>
      <c r="AD76" s="8"/>
      <c r="AE76" s="8"/>
      <c r="AF76" s="8"/>
      <c r="AG76" s="8" t="s">
        <v>4461</v>
      </c>
      <c r="AH76" s="8"/>
      <c r="AI76" s="8"/>
      <c r="AJ76" s="8"/>
      <c r="AK76" s="8">
        <f t="shared" si="78"/>
        <v>0</v>
      </c>
      <c r="AL76" s="8">
        <f t="shared" si="79"/>
        <v>0</v>
      </c>
      <c r="AM76" s="8">
        <f t="shared" si="80"/>
        <v>0</v>
      </c>
      <c r="AN76" s="8">
        <f t="shared" si="81"/>
        <v>0</v>
      </c>
      <c r="AO76" s="8">
        <f t="shared" si="82"/>
        <v>0</v>
      </c>
      <c r="AP76" s="8">
        <f t="shared" si="83"/>
        <v>0</v>
      </c>
      <c r="AQ76" s="8">
        <f t="shared" si="84"/>
        <v>0</v>
      </c>
      <c r="AR76" s="8">
        <f t="shared" si="85"/>
        <v>0</v>
      </c>
      <c r="AS76" s="8">
        <f t="shared" si="86"/>
        <v>0</v>
      </c>
      <c r="AT76" s="8">
        <f t="shared" si="87"/>
        <v>0</v>
      </c>
      <c r="AU76" s="8">
        <f t="shared" si="88"/>
        <v>0</v>
      </c>
      <c r="AV76" s="8">
        <f t="shared" si="89"/>
        <v>0</v>
      </c>
      <c r="AW76" s="8">
        <f t="shared" si="90"/>
        <v>0</v>
      </c>
      <c r="AX76" s="8">
        <f t="shared" si="91"/>
        <v>0</v>
      </c>
      <c r="AY76" s="8">
        <f t="shared" si="92"/>
        <v>1</v>
      </c>
      <c r="AZ76" s="8">
        <f t="shared" si="93"/>
        <v>0</v>
      </c>
      <c r="BA76" s="8">
        <f t="shared" si="94"/>
        <v>0</v>
      </c>
      <c r="BB76" s="8">
        <f t="shared" si="95"/>
        <v>0</v>
      </c>
      <c r="BC76" s="8">
        <f t="shared" si="96"/>
        <v>0</v>
      </c>
      <c r="BD76" s="8">
        <f t="shared" si="97"/>
        <v>0</v>
      </c>
      <c r="BE76" s="8">
        <f t="shared" si="98"/>
        <v>0</v>
      </c>
      <c r="BF76" s="8">
        <f t="shared" si="99"/>
        <v>0</v>
      </c>
      <c r="BG76" s="8">
        <f t="shared" si="100"/>
        <v>0</v>
      </c>
      <c r="BH76" s="8">
        <f t="shared" si="101"/>
        <v>0</v>
      </c>
      <c r="BI76" s="8">
        <f t="shared" si="102"/>
        <v>0</v>
      </c>
      <c r="BJ76" s="8">
        <f t="shared" si="103"/>
        <v>0</v>
      </c>
      <c r="BK76" s="8">
        <f t="shared" si="104"/>
        <v>0</v>
      </c>
      <c r="BL76" s="8">
        <f t="shared" si="105"/>
        <v>0</v>
      </c>
      <c r="BM76" s="8">
        <f t="shared" si="106"/>
        <v>0</v>
      </c>
      <c r="BN76" s="8">
        <f t="shared" si="107"/>
        <v>0</v>
      </c>
      <c r="BO76" s="8">
        <f t="shared" si="108"/>
        <v>0</v>
      </c>
      <c r="BP76" s="8">
        <f t="shared" si="109"/>
        <v>0</v>
      </c>
      <c r="BQ76" s="8">
        <f t="shared" si="110"/>
        <v>0</v>
      </c>
      <c r="BR76" s="8">
        <f t="shared" si="111"/>
        <v>0</v>
      </c>
      <c r="BS76" s="8">
        <f t="shared" si="112"/>
        <v>0</v>
      </c>
      <c r="BT76" s="44">
        <f t="shared" si="113"/>
        <v>0</v>
      </c>
      <c r="BU76" s="7"/>
    </row>
    <row r="77" spans="1:73" s="15" customFormat="1" ht="28.8" x14ac:dyDescent="0.3">
      <c r="A77" s="119" t="s">
        <v>1942</v>
      </c>
      <c r="B77" s="4" t="s">
        <v>1943</v>
      </c>
      <c r="C77" s="4">
        <v>2014</v>
      </c>
      <c r="D77" s="4" t="s">
        <v>1944</v>
      </c>
      <c r="E77" s="4">
        <v>1</v>
      </c>
      <c r="F77" s="4">
        <v>3</v>
      </c>
      <c r="G77" s="4">
        <v>35041</v>
      </c>
      <c r="H77" s="4"/>
      <c r="I77" s="4"/>
      <c r="J77" s="4"/>
      <c r="K77" s="4">
        <v>1</v>
      </c>
      <c r="L77" s="4" t="s">
        <v>1945</v>
      </c>
      <c r="M77" s="4" t="s">
        <v>1946</v>
      </c>
      <c r="N77" s="4" t="s">
        <v>1947</v>
      </c>
      <c r="O77" s="4" t="s">
        <v>1948</v>
      </c>
      <c r="P77" s="4" t="s">
        <v>1949</v>
      </c>
      <c r="Q77" s="4" t="s">
        <v>1950</v>
      </c>
      <c r="R77" s="4" t="s">
        <v>34</v>
      </c>
      <c r="S77" s="4" t="s">
        <v>33</v>
      </c>
      <c r="T77" s="4" t="s">
        <v>1951</v>
      </c>
      <c r="U77" s="4"/>
      <c r="V77" s="57" t="s">
        <v>31</v>
      </c>
      <c r="W77" s="58" t="s">
        <v>26</v>
      </c>
      <c r="X77" s="58" t="str">
        <f t="shared" si="75"/>
        <v>YInorganic</v>
      </c>
      <c r="Y77" s="58" t="s">
        <v>1038</v>
      </c>
      <c r="Z77" s="58" t="str">
        <f t="shared" si="76"/>
        <v>YPLATELET</v>
      </c>
      <c r="AA77" s="58" t="str">
        <f t="shared" si="77"/>
        <v>YInorganicPLATELET</v>
      </c>
      <c r="AB77" s="8"/>
      <c r="AC77" s="8"/>
      <c r="AD77" s="8"/>
      <c r="AE77" s="8"/>
      <c r="AF77" s="8"/>
      <c r="AG77" s="8"/>
      <c r="AH77" s="8"/>
      <c r="AI77" s="8"/>
      <c r="AJ77" s="8"/>
      <c r="AK77" s="8">
        <f t="shared" si="78"/>
        <v>0</v>
      </c>
      <c r="AL77" s="8">
        <f t="shared" si="79"/>
        <v>0</v>
      </c>
      <c r="AM77" s="8">
        <f t="shared" si="80"/>
        <v>0</v>
      </c>
      <c r="AN77" s="8">
        <f t="shared" si="81"/>
        <v>0</v>
      </c>
      <c r="AO77" s="8">
        <f t="shared" si="82"/>
        <v>0</v>
      </c>
      <c r="AP77" s="8">
        <f t="shared" si="83"/>
        <v>0</v>
      </c>
      <c r="AQ77" s="8">
        <f t="shared" si="84"/>
        <v>0</v>
      </c>
      <c r="AR77" s="8">
        <f t="shared" si="85"/>
        <v>0</v>
      </c>
      <c r="AS77" s="8">
        <f t="shared" si="86"/>
        <v>0</v>
      </c>
      <c r="AT77" s="8">
        <f t="shared" si="87"/>
        <v>0</v>
      </c>
      <c r="AU77" s="8">
        <f t="shared" si="88"/>
        <v>0</v>
      </c>
      <c r="AV77" s="8">
        <f t="shared" si="89"/>
        <v>0</v>
      </c>
      <c r="AW77" s="8">
        <f t="shared" si="90"/>
        <v>0</v>
      </c>
      <c r="AX77" s="8">
        <f t="shared" si="91"/>
        <v>0</v>
      </c>
      <c r="AY77" s="8">
        <f t="shared" si="92"/>
        <v>0</v>
      </c>
      <c r="AZ77" s="8">
        <f t="shared" si="93"/>
        <v>0</v>
      </c>
      <c r="BA77" s="8">
        <f t="shared" si="94"/>
        <v>0</v>
      </c>
      <c r="BB77" s="8">
        <f t="shared" si="95"/>
        <v>0</v>
      </c>
      <c r="BC77" s="8">
        <f t="shared" si="96"/>
        <v>0</v>
      </c>
      <c r="BD77" s="8">
        <f t="shared" si="97"/>
        <v>0</v>
      </c>
      <c r="BE77" s="8">
        <f t="shared" si="98"/>
        <v>0</v>
      </c>
      <c r="BF77" s="8">
        <f t="shared" si="99"/>
        <v>0</v>
      </c>
      <c r="BG77" s="8">
        <f t="shared" si="100"/>
        <v>0</v>
      </c>
      <c r="BH77" s="8">
        <f t="shared" si="101"/>
        <v>0</v>
      </c>
      <c r="BI77" s="8">
        <f t="shared" si="102"/>
        <v>0</v>
      </c>
      <c r="BJ77" s="8">
        <f t="shared" si="103"/>
        <v>0</v>
      </c>
      <c r="BK77" s="8">
        <f t="shared" si="104"/>
        <v>0</v>
      </c>
      <c r="BL77" s="8">
        <f t="shared" si="105"/>
        <v>0</v>
      </c>
      <c r="BM77" s="8">
        <f t="shared" si="106"/>
        <v>0</v>
      </c>
      <c r="BN77" s="8">
        <f t="shared" si="107"/>
        <v>0</v>
      </c>
      <c r="BO77" s="8">
        <f t="shared" si="108"/>
        <v>0</v>
      </c>
      <c r="BP77" s="8">
        <f t="shared" si="109"/>
        <v>0</v>
      </c>
      <c r="BQ77" s="8">
        <f t="shared" si="110"/>
        <v>0</v>
      </c>
      <c r="BR77" s="8">
        <f t="shared" si="111"/>
        <v>0</v>
      </c>
      <c r="BS77" s="8">
        <f t="shared" si="112"/>
        <v>0</v>
      </c>
      <c r="BT77" s="44">
        <f t="shared" si="113"/>
        <v>0</v>
      </c>
      <c r="BU77" s="7"/>
    </row>
    <row r="78" spans="1:73" s="15" customFormat="1" ht="28.8" x14ac:dyDescent="0.3">
      <c r="A78" s="4" t="s">
        <v>846</v>
      </c>
      <c r="B78" s="4" t="s">
        <v>845</v>
      </c>
      <c r="C78" s="4">
        <v>2014</v>
      </c>
      <c r="D78" s="4" t="s">
        <v>147</v>
      </c>
      <c r="E78" s="4">
        <v>9</v>
      </c>
      <c r="F78" s="4">
        <v>1</v>
      </c>
      <c r="G78" s="4"/>
      <c r="H78" s="4">
        <v>2279</v>
      </c>
      <c r="I78" s="4">
        <v>2789</v>
      </c>
      <c r="J78" s="4"/>
      <c r="K78" s="4">
        <v>23</v>
      </c>
      <c r="L78" s="4" t="s">
        <v>844</v>
      </c>
      <c r="M78" s="4" t="s">
        <v>843</v>
      </c>
      <c r="N78" s="4" t="s">
        <v>842</v>
      </c>
      <c r="O78" s="4" t="s">
        <v>841</v>
      </c>
      <c r="P78" s="4" t="s">
        <v>840</v>
      </c>
      <c r="Q78" s="4" t="s">
        <v>839</v>
      </c>
      <c r="R78" s="4" t="s">
        <v>34</v>
      </c>
      <c r="S78" s="4" t="s">
        <v>33</v>
      </c>
      <c r="T78" s="4" t="s">
        <v>838</v>
      </c>
      <c r="U78" s="4"/>
      <c r="V78" s="57" t="s">
        <v>31</v>
      </c>
      <c r="W78" s="58" t="s">
        <v>26</v>
      </c>
      <c r="X78" s="58" t="str">
        <f t="shared" si="75"/>
        <v>YInorganic</v>
      </c>
      <c r="Y78" s="58" t="s">
        <v>1038</v>
      </c>
      <c r="Z78" s="58" t="str">
        <f t="shared" si="76"/>
        <v>YPLATELET</v>
      </c>
      <c r="AA78" s="58" t="str">
        <f t="shared" si="77"/>
        <v>YInorganicPLATELET</v>
      </c>
      <c r="AB78" s="8" t="s">
        <v>4461</v>
      </c>
      <c r="AC78" s="8"/>
      <c r="AD78" s="8"/>
      <c r="AE78" s="8"/>
      <c r="AF78" s="8"/>
      <c r="AG78" s="8"/>
      <c r="AH78" s="8"/>
      <c r="AI78" s="8"/>
      <c r="AJ78" s="8"/>
      <c r="AK78" s="8">
        <f t="shared" si="78"/>
        <v>0</v>
      </c>
      <c r="AL78" s="8">
        <f t="shared" si="79"/>
        <v>0</v>
      </c>
      <c r="AM78" s="8">
        <f t="shared" si="80"/>
        <v>0</v>
      </c>
      <c r="AN78" s="8">
        <f t="shared" si="81"/>
        <v>0</v>
      </c>
      <c r="AO78" s="8">
        <f t="shared" si="82"/>
        <v>0</v>
      </c>
      <c r="AP78" s="8">
        <f t="shared" si="83"/>
        <v>0</v>
      </c>
      <c r="AQ78" s="8">
        <f t="shared" si="84"/>
        <v>0</v>
      </c>
      <c r="AR78" s="8">
        <f t="shared" si="85"/>
        <v>0</v>
      </c>
      <c r="AS78" s="8">
        <f t="shared" si="86"/>
        <v>0</v>
      </c>
      <c r="AT78" s="8">
        <f t="shared" si="87"/>
        <v>1</v>
      </c>
      <c r="AU78" s="8">
        <f t="shared" si="88"/>
        <v>0</v>
      </c>
      <c r="AV78" s="8">
        <f t="shared" si="89"/>
        <v>0</v>
      </c>
      <c r="AW78" s="8">
        <f t="shared" si="90"/>
        <v>0</v>
      </c>
      <c r="AX78" s="8">
        <f t="shared" si="91"/>
        <v>0</v>
      </c>
      <c r="AY78" s="8">
        <f t="shared" si="92"/>
        <v>0</v>
      </c>
      <c r="AZ78" s="8">
        <f t="shared" si="93"/>
        <v>0</v>
      </c>
      <c r="BA78" s="8">
        <f t="shared" si="94"/>
        <v>0</v>
      </c>
      <c r="BB78" s="8">
        <f t="shared" si="95"/>
        <v>0</v>
      </c>
      <c r="BC78" s="8">
        <f t="shared" si="96"/>
        <v>0</v>
      </c>
      <c r="BD78" s="8">
        <f t="shared" si="97"/>
        <v>0</v>
      </c>
      <c r="BE78" s="8">
        <f t="shared" si="98"/>
        <v>0</v>
      </c>
      <c r="BF78" s="8">
        <f t="shared" si="99"/>
        <v>0</v>
      </c>
      <c r="BG78" s="8">
        <f t="shared" si="100"/>
        <v>0</v>
      </c>
      <c r="BH78" s="8">
        <f t="shared" si="101"/>
        <v>0</v>
      </c>
      <c r="BI78" s="8">
        <f t="shared" si="102"/>
        <v>0</v>
      </c>
      <c r="BJ78" s="8">
        <f t="shared" si="103"/>
        <v>0</v>
      </c>
      <c r="BK78" s="8">
        <f t="shared" si="104"/>
        <v>0</v>
      </c>
      <c r="BL78" s="8">
        <f t="shared" si="105"/>
        <v>0</v>
      </c>
      <c r="BM78" s="8">
        <f t="shared" si="106"/>
        <v>0</v>
      </c>
      <c r="BN78" s="8">
        <f t="shared" si="107"/>
        <v>0</v>
      </c>
      <c r="BO78" s="8">
        <f t="shared" si="108"/>
        <v>0</v>
      </c>
      <c r="BP78" s="8">
        <f t="shared" si="109"/>
        <v>0</v>
      </c>
      <c r="BQ78" s="8">
        <f t="shared" si="110"/>
        <v>0</v>
      </c>
      <c r="BR78" s="8">
        <f t="shared" si="111"/>
        <v>0</v>
      </c>
      <c r="BS78" s="8">
        <f t="shared" si="112"/>
        <v>0</v>
      </c>
      <c r="BT78" s="44">
        <f t="shared" si="113"/>
        <v>0</v>
      </c>
      <c r="BU78" s="7"/>
    </row>
    <row r="79" spans="1:73" s="15" customFormat="1" ht="28.8" x14ac:dyDescent="0.3">
      <c r="A79" s="4" t="s">
        <v>837</v>
      </c>
      <c r="B79" s="4" t="s">
        <v>836</v>
      </c>
      <c r="C79" s="4">
        <v>2014</v>
      </c>
      <c r="D79" s="4" t="s">
        <v>391</v>
      </c>
      <c r="E79" s="4">
        <v>9</v>
      </c>
      <c r="F79" s="4">
        <v>3</v>
      </c>
      <c r="G79" s="4"/>
      <c r="H79" s="4">
        <v>427</v>
      </c>
      <c r="I79" s="4">
        <v>440</v>
      </c>
      <c r="J79" s="4"/>
      <c r="K79" s="4">
        <v>12</v>
      </c>
      <c r="L79" s="4" t="s">
        <v>835</v>
      </c>
      <c r="M79" s="4" t="s">
        <v>834</v>
      </c>
      <c r="N79" s="4" t="s">
        <v>833</v>
      </c>
      <c r="O79" s="4" t="s">
        <v>832</v>
      </c>
      <c r="P79" s="4" t="s">
        <v>1960</v>
      </c>
      <c r="Q79" s="4" t="s">
        <v>830</v>
      </c>
      <c r="R79" s="4" t="s">
        <v>34</v>
      </c>
      <c r="S79" s="4" t="s">
        <v>33</v>
      </c>
      <c r="T79" s="4" t="s">
        <v>829</v>
      </c>
      <c r="U79" s="4"/>
      <c r="V79" s="57" t="s">
        <v>31</v>
      </c>
      <c r="W79" s="58" t="s">
        <v>26</v>
      </c>
      <c r="X79" s="58" t="str">
        <f t="shared" si="75"/>
        <v>YInorganic</v>
      </c>
      <c r="Y79" s="58" t="s">
        <v>1038</v>
      </c>
      <c r="Z79" s="58" t="str">
        <f t="shared" si="76"/>
        <v>YPLATELET</v>
      </c>
      <c r="AA79" s="58" t="str">
        <f t="shared" si="77"/>
        <v>YInorganicPLATELET</v>
      </c>
      <c r="AB79" s="8"/>
      <c r="AC79" s="8"/>
      <c r="AD79" s="8"/>
      <c r="AE79" s="8"/>
      <c r="AF79" s="8"/>
      <c r="AG79" s="8" t="s">
        <v>4461</v>
      </c>
      <c r="AH79" s="8"/>
      <c r="AI79" s="8"/>
      <c r="AJ79" s="57" t="s">
        <v>4461</v>
      </c>
      <c r="AK79" s="8">
        <f t="shared" si="78"/>
        <v>0</v>
      </c>
      <c r="AL79" s="8">
        <f t="shared" si="79"/>
        <v>0</v>
      </c>
      <c r="AM79" s="8">
        <f t="shared" si="80"/>
        <v>0</v>
      </c>
      <c r="AN79" s="8">
        <f t="shared" si="81"/>
        <v>0</v>
      </c>
      <c r="AO79" s="8">
        <f t="shared" si="82"/>
        <v>0</v>
      </c>
      <c r="AP79" s="8">
        <f t="shared" si="83"/>
        <v>0</v>
      </c>
      <c r="AQ79" s="8">
        <f t="shared" si="84"/>
        <v>0</v>
      </c>
      <c r="AR79" s="8">
        <f t="shared" si="85"/>
        <v>0</v>
      </c>
      <c r="AS79" s="8">
        <f t="shared" si="86"/>
        <v>0</v>
      </c>
      <c r="AT79" s="8">
        <f t="shared" si="87"/>
        <v>0</v>
      </c>
      <c r="AU79" s="8">
        <f t="shared" si="88"/>
        <v>0</v>
      </c>
      <c r="AV79" s="8">
        <f t="shared" si="89"/>
        <v>0</v>
      </c>
      <c r="AW79" s="8">
        <f t="shared" si="90"/>
        <v>0</v>
      </c>
      <c r="AX79" s="8">
        <f t="shared" si="91"/>
        <v>0</v>
      </c>
      <c r="AY79" s="8">
        <f t="shared" si="92"/>
        <v>1</v>
      </c>
      <c r="AZ79" s="8">
        <f t="shared" si="93"/>
        <v>0</v>
      </c>
      <c r="BA79" s="8">
        <f t="shared" si="94"/>
        <v>0</v>
      </c>
      <c r="BB79" s="8">
        <f t="shared" si="95"/>
        <v>1</v>
      </c>
      <c r="BC79" s="8">
        <f t="shared" si="96"/>
        <v>0</v>
      </c>
      <c r="BD79" s="8">
        <f t="shared" si="97"/>
        <v>0</v>
      </c>
      <c r="BE79" s="8">
        <f t="shared" si="98"/>
        <v>0</v>
      </c>
      <c r="BF79" s="8">
        <f t="shared" si="99"/>
        <v>0</v>
      </c>
      <c r="BG79" s="8">
        <f t="shared" si="100"/>
        <v>0</v>
      </c>
      <c r="BH79" s="8">
        <f t="shared" si="101"/>
        <v>0</v>
      </c>
      <c r="BI79" s="8">
        <f t="shared" si="102"/>
        <v>0</v>
      </c>
      <c r="BJ79" s="8">
        <f t="shared" si="103"/>
        <v>0</v>
      </c>
      <c r="BK79" s="8">
        <f t="shared" si="104"/>
        <v>0</v>
      </c>
      <c r="BL79" s="8">
        <f t="shared" si="105"/>
        <v>0</v>
      </c>
      <c r="BM79" s="8">
        <f t="shared" si="106"/>
        <v>0</v>
      </c>
      <c r="BN79" s="8">
        <f t="shared" si="107"/>
        <v>0</v>
      </c>
      <c r="BO79" s="8">
        <f t="shared" si="108"/>
        <v>0</v>
      </c>
      <c r="BP79" s="8">
        <f t="shared" si="109"/>
        <v>0</v>
      </c>
      <c r="BQ79" s="8">
        <f t="shared" si="110"/>
        <v>0</v>
      </c>
      <c r="BR79" s="8">
        <f t="shared" si="111"/>
        <v>0</v>
      </c>
      <c r="BS79" s="8">
        <f t="shared" si="112"/>
        <v>0</v>
      </c>
      <c r="BT79" s="44">
        <f t="shared" si="113"/>
        <v>0</v>
      </c>
      <c r="BU79" s="7"/>
    </row>
    <row r="80" spans="1:73" s="15" customFormat="1" ht="28.8" x14ac:dyDescent="0.3">
      <c r="A80" s="4" t="s">
        <v>828</v>
      </c>
      <c r="B80" s="4" t="s">
        <v>827</v>
      </c>
      <c r="C80" s="4">
        <v>2013</v>
      </c>
      <c r="D80" s="4" t="s">
        <v>826</v>
      </c>
      <c r="E80" s="4">
        <v>221</v>
      </c>
      <c r="F80" s="4">
        <v>2</v>
      </c>
      <c r="G80" s="4"/>
      <c r="H80" s="4">
        <v>137</v>
      </c>
      <c r="I80" s="4">
        <v>145</v>
      </c>
      <c r="J80" s="4"/>
      <c r="K80" s="4">
        <v>8</v>
      </c>
      <c r="L80" s="4" t="s">
        <v>825</v>
      </c>
      <c r="M80" s="4" t="s">
        <v>824</v>
      </c>
      <c r="N80" s="4" t="s">
        <v>823</v>
      </c>
      <c r="O80" s="4" t="s">
        <v>822</v>
      </c>
      <c r="P80" s="4" t="s">
        <v>821</v>
      </c>
      <c r="Q80" s="4" t="s">
        <v>820</v>
      </c>
      <c r="R80" s="4" t="s">
        <v>34</v>
      </c>
      <c r="S80" s="4" t="s">
        <v>33</v>
      </c>
      <c r="T80" s="4" t="s">
        <v>819</v>
      </c>
      <c r="U80" s="4"/>
      <c r="V80" s="57" t="s">
        <v>31</v>
      </c>
      <c r="W80" s="58" t="s">
        <v>26</v>
      </c>
      <c r="X80" s="58" t="str">
        <f t="shared" si="75"/>
        <v>YInorganic</v>
      </c>
      <c r="Y80" s="58" t="s">
        <v>1038</v>
      </c>
      <c r="Z80" s="58" t="str">
        <f t="shared" si="76"/>
        <v>YPLATELET</v>
      </c>
      <c r="AA80" s="58" t="str">
        <f t="shared" si="77"/>
        <v>YInorganicPLATELET</v>
      </c>
      <c r="AB80" s="8"/>
      <c r="AC80" s="8"/>
      <c r="AD80" s="8"/>
      <c r="AE80" s="8" t="s">
        <v>4461</v>
      </c>
      <c r="AF80" s="8"/>
      <c r="AG80" s="8"/>
      <c r="AH80" s="8"/>
      <c r="AI80" s="8"/>
      <c r="AJ80" s="8"/>
      <c r="AK80" s="8">
        <f t="shared" si="78"/>
        <v>0</v>
      </c>
      <c r="AL80" s="8">
        <f t="shared" si="79"/>
        <v>0</v>
      </c>
      <c r="AM80" s="8">
        <f t="shared" si="80"/>
        <v>0</v>
      </c>
      <c r="AN80" s="8">
        <f t="shared" si="81"/>
        <v>0</v>
      </c>
      <c r="AO80" s="8">
        <f t="shared" si="82"/>
        <v>0</v>
      </c>
      <c r="AP80" s="8">
        <f t="shared" si="83"/>
        <v>0</v>
      </c>
      <c r="AQ80" s="8">
        <f t="shared" si="84"/>
        <v>0</v>
      </c>
      <c r="AR80" s="8">
        <f t="shared" si="85"/>
        <v>0</v>
      </c>
      <c r="AS80" s="8">
        <f t="shared" si="86"/>
        <v>0</v>
      </c>
      <c r="AT80" s="8">
        <f t="shared" si="87"/>
        <v>0</v>
      </c>
      <c r="AU80" s="8">
        <f t="shared" si="88"/>
        <v>0</v>
      </c>
      <c r="AV80" s="8">
        <f t="shared" si="89"/>
        <v>0</v>
      </c>
      <c r="AW80" s="8">
        <f t="shared" si="90"/>
        <v>1</v>
      </c>
      <c r="AX80" s="8">
        <f t="shared" si="91"/>
        <v>0</v>
      </c>
      <c r="AY80" s="8">
        <f t="shared" si="92"/>
        <v>0</v>
      </c>
      <c r="AZ80" s="8">
        <f t="shared" si="93"/>
        <v>0</v>
      </c>
      <c r="BA80" s="8">
        <f t="shared" si="94"/>
        <v>0</v>
      </c>
      <c r="BB80" s="8">
        <f t="shared" si="95"/>
        <v>0</v>
      </c>
      <c r="BC80" s="8">
        <f t="shared" si="96"/>
        <v>0</v>
      </c>
      <c r="BD80" s="8">
        <f t="shared" si="97"/>
        <v>0</v>
      </c>
      <c r="BE80" s="8">
        <f t="shared" si="98"/>
        <v>0</v>
      </c>
      <c r="BF80" s="8">
        <f t="shared" si="99"/>
        <v>0</v>
      </c>
      <c r="BG80" s="8">
        <f t="shared" si="100"/>
        <v>0</v>
      </c>
      <c r="BH80" s="8">
        <f t="shared" si="101"/>
        <v>0</v>
      </c>
      <c r="BI80" s="8">
        <f t="shared" si="102"/>
        <v>0</v>
      </c>
      <c r="BJ80" s="8">
        <f t="shared" si="103"/>
        <v>0</v>
      </c>
      <c r="BK80" s="8">
        <f t="shared" si="104"/>
        <v>0</v>
      </c>
      <c r="BL80" s="8">
        <f t="shared" si="105"/>
        <v>0</v>
      </c>
      <c r="BM80" s="8">
        <f t="shared" si="106"/>
        <v>0</v>
      </c>
      <c r="BN80" s="8">
        <f t="shared" si="107"/>
        <v>0</v>
      </c>
      <c r="BO80" s="8">
        <f t="shared" si="108"/>
        <v>0</v>
      </c>
      <c r="BP80" s="8">
        <f t="shared" si="109"/>
        <v>0</v>
      </c>
      <c r="BQ80" s="8">
        <f t="shared" si="110"/>
        <v>0</v>
      </c>
      <c r="BR80" s="8">
        <f t="shared" si="111"/>
        <v>0</v>
      </c>
      <c r="BS80" s="8">
        <f t="shared" si="112"/>
        <v>0</v>
      </c>
      <c r="BT80" s="44">
        <f t="shared" si="113"/>
        <v>0</v>
      </c>
      <c r="BU80" s="7"/>
    </row>
    <row r="81" spans="1:110" s="15" customFormat="1" ht="28.8" x14ac:dyDescent="0.3">
      <c r="A81" s="4" t="s">
        <v>1977</v>
      </c>
      <c r="B81" s="4" t="s">
        <v>1978</v>
      </c>
      <c r="C81" s="4">
        <v>2013</v>
      </c>
      <c r="D81" s="4" t="s">
        <v>983</v>
      </c>
      <c r="E81" s="4">
        <v>101</v>
      </c>
      <c r="F81" s="4"/>
      <c r="G81" s="4"/>
      <c r="H81" s="4">
        <v>319</v>
      </c>
      <c r="I81" s="4">
        <v>324</v>
      </c>
      <c r="J81" s="4"/>
      <c r="K81" s="4">
        <v>13</v>
      </c>
      <c r="L81" s="4" t="s">
        <v>1979</v>
      </c>
      <c r="M81" s="4" t="s">
        <v>1980</v>
      </c>
      <c r="N81" s="4" t="s">
        <v>1981</v>
      </c>
      <c r="O81" s="4" t="s">
        <v>1982</v>
      </c>
      <c r="P81" s="4" t="s">
        <v>1983</v>
      </c>
      <c r="Q81" s="4" t="s">
        <v>1984</v>
      </c>
      <c r="R81" s="4" t="s">
        <v>34</v>
      </c>
      <c r="S81" s="4" t="s">
        <v>33</v>
      </c>
      <c r="T81" s="4" t="s">
        <v>1985</v>
      </c>
      <c r="U81" s="4"/>
      <c r="V81" s="57" t="s">
        <v>31</v>
      </c>
      <c r="W81" s="58" t="s">
        <v>26</v>
      </c>
      <c r="X81" s="58" t="str">
        <f t="shared" si="75"/>
        <v>YInorganic</v>
      </c>
      <c r="Y81" s="58" t="s">
        <v>1038</v>
      </c>
      <c r="Z81" s="58" t="str">
        <f t="shared" si="76"/>
        <v>YPLATELET</v>
      </c>
      <c r="AA81" s="58" t="str">
        <f t="shared" si="77"/>
        <v>YInorganicPLATELET</v>
      </c>
      <c r="AB81" s="8"/>
      <c r="AC81" s="8"/>
      <c r="AD81" s="8"/>
      <c r="AE81" s="8"/>
      <c r="AF81" s="8"/>
      <c r="AG81" s="8"/>
      <c r="AH81" s="8"/>
      <c r="AI81" s="8"/>
      <c r="AJ81" s="57" t="s">
        <v>4461</v>
      </c>
      <c r="AK81" s="8">
        <f t="shared" si="78"/>
        <v>0</v>
      </c>
      <c r="AL81" s="8">
        <f t="shared" si="79"/>
        <v>0</v>
      </c>
      <c r="AM81" s="8">
        <f t="shared" si="80"/>
        <v>0</v>
      </c>
      <c r="AN81" s="8">
        <f t="shared" si="81"/>
        <v>0</v>
      </c>
      <c r="AO81" s="8">
        <f t="shared" si="82"/>
        <v>0</v>
      </c>
      <c r="AP81" s="8">
        <f t="shared" si="83"/>
        <v>0</v>
      </c>
      <c r="AQ81" s="8">
        <f t="shared" si="84"/>
        <v>0</v>
      </c>
      <c r="AR81" s="8">
        <f t="shared" si="85"/>
        <v>0</v>
      </c>
      <c r="AS81" s="8">
        <f t="shared" si="86"/>
        <v>0</v>
      </c>
      <c r="AT81" s="8">
        <f t="shared" si="87"/>
        <v>0</v>
      </c>
      <c r="AU81" s="8">
        <f t="shared" si="88"/>
        <v>0</v>
      </c>
      <c r="AV81" s="8">
        <f t="shared" si="89"/>
        <v>0</v>
      </c>
      <c r="AW81" s="8">
        <f t="shared" si="90"/>
        <v>0</v>
      </c>
      <c r="AX81" s="8">
        <f t="shared" si="91"/>
        <v>0</v>
      </c>
      <c r="AY81" s="8">
        <f t="shared" si="92"/>
        <v>0</v>
      </c>
      <c r="AZ81" s="8">
        <f t="shared" si="93"/>
        <v>0</v>
      </c>
      <c r="BA81" s="8">
        <f t="shared" si="94"/>
        <v>0</v>
      </c>
      <c r="BB81" s="8">
        <f t="shared" si="95"/>
        <v>1</v>
      </c>
      <c r="BC81" s="8">
        <f t="shared" si="96"/>
        <v>0</v>
      </c>
      <c r="BD81" s="8">
        <f t="shared" si="97"/>
        <v>0</v>
      </c>
      <c r="BE81" s="8">
        <f t="shared" si="98"/>
        <v>0</v>
      </c>
      <c r="BF81" s="8">
        <f t="shared" si="99"/>
        <v>0</v>
      </c>
      <c r="BG81" s="8">
        <f t="shared" si="100"/>
        <v>0</v>
      </c>
      <c r="BH81" s="8">
        <f t="shared" si="101"/>
        <v>0</v>
      </c>
      <c r="BI81" s="8">
        <f t="shared" si="102"/>
        <v>0</v>
      </c>
      <c r="BJ81" s="8">
        <f t="shared" si="103"/>
        <v>0</v>
      </c>
      <c r="BK81" s="8">
        <f t="shared" si="104"/>
        <v>0</v>
      </c>
      <c r="BL81" s="8">
        <f t="shared" si="105"/>
        <v>0</v>
      </c>
      <c r="BM81" s="8">
        <f t="shared" si="106"/>
        <v>0</v>
      </c>
      <c r="BN81" s="8">
        <f t="shared" si="107"/>
        <v>0</v>
      </c>
      <c r="BO81" s="8">
        <f t="shared" si="108"/>
        <v>0</v>
      </c>
      <c r="BP81" s="8">
        <f t="shared" si="109"/>
        <v>0</v>
      </c>
      <c r="BQ81" s="8">
        <f t="shared" si="110"/>
        <v>0</v>
      </c>
      <c r="BR81" s="8">
        <f t="shared" si="111"/>
        <v>0</v>
      </c>
      <c r="BS81" s="8">
        <f t="shared" si="112"/>
        <v>0</v>
      </c>
      <c r="BT81" s="44">
        <f t="shared" si="113"/>
        <v>0</v>
      </c>
      <c r="BU81" s="7"/>
    </row>
    <row r="82" spans="1:110" s="15" customFormat="1" ht="28.8" x14ac:dyDescent="0.3">
      <c r="A82" s="4" t="s">
        <v>1986</v>
      </c>
      <c r="B82" s="4" t="s">
        <v>1987</v>
      </c>
      <c r="C82" s="4">
        <v>2012</v>
      </c>
      <c r="D82" s="4" t="s">
        <v>1988</v>
      </c>
      <c r="E82" s="4">
        <v>64</v>
      </c>
      <c r="F82" s="4">
        <v>12</v>
      </c>
      <c r="G82" s="4"/>
      <c r="H82" s="4">
        <v>995</v>
      </c>
      <c r="I82" s="4">
        <v>1002</v>
      </c>
      <c r="J82" s="4"/>
      <c r="K82" s="4">
        <v>8</v>
      </c>
      <c r="L82" s="4" t="s">
        <v>1989</v>
      </c>
      <c r="M82" s="4" t="s">
        <v>1990</v>
      </c>
      <c r="N82" s="4" t="s">
        <v>1991</v>
      </c>
      <c r="O82" s="4" t="s">
        <v>1992</v>
      </c>
      <c r="P82" s="4" t="s">
        <v>1993</v>
      </c>
      <c r="Q82" s="4" t="s">
        <v>1994</v>
      </c>
      <c r="R82" s="4" t="s">
        <v>34</v>
      </c>
      <c r="S82" s="4" t="s">
        <v>33</v>
      </c>
      <c r="T82" s="4" t="s">
        <v>1995</v>
      </c>
      <c r="U82" s="4"/>
      <c r="V82" s="57" t="s">
        <v>31</v>
      </c>
      <c r="W82" s="58" t="s">
        <v>26</v>
      </c>
      <c r="X82" s="58" t="str">
        <f t="shared" si="75"/>
        <v>YInorganic</v>
      </c>
      <c r="Y82" s="58" t="s">
        <v>1038</v>
      </c>
      <c r="Z82" s="58" t="str">
        <f t="shared" si="76"/>
        <v>YPLATELET</v>
      </c>
      <c r="AA82" s="58" t="str">
        <f t="shared" si="77"/>
        <v>YInorganicPLATELET</v>
      </c>
      <c r="AB82" s="8"/>
      <c r="AC82" s="8"/>
      <c r="AD82" s="8"/>
      <c r="AE82" s="8"/>
      <c r="AF82" s="8"/>
      <c r="AG82" s="8"/>
      <c r="AH82" s="8"/>
      <c r="AI82" s="8"/>
      <c r="AJ82" s="8"/>
      <c r="AK82" s="8">
        <f t="shared" si="78"/>
        <v>0</v>
      </c>
      <c r="AL82" s="8">
        <f t="shared" si="79"/>
        <v>0</v>
      </c>
      <c r="AM82" s="8">
        <f t="shared" si="80"/>
        <v>0</v>
      </c>
      <c r="AN82" s="8">
        <f t="shared" si="81"/>
        <v>0</v>
      </c>
      <c r="AO82" s="8">
        <f t="shared" si="82"/>
        <v>0</v>
      </c>
      <c r="AP82" s="8">
        <f t="shared" si="83"/>
        <v>0</v>
      </c>
      <c r="AQ82" s="8">
        <f t="shared" si="84"/>
        <v>0</v>
      </c>
      <c r="AR82" s="8">
        <f t="shared" si="85"/>
        <v>0</v>
      </c>
      <c r="AS82" s="8">
        <f t="shared" si="86"/>
        <v>0</v>
      </c>
      <c r="AT82" s="8">
        <f t="shared" si="87"/>
        <v>0</v>
      </c>
      <c r="AU82" s="8">
        <f t="shared" si="88"/>
        <v>0</v>
      </c>
      <c r="AV82" s="8">
        <f t="shared" si="89"/>
        <v>0</v>
      </c>
      <c r="AW82" s="8">
        <f t="shared" si="90"/>
        <v>0</v>
      </c>
      <c r="AX82" s="8">
        <f t="shared" si="91"/>
        <v>0</v>
      </c>
      <c r="AY82" s="8">
        <f t="shared" si="92"/>
        <v>0</v>
      </c>
      <c r="AZ82" s="8">
        <f t="shared" si="93"/>
        <v>0</v>
      </c>
      <c r="BA82" s="8">
        <f t="shared" si="94"/>
        <v>0</v>
      </c>
      <c r="BB82" s="8">
        <f t="shared" si="95"/>
        <v>0</v>
      </c>
      <c r="BC82" s="8">
        <f t="shared" si="96"/>
        <v>0</v>
      </c>
      <c r="BD82" s="8">
        <f t="shared" si="97"/>
        <v>0</v>
      </c>
      <c r="BE82" s="8">
        <f t="shared" si="98"/>
        <v>0</v>
      </c>
      <c r="BF82" s="8">
        <f t="shared" si="99"/>
        <v>0</v>
      </c>
      <c r="BG82" s="8">
        <f t="shared" si="100"/>
        <v>0</v>
      </c>
      <c r="BH82" s="8">
        <f t="shared" si="101"/>
        <v>0</v>
      </c>
      <c r="BI82" s="8">
        <f t="shared" si="102"/>
        <v>0</v>
      </c>
      <c r="BJ82" s="8">
        <f t="shared" si="103"/>
        <v>0</v>
      </c>
      <c r="BK82" s="8">
        <f t="shared" si="104"/>
        <v>0</v>
      </c>
      <c r="BL82" s="8">
        <f t="shared" si="105"/>
        <v>0</v>
      </c>
      <c r="BM82" s="8">
        <f t="shared" si="106"/>
        <v>0</v>
      </c>
      <c r="BN82" s="8">
        <f t="shared" si="107"/>
        <v>0</v>
      </c>
      <c r="BO82" s="8">
        <f t="shared" si="108"/>
        <v>0</v>
      </c>
      <c r="BP82" s="8">
        <f t="shared" si="109"/>
        <v>0</v>
      </c>
      <c r="BQ82" s="8">
        <f t="shared" si="110"/>
        <v>0</v>
      </c>
      <c r="BR82" s="8">
        <f t="shared" si="111"/>
        <v>0</v>
      </c>
      <c r="BS82" s="8">
        <f t="shared" si="112"/>
        <v>0</v>
      </c>
      <c r="BT82" s="44">
        <f t="shared" si="113"/>
        <v>0</v>
      </c>
      <c r="BU82" s="7"/>
    </row>
    <row r="83" spans="1:110" s="15" customFormat="1" ht="28.8" x14ac:dyDescent="0.3">
      <c r="A83" s="4" t="s">
        <v>1996</v>
      </c>
      <c r="B83" s="4" t="s">
        <v>1997</v>
      </c>
      <c r="C83" s="4">
        <v>2012</v>
      </c>
      <c r="D83" s="4" t="s">
        <v>117</v>
      </c>
      <c r="E83" s="4">
        <v>6</v>
      </c>
      <c r="F83" s="4">
        <v>11</v>
      </c>
      <c r="G83" s="4"/>
      <c r="H83" s="4">
        <v>9900</v>
      </c>
      <c r="I83" s="4">
        <v>9910</v>
      </c>
      <c r="J83" s="4"/>
      <c r="K83" s="4">
        <v>59</v>
      </c>
      <c r="L83" s="4" t="s">
        <v>1998</v>
      </c>
      <c r="M83" s="4" t="s">
        <v>1999</v>
      </c>
      <c r="N83" s="4" t="s">
        <v>2000</v>
      </c>
      <c r="O83" s="4" t="s">
        <v>2001</v>
      </c>
      <c r="P83" s="4" t="s">
        <v>2002</v>
      </c>
      <c r="Q83" s="4" t="s">
        <v>2003</v>
      </c>
      <c r="R83" s="4" t="s">
        <v>34</v>
      </c>
      <c r="S83" s="4" t="s">
        <v>33</v>
      </c>
      <c r="T83" s="4" t="s">
        <v>2004</v>
      </c>
      <c r="U83" s="4"/>
      <c r="V83" s="57" t="s">
        <v>31</v>
      </c>
      <c r="W83" s="58" t="s">
        <v>28</v>
      </c>
      <c r="X83" s="58" t="str">
        <f t="shared" si="75"/>
        <v>YPolymer-based</v>
      </c>
      <c r="Y83" s="58" t="s">
        <v>1038</v>
      </c>
      <c r="Z83" s="58" t="str">
        <f t="shared" si="76"/>
        <v>YPLATELET</v>
      </c>
      <c r="AA83" s="58" t="str">
        <f t="shared" si="77"/>
        <v>YPolymer-basedPLATELET</v>
      </c>
      <c r="AB83" s="8"/>
      <c r="AC83" s="8"/>
      <c r="AD83" s="8" t="s">
        <v>4461</v>
      </c>
      <c r="AE83" s="8"/>
      <c r="AF83" s="8"/>
      <c r="AG83" s="8"/>
      <c r="AH83" s="8"/>
      <c r="AI83" s="8"/>
      <c r="AJ83" s="8"/>
      <c r="AK83" s="8">
        <f t="shared" si="78"/>
        <v>0</v>
      </c>
      <c r="AL83" s="8">
        <f t="shared" si="79"/>
        <v>0</v>
      </c>
      <c r="AM83" s="8">
        <f t="shared" si="80"/>
        <v>0</v>
      </c>
      <c r="AN83" s="8">
        <f t="shared" si="81"/>
        <v>0</v>
      </c>
      <c r="AO83" s="8">
        <f t="shared" si="82"/>
        <v>0</v>
      </c>
      <c r="AP83" s="8">
        <f t="shared" si="83"/>
        <v>0</v>
      </c>
      <c r="AQ83" s="8">
        <f t="shared" si="84"/>
        <v>0</v>
      </c>
      <c r="AR83" s="8">
        <f t="shared" si="85"/>
        <v>0</v>
      </c>
      <c r="AS83" s="8">
        <f t="shared" si="86"/>
        <v>0</v>
      </c>
      <c r="AT83" s="8">
        <f t="shared" si="87"/>
        <v>0</v>
      </c>
      <c r="AU83" s="8">
        <f t="shared" si="88"/>
        <v>0</v>
      </c>
      <c r="AV83" s="8">
        <f t="shared" si="89"/>
        <v>1</v>
      </c>
      <c r="AW83" s="8">
        <f t="shared" si="90"/>
        <v>0</v>
      </c>
      <c r="AX83" s="8">
        <f t="shared" si="91"/>
        <v>0</v>
      </c>
      <c r="AY83" s="8">
        <f t="shared" si="92"/>
        <v>0</v>
      </c>
      <c r="AZ83" s="8">
        <f t="shared" si="93"/>
        <v>0</v>
      </c>
      <c r="BA83" s="8">
        <f t="shared" si="94"/>
        <v>0</v>
      </c>
      <c r="BB83" s="8">
        <f t="shared" si="95"/>
        <v>0</v>
      </c>
      <c r="BC83" s="8">
        <f t="shared" si="96"/>
        <v>0</v>
      </c>
      <c r="BD83" s="8">
        <f t="shared" si="97"/>
        <v>0</v>
      </c>
      <c r="BE83" s="8">
        <f t="shared" si="98"/>
        <v>0</v>
      </c>
      <c r="BF83" s="8">
        <f t="shared" si="99"/>
        <v>0</v>
      </c>
      <c r="BG83" s="8">
        <f t="shared" si="100"/>
        <v>0</v>
      </c>
      <c r="BH83" s="8">
        <f t="shared" si="101"/>
        <v>0</v>
      </c>
      <c r="BI83" s="8">
        <f t="shared" si="102"/>
        <v>0</v>
      </c>
      <c r="BJ83" s="8">
        <f t="shared" si="103"/>
        <v>0</v>
      </c>
      <c r="BK83" s="8">
        <f t="shared" si="104"/>
        <v>0</v>
      </c>
      <c r="BL83" s="8">
        <f t="shared" si="105"/>
        <v>0</v>
      </c>
      <c r="BM83" s="8">
        <f t="shared" si="106"/>
        <v>0</v>
      </c>
      <c r="BN83" s="8">
        <f t="shared" si="107"/>
        <v>0</v>
      </c>
      <c r="BO83" s="8">
        <f t="shared" si="108"/>
        <v>0</v>
      </c>
      <c r="BP83" s="8">
        <f t="shared" si="109"/>
        <v>0</v>
      </c>
      <c r="BQ83" s="8">
        <f t="shared" si="110"/>
        <v>0</v>
      </c>
      <c r="BR83" s="8">
        <f t="shared" si="111"/>
        <v>0</v>
      </c>
      <c r="BS83" s="8">
        <f t="shared" si="112"/>
        <v>0</v>
      </c>
      <c r="BT83" s="44">
        <f t="shared" si="113"/>
        <v>0</v>
      </c>
      <c r="BU83" s="7"/>
    </row>
    <row r="84" spans="1:110" s="15" customFormat="1" ht="28.8" x14ac:dyDescent="0.3">
      <c r="A84" s="4" t="s">
        <v>2028</v>
      </c>
      <c r="B84" s="4" t="s">
        <v>2029</v>
      </c>
      <c r="C84" s="4">
        <v>2012</v>
      </c>
      <c r="D84" s="4" t="s">
        <v>83</v>
      </c>
      <c r="E84" s="4">
        <v>9</v>
      </c>
      <c r="F84" s="4">
        <v>6</v>
      </c>
      <c r="G84" s="4"/>
      <c r="H84" s="4">
        <v>1599</v>
      </c>
      <c r="I84" s="4">
        <v>1611</v>
      </c>
      <c r="J84" s="4"/>
      <c r="K84" s="4">
        <v>57</v>
      </c>
      <c r="L84" s="4" t="s">
        <v>2030</v>
      </c>
      <c r="M84" s="4" t="s">
        <v>2031</v>
      </c>
      <c r="N84" s="4" t="s">
        <v>2032</v>
      </c>
      <c r="O84" s="4" t="s">
        <v>2033</v>
      </c>
      <c r="P84" s="4" t="s">
        <v>2034</v>
      </c>
      <c r="Q84" s="4" t="s">
        <v>2035</v>
      </c>
      <c r="R84" s="4" t="s">
        <v>34</v>
      </c>
      <c r="S84" s="4" t="s">
        <v>33</v>
      </c>
      <c r="T84" s="4" t="s">
        <v>2036</v>
      </c>
      <c r="U84" s="4"/>
      <c r="V84" s="57" t="s">
        <v>31</v>
      </c>
      <c r="W84" s="58" t="s">
        <v>28</v>
      </c>
      <c r="X84" s="58" t="str">
        <f t="shared" si="75"/>
        <v>YPolymer-based</v>
      </c>
      <c r="Y84" s="58" t="s">
        <v>1038</v>
      </c>
      <c r="Z84" s="58" t="str">
        <f t="shared" si="76"/>
        <v>YPLATELET</v>
      </c>
      <c r="AA84" s="58" t="str">
        <f t="shared" si="77"/>
        <v>YPolymer-basedPLATELET</v>
      </c>
      <c r="AB84" s="8"/>
      <c r="AC84" s="8" t="s">
        <v>4461</v>
      </c>
      <c r="AD84" s="8" t="s">
        <v>4461</v>
      </c>
      <c r="AE84" s="8"/>
      <c r="AF84" s="8"/>
      <c r="AG84" s="8"/>
      <c r="AH84" s="8" t="s">
        <v>4461</v>
      </c>
      <c r="AI84" s="8"/>
      <c r="AJ84" s="8" t="s">
        <v>4461</v>
      </c>
      <c r="AK84" s="8">
        <f t="shared" si="78"/>
        <v>0</v>
      </c>
      <c r="AL84" s="8">
        <f t="shared" si="79"/>
        <v>0</v>
      </c>
      <c r="AM84" s="8">
        <f t="shared" si="80"/>
        <v>0</v>
      </c>
      <c r="AN84" s="8">
        <f t="shared" si="81"/>
        <v>0</v>
      </c>
      <c r="AO84" s="8">
        <f t="shared" si="82"/>
        <v>0</v>
      </c>
      <c r="AP84" s="8">
        <f t="shared" si="83"/>
        <v>0</v>
      </c>
      <c r="AQ84" s="8">
        <f t="shared" si="84"/>
        <v>0</v>
      </c>
      <c r="AR84" s="8">
        <f t="shared" si="85"/>
        <v>0</v>
      </c>
      <c r="AS84" s="8">
        <f t="shared" si="86"/>
        <v>0</v>
      </c>
      <c r="AT84" s="8">
        <f t="shared" si="87"/>
        <v>0</v>
      </c>
      <c r="AU84" s="8">
        <f t="shared" si="88"/>
        <v>1</v>
      </c>
      <c r="AV84" s="8">
        <f t="shared" si="89"/>
        <v>1</v>
      </c>
      <c r="AW84" s="8">
        <f t="shared" si="90"/>
        <v>0</v>
      </c>
      <c r="AX84" s="8">
        <f t="shared" si="91"/>
        <v>0</v>
      </c>
      <c r="AY84" s="8">
        <f t="shared" si="92"/>
        <v>0</v>
      </c>
      <c r="AZ84" s="8">
        <f t="shared" si="93"/>
        <v>1</v>
      </c>
      <c r="BA84" s="8">
        <f t="shared" si="94"/>
        <v>0</v>
      </c>
      <c r="BB84" s="8">
        <f t="shared" si="95"/>
        <v>1</v>
      </c>
      <c r="BC84" s="8">
        <f t="shared" si="96"/>
        <v>0</v>
      </c>
      <c r="BD84" s="8">
        <f t="shared" si="97"/>
        <v>0</v>
      </c>
      <c r="BE84" s="8">
        <f t="shared" si="98"/>
        <v>0</v>
      </c>
      <c r="BF84" s="8">
        <f t="shared" si="99"/>
        <v>0</v>
      </c>
      <c r="BG84" s="8">
        <f t="shared" si="100"/>
        <v>0</v>
      </c>
      <c r="BH84" s="8">
        <f t="shared" si="101"/>
        <v>0</v>
      </c>
      <c r="BI84" s="8">
        <f t="shared" si="102"/>
        <v>0</v>
      </c>
      <c r="BJ84" s="8">
        <f t="shared" si="103"/>
        <v>0</v>
      </c>
      <c r="BK84" s="8">
        <f t="shared" si="104"/>
        <v>0</v>
      </c>
      <c r="BL84" s="8">
        <f t="shared" si="105"/>
        <v>0</v>
      </c>
      <c r="BM84" s="8">
        <f t="shared" si="106"/>
        <v>0</v>
      </c>
      <c r="BN84" s="8">
        <f t="shared" si="107"/>
        <v>0</v>
      </c>
      <c r="BO84" s="8">
        <f t="shared" si="108"/>
        <v>0</v>
      </c>
      <c r="BP84" s="8">
        <f t="shared" si="109"/>
        <v>0</v>
      </c>
      <c r="BQ84" s="8">
        <f t="shared" si="110"/>
        <v>0</v>
      </c>
      <c r="BR84" s="8">
        <f t="shared" si="111"/>
        <v>0</v>
      </c>
      <c r="BS84" s="8">
        <f t="shared" si="112"/>
        <v>0</v>
      </c>
      <c r="BT84" s="44">
        <f t="shared" si="113"/>
        <v>0</v>
      </c>
      <c r="BU84" s="7"/>
    </row>
    <row r="85" spans="1:110" s="15" customFormat="1" ht="28.8" x14ac:dyDescent="0.3">
      <c r="A85" s="4" t="s">
        <v>800</v>
      </c>
      <c r="B85" s="4" t="s">
        <v>799</v>
      </c>
      <c r="C85" s="4">
        <v>2011</v>
      </c>
      <c r="D85" s="4" t="s">
        <v>181</v>
      </c>
      <c r="E85" s="4">
        <v>32</v>
      </c>
      <c r="F85" s="4">
        <v>26</v>
      </c>
      <c r="G85" s="4"/>
      <c r="H85" s="4">
        <v>5970</v>
      </c>
      <c r="I85" s="4">
        <v>5978</v>
      </c>
      <c r="J85" s="4"/>
      <c r="K85" s="4">
        <v>35</v>
      </c>
      <c r="L85" s="4" t="s">
        <v>798</v>
      </c>
      <c r="M85" s="4" t="s">
        <v>797</v>
      </c>
      <c r="N85" s="4" t="s">
        <v>796</v>
      </c>
      <c r="O85" s="4" t="s">
        <v>795</v>
      </c>
      <c r="P85" s="4" t="s">
        <v>794</v>
      </c>
      <c r="Q85" s="4" t="s">
        <v>793</v>
      </c>
      <c r="R85" s="4" t="s">
        <v>34</v>
      </c>
      <c r="S85" s="4" t="s">
        <v>33</v>
      </c>
      <c r="T85" s="4" t="s">
        <v>792</v>
      </c>
      <c r="U85" s="4"/>
      <c r="V85" s="57" t="s">
        <v>31</v>
      </c>
      <c r="W85" s="58" t="s">
        <v>26</v>
      </c>
      <c r="X85" s="58" t="str">
        <f t="shared" si="72"/>
        <v>YInorganic</v>
      </c>
      <c r="Y85" s="58" t="s">
        <v>1038</v>
      </c>
      <c r="Z85" s="58" t="str">
        <f t="shared" si="73"/>
        <v>YPLATELET</v>
      </c>
      <c r="AA85" s="58" t="str">
        <f t="shared" si="74"/>
        <v>YInorganicPLATELET</v>
      </c>
      <c r="AB85" s="8"/>
      <c r="AC85" s="8"/>
      <c r="AD85" s="8"/>
      <c r="AE85" s="8"/>
      <c r="AF85" s="8"/>
      <c r="AG85" s="8" t="s">
        <v>4461</v>
      </c>
      <c r="AH85" s="8"/>
      <c r="AI85" s="8"/>
      <c r="AJ85" s="8"/>
      <c r="AK85" s="8">
        <f t="shared" si="78"/>
        <v>0</v>
      </c>
      <c r="AL85" s="8">
        <f t="shared" si="79"/>
        <v>0</v>
      </c>
      <c r="AM85" s="8">
        <f t="shared" si="80"/>
        <v>0</v>
      </c>
      <c r="AN85" s="8">
        <f t="shared" si="81"/>
        <v>0</v>
      </c>
      <c r="AO85" s="8">
        <f t="shared" si="82"/>
        <v>0</v>
      </c>
      <c r="AP85" s="8">
        <f t="shared" si="83"/>
        <v>0</v>
      </c>
      <c r="AQ85" s="8">
        <f t="shared" si="84"/>
        <v>0</v>
      </c>
      <c r="AR85" s="8">
        <f t="shared" si="85"/>
        <v>0</v>
      </c>
      <c r="AS85" s="8">
        <f t="shared" si="86"/>
        <v>0</v>
      </c>
      <c r="AT85" s="8">
        <f t="shared" si="87"/>
        <v>0</v>
      </c>
      <c r="AU85" s="8">
        <f t="shared" si="88"/>
        <v>0</v>
      </c>
      <c r="AV85" s="8">
        <f t="shared" si="89"/>
        <v>0</v>
      </c>
      <c r="AW85" s="8">
        <f t="shared" si="90"/>
        <v>0</v>
      </c>
      <c r="AX85" s="8">
        <f t="shared" si="91"/>
        <v>0</v>
      </c>
      <c r="AY85" s="8">
        <f t="shared" si="92"/>
        <v>1</v>
      </c>
      <c r="AZ85" s="8">
        <f t="shared" si="93"/>
        <v>0</v>
      </c>
      <c r="BA85" s="8">
        <f t="shared" si="94"/>
        <v>0</v>
      </c>
      <c r="BB85" s="8">
        <f t="shared" si="95"/>
        <v>0</v>
      </c>
      <c r="BC85" s="8">
        <f t="shared" si="96"/>
        <v>0</v>
      </c>
      <c r="BD85" s="8">
        <f t="shared" si="97"/>
        <v>0</v>
      </c>
      <c r="BE85" s="8">
        <f t="shared" si="98"/>
        <v>0</v>
      </c>
      <c r="BF85" s="8">
        <f t="shared" si="99"/>
        <v>0</v>
      </c>
      <c r="BG85" s="8">
        <f t="shared" si="100"/>
        <v>0</v>
      </c>
      <c r="BH85" s="8">
        <f t="shared" si="101"/>
        <v>0</v>
      </c>
      <c r="BI85" s="8">
        <f t="shared" si="102"/>
        <v>0</v>
      </c>
      <c r="BJ85" s="8">
        <f t="shared" si="103"/>
        <v>0</v>
      </c>
      <c r="BK85" s="8">
        <f t="shared" si="104"/>
        <v>0</v>
      </c>
      <c r="BL85" s="8">
        <f t="shared" si="105"/>
        <v>0</v>
      </c>
      <c r="BM85" s="8">
        <f t="shared" si="106"/>
        <v>0</v>
      </c>
      <c r="BN85" s="8">
        <f t="shared" si="107"/>
        <v>0</v>
      </c>
      <c r="BO85" s="8">
        <f t="shared" si="108"/>
        <v>0</v>
      </c>
      <c r="BP85" s="8">
        <f t="shared" si="109"/>
        <v>0</v>
      </c>
      <c r="BQ85" s="8">
        <f t="shared" si="110"/>
        <v>0</v>
      </c>
      <c r="BR85" s="8">
        <f t="shared" si="111"/>
        <v>0</v>
      </c>
      <c r="BS85" s="8">
        <f t="shared" si="112"/>
        <v>0</v>
      </c>
      <c r="BT85" s="44">
        <f t="shared" si="113"/>
        <v>0</v>
      </c>
      <c r="BU85" s="7"/>
    </row>
    <row r="86" spans="1:110" s="15" customFormat="1" ht="28.8" x14ac:dyDescent="0.3">
      <c r="A86" s="4" t="s">
        <v>791</v>
      </c>
      <c r="B86" s="4" t="s">
        <v>790</v>
      </c>
      <c r="C86" s="4">
        <v>2011</v>
      </c>
      <c r="D86" s="4" t="s">
        <v>117</v>
      </c>
      <c r="E86" s="4">
        <v>5</v>
      </c>
      <c r="F86" s="4">
        <v>6</v>
      </c>
      <c r="G86" s="4"/>
      <c r="H86" s="4">
        <v>4987</v>
      </c>
      <c r="I86" s="4">
        <v>4996</v>
      </c>
      <c r="J86" s="4"/>
      <c r="K86" s="4">
        <v>116</v>
      </c>
      <c r="L86" s="4" t="s">
        <v>789</v>
      </c>
      <c r="M86" s="4" t="s">
        <v>788</v>
      </c>
      <c r="N86" s="4" t="s">
        <v>787</v>
      </c>
      <c r="O86" s="4" t="s">
        <v>786</v>
      </c>
      <c r="P86" s="4" t="s">
        <v>785</v>
      </c>
      <c r="Q86" s="4" t="s">
        <v>784</v>
      </c>
      <c r="R86" s="4" t="s">
        <v>34</v>
      </c>
      <c r="S86" s="4" t="s">
        <v>33</v>
      </c>
      <c r="T86" s="4" t="s">
        <v>783</v>
      </c>
      <c r="U86" s="4"/>
      <c r="V86" s="57" t="s">
        <v>31</v>
      </c>
      <c r="W86" s="58" t="s">
        <v>26</v>
      </c>
      <c r="X86" s="58" t="str">
        <f t="shared" si="72"/>
        <v>YInorganic</v>
      </c>
      <c r="Y86" s="58" t="s">
        <v>1038</v>
      </c>
      <c r="Z86" s="58" t="str">
        <f t="shared" si="73"/>
        <v>YPLATELET</v>
      </c>
      <c r="AA86" s="58" t="str">
        <f t="shared" si="74"/>
        <v>YInorganicPLATELET</v>
      </c>
      <c r="AB86" s="8"/>
      <c r="AC86" s="8"/>
      <c r="AD86" s="8" t="s">
        <v>4461</v>
      </c>
      <c r="AE86" s="8"/>
      <c r="AF86" s="8"/>
      <c r="AG86" s="8"/>
      <c r="AH86" s="8"/>
      <c r="AI86" s="8"/>
      <c r="AJ86" s="8"/>
      <c r="AK86" s="8">
        <f t="shared" si="78"/>
        <v>0</v>
      </c>
      <c r="AL86" s="8">
        <f t="shared" si="79"/>
        <v>0</v>
      </c>
      <c r="AM86" s="8">
        <f t="shared" si="80"/>
        <v>0</v>
      </c>
      <c r="AN86" s="8">
        <f t="shared" si="81"/>
        <v>0</v>
      </c>
      <c r="AO86" s="8">
        <f t="shared" si="82"/>
        <v>0</v>
      </c>
      <c r="AP86" s="8">
        <f t="shared" si="83"/>
        <v>0</v>
      </c>
      <c r="AQ86" s="8">
        <f t="shared" si="84"/>
        <v>0</v>
      </c>
      <c r="AR86" s="8">
        <f t="shared" si="85"/>
        <v>0</v>
      </c>
      <c r="AS86" s="8">
        <f t="shared" si="86"/>
        <v>0</v>
      </c>
      <c r="AT86" s="8">
        <f t="shared" si="87"/>
        <v>0</v>
      </c>
      <c r="AU86" s="8">
        <f t="shared" si="88"/>
        <v>0</v>
      </c>
      <c r="AV86" s="8">
        <f t="shared" si="89"/>
        <v>1</v>
      </c>
      <c r="AW86" s="8">
        <f t="shared" si="90"/>
        <v>0</v>
      </c>
      <c r="AX86" s="8">
        <f t="shared" si="91"/>
        <v>0</v>
      </c>
      <c r="AY86" s="8">
        <f t="shared" si="92"/>
        <v>0</v>
      </c>
      <c r="AZ86" s="8">
        <f t="shared" si="93"/>
        <v>0</v>
      </c>
      <c r="BA86" s="8">
        <f t="shared" si="94"/>
        <v>0</v>
      </c>
      <c r="BB86" s="8">
        <f t="shared" si="95"/>
        <v>0</v>
      </c>
      <c r="BC86" s="8">
        <f t="shared" si="96"/>
        <v>0</v>
      </c>
      <c r="BD86" s="8">
        <f t="shared" si="97"/>
        <v>0</v>
      </c>
      <c r="BE86" s="8">
        <f t="shared" si="98"/>
        <v>0</v>
      </c>
      <c r="BF86" s="8">
        <f t="shared" si="99"/>
        <v>0</v>
      </c>
      <c r="BG86" s="8">
        <f t="shared" si="100"/>
        <v>0</v>
      </c>
      <c r="BH86" s="8">
        <f t="shared" si="101"/>
        <v>0</v>
      </c>
      <c r="BI86" s="8">
        <f t="shared" si="102"/>
        <v>0</v>
      </c>
      <c r="BJ86" s="8">
        <f t="shared" si="103"/>
        <v>0</v>
      </c>
      <c r="BK86" s="8">
        <f t="shared" si="104"/>
        <v>0</v>
      </c>
      <c r="BL86" s="8">
        <f t="shared" si="105"/>
        <v>0</v>
      </c>
      <c r="BM86" s="8">
        <f t="shared" si="106"/>
        <v>0</v>
      </c>
      <c r="BN86" s="8">
        <f t="shared" si="107"/>
        <v>0</v>
      </c>
      <c r="BO86" s="8">
        <f t="shared" si="108"/>
        <v>0</v>
      </c>
      <c r="BP86" s="8">
        <f t="shared" si="109"/>
        <v>0</v>
      </c>
      <c r="BQ86" s="8">
        <f t="shared" si="110"/>
        <v>0</v>
      </c>
      <c r="BR86" s="8">
        <f t="shared" si="111"/>
        <v>0</v>
      </c>
      <c r="BS86" s="8">
        <f t="shared" si="112"/>
        <v>0</v>
      </c>
      <c r="BT86" s="44">
        <f t="shared" si="113"/>
        <v>0</v>
      </c>
      <c r="BU86" s="7"/>
    </row>
    <row r="87" spans="1:110" s="15" customFormat="1" ht="28.8" x14ac:dyDescent="0.3">
      <c r="A87" s="4" t="s">
        <v>447</v>
      </c>
      <c r="B87" s="4" t="s">
        <v>2069</v>
      </c>
      <c r="C87" s="4">
        <v>2005</v>
      </c>
      <c r="D87" s="4" t="s">
        <v>445</v>
      </c>
      <c r="E87" s="4">
        <v>146</v>
      </c>
      <c r="F87" s="4">
        <v>6</v>
      </c>
      <c r="G87" s="4"/>
      <c r="H87" s="4">
        <v>882</v>
      </c>
      <c r="I87" s="4">
        <v>893</v>
      </c>
      <c r="J87" s="4"/>
      <c r="K87" s="4">
        <v>378</v>
      </c>
      <c r="L87" s="4" t="s">
        <v>444</v>
      </c>
      <c r="M87" s="4" t="s">
        <v>443</v>
      </c>
      <c r="N87" s="4" t="s">
        <v>3983</v>
      </c>
      <c r="O87" s="4" t="s">
        <v>3984</v>
      </c>
      <c r="P87" s="4" t="s">
        <v>442</v>
      </c>
      <c r="Q87" s="4" t="s">
        <v>3985</v>
      </c>
      <c r="R87" s="4" t="s">
        <v>34</v>
      </c>
      <c r="S87" s="4" t="s">
        <v>33</v>
      </c>
      <c r="T87" s="4" t="s">
        <v>440</v>
      </c>
      <c r="U87" s="4"/>
      <c r="V87" s="57" t="s">
        <v>31</v>
      </c>
      <c r="W87" s="58" t="s">
        <v>26</v>
      </c>
      <c r="X87" s="58" t="str">
        <f t="shared" si="72"/>
        <v>YInorganic</v>
      </c>
      <c r="Y87" s="58" t="s">
        <v>1038</v>
      </c>
      <c r="Z87" s="58" t="str">
        <f t="shared" si="73"/>
        <v>YPLATELET</v>
      </c>
      <c r="AA87" s="58" t="str">
        <f t="shared" si="74"/>
        <v>YInorganicPLATELET</v>
      </c>
      <c r="AB87" s="8"/>
      <c r="AC87" s="8"/>
      <c r="AD87" s="8"/>
      <c r="AE87" s="8"/>
      <c r="AF87" s="8"/>
      <c r="AG87" s="8"/>
      <c r="AH87" s="8"/>
      <c r="AI87" s="8" t="s">
        <v>4461</v>
      </c>
      <c r="AJ87" s="8"/>
      <c r="AK87" s="8">
        <f t="shared" si="78"/>
        <v>0</v>
      </c>
      <c r="AL87" s="8">
        <f t="shared" si="79"/>
        <v>0</v>
      </c>
      <c r="AM87" s="8">
        <f t="shared" si="80"/>
        <v>0</v>
      </c>
      <c r="AN87" s="8">
        <f t="shared" si="81"/>
        <v>0</v>
      </c>
      <c r="AO87" s="8">
        <f t="shared" si="82"/>
        <v>0</v>
      </c>
      <c r="AP87" s="8">
        <f t="shared" si="83"/>
        <v>0</v>
      </c>
      <c r="AQ87" s="8">
        <f t="shared" si="84"/>
        <v>0</v>
      </c>
      <c r="AR87" s="8">
        <f t="shared" si="85"/>
        <v>0</v>
      </c>
      <c r="AS87" s="8">
        <f t="shared" si="86"/>
        <v>0</v>
      </c>
      <c r="AT87" s="8">
        <f t="shared" si="87"/>
        <v>0</v>
      </c>
      <c r="AU87" s="8">
        <f t="shared" si="88"/>
        <v>0</v>
      </c>
      <c r="AV87" s="8">
        <f t="shared" si="89"/>
        <v>0</v>
      </c>
      <c r="AW87" s="8">
        <f t="shared" si="90"/>
        <v>0</v>
      </c>
      <c r="AX87" s="8">
        <f t="shared" si="91"/>
        <v>0</v>
      </c>
      <c r="AY87" s="8">
        <f t="shared" si="92"/>
        <v>0</v>
      </c>
      <c r="AZ87" s="8">
        <f t="shared" si="93"/>
        <v>0</v>
      </c>
      <c r="BA87" s="8">
        <f t="shared" si="94"/>
        <v>1</v>
      </c>
      <c r="BB87" s="8">
        <f t="shared" si="95"/>
        <v>0</v>
      </c>
      <c r="BC87" s="8">
        <f t="shared" si="96"/>
        <v>0</v>
      </c>
      <c r="BD87" s="8">
        <f t="shared" si="97"/>
        <v>0</v>
      </c>
      <c r="BE87" s="8">
        <f t="shared" si="98"/>
        <v>0</v>
      </c>
      <c r="BF87" s="8">
        <f t="shared" si="99"/>
        <v>0</v>
      </c>
      <c r="BG87" s="8">
        <f t="shared" si="100"/>
        <v>0</v>
      </c>
      <c r="BH87" s="8">
        <f t="shared" si="101"/>
        <v>0</v>
      </c>
      <c r="BI87" s="8">
        <f t="shared" si="102"/>
        <v>0</v>
      </c>
      <c r="BJ87" s="8">
        <f t="shared" si="103"/>
        <v>0</v>
      </c>
      <c r="BK87" s="8">
        <f t="shared" si="104"/>
        <v>0</v>
      </c>
      <c r="BL87" s="8">
        <f t="shared" si="105"/>
        <v>0</v>
      </c>
      <c r="BM87" s="8">
        <f t="shared" si="106"/>
        <v>0</v>
      </c>
      <c r="BN87" s="8">
        <f t="shared" si="107"/>
        <v>0</v>
      </c>
      <c r="BO87" s="8">
        <f t="shared" si="108"/>
        <v>0</v>
      </c>
      <c r="BP87" s="8">
        <f t="shared" si="109"/>
        <v>0</v>
      </c>
      <c r="BQ87" s="8">
        <f t="shared" si="110"/>
        <v>0</v>
      </c>
      <c r="BR87" s="8">
        <f t="shared" si="111"/>
        <v>0</v>
      </c>
      <c r="BS87" s="8">
        <f t="shared" si="112"/>
        <v>0</v>
      </c>
      <c r="BT87" s="44">
        <f t="shared" si="113"/>
        <v>0</v>
      </c>
      <c r="BU87" s="7"/>
    </row>
    <row r="88" spans="1:110" s="15" customFormat="1" ht="28.8" x14ac:dyDescent="0.3">
      <c r="A88" s="4" t="s">
        <v>2068</v>
      </c>
      <c r="B88" s="4" t="s">
        <v>2078</v>
      </c>
      <c r="C88" s="4">
        <v>2011</v>
      </c>
      <c r="D88" s="4" t="s">
        <v>983</v>
      </c>
      <c r="E88" s="4">
        <v>82</v>
      </c>
      <c r="F88" s="4">
        <v>1</v>
      </c>
      <c r="G88" s="4"/>
      <c r="H88" s="4">
        <v>241</v>
      </c>
      <c r="I88" s="4">
        <v>246</v>
      </c>
      <c r="J88" s="4"/>
      <c r="K88" s="4">
        <v>17</v>
      </c>
      <c r="L88" s="4" t="s">
        <v>2070</v>
      </c>
      <c r="M88" s="4" t="s">
        <v>2071</v>
      </c>
      <c r="N88" s="4" t="s">
        <v>2072</v>
      </c>
      <c r="O88" s="4" t="s">
        <v>2073</v>
      </c>
      <c r="P88" s="4" t="s">
        <v>2074</v>
      </c>
      <c r="Q88" s="4" t="s">
        <v>2075</v>
      </c>
      <c r="R88" s="4" t="s">
        <v>34</v>
      </c>
      <c r="S88" s="4" t="s">
        <v>33</v>
      </c>
      <c r="T88" s="4" t="s">
        <v>2076</v>
      </c>
      <c r="U88" s="4"/>
      <c r="V88" s="57" t="s">
        <v>31</v>
      </c>
      <c r="W88" s="58" t="s">
        <v>26</v>
      </c>
      <c r="X88" s="58" t="str">
        <f t="shared" si="72"/>
        <v>YInorganic</v>
      </c>
      <c r="Y88" s="58" t="s">
        <v>1038</v>
      </c>
      <c r="Z88" s="58" t="str">
        <f t="shared" si="73"/>
        <v>YPLATELET</v>
      </c>
      <c r="AA88" s="58" t="str">
        <f t="shared" si="74"/>
        <v>YInorganicPLATELET</v>
      </c>
      <c r="AB88" s="8"/>
      <c r="AC88" s="8"/>
      <c r="AD88" s="8"/>
      <c r="AE88" s="8"/>
      <c r="AF88" s="8"/>
      <c r="AG88" s="8"/>
      <c r="AH88" s="8"/>
      <c r="AI88" s="8" t="s">
        <v>4461</v>
      </c>
      <c r="AJ88" s="8"/>
      <c r="AK88" s="8">
        <f t="shared" si="78"/>
        <v>0</v>
      </c>
      <c r="AL88" s="8">
        <f t="shared" si="79"/>
        <v>0</v>
      </c>
      <c r="AM88" s="8">
        <f t="shared" si="80"/>
        <v>0</v>
      </c>
      <c r="AN88" s="8">
        <f t="shared" si="81"/>
        <v>0</v>
      </c>
      <c r="AO88" s="8">
        <f t="shared" si="82"/>
        <v>0</v>
      </c>
      <c r="AP88" s="8">
        <f t="shared" si="83"/>
        <v>0</v>
      </c>
      <c r="AQ88" s="8">
        <f t="shared" si="84"/>
        <v>0</v>
      </c>
      <c r="AR88" s="8">
        <f t="shared" si="85"/>
        <v>0</v>
      </c>
      <c r="AS88" s="8">
        <f t="shared" si="86"/>
        <v>0</v>
      </c>
      <c r="AT88" s="8">
        <f t="shared" si="87"/>
        <v>0</v>
      </c>
      <c r="AU88" s="8">
        <f t="shared" si="88"/>
        <v>0</v>
      </c>
      <c r="AV88" s="8">
        <f t="shared" si="89"/>
        <v>0</v>
      </c>
      <c r="AW88" s="8">
        <f t="shared" si="90"/>
        <v>0</v>
      </c>
      <c r="AX88" s="8">
        <f t="shared" si="91"/>
        <v>0</v>
      </c>
      <c r="AY88" s="8">
        <f t="shared" si="92"/>
        <v>0</v>
      </c>
      <c r="AZ88" s="8">
        <f t="shared" si="93"/>
        <v>0</v>
      </c>
      <c r="BA88" s="8">
        <f t="shared" si="94"/>
        <v>1</v>
      </c>
      <c r="BB88" s="8">
        <f t="shared" si="95"/>
        <v>0</v>
      </c>
      <c r="BC88" s="8">
        <f t="shared" si="96"/>
        <v>0</v>
      </c>
      <c r="BD88" s="8">
        <f t="shared" si="97"/>
        <v>0</v>
      </c>
      <c r="BE88" s="8">
        <f t="shared" si="98"/>
        <v>0</v>
      </c>
      <c r="BF88" s="8">
        <f t="shared" si="99"/>
        <v>0</v>
      </c>
      <c r="BG88" s="8">
        <f t="shared" si="100"/>
        <v>0</v>
      </c>
      <c r="BH88" s="8">
        <f t="shared" si="101"/>
        <v>0</v>
      </c>
      <c r="BI88" s="8">
        <f t="shared" si="102"/>
        <v>0</v>
      </c>
      <c r="BJ88" s="8">
        <f t="shared" si="103"/>
        <v>0</v>
      </c>
      <c r="BK88" s="8">
        <f t="shared" si="104"/>
        <v>0</v>
      </c>
      <c r="BL88" s="8">
        <f t="shared" si="105"/>
        <v>0</v>
      </c>
      <c r="BM88" s="8">
        <f t="shared" si="106"/>
        <v>0</v>
      </c>
      <c r="BN88" s="8">
        <f t="shared" si="107"/>
        <v>0</v>
      </c>
      <c r="BO88" s="8">
        <f t="shared" si="108"/>
        <v>0</v>
      </c>
      <c r="BP88" s="8">
        <f t="shared" si="109"/>
        <v>0</v>
      </c>
      <c r="BQ88" s="8">
        <f t="shared" si="110"/>
        <v>0</v>
      </c>
      <c r="BR88" s="8">
        <f t="shared" si="111"/>
        <v>0</v>
      </c>
      <c r="BS88" s="8">
        <f t="shared" si="112"/>
        <v>0</v>
      </c>
      <c r="BT88" s="44">
        <f t="shared" si="113"/>
        <v>0</v>
      </c>
      <c r="BU88" s="7"/>
    </row>
    <row r="89" spans="1:110" s="15" customFormat="1" ht="28.8" x14ac:dyDescent="0.3">
      <c r="A89" s="4" t="s">
        <v>2104</v>
      </c>
      <c r="B89" s="4" t="s">
        <v>2105</v>
      </c>
      <c r="C89" s="4">
        <v>2009</v>
      </c>
      <c r="D89" s="4" t="s">
        <v>2106</v>
      </c>
      <c r="E89" s="4">
        <v>6</v>
      </c>
      <c r="F89" s="4">
        <v>41</v>
      </c>
      <c r="G89" s="4"/>
      <c r="H89" s="4">
        <v>1213</v>
      </c>
      <c r="I89" s="4">
        <v>1221</v>
      </c>
      <c r="J89" s="4"/>
      <c r="K89" s="4">
        <v>22</v>
      </c>
      <c r="L89" s="4" t="s">
        <v>2107</v>
      </c>
      <c r="M89" s="4" t="s">
        <v>2108</v>
      </c>
      <c r="N89" s="4" t="s">
        <v>2109</v>
      </c>
      <c r="O89" s="4" t="s">
        <v>2110</v>
      </c>
      <c r="P89" s="4" t="s">
        <v>2111</v>
      </c>
      <c r="Q89" s="4" t="s">
        <v>2112</v>
      </c>
      <c r="R89" s="4" t="s">
        <v>34</v>
      </c>
      <c r="S89" s="4" t="s">
        <v>33</v>
      </c>
      <c r="T89" s="4" t="s">
        <v>2113</v>
      </c>
      <c r="U89" s="4"/>
      <c r="V89" s="57" t="s">
        <v>31</v>
      </c>
      <c r="W89" s="58" t="s">
        <v>26</v>
      </c>
      <c r="X89" s="58" t="str">
        <f t="shared" si="72"/>
        <v>YInorganic</v>
      </c>
      <c r="Y89" s="58" t="s">
        <v>1038</v>
      </c>
      <c r="Z89" s="58" t="str">
        <f t="shared" si="73"/>
        <v>YPLATELET</v>
      </c>
      <c r="AA89" s="58" t="str">
        <f t="shared" si="74"/>
        <v>YInorganicPLATELET</v>
      </c>
      <c r="AB89" s="8"/>
      <c r="AC89" s="8"/>
      <c r="AD89" s="8"/>
      <c r="AE89" s="8"/>
      <c r="AF89" s="8"/>
      <c r="AG89" s="8"/>
      <c r="AH89" s="8"/>
      <c r="AI89" s="8" t="s">
        <v>4461</v>
      </c>
      <c r="AJ89" s="8"/>
      <c r="AK89" s="8">
        <f t="shared" si="78"/>
        <v>0</v>
      </c>
      <c r="AL89" s="8">
        <f t="shared" si="79"/>
        <v>0</v>
      </c>
      <c r="AM89" s="8">
        <f t="shared" si="80"/>
        <v>0</v>
      </c>
      <c r="AN89" s="8">
        <f t="shared" si="81"/>
        <v>0</v>
      </c>
      <c r="AO89" s="8">
        <f t="shared" si="82"/>
        <v>0</v>
      </c>
      <c r="AP89" s="8">
        <f t="shared" si="83"/>
        <v>0</v>
      </c>
      <c r="AQ89" s="8">
        <f t="shared" si="84"/>
        <v>0</v>
      </c>
      <c r="AR89" s="8">
        <f t="shared" si="85"/>
        <v>0</v>
      </c>
      <c r="AS89" s="8">
        <f t="shared" si="86"/>
        <v>0</v>
      </c>
      <c r="AT89" s="8">
        <f t="shared" si="87"/>
        <v>0</v>
      </c>
      <c r="AU89" s="8">
        <f t="shared" si="88"/>
        <v>0</v>
      </c>
      <c r="AV89" s="8">
        <f t="shared" si="89"/>
        <v>0</v>
      </c>
      <c r="AW89" s="8">
        <f t="shared" si="90"/>
        <v>0</v>
      </c>
      <c r="AX89" s="8">
        <f t="shared" si="91"/>
        <v>0</v>
      </c>
      <c r="AY89" s="8">
        <f t="shared" si="92"/>
        <v>0</v>
      </c>
      <c r="AZ89" s="8">
        <f t="shared" si="93"/>
        <v>0</v>
      </c>
      <c r="BA89" s="8">
        <f t="shared" si="94"/>
        <v>1</v>
      </c>
      <c r="BB89" s="8">
        <f t="shared" si="95"/>
        <v>0</v>
      </c>
      <c r="BC89" s="8">
        <f t="shared" si="96"/>
        <v>0</v>
      </c>
      <c r="BD89" s="8">
        <f t="shared" si="97"/>
        <v>0</v>
      </c>
      <c r="BE89" s="8">
        <f t="shared" si="98"/>
        <v>0</v>
      </c>
      <c r="BF89" s="8">
        <f t="shared" si="99"/>
        <v>0</v>
      </c>
      <c r="BG89" s="8">
        <f t="shared" si="100"/>
        <v>0</v>
      </c>
      <c r="BH89" s="8">
        <f t="shared" si="101"/>
        <v>0</v>
      </c>
      <c r="BI89" s="8">
        <f t="shared" si="102"/>
        <v>0</v>
      </c>
      <c r="BJ89" s="8">
        <f t="shared" si="103"/>
        <v>0</v>
      </c>
      <c r="BK89" s="8">
        <f t="shared" si="104"/>
        <v>0</v>
      </c>
      <c r="BL89" s="8">
        <f t="shared" si="105"/>
        <v>0</v>
      </c>
      <c r="BM89" s="8">
        <f t="shared" si="106"/>
        <v>0</v>
      </c>
      <c r="BN89" s="8">
        <f t="shared" si="107"/>
        <v>0</v>
      </c>
      <c r="BO89" s="8">
        <f t="shared" si="108"/>
        <v>0</v>
      </c>
      <c r="BP89" s="8">
        <f t="shared" si="109"/>
        <v>0</v>
      </c>
      <c r="BQ89" s="8">
        <f t="shared" si="110"/>
        <v>0</v>
      </c>
      <c r="BR89" s="8">
        <f t="shared" si="111"/>
        <v>0</v>
      </c>
      <c r="BS89" s="8">
        <f t="shared" si="112"/>
        <v>0</v>
      </c>
      <c r="BT89" s="44">
        <f t="shared" si="113"/>
        <v>0</v>
      </c>
      <c r="BU89" s="7"/>
    </row>
    <row r="90" spans="1:110" s="15" customFormat="1" ht="28.8" x14ac:dyDescent="0.3">
      <c r="A90" s="74" t="s">
        <v>1759</v>
      </c>
      <c r="B90" s="4" t="s">
        <v>2124</v>
      </c>
      <c r="C90" s="74">
        <v>2016</v>
      </c>
      <c r="D90" s="74" t="s">
        <v>1761</v>
      </c>
      <c r="E90" s="74">
        <v>2016</v>
      </c>
      <c r="F90" s="74"/>
      <c r="G90" s="74">
        <v>2959414</v>
      </c>
      <c r="H90" s="74"/>
      <c r="I90" s="74"/>
      <c r="J90" s="74"/>
      <c r="K90" s="74"/>
      <c r="L90" s="74" t="s">
        <v>1762</v>
      </c>
      <c r="M90" s="74" t="s">
        <v>1763</v>
      </c>
      <c r="N90" s="74" t="s">
        <v>1764</v>
      </c>
      <c r="O90" s="74" t="s">
        <v>1765</v>
      </c>
      <c r="P90" s="74" t="s">
        <v>1766</v>
      </c>
      <c r="Q90" s="74"/>
      <c r="R90" s="74" t="s">
        <v>34</v>
      </c>
      <c r="S90" s="74" t="s">
        <v>33</v>
      </c>
      <c r="T90" s="74" t="s">
        <v>1767</v>
      </c>
      <c r="U90" s="74"/>
      <c r="V90" s="117" t="s">
        <v>31</v>
      </c>
      <c r="W90" s="118" t="s">
        <v>26</v>
      </c>
      <c r="X90" s="120" t="str">
        <f t="shared" si="72"/>
        <v>YInorganic</v>
      </c>
      <c r="Y90" s="120" t="s">
        <v>427</v>
      </c>
      <c r="Z90" s="120" t="str">
        <f t="shared" si="73"/>
        <v>YCOAGULATION</v>
      </c>
      <c r="AA90" s="120" t="str">
        <f t="shared" si="74"/>
        <v>YInorganicCOAGULATION</v>
      </c>
      <c r="AB90" s="8" t="s">
        <v>4461</v>
      </c>
      <c r="AC90" s="8"/>
      <c r="AD90" s="8"/>
      <c r="AE90" s="8"/>
      <c r="AF90" s="8"/>
      <c r="AG90" s="8"/>
      <c r="AH90" s="8"/>
      <c r="AI90" s="8" t="s">
        <v>4461</v>
      </c>
      <c r="AJ90" s="8"/>
      <c r="AK90" s="8">
        <f t="shared" si="78"/>
        <v>0</v>
      </c>
      <c r="AL90" s="8">
        <f t="shared" si="79"/>
        <v>0</v>
      </c>
      <c r="AM90" s="8">
        <f t="shared" si="80"/>
        <v>0</v>
      </c>
      <c r="AN90" s="8">
        <f t="shared" si="81"/>
        <v>0</v>
      </c>
      <c r="AO90" s="8">
        <f t="shared" si="82"/>
        <v>0</v>
      </c>
      <c r="AP90" s="8">
        <f t="shared" si="83"/>
        <v>0</v>
      </c>
      <c r="AQ90" s="8">
        <f t="shared" si="84"/>
        <v>0</v>
      </c>
      <c r="AR90" s="8">
        <f t="shared" si="85"/>
        <v>0</v>
      </c>
      <c r="AS90" s="8">
        <f t="shared" si="86"/>
        <v>0</v>
      </c>
      <c r="AT90" s="8">
        <f t="shared" si="87"/>
        <v>0</v>
      </c>
      <c r="AU90" s="8">
        <f t="shared" si="88"/>
        <v>0</v>
      </c>
      <c r="AV90" s="8">
        <f t="shared" si="89"/>
        <v>0</v>
      </c>
      <c r="AW90" s="8">
        <f t="shared" si="90"/>
        <v>0</v>
      </c>
      <c r="AX90" s="8">
        <f t="shared" si="91"/>
        <v>0</v>
      </c>
      <c r="AY90" s="8">
        <f t="shared" si="92"/>
        <v>0</v>
      </c>
      <c r="AZ90" s="8">
        <f t="shared" si="93"/>
        <v>0</v>
      </c>
      <c r="BA90" s="8">
        <f t="shared" si="94"/>
        <v>0</v>
      </c>
      <c r="BB90" s="8">
        <f t="shared" si="95"/>
        <v>0</v>
      </c>
      <c r="BC90" s="8">
        <f t="shared" si="96"/>
        <v>1</v>
      </c>
      <c r="BD90" s="8">
        <f t="shared" si="97"/>
        <v>0</v>
      </c>
      <c r="BE90" s="8">
        <f t="shared" si="98"/>
        <v>0</v>
      </c>
      <c r="BF90" s="8">
        <f t="shared" si="99"/>
        <v>0</v>
      </c>
      <c r="BG90" s="8">
        <f t="shared" si="100"/>
        <v>0</v>
      </c>
      <c r="BH90" s="8">
        <f t="shared" si="101"/>
        <v>0</v>
      </c>
      <c r="BI90" s="8">
        <f t="shared" si="102"/>
        <v>0</v>
      </c>
      <c r="BJ90" s="8">
        <f t="shared" si="103"/>
        <v>1</v>
      </c>
      <c r="BK90" s="8">
        <f t="shared" si="104"/>
        <v>0</v>
      </c>
      <c r="BL90" s="8">
        <f t="shared" si="105"/>
        <v>0</v>
      </c>
      <c r="BM90" s="8">
        <f t="shared" si="106"/>
        <v>0</v>
      </c>
      <c r="BN90" s="8">
        <f t="shared" si="107"/>
        <v>0</v>
      </c>
      <c r="BO90" s="8">
        <f t="shared" si="108"/>
        <v>0</v>
      </c>
      <c r="BP90" s="8">
        <f t="shared" si="109"/>
        <v>0</v>
      </c>
      <c r="BQ90" s="8">
        <f t="shared" si="110"/>
        <v>0</v>
      </c>
      <c r="BR90" s="8">
        <f t="shared" si="111"/>
        <v>0</v>
      </c>
      <c r="BS90" s="8">
        <f t="shared" si="112"/>
        <v>0</v>
      </c>
      <c r="BT90" s="44">
        <f t="shared" si="113"/>
        <v>0</v>
      </c>
      <c r="BU90" s="7"/>
    </row>
    <row r="91" spans="1:110" s="15" customFormat="1" ht="28.8" x14ac:dyDescent="0.3">
      <c r="A91" s="74" t="s">
        <v>3959</v>
      </c>
      <c r="B91" s="4" t="s">
        <v>2157</v>
      </c>
      <c r="C91" s="74">
        <v>2014</v>
      </c>
      <c r="D91" s="74" t="s">
        <v>3960</v>
      </c>
      <c r="E91" s="74">
        <v>1</v>
      </c>
      <c r="F91" s="74"/>
      <c r="G91" s="74"/>
      <c r="H91" s="74"/>
      <c r="I91" s="74"/>
      <c r="J91" s="74"/>
      <c r="K91" s="74">
        <v>16</v>
      </c>
      <c r="L91" s="74" t="s">
        <v>3961</v>
      </c>
      <c r="M91" s="74" t="s">
        <v>3962</v>
      </c>
      <c r="N91" s="74" t="s">
        <v>3963</v>
      </c>
      <c r="O91" s="74" t="s">
        <v>3964</v>
      </c>
      <c r="P91" s="74" t="s">
        <v>3965</v>
      </c>
      <c r="Q91" s="74" t="s">
        <v>3966</v>
      </c>
      <c r="R91" s="74" t="s">
        <v>34</v>
      </c>
      <c r="S91" s="74" t="s">
        <v>33</v>
      </c>
      <c r="T91" s="74" t="s">
        <v>3958</v>
      </c>
      <c r="U91" s="74"/>
      <c r="V91" s="117" t="s">
        <v>31</v>
      </c>
      <c r="W91" s="118" t="s">
        <v>26</v>
      </c>
      <c r="X91" s="120" t="s">
        <v>3841</v>
      </c>
      <c r="Y91" s="120" t="s">
        <v>427</v>
      </c>
      <c r="Z91" s="120" t="str">
        <f t="shared" ref="Z91" si="114">CONCATENATE(V91,Y91)</f>
        <v>YCOAGULATION</v>
      </c>
      <c r="AA91" s="120" t="str">
        <f t="shared" ref="AA91" si="115">CONCATENATE(X91,Y91)</f>
        <v>YInorganicCOAGULATION</v>
      </c>
      <c r="AB91" s="8"/>
      <c r="AC91" s="8"/>
      <c r="AD91" s="8"/>
      <c r="AE91" s="8"/>
      <c r="AF91" s="8"/>
      <c r="AG91" s="8"/>
      <c r="AH91" s="8"/>
      <c r="AI91" s="57" t="s">
        <v>4461</v>
      </c>
      <c r="AJ91" s="8"/>
      <c r="AK91" s="8">
        <f t="shared" si="78"/>
        <v>0</v>
      </c>
      <c r="AL91" s="8">
        <f t="shared" si="79"/>
        <v>0</v>
      </c>
      <c r="AM91" s="8">
        <f t="shared" si="80"/>
        <v>0</v>
      </c>
      <c r="AN91" s="8">
        <f t="shared" si="81"/>
        <v>0</v>
      </c>
      <c r="AO91" s="8">
        <f t="shared" si="82"/>
        <v>0</v>
      </c>
      <c r="AP91" s="8">
        <f t="shared" si="83"/>
        <v>0</v>
      </c>
      <c r="AQ91" s="8">
        <f t="shared" si="84"/>
        <v>0</v>
      </c>
      <c r="AR91" s="8">
        <f t="shared" si="85"/>
        <v>0</v>
      </c>
      <c r="AS91" s="8">
        <f t="shared" si="86"/>
        <v>0</v>
      </c>
      <c r="AT91" s="8">
        <f t="shared" si="87"/>
        <v>0</v>
      </c>
      <c r="AU91" s="8">
        <f t="shared" si="88"/>
        <v>0</v>
      </c>
      <c r="AV91" s="8">
        <f t="shared" si="89"/>
        <v>0</v>
      </c>
      <c r="AW91" s="8">
        <f t="shared" si="90"/>
        <v>0</v>
      </c>
      <c r="AX91" s="8">
        <f t="shared" si="91"/>
        <v>0</v>
      </c>
      <c r="AY91" s="8">
        <f t="shared" si="92"/>
        <v>0</v>
      </c>
      <c r="AZ91" s="8">
        <f t="shared" si="93"/>
        <v>0</v>
      </c>
      <c r="BA91" s="8">
        <f t="shared" si="94"/>
        <v>0</v>
      </c>
      <c r="BB91" s="8">
        <f t="shared" si="95"/>
        <v>0</v>
      </c>
      <c r="BC91" s="8">
        <f t="shared" si="96"/>
        <v>0</v>
      </c>
      <c r="BD91" s="8">
        <f t="shared" si="97"/>
        <v>0</v>
      </c>
      <c r="BE91" s="8">
        <f t="shared" si="98"/>
        <v>0</v>
      </c>
      <c r="BF91" s="8">
        <f t="shared" si="99"/>
        <v>0</v>
      </c>
      <c r="BG91" s="8">
        <f t="shared" si="100"/>
        <v>0</v>
      </c>
      <c r="BH91" s="8">
        <f t="shared" si="101"/>
        <v>0</v>
      </c>
      <c r="BI91" s="8">
        <f t="shared" si="102"/>
        <v>0</v>
      </c>
      <c r="BJ91" s="8">
        <f t="shared" si="103"/>
        <v>1</v>
      </c>
      <c r="BK91" s="8">
        <f t="shared" si="104"/>
        <v>0</v>
      </c>
      <c r="BL91" s="8">
        <f t="shared" si="105"/>
        <v>0</v>
      </c>
      <c r="BM91" s="8">
        <f t="shared" si="106"/>
        <v>0</v>
      </c>
      <c r="BN91" s="8">
        <f t="shared" si="107"/>
        <v>0</v>
      </c>
      <c r="BO91" s="8">
        <f t="shared" si="108"/>
        <v>0</v>
      </c>
      <c r="BP91" s="8">
        <f t="shared" si="109"/>
        <v>0</v>
      </c>
      <c r="BQ91" s="8">
        <f t="shared" si="110"/>
        <v>0</v>
      </c>
      <c r="BR91" s="8">
        <f t="shared" si="111"/>
        <v>0</v>
      </c>
      <c r="BS91" s="8">
        <f t="shared" si="112"/>
        <v>0</v>
      </c>
      <c r="BT91" s="44">
        <f t="shared" si="113"/>
        <v>0</v>
      </c>
      <c r="BU91" s="7"/>
      <c r="BV91" s="122"/>
      <c r="BW91" s="122"/>
    </row>
    <row r="92" spans="1:110" s="15" customFormat="1" ht="29.4" thickBot="1" x14ac:dyDescent="0.35">
      <c r="A92" s="74" t="s">
        <v>529</v>
      </c>
      <c r="B92" s="4" t="s">
        <v>1978</v>
      </c>
      <c r="C92" s="74">
        <v>2011</v>
      </c>
      <c r="D92" s="74" t="s">
        <v>76</v>
      </c>
      <c r="E92" s="74">
        <v>5</v>
      </c>
      <c r="F92" s="74">
        <v>2</v>
      </c>
      <c r="G92" s="74"/>
      <c r="H92" s="74">
        <v>157</v>
      </c>
      <c r="I92" s="74">
        <v>167</v>
      </c>
      <c r="J92" s="74"/>
      <c r="K92" s="74">
        <v>51</v>
      </c>
      <c r="L92" s="74" t="s">
        <v>527</v>
      </c>
      <c r="M92" s="74" t="s">
        <v>526</v>
      </c>
      <c r="N92" s="74" t="s">
        <v>3967</v>
      </c>
      <c r="O92" s="74" t="s">
        <v>3968</v>
      </c>
      <c r="P92" s="74" t="s">
        <v>525</v>
      </c>
      <c r="Q92" s="74" t="s">
        <v>3969</v>
      </c>
      <c r="R92" s="74" t="s">
        <v>34</v>
      </c>
      <c r="S92" s="74" t="s">
        <v>33</v>
      </c>
      <c r="T92" s="74" t="s">
        <v>524</v>
      </c>
      <c r="U92" s="74"/>
      <c r="V92" s="117" t="s">
        <v>31</v>
      </c>
      <c r="W92" s="118" t="s">
        <v>26</v>
      </c>
      <c r="X92" s="120" t="s">
        <v>3841</v>
      </c>
      <c r="Y92" s="120" t="s">
        <v>427</v>
      </c>
      <c r="Z92" s="120" t="str">
        <f t="shared" ref="Z92" si="116">CONCATENATE(V92,Y92)</f>
        <v>YCOAGULATION</v>
      </c>
      <c r="AA92" s="120" t="str">
        <f t="shared" ref="AA92" si="117">CONCATENATE(X92,Y92)</f>
        <v>YInorganicCOAGULATION</v>
      </c>
      <c r="AB92" s="8"/>
      <c r="AC92" s="8"/>
      <c r="AD92" s="8"/>
      <c r="AE92" s="8"/>
      <c r="AF92" s="8"/>
      <c r="AG92" s="8"/>
      <c r="AH92" s="8"/>
      <c r="AI92" s="8"/>
      <c r="AJ92" s="8" t="s">
        <v>4461</v>
      </c>
      <c r="AK92" s="8">
        <f t="shared" si="78"/>
        <v>0</v>
      </c>
      <c r="AL92" s="8">
        <f t="shared" si="79"/>
        <v>0</v>
      </c>
      <c r="AM92" s="8">
        <f t="shared" si="80"/>
        <v>0</v>
      </c>
      <c r="AN92" s="8">
        <f t="shared" si="81"/>
        <v>0</v>
      </c>
      <c r="AO92" s="8">
        <f t="shared" si="82"/>
        <v>0</v>
      </c>
      <c r="AP92" s="8">
        <f t="shared" si="83"/>
        <v>0</v>
      </c>
      <c r="AQ92" s="8">
        <f t="shared" si="84"/>
        <v>0</v>
      </c>
      <c r="AR92" s="8">
        <f t="shared" si="85"/>
        <v>0</v>
      </c>
      <c r="AS92" s="8">
        <f t="shared" si="86"/>
        <v>0</v>
      </c>
      <c r="AT92" s="8">
        <f t="shared" si="87"/>
        <v>0</v>
      </c>
      <c r="AU92" s="8">
        <f t="shared" si="88"/>
        <v>0</v>
      </c>
      <c r="AV92" s="8">
        <f t="shared" si="89"/>
        <v>0</v>
      </c>
      <c r="AW92" s="8">
        <f t="shared" si="90"/>
        <v>0</v>
      </c>
      <c r="AX92" s="8">
        <f t="shared" si="91"/>
        <v>0</v>
      </c>
      <c r="AY92" s="8">
        <f t="shared" si="92"/>
        <v>0</v>
      </c>
      <c r="AZ92" s="8">
        <f t="shared" si="93"/>
        <v>0</v>
      </c>
      <c r="BA92" s="8">
        <f t="shared" si="94"/>
        <v>0</v>
      </c>
      <c r="BB92" s="8">
        <f t="shared" si="95"/>
        <v>0</v>
      </c>
      <c r="BC92" s="8">
        <f t="shared" si="96"/>
        <v>0</v>
      </c>
      <c r="BD92" s="8">
        <f t="shared" si="97"/>
        <v>0</v>
      </c>
      <c r="BE92" s="8">
        <f t="shared" si="98"/>
        <v>0</v>
      </c>
      <c r="BF92" s="8">
        <f t="shared" si="99"/>
        <v>0</v>
      </c>
      <c r="BG92" s="8">
        <f t="shared" si="100"/>
        <v>0</v>
      </c>
      <c r="BH92" s="8">
        <f t="shared" si="101"/>
        <v>0</v>
      </c>
      <c r="BI92" s="8">
        <f t="shared" si="102"/>
        <v>0</v>
      </c>
      <c r="BJ92" s="8">
        <f t="shared" si="103"/>
        <v>0</v>
      </c>
      <c r="BK92" s="8">
        <f t="shared" si="104"/>
        <v>1</v>
      </c>
      <c r="BL92" s="8">
        <f t="shared" si="105"/>
        <v>0</v>
      </c>
      <c r="BM92" s="8">
        <f t="shared" si="106"/>
        <v>0</v>
      </c>
      <c r="BN92" s="8">
        <f t="shared" si="107"/>
        <v>0</v>
      </c>
      <c r="BO92" s="8">
        <f t="shared" si="108"/>
        <v>0</v>
      </c>
      <c r="BP92" s="8">
        <f t="shared" si="109"/>
        <v>0</v>
      </c>
      <c r="BQ92" s="8">
        <f t="shared" si="110"/>
        <v>0</v>
      </c>
      <c r="BR92" s="8">
        <f t="shared" si="111"/>
        <v>0</v>
      </c>
      <c r="BS92" s="8">
        <f t="shared" si="112"/>
        <v>0</v>
      </c>
      <c r="BT92" s="44">
        <f t="shared" si="113"/>
        <v>0</v>
      </c>
      <c r="BU92" s="7"/>
      <c r="BV92" s="127"/>
      <c r="BW92" s="127"/>
    </row>
    <row r="93" spans="1:110" s="15" customFormat="1" ht="28.8" x14ac:dyDescent="0.3">
      <c r="A93" s="4" t="s">
        <v>2123</v>
      </c>
      <c r="B93" s="4" t="s">
        <v>1978</v>
      </c>
      <c r="C93" s="4">
        <v>2009</v>
      </c>
      <c r="D93" s="4" t="s">
        <v>632</v>
      </c>
      <c r="E93" s="4">
        <v>1</v>
      </c>
      <c r="F93" s="4">
        <v>9</v>
      </c>
      <c r="G93" s="4"/>
      <c r="H93" s="4">
        <v>2049</v>
      </c>
      <c r="I93" s="4">
        <v>2054</v>
      </c>
      <c r="J93" s="4"/>
      <c r="K93" s="4">
        <v>25</v>
      </c>
      <c r="L93" s="4" t="s">
        <v>2125</v>
      </c>
      <c r="M93" s="4" t="s">
        <v>2126</v>
      </c>
      <c r="N93" s="4" t="s">
        <v>2127</v>
      </c>
      <c r="O93" s="4" t="s">
        <v>2128</v>
      </c>
      <c r="P93" s="4" t="s">
        <v>2129</v>
      </c>
      <c r="Q93" s="4" t="s">
        <v>2130</v>
      </c>
      <c r="R93" s="4" t="s">
        <v>34</v>
      </c>
      <c r="S93" s="4" t="s">
        <v>33</v>
      </c>
      <c r="T93" s="4" t="s">
        <v>2131</v>
      </c>
      <c r="U93" s="4"/>
      <c r="V93" s="57" t="s">
        <v>31</v>
      </c>
      <c r="W93" s="58" t="s">
        <v>26</v>
      </c>
      <c r="X93" s="58" t="str">
        <f>CONCATENATE(V93,W93)</f>
        <v>YInorganic</v>
      </c>
      <c r="Y93" s="58" t="s">
        <v>1038</v>
      </c>
      <c r="Z93" s="58" t="str">
        <f>CONCATENATE(V93,Y93)</f>
        <v>YPLATELET</v>
      </c>
      <c r="AA93" s="58" t="str">
        <f>CONCATENATE(X93,Y93)</f>
        <v>YInorganicPLATELET</v>
      </c>
      <c r="AB93" s="8"/>
      <c r="AC93" s="8"/>
      <c r="AD93" s="8"/>
      <c r="AE93" s="8"/>
      <c r="AF93" s="8"/>
      <c r="AG93" s="8"/>
      <c r="AH93" s="8"/>
      <c r="AI93" s="8"/>
      <c r="AJ93" s="8" t="s">
        <v>4461</v>
      </c>
      <c r="AK93" s="8">
        <f t="shared" si="78"/>
        <v>0</v>
      </c>
      <c r="AL93" s="8">
        <f t="shared" si="79"/>
        <v>0</v>
      </c>
      <c r="AM93" s="8">
        <f t="shared" si="80"/>
        <v>0</v>
      </c>
      <c r="AN93" s="8">
        <f t="shared" si="81"/>
        <v>0</v>
      </c>
      <c r="AO93" s="8">
        <f t="shared" si="82"/>
        <v>0</v>
      </c>
      <c r="AP93" s="8">
        <f t="shared" si="83"/>
        <v>0</v>
      </c>
      <c r="AQ93" s="8">
        <f t="shared" si="84"/>
        <v>0</v>
      </c>
      <c r="AR93" s="8">
        <f t="shared" si="85"/>
        <v>0</v>
      </c>
      <c r="AS93" s="8">
        <f t="shared" si="86"/>
        <v>0</v>
      </c>
      <c r="AT93" s="8">
        <f t="shared" si="87"/>
        <v>0</v>
      </c>
      <c r="AU93" s="8">
        <f t="shared" si="88"/>
        <v>0</v>
      </c>
      <c r="AV93" s="8">
        <f t="shared" si="89"/>
        <v>0</v>
      </c>
      <c r="AW93" s="8">
        <f t="shared" si="90"/>
        <v>0</v>
      </c>
      <c r="AX93" s="8">
        <f t="shared" si="91"/>
        <v>0</v>
      </c>
      <c r="AY93" s="8">
        <f t="shared" si="92"/>
        <v>0</v>
      </c>
      <c r="AZ93" s="8">
        <f t="shared" si="93"/>
        <v>0</v>
      </c>
      <c r="BA93" s="8">
        <f t="shared" si="94"/>
        <v>0</v>
      </c>
      <c r="BB93" s="8">
        <f t="shared" si="95"/>
        <v>1</v>
      </c>
      <c r="BC93" s="8">
        <f t="shared" si="96"/>
        <v>0</v>
      </c>
      <c r="BD93" s="8">
        <f t="shared" si="97"/>
        <v>0</v>
      </c>
      <c r="BE93" s="8">
        <f t="shared" si="98"/>
        <v>0</v>
      </c>
      <c r="BF93" s="8">
        <f t="shared" si="99"/>
        <v>0</v>
      </c>
      <c r="BG93" s="8">
        <f t="shared" si="100"/>
        <v>0</v>
      </c>
      <c r="BH93" s="8">
        <f t="shared" si="101"/>
        <v>0</v>
      </c>
      <c r="BI93" s="8">
        <f t="shared" si="102"/>
        <v>0</v>
      </c>
      <c r="BJ93" s="8">
        <f t="shared" si="103"/>
        <v>0</v>
      </c>
      <c r="BK93" s="8">
        <f t="shared" si="104"/>
        <v>0</v>
      </c>
      <c r="BL93" s="8">
        <f t="shared" si="105"/>
        <v>0</v>
      </c>
      <c r="BM93" s="8">
        <f t="shared" si="106"/>
        <v>0</v>
      </c>
      <c r="BN93" s="8">
        <f t="shared" si="107"/>
        <v>0</v>
      </c>
      <c r="BO93" s="8">
        <f t="shared" si="108"/>
        <v>0</v>
      </c>
      <c r="BP93" s="8">
        <f t="shared" si="109"/>
        <v>0</v>
      </c>
      <c r="BQ93" s="8">
        <f t="shared" si="110"/>
        <v>0</v>
      </c>
      <c r="BR93" s="8">
        <f t="shared" si="111"/>
        <v>0</v>
      </c>
      <c r="BS93" s="8">
        <f t="shared" si="112"/>
        <v>0</v>
      </c>
      <c r="BT93" s="44">
        <f t="shared" si="113"/>
        <v>0</v>
      </c>
      <c r="BU93" s="7"/>
    </row>
    <row r="94" spans="1:110" s="123" customFormat="1" ht="28.8" x14ac:dyDescent="0.3">
      <c r="A94" s="106" t="s">
        <v>1473</v>
      </c>
      <c r="B94" s="4" t="s">
        <v>1978</v>
      </c>
      <c r="C94" s="106">
        <v>2009</v>
      </c>
      <c r="D94" s="106" t="s">
        <v>508</v>
      </c>
      <c r="E94" s="106">
        <v>258</v>
      </c>
      <c r="F94" s="106">
        <v>42796</v>
      </c>
      <c r="G94" s="106"/>
      <c r="H94" s="106">
        <v>139</v>
      </c>
      <c r="I94" s="106">
        <v>147</v>
      </c>
      <c r="J94" s="106"/>
      <c r="K94" s="106">
        <v>107</v>
      </c>
      <c r="L94" s="106" t="s">
        <v>1475</v>
      </c>
      <c r="M94" s="106" t="s">
        <v>1476</v>
      </c>
      <c r="N94" s="106" t="s">
        <v>1477</v>
      </c>
      <c r="O94" s="106" t="s">
        <v>1478</v>
      </c>
      <c r="P94" s="106" t="s">
        <v>1479</v>
      </c>
      <c r="Q94" s="106" t="s">
        <v>1480</v>
      </c>
      <c r="R94" s="106" t="s">
        <v>34</v>
      </c>
      <c r="S94" s="106" t="s">
        <v>33</v>
      </c>
      <c r="T94" s="106" t="s">
        <v>1481</v>
      </c>
      <c r="U94" s="121"/>
      <c r="V94" s="57" t="s">
        <v>31</v>
      </c>
      <c r="W94" s="58" t="s">
        <v>26</v>
      </c>
      <c r="X94" s="70" t="s">
        <v>3841</v>
      </c>
      <c r="Y94" s="58" t="s">
        <v>1038</v>
      </c>
      <c r="Z94" s="58" t="s">
        <v>3842</v>
      </c>
      <c r="AA94" s="58" t="s">
        <v>3843</v>
      </c>
      <c r="AB94" s="8"/>
      <c r="AC94" s="8"/>
      <c r="AD94" s="8" t="s">
        <v>4461</v>
      </c>
      <c r="AE94" s="8"/>
      <c r="AF94" s="8"/>
      <c r="AG94" s="8"/>
      <c r="AH94" s="8"/>
      <c r="AI94" s="8"/>
      <c r="AJ94" s="8"/>
      <c r="AK94" s="8">
        <f t="shared" si="78"/>
        <v>0</v>
      </c>
      <c r="AL94" s="8">
        <f t="shared" si="79"/>
        <v>0</v>
      </c>
      <c r="AM94" s="8">
        <f t="shared" si="80"/>
        <v>0</v>
      </c>
      <c r="AN94" s="8">
        <f t="shared" si="81"/>
        <v>0</v>
      </c>
      <c r="AO94" s="8">
        <f t="shared" si="82"/>
        <v>0</v>
      </c>
      <c r="AP94" s="8">
        <f t="shared" si="83"/>
        <v>0</v>
      </c>
      <c r="AQ94" s="8">
        <f t="shared" si="84"/>
        <v>0</v>
      </c>
      <c r="AR94" s="8">
        <f t="shared" si="85"/>
        <v>0</v>
      </c>
      <c r="AS94" s="8">
        <f t="shared" si="86"/>
        <v>0</v>
      </c>
      <c r="AT94" s="8">
        <f t="shared" si="87"/>
        <v>0</v>
      </c>
      <c r="AU94" s="8">
        <f t="shared" si="88"/>
        <v>0</v>
      </c>
      <c r="AV94" s="8">
        <f t="shared" si="89"/>
        <v>1</v>
      </c>
      <c r="AW94" s="8">
        <f t="shared" si="90"/>
        <v>0</v>
      </c>
      <c r="AX94" s="8">
        <f t="shared" si="91"/>
        <v>0</v>
      </c>
      <c r="AY94" s="8">
        <f t="shared" si="92"/>
        <v>0</v>
      </c>
      <c r="AZ94" s="8">
        <f t="shared" si="93"/>
        <v>0</v>
      </c>
      <c r="BA94" s="8">
        <f t="shared" si="94"/>
        <v>0</v>
      </c>
      <c r="BB94" s="8">
        <f t="shared" si="95"/>
        <v>0</v>
      </c>
      <c r="BC94" s="8">
        <f t="shared" si="96"/>
        <v>0</v>
      </c>
      <c r="BD94" s="8">
        <f t="shared" si="97"/>
        <v>0</v>
      </c>
      <c r="BE94" s="8">
        <f t="shared" si="98"/>
        <v>0</v>
      </c>
      <c r="BF94" s="8">
        <f t="shared" si="99"/>
        <v>0</v>
      </c>
      <c r="BG94" s="8">
        <f t="shared" si="100"/>
        <v>0</v>
      </c>
      <c r="BH94" s="8">
        <f t="shared" si="101"/>
        <v>0</v>
      </c>
      <c r="BI94" s="8">
        <f t="shared" si="102"/>
        <v>0</v>
      </c>
      <c r="BJ94" s="8">
        <f t="shared" si="103"/>
        <v>0</v>
      </c>
      <c r="BK94" s="8">
        <f t="shared" si="104"/>
        <v>0</v>
      </c>
      <c r="BL94" s="8">
        <f t="shared" si="105"/>
        <v>0</v>
      </c>
      <c r="BM94" s="8">
        <f t="shared" si="106"/>
        <v>0</v>
      </c>
      <c r="BN94" s="8">
        <f t="shared" si="107"/>
        <v>0</v>
      </c>
      <c r="BO94" s="8">
        <f t="shared" si="108"/>
        <v>0</v>
      </c>
      <c r="BP94" s="8">
        <f t="shared" si="109"/>
        <v>0</v>
      </c>
      <c r="BQ94" s="8">
        <f t="shared" si="110"/>
        <v>0</v>
      </c>
      <c r="BR94" s="8">
        <f t="shared" si="111"/>
        <v>0</v>
      </c>
      <c r="BS94" s="8">
        <f t="shared" si="112"/>
        <v>0</v>
      </c>
      <c r="BT94" s="44">
        <f t="shared" si="113"/>
        <v>0</v>
      </c>
      <c r="BU94" s="7"/>
      <c r="BV94" s="15"/>
      <c r="BW94" s="15"/>
      <c r="BX94" s="15"/>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row>
    <row r="95" spans="1:110" s="127" customFormat="1" ht="29.4" thickBot="1" x14ac:dyDescent="0.35">
      <c r="A95" s="124" t="s">
        <v>3886</v>
      </c>
      <c r="B95" s="112" t="s">
        <v>1978</v>
      </c>
      <c r="C95" s="124">
        <v>2012</v>
      </c>
      <c r="D95" s="124" t="s">
        <v>673</v>
      </c>
      <c r="E95" s="124">
        <v>7</v>
      </c>
      <c r="F95" s="124">
        <v>7</v>
      </c>
      <c r="G95" s="124" t="s">
        <v>3887</v>
      </c>
      <c r="H95" s="124"/>
      <c r="I95" s="124"/>
      <c r="J95" s="124"/>
      <c r="K95" s="124">
        <v>27</v>
      </c>
      <c r="L95" s="124" t="s">
        <v>3888</v>
      </c>
      <c r="M95" s="124" t="s">
        <v>3889</v>
      </c>
      <c r="N95" s="124" t="s">
        <v>3890</v>
      </c>
      <c r="O95" s="124" t="s">
        <v>3891</v>
      </c>
      <c r="P95" s="124" t="s">
        <v>3892</v>
      </c>
      <c r="Q95" s="124"/>
      <c r="R95" s="124" t="s">
        <v>34</v>
      </c>
      <c r="S95" s="124" t="s">
        <v>33</v>
      </c>
      <c r="T95" s="124" t="s">
        <v>3893</v>
      </c>
      <c r="U95" s="125"/>
      <c r="V95" s="113" t="s">
        <v>31</v>
      </c>
      <c r="W95" s="114" t="s">
        <v>26</v>
      </c>
      <c r="X95" s="126" t="s">
        <v>3841</v>
      </c>
      <c r="Y95" s="114" t="s">
        <v>1038</v>
      </c>
      <c r="Z95" s="114" t="s">
        <v>3842</v>
      </c>
      <c r="AA95" s="114" t="s">
        <v>3843</v>
      </c>
      <c r="AB95" s="115"/>
      <c r="AC95" s="115"/>
      <c r="AD95" s="115" t="s">
        <v>4461</v>
      </c>
      <c r="AE95" s="115"/>
      <c r="AF95" s="115"/>
      <c r="AG95" s="115"/>
      <c r="AH95" s="115"/>
      <c r="AI95" s="115"/>
      <c r="AJ95" s="115"/>
      <c r="AK95" s="8">
        <f t="shared" si="78"/>
        <v>0</v>
      </c>
      <c r="AL95" s="8">
        <f t="shared" si="79"/>
        <v>0</v>
      </c>
      <c r="AM95" s="8">
        <f t="shared" si="80"/>
        <v>0</v>
      </c>
      <c r="AN95" s="8">
        <f t="shared" si="81"/>
        <v>0</v>
      </c>
      <c r="AO95" s="8">
        <f t="shared" si="82"/>
        <v>0</v>
      </c>
      <c r="AP95" s="8">
        <f t="shared" si="83"/>
        <v>0</v>
      </c>
      <c r="AQ95" s="8">
        <f t="shared" si="84"/>
        <v>0</v>
      </c>
      <c r="AR95" s="8">
        <f t="shared" si="85"/>
        <v>0</v>
      </c>
      <c r="AS95" s="8">
        <f t="shared" si="86"/>
        <v>0</v>
      </c>
      <c r="AT95" s="8">
        <f t="shared" si="87"/>
        <v>0</v>
      </c>
      <c r="AU95" s="8">
        <f t="shared" si="88"/>
        <v>0</v>
      </c>
      <c r="AV95" s="8">
        <f t="shared" si="89"/>
        <v>1</v>
      </c>
      <c r="AW95" s="8">
        <f t="shared" si="90"/>
        <v>0</v>
      </c>
      <c r="AX95" s="8">
        <f t="shared" si="91"/>
        <v>0</v>
      </c>
      <c r="AY95" s="8">
        <f t="shared" si="92"/>
        <v>0</v>
      </c>
      <c r="AZ95" s="8">
        <f t="shared" si="93"/>
        <v>0</v>
      </c>
      <c r="BA95" s="8">
        <f t="shared" si="94"/>
        <v>0</v>
      </c>
      <c r="BB95" s="8">
        <f t="shared" si="95"/>
        <v>0</v>
      </c>
      <c r="BC95" s="8">
        <f t="shared" si="96"/>
        <v>0</v>
      </c>
      <c r="BD95" s="8">
        <f t="shared" si="97"/>
        <v>0</v>
      </c>
      <c r="BE95" s="8">
        <f t="shared" si="98"/>
        <v>0</v>
      </c>
      <c r="BF95" s="8">
        <f t="shared" si="99"/>
        <v>0</v>
      </c>
      <c r="BG95" s="8">
        <f t="shared" si="100"/>
        <v>0</v>
      </c>
      <c r="BH95" s="8">
        <f t="shared" si="101"/>
        <v>0</v>
      </c>
      <c r="BI95" s="8">
        <f t="shared" si="102"/>
        <v>0</v>
      </c>
      <c r="BJ95" s="8">
        <f t="shared" si="103"/>
        <v>0</v>
      </c>
      <c r="BK95" s="8">
        <f t="shared" si="104"/>
        <v>0</v>
      </c>
      <c r="BL95" s="8">
        <f t="shared" si="105"/>
        <v>0</v>
      </c>
      <c r="BM95" s="8">
        <f t="shared" si="106"/>
        <v>0</v>
      </c>
      <c r="BN95" s="8">
        <f t="shared" si="107"/>
        <v>0</v>
      </c>
      <c r="BO95" s="8">
        <f t="shared" si="108"/>
        <v>0</v>
      </c>
      <c r="BP95" s="8">
        <f t="shared" si="109"/>
        <v>0</v>
      </c>
      <c r="BQ95" s="8">
        <f t="shared" si="110"/>
        <v>0</v>
      </c>
      <c r="BR95" s="8">
        <f t="shared" si="111"/>
        <v>0</v>
      </c>
      <c r="BS95" s="8">
        <f t="shared" si="112"/>
        <v>0</v>
      </c>
      <c r="BT95" s="44">
        <f t="shared" si="113"/>
        <v>0</v>
      </c>
      <c r="BU95" s="7"/>
      <c r="BV95" s="15"/>
      <c r="BW95" s="15"/>
      <c r="BX95" s="122"/>
    </row>
    <row r="96" spans="1:110" s="15" customFormat="1" ht="29.4" thickBot="1" x14ac:dyDescent="0.35">
      <c r="A96" s="74" t="s">
        <v>1759</v>
      </c>
      <c r="B96" s="74" t="s">
        <v>1760</v>
      </c>
      <c r="C96" s="74">
        <v>2016</v>
      </c>
      <c r="D96" s="74" t="s">
        <v>1761</v>
      </c>
      <c r="E96" s="74">
        <v>2016</v>
      </c>
      <c r="F96" s="74"/>
      <c r="G96" s="74">
        <v>2959414</v>
      </c>
      <c r="H96" s="74"/>
      <c r="I96" s="74"/>
      <c r="J96" s="74"/>
      <c r="K96" s="74"/>
      <c r="L96" s="74" t="s">
        <v>1762</v>
      </c>
      <c r="M96" s="74" t="s">
        <v>1763</v>
      </c>
      <c r="N96" s="74" t="s">
        <v>1764</v>
      </c>
      <c r="O96" s="74" t="s">
        <v>1765</v>
      </c>
      <c r="P96" s="74" t="s">
        <v>1766</v>
      </c>
      <c r="Q96" s="74"/>
      <c r="R96" s="74" t="s">
        <v>34</v>
      </c>
      <c r="S96" s="74" t="s">
        <v>33</v>
      </c>
      <c r="T96" s="74" t="s">
        <v>1767</v>
      </c>
      <c r="U96" s="74"/>
      <c r="V96" s="117" t="s">
        <v>31</v>
      </c>
      <c r="W96" s="118" t="s">
        <v>26</v>
      </c>
      <c r="X96" s="120" t="str">
        <f t="shared" ref="X96:X114" si="118">CONCATENATE(V96,W96)</f>
        <v>YInorganic</v>
      </c>
      <c r="Y96" s="120" t="s">
        <v>427</v>
      </c>
      <c r="Z96" s="120" t="str">
        <f t="shared" ref="Z96:Z114" si="119">CONCATENATE(V96,Y96)</f>
        <v>YCOAGULATION</v>
      </c>
      <c r="AA96" s="120" t="str">
        <f t="shared" ref="AA96:AA117" si="120">CONCATENATE(X96,Y96)</f>
        <v>YInorganicCOAGULATION</v>
      </c>
      <c r="AB96" s="60" t="s">
        <v>4461</v>
      </c>
      <c r="AC96" s="60"/>
      <c r="AD96" s="60"/>
      <c r="AE96" s="60"/>
      <c r="AF96" s="60"/>
      <c r="AG96" s="60"/>
      <c r="AH96" s="60"/>
      <c r="AI96" s="60"/>
      <c r="AJ96" s="60"/>
      <c r="AK96" s="8">
        <f t="shared" si="78"/>
        <v>0</v>
      </c>
      <c r="AL96" s="8">
        <f t="shared" si="79"/>
        <v>0</v>
      </c>
      <c r="AM96" s="8">
        <f t="shared" si="80"/>
        <v>0</v>
      </c>
      <c r="AN96" s="8">
        <f t="shared" si="81"/>
        <v>0</v>
      </c>
      <c r="AO96" s="8">
        <f t="shared" si="82"/>
        <v>0</v>
      </c>
      <c r="AP96" s="8">
        <f t="shared" si="83"/>
        <v>0</v>
      </c>
      <c r="AQ96" s="8">
        <f t="shared" si="84"/>
        <v>0</v>
      </c>
      <c r="AR96" s="8">
        <f t="shared" si="85"/>
        <v>0</v>
      </c>
      <c r="AS96" s="8">
        <f t="shared" si="86"/>
        <v>0</v>
      </c>
      <c r="AT96" s="8">
        <f t="shared" si="87"/>
        <v>0</v>
      </c>
      <c r="AU96" s="8">
        <f t="shared" si="88"/>
        <v>0</v>
      </c>
      <c r="AV96" s="8">
        <f t="shared" si="89"/>
        <v>0</v>
      </c>
      <c r="AW96" s="8">
        <f t="shared" si="90"/>
        <v>0</v>
      </c>
      <c r="AX96" s="8">
        <f t="shared" si="91"/>
        <v>0</v>
      </c>
      <c r="AY96" s="8">
        <f t="shared" si="92"/>
        <v>0</v>
      </c>
      <c r="AZ96" s="8">
        <f t="shared" si="93"/>
        <v>0</v>
      </c>
      <c r="BA96" s="8">
        <f t="shared" si="94"/>
        <v>0</v>
      </c>
      <c r="BB96" s="8">
        <f t="shared" si="95"/>
        <v>0</v>
      </c>
      <c r="BC96" s="8">
        <f t="shared" si="96"/>
        <v>1</v>
      </c>
      <c r="BD96" s="8">
        <f t="shared" si="97"/>
        <v>0</v>
      </c>
      <c r="BE96" s="8">
        <f t="shared" si="98"/>
        <v>0</v>
      </c>
      <c r="BF96" s="8">
        <f t="shared" si="99"/>
        <v>0</v>
      </c>
      <c r="BG96" s="8">
        <f t="shared" si="100"/>
        <v>0</v>
      </c>
      <c r="BH96" s="8">
        <f t="shared" si="101"/>
        <v>0</v>
      </c>
      <c r="BI96" s="8">
        <f t="shared" si="102"/>
        <v>0</v>
      </c>
      <c r="BJ96" s="8">
        <f t="shared" si="103"/>
        <v>0</v>
      </c>
      <c r="BK96" s="8">
        <f t="shared" si="104"/>
        <v>0</v>
      </c>
      <c r="BL96" s="8">
        <f t="shared" si="105"/>
        <v>0</v>
      </c>
      <c r="BM96" s="8">
        <f t="shared" si="106"/>
        <v>0</v>
      </c>
      <c r="BN96" s="8">
        <f t="shared" si="107"/>
        <v>0</v>
      </c>
      <c r="BO96" s="8">
        <f t="shared" si="108"/>
        <v>0</v>
      </c>
      <c r="BP96" s="8">
        <f t="shared" si="109"/>
        <v>0</v>
      </c>
      <c r="BQ96" s="8">
        <f t="shared" si="110"/>
        <v>0</v>
      </c>
      <c r="BR96" s="8">
        <f t="shared" si="111"/>
        <v>0</v>
      </c>
      <c r="BS96" s="8">
        <f t="shared" si="112"/>
        <v>0</v>
      </c>
      <c r="BT96" s="44">
        <f t="shared" si="113"/>
        <v>0</v>
      </c>
      <c r="BU96" s="7"/>
      <c r="BX96" s="127"/>
    </row>
    <row r="97" spans="1:75" s="15" customFormat="1" ht="28.8" x14ac:dyDescent="0.3">
      <c r="A97" s="74" t="s">
        <v>502</v>
      </c>
      <c r="B97" s="4" t="s">
        <v>925</v>
      </c>
      <c r="C97" s="74">
        <v>2009</v>
      </c>
      <c r="D97" s="74" t="s">
        <v>41</v>
      </c>
      <c r="E97" s="74">
        <v>140</v>
      </c>
      <c r="F97" s="74">
        <v>3</v>
      </c>
      <c r="G97" s="74"/>
      <c r="H97" s="74">
        <v>301</v>
      </c>
      <c r="I97" s="74">
        <v>305</v>
      </c>
      <c r="J97" s="74"/>
      <c r="K97" s="74">
        <v>24</v>
      </c>
      <c r="L97" s="74" t="s">
        <v>500</v>
      </c>
      <c r="M97" s="74" t="s">
        <v>499</v>
      </c>
      <c r="N97" s="74" t="s">
        <v>3980</v>
      </c>
      <c r="O97" s="74" t="s">
        <v>3981</v>
      </c>
      <c r="P97" s="74" t="s">
        <v>498</v>
      </c>
      <c r="Q97" s="74" t="s">
        <v>3982</v>
      </c>
      <c r="R97" s="74" t="s">
        <v>34</v>
      </c>
      <c r="S97" s="74" t="s">
        <v>33</v>
      </c>
      <c r="T97" s="74" t="s">
        <v>497</v>
      </c>
      <c r="U97" s="74"/>
      <c r="V97" s="117" t="s">
        <v>31</v>
      </c>
      <c r="W97" s="118" t="s">
        <v>26</v>
      </c>
      <c r="X97" s="120" t="str">
        <f>CONCATENATE(V97,W97)</f>
        <v>YInorganic</v>
      </c>
      <c r="Y97" s="120" t="s">
        <v>427</v>
      </c>
      <c r="Z97" s="120" t="s">
        <v>3894</v>
      </c>
      <c r="AA97" s="120" t="s">
        <v>3939</v>
      </c>
      <c r="AB97" s="60"/>
      <c r="AC97" s="60"/>
      <c r="AD97" s="60"/>
      <c r="AE97" s="60"/>
      <c r="AF97" s="60"/>
      <c r="AG97" s="60" t="s">
        <v>4461</v>
      </c>
      <c r="AH97" s="60"/>
      <c r="AI97" s="60"/>
      <c r="AJ97" s="60"/>
      <c r="AK97" s="8">
        <f t="shared" si="78"/>
        <v>0</v>
      </c>
      <c r="AL97" s="8">
        <f t="shared" si="79"/>
        <v>0</v>
      </c>
      <c r="AM97" s="8">
        <f t="shared" si="80"/>
        <v>0</v>
      </c>
      <c r="AN97" s="8">
        <f t="shared" si="81"/>
        <v>0</v>
      </c>
      <c r="AO97" s="8">
        <f t="shared" si="82"/>
        <v>0</v>
      </c>
      <c r="AP97" s="8">
        <f t="shared" si="83"/>
        <v>0</v>
      </c>
      <c r="AQ97" s="8">
        <f t="shared" si="84"/>
        <v>0</v>
      </c>
      <c r="AR97" s="8">
        <f t="shared" si="85"/>
        <v>0</v>
      </c>
      <c r="AS97" s="8">
        <f t="shared" si="86"/>
        <v>0</v>
      </c>
      <c r="AT97" s="8">
        <f t="shared" si="87"/>
        <v>0</v>
      </c>
      <c r="AU97" s="8">
        <f t="shared" si="88"/>
        <v>0</v>
      </c>
      <c r="AV97" s="8">
        <f t="shared" si="89"/>
        <v>0</v>
      </c>
      <c r="AW97" s="8">
        <f t="shared" si="90"/>
        <v>0</v>
      </c>
      <c r="AX97" s="8">
        <f t="shared" si="91"/>
        <v>0</v>
      </c>
      <c r="AY97" s="8">
        <f t="shared" si="92"/>
        <v>0</v>
      </c>
      <c r="AZ97" s="8">
        <f t="shared" si="93"/>
        <v>0</v>
      </c>
      <c r="BA97" s="8">
        <f t="shared" si="94"/>
        <v>0</v>
      </c>
      <c r="BB97" s="8">
        <f t="shared" si="95"/>
        <v>0</v>
      </c>
      <c r="BC97" s="8">
        <f t="shared" si="96"/>
        <v>0</v>
      </c>
      <c r="BD97" s="8">
        <f t="shared" si="97"/>
        <v>0</v>
      </c>
      <c r="BE97" s="8">
        <f t="shared" si="98"/>
        <v>0</v>
      </c>
      <c r="BF97" s="8">
        <f t="shared" si="99"/>
        <v>0</v>
      </c>
      <c r="BG97" s="8">
        <f t="shared" si="100"/>
        <v>0</v>
      </c>
      <c r="BH97" s="8">
        <f t="shared" si="101"/>
        <v>1</v>
      </c>
      <c r="BI97" s="8">
        <f t="shared" si="102"/>
        <v>0</v>
      </c>
      <c r="BJ97" s="8">
        <f t="shared" si="103"/>
        <v>0</v>
      </c>
      <c r="BK97" s="8">
        <f t="shared" si="104"/>
        <v>0</v>
      </c>
      <c r="BL97" s="8">
        <f t="shared" si="105"/>
        <v>0</v>
      </c>
      <c r="BM97" s="8">
        <f t="shared" si="106"/>
        <v>0</v>
      </c>
      <c r="BN97" s="8">
        <f t="shared" si="107"/>
        <v>0</v>
      </c>
      <c r="BO97" s="8">
        <f t="shared" si="108"/>
        <v>0</v>
      </c>
      <c r="BP97" s="8">
        <f t="shared" si="109"/>
        <v>0</v>
      </c>
      <c r="BQ97" s="8">
        <f t="shared" si="110"/>
        <v>0</v>
      </c>
      <c r="BR97" s="8">
        <f t="shared" si="111"/>
        <v>0</v>
      </c>
      <c r="BS97" s="8">
        <f t="shared" si="112"/>
        <v>0</v>
      </c>
      <c r="BT97" s="44">
        <f t="shared" si="113"/>
        <v>0</v>
      </c>
      <c r="BU97" s="7"/>
    </row>
    <row r="98" spans="1:75" s="15" customFormat="1" ht="28.8" x14ac:dyDescent="0.3">
      <c r="A98" s="4" t="s">
        <v>926</v>
      </c>
      <c r="B98" s="4" t="s">
        <v>916</v>
      </c>
      <c r="C98" s="4">
        <v>2015</v>
      </c>
      <c r="D98" s="4" t="s">
        <v>250</v>
      </c>
      <c r="E98" s="4">
        <v>17</v>
      </c>
      <c r="F98" s="4">
        <v>7</v>
      </c>
      <c r="G98" s="4">
        <v>317</v>
      </c>
      <c r="H98" s="4"/>
      <c r="I98" s="4"/>
      <c r="J98" s="4">
        <v>9</v>
      </c>
      <c r="K98" s="4"/>
      <c r="L98" s="4" t="s">
        <v>924</v>
      </c>
      <c r="M98" s="4" t="s">
        <v>923</v>
      </c>
      <c r="N98" s="4" t="s">
        <v>922</v>
      </c>
      <c r="O98" s="4" t="s">
        <v>921</v>
      </c>
      <c r="P98" s="4" t="s">
        <v>920</v>
      </c>
      <c r="Q98" s="4" t="s">
        <v>919</v>
      </c>
      <c r="R98" s="4" t="s">
        <v>34</v>
      </c>
      <c r="S98" s="4" t="s">
        <v>33</v>
      </c>
      <c r="T98" s="4" t="s">
        <v>918</v>
      </c>
      <c r="U98" s="4"/>
      <c r="V98" s="57" t="s">
        <v>31</v>
      </c>
      <c r="W98" s="58" t="s">
        <v>26</v>
      </c>
      <c r="X98" s="58" t="str">
        <f t="shared" si="118"/>
        <v>YInorganic</v>
      </c>
      <c r="Y98" s="58" t="s">
        <v>427</v>
      </c>
      <c r="Z98" s="58" t="str">
        <f t="shared" si="119"/>
        <v>YCOAGULATION</v>
      </c>
      <c r="AA98" s="58" t="str">
        <f t="shared" si="120"/>
        <v>YInorganicCOAGULATION</v>
      </c>
      <c r="AB98" s="8"/>
      <c r="AC98" s="8"/>
      <c r="AD98" s="8"/>
      <c r="AE98" s="8"/>
      <c r="AF98" s="8"/>
      <c r="AG98" s="8"/>
      <c r="AH98" s="8"/>
      <c r="AI98" s="8" t="s">
        <v>4461</v>
      </c>
      <c r="AJ98" s="8"/>
      <c r="AK98" s="8">
        <f t="shared" si="78"/>
        <v>0</v>
      </c>
      <c r="AL98" s="8">
        <f t="shared" si="79"/>
        <v>0</v>
      </c>
      <c r="AM98" s="8">
        <f t="shared" si="80"/>
        <v>0</v>
      </c>
      <c r="AN98" s="8">
        <f t="shared" si="81"/>
        <v>0</v>
      </c>
      <c r="AO98" s="8">
        <f t="shared" si="82"/>
        <v>0</v>
      </c>
      <c r="AP98" s="8">
        <f t="shared" si="83"/>
        <v>0</v>
      </c>
      <c r="AQ98" s="8">
        <f t="shared" si="84"/>
        <v>0</v>
      </c>
      <c r="AR98" s="8">
        <f t="shared" si="85"/>
        <v>0</v>
      </c>
      <c r="AS98" s="8">
        <f t="shared" si="86"/>
        <v>0</v>
      </c>
      <c r="AT98" s="8">
        <f t="shared" si="87"/>
        <v>0</v>
      </c>
      <c r="AU98" s="8">
        <f t="shared" si="88"/>
        <v>0</v>
      </c>
      <c r="AV98" s="8">
        <f t="shared" si="89"/>
        <v>0</v>
      </c>
      <c r="AW98" s="8">
        <f t="shared" si="90"/>
        <v>0</v>
      </c>
      <c r="AX98" s="8">
        <f t="shared" si="91"/>
        <v>0</v>
      </c>
      <c r="AY98" s="8">
        <f t="shared" si="92"/>
        <v>0</v>
      </c>
      <c r="AZ98" s="8">
        <f t="shared" si="93"/>
        <v>0</v>
      </c>
      <c r="BA98" s="8">
        <f t="shared" si="94"/>
        <v>0</v>
      </c>
      <c r="BB98" s="8">
        <f t="shared" si="95"/>
        <v>0</v>
      </c>
      <c r="BC98" s="8">
        <f t="shared" si="96"/>
        <v>0</v>
      </c>
      <c r="BD98" s="8">
        <f t="shared" si="97"/>
        <v>0</v>
      </c>
      <c r="BE98" s="8">
        <f t="shared" si="98"/>
        <v>0</v>
      </c>
      <c r="BF98" s="8">
        <f t="shared" si="99"/>
        <v>0</v>
      </c>
      <c r="BG98" s="8">
        <f t="shared" si="100"/>
        <v>0</v>
      </c>
      <c r="BH98" s="8">
        <f t="shared" si="101"/>
        <v>0</v>
      </c>
      <c r="BI98" s="8">
        <f t="shared" si="102"/>
        <v>0</v>
      </c>
      <c r="BJ98" s="8">
        <f t="shared" si="103"/>
        <v>1</v>
      </c>
      <c r="BK98" s="8">
        <f t="shared" si="104"/>
        <v>0</v>
      </c>
      <c r="BL98" s="8">
        <f t="shared" si="105"/>
        <v>0</v>
      </c>
      <c r="BM98" s="8">
        <f t="shared" si="106"/>
        <v>0</v>
      </c>
      <c r="BN98" s="8">
        <f t="shared" si="107"/>
        <v>0</v>
      </c>
      <c r="BO98" s="8">
        <f t="shared" si="108"/>
        <v>0</v>
      </c>
      <c r="BP98" s="8">
        <f t="shared" si="109"/>
        <v>0</v>
      </c>
      <c r="BQ98" s="8">
        <f t="shared" si="110"/>
        <v>0</v>
      </c>
      <c r="BR98" s="8">
        <f t="shared" si="111"/>
        <v>0</v>
      </c>
      <c r="BS98" s="8">
        <f t="shared" si="112"/>
        <v>0</v>
      </c>
      <c r="BT98" s="44">
        <f t="shared" si="113"/>
        <v>0</v>
      </c>
      <c r="BU98" s="7"/>
    </row>
    <row r="99" spans="1:75" s="15" customFormat="1" ht="28.8" x14ac:dyDescent="0.3">
      <c r="A99" s="4" t="s">
        <v>917</v>
      </c>
      <c r="B99" s="4" t="s">
        <v>1011</v>
      </c>
      <c r="C99" s="4">
        <v>2015</v>
      </c>
      <c r="D99" s="4" t="s">
        <v>97</v>
      </c>
      <c r="E99" s="4">
        <v>11</v>
      </c>
      <c r="F99" s="4">
        <v>1</v>
      </c>
      <c r="G99" s="4"/>
      <c r="H99" s="4">
        <v>39</v>
      </c>
      <c r="I99" s="4">
        <v>46</v>
      </c>
      <c r="J99" s="4"/>
      <c r="K99" s="4">
        <v>6</v>
      </c>
      <c r="L99" s="4" t="s">
        <v>915</v>
      </c>
      <c r="M99" s="4" t="s">
        <v>914</v>
      </c>
      <c r="N99" s="4" t="s">
        <v>913</v>
      </c>
      <c r="O99" s="4" t="s">
        <v>912</v>
      </c>
      <c r="P99" s="4" t="s">
        <v>911</v>
      </c>
      <c r="Q99" s="4" t="s">
        <v>910</v>
      </c>
      <c r="R99" s="4" t="s">
        <v>34</v>
      </c>
      <c r="S99" s="4" t="s">
        <v>33</v>
      </c>
      <c r="T99" s="4" t="s">
        <v>909</v>
      </c>
      <c r="U99" s="4"/>
      <c r="V99" s="57" t="s">
        <v>31</v>
      </c>
      <c r="W99" s="58" t="s">
        <v>26</v>
      </c>
      <c r="X99" s="58" t="str">
        <f t="shared" si="118"/>
        <v>YInorganic</v>
      </c>
      <c r="Y99" s="58" t="s">
        <v>427</v>
      </c>
      <c r="Z99" s="58" t="str">
        <f t="shared" si="119"/>
        <v>YCOAGULATION</v>
      </c>
      <c r="AA99" s="58" t="str">
        <f t="shared" si="120"/>
        <v>YInorganicCOAGULATION</v>
      </c>
      <c r="AB99" s="8"/>
      <c r="AC99" s="8"/>
      <c r="AD99" s="8"/>
      <c r="AE99" s="8"/>
      <c r="AF99" s="8"/>
      <c r="AG99" s="8"/>
      <c r="AH99" s="8"/>
      <c r="AI99" s="8"/>
      <c r="AJ99" s="8" t="s">
        <v>4461</v>
      </c>
      <c r="AK99" s="8">
        <f t="shared" si="78"/>
        <v>0</v>
      </c>
      <c r="AL99" s="8">
        <f t="shared" si="79"/>
        <v>0</v>
      </c>
      <c r="AM99" s="8">
        <f t="shared" si="80"/>
        <v>0</v>
      </c>
      <c r="AN99" s="8">
        <f t="shared" si="81"/>
        <v>0</v>
      </c>
      <c r="AO99" s="8">
        <f t="shared" si="82"/>
        <v>0</v>
      </c>
      <c r="AP99" s="8">
        <f t="shared" si="83"/>
        <v>0</v>
      </c>
      <c r="AQ99" s="8">
        <f t="shared" si="84"/>
        <v>0</v>
      </c>
      <c r="AR99" s="8">
        <f t="shared" si="85"/>
        <v>0</v>
      </c>
      <c r="AS99" s="8">
        <f t="shared" si="86"/>
        <v>0</v>
      </c>
      <c r="AT99" s="8">
        <f t="shared" si="87"/>
        <v>0</v>
      </c>
      <c r="AU99" s="8">
        <f t="shared" si="88"/>
        <v>0</v>
      </c>
      <c r="AV99" s="8">
        <f t="shared" si="89"/>
        <v>0</v>
      </c>
      <c r="AW99" s="8">
        <f t="shared" si="90"/>
        <v>0</v>
      </c>
      <c r="AX99" s="8">
        <f t="shared" si="91"/>
        <v>0</v>
      </c>
      <c r="AY99" s="8">
        <f t="shared" si="92"/>
        <v>0</v>
      </c>
      <c r="AZ99" s="8">
        <f t="shared" si="93"/>
        <v>0</v>
      </c>
      <c r="BA99" s="8">
        <f t="shared" si="94"/>
        <v>0</v>
      </c>
      <c r="BB99" s="8">
        <f t="shared" si="95"/>
        <v>0</v>
      </c>
      <c r="BC99" s="8">
        <f t="shared" si="96"/>
        <v>0</v>
      </c>
      <c r="BD99" s="8">
        <f t="shared" si="97"/>
        <v>0</v>
      </c>
      <c r="BE99" s="8">
        <f t="shared" si="98"/>
        <v>0</v>
      </c>
      <c r="BF99" s="8">
        <f t="shared" si="99"/>
        <v>0</v>
      </c>
      <c r="BG99" s="8">
        <f t="shared" si="100"/>
        <v>0</v>
      </c>
      <c r="BH99" s="8">
        <f t="shared" si="101"/>
        <v>0</v>
      </c>
      <c r="BI99" s="8">
        <f t="shared" si="102"/>
        <v>0</v>
      </c>
      <c r="BJ99" s="8">
        <f t="shared" si="103"/>
        <v>0</v>
      </c>
      <c r="BK99" s="8">
        <f t="shared" si="104"/>
        <v>1</v>
      </c>
      <c r="BL99" s="8">
        <f t="shared" si="105"/>
        <v>0</v>
      </c>
      <c r="BM99" s="8">
        <f t="shared" si="106"/>
        <v>0</v>
      </c>
      <c r="BN99" s="8">
        <f t="shared" si="107"/>
        <v>0</v>
      </c>
      <c r="BO99" s="8">
        <f t="shared" si="108"/>
        <v>0</v>
      </c>
      <c r="BP99" s="8">
        <f t="shared" si="109"/>
        <v>0</v>
      </c>
      <c r="BQ99" s="8">
        <f t="shared" si="110"/>
        <v>0</v>
      </c>
      <c r="BR99" s="8">
        <f t="shared" si="111"/>
        <v>0</v>
      </c>
      <c r="BS99" s="8">
        <f t="shared" si="112"/>
        <v>0</v>
      </c>
      <c r="BT99" s="44">
        <f t="shared" si="113"/>
        <v>0</v>
      </c>
      <c r="BU99" s="7"/>
    </row>
    <row r="100" spans="1:75" s="15" customFormat="1" ht="28.8" x14ac:dyDescent="0.3">
      <c r="A100" s="4" t="s">
        <v>1010</v>
      </c>
      <c r="B100" s="4" t="s">
        <v>1278</v>
      </c>
      <c r="C100" s="4">
        <v>2014</v>
      </c>
      <c r="D100" s="4" t="s">
        <v>1012</v>
      </c>
      <c r="E100" s="4">
        <v>79</v>
      </c>
      <c r="F100" s="4">
        <v>8</v>
      </c>
      <c r="G100" s="4"/>
      <c r="H100" s="4">
        <v>797</v>
      </c>
      <c r="I100" s="4">
        <v>804</v>
      </c>
      <c r="J100" s="4"/>
      <c r="K100" s="4">
        <v>5</v>
      </c>
      <c r="L100" s="4" t="s">
        <v>1013</v>
      </c>
      <c r="M100" s="4" t="s">
        <v>1014</v>
      </c>
      <c r="N100" s="4" t="s">
        <v>1015</v>
      </c>
      <c r="O100" s="4" t="s">
        <v>1016</v>
      </c>
      <c r="P100" s="4" t="s">
        <v>1017</v>
      </c>
      <c r="Q100" s="4" t="s">
        <v>1018</v>
      </c>
      <c r="R100" s="4" t="s">
        <v>34</v>
      </c>
      <c r="S100" s="4" t="s">
        <v>33</v>
      </c>
      <c r="T100" s="4" t="s">
        <v>1019</v>
      </c>
      <c r="U100" s="4"/>
      <c r="V100" s="57" t="s">
        <v>31</v>
      </c>
      <c r="W100" s="58" t="s">
        <v>30</v>
      </c>
      <c r="X100" s="58" t="str">
        <f t="shared" si="118"/>
        <v>YLipid-based</v>
      </c>
      <c r="Y100" s="58" t="s">
        <v>427</v>
      </c>
      <c r="Z100" s="58" t="str">
        <f t="shared" si="119"/>
        <v>YCOAGULATION</v>
      </c>
      <c r="AA100" s="58" t="str">
        <f t="shared" si="120"/>
        <v>YLipid-basedCOAGULATION</v>
      </c>
      <c r="AB100" s="8"/>
      <c r="AC100" s="8"/>
      <c r="AD100" s="8"/>
      <c r="AE100" s="8"/>
      <c r="AF100" s="8"/>
      <c r="AG100" s="8" t="s">
        <v>4461</v>
      </c>
      <c r="AH100" s="8"/>
      <c r="AI100" s="8"/>
      <c r="AJ100" s="8"/>
      <c r="AK100" s="8">
        <f t="shared" si="78"/>
        <v>0</v>
      </c>
      <c r="AL100" s="8">
        <f t="shared" si="79"/>
        <v>0</v>
      </c>
      <c r="AM100" s="8">
        <f t="shared" si="80"/>
        <v>0</v>
      </c>
      <c r="AN100" s="8">
        <f t="shared" si="81"/>
        <v>0</v>
      </c>
      <c r="AO100" s="8">
        <f t="shared" si="82"/>
        <v>0</v>
      </c>
      <c r="AP100" s="8">
        <f t="shared" si="83"/>
        <v>0</v>
      </c>
      <c r="AQ100" s="8">
        <f t="shared" si="84"/>
        <v>0</v>
      </c>
      <c r="AR100" s="8">
        <f t="shared" si="85"/>
        <v>0</v>
      </c>
      <c r="AS100" s="8">
        <f t="shared" si="86"/>
        <v>0</v>
      </c>
      <c r="AT100" s="8">
        <f t="shared" si="87"/>
        <v>0</v>
      </c>
      <c r="AU100" s="8">
        <f t="shared" si="88"/>
        <v>0</v>
      </c>
      <c r="AV100" s="8">
        <f t="shared" si="89"/>
        <v>0</v>
      </c>
      <c r="AW100" s="8">
        <f t="shared" si="90"/>
        <v>0</v>
      </c>
      <c r="AX100" s="8">
        <f t="shared" si="91"/>
        <v>0</v>
      </c>
      <c r="AY100" s="8">
        <f t="shared" si="92"/>
        <v>0</v>
      </c>
      <c r="AZ100" s="8">
        <f t="shared" si="93"/>
        <v>0</v>
      </c>
      <c r="BA100" s="8">
        <f t="shared" si="94"/>
        <v>0</v>
      </c>
      <c r="BB100" s="8">
        <f t="shared" si="95"/>
        <v>0</v>
      </c>
      <c r="BC100" s="8">
        <f t="shared" si="96"/>
        <v>0</v>
      </c>
      <c r="BD100" s="8">
        <f t="shared" si="97"/>
        <v>0</v>
      </c>
      <c r="BE100" s="8">
        <f t="shared" si="98"/>
        <v>0</v>
      </c>
      <c r="BF100" s="8">
        <f t="shared" si="99"/>
        <v>0</v>
      </c>
      <c r="BG100" s="8">
        <f t="shared" si="100"/>
        <v>0</v>
      </c>
      <c r="BH100" s="8">
        <f t="shared" si="101"/>
        <v>1</v>
      </c>
      <c r="BI100" s="8">
        <f t="shared" si="102"/>
        <v>0</v>
      </c>
      <c r="BJ100" s="8">
        <f t="shared" si="103"/>
        <v>0</v>
      </c>
      <c r="BK100" s="8">
        <f t="shared" si="104"/>
        <v>0</v>
      </c>
      <c r="BL100" s="8">
        <f t="shared" si="105"/>
        <v>0</v>
      </c>
      <c r="BM100" s="8">
        <f t="shared" si="106"/>
        <v>0</v>
      </c>
      <c r="BN100" s="8">
        <f t="shared" si="107"/>
        <v>0</v>
      </c>
      <c r="BO100" s="8">
        <f t="shared" si="108"/>
        <v>0</v>
      </c>
      <c r="BP100" s="8">
        <f t="shared" si="109"/>
        <v>0</v>
      </c>
      <c r="BQ100" s="8">
        <f t="shared" si="110"/>
        <v>0</v>
      </c>
      <c r="BR100" s="8">
        <f t="shared" si="111"/>
        <v>0</v>
      </c>
      <c r="BS100" s="8">
        <f t="shared" si="112"/>
        <v>0</v>
      </c>
      <c r="BT100" s="44">
        <f t="shared" si="113"/>
        <v>0</v>
      </c>
      <c r="BU100" s="7"/>
    </row>
    <row r="101" spans="1:75" s="15" customFormat="1" ht="28.8" x14ac:dyDescent="0.3">
      <c r="A101" s="4" t="s">
        <v>1277</v>
      </c>
      <c r="B101" s="74" t="s">
        <v>2238</v>
      </c>
      <c r="C101" s="4">
        <v>2011</v>
      </c>
      <c r="D101" s="4" t="s">
        <v>391</v>
      </c>
      <c r="E101" s="4">
        <v>6</v>
      </c>
      <c r="F101" s="4">
        <v>7</v>
      </c>
      <c r="G101" s="4"/>
      <c r="H101" s="4">
        <v>1199</v>
      </c>
      <c r="I101" s="4">
        <v>1213</v>
      </c>
      <c r="J101" s="4"/>
      <c r="K101" s="4">
        <v>13</v>
      </c>
      <c r="L101" s="4" t="s">
        <v>1279</v>
      </c>
      <c r="M101" s="4" t="s">
        <v>1280</v>
      </c>
      <c r="N101" s="4" t="s">
        <v>1281</v>
      </c>
      <c r="O101" s="4" t="s">
        <v>1282</v>
      </c>
      <c r="P101" s="4" t="s">
        <v>1824</v>
      </c>
      <c r="Q101" s="4" t="s">
        <v>1284</v>
      </c>
      <c r="R101" s="4" t="s">
        <v>34</v>
      </c>
      <c r="S101" s="4" t="s">
        <v>33</v>
      </c>
      <c r="T101" s="4" t="s">
        <v>1285</v>
      </c>
      <c r="U101" s="4"/>
      <c r="V101" s="57" t="s">
        <v>31</v>
      </c>
      <c r="W101" s="58" t="s">
        <v>26</v>
      </c>
      <c r="X101" s="58" t="str">
        <f t="shared" si="118"/>
        <v>YInorganic</v>
      </c>
      <c r="Y101" s="58" t="s">
        <v>427</v>
      </c>
      <c r="Z101" s="58" t="str">
        <f t="shared" si="119"/>
        <v>YCOAGULATION</v>
      </c>
      <c r="AA101" s="58" t="str">
        <f t="shared" si="120"/>
        <v>YInorganicCOAGULATION</v>
      </c>
      <c r="AB101" s="8"/>
      <c r="AC101" s="8"/>
      <c r="AD101" s="8"/>
      <c r="AE101" s="8"/>
      <c r="AF101" s="8"/>
      <c r="AG101" s="8"/>
      <c r="AH101" s="8"/>
      <c r="AI101" s="8"/>
      <c r="AJ101" s="8"/>
      <c r="AK101" s="8">
        <f t="shared" si="78"/>
        <v>0</v>
      </c>
      <c r="AL101" s="8">
        <f t="shared" si="79"/>
        <v>0</v>
      </c>
      <c r="AM101" s="8">
        <f t="shared" si="80"/>
        <v>0</v>
      </c>
      <c r="AN101" s="8">
        <f t="shared" si="81"/>
        <v>0</v>
      </c>
      <c r="AO101" s="8">
        <f t="shared" si="82"/>
        <v>0</v>
      </c>
      <c r="AP101" s="8">
        <f t="shared" si="83"/>
        <v>0</v>
      </c>
      <c r="AQ101" s="8">
        <f t="shared" si="84"/>
        <v>0</v>
      </c>
      <c r="AR101" s="8">
        <f t="shared" si="85"/>
        <v>0</v>
      </c>
      <c r="AS101" s="8">
        <f t="shared" si="86"/>
        <v>0</v>
      </c>
      <c r="AT101" s="8">
        <f t="shared" si="87"/>
        <v>0</v>
      </c>
      <c r="AU101" s="8">
        <f t="shared" si="88"/>
        <v>0</v>
      </c>
      <c r="AV101" s="8">
        <f t="shared" si="89"/>
        <v>0</v>
      </c>
      <c r="AW101" s="8">
        <f t="shared" si="90"/>
        <v>0</v>
      </c>
      <c r="AX101" s="8">
        <f t="shared" si="91"/>
        <v>0</v>
      </c>
      <c r="AY101" s="8">
        <f t="shared" si="92"/>
        <v>0</v>
      </c>
      <c r="AZ101" s="8">
        <f t="shared" si="93"/>
        <v>0</v>
      </c>
      <c r="BA101" s="8">
        <f t="shared" si="94"/>
        <v>0</v>
      </c>
      <c r="BB101" s="8">
        <f t="shared" si="95"/>
        <v>0</v>
      </c>
      <c r="BC101" s="8">
        <f t="shared" si="96"/>
        <v>0</v>
      </c>
      <c r="BD101" s="8">
        <f t="shared" si="97"/>
        <v>0</v>
      </c>
      <c r="BE101" s="8">
        <f t="shared" si="98"/>
        <v>0</v>
      </c>
      <c r="BF101" s="8">
        <f t="shared" si="99"/>
        <v>0</v>
      </c>
      <c r="BG101" s="8">
        <f t="shared" si="100"/>
        <v>0</v>
      </c>
      <c r="BH101" s="8">
        <f t="shared" si="101"/>
        <v>0</v>
      </c>
      <c r="BI101" s="8">
        <f t="shared" si="102"/>
        <v>0</v>
      </c>
      <c r="BJ101" s="8">
        <f t="shared" si="103"/>
        <v>0</v>
      </c>
      <c r="BK101" s="8">
        <f t="shared" si="104"/>
        <v>0</v>
      </c>
      <c r="BL101" s="8">
        <f t="shared" si="105"/>
        <v>0</v>
      </c>
      <c r="BM101" s="8">
        <f t="shared" si="106"/>
        <v>0</v>
      </c>
      <c r="BN101" s="8">
        <f t="shared" si="107"/>
        <v>0</v>
      </c>
      <c r="BO101" s="8">
        <f t="shared" si="108"/>
        <v>0</v>
      </c>
      <c r="BP101" s="8">
        <f t="shared" si="109"/>
        <v>0</v>
      </c>
      <c r="BQ101" s="8">
        <f t="shared" si="110"/>
        <v>0</v>
      </c>
      <c r="BR101" s="8">
        <f t="shared" si="111"/>
        <v>0</v>
      </c>
      <c r="BS101" s="8">
        <f t="shared" si="112"/>
        <v>0</v>
      </c>
      <c r="BT101" s="44">
        <f t="shared" si="113"/>
        <v>0</v>
      </c>
      <c r="BU101" s="7"/>
    </row>
    <row r="102" spans="1:75" s="15" customFormat="1" ht="28.8" x14ac:dyDescent="0.3">
      <c r="A102" s="4" t="s">
        <v>2237</v>
      </c>
      <c r="B102" s="4" t="s">
        <v>1834</v>
      </c>
      <c r="C102" s="4">
        <v>2011</v>
      </c>
      <c r="D102" s="4" t="s">
        <v>2014</v>
      </c>
      <c r="E102" s="4">
        <v>21</v>
      </c>
      <c r="F102" s="4">
        <v>15</v>
      </c>
      <c r="G102" s="4"/>
      <c r="H102" s="4">
        <v>5660</v>
      </c>
      <c r="I102" s="4">
        <v>5670</v>
      </c>
      <c r="J102" s="4"/>
      <c r="K102" s="4">
        <v>19</v>
      </c>
      <c r="L102" s="4" t="s">
        <v>2239</v>
      </c>
      <c r="M102" s="4" t="s">
        <v>2240</v>
      </c>
      <c r="N102" s="4" t="s">
        <v>2241</v>
      </c>
      <c r="O102" s="4" t="s">
        <v>2242</v>
      </c>
      <c r="P102" s="4" t="s">
        <v>2243</v>
      </c>
      <c r="Q102" s="4"/>
      <c r="R102" s="4" t="s">
        <v>34</v>
      </c>
      <c r="S102" s="4" t="s">
        <v>33</v>
      </c>
      <c r="T102" s="4" t="s">
        <v>2244</v>
      </c>
      <c r="U102" s="4"/>
      <c r="V102" s="57" t="s">
        <v>63</v>
      </c>
      <c r="W102" s="58" t="s">
        <v>26</v>
      </c>
      <c r="X102" s="58" t="str">
        <f t="shared" si="118"/>
        <v>NInorganic</v>
      </c>
      <c r="Y102" s="58" t="s">
        <v>427</v>
      </c>
      <c r="Z102" s="58" t="str">
        <f t="shared" si="119"/>
        <v>NCOAGULATION</v>
      </c>
      <c r="AA102" s="58" t="str">
        <f t="shared" si="120"/>
        <v>NInorganicCOAGULATION</v>
      </c>
      <c r="AB102" s="8"/>
      <c r="AC102" s="8"/>
      <c r="AD102" s="8"/>
      <c r="AE102" s="8"/>
      <c r="AF102" s="8"/>
      <c r="AG102" s="8"/>
      <c r="AH102" s="8"/>
      <c r="AI102" s="8"/>
      <c r="AJ102" s="8"/>
      <c r="AK102" s="8">
        <f t="shared" si="78"/>
        <v>0</v>
      </c>
      <c r="AL102" s="8">
        <f t="shared" si="79"/>
        <v>0</v>
      </c>
      <c r="AM102" s="8">
        <f t="shared" si="80"/>
        <v>0</v>
      </c>
      <c r="AN102" s="8">
        <f t="shared" si="81"/>
        <v>0</v>
      </c>
      <c r="AO102" s="8">
        <f t="shared" si="82"/>
        <v>0</v>
      </c>
      <c r="AP102" s="8">
        <f t="shared" si="83"/>
        <v>0</v>
      </c>
      <c r="AQ102" s="8">
        <f t="shared" si="84"/>
        <v>0</v>
      </c>
      <c r="AR102" s="8">
        <f t="shared" si="85"/>
        <v>0</v>
      </c>
      <c r="AS102" s="8">
        <f t="shared" si="86"/>
        <v>0</v>
      </c>
      <c r="AT102" s="8">
        <f t="shared" si="87"/>
        <v>0</v>
      </c>
      <c r="AU102" s="8">
        <f t="shared" si="88"/>
        <v>0</v>
      </c>
      <c r="AV102" s="8">
        <f t="shared" si="89"/>
        <v>0</v>
      </c>
      <c r="AW102" s="8">
        <f t="shared" si="90"/>
        <v>0</v>
      </c>
      <c r="AX102" s="8">
        <f t="shared" si="91"/>
        <v>0</v>
      </c>
      <c r="AY102" s="8">
        <f t="shared" si="92"/>
        <v>0</v>
      </c>
      <c r="AZ102" s="8">
        <f t="shared" si="93"/>
        <v>0</v>
      </c>
      <c r="BA102" s="8">
        <f t="shared" si="94"/>
        <v>0</v>
      </c>
      <c r="BB102" s="8">
        <f t="shared" si="95"/>
        <v>0</v>
      </c>
      <c r="BC102" s="8">
        <f t="shared" si="96"/>
        <v>0</v>
      </c>
      <c r="BD102" s="8">
        <f t="shared" si="97"/>
        <v>0</v>
      </c>
      <c r="BE102" s="8">
        <f t="shared" si="98"/>
        <v>0</v>
      </c>
      <c r="BF102" s="8">
        <f t="shared" si="99"/>
        <v>0</v>
      </c>
      <c r="BG102" s="8">
        <f t="shared" si="100"/>
        <v>0</v>
      </c>
      <c r="BH102" s="8">
        <f t="shared" si="101"/>
        <v>0</v>
      </c>
      <c r="BI102" s="8">
        <f t="shared" si="102"/>
        <v>0</v>
      </c>
      <c r="BJ102" s="8">
        <f t="shared" si="103"/>
        <v>0</v>
      </c>
      <c r="BK102" s="8">
        <f t="shared" si="104"/>
        <v>0</v>
      </c>
      <c r="BL102" s="8">
        <f t="shared" si="105"/>
        <v>0</v>
      </c>
      <c r="BM102" s="8">
        <f t="shared" si="106"/>
        <v>0</v>
      </c>
      <c r="BN102" s="8">
        <f t="shared" si="107"/>
        <v>0</v>
      </c>
      <c r="BO102" s="8">
        <f t="shared" si="108"/>
        <v>0</v>
      </c>
      <c r="BP102" s="8">
        <f t="shared" si="109"/>
        <v>0</v>
      </c>
      <c r="BQ102" s="8">
        <f t="shared" si="110"/>
        <v>0</v>
      </c>
      <c r="BR102" s="8">
        <f t="shared" si="111"/>
        <v>0</v>
      </c>
      <c r="BS102" s="8">
        <f t="shared" si="112"/>
        <v>0</v>
      </c>
      <c r="BT102" s="44">
        <f t="shared" si="113"/>
        <v>0</v>
      </c>
      <c r="BU102" s="7"/>
    </row>
    <row r="103" spans="1:75" s="15" customFormat="1" ht="28.8" x14ac:dyDescent="0.3">
      <c r="A103" s="4" t="s">
        <v>1833</v>
      </c>
      <c r="B103" s="4" t="s">
        <v>2261</v>
      </c>
      <c r="C103" s="4">
        <v>2010</v>
      </c>
      <c r="D103" s="4" t="s">
        <v>391</v>
      </c>
      <c r="E103" s="4">
        <v>5</v>
      </c>
      <c r="F103" s="4">
        <v>6</v>
      </c>
      <c r="G103" s="4"/>
      <c r="H103" s="4">
        <v>881</v>
      </c>
      <c r="I103" s="4">
        <v>896</v>
      </c>
      <c r="J103" s="4"/>
      <c r="K103" s="4">
        <v>26</v>
      </c>
      <c r="L103" s="4" t="s">
        <v>1835</v>
      </c>
      <c r="M103" s="4" t="s">
        <v>1836</v>
      </c>
      <c r="N103" s="4" t="s">
        <v>1837</v>
      </c>
      <c r="O103" s="4" t="s">
        <v>1838</v>
      </c>
      <c r="P103" s="4" t="s">
        <v>1839</v>
      </c>
      <c r="Q103" s="4" t="s">
        <v>1840</v>
      </c>
      <c r="R103" s="4" t="s">
        <v>34</v>
      </c>
      <c r="S103" s="4" t="s">
        <v>33</v>
      </c>
      <c r="T103" s="4" t="s">
        <v>1841</v>
      </c>
      <c r="U103" s="4"/>
      <c r="V103" s="57" t="s">
        <v>31</v>
      </c>
      <c r="W103" s="58" t="s">
        <v>26</v>
      </c>
      <c r="X103" s="58" t="str">
        <f t="shared" si="118"/>
        <v>YInorganic</v>
      </c>
      <c r="Y103" s="58" t="s">
        <v>427</v>
      </c>
      <c r="Z103" s="58" t="str">
        <f t="shared" si="119"/>
        <v>YCOAGULATION</v>
      </c>
      <c r="AA103" s="58" t="str">
        <f t="shared" si="120"/>
        <v>YInorganicCOAGULATION</v>
      </c>
      <c r="AB103" s="8"/>
      <c r="AC103" s="8"/>
      <c r="AD103" s="8"/>
      <c r="AE103" s="8" t="s">
        <v>4461</v>
      </c>
      <c r="AF103" s="8"/>
      <c r="AG103" s="8" t="s">
        <v>4461</v>
      </c>
      <c r="AH103" s="8"/>
      <c r="AI103" s="8"/>
      <c r="AJ103" s="8"/>
      <c r="AK103" s="8">
        <f t="shared" si="78"/>
        <v>0</v>
      </c>
      <c r="AL103" s="8">
        <f t="shared" si="79"/>
        <v>0</v>
      </c>
      <c r="AM103" s="8">
        <f t="shared" si="80"/>
        <v>0</v>
      </c>
      <c r="AN103" s="8">
        <f t="shared" si="81"/>
        <v>0</v>
      </c>
      <c r="AO103" s="8">
        <f t="shared" si="82"/>
        <v>0</v>
      </c>
      <c r="AP103" s="8">
        <f t="shared" si="83"/>
        <v>0</v>
      </c>
      <c r="AQ103" s="8">
        <f t="shared" si="84"/>
        <v>0</v>
      </c>
      <c r="AR103" s="8">
        <f t="shared" si="85"/>
        <v>0</v>
      </c>
      <c r="AS103" s="8">
        <f t="shared" si="86"/>
        <v>0</v>
      </c>
      <c r="AT103" s="8">
        <f t="shared" si="87"/>
        <v>0</v>
      </c>
      <c r="AU103" s="8">
        <f t="shared" si="88"/>
        <v>0</v>
      </c>
      <c r="AV103" s="8">
        <f t="shared" si="89"/>
        <v>0</v>
      </c>
      <c r="AW103" s="8">
        <f t="shared" si="90"/>
        <v>0</v>
      </c>
      <c r="AX103" s="8">
        <f t="shared" si="91"/>
        <v>0</v>
      </c>
      <c r="AY103" s="8">
        <f t="shared" si="92"/>
        <v>0</v>
      </c>
      <c r="AZ103" s="8">
        <f t="shared" si="93"/>
        <v>0</v>
      </c>
      <c r="BA103" s="8">
        <f t="shared" si="94"/>
        <v>0</v>
      </c>
      <c r="BB103" s="8">
        <f t="shared" si="95"/>
        <v>0</v>
      </c>
      <c r="BC103" s="8">
        <f t="shared" si="96"/>
        <v>0</v>
      </c>
      <c r="BD103" s="8">
        <f t="shared" si="97"/>
        <v>0</v>
      </c>
      <c r="BE103" s="8">
        <f t="shared" si="98"/>
        <v>0</v>
      </c>
      <c r="BF103" s="8">
        <f t="shared" si="99"/>
        <v>1</v>
      </c>
      <c r="BG103" s="8">
        <f t="shared" si="100"/>
        <v>0</v>
      </c>
      <c r="BH103" s="8">
        <f t="shared" si="101"/>
        <v>1</v>
      </c>
      <c r="BI103" s="8">
        <f t="shared" si="102"/>
        <v>0</v>
      </c>
      <c r="BJ103" s="8">
        <f t="shared" si="103"/>
        <v>0</v>
      </c>
      <c r="BK103" s="8">
        <f t="shared" si="104"/>
        <v>0</v>
      </c>
      <c r="BL103" s="8">
        <f t="shared" si="105"/>
        <v>0</v>
      </c>
      <c r="BM103" s="8">
        <f t="shared" si="106"/>
        <v>0</v>
      </c>
      <c r="BN103" s="8">
        <f t="shared" si="107"/>
        <v>0</v>
      </c>
      <c r="BO103" s="8">
        <f t="shared" si="108"/>
        <v>0</v>
      </c>
      <c r="BP103" s="8">
        <f t="shared" si="109"/>
        <v>0</v>
      </c>
      <c r="BQ103" s="8">
        <f t="shared" si="110"/>
        <v>0</v>
      </c>
      <c r="BR103" s="8">
        <f t="shared" si="111"/>
        <v>0</v>
      </c>
      <c r="BS103" s="8">
        <f t="shared" si="112"/>
        <v>0</v>
      </c>
      <c r="BT103" s="44">
        <f t="shared" si="113"/>
        <v>0</v>
      </c>
      <c r="BU103" s="7"/>
    </row>
    <row r="104" spans="1:75" s="15" customFormat="1" ht="28.8" x14ac:dyDescent="0.3">
      <c r="A104" s="4" t="s">
        <v>2260</v>
      </c>
      <c r="B104" s="4" t="s">
        <v>863</v>
      </c>
      <c r="C104" s="4">
        <v>2017</v>
      </c>
      <c r="D104" s="4" t="s">
        <v>237</v>
      </c>
      <c r="E104" s="4">
        <v>34</v>
      </c>
      <c r="F104" s="4">
        <v>3</v>
      </c>
      <c r="G104" s="4"/>
      <c r="H104" s="4">
        <v>591</v>
      </c>
      <c r="I104" s="4">
        <v>598</v>
      </c>
      <c r="J104" s="4"/>
      <c r="K104" s="4"/>
      <c r="L104" s="4" t="s">
        <v>2262</v>
      </c>
      <c r="M104" s="4" t="s">
        <v>2263</v>
      </c>
      <c r="N104" s="4" t="s">
        <v>2264</v>
      </c>
      <c r="O104" s="4" t="s">
        <v>2265</v>
      </c>
      <c r="P104" s="4" t="s">
        <v>2266</v>
      </c>
      <c r="Q104" s="4" t="s">
        <v>2267</v>
      </c>
      <c r="R104" s="4" t="s">
        <v>34</v>
      </c>
      <c r="S104" s="4" t="s">
        <v>33</v>
      </c>
      <c r="T104" s="4" t="s">
        <v>2268</v>
      </c>
      <c r="U104" s="4"/>
      <c r="V104" s="57" t="s">
        <v>31</v>
      </c>
      <c r="W104" s="58" t="s">
        <v>26</v>
      </c>
      <c r="X104" s="58" t="str">
        <f t="shared" si="118"/>
        <v>YInorganic</v>
      </c>
      <c r="Y104" s="58" t="s">
        <v>427</v>
      </c>
      <c r="Z104" s="58" t="str">
        <f t="shared" si="119"/>
        <v>YCOAGULATION</v>
      </c>
      <c r="AA104" s="58" t="str">
        <f t="shared" si="120"/>
        <v>YInorganicCOAGULATION</v>
      </c>
      <c r="AB104" s="8"/>
      <c r="AC104" s="8"/>
      <c r="AD104" s="8"/>
      <c r="AE104" s="8"/>
      <c r="AF104" s="8"/>
      <c r="AG104" s="8"/>
      <c r="AH104" s="8"/>
      <c r="AI104" s="8"/>
      <c r="AJ104" s="8"/>
      <c r="AK104" s="8">
        <f t="shared" si="78"/>
        <v>0</v>
      </c>
      <c r="AL104" s="8">
        <f t="shared" si="79"/>
        <v>0</v>
      </c>
      <c r="AM104" s="8">
        <f t="shared" si="80"/>
        <v>0</v>
      </c>
      <c r="AN104" s="8">
        <f t="shared" si="81"/>
        <v>0</v>
      </c>
      <c r="AO104" s="8">
        <f t="shared" si="82"/>
        <v>0</v>
      </c>
      <c r="AP104" s="8">
        <f t="shared" si="83"/>
        <v>0</v>
      </c>
      <c r="AQ104" s="8">
        <f t="shared" si="84"/>
        <v>0</v>
      </c>
      <c r="AR104" s="8">
        <f t="shared" si="85"/>
        <v>0</v>
      </c>
      <c r="AS104" s="8">
        <f t="shared" si="86"/>
        <v>0</v>
      </c>
      <c r="AT104" s="8">
        <f t="shared" si="87"/>
        <v>0</v>
      </c>
      <c r="AU104" s="8">
        <f t="shared" si="88"/>
        <v>0</v>
      </c>
      <c r="AV104" s="8">
        <f t="shared" si="89"/>
        <v>0</v>
      </c>
      <c r="AW104" s="8">
        <f t="shared" si="90"/>
        <v>0</v>
      </c>
      <c r="AX104" s="8">
        <f t="shared" si="91"/>
        <v>0</v>
      </c>
      <c r="AY104" s="8">
        <f t="shared" si="92"/>
        <v>0</v>
      </c>
      <c r="AZ104" s="8">
        <f t="shared" si="93"/>
        <v>0</v>
      </c>
      <c r="BA104" s="8">
        <f t="shared" si="94"/>
        <v>0</v>
      </c>
      <c r="BB104" s="8">
        <f t="shared" si="95"/>
        <v>0</v>
      </c>
      <c r="BC104" s="8">
        <f t="shared" si="96"/>
        <v>0</v>
      </c>
      <c r="BD104" s="8">
        <f t="shared" si="97"/>
        <v>0</v>
      </c>
      <c r="BE104" s="8">
        <f t="shared" si="98"/>
        <v>0</v>
      </c>
      <c r="BF104" s="8">
        <f t="shared" si="99"/>
        <v>0</v>
      </c>
      <c r="BG104" s="8">
        <f t="shared" si="100"/>
        <v>0</v>
      </c>
      <c r="BH104" s="8">
        <f t="shared" si="101"/>
        <v>0</v>
      </c>
      <c r="BI104" s="8">
        <f t="shared" si="102"/>
        <v>0</v>
      </c>
      <c r="BJ104" s="8">
        <f t="shared" si="103"/>
        <v>0</v>
      </c>
      <c r="BK104" s="8">
        <f t="shared" si="104"/>
        <v>0</v>
      </c>
      <c r="BL104" s="8">
        <f t="shared" si="105"/>
        <v>0</v>
      </c>
      <c r="BM104" s="8">
        <f t="shared" si="106"/>
        <v>0</v>
      </c>
      <c r="BN104" s="8">
        <f t="shared" si="107"/>
        <v>0</v>
      </c>
      <c r="BO104" s="8">
        <f t="shared" si="108"/>
        <v>0</v>
      </c>
      <c r="BP104" s="8">
        <f t="shared" si="109"/>
        <v>0</v>
      </c>
      <c r="BQ104" s="8">
        <f t="shared" si="110"/>
        <v>0</v>
      </c>
      <c r="BR104" s="8">
        <f t="shared" si="111"/>
        <v>0</v>
      </c>
      <c r="BS104" s="8">
        <f t="shared" si="112"/>
        <v>0</v>
      </c>
      <c r="BT104" s="44">
        <f t="shared" si="113"/>
        <v>0</v>
      </c>
      <c r="BU104" s="7"/>
    </row>
    <row r="105" spans="1:75" s="15" customFormat="1" ht="28.8" x14ac:dyDescent="0.3">
      <c r="A105" s="4" t="s">
        <v>800</v>
      </c>
      <c r="B105" s="4" t="s">
        <v>799</v>
      </c>
      <c r="C105" s="4">
        <v>2011</v>
      </c>
      <c r="D105" s="4" t="s">
        <v>181</v>
      </c>
      <c r="E105" s="4">
        <v>32</v>
      </c>
      <c r="F105" s="4">
        <v>26</v>
      </c>
      <c r="G105" s="4"/>
      <c r="H105" s="4">
        <v>5970</v>
      </c>
      <c r="I105" s="4">
        <v>5978</v>
      </c>
      <c r="J105" s="4"/>
      <c r="K105" s="4">
        <v>35</v>
      </c>
      <c r="L105" s="4" t="s">
        <v>798</v>
      </c>
      <c r="M105" s="4" t="s">
        <v>797</v>
      </c>
      <c r="N105" s="4" t="s">
        <v>796</v>
      </c>
      <c r="O105" s="4" t="s">
        <v>795</v>
      </c>
      <c r="P105" s="4" t="s">
        <v>794</v>
      </c>
      <c r="Q105" s="4" t="s">
        <v>793</v>
      </c>
      <c r="R105" s="4" t="s">
        <v>34</v>
      </c>
      <c r="S105" s="4" t="s">
        <v>33</v>
      </c>
      <c r="T105" s="4" t="s">
        <v>792</v>
      </c>
      <c r="U105" s="4"/>
      <c r="V105" s="57" t="s">
        <v>31</v>
      </c>
      <c r="W105" s="58" t="s">
        <v>26</v>
      </c>
      <c r="X105" s="58" t="str">
        <f t="shared" si="118"/>
        <v>YInorganic</v>
      </c>
      <c r="Y105" s="58" t="s">
        <v>427</v>
      </c>
      <c r="Z105" s="58" t="str">
        <f t="shared" si="119"/>
        <v>YCOAGULATION</v>
      </c>
      <c r="AA105" s="58" t="str">
        <f t="shared" si="120"/>
        <v>YInorganicCOAGULATION</v>
      </c>
      <c r="AB105" s="8"/>
      <c r="AC105" s="8"/>
      <c r="AD105" s="8"/>
      <c r="AE105" s="8"/>
      <c r="AF105" s="8"/>
      <c r="AG105" s="8" t="s">
        <v>4461</v>
      </c>
      <c r="AH105" s="8"/>
      <c r="AI105" s="8"/>
      <c r="AJ105" s="8"/>
      <c r="AK105" s="8">
        <f t="shared" si="78"/>
        <v>0</v>
      </c>
      <c r="AL105" s="8">
        <f t="shared" si="79"/>
        <v>0</v>
      </c>
      <c r="AM105" s="8">
        <f t="shared" si="80"/>
        <v>0</v>
      </c>
      <c r="AN105" s="8">
        <f t="shared" si="81"/>
        <v>0</v>
      </c>
      <c r="AO105" s="8">
        <f t="shared" si="82"/>
        <v>0</v>
      </c>
      <c r="AP105" s="8">
        <f t="shared" si="83"/>
        <v>0</v>
      </c>
      <c r="AQ105" s="8">
        <f t="shared" si="84"/>
        <v>0</v>
      </c>
      <c r="AR105" s="8">
        <f t="shared" si="85"/>
        <v>0</v>
      </c>
      <c r="AS105" s="8">
        <f t="shared" si="86"/>
        <v>0</v>
      </c>
      <c r="AT105" s="8">
        <f t="shared" si="87"/>
        <v>0</v>
      </c>
      <c r="AU105" s="8">
        <f t="shared" si="88"/>
        <v>0</v>
      </c>
      <c r="AV105" s="8">
        <f t="shared" si="89"/>
        <v>0</v>
      </c>
      <c r="AW105" s="8">
        <f t="shared" si="90"/>
        <v>0</v>
      </c>
      <c r="AX105" s="8">
        <f t="shared" si="91"/>
        <v>0</v>
      </c>
      <c r="AY105" s="8">
        <f t="shared" si="92"/>
        <v>0</v>
      </c>
      <c r="AZ105" s="8">
        <f t="shared" si="93"/>
        <v>0</v>
      </c>
      <c r="BA105" s="8">
        <f t="shared" si="94"/>
        <v>0</v>
      </c>
      <c r="BB105" s="8">
        <f t="shared" si="95"/>
        <v>0</v>
      </c>
      <c r="BC105" s="8">
        <f t="shared" si="96"/>
        <v>0</v>
      </c>
      <c r="BD105" s="8">
        <f t="shared" si="97"/>
        <v>0</v>
      </c>
      <c r="BE105" s="8">
        <f t="shared" si="98"/>
        <v>0</v>
      </c>
      <c r="BF105" s="8">
        <f t="shared" si="99"/>
        <v>0</v>
      </c>
      <c r="BG105" s="8">
        <f t="shared" si="100"/>
        <v>0</v>
      </c>
      <c r="BH105" s="8">
        <f t="shared" si="101"/>
        <v>1</v>
      </c>
      <c r="BI105" s="8">
        <f t="shared" si="102"/>
        <v>0</v>
      </c>
      <c r="BJ105" s="8">
        <f t="shared" si="103"/>
        <v>0</v>
      </c>
      <c r="BK105" s="8">
        <f t="shared" si="104"/>
        <v>0</v>
      </c>
      <c r="BL105" s="8">
        <f t="shared" si="105"/>
        <v>0</v>
      </c>
      <c r="BM105" s="8">
        <f t="shared" si="106"/>
        <v>0</v>
      </c>
      <c r="BN105" s="8">
        <f t="shared" si="107"/>
        <v>0</v>
      </c>
      <c r="BO105" s="8">
        <f t="shared" si="108"/>
        <v>0</v>
      </c>
      <c r="BP105" s="8">
        <f t="shared" si="109"/>
        <v>0</v>
      </c>
      <c r="BQ105" s="8">
        <f t="shared" si="110"/>
        <v>0</v>
      </c>
      <c r="BR105" s="8">
        <f t="shared" si="111"/>
        <v>0</v>
      </c>
      <c r="BS105" s="8">
        <f t="shared" si="112"/>
        <v>0</v>
      </c>
      <c r="BT105" s="44">
        <f t="shared" si="113"/>
        <v>0</v>
      </c>
      <c r="BU105" s="7"/>
    </row>
    <row r="106" spans="1:75" s="15" customFormat="1" ht="28.8" x14ac:dyDescent="0.3">
      <c r="A106" s="4" t="s">
        <v>3940</v>
      </c>
      <c r="B106" s="74" t="s">
        <v>2294</v>
      </c>
      <c r="C106" s="4">
        <v>2014</v>
      </c>
      <c r="D106" s="4" t="s">
        <v>1151</v>
      </c>
      <c r="E106" s="4">
        <v>102</v>
      </c>
      <c r="F106" s="4">
        <v>5</v>
      </c>
      <c r="G106" s="4"/>
      <c r="H106" s="4">
        <v>897</v>
      </c>
      <c r="I106" s="4">
        <v>902</v>
      </c>
      <c r="J106" s="4"/>
      <c r="K106" s="4">
        <v>8</v>
      </c>
      <c r="L106" s="4" t="s">
        <v>3941</v>
      </c>
      <c r="M106" s="4" t="s">
        <v>3942</v>
      </c>
      <c r="N106" s="4" t="s">
        <v>3943</v>
      </c>
      <c r="O106" s="4" t="s">
        <v>3944</v>
      </c>
      <c r="P106" s="4" t="s">
        <v>3945</v>
      </c>
      <c r="Q106" s="4" t="s">
        <v>3946</v>
      </c>
      <c r="R106" s="4" t="s">
        <v>34</v>
      </c>
      <c r="S106" s="4" t="s">
        <v>33</v>
      </c>
      <c r="T106" s="4" t="s">
        <v>3947</v>
      </c>
      <c r="U106" s="4"/>
      <c r="V106" s="57" t="s">
        <v>31</v>
      </c>
      <c r="W106" s="58" t="s">
        <v>26</v>
      </c>
      <c r="X106" s="58" t="str">
        <f t="shared" ref="X106" si="121">CONCATENATE(V106,W106)</f>
        <v>YInorganic</v>
      </c>
      <c r="Y106" s="58" t="s">
        <v>427</v>
      </c>
      <c r="Z106" s="58" t="str">
        <f t="shared" ref="Z106" si="122">CONCATENATE(V106,Y106)</f>
        <v>YCOAGULATION</v>
      </c>
      <c r="AA106" s="58" t="str">
        <f t="shared" ref="AA106" si="123">CONCATENATE(X106,Y106)</f>
        <v>YInorganicCOAGULATION</v>
      </c>
      <c r="AB106" s="8"/>
      <c r="AC106" s="8"/>
      <c r="AD106" s="8" t="s">
        <v>4461</v>
      </c>
      <c r="AE106" s="8"/>
      <c r="AF106" s="8"/>
      <c r="AG106" s="8"/>
      <c r="AH106" s="8"/>
      <c r="AI106" s="8"/>
      <c r="AJ106" s="8"/>
      <c r="AK106" s="8">
        <f t="shared" si="78"/>
        <v>0</v>
      </c>
      <c r="AL106" s="8">
        <f t="shared" si="79"/>
        <v>0</v>
      </c>
      <c r="AM106" s="8">
        <f t="shared" si="80"/>
        <v>0</v>
      </c>
      <c r="AN106" s="8">
        <f t="shared" si="81"/>
        <v>0</v>
      </c>
      <c r="AO106" s="8">
        <f t="shared" si="82"/>
        <v>0</v>
      </c>
      <c r="AP106" s="8">
        <f t="shared" si="83"/>
        <v>0</v>
      </c>
      <c r="AQ106" s="8">
        <f t="shared" si="84"/>
        <v>0</v>
      </c>
      <c r="AR106" s="8">
        <f t="shared" si="85"/>
        <v>0</v>
      </c>
      <c r="AS106" s="8">
        <f t="shared" si="86"/>
        <v>0</v>
      </c>
      <c r="AT106" s="8">
        <f t="shared" si="87"/>
        <v>0</v>
      </c>
      <c r="AU106" s="8">
        <f t="shared" si="88"/>
        <v>0</v>
      </c>
      <c r="AV106" s="8">
        <f t="shared" si="89"/>
        <v>0</v>
      </c>
      <c r="AW106" s="8">
        <f t="shared" si="90"/>
        <v>0</v>
      </c>
      <c r="AX106" s="8">
        <f t="shared" si="91"/>
        <v>0</v>
      </c>
      <c r="AY106" s="8">
        <f t="shared" si="92"/>
        <v>0</v>
      </c>
      <c r="AZ106" s="8">
        <f t="shared" si="93"/>
        <v>0</v>
      </c>
      <c r="BA106" s="8">
        <f t="shared" si="94"/>
        <v>0</v>
      </c>
      <c r="BB106" s="8">
        <f t="shared" si="95"/>
        <v>0</v>
      </c>
      <c r="BC106" s="8">
        <f t="shared" si="96"/>
        <v>0</v>
      </c>
      <c r="BD106" s="8">
        <f t="shared" si="97"/>
        <v>0</v>
      </c>
      <c r="BE106" s="8">
        <f t="shared" si="98"/>
        <v>1</v>
      </c>
      <c r="BF106" s="8">
        <f t="shared" si="99"/>
        <v>0</v>
      </c>
      <c r="BG106" s="8">
        <f t="shared" si="100"/>
        <v>0</v>
      </c>
      <c r="BH106" s="8">
        <f t="shared" si="101"/>
        <v>0</v>
      </c>
      <c r="BI106" s="8">
        <f t="shared" si="102"/>
        <v>0</v>
      </c>
      <c r="BJ106" s="8">
        <f t="shared" si="103"/>
        <v>0</v>
      </c>
      <c r="BK106" s="8">
        <f t="shared" si="104"/>
        <v>0</v>
      </c>
      <c r="BL106" s="8">
        <f t="shared" si="105"/>
        <v>0</v>
      </c>
      <c r="BM106" s="8">
        <f t="shared" si="106"/>
        <v>0</v>
      </c>
      <c r="BN106" s="8">
        <f t="shared" si="107"/>
        <v>0</v>
      </c>
      <c r="BO106" s="8">
        <f t="shared" si="108"/>
        <v>0</v>
      </c>
      <c r="BP106" s="8">
        <f t="shared" si="109"/>
        <v>0</v>
      </c>
      <c r="BQ106" s="8">
        <f t="shared" si="110"/>
        <v>0</v>
      </c>
      <c r="BR106" s="8">
        <f t="shared" si="111"/>
        <v>0</v>
      </c>
      <c r="BS106" s="8">
        <f t="shared" si="112"/>
        <v>0</v>
      </c>
      <c r="BT106" s="44">
        <f t="shared" si="113"/>
        <v>0</v>
      </c>
      <c r="BU106" s="7"/>
    </row>
    <row r="107" spans="1:75" s="15" customFormat="1" ht="28.8" x14ac:dyDescent="0.3">
      <c r="A107" s="4" t="s">
        <v>2293</v>
      </c>
      <c r="B107" s="4" t="s">
        <v>845</v>
      </c>
      <c r="C107" s="4">
        <v>2012</v>
      </c>
      <c r="D107" s="4" t="s">
        <v>97</v>
      </c>
      <c r="E107" s="4">
        <v>8</v>
      </c>
      <c r="F107" s="4">
        <v>3</v>
      </c>
      <c r="G107" s="4"/>
      <c r="H107" s="4">
        <v>328</v>
      </c>
      <c r="I107" s="4">
        <v>336</v>
      </c>
      <c r="J107" s="4"/>
      <c r="K107" s="4">
        <v>102</v>
      </c>
      <c r="L107" s="4" t="s">
        <v>2295</v>
      </c>
      <c r="M107" s="4" t="s">
        <v>2296</v>
      </c>
      <c r="N107" s="4" t="s">
        <v>2297</v>
      </c>
      <c r="O107" s="4" t="s">
        <v>2298</v>
      </c>
      <c r="P107" s="4" t="s">
        <v>2299</v>
      </c>
      <c r="Q107" s="4" t="s">
        <v>2300</v>
      </c>
      <c r="R107" s="4" t="s">
        <v>34</v>
      </c>
      <c r="S107" s="4" t="s">
        <v>33</v>
      </c>
      <c r="T107" s="4" t="s">
        <v>2301</v>
      </c>
      <c r="U107" s="4"/>
      <c r="V107" s="57" t="s">
        <v>31</v>
      </c>
      <c r="W107" s="58" t="s">
        <v>26</v>
      </c>
      <c r="X107" s="58" t="str">
        <f t="shared" si="118"/>
        <v>YInorganic</v>
      </c>
      <c r="Y107" s="58" t="s">
        <v>427</v>
      </c>
      <c r="Z107" s="58" t="str">
        <f t="shared" si="119"/>
        <v>YCOAGULATION</v>
      </c>
      <c r="AA107" s="58" t="str">
        <f t="shared" si="120"/>
        <v>YInorganicCOAGULATION</v>
      </c>
      <c r="AB107" s="8"/>
      <c r="AC107" s="8"/>
      <c r="AD107" s="8"/>
      <c r="AE107" s="8"/>
      <c r="AF107" s="8"/>
      <c r="AG107" s="8"/>
      <c r="AH107" s="8"/>
      <c r="AI107" s="8"/>
      <c r="AJ107" s="8"/>
      <c r="AK107" s="8">
        <f t="shared" si="78"/>
        <v>0</v>
      </c>
      <c r="AL107" s="8">
        <f t="shared" si="79"/>
        <v>0</v>
      </c>
      <c r="AM107" s="8">
        <f t="shared" si="80"/>
        <v>0</v>
      </c>
      <c r="AN107" s="8">
        <f t="shared" si="81"/>
        <v>0</v>
      </c>
      <c r="AO107" s="8">
        <f t="shared" si="82"/>
        <v>0</v>
      </c>
      <c r="AP107" s="8">
        <f t="shared" si="83"/>
        <v>0</v>
      </c>
      <c r="AQ107" s="8">
        <f t="shared" si="84"/>
        <v>0</v>
      </c>
      <c r="AR107" s="8">
        <f t="shared" si="85"/>
        <v>0</v>
      </c>
      <c r="AS107" s="8">
        <f t="shared" si="86"/>
        <v>0</v>
      </c>
      <c r="AT107" s="8">
        <f t="shared" si="87"/>
        <v>0</v>
      </c>
      <c r="AU107" s="8">
        <f t="shared" si="88"/>
        <v>0</v>
      </c>
      <c r="AV107" s="8">
        <f t="shared" si="89"/>
        <v>0</v>
      </c>
      <c r="AW107" s="8">
        <f t="shared" si="90"/>
        <v>0</v>
      </c>
      <c r="AX107" s="8">
        <f t="shared" si="91"/>
        <v>0</v>
      </c>
      <c r="AY107" s="8">
        <f t="shared" si="92"/>
        <v>0</v>
      </c>
      <c r="AZ107" s="8">
        <f t="shared" si="93"/>
        <v>0</v>
      </c>
      <c r="BA107" s="8">
        <f t="shared" si="94"/>
        <v>0</v>
      </c>
      <c r="BB107" s="8">
        <f t="shared" si="95"/>
        <v>0</v>
      </c>
      <c r="BC107" s="8">
        <f t="shared" si="96"/>
        <v>0</v>
      </c>
      <c r="BD107" s="8">
        <f t="shared" si="97"/>
        <v>0</v>
      </c>
      <c r="BE107" s="8">
        <f t="shared" si="98"/>
        <v>0</v>
      </c>
      <c r="BF107" s="8">
        <f t="shared" si="99"/>
        <v>0</v>
      </c>
      <c r="BG107" s="8">
        <f t="shared" si="100"/>
        <v>0</v>
      </c>
      <c r="BH107" s="8">
        <f t="shared" si="101"/>
        <v>0</v>
      </c>
      <c r="BI107" s="8">
        <f t="shared" si="102"/>
        <v>0</v>
      </c>
      <c r="BJ107" s="8">
        <f t="shared" si="103"/>
        <v>0</v>
      </c>
      <c r="BK107" s="8">
        <f t="shared" si="104"/>
        <v>0</v>
      </c>
      <c r="BL107" s="8">
        <f t="shared" si="105"/>
        <v>0</v>
      </c>
      <c r="BM107" s="8">
        <f t="shared" si="106"/>
        <v>0</v>
      </c>
      <c r="BN107" s="8">
        <f t="shared" si="107"/>
        <v>0</v>
      </c>
      <c r="BO107" s="8">
        <f t="shared" si="108"/>
        <v>0</v>
      </c>
      <c r="BP107" s="8">
        <f t="shared" si="109"/>
        <v>0</v>
      </c>
      <c r="BQ107" s="8">
        <f t="shared" si="110"/>
        <v>0</v>
      </c>
      <c r="BR107" s="8">
        <f t="shared" si="111"/>
        <v>0</v>
      </c>
      <c r="BS107" s="8">
        <f t="shared" si="112"/>
        <v>0</v>
      </c>
      <c r="BT107" s="44">
        <f t="shared" si="113"/>
        <v>0</v>
      </c>
      <c r="BU107" s="7"/>
    </row>
    <row r="108" spans="1:75" s="15" customFormat="1" ht="28.8" x14ac:dyDescent="0.3">
      <c r="A108" s="4" t="s">
        <v>846</v>
      </c>
      <c r="B108" s="4" t="s">
        <v>827</v>
      </c>
      <c r="C108" s="4">
        <v>2014</v>
      </c>
      <c r="D108" s="4" t="s">
        <v>147</v>
      </c>
      <c r="E108" s="4">
        <v>9</v>
      </c>
      <c r="F108" s="4">
        <v>1</v>
      </c>
      <c r="G108" s="4"/>
      <c r="H108" s="4">
        <v>2279</v>
      </c>
      <c r="I108" s="4">
        <v>2789</v>
      </c>
      <c r="J108" s="4"/>
      <c r="K108" s="4">
        <v>23</v>
      </c>
      <c r="L108" s="4" t="s">
        <v>844</v>
      </c>
      <c r="M108" s="4" t="s">
        <v>843</v>
      </c>
      <c r="N108" s="4" t="s">
        <v>842</v>
      </c>
      <c r="O108" s="4" t="s">
        <v>841</v>
      </c>
      <c r="P108" s="4" t="s">
        <v>840</v>
      </c>
      <c r="Q108" s="4" t="s">
        <v>839</v>
      </c>
      <c r="R108" s="4" t="s">
        <v>34</v>
      </c>
      <c r="S108" s="4" t="s">
        <v>33</v>
      </c>
      <c r="T108" s="4" t="s">
        <v>838</v>
      </c>
      <c r="U108" s="4"/>
      <c r="V108" s="57" t="s">
        <v>31</v>
      </c>
      <c r="W108" s="58" t="s">
        <v>26</v>
      </c>
      <c r="X108" s="58" t="str">
        <f t="shared" si="118"/>
        <v>YInorganic</v>
      </c>
      <c r="Y108" s="58" t="s">
        <v>427</v>
      </c>
      <c r="Z108" s="58" t="str">
        <f t="shared" si="119"/>
        <v>YCOAGULATION</v>
      </c>
      <c r="AA108" s="58" t="str">
        <f t="shared" si="120"/>
        <v>YInorganicCOAGULATION</v>
      </c>
      <c r="AB108" s="8" t="s">
        <v>4461</v>
      </c>
      <c r="AC108" s="8"/>
      <c r="AD108" s="8"/>
      <c r="AE108" s="8"/>
      <c r="AF108" s="8"/>
      <c r="AG108" s="8"/>
      <c r="AH108" s="8"/>
      <c r="AI108" s="8"/>
      <c r="AJ108" s="8"/>
      <c r="AK108" s="8">
        <f t="shared" si="78"/>
        <v>0</v>
      </c>
      <c r="AL108" s="8">
        <f t="shared" si="79"/>
        <v>0</v>
      </c>
      <c r="AM108" s="8">
        <f t="shared" si="80"/>
        <v>0</v>
      </c>
      <c r="AN108" s="8">
        <f t="shared" si="81"/>
        <v>0</v>
      </c>
      <c r="AO108" s="8">
        <f t="shared" si="82"/>
        <v>0</v>
      </c>
      <c r="AP108" s="8">
        <f t="shared" si="83"/>
        <v>0</v>
      </c>
      <c r="AQ108" s="8">
        <f t="shared" si="84"/>
        <v>0</v>
      </c>
      <c r="AR108" s="8">
        <f t="shared" si="85"/>
        <v>0</v>
      </c>
      <c r="AS108" s="8">
        <f t="shared" si="86"/>
        <v>0</v>
      </c>
      <c r="AT108" s="8">
        <f t="shared" si="87"/>
        <v>0</v>
      </c>
      <c r="AU108" s="8">
        <f t="shared" si="88"/>
        <v>0</v>
      </c>
      <c r="AV108" s="8">
        <f t="shared" si="89"/>
        <v>0</v>
      </c>
      <c r="AW108" s="8">
        <f t="shared" si="90"/>
        <v>0</v>
      </c>
      <c r="AX108" s="8">
        <f t="shared" si="91"/>
        <v>0</v>
      </c>
      <c r="AY108" s="8">
        <f t="shared" si="92"/>
        <v>0</v>
      </c>
      <c r="AZ108" s="8">
        <f t="shared" si="93"/>
        <v>0</v>
      </c>
      <c r="BA108" s="8">
        <f t="shared" si="94"/>
        <v>0</v>
      </c>
      <c r="BB108" s="8">
        <f t="shared" si="95"/>
        <v>0</v>
      </c>
      <c r="BC108" s="8">
        <f t="shared" si="96"/>
        <v>1</v>
      </c>
      <c r="BD108" s="8">
        <f t="shared" si="97"/>
        <v>0</v>
      </c>
      <c r="BE108" s="8">
        <f t="shared" si="98"/>
        <v>0</v>
      </c>
      <c r="BF108" s="8">
        <f t="shared" si="99"/>
        <v>0</v>
      </c>
      <c r="BG108" s="8">
        <f t="shared" si="100"/>
        <v>0</v>
      </c>
      <c r="BH108" s="8">
        <f t="shared" si="101"/>
        <v>0</v>
      </c>
      <c r="BI108" s="8">
        <f t="shared" si="102"/>
        <v>0</v>
      </c>
      <c r="BJ108" s="8">
        <f t="shared" si="103"/>
        <v>0</v>
      </c>
      <c r="BK108" s="8">
        <f t="shared" si="104"/>
        <v>0</v>
      </c>
      <c r="BL108" s="8">
        <f t="shared" si="105"/>
        <v>0</v>
      </c>
      <c r="BM108" s="8">
        <f t="shared" si="106"/>
        <v>0</v>
      </c>
      <c r="BN108" s="8">
        <f t="shared" si="107"/>
        <v>0</v>
      </c>
      <c r="BO108" s="8">
        <f t="shared" si="108"/>
        <v>0</v>
      </c>
      <c r="BP108" s="8">
        <f t="shared" si="109"/>
        <v>0</v>
      </c>
      <c r="BQ108" s="8">
        <f t="shared" si="110"/>
        <v>0</v>
      </c>
      <c r="BR108" s="8">
        <f t="shared" si="111"/>
        <v>0</v>
      </c>
      <c r="BS108" s="8">
        <f t="shared" si="112"/>
        <v>0</v>
      </c>
      <c r="BT108" s="44">
        <f t="shared" si="113"/>
        <v>0</v>
      </c>
      <c r="BU108" s="7"/>
    </row>
    <row r="109" spans="1:75" s="15" customFormat="1" ht="28.8" x14ac:dyDescent="0.3">
      <c r="A109" s="4" t="s">
        <v>828</v>
      </c>
      <c r="B109" s="4" t="s">
        <v>2105</v>
      </c>
      <c r="C109" s="4">
        <v>2013</v>
      </c>
      <c r="D109" s="4" t="s">
        <v>826</v>
      </c>
      <c r="E109" s="4">
        <v>221</v>
      </c>
      <c r="F109" s="4">
        <v>2</v>
      </c>
      <c r="G109" s="4"/>
      <c r="H109" s="4">
        <v>137</v>
      </c>
      <c r="I109" s="4">
        <v>145</v>
      </c>
      <c r="J109" s="4"/>
      <c r="K109" s="4">
        <v>8</v>
      </c>
      <c r="L109" s="4" t="s">
        <v>825</v>
      </c>
      <c r="M109" s="4" t="s">
        <v>824</v>
      </c>
      <c r="N109" s="4" t="s">
        <v>823</v>
      </c>
      <c r="O109" s="4" t="s">
        <v>822</v>
      </c>
      <c r="P109" s="4" t="s">
        <v>821</v>
      </c>
      <c r="Q109" s="4" t="s">
        <v>820</v>
      </c>
      <c r="R109" s="4" t="s">
        <v>34</v>
      </c>
      <c r="S109" s="4" t="s">
        <v>33</v>
      </c>
      <c r="T109" s="4" t="s">
        <v>819</v>
      </c>
      <c r="U109" s="4"/>
      <c r="V109" s="57" t="s">
        <v>31</v>
      </c>
      <c r="W109" s="58" t="s">
        <v>26</v>
      </c>
      <c r="X109" s="58" t="str">
        <f t="shared" si="118"/>
        <v>YInorganic</v>
      </c>
      <c r="Y109" s="58" t="s">
        <v>427</v>
      </c>
      <c r="Z109" s="58" t="str">
        <f t="shared" si="119"/>
        <v>YCOAGULATION</v>
      </c>
      <c r="AA109" s="58" t="str">
        <f t="shared" si="120"/>
        <v>YInorganicCOAGULATION</v>
      </c>
      <c r="AB109" s="8"/>
      <c r="AC109" s="8"/>
      <c r="AD109" s="8"/>
      <c r="AE109" s="8" t="s">
        <v>4461</v>
      </c>
      <c r="AF109" s="8"/>
      <c r="AG109" s="8"/>
      <c r="AH109" s="8"/>
      <c r="AI109" s="8"/>
      <c r="AJ109" s="8"/>
      <c r="AK109" s="8">
        <f t="shared" si="78"/>
        <v>0</v>
      </c>
      <c r="AL109" s="8">
        <f t="shared" si="79"/>
        <v>0</v>
      </c>
      <c r="AM109" s="8">
        <f t="shared" si="80"/>
        <v>0</v>
      </c>
      <c r="AN109" s="8">
        <f t="shared" si="81"/>
        <v>0</v>
      </c>
      <c r="AO109" s="8">
        <f t="shared" si="82"/>
        <v>0</v>
      </c>
      <c r="AP109" s="8">
        <f t="shared" si="83"/>
        <v>0</v>
      </c>
      <c r="AQ109" s="8">
        <f t="shared" si="84"/>
        <v>0</v>
      </c>
      <c r="AR109" s="8">
        <f t="shared" si="85"/>
        <v>0</v>
      </c>
      <c r="AS109" s="8">
        <f t="shared" si="86"/>
        <v>0</v>
      </c>
      <c r="AT109" s="8">
        <f t="shared" si="87"/>
        <v>0</v>
      </c>
      <c r="AU109" s="8">
        <f t="shared" si="88"/>
        <v>0</v>
      </c>
      <c r="AV109" s="8">
        <f t="shared" si="89"/>
        <v>0</v>
      </c>
      <c r="AW109" s="8">
        <f t="shared" si="90"/>
        <v>0</v>
      </c>
      <c r="AX109" s="8">
        <f t="shared" si="91"/>
        <v>0</v>
      </c>
      <c r="AY109" s="8">
        <f t="shared" si="92"/>
        <v>0</v>
      </c>
      <c r="AZ109" s="8">
        <f t="shared" si="93"/>
        <v>0</v>
      </c>
      <c r="BA109" s="8">
        <f t="shared" si="94"/>
        <v>0</v>
      </c>
      <c r="BB109" s="8">
        <f t="shared" si="95"/>
        <v>0</v>
      </c>
      <c r="BC109" s="8">
        <f t="shared" si="96"/>
        <v>0</v>
      </c>
      <c r="BD109" s="8">
        <f t="shared" si="97"/>
        <v>0</v>
      </c>
      <c r="BE109" s="8">
        <f t="shared" si="98"/>
        <v>0</v>
      </c>
      <c r="BF109" s="8">
        <f t="shared" si="99"/>
        <v>1</v>
      </c>
      <c r="BG109" s="8">
        <f t="shared" si="100"/>
        <v>0</v>
      </c>
      <c r="BH109" s="8">
        <f t="shared" si="101"/>
        <v>0</v>
      </c>
      <c r="BI109" s="8">
        <f t="shared" si="102"/>
        <v>0</v>
      </c>
      <c r="BJ109" s="8">
        <f t="shared" si="103"/>
        <v>0</v>
      </c>
      <c r="BK109" s="8">
        <f t="shared" si="104"/>
        <v>0</v>
      </c>
      <c r="BL109" s="8">
        <f t="shared" si="105"/>
        <v>0</v>
      </c>
      <c r="BM109" s="8">
        <f t="shared" si="106"/>
        <v>0</v>
      </c>
      <c r="BN109" s="8">
        <f t="shared" si="107"/>
        <v>0</v>
      </c>
      <c r="BO109" s="8">
        <f t="shared" si="108"/>
        <v>0</v>
      </c>
      <c r="BP109" s="8">
        <f t="shared" si="109"/>
        <v>0</v>
      </c>
      <c r="BQ109" s="8">
        <f t="shared" si="110"/>
        <v>0</v>
      </c>
      <c r="BR109" s="8">
        <f t="shared" si="111"/>
        <v>0</v>
      </c>
      <c r="BS109" s="8">
        <f t="shared" si="112"/>
        <v>0</v>
      </c>
      <c r="BT109" s="44">
        <f t="shared" si="113"/>
        <v>0</v>
      </c>
      <c r="BU109" s="7"/>
    </row>
    <row r="110" spans="1:75" s="15" customFormat="1" ht="28.8" x14ac:dyDescent="0.3">
      <c r="A110" s="4" t="s">
        <v>3959</v>
      </c>
      <c r="B110" s="4" t="s">
        <v>1978</v>
      </c>
      <c r="C110" s="4">
        <v>2014</v>
      </c>
      <c r="D110" s="4" t="s">
        <v>3960</v>
      </c>
      <c r="E110" s="4">
        <v>1</v>
      </c>
      <c r="F110" s="4"/>
      <c r="G110" s="4"/>
      <c r="H110" s="4"/>
      <c r="I110" s="4"/>
      <c r="J110" s="4"/>
      <c r="K110" s="4">
        <v>16</v>
      </c>
      <c r="L110" s="4" t="s">
        <v>3961</v>
      </c>
      <c r="M110" s="4" t="s">
        <v>3962</v>
      </c>
      <c r="N110" s="4" t="s">
        <v>3963</v>
      </c>
      <c r="O110" s="4" t="s">
        <v>3964</v>
      </c>
      <c r="P110" s="4" t="s">
        <v>3965</v>
      </c>
      <c r="Q110" s="4" t="s">
        <v>3966</v>
      </c>
      <c r="R110" s="4" t="s">
        <v>34</v>
      </c>
      <c r="S110" s="4" t="s">
        <v>33</v>
      </c>
      <c r="T110" s="4" t="s">
        <v>3958</v>
      </c>
      <c r="U110" s="4"/>
      <c r="V110" s="57" t="s">
        <v>31</v>
      </c>
      <c r="W110" s="58" t="s">
        <v>26</v>
      </c>
      <c r="X110" s="58" t="str">
        <f t="shared" ref="X110" si="124">CONCATENATE(V110,W110)</f>
        <v>YInorganic</v>
      </c>
      <c r="Y110" s="58" t="s">
        <v>427</v>
      </c>
      <c r="Z110" s="58" t="str">
        <f t="shared" ref="Z110" si="125">CONCATENATE(V110,Y110)</f>
        <v>YCOAGULATION</v>
      </c>
      <c r="AA110" s="58" t="str">
        <f t="shared" ref="AA110" si="126">CONCATENATE(X110,Y110)</f>
        <v>YInorganicCOAGULATION</v>
      </c>
      <c r="AB110" s="8"/>
      <c r="AC110" s="8"/>
      <c r="AD110" s="8"/>
      <c r="AE110" s="8"/>
      <c r="AF110" s="8"/>
      <c r="AG110" s="8"/>
      <c r="AH110" s="8"/>
      <c r="AI110" s="8" t="s">
        <v>4461</v>
      </c>
      <c r="AJ110" s="8"/>
      <c r="AK110" s="8">
        <f t="shared" si="78"/>
        <v>0</v>
      </c>
      <c r="AL110" s="8">
        <f t="shared" si="79"/>
        <v>0</v>
      </c>
      <c r="AM110" s="8">
        <f t="shared" si="80"/>
        <v>0</v>
      </c>
      <c r="AN110" s="8">
        <f t="shared" si="81"/>
        <v>0</v>
      </c>
      <c r="AO110" s="8">
        <f t="shared" si="82"/>
        <v>0</v>
      </c>
      <c r="AP110" s="8">
        <f t="shared" si="83"/>
        <v>0</v>
      </c>
      <c r="AQ110" s="8">
        <f t="shared" si="84"/>
        <v>0</v>
      </c>
      <c r="AR110" s="8">
        <f t="shared" si="85"/>
        <v>0</v>
      </c>
      <c r="AS110" s="8">
        <f t="shared" si="86"/>
        <v>0</v>
      </c>
      <c r="AT110" s="8">
        <f t="shared" si="87"/>
        <v>0</v>
      </c>
      <c r="AU110" s="8">
        <f t="shared" si="88"/>
        <v>0</v>
      </c>
      <c r="AV110" s="8">
        <f t="shared" si="89"/>
        <v>0</v>
      </c>
      <c r="AW110" s="8">
        <f t="shared" si="90"/>
        <v>0</v>
      </c>
      <c r="AX110" s="8">
        <f t="shared" si="91"/>
        <v>0</v>
      </c>
      <c r="AY110" s="8">
        <f t="shared" si="92"/>
        <v>0</v>
      </c>
      <c r="AZ110" s="8">
        <f t="shared" si="93"/>
        <v>0</v>
      </c>
      <c r="BA110" s="8">
        <f t="shared" si="94"/>
        <v>0</v>
      </c>
      <c r="BB110" s="8">
        <f t="shared" si="95"/>
        <v>0</v>
      </c>
      <c r="BC110" s="8">
        <f t="shared" si="96"/>
        <v>0</v>
      </c>
      <c r="BD110" s="8">
        <f t="shared" si="97"/>
        <v>0</v>
      </c>
      <c r="BE110" s="8">
        <f t="shared" si="98"/>
        <v>0</v>
      </c>
      <c r="BF110" s="8">
        <f t="shared" si="99"/>
        <v>0</v>
      </c>
      <c r="BG110" s="8">
        <f t="shared" si="100"/>
        <v>0</v>
      </c>
      <c r="BH110" s="8">
        <f t="shared" si="101"/>
        <v>0</v>
      </c>
      <c r="BI110" s="8">
        <f t="shared" si="102"/>
        <v>0</v>
      </c>
      <c r="BJ110" s="8">
        <f t="shared" si="103"/>
        <v>1</v>
      </c>
      <c r="BK110" s="8">
        <f t="shared" si="104"/>
        <v>0</v>
      </c>
      <c r="BL110" s="8">
        <f t="shared" si="105"/>
        <v>0</v>
      </c>
      <c r="BM110" s="8">
        <f t="shared" si="106"/>
        <v>0</v>
      </c>
      <c r="BN110" s="8">
        <f t="shared" si="107"/>
        <v>0</v>
      </c>
      <c r="BO110" s="8">
        <f t="shared" si="108"/>
        <v>0</v>
      </c>
      <c r="BP110" s="8">
        <f t="shared" si="109"/>
        <v>0</v>
      </c>
      <c r="BQ110" s="8">
        <f t="shared" si="110"/>
        <v>0</v>
      </c>
      <c r="BR110" s="8">
        <f t="shared" si="111"/>
        <v>0</v>
      </c>
      <c r="BS110" s="8">
        <f t="shared" si="112"/>
        <v>0</v>
      </c>
      <c r="BT110" s="44">
        <f t="shared" si="113"/>
        <v>0</v>
      </c>
      <c r="BU110" s="7"/>
    </row>
    <row r="111" spans="1:75" s="15" customFormat="1" ht="28.8" x14ac:dyDescent="0.3">
      <c r="A111" s="4" t="s">
        <v>529</v>
      </c>
      <c r="B111" s="74" t="s">
        <v>1978</v>
      </c>
      <c r="C111" s="4">
        <v>2011</v>
      </c>
      <c r="D111" s="4" t="s">
        <v>76</v>
      </c>
      <c r="E111" s="4">
        <v>5</v>
      </c>
      <c r="F111" s="4">
        <v>2</v>
      </c>
      <c r="G111" s="4"/>
      <c r="H111" s="4">
        <v>157</v>
      </c>
      <c r="I111" s="4">
        <v>167</v>
      </c>
      <c r="J111" s="4"/>
      <c r="K111" s="4">
        <v>51</v>
      </c>
      <c r="L111" s="4" t="s">
        <v>527</v>
      </c>
      <c r="M111" s="4" t="s">
        <v>526</v>
      </c>
      <c r="N111" s="4" t="s">
        <v>3967</v>
      </c>
      <c r="O111" s="4" t="s">
        <v>3968</v>
      </c>
      <c r="P111" s="4" t="s">
        <v>525</v>
      </c>
      <c r="Q111" s="4" t="s">
        <v>3969</v>
      </c>
      <c r="R111" s="4" t="s">
        <v>34</v>
      </c>
      <c r="S111" s="4" t="s">
        <v>33</v>
      </c>
      <c r="T111" s="4" t="s">
        <v>524</v>
      </c>
      <c r="U111" s="4"/>
      <c r="V111" s="57" t="s">
        <v>31</v>
      </c>
      <c r="W111" s="58" t="s">
        <v>26</v>
      </c>
      <c r="X111" s="58" t="str">
        <f t="shared" ref="X111" si="127">CONCATENATE(V111,W111)</f>
        <v>YInorganic</v>
      </c>
      <c r="Y111" s="58" t="s">
        <v>427</v>
      </c>
      <c r="Z111" s="58" t="str">
        <f t="shared" ref="Z111" si="128">CONCATENATE(V111,Y111)</f>
        <v>YCOAGULATION</v>
      </c>
      <c r="AA111" s="58" t="str">
        <f t="shared" ref="AA111" si="129">CONCATENATE(X111,Y111)</f>
        <v>YInorganicCOAGULATION</v>
      </c>
      <c r="AB111" s="8"/>
      <c r="AC111" s="8"/>
      <c r="AD111" s="8"/>
      <c r="AE111" s="8"/>
      <c r="AF111" s="8"/>
      <c r="AG111" s="8"/>
      <c r="AH111" s="8"/>
      <c r="AI111" s="8" t="s">
        <v>4461</v>
      </c>
      <c r="AJ111" s="8" t="s">
        <v>4461</v>
      </c>
      <c r="AK111" s="8">
        <f t="shared" si="78"/>
        <v>0</v>
      </c>
      <c r="AL111" s="8">
        <f t="shared" si="79"/>
        <v>0</v>
      </c>
      <c r="AM111" s="8">
        <f t="shared" si="80"/>
        <v>0</v>
      </c>
      <c r="AN111" s="8">
        <f t="shared" si="81"/>
        <v>0</v>
      </c>
      <c r="AO111" s="8">
        <f t="shared" si="82"/>
        <v>0</v>
      </c>
      <c r="AP111" s="8">
        <f t="shared" si="83"/>
        <v>0</v>
      </c>
      <c r="AQ111" s="8">
        <f t="shared" si="84"/>
        <v>0</v>
      </c>
      <c r="AR111" s="8">
        <f t="shared" si="85"/>
        <v>0</v>
      </c>
      <c r="AS111" s="8">
        <f t="shared" si="86"/>
        <v>0</v>
      </c>
      <c r="AT111" s="8">
        <f t="shared" si="87"/>
        <v>0</v>
      </c>
      <c r="AU111" s="8">
        <f t="shared" si="88"/>
        <v>0</v>
      </c>
      <c r="AV111" s="8">
        <f t="shared" si="89"/>
        <v>0</v>
      </c>
      <c r="AW111" s="8">
        <f t="shared" si="90"/>
        <v>0</v>
      </c>
      <c r="AX111" s="8">
        <f t="shared" si="91"/>
        <v>0</v>
      </c>
      <c r="AY111" s="8">
        <f t="shared" si="92"/>
        <v>0</v>
      </c>
      <c r="AZ111" s="8">
        <f t="shared" si="93"/>
        <v>0</v>
      </c>
      <c r="BA111" s="8">
        <f t="shared" si="94"/>
        <v>0</v>
      </c>
      <c r="BB111" s="8">
        <f t="shared" si="95"/>
        <v>0</v>
      </c>
      <c r="BC111" s="8">
        <f t="shared" si="96"/>
        <v>0</v>
      </c>
      <c r="BD111" s="8">
        <f t="shared" si="97"/>
        <v>0</v>
      </c>
      <c r="BE111" s="8">
        <f t="shared" si="98"/>
        <v>0</v>
      </c>
      <c r="BF111" s="8">
        <f t="shared" si="99"/>
        <v>0</v>
      </c>
      <c r="BG111" s="8">
        <f t="shared" si="100"/>
        <v>0</v>
      </c>
      <c r="BH111" s="8">
        <f t="shared" si="101"/>
        <v>0</v>
      </c>
      <c r="BI111" s="8">
        <f t="shared" si="102"/>
        <v>0</v>
      </c>
      <c r="BJ111" s="8">
        <f t="shared" si="103"/>
        <v>1</v>
      </c>
      <c r="BK111" s="8">
        <f t="shared" si="104"/>
        <v>1</v>
      </c>
      <c r="BL111" s="8">
        <f t="shared" si="105"/>
        <v>0</v>
      </c>
      <c r="BM111" s="8">
        <f t="shared" si="106"/>
        <v>0</v>
      </c>
      <c r="BN111" s="8">
        <f t="shared" si="107"/>
        <v>0</v>
      </c>
      <c r="BO111" s="8">
        <f t="shared" si="108"/>
        <v>0</v>
      </c>
      <c r="BP111" s="8">
        <f t="shared" si="109"/>
        <v>0</v>
      </c>
      <c r="BQ111" s="8">
        <f t="shared" si="110"/>
        <v>0</v>
      </c>
      <c r="BR111" s="8">
        <f t="shared" si="111"/>
        <v>0</v>
      </c>
      <c r="BS111" s="8">
        <f t="shared" si="112"/>
        <v>0</v>
      </c>
      <c r="BT111" s="44">
        <f t="shared" si="113"/>
        <v>0</v>
      </c>
      <c r="BU111" s="7"/>
    </row>
    <row r="112" spans="1:75" s="15" customFormat="1" ht="29.4" thickBot="1" x14ac:dyDescent="0.35">
      <c r="A112" s="4" t="s">
        <v>3970</v>
      </c>
      <c r="B112" s="4" t="s">
        <v>1978</v>
      </c>
      <c r="C112" s="4">
        <v>2015</v>
      </c>
      <c r="D112" s="4" t="s">
        <v>41</v>
      </c>
      <c r="E112" s="4">
        <v>220</v>
      </c>
      <c r="F112" s="4"/>
      <c r="G112" s="4"/>
      <c r="H112" s="4">
        <v>571</v>
      </c>
      <c r="I112" s="4">
        <v>583</v>
      </c>
      <c r="J112" s="4"/>
      <c r="K112" s="4">
        <v>16</v>
      </c>
      <c r="L112" s="4" t="s">
        <v>3972</v>
      </c>
      <c r="M112" s="4" t="s">
        <v>3973</v>
      </c>
      <c r="N112" s="4" t="s">
        <v>3974</v>
      </c>
      <c r="O112" s="4" t="s">
        <v>3975</v>
      </c>
      <c r="P112" s="4" t="s">
        <v>3976</v>
      </c>
      <c r="Q112" s="4" t="s">
        <v>3977</v>
      </c>
      <c r="R112" s="4" t="s">
        <v>34</v>
      </c>
      <c r="S112" s="4" t="s">
        <v>33</v>
      </c>
      <c r="T112" s="4" t="s">
        <v>3978</v>
      </c>
      <c r="U112" s="4"/>
      <c r="V112" s="57" t="s">
        <v>31</v>
      </c>
      <c r="W112" s="58" t="s">
        <v>26</v>
      </c>
      <c r="X112" s="58" t="str">
        <f t="shared" ref="X112" si="130">CONCATENATE(V112,W112)</f>
        <v>YInorganic</v>
      </c>
      <c r="Y112" s="58" t="s">
        <v>427</v>
      </c>
      <c r="Z112" s="58" t="str">
        <f t="shared" ref="Z112:Z113" si="131">CONCATENATE(V112,Y112)</f>
        <v>YCOAGULATION</v>
      </c>
      <c r="AA112" s="58" t="str">
        <f>CONCATENATE(X112,Y112)</f>
        <v>YInorganicCOAGULATION</v>
      </c>
      <c r="AB112" s="8"/>
      <c r="AC112" s="8"/>
      <c r="AD112" s="8" t="s">
        <v>4461</v>
      </c>
      <c r="AE112" s="8"/>
      <c r="AF112" s="8"/>
      <c r="AG112" s="8" t="s">
        <v>4461</v>
      </c>
      <c r="AH112" s="8"/>
      <c r="AI112" s="8"/>
      <c r="AJ112" s="8"/>
      <c r="AK112" s="8">
        <f t="shared" si="78"/>
        <v>0</v>
      </c>
      <c r="AL112" s="8">
        <f t="shared" si="79"/>
        <v>0</v>
      </c>
      <c r="AM112" s="8">
        <f t="shared" si="80"/>
        <v>0</v>
      </c>
      <c r="AN112" s="8">
        <f t="shared" si="81"/>
        <v>0</v>
      </c>
      <c r="AO112" s="8">
        <f t="shared" si="82"/>
        <v>0</v>
      </c>
      <c r="AP112" s="8">
        <f t="shared" si="83"/>
        <v>0</v>
      </c>
      <c r="AQ112" s="8">
        <f t="shared" si="84"/>
        <v>0</v>
      </c>
      <c r="AR112" s="8">
        <f t="shared" si="85"/>
        <v>0</v>
      </c>
      <c r="AS112" s="8">
        <f t="shared" si="86"/>
        <v>0</v>
      </c>
      <c r="AT112" s="8">
        <f t="shared" si="87"/>
        <v>0</v>
      </c>
      <c r="AU112" s="8">
        <f t="shared" si="88"/>
        <v>0</v>
      </c>
      <c r="AV112" s="8">
        <f t="shared" si="89"/>
        <v>0</v>
      </c>
      <c r="AW112" s="8">
        <f t="shared" si="90"/>
        <v>0</v>
      </c>
      <c r="AX112" s="8">
        <f t="shared" si="91"/>
        <v>0</v>
      </c>
      <c r="AY112" s="8">
        <f t="shared" si="92"/>
        <v>0</v>
      </c>
      <c r="AZ112" s="8">
        <f t="shared" si="93"/>
        <v>0</v>
      </c>
      <c r="BA112" s="8">
        <f t="shared" si="94"/>
        <v>0</v>
      </c>
      <c r="BB112" s="8">
        <f t="shared" si="95"/>
        <v>0</v>
      </c>
      <c r="BC112" s="8">
        <f t="shared" si="96"/>
        <v>0</v>
      </c>
      <c r="BD112" s="8">
        <f t="shared" si="97"/>
        <v>0</v>
      </c>
      <c r="BE112" s="8">
        <f t="shared" si="98"/>
        <v>1</v>
      </c>
      <c r="BF112" s="8">
        <f t="shared" si="99"/>
        <v>0</v>
      </c>
      <c r="BG112" s="8">
        <f t="shared" si="100"/>
        <v>0</v>
      </c>
      <c r="BH112" s="8">
        <f t="shared" si="101"/>
        <v>1</v>
      </c>
      <c r="BI112" s="8">
        <f t="shared" si="102"/>
        <v>0</v>
      </c>
      <c r="BJ112" s="8">
        <f t="shared" si="103"/>
        <v>0</v>
      </c>
      <c r="BK112" s="8">
        <f t="shared" si="104"/>
        <v>0</v>
      </c>
      <c r="BL112" s="8">
        <f t="shared" si="105"/>
        <v>0</v>
      </c>
      <c r="BM112" s="8">
        <f t="shared" si="106"/>
        <v>0</v>
      </c>
      <c r="BN112" s="8">
        <f t="shared" si="107"/>
        <v>0</v>
      </c>
      <c r="BO112" s="8">
        <f t="shared" si="108"/>
        <v>0</v>
      </c>
      <c r="BP112" s="8">
        <f t="shared" si="109"/>
        <v>0</v>
      </c>
      <c r="BQ112" s="8">
        <f t="shared" si="110"/>
        <v>0</v>
      </c>
      <c r="BR112" s="8">
        <f t="shared" si="111"/>
        <v>0</v>
      </c>
      <c r="BS112" s="8">
        <f t="shared" si="112"/>
        <v>0</v>
      </c>
      <c r="BT112" s="44">
        <f t="shared" si="113"/>
        <v>0</v>
      </c>
      <c r="BU112" s="7"/>
      <c r="BV112" s="116"/>
      <c r="BW112" s="116"/>
    </row>
    <row r="113" spans="1:76" s="15" customFormat="1" ht="28.8" x14ac:dyDescent="0.3">
      <c r="A113" s="4" t="s">
        <v>3979</v>
      </c>
      <c r="B113" s="4" t="s">
        <v>1978</v>
      </c>
      <c r="C113" s="4">
        <v>1989</v>
      </c>
      <c r="D113" s="4"/>
      <c r="E113" s="4"/>
      <c r="F113" s="4"/>
      <c r="G113" s="4"/>
      <c r="H113" s="4"/>
      <c r="I113" s="4"/>
      <c r="J113" s="4"/>
      <c r="K113" s="4"/>
      <c r="L113" s="4"/>
      <c r="M113" s="4"/>
      <c r="N113" s="4"/>
      <c r="O113" s="4"/>
      <c r="P113" s="4"/>
      <c r="Q113" s="4"/>
      <c r="R113" s="4"/>
      <c r="S113" s="4"/>
      <c r="T113" s="4"/>
      <c r="U113" s="4"/>
      <c r="V113" s="57" t="s">
        <v>31</v>
      </c>
      <c r="W113" s="58" t="s">
        <v>30</v>
      </c>
      <c r="X113" s="58" t="str">
        <f>CONCATENATE(V113,W113)</f>
        <v>YLipid-based</v>
      </c>
      <c r="Y113" s="58" t="s">
        <v>427</v>
      </c>
      <c r="Z113" s="58" t="str">
        <f t="shared" si="131"/>
        <v>YCOAGULATION</v>
      </c>
      <c r="AA113" s="58" t="str">
        <f>CONCATENATE(X113,Y113)</f>
        <v>YLipid-basedCOAGULATION</v>
      </c>
      <c r="AB113" s="8"/>
      <c r="AC113" s="8"/>
      <c r="AD113" s="8" t="s">
        <v>4461</v>
      </c>
      <c r="AE113" s="8"/>
      <c r="AF113" s="8"/>
      <c r="AG113" s="8"/>
      <c r="AH113" s="8"/>
      <c r="AI113" s="8"/>
      <c r="AJ113" s="8"/>
      <c r="AK113" s="8">
        <f t="shared" si="78"/>
        <v>0</v>
      </c>
      <c r="AL113" s="8">
        <f t="shared" si="79"/>
        <v>0</v>
      </c>
      <c r="AM113" s="8">
        <f t="shared" si="80"/>
        <v>0</v>
      </c>
      <c r="AN113" s="8">
        <f t="shared" si="81"/>
        <v>0</v>
      </c>
      <c r="AO113" s="8">
        <f t="shared" si="82"/>
        <v>0</v>
      </c>
      <c r="AP113" s="8">
        <f t="shared" si="83"/>
        <v>0</v>
      </c>
      <c r="AQ113" s="8">
        <f t="shared" si="84"/>
        <v>0</v>
      </c>
      <c r="AR113" s="8">
        <f t="shared" si="85"/>
        <v>0</v>
      </c>
      <c r="AS113" s="8">
        <f t="shared" si="86"/>
        <v>0</v>
      </c>
      <c r="AT113" s="8">
        <f t="shared" si="87"/>
        <v>0</v>
      </c>
      <c r="AU113" s="8">
        <f t="shared" si="88"/>
        <v>0</v>
      </c>
      <c r="AV113" s="8">
        <f t="shared" si="89"/>
        <v>0</v>
      </c>
      <c r="AW113" s="8">
        <f t="shared" si="90"/>
        <v>0</v>
      </c>
      <c r="AX113" s="8">
        <f t="shared" si="91"/>
        <v>0</v>
      </c>
      <c r="AY113" s="8">
        <f t="shared" si="92"/>
        <v>0</v>
      </c>
      <c r="AZ113" s="8">
        <f t="shared" si="93"/>
        <v>0</v>
      </c>
      <c r="BA113" s="8">
        <f t="shared" si="94"/>
        <v>0</v>
      </c>
      <c r="BB113" s="8">
        <f t="shared" si="95"/>
        <v>0</v>
      </c>
      <c r="BC113" s="8">
        <f t="shared" si="96"/>
        <v>0</v>
      </c>
      <c r="BD113" s="8">
        <f t="shared" si="97"/>
        <v>0</v>
      </c>
      <c r="BE113" s="8">
        <f t="shared" si="98"/>
        <v>1</v>
      </c>
      <c r="BF113" s="8">
        <f t="shared" si="99"/>
        <v>0</v>
      </c>
      <c r="BG113" s="8">
        <f t="shared" si="100"/>
        <v>0</v>
      </c>
      <c r="BH113" s="8">
        <f t="shared" si="101"/>
        <v>0</v>
      </c>
      <c r="BI113" s="8">
        <f t="shared" si="102"/>
        <v>0</v>
      </c>
      <c r="BJ113" s="8">
        <f t="shared" si="103"/>
        <v>0</v>
      </c>
      <c r="BK113" s="8">
        <f t="shared" si="104"/>
        <v>0</v>
      </c>
      <c r="BL113" s="8">
        <f t="shared" si="105"/>
        <v>0</v>
      </c>
      <c r="BM113" s="8">
        <f t="shared" si="106"/>
        <v>0</v>
      </c>
      <c r="BN113" s="8">
        <f t="shared" si="107"/>
        <v>0</v>
      </c>
      <c r="BO113" s="8">
        <f t="shared" si="108"/>
        <v>0</v>
      </c>
      <c r="BP113" s="8">
        <f t="shared" si="109"/>
        <v>0</v>
      </c>
      <c r="BQ113" s="8">
        <f t="shared" si="110"/>
        <v>0</v>
      </c>
      <c r="BR113" s="8">
        <f t="shared" si="111"/>
        <v>0</v>
      </c>
      <c r="BS113" s="8">
        <f t="shared" si="112"/>
        <v>0</v>
      </c>
      <c r="BT113" s="44">
        <f t="shared" si="113"/>
        <v>0</v>
      </c>
      <c r="BU113" s="7"/>
    </row>
    <row r="114" spans="1:76" s="15" customFormat="1" ht="28.8" x14ac:dyDescent="0.3">
      <c r="A114" s="4" t="s">
        <v>2104</v>
      </c>
      <c r="B114" s="4" t="s">
        <v>1978</v>
      </c>
      <c r="C114" s="4">
        <v>2009</v>
      </c>
      <c r="D114" s="4" t="s">
        <v>2106</v>
      </c>
      <c r="E114" s="4">
        <v>6</v>
      </c>
      <c r="F114" s="4">
        <v>41</v>
      </c>
      <c r="G114" s="4"/>
      <c r="H114" s="4">
        <v>1213</v>
      </c>
      <c r="I114" s="4">
        <v>1221</v>
      </c>
      <c r="J114" s="4"/>
      <c r="K114" s="4">
        <v>22</v>
      </c>
      <c r="L114" s="4" t="s">
        <v>2107</v>
      </c>
      <c r="M114" s="4" t="s">
        <v>2108</v>
      </c>
      <c r="N114" s="4" t="s">
        <v>2109</v>
      </c>
      <c r="O114" s="4" t="s">
        <v>2110</v>
      </c>
      <c r="P114" s="4" t="s">
        <v>2111</v>
      </c>
      <c r="Q114" s="4" t="s">
        <v>2112</v>
      </c>
      <c r="R114" s="4" t="s">
        <v>34</v>
      </c>
      <c r="S114" s="4" t="s">
        <v>33</v>
      </c>
      <c r="T114" s="4" t="s">
        <v>2113</v>
      </c>
      <c r="U114" s="4"/>
      <c r="V114" s="57" t="s">
        <v>31</v>
      </c>
      <c r="W114" s="58" t="s">
        <v>26</v>
      </c>
      <c r="X114" s="58" t="str">
        <f t="shared" si="118"/>
        <v>YInorganic</v>
      </c>
      <c r="Y114" s="58" t="s">
        <v>427</v>
      </c>
      <c r="Z114" s="58" t="str">
        <f t="shared" si="119"/>
        <v>YCOAGULATION</v>
      </c>
      <c r="AA114" s="58" t="str">
        <f t="shared" si="120"/>
        <v>YInorganicCOAGULATION</v>
      </c>
      <c r="AB114" s="8"/>
      <c r="AC114" s="8"/>
      <c r="AD114" s="8"/>
      <c r="AE114" s="8"/>
      <c r="AF114" s="8"/>
      <c r="AG114" s="8"/>
      <c r="AH114" s="8"/>
      <c r="AI114" s="8" t="s">
        <v>4461</v>
      </c>
      <c r="AJ114" s="8" t="s">
        <v>4461</v>
      </c>
      <c r="AK114" s="8">
        <f t="shared" si="78"/>
        <v>0</v>
      </c>
      <c r="AL114" s="8">
        <f t="shared" si="79"/>
        <v>0</v>
      </c>
      <c r="AM114" s="8">
        <f t="shared" si="80"/>
        <v>0</v>
      </c>
      <c r="AN114" s="8">
        <f t="shared" si="81"/>
        <v>0</v>
      </c>
      <c r="AO114" s="8">
        <f t="shared" si="82"/>
        <v>0</v>
      </c>
      <c r="AP114" s="8">
        <f t="shared" si="83"/>
        <v>0</v>
      </c>
      <c r="AQ114" s="8">
        <f t="shared" si="84"/>
        <v>0</v>
      </c>
      <c r="AR114" s="8">
        <f t="shared" si="85"/>
        <v>0</v>
      </c>
      <c r="AS114" s="8">
        <f t="shared" si="86"/>
        <v>0</v>
      </c>
      <c r="AT114" s="8">
        <f t="shared" si="87"/>
        <v>0</v>
      </c>
      <c r="AU114" s="8">
        <f t="shared" si="88"/>
        <v>0</v>
      </c>
      <c r="AV114" s="8">
        <f t="shared" si="89"/>
        <v>0</v>
      </c>
      <c r="AW114" s="8">
        <f t="shared" si="90"/>
        <v>0</v>
      </c>
      <c r="AX114" s="8">
        <f t="shared" si="91"/>
        <v>0</v>
      </c>
      <c r="AY114" s="8">
        <f t="shared" si="92"/>
        <v>0</v>
      </c>
      <c r="AZ114" s="8">
        <f t="shared" si="93"/>
        <v>0</v>
      </c>
      <c r="BA114" s="8">
        <f t="shared" si="94"/>
        <v>0</v>
      </c>
      <c r="BB114" s="8">
        <f t="shared" si="95"/>
        <v>0</v>
      </c>
      <c r="BC114" s="8">
        <f t="shared" si="96"/>
        <v>0</v>
      </c>
      <c r="BD114" s="8">
        <f t="shared" si="97"/>
        <v>0</v>
      </c>
      <c r="BE114" s="8">
        <f t="shared" si="98"/>
        <v>0</v>
      </c>
      <c r="BF114" s="8">
        <f t="shared" si="99"/>
        <v>0</v>
      </c>
      <c r="BG114" s="8">
        <f t="shared" si="100"/>
        <v>0</v>
      </c>
      <c r="BH114" s="8">
        <f t="shared" si="101"/>
        <v>0</v>
      </c>
      <c r="BI114" s="8">
        <f t="shared" si="102"/>
        <v>0</v>
      </c>
      <c r="BJ114" s="8">
        <f t="shared" si="103"/>
        <v>1</v>
      </c>
      <c r="BK114" s="8">
        <f t="shared" si="104"/>
        <v>1</v>
      </c>
      <c r="BL114" s="8">
        <f t="shared" si="105"/>
        <v>0</v>
      </c>
      <c r="BM114" s="8">
        <f t="shared" si="106"/>
        <v>0</v>
      </c>
      <c r="BN114" s="8">
        <f t="shared" si="107"/>
        <v>0</v>
      </c>
      <c r="BO114" s="8">
        <f t="shared" si="108"/>
        <v>0</v>
      </c>
      <c r="BP114" s="8">
        <f t="shared" si="109"/>
        <v>0</v>
      </c>
      <c r="BQ114" s="8">
        <f t="shared" si="110"/>
        <v>0</v>
      </c>
      <c r="BR114" s="8">
        <f t="shared" si="111"/>
        <v>0</v>
      </c>
      <c r="BS114" s="8">
        <f t="shared" si="112"/>
        <v>0</v>
      </c>
      <c r="BT114" s="44">
        <f t="shared" si="113"/>
        <v>0</v>
      </c>
      <c r="BU114" s="7"/>
    </row>
    <row r="115" spans="1:76" s="116" customFormat="1" ht="29.4" thickBot="1" x14ac:dyDescent="0.35">
      <c r="A115" s="124" t="s">
        <v>3886</v>
      </c>
      <c r="B115" s="4" t="s">
        <v>1978</v>
      </c>
      <c r="C115" s="124">
        <v>2012</v>
      </c>
      <c r="D115" s="124" t="s">
        <v>673</v>
      </c>
      <c r="E115" s="124">
        <v>7</v>
      </c>
      <c r="F115" s="124">
        <v>7</v>
      </c>
      <c r="G115" s="124" t="s">
        <v>3887</v>
      </c>
      <c r="H115" s="124"/>
      <c r="I115" s="124"/>
      <c r="J115" s="124"/>
      <c r="K115" s="124">
        <v>27</v>
      </c>
      <c r="L115" s="124" t="s">
        <v>3888</v>
      </c>
      <c r="M115" s="124" t="s">
        <v>3889</v>
      </c>
      <c r="N115" s="124" t="s">
        <v>3890</v>
      </c>
      <c r="O115" s="124" t="s">
        <v>3891</v>
      </c>
      <c r="P115" s="124" t="s">
        <v>3892</v>
      </c>
      <c r="Q115" s="124"/>
      <c r="R115" s="124" t="s">
        <v>34</v>
      </c>
      <c r="S115" s="124" t="s">
        <v>33</v>
      </c>
      <c r="T115" s="124" t="s">
        <v>3893</v>
      </c>
      <c r="U115" s="125"/>
      <c r="V115" s="113" t="s">
        <v>31</v>
      </c>
      <c r="W115" s="114" t="s">
        <v>26</v>
      </c>
      <c r="X115" s="126" t="s">
        <v>3841</v>
      </c>
      <c r="Y115" s="114" t="s">
        <v>427</v>
      </c>
      <c r="Z115" s="114" t="s">
        <v>3894</v>
      </c>
      <c r="AA115" s="114" t="str">
        <f t="shared" si="120"/>
        <v>YInorganicCOAGULATION</v>
      </c>
      <c r="AB115" s="115"/>
      <c r="AC115" s="115"/>
      <c r="AD115" s="115" t="s">
        <v>4461</v>
      </c>
      <c r="AE115" s="115"/>
      <c r="AF115" s="115"/>
      <c r="AG115" s="115"/>
      <c r="AH115" s="115"/>
      <c r="AI115" s="115"/>
      <c r="AJ115" s="115"/>
      <c r="AK115" s="8">
        <f t="shared" si="78"/>
        <v>0</v>
      </c>
      <c r="AL115" s="8">
        <f t="shared" si="79"/>
        <v>0</v>
      </c>
      <c r="AM115" s="8">
        <f t="shared" si="80"/>
        <v>0</v>
      </c>
      <c r="AN115" s="8">
        <f t="shared" si="81"/>
        <v>0</v>
      </c>
      <c r="AO115" s="8">
        <f t="shared" si="82"/>
        <v>0</v>
      </c>
      <c r="AP115" s="8">
        <f t="shared" si="83"/>
        <v>0</v>
      </c>
      <c r="AQ115" s="8">
        <f t="shared" si="84"/>
        <v>0</v>
      </c>
      <c r="AR115" s="8">
        <f t="shared" si="85"/>
        <v>0</v>
      </c>
      <c r="AS115" s="8">
        <f t="shared" si="86"/>
        <v>0</v>
      </c>
      <c r="AT115" s="8">
        <f t="shared" si="87"/>
        <v>0</v>
      </c>
      <c r="AU115" s="8">
        <f t="shared" si="88"/>
        <v>0</v>
      </c>
      <c r="AV115" s="8">
        <f t="shared" si="89"/>
        <v>0</v>
      </c>
      <c r="AW115" s="8">
        <f t="shared" si="90"/>
        <v>0</v>
      </c>
      <c r="AX115" s="8">
        <f t="shared" si="91"/>
        <v>0</v>
      </c>
      <c r="AY115" s="8">
        <f t="shared" si="92"/>
        <v>0</v>
      </c>
      <c r="AZ115" s="8">
        <f t="shared" si="93"/>
        <v>0</v>
      </c>
      <c r="BA115" s="8">
        <f t="shared" si="94"/>
        <v>0</v>
      </c>
      <c r="BB115" s="8">
        <f t="shared" si="95"/>
        <v>0</v>
      </c>
      <c r="BC115" s="8">
        <f t="shared" si="96"/>
        <v>0</v>
      </c>
      <c r="BD115" s="8">
        <f t="shared" si="97"/>
        <v>0</v>
      </c>
      <c r="BE115" s="8">
        <f t="shared" si="98"/>
        <v>1</v>
      </c>
      <c r="BF115" s="8">
        <f t="shared" si="99"/>
        <v>0</v>
      </c>
      <c r="BG115" s="8">
        <f t="shared" si="100"/>
        <v>0</v>
      </c>
      <c r="BH115" s="8">
        <f t="shared" si="101"/>
        <v>0</v>
      </c>
      <c r="BI115" s="8">
        <f t="shared" si="102"/>
        <v>0</v>
      </c>
      <c r="BJ115" s="8">
        <f t="shared" si="103"/>
        <v>0</v>
      </c>
      <c r="BK115" s="8">
        <f t="shared" si="104"/>
        <v>0</v>
      </c>
      <c r="BL115" s="8">
        <f t="shared" si="105"/>
        <v>0</v>
      </c>
      <c r="BM115" s="8">
        <f t="shared" si="106"/>
        <v>0</v>
      </c>
      <c r="BN115" s="8">
        <f t="shared" si="107"/>
        <v>0</v>
      </c>
      <c r="BO115" s="8">
        <f t="shared" si="108"/>
        <v>0</v>
      </c>
      <c r="BP115" s="8">
        <f t="shared" si="109"/>
        <v>0</v>
      </c>
      <c r="BQ115" s="8">
        <f t="shared" si="110"/>
        <v>0</v>
      </c>
      <c r="BR115" s="8">
        <f t="shared" si="111"/>
        <v>0</v>
      </c>
      <c r="BS115" s="8">
        <f t="shared" si="112"/>
        <v>0</v>
      </c>
      <c r="BT115" s="44">
        <f t="shared" si="113"/>
        <v>0</v>
      </c>
      <c r="BU115" s="7"/>
      <c r="BV115" s="15"/>
      <c r="BW115" s="15"/>
      <c r="BX115" s="15"/>
    </row>
    <row r="116" spans="1:76" s="15" customFormat="1" ht="29.4" thickBot="1" x14ac:dyDescent="0.35">
      <c r="A116" s="128" t="s">
        <v>2343</v>
      </c>
      <c r="B116" s="11" t="s">
        <v>2344</v>
      </c>
      <c r="C116" s="128">
        <v>2017</v>
      </c>
      <c r="D116" s="128" t="s">
        <v>983</v>
      </c>
      <c r="E116" s="128">
        <v>152</v>
      </c>
      <c r="F116" s="128"/>
      <c r="G116" s="128"/>
      <c r="H116" s="128">
        <v>238</v>
      </c>
      <c r="I116" s="128">
        <v>244</v>
      </c>
      <c r="J116" s="128"/>
      <c r="K116" s="128"/>
      <c r="L116" s="128" t="s">
        <v>2345</v>
      </c>
      <c r="M116" s="128" t="s">
        <v>2346</v>
      </c>
      <c r="N116" s="128" t="s">
        <v>2347</v>
      </c>
      <c r="O116" s="128" t="s">
        <v>2348</v>
      </c>
      <c r="P116" s="128" t="s">
        <v>2349</v>
      </c>
      <c r="Q116" s="128" t="s">
        <v>2350</v>
      </c>
      <c r="R116" s="128" t="s">
        <v>34</v>
      </c>
      <c r="S116" s="128" t="s">
        <v>33</v>
      </c>
      <c r="T116" s="128" t="s">
        <v>2351</v>
      </c>
      <c r="U116" s="128"/>
      <c r="V116" s="117" t="s">
        <v>31</v>
      </c>
      <c r="W116" s="118" t="s">
        <v>26</v>
      </c>
      <c r="X116" s="120" t="str">
        <f t="shared" ref="X116:X117" si="132">CONCATENATE(V116,W116)</f>
        <v>YInorganic</v>
      </c>
      <c r="Y116" s="120" t="s">
        <v>191</v>
      </c>
      <c r="Z116" s="120" t="str">
        <f t="shared" ref="Z116:Z117" si="133">CONCATENATE(V116,Y116)</f>
        <v>YHEMOLYSIS</v>
      </c>
      <c r="AA116" s="120" t="str">
        <f t="shared" si="120"/>
        <v>YInorganicHEMOLYSIS</v>
      </c>
      <c r="AB116" s="60"/>
      <c r="AC116" s="60"/>
      <c r="AD116" s="60"/>
      <c r="AE116" s="60"/>
      <c r="AF116" s="60"/>
      <c r="AG116" s="60"/>
      <c r="AH116" s="60"/>
      <c r="AI116" s="60"/>
      <c r="AJ116" s="60"/>
      <c r="AK116" s="8">
        <f t="shared" si="78"/>
        <v>0</v>
      </c>
      <c r="AL116" s="8">
        <f t="shared" si="79"/>
        <v>0</v>
      </c>
      <c r="AM116" s="8">
        <f t="shared" si="80"/>
        <v>0</v>
      </c>
      <c r="AN116" s="8">
        <f t="shared" si="81"/>
        <v>0</v>
      </c>
      <c r="AO116" s="8">
        <f t="shared" si="82"/>
        <v>0</v>
      </c>
      <c r="AP116" s="8">
        <f t="shared" si="83"/>
        <v>0</v>
      </c>
      <c r="AQ116" s="8">
        <f t="shared" si="84"/>
        <v>0</v>
      </c>
      <c r="AR116" s="8">
        <f t="shared" si="85"/>
        <v>0</v>
      </c>
      <c r="AS116" s="8">
        <f t="shared" si="86"/>
        <v>0</v>
      </c>
      <c r="AT116" s="8">
        <f t="shared" si="87"/>
        <v>0</v>
      </c>
      <c r="AU116" s="8">
        <f t="shared" si="88"/>
        <v>0</v>
      </c>
      <c r="AV116" s="8">
        <f t="shared" si="89"/>
        <v>0</v>
      </c>
      <c r="AW116" s="8">
        <f t="shared" si="90"/>
        <v>0</v>
      </c>
      <c r="AX116" s="8">
        <f t="shared" si="91"/>
        <v>0</v>
      </c>
      <c r="AY116" s="8">
        <f t="shared" si="92"/>
        <v>0</v>
      </c>
      <c r="AZ116" s="8">
        <f t="shared" si="93"/>
        <v>0</v>
      </c>
      <c r="BA116" s="8">
        <f t="shared" si="94"/>
        <v>0</v>
      </c>
      <c r="BB116" s="8">
        <f t="shared" si="95"/>
        <v>0</v>
      </c>
      <c r="BC116" s="8">
        <f t="shared" si="96"/>
        <v>0</v>
      </c>
      <c r="BD116" s="8">
        <f t="shared" si="97"/>
        <v>0</v>
      </c>
      <c r="BE116" s="8">
        <f t="shared" si="98"/>
        <v>0</v>
      </c>
      <c r="BF116" s="8">
        <f t="shared" si="99"/>
        <v>0</v>
      </c>
      <c r="BG116" s="8">
        <f t="shared" si="100"/>
        <v>0</v>
      </c>
      <c r="BH116" s="8">
        <f t="shared" si="101"/>
        <v>0</v>
      </c>
      <c r="BI116" s="8">
        <f t="shared" si="102"/>
        <v>0</v>
      </c>
      <c r="BJ116" s="8">
        <f t="shared" si="103"/>
        <v>0</v>
      </c>
      <c r="BK116" s="8">
        <f t="shared" si="104"/>
        <v>0</v>
      </c>
      <c r="BL116" s="8">
        <f t="shared" si="105"/>
        <v>0</v>
      </c>
      <c r="BM116" s="8">
        <f t="shared" si="106"/>
        <v>0</v>
      </c>
      <c r="BN116" s="8">
        <f>IF(AND($Z116=BN$2,AD116="x"),1,0)</f>
        <v>0</v>
      </c>
      <c r="BO116" s="8">
        <f t="shared" si="108"/>
        <v>0</v>
      </c>
      <c r="BP116" s="8">
        <f t="shared" si="109"/>
        <v>0</v>
      </c>
      <c r="BQ116" s="8">
        <f t="shared" si="110"/>
        <v>0</v>
      </c>
      <c r="BR116" s="8">
        <f t="shared" si="111"/>
        <v>0</v>
      </c>
      <c r="BS116" s="8">
        <f t="shared" si="112"/>
        <v>0</v>
      </c>
      <c r="BT116" s="44">
        <f t="shared" si="113"/>
        <v>0</v>
      </c>
      <c r="BU116" s="7"/>
      <c r="BX116" s="116"/>
    </row>
    <row r="117" spans="1:76" s="15" customFormat="1" ht="28.8" x14ac:dyDescent="0.3">
      <c r="A117" s="128" t="s">
        <v>4069</v>
      </c>
      <c r="B117" s="11" t="s">
        <v>2352</v>
      </c>
      <c r="C117" s="128">
        <v>2000</v>
      </c>
      <c r="D117" s="128" t="s">
        <v>196</v>
      </c>
      <c r="E117" s="128">
        <v>208</v>
      </c>
      <c r="F117" s="128">
        <v>42767</v>
      </c>
      <c r="G117" s="128"/>
      <c r="H117" s="128">
        <v>41</v>
      </c>
      <c r="I117" s="128">
        <v>48</v>
      </c>
      <c r="J117" s="128"/>
      <c r="K117" s="128">
        <v>135</v>
      </c>
      <c r="L117" s="128" t="s">
        <v>4070</v>
      </c>
      <c r="M117" s="128" t="s">
        <v>4071</v>
      </c>
      <c r="N117" s="128" t="s">
        <v>4072</v>
      </c>
      <c r="O117" s="128" t="s">
        <v>4073</v>
      </c>
      <c r="P117" s="128" t="s">
        <v>4074</v>
      </c>
      <c r="Q117" s="128" t="s">
        <v>4075</v>
      </c>
      <c r="R117" s="128" t="s">
        <v>34</v>
      </c>
      <c r="S117" s="128" t="s">
        <v>33</v>
      </c>
      <c r="T117" s="128" t="s">
        <v>4076</v>
      </c>
      <c r="U117" s="128"/>
      <c r="V117" s="117" t="s">
        <v>31</v>
      </c>
      <c r="W117" s="118" t="s">
        <v>28</v>
      </c>
      <c r="X117" s="120" t="str">
        <f t="shared" si="132"/>
        <v>YPolymer-based</v>
      </c>
      <c r="Y117" s="120" t="s">
        <v>191</v>
      </c>
      <c r="Z117" s="120" t="str">
        <f t="shared" si="133"/>
        <v>YHEMOLYSIS</v>
      </c>
      <c r="AA117" s="120" t="str">
        <f t="shared" si="120"/>
        <v>YPolymer-basedHEMOLYSIS</v>
      </c>
      <c r="AB117" s="60"/>
      <c r="AC117" s="60"/>
      <c r="AD117" s="60"/>
      <c r="AE117" s="60"/>
      <c r="AF117" s="60"/>
      <c r="AG117" s="60" t="s">
        <v>4461</v>
      </c>
      <c r="AH117" s="60"/>
      <c r="AI117" s="60"/>
      <c r="AJ117" s="60"/>
      <c r="AK117" s="8">
        <f t="shared" si="78"/>
        <v>0</v>
      </c>
      <c r="AL117" s="8">
        <f t="shared" si="79"/>
        <v>0</v>
      </c>
      <c r="AM117" s="8">
        <f t="shared" si="80"/>
        <v>0</v>
      </c>
      <c r="AN117" s="8">
        <f t="shared" si="81"/>
        <v>0</v>
      </c>
      <c r="AO117" s="8">
        <f t="shared" si="82"/>
        <v>0</v>
      </c>
      <c r="AP117" s="8">
        <f t="shared" si="83"/>
        <v>0</v>
      </c>
      <c r="AQ117" s="8">
        <f t="shared" si="84"/>
        <v>0</v>
      </c>
      <c r="AR117" s="8">
        <f t="shared" si="85"/>
        <v>0</v>
      </c>
      <c r="AS117" s="8">
        <f t="shared" si="86"/>
        <v>0</v>
      </c>
      <c r="AT117" s="8">
        <f t="shared" si="87"/>
        <v>0</v>
      </c>
      <c r="AU117" s="8">
        <f t="shared" si="88"/>
        <v>0</v>
      </c>
      <c r="AV117" s="8">
        <f t="shared" si="89"/>
        <v>0</v>
      </c>
      <c r="AW117" s="8">
        <f t="shared" si="90"/>
        <v>0</v>
      </c>
      <c r="AX117" s="8">
        <f t="shared" si="91"/>
        <v>0</v>
      </c>
      <c r="AY117" s="8">
        <f t="shared" si="92"/>
        <v>0</v>
      </c>
      <c r="AZ117" s="8">
        <f t="shared" si="93"/>
        <v>0</v>
      </c>
      <c r="BA117" s="8">
        <f t="shared" si="94"/>
        <v>0</v>
      </c>
      <c r="BB117" s="8">
        <f t="shared" si="95"/>
        <v>0</v>
      </c>
      <c r="BC117" s="8">
        <f t="shared" si="96"/>
        <v>0</v>
      </c>
      <c r="BD117" s="8">
        <f t="shared" si="97"/>
        <v>0</v>
      </c>
      <c r="BE117" s="8">
        <f t="shared" si="98"/>
        <v>0</v>
      </c>
      <c r="BF117" s="8">
        <f t="shared" si="99"/>
        <v>0</v>
      </c>
      <c r="BG117" s="8">
        <f t="shared" si="100"/>
        <v>0</v>
      </c>
      <c r="BH117" s="8">
        <f t="shared" si="101"/>
        <v>0</v>
      </c>
      <c r="BI117" s="8">
        <f t="shared" si="102"/>
        <v>0</v>
      </c>
      <c r="BJ117" s="8">
        <f t="shared" si="103"/>
        <v>0</v>
      </c>
      <c r="BK117" s="8">
        <f t="shared" si="104"/>
        <v>0</v>
      </c>
      <c r="BL117" s="8">
        <f t="shared" si="105"/>
        <v>0</v>
      </c>
      <c r="BM117" s="8">
        <f t="shared" si="106"/>
        <v>0</v>
      </c>
      <c r="BN117" s="8">
        <f t="shared" ref="BN117:BN180" si="134">IF(AND($Z117=BN$2,AD117="x"),1,0)</f>
        <v>0</v>
      </c>
      <c r="BO117" s="8">
        <f t="shared" si="108"/>
        <v>0</v>
      </c>
      <c r="BP117" s="8">
        <f t="shared" si="109"/>
        <v>0</v>
      </c>
      <c r="BQ117" s="8">
        <f t="shared" si="110"/>
        <v>1</v>
      </c>
      <c r="BR117" s="8">
        <f t="shared" si="111"/>
        <v>0</v>
      </c>
      <c r="BS117" s="8">
        <f t="shared" si="112"/>
        <v>0</v>
      </c>
      <c r="BT117" s="44">
        <f t="shared" si="113"/>
        <v>0</v>
      </c>
      <c r="BU117" s="7"/>
    </row>
    <row r="118" spans="1:76" s="15" customFormat="1" ht="28.8" x14ac:dyDescent="0.3">
      <c r="A118" s="128" t="s">
        <v>3928</v>
      </c>
      <c r="B118" s="11" t="s">
        <v>2354</v>
      </c>
      <c r="C118" s="128">
        <v>2000</v>
      </c>
      <c r="D118" s="128" t="s">
        <v>41</v>
      </c>
      <c r="E118" s="128">
        <v>65</v>
      </c>
      <c r="F118" s="128">
        <v>42767</v>
      </c>
      <c r="G118" s="128"/>
      <c r="H118" s="128">
        <v>133</v>
      </c>
      <c r="I118" s="128">
        <v>148</v>
      </c>
      <c r="J118" s="128"/>
      <c r="K118" s="128">
        <v>887</v>
      </c>
      <c r="L118" s="128" t="s">
        <v>3929</v>
      </c>
      <c r="M118" s="128" t="s">
        <v>3930</v>
      </c>
      <c r="N118" s="128" t="s">
        <v>3931</v>
      </c>
      <c r="O118" s="128" t="s">
        <v>3932</v>
      </c>
      <c r="P118" s="128" t="s">
        <v>3933</v>
      </c>
      <c r="Q118" s="128" t="s">
        <v>3934</v>
      </c>
      <c r="R118" s="128" t="s">
        <v>34</v>
      </c>
      <c r="S118" s="128" t="s">
        <v>33</v>
      </c>
      <c r="T118" s="128" t="s">
        <v>3935</v>
      </c>
      <c r="U118" s="128"/>
      <c r="V118" s="117" t="s">
        <v>31</v>
      </c>
      <c r="W118" s="118" t="s">
        <v>28</v>
      </c>
      <c r="X118" s="120" t="str">
        <f t="shared" ref="X118:X155" si="135">CONCATENATE(V118,W118)</f>
        <v>YPolymer-based</v>
      </c>
      <c r="Y118" s="120" t="s">
        <v>191</v>
      </c>
      <c r="Z118" s="120" t="str">
        <f t="shared" ref="Z118:Z155" si="136">CONCATENATE(V118,Y118)</f>
        <v>YHEMOLYSIS</v>
      </c>
      <c r="AA118" s="120" t="str">
        <f t="shared" ref="AA118:AA155" si="137">CONCATENATE(X118,Y118)</f>
        <v>YPolymer-basedHEMOLYSIS</v>
      </c>
      <c r="AB118" s="60"/>
      <c r="AC118" s="60"/>
      <c r="AD118" s="60" t="s">
        <v>4461</v>
      </c>
      <c r="AE118" s="60"/>
      <c r="AF118" s="60"/>
      <c r="AG118" s="60" t="s">
        <v>4461</v>
      </c>
      <c r="AH118" s="60"/>
      <c r="AI118" s="60"/>
      <c r="AJ118" s="60"/>
      <c r="AK118" s="8">
        <f t="shared" si="78"/>
        <v>0</v>
      </c>
      <c r="AL118" s="8">
        <f t="shared" si="79"/>
        <v>0</v>
      </c>
      <c r="AM118" s="8">
        <f t="shared" si="80"/>
        <v>0</v>
      </c>
      <c r="AN118" s="8">
        <f t="shared" si="81"/>
        <v>0</v>
      </c>
      <c r="AO118" s="8">
        <f t="shared" si="82"/>
        <v>0</v>
      </c>
      <c r="AP118" s="8">
        <f t="shared" si="83"/>
        <v>0</v>
      </c>
      <c r="AQ118" s="8">
        <f t="shared" si="84"/>
        <v>0</v>
      </c>
      <c r="AR118" s="8">
        <f t="shared" si="85"/>
        <v>0</v>
      </c>
      <c r="AS118" s="8">
        <f t="shared" si="86"/>
        <v>0</v>
      </c>
      <c r="AT118" s="8">
        <f t="shared" si="87"/>
        <v>0</v>
      </c>
      <c r="AU118" s="8">
        <f t="shared" si="88"/>
        <v>0</v>
      </c>
      <c r="AV118" s="8">
        <f t="shared" si="89"/>
        <v>0</v>
      </c>
      <c r="AW118" s="8">
        <f t="shared" si="90"/>
        <v>0</v>
      </c>
      <c r="AX118" s="8">
        <f t="shared" si="91"/>
        <v>0</v>
      </c>
      <c r="AY118" s="8">
        <f t="shared" si="92"/>
        <v>0</v>
      </c>
      <c r="AZ118" s="8">
        <f t="shared" si="93"/>
        <v>0</v>
      </c>
      <c r="BA118" s="8">
        <f t="shared" si="94"/>
        <v>0</v>
      </c>
      <c r="BB118" s="8">
        <f t="shared" si="95"/>
        <v>0</v>
      </c>
      <c r="BC118" s="8">
        <f t="shared" si="96"/>
        <v>0</v>
      </c>
      <c r="BD118" s="8">
        <f t="shared" si="97"/>
        <v>0</v>
      </c>
      <c r="BE118" s="8">
        <f t="shared" si="98"/>
        <v>0</v>
      </c>
      <c r="BF118" s="8">
        <f t="shared" si="99"/>
        <v>0</v>
      </c>
      <c r="BG118" s="8">
        <f t="shared" si="100"/>
        <v>0</v>
      </c>
      <c r="BH118" s="8">
        <f t="shared" si="101"/>
        <v>0</v>
      </c>
      <c r="BI118" s="8">
        <f t="shared" si="102"/>
        <v>0</v>
      </c>
      <c r="BJ118" s="8">
        <f t="shared" si="103"/>
        <v>0</v>
      </c>
      <c r="BK118" s="8">
        <f t="shared" si="104"/>
        <v>0</v>
      </c>
      <c r="BL118" s="8">
        <f t="shared" si="105"/>
        <v>0</v>
      </c>
      <c r="BM118" s="8">
        <f t="shared" si="106"/>
        <v>0</v>
      </c>
      <c r="BN118" s="8">
        <f t="shared" si="134"/>
        <v>1</v>
      </c>
      <c r="BO118" s="8">
        <f t="shared" si="108"/>
        <v>0</v>
      </c>
      <c r="BP118" s="8">
        <f t="shared" si="109"/>
        <v>0</v>
      </c>
      <c r="BQ118" s="8">
        <f t="shared" si="110"/>
        <v>1</v>
      </c>
      <c r="BR118" s="8">
        <f t="shared" si="111"/>
        <v>0</v>
      </c>
      <c r="BS118" s="8">
        <f t="shared" si="112"/>
        <v>0</v>
      </c>
      <c r="BT118" s="44">
        <f t="shared" si="113"/>
        <v>0</v>
      </c>
      <c r="BU118" s="7"/>
    </row>
    <row r="119" spans="1:76" s="15" customFormat="1" ht="28.8" x14ac:dyDescent="0.3">
      <c r="A119" s="128" t="s">
        <v>4061</v>
      </c>
      <c r="B119" s="11" t="s">
        <v>2363</v>
      </c>
      <c r="C119" s="128">
        <v>2007</v>
      </c>
      <c r="D119" s="128" t="s">
        <v>1675</v>
      </c>
      <c r="E119" s="128">
        <v>15</v>
      </c>
      <c r="F119" s="128">
        <v>1</v>
      </c>
      <c r="G119" s="128"/>
      <c r="H119" s="128">
        <v>89</v>
      </c>
      <c r="I119" s="128">
        <v>98</v>
      </c>
      <c r="J119" s="128"/>
      <c r="K119" s="128">
        <v>94</v>
      </c>
      <c r="L119" s="128" t="s">
        <v>4062</v>
      </c>
      <c r="M119" s="128" t="s">
        <v>4063</v>
      </c>
      <c r="N119" s="128" t="s">
        <v>4064</v>
      </c>
      <c r="O119" s="128" t="s">
        <v>4065</v>
      </c>
      <c r="P119" s="128" t="s">
        <v>4066</v>
      </c>
      <c r="Q119" s="128" t="s">
        <v>4067</v>
      </c>
      <c r="R119" s="128" t="s">
        <v>34</v>
      </c>
      <c r="S119" s="128" t="s">
        <v>33</v>
      </c>
      <c r="T119" s="128" t="s">
        <v>4068</v>
      </c>
      <c r="U119" s="128"/>
      <c r="V119" s="117" t="s">
        <v>31</v>
      </c>
      <c r="W119" s="118" t="s">
        <v>28</v>
      </c>
      <c r="X119" s="120" t="str">
        <f t="shared" si="135"/>
        <v>YPolymer-based</v>
      </c>
      <c r="Y119" s="120" t="s">
        <v>191</v>
      </c>
      <c r="Z119" s="120" t="str">
        <f t="shared" si="136"/>
        <v>YHEMOLYSIS</v>
      </c>
      <c r="AA119" s="120" t="str">
        <f t="shared" si="137"/>
        <v>YPolymer-basedHEMOLYSIS</v>
      </c>
      <c r="AB119" s="60"/>
      <c r="AC119" s="60"/>
      <c r="AD119" s="60" t="s">
        <v>4461</v>
      </c>
      <c r="AE119" s="60"/>
      <c r="AF119" s="60"/>
      <c r="AG119" s="60" t="s">
        <v>4461</v>
      </c>
      <c r="AH119" s="60"/>
      <c r="AI119" s="60"/>
      <c r="AJ119" s="60"/>
      <c r="AK119" s="8">
        <f t="shared" si="78"/>
        <v>0</v>
      </c>
      <c r="AL119" s="8">
        <f t="shared" si="79"/>
        <v>0</v>
      </c>
      <c r="AM119" s="8">
        <f t="shared" si="80"/>
        <v>0</v>
      </c>
      <c r="AN119" s="8">
        <f t="shared" si="81"/>
        <v>0</v>
      </c>
      <c r="AO119" s="8">
        <f t="shared" si="82"/>
        <v>0</v>
      </c>
      <c r="AP119" s="8">
        <f t="shared" si="83"/>
        <v>0</v>
      </c>
      <c r="AQ119" s="8">
        <f t="shared" si="84"/>
        <v>0</v>
      </c>
      <c r="AR119" s="8">
        <f t="shared" si="85"/>
        <v>0</v>
      </c>
      <c r="AS119" s="8">
        <f t="shared" si="86"/>
        <v>0</v>
      </c>
      <c r="AT119" s="8">
        <f t="shared" si="87"/>
        <v>0</v>
      </c>
      <c r="AU119" s="8">
        <f t="shared" si="88"/>
        <v>0</v>
      </c>
      <c r="AV119" s="8">
        <f t="shared" si="89"/>
        <v>0</v>
      </c>
      <c r="AW119" s="8">
        <f t="shared" si="90"/>
        <v>0</v>
      </c>
      <c r="AX119" s="8">
        <f t="shared" si="91"/>
        <v>0</v>
      </c>
      <c r="AY119" s="8">
        <f t="shared" si="92"/>
        <v>0</v>
      </c>
      <c r="AZ119" s="8">
        <f t="shared" si="93"/>
        <v>0</v>
      </c>
      <c r="BA119" s="8">
        <f t="shared" si="94"/>
        <v>0</v>
      </c>
      <c r="BB119" s="8">
        <f t="shared" si="95"/>
        <v>0</v>
      </c>
      <c r="BC119" s="8">
        <f t="shared" si="96"/>
        <v>0</v>
      </c>
      <c r="BD119" s="8">
        <f t="shared" si="97"/>
        <v>0</v>
      </c>
      <c r="BE119" s="8">
        <f t="shared" si="98"/>
        <v>0</v>
      </c>
      <c r="BF119" s="8">
        <f t="shared" si="99"/>
        <v>0</v>
      </c>
      <c r="BG119" s="8">
        <f t="shared" si="100"/>
        <v>0</v>
      </c>
      <c r="BH119" s="8">
        <f t="shared" si="101"/>
        <v>0</v>
      </c>
      <c r="BI119" s="8">
        <f t="shared" si="102"/>
        <v>0</v>
      </c>
      <c r="BJ119" s="8">
        <f t="shared" si="103"/>
        <v>0</v>
      </c>
      <c r="BK119" s="8">
        <f t="shared" si="104"/>
        <v>0</v>
      </c>
      <c r="BL119" s="8">
        <f t="shared" si="105"/>
        <v>0</v>
      </c>
      <c r="BM119" s="8">
        <f t="shared" si="106"/>
        <v>0</v>
      </c>
      <c r="BN119" s="8">
        <f t="shared" si="134"/>
        <v>1</v>
      </c>
      <c r="BO119" s="8">
        <f t="shared" si="108"/>
        <v>0</v>
      </c>
      <c r="BP119" s="8">
        <f t="shared" si="109"/>
        <v>0</v>
      </c>
      <c r="BQ119" s="8">
        <f t="shared" si="110"/>
        <v>1</v>
      </c>
      <c r="BR119" s="8">
        <f t="shared" si="111"/>
        <v>0</v>
      </c>
      <c r="BS119" s="8">
        <f t="shared" si="112"/>
        <v>0</v>
      </c>
      <c r="BT119" s="44">
        <f t="shared" si="113"/>
        <v>0</v>
      </c>
      <c r="BU119" s="7"/>
    </row>
    <row r="120" spans="1:76" s="15" customFormat="1" ht="28.8" x14ac:dyDescent="0.3">
      <c r="A120" s="128" t="s">
        <v>4053</v>
      </c>
      <c r="B120" s="11" t="s">
        <v>2372</v>
      </c>
      <c r="C120" s="128">
        <v>2006</v>
      </c>
      <c r="D120" s="128" t="s">
        <v>4054</v>
      </c>
      <c r="E120" s="128">
        <v>58</v>
      </c>
      <c r="F120" s="128">
        <v>11</v>
      </c>
      <c r="G120" s="128"/>
      <c r="H120" s="128">
        <v>1491</v>
      </c>
      <c r="I120" s="128">
        <v>1498</v>
      </c>
      <c r="J120" s="128"/>
      <c r="K120" s="128">
        <v>99</v>
      </c>
      <c r="L120" s="128" t="s">
        <v>4055</v>
      </c>
      <c r="M120" s="128" t="s">
        <v>4056</v>
      </c>
      <c r="N120" s="128" t="s">
        <v>4057</v>
      </c>
      <c r="O120" s="128" t="s">
        <v>4058</v>
      </c>
      <c r="P120" s="128" t="s">
        <v>4059</v>
      </c>
      <c r="Q120" s="128"/>
      <c r="R120" s="128" t="s">
        <v>34</v>
      </c>
      <c r="S120" s="128" t="s">
        <v>33</v>
      </c>
      <c r="T120" s="128" t="s">
        <v>4060</v>
      </c>
      <c r="U120" s="128"/>
      <c r="V120" s="117" t="s">
        <v>31</v>
      </c>
      <c r="W120" s="118" t="s">
        <v>28</v>
      </c>
      <c r="X120" s="120" t="str">
        <f t="shared" si="135"/>
        <v>YPolymer-based</v>
      </c>
      <c r="Y120" s="120" t="s">
        <v>191</v>
      </c>
      <c r="Z120" s="120" t="str">
        <f t="shared" si="136"/>
        <v>YHEMOLYSIS</v>
      </c>
      <c r="AA120" s="120" t="str">
        <f t="shared" si="137"/>
        <v>YPolymer-basedHEMOLYSIS</v>
      </c>
      <c r="AB120" s="60"/>
      <c r="AC120" s="60"/>
      <c r="AD120" s="60" t="s">
        <v>4461</v>
      </c>
      <c r="AE120" s="60"/>
      <c r="AF120" s="60"/>
      <c r="AG120" s="60" t="s">
        <v>4461</v>
      </c>
      <c r="AH120" s="60"/>
      <c r="AI120" s="60"/>
      <c r="AJ120" s="60"/>
      <c r="AK120" s="8">
        <f t="shared" si="78"/>
        <v>0</v>
      </c>
      <c r="AL120" s="8">
        <f t="shared" si="79"/>
        <v>0</v>
      </c>
      <c r="AM120" s="8">
        <f t="shared" si="80"/>
        <v>0</v>
      </c>
      <c r="AN120" s="8">
        <f t="shared" si="81"/>
        <v>0</v>
      </c>
      <c r="AO120" s="8">
        <f t="shared" si="82"/>
        <v>0</v>
      </c>
      <c r="AP120" s="8">
        <f t="shared" si="83"/>
        <v>0</v>
      </c>
      <c r="AQ120" s="8">
        <f t="shared" si="84"/>
        <v>0</v>
      </c>
      <c r="AR120" s="8">
        <f t="shared" si="85"/>
        <v>0</v>
      </c>
      <c r="AS120" s="8">
        <f t="shared" si="86"/>
        <v>0</v>
      </c>
      <c r="AT120" s="8">
        <f t="shared" si="87"/>
        <v>0</v>
      </c>
      <c r="AU120" s="8">
        <f t="shared" si="88"/>
        <v>0</v>
      </c>
      <c r="AV120" s="8">
        <f t="shared" si="89"/>
        <v>0</v>
      </c>
      <c r="AW120" s="8">
        <f t="shared" si="90"/>
        <v>0</v>
      </c>
      <c r="AX120" s="8">
        <f t="shared" si="91"/>
        <v>0</v>
      </c>
      <c r="AY120" s="8">
        <f t="shared" si="92"/>
        <v>0</v>
      </c>
      <c r="AZ120" s="8">
        <f t="shared" si="93"/>
        <v>0</v>
      </c>
      <c r="BA120" s="8">
        <f t="shared" si="94"/>
        <v>0</v>
      </c>
      <c r="BB120" s="8">
        <f t="shared" si="95"/>
        <v>0</v>
      </c>
      <c r="BC120" s="8">
        <f t="shared" si="96"/>
        <v>0</v>
      </c>
      <c r="BD120" s="8">
        <f t="shared" si="97"/>
        <v>0</v>
      </c>
      <c r="BE120" s="8">
        <f t="shared" si="98"/>
        <v>0</v>
      </c>
      <c r="BF120" s="8">
        <f t="shared" si="99"/>
        <v>0</v>
      </c>
      <c r="BG120" s="8">
        <f t="shared" si="100"/>
        <v>0</v>
      </c>
      <c r="BH120" s="8">
        <f t="shared" si="101"/>
        <v>0</v>
      </c>
      <c r="BI120" s="8">
        <f t="shared" si="102"/>
        <v>0</v>
      </c>
      <c r="BJ120" s="8">
        <f t="shared" si="103"/>
        <v>0</v>
      </c>
      <c r="BK120" s="8">
        <f t="shared" si="104"/>
        <v>0</v>
      </c>
      <c r="BL120" s="8">
        <f t="shared" si="105"/>
        <v>0</v>
      </c>
      <c r="BM120" s="8">
        <f t="shared" si="106"/>
        <v>0</v>
      </c>
      <c r="BN120" s="8">
        <f t="shared" si="134"/>
        <v>1</v>
      </c>
      <c r="BO120" s="8">
        <f t="shared" si="108"/>
        <v>0</v>
      </c>
      <c r="BP120" s="8">
        <f t="shared" si="109"/>
        <v>0</v>
      </c>
      <c r="BQ120" s="8">
        <f t="shared" si="110"/>
        <v>1</v>
      </c>
      <c r="BR120" s="8">
        <f t="shared" si="111"/>
        <v>0</v>
      </c>
      <c r="BS120" s="8">
        <f t="shared" si="112"/>
        <v>0</v>
      </c>
      <c r="BT120" s="44">
        <f t="shared" si="113"/>
        <v>0</v>
      </c>
      <c r="BU120" s="7"/>
    </row>
    <row r="121" spans="1:76" s="15" customFormat="1" ht="28.8" x14ac:dyDescent="0.3">
      <c r="A121" s="128" t="s">
        <v>4044</v>
      </c>
      <c r="B121" s="11" t="s">
        <v>2388</v>
      </c>
      <c r="C121" s="128">
        <v>2007</v>
      </c>
      <c r="D121" s="128" t="s">
        <v>4045</v>
      </c>
      <c r="E121" s="128">
        <v>13</v>
      </c>
      <c r="F121" s="128">
        <v>2</v>
      </c>
      <c r="G121" s="128"/>
      <c r="H121" s="128">
        <v>483</v>
      </c>
      <c r="I121" s="128">
        <v>495</v>
      </c>
      <c r="J121" s="128"/>
      <c r="K121" s="128">
        <v>113</v>
      </c>
      <c r="L121" s="128" t="s">
        <v>4046</v>
      </c>
      <c r="M121" s="128" t="s">
        <v>4047</v>
      </c>
      <c r="N121" s="128" t="s">
        <v>4048</v>
      </c>
      <c r="O121" s="128" t="s">
        <v>4049</v>
      </c>
      <c r="P121" s="128" t="s">
        <v>4050</v>
      </c>
      <c r="Q121" s="128" t="s">
        <v>4051</v>
      </c>
      <c r="R121" s="128" t="s">
        <v>34</v>
      </c>
      <c r="S121" s="128" t="s">
        <v>33</v>
      </c>
      <c r="T121" s="128" t="s">
        <v>4052</v>
      </c>
      <c r="U121" s="128"/>
      <c r="V121" s="117" t="s">
        <v>31</v>
      </c>
      <c r="W121" s="118" t="s">
        <v>28</v>
      </c>
      <c r="X121" s="120" t="str">
        <f t="shared" si="135"/>
        <v>YPolymer-based</v>
      </c>
      <c r="Y121" s="120" t="s">
        <v>191</v>
      </c>
      <c r="Z121" s="120" t="str">
        <f t="shared" si="136"/>
        <v>YHEMOLYSIS</v>
      </c>
      <c r="AA121" s="120" t="str">
        <f t="shared" si="137"/>
        <v>YPolymer-basedHEMOLYSIS</v>
      </c>
      <c r="AB121" s="60"/>
      <c r="AC121" s="60"/>
      <c r="AD121" s="60" t="s">
        <v>4461</v>
      </c>
      <c r="AE121" s="60"/>
      <c r="AF121" s="60"/>
      <c r="AG121" s="60" t="s">
        <v>4461</v>
      </c>
      <c r="AH121" s="60"/>
      <c r="AI121" s="60"/>
      <c r="AJ121" s="60"/>
      <c r="AK121" s="8">
        <f t="shared" si="78"/>
        <v>0</v>
      </c>
      <c r="AL121" s="8">
        <f t="shared" si="79"/>
        <v>0</v>
      </c>
      <c r="AM121" s="8">
        <f t="shared" si="80"/>
        <v>0</v>
      </c>
      <c r="AN121" s="8">
        <f t="shared" si="81"/>
        <v>0</v>
      </c>
      <c r="AO121" s="8">
        <f t="shared" si="82"/>
        <v>0</v>
      </c>
      <c r="AP121" s="8">
        <f t="shared" si="83"/>
        <v>0</v>
      </c>
      <c r="AQ121" s="8">
        <f t="shared" si="84"/>
        <v>0</v>
      </c>
      <c r="AR121" s="8">
        <f t="shared" si="85"/>
        <v>0</v>
      </c>
      <c r="AS121" s="8">
        <f t="shared" si="86"/>
        <v>0</v>
      </c>
      <c r="AT121" s="8">
        <f t="shared" si="87"/>
        <v>0</v>
      </c>
      <c r="AU121" s="8">
        <f t="shared" si="88"/>
        <v>0</v>
      </c>
      <c r="AV121" s="8">
        <f t="shared" si="89"/>
        <v>0</v>
      </c>
      <c r="AW121" s="8">
        <f t="shared" si="90"/>
        <v>0</v>
      </c>
      <c r="AX121" s="8">
        <f t="shared" si="91"/>
        <v>0</v>
      </c>
      <c r="AY121" s="8">
        <f t="shared" si="92"/>
        <v>0</v>
      </c>
      <c r="AZ121" s="8">
        <f t="shared" si="93"/>
        <v>0</v>
      </c>
      <c r="BA121" s="8">
        <f t="shared" si="94"/>
        <v>0</v>
      </c>
      <c r="BB121" s="8">
        <f t="shared" si="95"/>
        <v>0</v>
      </c>
      <c r="BC121" s="8">
        <f t="shared" si="96"/>
        <v>0</v>
      </c>
      <c r="BD121" s="8">
        <f t="shared" si="97"/>
        <v>0</v>
      </c>
      <c r="BE121" s="8">
        <f t="shared" si="98"/>
        <v>0</v>
      </c>
      <c r="BF121" s="8">
        <f t="shared" si="99"/>
        <v>0</v>
      </c>
      <c r="BG121" s="8">
        <f t="shared" si="100"/>
        <v>0</v>
      </c>
      <c r="BH121" s="8">
        <f t="shared" si="101"/>
        <v>0</v>
      </c>
      <c r="BI121" s="8">
        <f t="shared" si="102"/>
        <v>0</v>
      </c>
      <c r="BJ121" s="8">
        <f t="shared" si="103"/>
        <v>0</v>
      </c>
      <c r="BK121" s="8">
        <f t="shared" si="104"/>
        <v>0</v>
      </c>
      <c r="BL121" s="8">
        <f t="shared" si="105"/>
        <v>0</v>
      </c>
      <c r="BM121" s="8">
        <f t="shared" si="106"/>
        <v>0</v>
      </c>
      <c r="BN121" s="8">
        <f t="shared" si="134"/>
        <v>1</v>
      </c>
      <c r="BO121" s="8">
        <f t="shared" si="108"/>
        <v>0</v>
      </c>
      <c r="BP121" s="8">
        <f t="shared" si="109"/>
        <v>0</v>
      </c>
      <c r="BQ121" s="8">
        <f t="shared" si="110"/>
        <v>1</v>
      </c>
      <c r="BR121" s="8">
        <f t="shared" si="111"/>
        <v>0</v>
      </c>
      <c r="BS121" s="8">
        <f t="shared" si="112"/>
        <v>0</v>
      </c>
      <c r="BT121" s="44">
        <f t="shared" si="113"/>
        <v>0</v>
      </c>
      <c r="BU121" s="7"/>
    </row>
    <row r="122" spans="1:76" s="15" customFormat="1" ht="28.8" x14ac:dyDescent="0.3">
      <c r="A122" s="128" t="s">
        <v>1942</v>
      </c>
      <c r="B122" s="11" t="s">
        <v>2389</v>
      </c>
      <c r="C122" s="128">
        <v>2014</v>
      </c>
      <c r="D122" s="128" t="s">
        <v>1944</v>
      </c>
      <c r="E122" s="128">
        <v>1</v>
      </c>
      <c r="F122" s="128">
        <v>3</v>
      </c>
      <c r="G122" s="128">
        <v>35041</v>
      </c>
      <c r="H122" s="128"/>
      <c r="I122" s="128"/>
      <c r="J122" s="128"/>
      <c r="K122" s="128">
        <v>1</v>
      </c>
      <c r="L122" s="128" t="s">
        <v>1945</v>
      </c>
      <c r="M122" s="128" t="s">
        <v>1946</v>
      </c>
      <c r="N122" s="128" t="s">
        <v>1947</v>
      </c>
      <c r="O122" s="128" t="s">
        <v>1948</v>
      </c>
      <c r="P122" s="128" t="s">
        <v>1949</v>
      </c>
      <c r="Q122" s="128" t="s">
        <v>1950</v>
      </c>
      <c r="R122" s="128" t="s">
        <v>34</v>
      </c>
      <c r="S122" s="128" t="s">
        <v>33</v>
      </c>
      <c r="T122" s="128" t="s">
        <v>1951</v>
      </c>
      <c r="U122" s="128"/>
      <c r="V122" s="117" t="s">
        <v>31</v>
      </c>
      <c r="W122" s="118" t="s">
        <v>26</v>
      </c>
      <c r="X122" s="120" t="str">
        <f t="shared" si="135"/>
        <v>YInorganic</v>
      </c>
      <c r="Y122" s="120" t="s">
        <v>191</v>
      </c>
      <c r="Z122" s="120" t="str">
        <f t="shared" si="136"/>
        <v>YHEMOLYSIS</v>
      </c>
      <c r="AA122" s="120" t="str">
        <f t="shared" si="137"/>
        <v>YInorganicHEMOLYSIS</v>
      </c>
      <c r="AB122" s="60"/>
      <c r="AC122" s="60"/>
      <c r="AD122" s="60"/>
      <c r="AE122" s="60"/>
      <c r="AF122" s="60"/>
      <c r="AG122" s="60"/>
      <c r="AH122" s="60"/>
      <c r="AI122" s="60"/>
      <c r="AJ122" s="60" t="s">
        <v>4461</v>
      </c>
      <c r="AK122" s="8">
        <f t="shared" si="78"/>
        <v>0</v>
      </c>
      <c r="AL122" s="8">
        <f t="shared" si="79"/>
        <v>0</v>
      </c>
      <c r="AM122" s="8">
        <f t="shared" si="80"/>
        <v>0</v>
      </c>
      <c r="AN122" s="8">
        <f t="shared" si="81"/>
        <v>0</v>
      </c>
      <c r="AO122" s="8">
        <f t="shared" si="82"/>
        <v>0</v>
      </c>
      <c r="AP122" s="8">
        <f t="shared" si="83"/>
        <v>0</v>
      </c>
      <c r="AQ122" s="8">
        <f t="shared" si="84"/>
        <v>0</v>
      </c>
      <c r="AR122" s="8">
        <f t="shared" si="85"/>
        <v>0</v>
      </c>
      <c r="AS122" s="8">
        <f t="shared" si="86"/>
        <v>0</v>
      </c>
      <c r="AT122" s="8">
        <f t="shared" si="87"/>
        <v>0</v>
      </c>
      <c r="AU122" s="8">
        <f t="shared" si="88"/>
        <v>0</v>
      </c>
      <c r="AV122" s="8">
        <f t="shared" si="89"/>
        <v>0</v>
      </c>
      <c r="AW122" s="8">
        <f t="shared" si="90"/>
        <v>0</v>
      </c>
      <c r="AX122" s="8">
        <f t="shared" si="91"/>
        <v>0</v>
      </c>
      <c r="AY122" s="8">
        <f t="shared" si="92"/>
        <v>0</v>
      </c>
      <c r="AZ122" s="8">
        <f t="shared" si="93"/>
        <v>0</v>
      </c>
      <c r="BA122" s="8">
        <f t="shared" si="94"/>
        <v>0</v>
      </c>
      <c r="BB122" s="8">
        <f t="shared" si="95"/>
        <v>0</v>
      </c>
      <c r="BC122" s="8">
        <f t="shared" si="96"/>
        <v>0</v>
      </c>
      <c r="BD122" s="8">
        <f t="shared" si="97"/>
        <v>0</v>
      </c>
      <c r="BE122" s="8">
        <f t="shared" si="98"/>
        <v>0</v>
      </c>
      <c r="BF122" s="8">
        <f t="shared" si="99"/>
        <v>0</v>
      </c>
      <c r="BG122" s="8">
        <f t="shared" si="100"/>
        <v>0</v>
      </c>
      <c r="BH122" s="8">
        <f t="shared" si="101"/>
        <v>0</v>
      </c>
      <c r="BI122" s="8">
        <f t="shared" si="102"/>
        <v>0</v>
      </c>
      <c r="BJ122" s="8">
        <f t="shared" si="103"/>
        <v>0</v>
      </c>
      <c r="BK122" s="8">
        <f t="shared" si="104"/>
        <v>0</v>
      </c>
      <c r="BL122" s="8">
        <f t="shared" si="105"/>
        <v>0</v>
      </c>
      <c r="BM122" s="8">
        <f t="shared" si="106"/>
        <v>0</v>
      </c>
      <c r="BN122" s="8">
        <f t="shared" si="134"/>
        <v>0</v>
      </c>
      <c r="BO122" s="8">
        <f t="shared" si="108"/>
        <v>0</v>
      </c>
      <c r="BP122" s="8">
        <f t="shared" si="109"/>
        <v>0</v>
      </c>
      <c r="BQ122" s="8">
        <f t="shared" si="110"/>
        <v>0</v>
      </c>
      <c r="BR122" s="8">
        <f t="shared" si="111"/>
        <v>0</v>
      </c>
      <c r="BS122" s="8">
        <f t="shared" si="112"/>
        <v>0</v>
      </c>
      <c r="BT122" s="44">
        <f t="shared" si="113"/>
        <v>1</v>
      </c>
      <c r="BU122" s="7"/>
    </row>
    <row r="123" spans="1:76" s="15" customFormat="1" ht="28.8" x14ac:dyDescent="0.3">
      <c r="A123" s="11" t="s">
        <v>2353</v>
      </c>
      <c r="B123" s="11" t="s">
        <v>2391</v>
      </c>
      <c r="C123" s="11">
        <v>2016</v>
      </c>
      <c r="D123" s="11" t="s">
        <v>1301</v>
      </c>
      <c r="E123" s="11">
        <v>2</v>
      </c>
      <c r="F123" s="11">
        <v>9</v>
      </c>
      <c r="G123" s="11"/>
      <c r="H123" s="11">
        <v>1493</v>
      </c>
      <c r="I123" s="11">
        <v>1503</v>
      </c>
      <c r="J123" s="11"/>
      <c r="K123" s="11"/>
      <c r="L123" s="11" t="s">
        <v>2355</v>
      </c>
      <c r="M123" s="11" t="s">
        <v>2356</v>
      </c>
      <c r="N123" s="11" t="s">
        <v>2357</v>
      </c>
      <c r="O123" s="11" t="s">
        <v>2358</v>
      </c>
      <c r="P123" s="11" t="s">
        <v>2359</v>
      </c>
      <c r="Q123" s="11" t="s">
        <v>2360</v>
      </c>
      <c r="R123" s="11" t="s">
        <v>34</v>
      </c>
      <c r="S123" s="11" t="s">
        <v>33</v>
      </c>
      <c r="T123" s="11" t="s">
        <v>2361</v>
      </c>
      <c r="U123" s="11"/>
      <c r="V123" s="57" t="s">
        <v>31</v>
      </c>
      <c r="W123" s="20" t="s">
        <v>28</v>
      </c>
      <c r="X123" s="58" t="str">
        <f t="shared" si="135"/>
        <v>YPolymer-based</v>
      </c>
      <c r="Y123" s="58" t="s">
        <v>191</v>
      </c>
      <c r="Z123" s="58" t="str">
        <f t="shared" si="136"/>
        <v>YHEMOLYSIS</v>
      </c>
      <c r="AA123" s="58" t="str">
        <f t="shared" si="137"/>
        <v>YPolymer-basedHEMOLYSIS</v>
      </c>
      <c r="AB123" s="8"/>
      <c r="AC123" s="8"/>
      <c r="AD123" s="8"/>
      <c r="AE123" s="8"/>
      <c r="AF123" s="8"/>
      <c r="AG123" s="8"/>
      <c r="AH123" s="8"/>
      <c r="AI123" s="8"/>
      <c r="AJ123" s="8"/>
      <c r="AK123" s="8">
        <f t="shared" si="78"/>
        <v>0</v>
      </c>
      <c r="AL123" s="8">
        <f t="shared" si="79"/>
        <v>0</v>
      </c>
      <c r="AM123" s="8">
        <f t="shared" si="80"/>
        <v>0</v>
      </c>
      <c r="AN123" s="8">
        <f t="shared" si="81"/>
        <v>0</v>
      </c>
      <c r="AO123" s="8">
        <f t="shared" si="82"/>
        <v>0</v>
      </c>
      <c r="AP123" s="8">
        <f t="shared" si="83"/>
        <v>0</v>
      </c>
      <c r="AQ123" s="8">
        <f t="shared" si="84"/>
        <v>0</v>
      </c>
      <c r="AR123" s="8">
        <f t="shared" si="85"/>
        <v>0</v>
      </c>
      <c r="AS123" s="8">
        <f t="shared" si="86"/>
        <v>0</v>
      </c>
      <c r="AT123" s="8">
        <f t="shared" si="87"/>
        <v>0</v>
      </c>
      <c r="AU123" s="8">
        <f t="shared" si="88"/>
        <v>0</v>
      </c>
      <c r="AV123" s="8">
        <f t="shared" si="89"/>
        <v>0</v>
      </c>
      <c r="AW123" s="8">
        <f t="shared" si="90"/>
        <v>0</v>
      </c>
      <c r="AX123" s="8">
        <f t="shared" si="91"/>
        <v>0</v>
      </c>
      <c r="AY123" s="8">
        <f t="shared" si="92"/>
        <v>0</v>
      </c>
      <c r="AZ123" s="8">
        <f t="shared" si="93"/>
        <v>0</v>
      </c>
      <c r="BA123" s="8">
        <f t="shared" si="94"/>
        <v>0</v>
      </c>
      <c r="BB123" s="8">
        <f t="shared" si="95"/>
        <v>0</v>
      </c>
      <c r="BC123" s="8">
        <f t="shared" si="96"/>
        <v>0</v>
      </c>
      <c r="BD123" s="8">
        <f t="shared" si="97"/>
        <v>0</v>
      </c>
      <c r="BE123" s="8">
        <f t="shared" si="98"/>
        <v>0</v>
      </c>
      <c r="BF123" s="8">
        <f t="shared" si="99"/>
        <v>0</v>
      </c>
      <c r="BG123" s="8">
        <f t="shared" si="100"/>
        <v>0</v>
      </c>
      <c r="BH123" s="8">
        <f t="shared" si="101"/>
        <v>0</v>
      </c>
      <c r="BI123" s="8">
        <f t="shared" si="102"/>
        <v>0</v>
      </c>
      <c r="BJ123" s="8">
        <f t="shared" si="103"/>
        <v>0</v>
      </c>
      <c r="BK123" s="8">
        <f t="shared" si="104"/>
        <v>0</v>
      </c>
      <c r="BL123" s="8">
        <f t="shared" si="105"/>
        <v>0</v>
      </c>
      <c r="BM123" s="8">
        <f t="shared" si="106"/>
        <v>0</v>
      </c>
      <c r="BN123" s="8">
        <f t="shared" si="134"/>
        <v>0</v>
      </c>
      <c r="BO123" s="8">
        <f t="shared" si="108"/>
        <v>0</v>
      </c>
      <c r="BP123" s="8">
        <f t="shared" si="109"/>
        <v>0</v>
      </c>
      <c r="BQ123" s="8">
        <f t="shared" si="110"/>
        <v>0</v>
      </c>
      <c r="BR123" s="8">
        <f t="shared" si="111"/>
        <v>0</v>
      </c>
      <c r="BS123" s="8">
        <f t="shared" si="112"/>
        <v>0</v>
      </c>
      <c r="BT123" s="44">
        <f t="shared" si="113"/>
        <v>0</v>
      </c>
      <c r="BU123" s="7"/>
    </row>
    <row r="124" spans="1:76" s="15" customFormat="1" ht="28.8" x14ac:dyDescent="0.3">
      <c r="A124" s="11" t="s">
        <v>2362</v>
      </c>
      <c r="B124" s="11" t="s">
        <v>2400</v>
      </c>
      <c r="C124" s="11">
        <v>2016</v>
      </c>
      <c r="D124" s="11" t="s">
        <v>983</v>
      </c>
      <c r="E124" s="11">
        <v>145</v>
      </c>
      <c r="F124" s="11"/>
      <c r="G124" s="11"/>
      <c r="H124" s="11">
        <v>87</v>
      </c>
      <c r="I124" s="11">
        <v>94</v>
      </c>
      <c r="J124" s="11"/>
      <c r="K124" s="11">
        <v>1</v>
      </c>
      <c r="L124" s="11" t="s">
        <v>2364</v>
      </c>
      <c r="M124" s="11" t="s">
        <v>2365</v>
      </c>
      <c r="N124" s="11" t="s">
        <v>2366</v>
      </c>
      <c r="O124" s="11" t="s">
        <v>2367</v>
      </c>
      <c r="P124" s="11" t="s">
        <v>2368</v>
      </c>
      <c r="Q124" s="11" t="s">
        <v>2369</v>
      </c>
      <c r="R124" s="11" t="s">
        <v>34</v>
      </c>
      <c r="S124" s="11" t="s">
        <v>33</v>
      </c>
      <c r="T124" s="11" t="s">
        <v>2370</v>
      </c>
      <c r="U124" s="11"/>
      <c r="V124" s="57" t="s">
        <v>31</v>
      </c>
      <c r="W124" s="20" t="s">
        <v>26</v>
      </c>
      <c r="X124" s="58" t="str">
        <f t="shared" si="135"/>
        <v>YInorganic</v>
      </c>
      <c r="Y124" s="58" t="s">
        <v>191</v>
      </c>
      <c r="Z124" s="58" t="str">
        <f t="shared" si="136"/>
        <v>YHEMOLYSIS</v>
      </c>
      <c r="AA124" s="58" t="str">
        <f t="shared" si="137"/>
        <v>YInorganicHEMOLYSIS</v>
      </c>
      <c r="AB124" s="8"/>
      <c r="AC124" s="8"/>
      <c r="AD124" s="8"/>
      <c r="AE124" s="8"/>
      <c r="AF124" s="8"/>
      <c r="AG124" s="8"/>
      <c r="AH124" s="8"/>
      <c r="AI124" s="8"/>
      <c r="AJ124" s="8"/>
      <c r="AK124" s="8">
        <f t="shared" si="78"/>
        <v>0</v>
      </c>
      <c r="AL124" s="8">
        <f t="shared" si="79"/>
        <v>0</v>
      </c>
      <c r="AM124" s="8">
        <f t="shared" si="80"/>
        <v>0</v>
      </c>
      <c r="AN124" s="8">
        <f t="shared" si="81"/>
        <v>0</v>
      </c>
      <c r="AO124" s="8">
        <f t="shared" si="82"/>
        <v>0</v>
      </c>
      <c r="AP124" s="8">
        <f t="shared" si="83"/>
        <v>0</v>
      </c>
      <c r="AQ124" s="8">
        <f t="shared" si="84"/>
        <v>0</v>
      </c>
      <c r="AR124" s="8">
        <f t="shared" si="85"/>
        <v>0</v>
      </c>
      <c r="AS124" s="8">
        <f t="shared" si="86"/>
        <v>0</v>
      </c>
      <c r="AT124" s="8">
        <f t="shared" si="87"/>
        <v>0</v>
      </c>
      <c r="AU124" s="8">
        <f t="shared" si="88"/>
        <v>0</v>
      </c>
      <c r="AV124" s="8">
        <f t="shared" si="89"/>
        <v>0</v>
      </c>
      <c r="AW124" s="8">
        <f t="shared" si="90"/>
        <v>0</v>
      </c>
      <c r="AX124" s="8">
        <f t="shared" si="91"/>
        <v>0</v>
      </c>
      <c r="AY124" s="8">
        <f t="shared" si="92"/>
        <v>0</v>
      </c>
      <c r="AZ124" s="8">
        <f t="shared" si="93"/>
        <v>0</v>
      </c>
      <c r="BA124" s="8">
        <f t="shared" si="94"/>
        <v>0</v>
      </c>
      <c r="BB124" s="8">
        <f t="shared" si="95"/>
        <v>0</v>
      </c>
      <c r="BC124" s="8">
        <f t="shared" si="96"/>
        <v>0</v>
      </c>
      <c r="BD124" s="8">
        <f t="shared" si="97"/>
        <v>0</v>
      </c>
      <c r="BE124" s="8">
        <f t="shared" si="98"/>
        <v>0</v>
      </c>
      <c r="BF124" s="8">
        <f t="shared" si="99"/>
        <v>0</v>
      </c>
      <c r="BG124" s="8">
        <f t="shared" si="100"/>
        <v>0</v>
      </c>
      <c r="BH124" s="8">
        <f t="shared" si="101"/>
        <v>0</v>
      </c>
      <c r="BI124" s="8">
        <f t="shared" si="102"/>
        <v>0</v>
      </c>
      <c r="BJ124" s="8">
        <f t="shared" si="103"/>
        <v>0</v>
      </c>
      <c r="BK124" s="8">
        <f t="shared" si="104"/>
        <v>0</v>
      </c>
      <c r="BL124" s="8">
        <f t="shared" si="105"/>
        <v>0</v>
      </c>
      <c r="BM124" s="8">
        <f t="shared" si="106"/>
        <v>0</v>
      </c>
      <c r="BN124" s="8">
        <f>IF(AND($Z124=BN$2,AD124="x"),1,0)</f>
        <v>0</v>
      </c>
      <c r="BO124" s="8">
        <f t="shared" si="108"/>
        <v>0</v>
      </c>
      <c r="BP124" s="8">
        <f t="shared" si="109"/>
        <v>0</v>
      </c>
      <c r="BQ124" s="8">
        <f t="shared" si="110"/>
        <v>0</v>
      </c>
      <c r="BR124" s="8">
        <f t="shared" si="111"/>
        <v>0</v>
      </c>
      <c r="BS124" s="8">
        <f t="shared" si="112"/>
        <v>0</v>
      </c>
      <c r="BT124" s="44">
        <f t="shared" si="113"/>
        <v>0</v>
      </c>
      <c r="BU124" s="7"/>
    </row>
    <row r="125" spans="1:76" s="15" customFormat="1" ht="28.8" x14ac:dyDescent="0.3">
      <c r="A125" s="11" t="s">
        <v>2371</v>
      </c>
      <c r="B125" s="11" t="s">
        <v>2408</v>
      </c>
      <c r="C125" s="11">
        <v>2016</v>
      </c>
      <c r="D125" s="11" t="s">
        <v>2223</v>
      </c>
      <c r="E125" s="11">
        <v>88</v>
      </c>
      <c r="F125" s="11"/>
      <c r="G125" s="11"/>
      <c r="H125" s="11">
        <v>146</v>
      </c>
      <c r="I125" s="11">
        <v>155</v>
      </c>
      <c r="J125" s="11"/>
      <c r="K125" s="11">
        <v>1</v>
      </c>
      <c r="L125" s="11" t="s">
        <v>2373</v>
      </c>
      <c r="M125" s="11" t="s">
        <v>2374</v>
      </c>
      <c r="N125" s="11" t="s">
        <v>2375</v>
      </c>
      <c r="O125" s="11" t="s">
        <v>2376</v>
      </c>
      <c r="P125" s="11" t="s">
        <v>2377</v>
      </c>
      <c r="Q125" s="11" t="s">
        <v>2378</v>
      </c>
      <c r="R125" s="11" t="s">
        <v>34</v>
      </c>
      <c r="S125" s="11" t="s">
        <v>33</v>
      </c>
      <c r="T125" s="11" t="s">
        <v>2379</v>
      </c>
      <c r="U125" s="11"/>
      <c r="V125" s="57" t="s">
        <v>31</v>
      </c>
      <c r="W125" s="20" t="s">
        <v>28</v>
      </c>
      <c r="X125" s="58" t="str">
        <f t="shared" si="135"/>
        <v>YPolymer-based</v>
      </c>
      <c r="Y125" s="58" t="s">
        <v>191</v>
      </c>
      <c r="Z125" s="58" t="str">
        <f t="shared" si="136"/>
        <v>YHEMOLYSIS</v>
      </c>
      <c r="AA125" s="58" t="str">
        <f t="shared" si="137"/>
        <v>YPolymer-basedHEMOLYSIS</v>
      </c>
      <c r="AB125" s="8"/>
      <c r="AC125" s="8"/>
      <c r="AD125" s="8"/>
      <c r="AE125" s="8"/>
      <c r="AF125" s="8"/>
      <c r="AG125" s="8"/>
      <c r="AH125" s="8"/>
      <c r="AI125" s="8"/>
      <c r="AJ125" s="8"/>
      <c r="AK125" s="8">
        <f t="shared" si="78"/>
        <v>0</v>
      </c>
      <c r="AL125" s="8">
        <f t="shared" si="79"/>
        <v>0</v>
      </c>
      <c r="AM125" s="8">
        <f t="shared" si="80"/>
        <v>0</v>
      </c>
      <c r="AN125" s="8">
        <f t="shared" si="81"/>
        <v>0</v>
      </c>
      <c r="AO125" s="8">
        <f t="shared" si="82"/>
        <v>0</v>
      </c>
      <c r="AP125" s="8">
        <f t="shared" si="83"/>
        <v>0</v>
      </c>
      <c r="AQ125" s="8">
        <f t="shared" si="84"/>
        <v>0</v>
      </c>
      <c r="AR125" s="8">
        <f t="shared" si="85"/>
        <v>0</v>
      </c>
      <c r="AS125" s="8">
        <f t="shared" si="86"/>
        <v>0</v>
      </c>
      <c r="AT125" s="8">
        <f t="shared" si="87"/>
        <v>0</v>
      </c>
      <c r="AU125" s="8">
        <f t="shared" si="88"/>
        <v>0</v>
      </c>
      <c r="AV125" s="8">
        <f t="shared" si="89"/>
        <v>0</v>
      </c>
      <c r="AW125" s="8">
        <f t="shared" si="90"/>
        <v>0</v>
      </c>
      <c r="AX125" s="8">
        <f t="shared" si="91"/>
        <v>0</v>
      </c>
      <c r="AY125" s="8">
        <f t="shared" si="92"/>
        <v>0</v>
      </c>
      <c r="AZ125" s="8">
        <f t="shared" si="93"/>
        <v>0</v>
      </c>
      <c r="BA125" s="8">
        <f t="shared" si="94"/>
        <v>0</v>
      </c>
      <c r="BB125" s="8">
        <f t="shared" si="95"/>
        <v>0</v>
      </c>
      <c r="BC125" s="8">
        <f t="shared" si="96"/>
        <v>0</v>
      </c>
      <c r="BD125" s="8">
        <f t="shared" si="97"/>
        <v>0</v>
      </c>
      <c r="BE125" s="8">
        <f t="shared" si="98"/>
        <v>0</v>
      </c>
      <c r="BF125" s="8">
        <f t="shared" si="99"/>
        <v>0</v>
      </c>
      <c r="BG125" s="8">
        <f t="shared" si="100"/>
        <v>0</v>
      </c>
      <c r="BH125" s="8">
        <f t="shared" si="101"/>
        <v>0</v>
      </c>
      <c r="BI125" s="8">
        <f t="shared" si="102"/>
        <v>0</v>
      </c>
      <c r="BJ125" s="8">
        <f t="shared" si="103"/>
        <v>0</v>
      </c>
      <c r="BK125" s="8">
        <f t="shared" si="104"/>
        <v>0</v>
      </c>
      <c r="BL125" s="8">
        <f t="shared" si="105"/>
        <v>0</v>
      </c>
      <c r="BM125" s="8">
        <f t="shared" si="106"/>
        <v>0</v>
      </c>
      <c r="BN125" s="8">
        <f t="shared" si="134"/>
        <v>0</v>
      </c>
      <c r="BO125" s="8">
        <f t="shared" si="108"/>
        <v>0</v>
      </c>
      <c r="BP125" s="8">
        <f t="shared" si="109"/>
        <v>0</v>
      </c>
      <c r="BQ125" s="8">
        <f t="shared" si="110"/>
        <v>0</v>
      </c>
      <c r="BR125" s="8">
        <f t="shared" si="111"/>
        <v>0</v>
      </c>
      <c r="BS125" s="8">
        <f t="shared" si="112"/>
        <v>0</v>
      </c>
      <c r="BT125" s="44">
        <f t="shared" si="113"/>
        <v>0</v>
      </c>
      <c r="BU125" s="7"/>
    </row>
    <row r="126" spans="1:76" s="15" customFormat="1" ht="28.8" x14ac:dyDescent="0.3">
      <c r="A126" s="11" t="s">
        <v>2390</v>
      </c>
      <c r="B126" s="11" t="s">
        <v>398</v>
      </c>
      <c r="C126" s="11">
        <v>2016</v>
      </c>
      <c r="D126" s="11" t="s">
        <v>250</v>
      </c>
      <c r="E126" s="11">
        <v>18</v>
      </c>
      <c r="F126" s="11">
        <v>4</v>
      </c>
      <c r="G126" s="11">
        <v>104</v>
      </c>
      <c r="H126" s="11"/>
      <c r="I126" s="11"/>
      <c r="J126" s="11"/>
      <c r="K126" s="11">
        <v>3</v>
      </c>
      <c r="L126" s="11" t="s">
        <v>2392</v>
      </c>
      <c r="M126" s="11" t="s">
        <v>2393</v>
      </c>
      <c r="N126" s="11" t="s">
        <v>2394</v>
      </c>
      <c r="O126" s="11" t="s">
        <v>2395</v>
      </c>
      <c r="P126" s="11" t="s">
        <v>2396</v>
      </c>
      <c r="Q126" s="11" t="s">
        <v>2397</v>
      </c>
      <c r="R126" s="11" t="s">
        <v>34</v>
      </c>
      <c r="S126" s="11" t="s">
        <v>33</v>
      </c>
      <c r="T126" s="11" t="s">
        <v>2398</v>
      </c>
      <c r="U126" s="11"/>
      <c r="V126" s="57" t="s">
        <v>31</v>
      </c>
      <c r="W126" s="58" t="s">
        <v>28</v>
      </c>
      <c r="X126" s="58" t="str">
        <f t="shared" si="135"/>
        <v>YPolymer-based</v>
      </c>
      <c r="Y126" s="58" t="s">
        <v>191</v>
      </c>
      <c r="Z126" s="58" t="str">
        <f t="shared" si="136"/>
        <v>YHEMOLYSIS</v>
      </c>
      <c r="AA126" s="58" t="str">
        <f t="shared" si="137"/>
        <v>YPolymer-basedHEMOLYSIS</v>
      </c>
      <c r="AB126" s="8"/>
      <c r="AC126" s="8"/>
      <c r="AD126" s="8"/>
      <c r="AE126" s="8"/>
      <c r="AF126" s="8"/>
      <c r="AG126" s="8"/>
      <c r="AH126" s="8"/>
      <c r="AI126" s="8"/>
      <c r="AJ126" s="8"/>
      <c r="AK126" s="8">
        <f t="shared" si="78"/>
        <v>0</v>
      </c>
      <c r="AL126" s="8">
        <f t="shared" si="79"/>
        <v>0</v>
      </c>
      <c r="AM126" s="8">
        <f t="shared" si="80"/>
        <v>0</v>
      </c>
      <c r="AN126" s="8">
        <f t="shared" si="81"/>
        <v>0</v>
      </c>
      <c r="AO126" s="8">
        <f t="shared" si="82"/>
        <v>0</v>
      </c>
      <c r="AP126" s="8">
        <f t="shared" si="83"/>
        <v>0</v>
      </c>
      <c r="AQ126" s="8">
        <f t="shared" si="84"/>
        <v>0</v>
      </c>
      <c r="AR126" s="8">
        <f t="shared" si="85"/>
        <v>0</v>
      </c>
      <c r="AS126" s="8">
        <f t="shared" si="86"/>
        <v>0</v>
      </c>
      <c r="AT126" s="8">
        <f t="shared" si="87"/>
        <v>0</v>
      </c>
      <c r="AU126" s="8">
        <f t="shared" si="88"/>
        <v>0</v>
      </c>
      <c r="AV126" s="8">
        <f t="shared" si="89"/>
        <v>0</v>
      </c>
      <c r="AW126" s="8">
        <f t="shared" si="90"/>
        <v>0</v>
      </c>
      <c r="AX126" s="8">
        <f t="shared" si="91"/>
        <v>0</v>
      </c>
      <c r="AY126" s="8">
        <f t="shared" si="92"/>
        <v>0</v>
      </c>
      <c r="AZ126" s="8">
        <f t="shared" si="93"/>
        <v>0</v>
      </c>
      <c r="BA126" s="8">
        <f t="shared" si="94"/>
        <v>0</v>
      </c>
      <c r="BB126" s="8">
        <f t="shared" si="95"/>
        <v>0</v>
      </c>
      <c r="BC126" s="8">
        <f t="shared" si="96"/>
        <v>0</v>
      </c>
      <c r="BD126" s="8">
        <f t="shared" si="97"/>
        <v>0</v>
      </c>
      <c r="BE126" s="8">
        <f t="shared" si="98"/>
        <v>0</v>
      </c>
      <c r="BF126" s="8">
        <f t="shared" si="99"/>
        <v>0</v>
      </c>
      <c r="BG126" s="8">
        <f t="shared" si="100"/>
        <v>0</v>
      </c>
      <c r="BH126" s="8">
        <f t="shared" si="101"/>
        <v>0</v>
      </c>
      <c r="BI126" s="8">
        <f t="shared" si="102"/>
        <v>0</v>
      </c>
      <c r="BJ126" s="8">
        <f t="shared" si="103"/>
        <v>0</v>
      </c>
      <c r="BK126" s="8">
        <f t="shared" si="104"/>
        <v>0</v>
      </c>
      <c r="BL126" s="8">
        <f t="shared" si="105"/>
        <v>0</v>
      </c>
      <c r="BM126" s="8">
        <f t="shared" si="106"/>
        <v>0</v>
      </c>
      <c r="BN126" s="8">
        <f t="shared" si="134"/>
        <v>0</v>
      </c>
      <c r="BO126" s="8">
        <f t="shared" si="108"/>
        <v>0</v>
      </c>
      <c r="BP126" s="8">
        <f t="shared" si="109"/>
        <v>0</v>
      </c>
      <c r="BQ126" s="8">
        <f t="shared" si="110"/>
        <v>0</v>
      </c>
      <c r="BR126" s="8">
        <f t="shared" si="111"/>
        <v>0</v>
      </c>
      <c r="BS126" s="8">
        <f t="shared" si="112"/>
        <v>0</v>
      </c>
      <c r="BT126" s="44">
        <f t="shared" si="113"/>
        <v>0</v>
      </c>
      <c r="BU126" s="7"/>
    </row>
    <row r="127" spans="1:76" s="15" customFormat="1" ht="28.8" x14ac:dyDescent="0.3">
      <c r="A127" s="11" t="s">
        <v>2399</v>
      </c>
      <c r="B127" s="11" t="s">
        <v>2414</v>
      </c>
      <c r="C127" s="11">
        <v>2016</v>
      </c>
      <c r="D127" s="11" t="s">
        <v>719</v>
      </c>
      <c r="E127" s="11">
        <v>61</v>
      </c>
      <c r="F127" s="11"/>
      <c r="G127" s="11"/>
      <c r="H127" s="11">
        <v>681</v>
      </c>
      <c r="I127" s="11">
        <v>687</v>
      </c>
      <c r="J127" s="11"/>
      <c r="K127" s="11">
        <v>5</v>
      </c>
      <c r="L127" s="11" t="s">
        <v>2401</v>
      </c>
      <c r="M127" s="11" t="s">
        <v>2402</v>
      </c>
      <c r="N127" s="11" t="s">
        <v>2403</v>
      </c>
      <c r="O127" s="11" t="s">
        <v>2404</v>
      </c>
      <c r="P127" s="11" t="s">
        <v>2405</v>
      </c>
      <c r="Q127" s="11" t="s">
        <v>2406</v>
      </c>
      <c r="R127" s="11" t="s">
        <v>34</v>
      </c>
      <c r="S127" s="11" t="s">
        <v>33</v>
      </c>
      <c r="T127" s="11" t="s">
        <v>2407</v>
      </c>
      <c r="U127" s="11"/>
      <c r="V127" s="57" t="s">
        <v>31</v>
      </c>
      <c r="W127" s="58" t="s">
        <v>26</v>
      </c>
      <c r="X127" s="58" t="str">
        <f t="shared" si="135"/>
        <v>YInorganic</v>
      </c>
      <c r="Y127" s="58" t="s">
        <v>191</v>
      </c>
      <c r="Z127" s="58" t="str">
        <f t="shared" si="136"/>
        <v>YHEMOLYSIS</v>
      </c>
      <c r="AA127" s="58" t="str">
        <f t="shared" si="137"/>
        <v>YInorganicHEMOLYSIS</v>
      </c>
      <c r="AB127" s="8"/>
      <c r="AC127" s="8"/>
      <c r="AD127" s="8"/>
      <c r="AE127" s="8"/>
      <c r="AF127" s="8"/>
      <c r="AG127" s="8"/>
      <c r="AH127" s="8"/>
      <c r="AI127" s="8"/>
      <c r="AJ127" s="8"/>
      <c r="AK127" s="8">
        <f t="shared" si="78"/>
        <v>0</v>
      </c>
      <c r="AL127" s="8">
        <f t="shared" si="79"/>
        <v>0</v>
      </c>
      <c r="AM127" s="8">
        <f t="shared" si="80"/>
        <v>0</v>
      </c>
      <c r="AN127" s="8">
        <f t="shared" si="81"/>
        <v>0</v>
      </c>
      <c r="AO127" s="8">
        <f t="shared" si="82"/>
        <v>0</v>
      </c>
      <c r="AP127" s="8">
        <f t="shared" si="83"/>
        <v>0</v>
      </c>
      <c r="AQ127" s="8">
        <f t="shared" si="84"/>
        <v>0</v>
      </c>
      <c r="AR127" s="8">
        <f t="shared" si="85"/>
        <v>0</v>
      </c>
      <c r="AS127" s="8">
        <f t="shared" si="86"/>
        <v>0</v>
      </c>
      <c r="AT127" s="8">
        <f t="shared" si="87"/>
        <v>0</v>
      </c>
      <c r="AU127" s="8">
        <f t="shared" si="88"/>
        <v>0</v>
      </c>
      <c r="AV127" s="8">
        <f t="shared" si="89"/>
        <v>0</v>
      </c>
      <c r="AW127" s="8">
        <f t="shared" si="90"/>
        <v>0</v>
      </c>
      <c r="AX127" s="8">
        <f t="shared" si="91"/>
        <v>0</v>
      </c>
      <c r="AY127" s="8">
        <f t="shared" si="92"/>
        <v>0</v>
      </c>
      <c r="AZ127" s="8">
        <f t="shared" si="93"/>
        <v>0</v>
      </c>
      <c r="BA127" s="8">
        <f t="shared" si="94"/>
        <v>0</v>
      </c>
      <c r="BB127" s="8">
        <f t="shared" si="95"/>
        <v>0</v>
      </c>
      <c r="BC127" s="8">
        <f t="shared" si="96"/>
        <v>0</v>
      </c>
      <c r="BD127" s="8">
        <f t="shared" si="97"/>
        <v>0</v>
      </c>
      <c r="BE127" s="8">
        <f t="shared" si="98"/>
        <v>0</v>
      </c>
      <c r="BF127" s="8">
        <f t="shared" si="99"/>
        <v>0</v>
      </c>
      <c r="BG127" s="8">
        <f t="shared" si="100"/>
        <v>0</v>
      </c>
      <c r="BH127" s="8">
        <f t="shared" si="101"/>
        <v>0</v>
      </c>
      <c r="BI127" s="8">
        <f t="shared" si="102"/>
        <v>0</v>
      </c>
      <c r="BJ127" s="8">
        <f t="shared" si="103"/>
        <v>0</v>
      </c>
      <c r="BK127" s="8">
        <f t="shared" si="104"/>
        <v>0</v>
      </c>
      <c r="BL127" s="8">
        <f t="shared" si="105"/>
        <v>0</v>
      </c>
      <c r="BM127" s="8">
        <f t="shared" si="106"/>
        <v>0</v>
      </c>
      <c r="BN127" s="8">
        <f t="shared" si="134"/>
        <v>0</v>
      </c>
      <c r="BO127" s="8">
        <f t="shared" si="108"/>
        <v>0</v>
      </c>
      <c r="BP127" s="8">
        <f t="shared" si="109"/>
        <v>0</v>
      </c>
      <c r="BQ127" s="8">
        <f t="shared" si="110"/>
        <v>0</v>
      </c>
      <c r="BR127" s="8">
        <f t="shared" si="111"/>
        <v>0</v>
      </c>
      <c r="BS127" s="8">
        <f t="shared" si="112"/>
        <v>0</v>
      </c>
      <c r="BT127" s="44">
        <f t="shared" si="113"/>
        <v>0</v>
      </c>
      <c r="BU127" s="7"/>
    </row>
    <row r="128" spans="1:76" s="15" customFormat="1" ht="28.8" x14ac:dyDescent="0.3">
      <c r="A128" s="11" t="s">
        <v>399</v>
      </c>
      <c r="B128" s="11" t="s">
        <v>2431</v>
      </c>
      <c r="C128" s="11">
        <v>2016</v>
      </c>
      <c r="D128" s="11" t="s">
        <v>83</v>
      </c>
      <c r="E128" s="11">
        <v>13</v>
      </c>
      <c r="F128" s="11">
        <v>2</v>
      </c>
      <c r="G128" s="11"/>
      <c r="H128" s="11">
        <v>663</v>
      </c>
      <c r="I128" s="11">
        <v>676</v>
      </c>
      <c r="J128" s="11"/>
      <c r="K128" s="11">
        <v>3</v>
      </c>
      <c r="L128" s="11" t="s">
        <v>397</v>
      </c>
      <c r="M128" s="11" t="s">
        <v>396</v>
      </c>
      <c r="N128" s="11" t="s">
        <v>2410</v>
      </c>
      <c r="O128" s="11" t="s">
        <v>2411</v>
      </c>
      <c r="P128" s="11" t="s">
        <v>395</v>
      </c>
      <c r="Q128" s="11" t="s">
        <v>2412</v>
      </c>
      <c r="R128" s="11" t="s">
        <v>34</v>
      </c>
      <c r="S128" s="11" t="s">
        <v>33</v>
      </c>
      <c r="T128" s="11" t="s">
        <v>394</v>
      </c>
      <c r="U128" s="11"/>
      <c r="V128" s="57" t="s">
        <v>31</v>
      </c>
      <c r="W128" s="58" t="s">
        <v>28</v>
      </c>
      <c r="X128" s="58" t="str">
        <f t="shared" si="135"/>
        <v>YPolymer-based</v>
      </c>
      <c r="Y128" s="58" t="s">
        <v>191</v>
      </c>
      <c r="Z128" s="58" t="str">
        <f t="shared" si="136"/>
        <v>YHEMOLYSIS</v>
      </c>
      <c r="AA128" s="58" t="str">
        <f t="shared" si="137"/>
        <v>YPolymer-basedHEMOLYSIS</v>
      </c>
      <c r="AB128" s="8"/>
      <c r="AC128" s="8"/>
      <c r="AD128" s="8"/>
      <c r="AE128" s="8"/>
      <c r="AF128" s="8"/>
      <c r="AG128" s="8"/>
      <c r="AH128" s="8"/>
      <c r="AI128" s="8"/>
      <c r="AJ128" s="8"/>
      <c r="AK128" s="8">
        <f t="shared" si="78"/>
        <v>0</v>
      </c>
      <c r="AL128" s="8">
        <f t="shared" si="79"/>
        <v>0</v>
      </c>
      <c r="AM128" s="8">
        <f t="shared" si="80"/>
        <v>0</v>
      </c>
      <c r="AN128" s="8">
        <f t="shared" si="81"/>
        <v>0</v>
      </c>
      <c r="AO128" s="8">
        <f t="shared" si="82"/>
        <v>0</v>
      </c>
      <c r="AP128" s="8">
        <f t="shared" si="83"/>
        <v>0</v>
      </c>
      <c r="AQ128" s="8">
        <f t="shared" si="84"/>
        <v>0</v>
      </c>
      <c r="AR128" s="8">
        <f t="shared" si="85"/>
        <v>0</v>
      </c>
      <c r="AS128" s="8">
        <f t="shared" si="86"/>
        <v>0</v>
      </c>
      <c r="AT128" s="8">
        <f t="shared" si="87"/>
        <v>0</v>
      </c>
      <c r="AU128" s="8">
        <f t="shared" si="88"/>
        <v>0</v>
      </c>
      <c r="AV128" s="8">
        <f t="shared" si="89"/>
        <v>0</v>
      </c>
      <c r="AW128" s="8">
        <f t="shared" si="90"/>
        <v>0</v>
      </c>
      <c r="AX128" s="8">
        <f t="shared" si="91"/>
        <v>0</v>
      </c>
      <c r="AY128" s="8">
        <f t="shared" si="92"/>
        <v>0</v>
      </c>
      <c r="AZ128" s="8">
        <f t="shared" si="93"/>
        <v>0</v>
      </c>
      <c r="BA128" s="8">
        <f t="shared" si="94"/>
        <v>0</v>
      </c>
      <c r="BB128" s="8">
        <f t="shared" si="95"/>
        <v>0</v>
      </c>
      <c r="BC128" s="8">
        <f t="shared" si="96"/>
        <v>0</v>
      </c>
      <c r="BD128" s="8">
        <f t="shared" si="97"/>
        <v>0</v>
      </c>
      <c r="BE128" s="8">
        <f t="shared" si="98"/>
        <v>0</v>
      </c>
      <c r="BF128" s="8">
        <f t="shared" si="99"/>
        <v>0</v>
      </c>
      <c r="BG128" s="8">
        <f t="shared" si="100"/>
        <v>0</v>
      </c>
      <c r="BH128" s="8">
        <f t="shared" si="101"/>
        <v>0</v>
      </c>
      <c r="BI128" s="8">
        <f t="shared" si="102"/>
        <v>0</v>
      </c>
      <c r="BJ128" s="8">
        <f t="shared" si="103"/>
        <v>0</v>
      </c>
      <c r="BK128" s="8">
        <f t="shared" si="104"/>
        <v>0</v>
      </c>
      <c r="BL128" s="8">
        <f t="shared" si="105"/>
        <v>0</v>
      </c>
      <c r="BM128" s="8">
        <f t="shared" si="106"/>
        <v>0</v>
      </c>
      <c r="BN128" s="8">
        <f t="shared" si="134"/>
        <v>0</v>
      </c>
      <c r="BO128" s="8">
        <f t="shared" si="108"/>
        <v>0</v>
      </c>
      <c r="BP128" s="8">
        <f t="shared" si="109"/>
        <v>0</v>
      </c>
      <c r="BQ128" s="8">
        <f t="shared" si="110"/>
        <v>0</v>
      </c>
      <c r="BR128" s="8">
        <f t="shared" si="111"/>
        <v>0</v>
      </c>
      <c r="BS128" s="8">
        <f t="shared" si="112"/>
        <v>0</v>
      </c>
      <c r="BT128" s="44">
        <f t="shared" si="113"/>
        <v>0</v>
      </c>
      <c r="BU128" s="7"/>
    </row>
    <row r="129" spans="1:110" s="15" customFormat="1" ht="28.8" x14ac:dyDescent="0.3">
      <c r="A129" s="11" t="s">
        <v>2413</v>
      </c>
      <c r="B129" s="11" t="s">
        <v>385</v>
      </c>
      <c r="C129" s="11">
        <v>2015</v>
      </c>
      <c r="D129" s="11" t="s">
        <v>983</v>
      </c>
      <c r="E129" s="11">
        <v>136</v>
      </c>
      <c r="F129" s="11"/>
      <c r="G129" s="11"/>
      <c r="H129" s="11">
        <v>1089</v>
      </c>
      <c r="I129" s="11">
        <v>1097</v>
      </c>
      <c r="J129" s="11"/>
      <c r="K129" s="11">
        <v>1</v>
      </c>
      <c r="L129" s="11" t="s">
        <v>2415</v>
      </c>
      <c r="M129" s="11" t="s">
        <v>2416</v>
      </c>
      <c r="N129" s="11" t="s">
        <v>2417</v>
      </c>
      <c r="O129" s="11" t="s">
        <v>2418</v>
      </c>
      <c r="P129" s="11" t="s">
        <v>2419</v>
      </c>
      <c r="Q129" s="11" t="s">
        <v>2420</v>
      </c>
      <c r="R129" s="11" t="s">
        <v>34</v>
      </c>
      <c r="S129" s="11" t="s">
        <v>33</v>
      </c>
      <c r="T129" s="11" t="s">
        <v>2421</v>
      </c>
      <c r="U129" s="11"/>
      <c r="V129" s="57" t="s">
        <v>31</v>
      </c>
      <c r="W129" s="58" t="s">
        <v>26</v>
      </c>
      <c r="X129" s="58" t="str">
        <f t="shared" si="135"/>
        <v>YInorganic</v>
      </c>
      <c r="Y129" s="58" t="s">
        <v>191</v>
      </c>
      <c r="Z129" s="58" t="str">
        <f t="shared" si="136"/>
        <v>YHEMOLYSIS</v>
      </c>
      <c r="AA129" s="58" t="str">
        <f t="shared" si="137"/>
        <v>YInorganicHEMOLYSIS</v>
      </c>
      <c r="AB129" s="8"/>
      <c r="AC129" s="8"/>
      <c r="AD129" s="8"/>
      <c r="AE129" s="8"/>
      <c r="AF129" s="8"/>
      <c r="AG129" s="8"/>
      <c r="AH129" s="8"/>
      <c r="AI129" s="8"/>
      <c r="AJ129" s="8"/>
      <c r="AK129" s="8">
        <f t="shared" si="78"/>
        <v>0</v>
      </c>
      <c r="AL129" s="8">
        <f t="shared" si="79"/>
        <v>0</v>
      </c>
      <c r="AM129" s="8">
        <f t="shared" si="80"/>
        <v>0</v>
      </c>
      <c r="AN129" s="8">
        <f t="shared" si="81"/>
        <v>0</v>
      </c>
      <c r="AO129" s="8">
        <f t="shared" si="82"/>
        <v>0</v>
      </c>
      <c r="AP129" s="8">
        <f t="shared" si="83"/>
        <v>0</v>
      </c>
      <c r="AQ129" s="8">
        <f t="shared" si="84"/>
        <v>0</v>
      </c>
      <c r="AR129" s="8">
        <f t="shared" si="85"/>
        <v>0</v>
      </c>
      <c r="AS129" s="8">
        <f t="shared" si="86"/>
        <v>0</v>
      </c>
      <c r="AT129" s="8">
        <f t="shared" si="87"/>
        <v>0</v>
      </c>
      <c r="AU129" s="8">
        <f t="shared" si="88"/>
        <v>0</v>
      </c>
      <c r="AV129" s="8">
        <f t="shared" si="89"/>
        <v>0</v>
      </c>
      <c r="AW129" s="8">
        <f t="shared" si="90"/>
        <v>0</v>
      </c>
      <c r="AX129" s="8">
        <f t="shared" si="91"/>
        <v>0</v>
      </c>
      <c r="AY129" s="8">
        <f t="shared" si="92"/>
        <v>0</v>
      </c>
      <c r="AZ129" s="8">
        <f t="shared" si="93"/>
        <v>0</v>
      </c>
      <c r="BA129" s="8">
        <f t="shared" si="94"/>
        <v>0</v>
      </c>
      <c r="BB129" s="8">
        <f t="shared" si="95"/>
        <v>0</v>
      </c>
      <c r="BC129" s="8">
        <f t="shared" si="96"/>
        <v>0</v>
      </c>
      <c r="BD129" s="8">
        <f t="shared" si="97"/>
        <v>0</v>
      </c>
      <c r="BE129" s="8">
        <f t="shared" si="98"/>
        <v>0</v>
      </c>
      <c r="BF129" s="8">
        <f t="shared" si="99"/>
        <v>0</v>
      </c>
      <c r="BG129" s="8">
        <f t="shared" si="100"/>
        <v>0</v>
      </c>
      <c r="BH129" s="8">
        <f t="shared" si="101"/>
        <v>0</v>
      </c>
      <c r="BI129" s="8">
        <f t="shared" si="102"/>
        <v>0</v>
      </c>
      <c r="BJ129" s="8">
        <f t="shared" si="103"/>
        <v>0</v>
      </c>
      <c r="BK129" s="8">
        <f t="shared" si="104"/>
        <v>0</v>
      </c>
      <c r="BL129" s="8">
        <f t="shared" si="105"/>
        <v>0</v>
      </c>
      <c r="BM129" s="8">
        <f t="shared" si="106"/>
        <v>0</v>
      </c>
      <c r="BN129" s="8">
        <f t="shared" si="134"/>
        <v>0</v>
      </c>
      <c r="BO129" s="8">
        <f t="shared" si="108"/>
        <v>0</v>
      </c>
      <c r="BP129" s="8">
        <f t="shared" si="109"/>
        <v>0</v>
      </c>
      <c r="BQ129" s="8">
        <f t="shared" si="110"/>
        <v>0</v>
      </c>
      <c r="BR129" s="8">
        <f t="shared" si="111"/>
        <v>0</v>
      </c>
      <c r="BS129" s="8">
        <f t="shared" si="112"/>
        <v>0</v>
      </c>
      <c r="BT129" s="44">
        <f t="shared" si="113"/>
        <v>0</v>
      </c>
      <c r="BU129" s="7"/>
    </row>
    <row r="130" spans="1:110" s="15" customFormat="1" ht="28.8" x14ac:dyDescent="0.3">
      <c r="A130" s="11" t="s">
        <v>2430</v>
      </c>
      <c r="B130" s="11" t="s">
        <v>2439</v>
      </c>
      <c r="C130" s="11">
        <v>2015</v>
      </c>
      <c r="D130" s="11" t="s">
        <v>1031</v>
      </c>
      <c r="E130" s="11">
        <v>5</v>
      </c>
      <c r="F130" s="11">
        <v>109</v>
      </c>
      <c r="G130" s="11"/>
      <c r="H130" s="11">
        <v>89869</v>
      </c>
      <c r="I130" s="11">
        <v>89878</v>
      </c>
      <c r="J130" s="11"/>
      <c r="K130" s="11">
        <v>7</v>
      </c>
      <c r="L130" s="11" t="s">
        <v>2432</v>
      </c>
      <c r="M130" s="11" t="s">
        <v>2433</v>
      </c>
      <c r="N130" s="11" t="s">
        <v>2434</v>
      </c>
      <c r="O130" s="11" t="s">
        <v>2435</v>
      </c>
      <c r="P130" s="11" t="s">
        <v>2436</v>
      </c>
      <c r="Q130" s="11"/>
      <c r="R130" s="11" t="s">
        <v>34</v>
      </c>
      <c r="S130" s="11" t="s">
        <v>33</v>
      </c>
      <c r="T130" s="11" t="s">
        <v>2437</v>
      </c>
      <c r="U130" s="11"/>
      <c r="V130" s="57" t="s">
        <v>31</v>
      </c>
      <c r="W130" s="58" t="s">
        <v>26</v>
      </c>
      <c r="X130" s="58" t="str">
        <f t="shared" si="135"/>
        <v>YInorganic</v>
      </c>
      <c r="Y130" s="58" t="s">
        <v>191</v>
      </c>
      <c r="Z130" s="58" t="str">
        <f t="shared" si="136"/>
        <v>YHEMOLYSIS</v>
      </c>
      <c r="AA130" s="58" t="str">
        <f t="shared" si="137"/>
        <v>YInorganicHEMOLYSIS</v>
      </c>
      <c r="AB130" s="8"/>
      <c r="AC130" s="8"/>
      <c r="AD130" s="8"/>
      <c r="AE130" s="8"/>
      <c r="AF130" s="8"/>
      <c r="AG130" s="8"/>
      <c r="AH130" s="8"/>
      <c r="AI130" s="8"/>
      <c r="AJ130" s="8"/>
      <c r="AK130" s="8">
        <f t="shared" si="78"/>
        <v>0</v>
      </c>
      <c r="AL130" s="8">
        <f t="shared" si="79"/>
        <v>0</v>
      </c>
      <c r="AM130" s="8">
        <f t="shared" si="80"/>
        <v>0</v>
      </c>
      <c r="AN130" s="8">
        <f t="shared" si="81"/>
        <v>0</v>
      </c>
      <c r="AO130" s="8">
        <f t="shared" si="82"/>
        <v>0</v>
      </c>
      <c r="AP130" s="8">
        <f t="shared" si="83"/>
        <v>0</v>
      </c>
      <c r="AQ130" s="8">
        <f t="shared" si="84"/>
        <v>0</v>
      </c>
      <c r="AR130" s="8">
        <f t="shared" si="85"/>
        <v>0</v>
      </c>
      <c r="AS130" s="8">
        <f t="shared" si="86"/>
        <v>0</v>
      </c>
      <c r="AT130" s="8">
        <f t="shared" si="87"/>
        <v>0</v>
      </c>
      <c r="AU130" s="8">
        <f t="shared" si="88"/>
        <v>0</v>
      </c>
      <c r="AV130" s="8">
        <f t="shared" si="89"/>
        <v>0</v>
      </c>
      <c r="AW130" s="8">
        <f t="shared" si="90"/>
        <v>0</v>
      </c>
      <c r="AX130" s="8">
        <f t="shared" si="91"/>
        <v>0</v>
      </c>
      <c r="AY130" s="8">
        <f t="shared" si="92"/>
        <v>0</v>
      </c>
      <c r="AZ130" s="8">
        <f t="shared" si="93"/>
        <v>0</v>
      </c>
      <c r="BA130" s="8">
        <f t="shared" si="94"/>
        <v>0</v>
      </c>
      <c r="BB130" s="8">
        <f t="shared" si="95"/>
        <v>0</v>
      </c>
      <c r="BC130" s="8">
        <f t="shared" si="96"/>
        <v>0</v>
      </c>
      <c r="BD130" s="8">
        <f t="shared" si="97"/>
        <v>0</v>
      </c>
      <c r="BE130" s="8">
        <f t="shared" si="98"/>
        <v>0</v>
      </c>
      <c r="BF130" s="8">
        <f t="shared" si="99"/>
        <v>0</v>
      </c>
      <c r="BG130" s="8">
        <f t="shared" si="100"/>
        <v>0</v>
      </c>
      <c r="BH130" s="8">
        <f t="shared" si="101"/>
        <v>0</v>
      </c>
      <c r="BI130" s="8">
        <f t="shared" si="102"/>
        <v>0</v>
      </c>
      <c r="BJ130" s="8">
        <f t="shared" si="103"/>
        <v>0</v>
      </c>
      <c r="BK130" s="8">
        <f t="shared" si="104"/>
        <v>0</v>
      </c>
      <c r="BL130" s="8">
        <f t="shared" si="105"/>
        <v>0</v>
      </c>
      <c r="BM130" s="8">
        <f t="shared" si="106"/>
        <v>0</v>
      </c>
      <c r="BN130" s="8">
        <f t="shared" si="134"/>
        <v>0</v>
      </c>
      <c r="BO130" s="8">
        <f t="shared" si="108"/>
        <v>0</v>
      </c>
      <c r="BP130" s="8">
        <f t="shared" si="109"/>
        <v>0</v>
      </c>
      <c r="BQ130" s="8">
        <f t="shared" si="110"/>
        <v>0</v>
      </c>
      <c r="BR130" s="8">
        <f t="shared" si="111"/>
        <v>0</v>
      </c>
      <c r="BS130" s="8">
        <f t="shared" si="112"/>
        <v>0</v>
      </c>
      <c r="BT130" s="44">
        <f t="shared" si="113"/>
        <v>0</v>
      </c>
      <c r="BU130" s="7"/>
    </row>
    <row r="131" spans="1:110" s="15" customFormat="1" ht="28.8" x14ac:dyDescent="0.3">
      <c r="A131" s="11" t="s">
        <v>2438</v>
      </c>
      <c r="B131" s="11" t="s">
        <v>3693</v>
      </c>
      <c r="C131" s="11">
        <v>2015</v>
      </c>
      <c r="D131" s="11" t="s">
        <v>632</v>
      </c>
      <c r="E131" s="11">
        <v>7</v>
      </c>
      <c r="F131" s="11">
        <v>36</v>
      </c>
      <c r="G131" s="11"/>
      <c r="H131" s="11">
        <v>19994</v>
      </c>
      <c r="I131" s="11">
        <v>20003</v>
      </c>
      <c r="J131" s="11"/>
      <c r="K131" s="11">
        <v>5</v>
      </c>
      <c r="L131" s="11" t="s">
        <v>2440</v>
      </c>
      <c r="M131" s="11" t="s">
        <v>2441</v>
      </c>
      <c r="N131" s="11" t="s">
        <v>2442</v>
      </c>
      <c r="O131" s="11" t="s">
        <v>2443</v>
      </c>
      <c r="P131" s="11" t="s">
        <v>2444</v>
      </c>
      <c r="Q131" s="11" t="s">
        <v>2445</v>
      </c>
      <c r="R131" s="11" t="s">
        <v>34</v>
      </c>
      <c r="S131" s="11" t="s">
        <v>33</v>
      </c>
      <c r="T131" s="11" t="s">
        <v>2446</v>
      </c>
      <c r="U131" s="11"/>
      <c r="V131" s="57" t="s">
        <v>31</v>
      </c>
      <c r="W131" s="58" t="s">
        <v>28</v>
      </c>
      <c r="X131" s="58" t="str">
        <f t="shared" si="135"/>
        <v>YPolymer-based</v>
      </c>
      <c r="Y131" s="58" t="s">
        <v>191</v>
      </c>
      <c r="Z131" s="58" t="str">
        <f t="shared" si="136"/>
        <v>YHEMOLYSIS</v>
      </c>
      <c r="AA131" s="58" t="str">
        <f t="shared" si="137"/>
        <v>YPolymer-basedHEMOLYSIS</v>
      </c>
      <c r="AB131" s="8" t="s">
        <v>4461</v>
      </c>
      <c r="AC131" s="8"/>
      <c r="AD131" s="8"/>
      <c r="AE131" s="8"/>
      <c r="AF131" s="8"/>
      <c r="AG131" s="8" t="s">
        <v>4461</v>
      </c>
      <c r="AH131" s="8"/>
      <c r="AI131" s="8"/>
      <c r="AJ131" s="8"/>
      <c r="AK131" s="8">
        <f t="shared" si="78"/>
        <v>0</v>
      </c>
      <c r="AL131" s="8">
        <f t="shared" si="79"/>
        <v>0</v>
      </c>
      <c r="AM131" s="8">
        <f t="shared" si="80"/>
        <v>0</v>
      </c>
      <c r="AN131" s="8">
        <f t="shared" si="81"/>
        <v>0</v>
      </c>
      <c r="AO131" s="8">
        <f t="shared" si="82"/>
        <v>0</v>
      </c>
      <c r="AP131" s="8">
        <f t="shared" si="83"/>
        <v>0</v>
      </c>
      <c r="AQ131" s="8">
        <f t="shared" si="84"/>
        <v>0</v>
      </c>
      <c r="AR131" s="8">
        <f t="shared" si="85"/>
        <v>0</v>
      </c>
      <c r="AS131" s="8">
        <f t="shared" si="86"/>
        <v>0</v>
      </c>
      <c r="AT131" s="8">
        <f t="shared" si="87"/>
        <v>0</v>
      </c>
      <c r="AU131" s="8">
        <f t="shared" si="88"/>
        <v>0</v>
      </c>
      <c r="AV131" s="8">
        <f t="shared" si="89"/>
        <v>0</v>
      </c>
      <c r="AW131" s="8">
        <f t="shared" si="90"/>
        <v>0</v>
      </c>
      <c r="AX131" s="8">
        <f t="shared" si="91"/>
        <v>0</v>
      </c>
      <c r="AY131" s="8">
        <f t="shared" si="92"/>
        <v>0</v>
      </c>
      <c r="AZ131" s="8">
        <f t="shared" si="93"/>
        <v>0</v>
      </c>
      <c r="BA131" s="8">
        <f t="shared" si="94"/>
        <v>0</v>
      </c>
      <c r="BB131" s="8">
        <f t="shared" si="95"/>
        <v>0</v>
      </c>
      <c r="BC131" s="8">
        <f t="shared" si="96"/>
        <v>0</v>
      </c>
      <c r="BD131" s="8">
        <f t="shared" si="97"/>
        <v>0</v>
      </c>
      <c r="BE131" s="8">
        <f t="shared" si="98"/>
        <v>0</v>
      </c>
      <c r="BF131" s="8">
        <f t="shared" si="99"/>
        <v>0</v>
      </c>
      <c r="BG131" s="8">
        <f t="shared" si="100"/>
        <v>0</v>
      </c>
      <c r="BH131" s="8">
        <f t="shared" si="101"/>
        <v>0</v>
      </c>
      <c r="BI131" s="8">
        <f t="shared" si="102"/>
        <v>0</v>
      </c>
      <c r="BJ131" s="8">
        <f t="shared" si="103"/>
        <v>0</v>
      </c>
      <c r="BK131" s="8">
        <f t="shared" si="104"/>
        <v>0</v>
      </c>
      <c r="BL131" s="8">
        <f t="shared" si="105"/>
        <v>1</v>
      </c>
      <c r="BM131" s="8">
        <f t="shared" si="106"/>
        <v>0</v>
      </c>
      <c r="BN131" s="8">
        <f t="shared" si="134"/>
        <v>0</v>
      </c>
      <c r="BO131" s="8">
        <f t="shared" si="108"/>
        <v>0</v>
      </c>
      <c r="BP131" s="8">
        <f t="shared" si="109"/>
        <v>0</v>
      </c>
      <c r="BQ131" s="8">
        <f t="shared" si="110"/>
        <v>1</v>
      </c>
      <c r="BR131" s="8">
        <f t="shared" si="111"/>
        <v>0</v>
      </c>
      <c r="BS131" s="8">
        <f t="shared" si="112"/>
        <v>0</v>
      </c>
      <c r="BT131" s="44">
        <f t="shared" si="113"/>
        <v>0</v>
      </c>
      <c r="BU131" s="7"/>
      <c r="BV131" s="28"/>
      <c r="BW131" s="4"/>
    </row>
    <row r="132" spans="1:110" s="15" customFormat="1" ht="28.8" x14ac:dyDescent="0.3">
      <c r="A132" s="4" t="s">
        <v>2778</v>
      </c>
      <c r="B132" s="11" t="s">
        <v>3702</v>
      </c>
      <c r="C132" s="4">
        <v>2012</v>
      </c>
      <c r="D132" s="4" t="s">
        <v>302</v>
      </c>
      <c r="E132" s="4">
        <v>8</v>
      </c>
      <c r="F132" s="4">
        <v>9</v>
      </c>
      <c r="G132" s="4"/>
      <c r="H132" s="4">
        <v>3478</v>
      </c>
      <c r="I132" s="4">
        <v>3490</v>
      </c>
      <c r="J132" s="4"/>
      <c r="K132" s="4">
        <v>38</v>
      </c>
      <c r="L132" s="4" t="s">
        <v>2779</v>
      </c>
      <c r="M132" s="4" t="s">
        <v>2780</v>
      </c>
      <c r="N132" s="4" t="s">
        <v>2781</v>
      </c>
      <c r="O132" s="4" t="s">
        <v>2782</v>
      </c>
      <c r="P132" s="4" t="s">
        <v>2783</v>
      </c>
      <c r="Q132" s="4" t="s">
        <v>2784</v>
      </c>
      <c r="R132" s="4" t="s">
        <v>34</v>
      </c>
      <c r="S132" s="4" t="s">
        <v>33</v>
      </c>
      <c r="T132" s="4" t="s">
        <v>2785</v>
      </c>
      <c r="U132" s="69"/>
      <c r="V132" s="57" t="s">
        <v>31</v>
      </c>
      <c r="W132" s="58" t="s">
        <v>26</v>
      </c>
      <c r="X132" s="70" t="str">
        <f t="shared" si="135"/>
        <v>YInorganic</v>
      </c>
      <c r="Y132" s="58" t="s">
        <v>191</v>
      </c>
      <c r="Z132" s="58" t="str">
        <f t="shared" si="136"/>
        <v>YHEMOLYSIS</v>
      </c>
      <c r="AA132" s="58" t="str">
        <f t="shared" si="137"/>
        <v>YInorganicHEMOLYSIS</v>
      </c>
      <c r="AB132" s="8" t="s">
        <v>4461</v>
      </c>
      <c r="AC132" s="8"/>
      <c r="AD132" s="8"/>
      <c r="AE132" s="8"/>
      <c r="AF132" s="8"/>
      <c r="AG132" s="8" t="s">
        <v>4461</v>
      </c>
      <c r="AH132" s="8"/>
      <c r="AI132" s="8"/>
      <c r="AJ132" s="8"/>
      <c r="AK132" s="8">
        <f t="shared" si="78"/>
        <v>0</v>
      </c>
      <c r="AL132" s="8">
        <f t="shared" si="79"/>
        <v>0</v>
      </c>
      <c r="AM132" s="8">
        <f t="shared" si="80"/>
        <v>0</v>
      </c>
      <c r="AN132" s="8">
        <f t="shared" si="81"/>
        <v>0</v>
      </c>
      <c r="AO132" s="8">
        <f t="shared" si="82"/>
        <v>0</v>
      </c>
      <c r="AP132" s="8">
        <f t="shared" si="83"/>
        <v>0</v>
      </c>
      <c r="AQ132" s="8">
        <f t="shared" si="84"/>
        <v>0</v>
      </c>
      <c r="AR132" s="8">
        <f t="shared" si="85"/>
        <v>0</v>
      </c>
      <c r="AS132" s="8">
        <f t="shared" si="86"/>
        <v>0</v>
      </c>
      <c r="AT132" s="8">
        <f t="shared" si="87"/>
        <v>0</v>
      </c>
      <c r="AU132" s="8">
        <f t="shared" si="88"/>
        <v>0</v>
      </c>
      <c r="AV132" s="8">
        <f t="shared" si="89"/>
        <v>0</v>
      </c>
      <c r="AW132" s="8">
        <f t="shared" si="90"/>
        <v>0</v>
      </c>
      <c r="AX132" s="8">
        <f t="shared" si="91"/>
        <v>0</v>
      </c>
      <c r="AY132" s="8">
        <f t="shared" si="92"/>
        <v>0</v>
      </c>
      <c r="AZ132" s="8">
        <f t="shared" si="93"/>
        <v>0</v>
      </c>
      <c r="BA132" s="8">
        <f t="shared" si="94"/>
        <v>0</v>
      </c>
      <c r="BB132" s="8">
        <f t="shared" si="95"/>
        <v>0</v>
      </c>
      <c r="BC132" s="8">
        <f t="shared" si="96"/>
        <v>0</v>
      </c>
      <c r="BD132" s="8">
        <f t="shared" si="97"/>
        <v>0</v>
      </c>
      <c r="BE132" s="8">
        <f t="shared" si="98"/>
        <v>0</v>
      </c>
      <c r="BF132" s="8">
        <f t="shared" si="99"/>
        <v>0</v>
      </c>
      <c r="BG132" s="8">
        <f t="shared" si="100"/>
        <v>0</v>
      </c>
      <c r="BH132" s="8">
        <f t="shared" si="101"/>
        <v>0</v>
      </c>
      <c r="BI132" s="8">
        <f t="shared" si="102"/>
        <v>0</v>
      </c>
      <c r="BJ132" s="8">
        <f t="shared" si="103"/>
        <v>0</v>
      </c>
      <c r="BK132" s="8">
        <f t="shared" si="104"/>
        <v>0</v>
      </c>
      <c r="BL132" s="8">
        <f t="shared" si="105"/>
        <v>1</v>
      </c>
      <c r="BM132" s="8">
        <f t="shared" si="106"/>
        <v>0</v>
      </c>
      <c r="BN132" s="8">
        <f t="shared" si="134"/>
        <v>0</v>
      </c>
      <c r="BO132" s="8">
        <f t="shared" si="108"/>
        <v>0</v>
      </c>
      <c r="BP132" s="8">
        <f t="shared" si="109"/>
        <v>0</v>
      </c>
      <c r="BQ132" s="8">
        <f t="shared" si="110"/>
        <v>1</v>
      </c>
      <c r="BR132" s="8">
        <f t="shared" si="111"/>
        <v>0</v>
      </c>
      <c r="BS132" s="8">
        <f t="shared" si="112"/>
        <v>0</v>
      </c>
      <c r="BT132" s="44">
        <f t="shared" si="113"/>
        <v>0</v>
      </c>
      <c r="BU132" s="7"/>
      <c r="BV132" s="28"/>
      <c r="BW132" s="4"/>
    </row>
    <row r="133" spans="1:110" s="15" customFormat="1" ht="28.8" x14ac:dyDescent="0.3">
      <c r="A133" s="4" t="s">
        <v>3781</v>
      </c>
      <c r="B133" s="11" t="s">
        <v>3711</v>
      </c>
      <c r="C133" s="4">
        <v>2009</v>
      </c>
      <c r="D133" s="4" t="s">
        <v>1392</v>
      </c>
      <c r="E133" s="4">
        <v>5</v>
      </c>
      <c r="F133" s="4">
        <v>1</v>
      </c>
      <c r="G133" s="4"/>
      <c r="H133" s="4">
        <v>57</v>
      </c>
      <c r="I133" s="4">
        <v>62</v>
      </c>
      <c r="J133" s="4"/>
      <c r="K133" s="4">
        <v>252</v>
      </c>
      <c r="L133" s="4" t="s">
        <v>3782</v>
      </c>
      <c r="M133" s="4" t="s">
        <v>3783</v>
      </c>
      <c r="N133" s="4" t="s">
        <v>3784</v>
      </c>
      <c r="O133" s="4" t="s">
        <v>3785</v>
      </c>
      <c r="P133" s="4" t="s">
        <v>3786</v>
      </c>
      <c r="Q133" s="4" t="s">
        <v>3787</v>
      </c>
      <c r="R133" s="4" t="s">
        <v>34</v>
      </c>
      <c r="S133" s="4" t="s">
        <v>33</v>
      </c>
      <c r="T133" s="4" t="s">
        <v>3788</v>
      </c>
      <c r="U133" s="69"/>
      <c r="V133" s="57" t="s">
        <v>31</v>
      </c>
      <c r="W133" s="58" t="s">
        <v>26</v>
      </c>
      <c r="X133" s="70" t="str">
        <f t="shared" si="135"/>
        <v>YInorganic</v>
      </c>
      <c r="Y133" s="58" t="s">
        <v>191</v>
      </c>
      <c r="Z133" s="58" t="str">
        <f t="shared" si="136"/>
        <v>YHEMOLYSIS</v>
      </c>
      <c r="AA133" s="58" t="str">
        <f t="shared" si="137"/>
        <v>YInorganicHEMOLYSIS</v>
      </c>
      <c r="AB133" s="8"/>
      <c r="AC133" s="8"/>
      <c r="AD133" s="8"/>
      <c r="AE133" s="8"/>
      <c r="AF133" s="8"/>
      <c r="AG133" s="8" t="s">
        <v>4461</v>
      </c>
      <c r="AH133" s="8"/>
      <c r="AI133" s="8"/>
      <c r="AJ133" s="8"/>
      <c r="AK133" s="8">
        <f t="shared" ref="AK133:AK196" si="138">IF(AND($Z133=AK$2,AB133="x"),1,0)</f>
        <v>0</v>
      </c>
      <c r="AL133" s="8">
        <f t="shared" ref="AL133:AL196" si="139">IF(AND($Z133=AL$2,AC133="x"),1,0)</f>
        <v>0</v>
      </c>
      <c r="AM133" s="8">
        <f t="shared" ref="AM133:AM196" si="140">IF(AND($Z133=AM$2,AD133="x"),1,0)</f>
        <v>0</v>
      </c>
      <c r="AN133" s="8">
        <f t="shared" ref="AN133:AN196" si="141">IF(AND($Z133=AN$2,AE133="x"),1,0)</f>
        <v>0</v>
      </c>
      <c r="AO133" s="8">
        <f t="shared" ref="AO133:AO196" si="142">IF(AND($Z133=AO$2,AF133="x"),1,0)</f>
        <v>0</v>
      </c>
      <c r="AP133" s="8">
        <f t="shared" ref="AP133:AP196" si="143">IF(AND($Z133=AP$2,AG133="x"),1,0)</f>
        <v>0</v>
      </c>
      <c r="AQ133" s="8">
        <f t="shared" ref="AQ133:AQ196" si="144">IF(AND($Z133=AQ$2,AH133="x"),1,0)</f>
        <v>0</v>
      </c>
      <c r="AR133" s="8">
        <f t="shared" ref="AR133:AR196" si="145">IF(AND($Z133=AR$2,AI133="x"),1,0)</f>
        <v>0</v>
      </c>
      <c r="AS133" s="8">
        <f t="shared" ref="AS133:AS196" si="146">IF(AND($Z133=AS$2,AJ133="x"),1,0)</f>
        <v>0</v>
      </c>
      <c r="AT133" s="8">
        <f t="shared" ref="AT133:AT196" si="147">IF(AND($Z133=AT$2,AB133="x"),1,0)</f>
        <v>0</v>
      </c>
      <c r="AU133" s="8">
        <f t="shared" ref="AU133:AU196" si="148">IF(AND($Z133=AU$2,AC133="x"),1,0)</f>
        <v>0</v>
      </c>
      <c r="AV133" s="8">
        <f t="shared" ref="AV133:AV196" si="149">IF(AND($Z133=AV$2,AD133="x"),1,0)</f>
        <v>0</v>
      </c>
      <c r="AW133" s="8">
        <f t="shared" ref="AW133:AW196" si="150">IF(AND($Z133=AW$2,AE133="x"),1,0)</f>
        <v>0</v>
      </c>
      <c r="AX133" s="8">
        <f t="shared" ref="AX133:AX196" si="151">IF(AND($Z133=AX$2,AF133="x"),1,0)</f>
        <v>0</v>
      </c>
      <c r="AY133" s="8">
        <f t="shared" ref="AY133:AY196" si="152">IF(AND($Z133=AY$2,AG133="x"),1,0)</f>
        <v>0</v>
      </c>
      <c r="AZ133" s="8">
        <f t="shared" ref="AZ133:AZ196" si="153">IF(AND($Z133=AZ$2,AH133="x"),1,0)</f>
        <v>0</v>
      </c>
      <c r="BA133" s="8">
        <f t="shared" ref="BA133:BA196" si="154">IF(AND($Z133=BA$2,AI133="x"),1,0)</f>
        <v>0</v>
      </c>
      <c r="BB133" s="8">
        <f t="shared" ref="BB133:BB196" si="155">IF(AND($Z133=BB$2,AJ133="x"),1,0)</f>
        <v>0</v>
      </c>
      <c r="BC133" s="8">
        <f t="shared" ref="BC133:BC196" si="156">IF(AND($Z133=BC$2,AB133="x"),1,0)</f>
        <v>0</v>
      </c>
      <c r="BD133" s="8">
        <f t="shared" ref="BD133:BD196" si="157">IF(AND($Z133=BD$2,AC133="x"),1,0)</f>
        <v>0</v>
      </c>
      <c r="BE133" s="8">
        <f t="shared" ref="BE133:BE196" si="158">IF(AND($Z133=BE$2,AD133="x"),1,0)</f>
        <v>0</v>
      </c>
      <c r="BF133" s="8">
        <f t="shared" ref="BF133:BF196" si="159">IF(AND($Z133=BF$2,AE133="x"),1,0)</f>
        <v>0</v>
      </c>
      <c r="BG133" s="8">
        <f t="shared" ref="BG133:BG196" si="160">IF(AND($Z133=BG$2,AF133="x"),1,0)</f>
        <v>0</v>
      </c>
      <c r="BH133" s="8">
        <f t="shared" ref="BH133:BH196" si="161">IF(AND($Z133=BH$2,AG133="x"),1,0)</f>
        <v>0</v>
      </c>
      <c r="BI133" s="8">
        <f t="shared" ref="BI133:BI196" si="162">IF(AND($Z133=BI$2,AH133="x"),1,0)</f>
        <v>0</v>
      </c>
      <c r="BJ133" s="8">
        <f t="shared" ref="BJ133:BJ196" si="163">IF(AND($Z133=BJ$2,AI133="x"),1,0)</f>
        <v>0</v>
      </c>
      <c r="BK133" s="8">
        <f t="shared" ref="BK133:BK196" si="164">IF(AND($Z133=BK$2,AJ133="x"),1,0)</f>
        <v>0</v>
      </c>
      <c r="BL133" s="8">
        <f t="shared" ref="BL133:BL196" si="165">IF(AND($Z133=BL$2,AB133="x"),1,0)</f>
        <v>0</v>
      </c>
      <c r="BM133" s="8">
        <f t="shared" ref="BM133:BM196" si="166">IF(AND($Z133=BM$2,AC133="x"),1,0)</f>
        <v>0</v>
      </c>
      <c r="BN133" s="8">
        <f t="shared" si="134"/>
        <v>0</v>
      </c>
      <c r="BO133" s="8">
        <f t="shared" ref="BO133:BO196" si="167">IF(AND($Z133=BO$2,AE133="x"),1,0)</f>
        <v>0</v>
      </c>
      <c r="BP133" s="8">
        <f t="shared" ref="BP133:BP196" si="168">IF(AND($Z133=BP$2,AF133="x"),1,0)</f>
        <v>0</v>
      </c>
      <c r="BQ133" s="8">
        <f t="shared" ref="BQ133:BQ196" si="169">IF(AND($Z133=BQ$2,AG133="x"),1,0)</f>
        <v>1</v>
      </c>
      <c r="BR133" s="8">
        <f t="shared" ref="BR133:BR196" si="170">IF(AND($Z133=BR$2,AH133="x"),1,0)</f>
        <v>0</v>
      </c>
      <c r="BS133" s="8">
        <f t="shared" ref="BS133:BS196" si="171">IF(AND($Z133=BS$2,AI133="x"),1,0)</f>
        <v>0</v>
      </c>
      <c r="BT133" s="44">
        <f t="shared" ref="BT133:BT196" si="172">IF(AND($Z133=BT$2,AJ133="x"),1,0)</f>
        <v>0</v>
      </c>
      <c r="BU133" s="7"/>
      <c r="BV133" s="129"/>
      <c r="BW133" s="106"/>
    </row>
    <row r="134" spans="1:110" s="15" customFormat="1" ht="28.8" x14ac:dyDescent="0.3">
      <c r="A134" s="4" t="s">
        <v>3789</v>
      </c>
      <c r="B134" s="11" t="s">
        <v>3721</v>
      </c>
      <c r="C134" s="4">
        <v>1999</v>
      </c>
      <c r="D134" s="4" t="s">
        <v>3790</v>
      </c>
      <c r="E134" s="4">
        <v>80</v>
      </c>
      <c r="F134" s="4">
        <v>3</v>
      </c>
      <c r="G134" s="4"/>
      <c r="H134" s="4">
        <v>197</v>
      </c>
      <c r="I134" s="4">
        <v>207</v>
      </c>
      <c r="J134" s="4"/>
      <c r="K134" s="4">
        <v>26</v>
      </c>
      <c r="L134" s="4" t="s">
        <v>3791</v>
      </c>
      <c r="M134" s="4" t="s">
        <v>3792</v>
      </c>
      <c r="N134" s="4" t="s">
        <v>3793</v>
      </c>
      <c r="O134" s="4" t="s">
        <v>3794</v>
      </c>
      <c r="P134" s="4" t="s">
        <v>3795</v>
      </c>
      <c r="Q134" s="4" t="s">
        <v>3796</v>
      </c>
      <c r="R134" s="4" t="s">
        <v>34</v>
      </c>
      <c r="S134" s="4" t="s">
        <v>33</v>
      </c>
      <c r="T134" s="4" t="s">
        <v>3797</v>
      </c>
      <c r="U134" s="69"/>
      <c r="V134" s="57" t="s">
        <v>31</v>
      </c>
      <c r="W134" s="58" t="s">
        <v>26</v>
      </c>
      <c r="X134" s="70" t="str">
        <f t="shared" si="135"/>
        <v>YInorganic</v>
      </c>
      <c r="Y134" s="58" t="s">
        <v>191</v>
      </c>
      <c r="Z134" s="58" t="str">
        <f t="shared" si="136"/>
        <v>YHEMOLYSIS</v>
      </c>
      <c r="AA134" s="58" t="str">
        <f t="shared" si="137"/>
        <v>YInorganicHEMOLYSIS</v>
      </c>
      <c r="AB134" s="8"/>
      <c r="AC134" s="8"/>
      <c r="AD134" s="8"/>
      <c r="AE134" s="8"/>
      <c r="AF134" s="8"/>
      <c r="AG134" s="8" t="s">
        <v>4461</v>
      </c>
      <c r="AH134" s="8"/>
      <c r="AI134" s="8"/>
      <c r="AJ134" s="8"/>
      <c r="AK134" s="8">
        <f t="shared" si="138"/>
        <v>0</v>
      </c>
      <c r="AL134" s="8">
        <f t="shared" si="139"/>
        <v>0</v>
      </c>
      <c r="AM134" s="8">
        <f t="shared" si="140"/>
        <v>0</v>
      </c>
      <c r="AN134" s="8">
        <f t="shared" si="141"/>
        <v>0</v>
      </c>
      <c r="AO134" s="8">
        <f t="shared" si="142"/>
        <v>0</v>
      </c>
      <c r="AP134" s="8">
        <f t="shared" si="143"/>
        <v>0</v>
      </c>
      <c r="AQ134" s="8">
        <f t="shared" si="144"/>
        <v>0</v>
      </c>
      <c r="AR134" s="8">
        <f t="shared" si="145"/>
        <v>0</v>
      </c>
      <c r="AS134" s="8">
        <f t="shared" si="146"/>
        <v>0</v>
      </c>
      <c r="AT134" s="8">
        <f t="shared" si="147"/>
        <v>0</v>
      </c>
      <c r="AU134" s="8">
        <f t="shared" si="148"/>
        <v>0</v>
      </c>
      <c r="AV134" s="8">
        <f t="shared" si="149"/>
        <v>0</v>
      </c>
      <c r="AW134" s="8">
        <f t="shared" si="150"/>
        <v>0</v>
      </c>
      <c r="AX134" s="8">
        <f t="shared" si="151"/>
        <v>0</v>
      </c>
      <c r="AY134" s="8">
        <f t="shared" si="152"/>
        <v>0</v>
      </c>
      <c r="AZ134" s="8">
        <f t="shared" si="153"/>
        <v>0</v>
      </c>
      <c r="BA134" s="8">
        <f t="shared" si="154"/>
        <v>0</v>
      </c>
      <c r="BB134" s="8">
        <f t="shared" si="155"/>
        <v>0</v>
      </c>
      <c r="BC134" s="8">
        <f t="shared" si="156"/>
        <v>0</v>
      </c>
      <c r="BD134" s="8">
        <f t="shared" si="157"/>
        <v>0</v>
      </c>
      <c r="BE134" s="8">
        <f t="shared" si="158"/>
        <v>0</v>
      </c>
      <c r="BF134" s="8">
        <f t="shared" si="159"/>
        <v>0</v>
      </c>
      <c r="BG134" s="8">
        <f t="shared" si="160"/>
        <v>0</v>
      </c>
      <c r="BH134" s="8">
        <f t="shared" si="161"/>
        <v>0</v>
      </c>
      <c r="BI134" s="8">
        <f t="shared" si="162"/>
        <v>0</v>
      </c>
      <c r="BJ134" s="8">
        <f t="shared" si="163"/>
        <v>0</v>
      </c>
      <c r="BK134" s="8">
        <f t="shared" si="164"/>
        <v>0</v>
      </c>
      <c r="BL134" s="8">
        <f t="shared" si="165"/>
        <v>0</v>
      </c>
      <c r="BM134" s="8">
        <f t="shared" si="166"/>
        <v>0</v>
      </c>
      <c r="BN134" s="8">
        <f t="shared" si="134"/>
        <v>0</v>
      </c>
      <c r="BO134" s="8">
        <f t="shared" si="167"/>
        <v>0</v>
      </c>
      <c r="BP134" s="8">
        <f t="shared" si="168"/>
        <v>0</v>
      </c>
      <c r="BQ134" s="8">
        <f t="shared" si="169"/>
        <v>1</v>
      </c>
      <c r="BR134" s="8">
        <f t="shared" si="170"/>
        <v>0</v>
      </c>
      <c r="BS134" s="8">
        <f t="shared" si="171"/>
        <v>0</v>
      </c>
      <c r="BT134" s="44">
        <f t="shared" si="172"/>
        <v>0</v>
      </c>
      <c r="BU134" s="7"/>
      <c r="BV134" s="129"/>
      <c r="BW134" s="106"/>
      <c r="BY134" s="4"/>
      <c r="BZ134" s="4"/>
      <c r="CA134" s="4"/>
      <c r="CB134" s="4"/>
      <c r="CC134" s="4"/>
      <c r="CD134" s="4"/>
      <c r="CE134" s="4"/>
      <c r="CF134" s="4"/>
      <c r="CG134" s="4"/>
      <c r="CH134" s="4"/>
      <c r="CI134" s="4"/>
      <c r="CJ134" s="4"/>
      <c r="CK134" s="4"/>
      <c r="CL134" s="4"/>
      <c r="CM134" s="69"/>
      <c r="CN134" s="57"/>
      <c r="CO134" s="58"/>
      <c r="CP134" s="70"/>
      <c r="CQ134" s="58"/>
      <c r="CR134" s="58"/>
      <c r="CS134" s="58"/>
      <c r="CT134" s="106"/>
      <c r="CU134" s="106"/>
      <c r="CV134" s="106"/>
      <c r="CW134" s="106"/>
      <c r="CX134" s="106"/>
      <c r="CY134" s="106"/>
      <c r="CZ134" s="4"/>
      <c r="DA134" s="4"/>
      <c r="DB134" s="4"/>
      <c r="DC134" s="4"/>
      <c r="DD134" s="4"/>
      <c r="DE134" s="4"/>
      <c r="DF134" s="4"/>
    </row>
    <row r="135" spans="1:110" s="15" customFormat="1" ht="28.8" x14ac:dyDescent="0.3">
      <c r="A135" s="4" t="s">
        <v>3798</v>
      </c>
      <c r="B135" s="11" t="s">
        <v>3722</v>
      </c>
      <c r="C135" s="4">
        <v>2013</v>
      </c>
      <c r="D135" s="4" t="s">
        <v>3112</v>
      </c>
      <c r="E135" s="4">
        <v>26</v>
      </c>
      <c r="F135" s="4">
        <v>8</v>
      </c>
      <c r="G135" s="4"/>
      <c r="H135" s="4">
        <v>1188</v>
      </c>
      <c r="I135" s="4">
        <v>1198</v>
      </c>
      <c r="J135" s="4"/>
      <c r="K135" s="4">
        <v>27</v>
      </c>
      <c r="L135" s="4" t="s">
        <v>3799</v>
      </c>
      <c r="M135" s="4" t="s">
        <v>3800</v>
      </c>
      <c r="N135" s="4" t="s">
        <v>3801</v>
      </c>
      <c r="O135" s="4" t="s">
        <v>3802</v>
      </c>
      <c r="P135" s="4" t="s">
        <v>3803</v>
      </c>
      <c r="Q135" s="4"/>
      <c r="R135" s="4" t="s">
        <v>34</v>
      </c>
      <c r="S135" s="4" t="s">
        <v>33</v>
      </c>
      <c r="T135" s="4" t="s">
        <v>3804</v>
      </c>
      <c r="U135" s="69"/>
      <c r="V135" s="57" t="s">
        <v>31</v>
      </c>
      <c r="W135" s="58" t="s">
        <v>26</v>
      </c>
      <c r="X135" s="70" t="str">
        <f t="shared" si="135"/>
        <v>YInorganic</v>
      </c>
      <c r="Y135" s="58" t="s">
        <v>191</v>
      </c>
      <c r="Z135" s="58" t="str">
        <f t="shared" si="136"/>
        <v>YHEMOLYSIS</v>
      </c>
      <c r="AA135" s="58" t="str">
        <f t="shared" si="137"/>
        <v>YInorganicHEMOLYSIS</v>
      </c>
      <c r="AB135" s="8"/>
      <c r="AC135" s="8"/>
      <c r="AD135" s="8"/>
      <c r="AE135" s="8"/>
      <c r="AF135" s="8"/>
      <c r="AG135" s="8" t="s">
        <v>4461</v>
      </c>
      <c r="AH135" s="8"/>
      <c r="AI135" s="8"/>
      <c r="AJ135" s="8"/>
      <c r="AK135" s="8">
        <f t="shared" si="138"/>
        <v>0</v>
      </c>
      <c r="AL135" s="8">
        <f t="shared" si="139"/>
        <v>0</v>
      </c>
      <c r="AM135" s="8">
        <f t="shared" si="140"/>
        <v>0</v>
      </c>
      <c r="AN135" s="8">
        <f t="shared" si="141"/>
        <v>0</v>
      </c>
      <c r="AO135" s="8">
        <f t="shared" si="142"/>
        <v>0</v>
      </c>
      <c r="AP135" s="8">
        <f t="shared" si="143"/>
        <v>0</v>
      </c>
      <c r="AQ135" s="8">
        <f t="shared" si="144"/>
        <v>0</v>
      </c>
      <c r="AR135" s="8">
        <f t="shared" si="145"/>
        <v>0</v>
      </c>
      <c r="AS135" s="8">
        <f t="shared" si="146"/>
        <v>0</v>
      </c>
      <c r="AT135" s="8">
        <f t="shared" si="147"/>
        <v>0</v>
      </c>
      <c r="AU135" s="8">
        <f t="shared" si="148"/>
        <v>0</v>
      </c>
      <c r="AV135" s="8">
        <f t="shared" si="149"/>
        <v>0</v>
      </c>
      <c r="AW135" s="8">
        <f t="shared" si="150"/>
        <v>0</v>
      </c>
      <c r="AX135" s="8">
        <f t="shared" si="151"/>
        <v>0</v>
      </c>
      <c r="AY135" s="8">
        <f t="shared" si="152"/>
        <v>0</v>
      </c>
      <c r="AZ135" s="8">
        <f t="shared" si="153"/>
        <v>0</v>
      </c>
      <c r="BA135" s="8">
        <f t="shared" si="154"/>
        <v>0</v>
      </c>
      <c r="BB135" s="8">
        <f t="shared" si="155"/>
        <v>0</v>
      </c>
      <c r="BC135" s="8">
        <f t="shared" si="156"/>
        <v>0</v>
      </c>
      <c r="BD135" s="8">
        <f t="shared" si="157"/>
        <v>0</v>
      </c>
      <c r="BE135" s="8">
        <f t="shared" si="158"/>
        <v>0</v>
      </c>
      <c r="BF135" s="8">
        <f t="shared" si="159"/>
        <v>0</v>
      </c>
      <c r="BG135" s="8">
        <f t="shared" si="160"/>
        <v>0</v>
      </c>
      <c r="BH135" s="8">
        <f t="shared" si="161"/>
        <v>0</v>
      </c>
      <c r="BI135" s="8">
        <f t="shared" si="162"/>
        <v>0</v>
      </c>
      <c r="BJ135" s="8">
        <f t="shared" si="163"/>
        <v>0</v>
      </c>
      <c r="BK135" s="8">
        <f t="shared" si="164"/>
        <v>0</v>
      </c>
      <c r="BL135" s="8">
        <f t="shared" si="165"/>
        <v>0</v>
      </c>
      <c r="BM135" s="8">
        <f t="shared" si="166"/>
        <v>0</v>
      </c>
      <c r="BN135" s="8">
        <f t="shared" si="134"/>
        <v>0</v>
      </c>
      <c r="BO135" s="8">
        <f t="shared" si="167"/>
        <v>0</v>
      </c>
      <c r="BP135" s="8">
        <f t="shared" si="168"/>
        <v>0</v>
      </c>
      <c r="BQ135" s="8">
        <f t="shared" si="169"/>
        <v>1</v>
      </c>
      <c r="BR135" s="8">
        <f t="shared" si="170"/>
        <v>0</v>
      </c>
      <c r="BS135" s="8">
        <f t="shared" si="171"/>
        <v>0</v>
      </c>
      <c r="BT135" s="44">
        <f t="shared" si="172"/>
        <v>0</v>
      </c>
      <c r="BU135" s="7"/>
      <c r="BV135" s="129"/>
      <c r="BW135" s="106"/>
      <c r="BX135" s="4"/>
      <c r="BY135" s="4"/>
      <c r="BZ135" s="4"/>
      <c r="CA135" s="4"/>
      <c r="CB135" s="4"/>
      <c r="CC135" s="4"/>
      <c r="CD135" s="4"/>
      <c r="CE135" s="4"/>
      <c r="CF135" s="4"/>
      <c r="CG135" s="4"/>
      <c r="CH135" s="4"/>
      <c r="CI135" s="4"/>
      <c r="CJ135" s="4"/>
      <c r="CK135" s="4"/>
      <c r="CL135" s="4"/>
      <c r="CM135" s="69"/>
      <c r="CN135" s="57"/>
      <c r="CO135" s="58"/>
      <c r="CP135" s="70"/>
      <c r="CQ135" s="58"/>
      <c r="CR135" s="58"/>
      <c r="CS135" s="58"/>
      <c r="CT135" s="106"/>
      <c r="CU135" s="106"/>
      <c r="CV135" s="106"/>
      <c r="CW135" s="106"/>
      <c r="CX135" s="106"/>
      <c r="CY135" s="106"/>
      <c r="CZ135" s="4"/>
      <c r="DA135" s="4"/>
      <c r="DB135" s="4"/>
      <c r="DC135" s="4"/>
      <c r="DD135" s="4"/>
      <c r="DE135" s="4"/>
      <c r="DF135" s="4"/>
    </row>
    <row r="136" spans="1:110" s="123" customFormat="1" ht="28.8" x14ac:dyDescent="0.3">
      <c r="A136" s="106" t="s">
        <v>3805</v>
      </c>
      <c r="B136" s="11" t="s">
        <v>3724</v>
      </c>
      <c r="C136" s="106">
        <v>1990</v>
      </c>
      <c r="D136" s="106" t="s">
        <v>465</v>
      </c>
      <c r="E136" s="106">
        <v>87</v>
      </c>
      <c r="F136" s="106"/>
      <c r="G136" s="106"/>
      <c r="H136" s="106">
        <v>337</v>
      </c>
      <c r="I136" s="106">
        <v>341</v>
      </c>
      <c r="J136" s="106"/>
      <c r="K136" s="106">
        <v>39</v>
      </c>
      <c r="L136" s="106"/>
      <c r="M136" s="106" t="s">
        <v>3806</v>
      </c>
      <c r="N136" s="106" t="s">
        <v>3807</v>
      </c>
      <c r="O136" s="106" t="s">
        <v>3808</v>
      </c>
      <c r="P136" s="106" t="s">
        <v>3809</v>
      </c>
      <c r="Q136" s="106"/>
      <c r="R136" s="106" t="s">
        <v>34</v>
      </c>
      <c r="S136" s="106" t="s">
        <v>33</v>
      </c>
      <c r="T136" s="106" t="s">
        <v>3810</v>
      </c>
      <c r="U136" s="106"/>
      <c r="V136" s="57" t="s">
        <v>31</v>
      </c>
      <c r="W136" s="58" t="s">
        <v>26</v>
      </c>
      <c r="X136" s="70" t="str">
        <f t="shared" si="135"/>
        <v>YInorganic</v>
      </c>
      <c r="Y136" s="58" t="s">
        <v>191</v>
      </c>
      <c r="Z136" s="58" t="str">
        <f t="shared" si="136"/>
        <v>YHEMOLYSIS</v>
      </c>
      <c r="AA136" s="58" t="str">
        <f t="shared" si="137"/>
        <v>YInorganicHEMOLYSIS</v>
      </c>
      <c r="AB136" s="8"/>
      <c r="AC136" s="8"/>
      <c r="AD136" s="8"/>
      <c r="AE136" s="8"/>
      <c r="AF136" s="8" t="s">
        <v>4461</v>
      </c>
      <c r="AG136" s="8"/>
      <c r="AH136" s="8"/>
      <c r="AI136" s="8"/>
      <c r="AJ136" s="8"/>
      <c r="AK136" s="8">
        <f t="shared" si="138"/>
        <v>0</v>
      </c>
      <c r="AL136" s="8">
        <f t="shared" si="139"/>
        <v>0</v>
      </c>
      <c r="AM136" s="8">
        <f t="shared" si="140"/>
        <v>0</v>
      </c>
      <c r="AN136" s="8">
        <f t="shared" si="141"/>
        <v>0</v>
      </c>
      <c r="AO136" s="8">
        <f t="shared" si="142"/>
        <v>0</v>
      </c>
      <c r="AP136" s="8">
        <f t="shared" si="143"/>
        <v>0</v>
      </c>
      <c r="AQ136" s="8">
        <f t="shared" si="144"/>
        <v>0</v>
      </c>
      <c r="AR136" s="8">
        <f t="shared" si="145"/>
        <v>0</v>
      </c>
      <c r="AS136" s="8">
        <f t="shared" si="146"/>
        <v>0</v>
      </c>
      <c r="AT136" s="8">
        <f t="shared" si="147"/>
        <v>0</v>
      </c>
      <c r="AU136" s="8">
        <f t="shared" si="148"/>
        <v>0</v>
      </c>
      <c r="AV136" s="8">
        <f t="shared" si="149"/>
        <v>0</v>
      </c>
      <c r="AW136" s="8">
        <f t="shared" si="150"/>
        <v>0</v>
      </c>
      <c r="AX136" s="8">
        <f t="shared" si="151"/>
        <v>0</v>
      </c>
      <c r="AY136" s="8">
        <f t="shared" si="152"/>
        <v>0</v>
      </c>
      <c r="AZ136" s="8">
        <f t="shared" si="153"/>
        <v>0</v>
      </c>
      <c r="BA136" s="8">
        <f t="shared" si="154"/>
        <v>0</v>
      </c>
      <c r="BB136" s="8">
        <f t="shared" si="155"/>
        <v>0</v>
      </c>
      <c r="BC136" s="8">
        <f t="shared" si="156"/>
        <v>0</v>
      </c>
      <c r="BD136" s="8">
        <f t="shared" si="157"/>
        <v>0</v>
      </c>
      <c r="BE136" s="8">
        <f t="shared" si="158"/>
        <v>0</v>
      </c>
      <c r="BF136" s="8">
        <f t="shared" si="159"/>
        <v>0</v>
      </c>
      <c r="BG136" s="8">
        <f t="shared" si="160"/>
        <v>0</v>
      </c>
      <c r="BH136" s="8">
        <f t="shared" si="161"/>
        <v>0</v>
      </c>
      <c r="BI136" s="8">
        <f t="shared" si="162"/>
        <v>0</v>
      </c>
      <c r="BJ136" s="8">
        <f t="shared" si="163"/>
        <v>0</v>
      </c>
      <c r="BK136" s="8">
        <f t="shared" si="164"/>
        <v>0</v>
      </c>
      <c r="BL136" s="8">
        <f t="shared" si="165"/>
        <v>0</v>
      </c>
      <c r="BM136" s="8">
        <f t="shared" si="166"/>
        <v>0</v>
      </c>
      <c r="BN136" s="8">
        <f t="shared" si="134"/>
        <v>0</v>
      </c>
      <c r="BO136" s="8">
        <f t="shared" si="167"/>
        <v>0</v>
      </c>
      <c r="BP136" s="8">
        <f t="shared" si="168"/>
        <v>1</v>
      </c>
      <c r="BQ136" s="8">
        <f t="shared" si="169"/>
        <v>0</v>
      </c>
      <c r="BR136" s="8">
        <f t="shared" si="170"/>
        <v>0</v>
      </c>
      <c r="BS136" s="8">
        <f t="shared" si="171"/>
        <v>0</v>
      </c>
      <c r="BT136" s="44">
        <f t="shared" si="172"/>
        <v>0</v>
      </c>
      <c r="BU136" s="7"/>
      <c r="BV136" s="129"/>
      <c r="BW136" s="106"/>
      <c r="BX136" s="4"/>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row>
    <row r="137" spans="1:110" s="123" customFormat="1" ht="28.8" x14ac:dyDescent="0.3">
      <c r="A137" s="106" t="s">
        <v>3811</v>
      </c>
      <c r="B137" s="11" t="s">
        <v>2078</v>
      </c>
      <c r="C137" s="106">
        <v>2014</v>
      </c>
      <c r="D137" s="106" t="s">
        <v>69</v>
      </c>
      <c r="E137" s="106">
        <v>11</v>
      </c>
      <c r="F137" s="106">
        <v>1</v>
      </c>
      <c r="G137" s="106">
        <v>76</v>
      </c>
      <c r="H137" s="106"/>
      <c r="I137" s="106"/>
      <c r="J137" s="106"/>
      <c r="K137" s="106">
        <v>25</v>
      </c>
      <c r="L137" s="106" t="s">
        <v>3812</v>
      </c>
      <c r="M137" s="106" t="s">
        <v>3813</v>
      </c>
      <c r="N137" s="106" t="s">
        <v>3814</v>
      </c>
      <c r="O137" s="106" t="s">
        <v>3815</v>
      </c>
      <c r="P137" s="106" t="s">
        <v>3816</v>
      </c>
      <c r="Q137" s="106" t="s">
        <v>3817</v>
      </c>
      <c r="R137" s="106" t="s">
        <v>34</v>
      </c>
      <c r="S137" s="106" t="s">
        <v>33</v>
      </c>
      <c r="T137" s="106" t="s">
        <v>3818</v>
      </c>
      <c r="U137" s="106"/>
      <c r="V137" s="57" t="s">
        <v>31</v>
      </c>
      <c r="W137" s="58" t="s">
        <v>26</v>
      </c>
      <c r="X137" s="70" t="str">
        <f t="shared" si="135"/>
        <v>YInorganic</v>
      </c>
      <c r="Y137" s="58" t="s">
        <v>191</v>
      </c>
      <c r="Z137" s="58" t="str">
        <f t="shared" si="136"/>
        <v>YHEMOLYSIS</v>
      </c>
      <c r="AA137" s="58" t="str">
        <f t="shared" si="137"/>
        <v>YInorganicHEMOLYSIS</v>
      </c>
      <c r="AB137" s="8"/>
      <c r="AC137" s="8"/>
      <c r="AD137" s="8"/>
      <c r="AE137" s="8"/>
      <c r="AF137" s="8"/>
      <c r="AG137" s="8" t="s">
        <v>4461</v>
      </c>
      <c r="AH137" s="8"/>
      <c r="AI137" s="8"/>
      <c r="AJ137" s="8"/>
      <c r="AK137" s="8">
        <f t="shared" si="138"/>
        <v>0</v>
      </c>
      <c r="AL137" s="8">
        <f t="shared" si="139"/>
        <v>0</v>
      </c>
      <c r="AM137" s="8">
        <f t="shared" si="140"/>
        <v>0</v>
      </c>
      <c r="AN137" s="8">
        <f t="shared" si="141"/>
        <v>0</v>
      </c>
      <c r="AO137" s="8">
        <f t="shared" si="142"/>
        <v>0</v>
      </c>
      <c r="AP137" s="8">
        <f t="shared" si="143"/>
        <v>0</v>
      </c>
      <c r="AQ137" s="8">
        <f t="shared" si="144"/>
        <v>0</v>
      </c>
      <c r="AR137" s="8">
        <f t="shared" si="145"/>
        <v>0</v>
      </c>
      <c r="AS137" s="8">
        <f t="shared" si="146"/>
        <v>0</v>
      </c>
      <c r="AT137" s="8">
        <f t="shared" si="147"/>
        <v>0</v>
      </c>
      <c r="AU137" s="8">
        <f t="shared" si="148"/>
        <v>0</v>
      </c>
      <c r="AV137" s="8">
        <f t="shared" si="149"/>
        <v>0</v>
      </c>
      <c r="AW137" s="8">
        <f t="shared" si="150"/>
        <v>0</v>
      </c>
      <c r="AX137" s="8">
        <f t="shared" si="151"/>
        <v>0</v>
      </c>
      <c r="AY137" s="8">
        <f t="shared" si="152"/>
        <v>0</v>
      </c>
      <c r="AZ137" s="8">
        <f t="shared" si="153"/>
        <v>0</v>
      </c>
      <c r="BA137" s="8">
        <f t="shared" si="154"/>
        <v>0</v>
      </c>
      <c r="BB137" s="8">
        <f t="shared" si="155"/>
        <v>0</v>
      </c>
      <c r="BC137" s="8">
        <f t="shared" si="156"/>
        <v>0</v>
      </c>
      <c r="BD137" s="8">
        <f t="shared" si="157"/>
        <v>0</v>
      </c>
      <c r="BE137" s="8">
        <f t="shared" si="158"/>
        <v>0</v>
      </c>
      <c r="BF137" s="8">
        <f t="shared" si="159"/>
        <v>0</v>
      </c>
      <c r="BG137" s="8">
        <f t="shared" si="160"/>
        <v>0</v>
      </c>
      <c r="BH137" s="8">
        <f t="shared" si="161"/>
        <v>0</v>
      </c>
      <c r="BI137" s="8">
        <f t="shared" si="162"/>
        <v>0</v>
      </c>
      <c r="BJ137" s="8">
        <f t="shared" si="163"/>
        <v>0</v>
      </c>
      <c r="BK137" s="8">
        <f t="shared" si="164"/>
        <v>0</v>
      </c>
      <c r="BL137" s="8">
        <f t="shared" si="165"/>
        <v>0</v>
      </c>
      <c r="BM137" s="8">
        <f t="shared" si="166"/>
        <v>0</v>
      </c>
      <c r="BN137" s="8">
        <f t="shared" si="134"/>
        <v>0</v>
      </c>
      <c r="BO137" s="8">
        <f t="shared" si="167"/>
        <v>0</v>
      </c>
      <c r="BP137" s="8">
        <f t="shared" si="168"/>
        <v>0</v>
      </c>
      <c r="BQ137" s="8">
        <f t="shared" si="169"/>
        <v>1</v>
      </c>
      <c r="BR137" s="8">
        <f t="shared" si="170"/>
        <v>0</v>
      </c>
      <c r="BS137" s="8">
        <f t="shared" si="171"/>
        <v>0</v>
      </c>
      <c r="BT137" s="44">
        <f t="shared" si="172"/>
        <v>0</v>
      </c>
      <c r="BU137" s="7"/>
      <c r="BV137" s="129"/>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row>
    <row r="138" spans="1:110" s="123" customFormat="1" ht="28.8" x14ac:dyDescent="0.3">
      <c r="A138" s="106" t="s">
        <v>3819</v>
      </c>
      <c r="B138" s="11" t="s">
        <v>3739</v>
      </c>
      <c r="C138" s="106">
        <v>2011</v>
      </c>
      <c r="D138" s="106" t="s">
        <v>117</v>
      </c>
      <c r="E138" s="106">
        <v>5</v>
      </c>
      <c r="F138" s="106">
        <v>2</v>
      </c>
      <c r="G138" s="106"/>
      <c r="H138" s="106">
        <v>1366</v>
      </c>
      <c r="I138" s="106">
        <v>1375</v>
      </c>
      <c r="J138" s="106"/>
      <c r="K138" s="106">
        <v>212</v>
      </c>
      <c r="L138" s="106" t="s">
        <v>3820</v>
      </c>
      <c r="M138" s="106" t="s">
        <v>3821</v>
      </c>
      <c r="N138" s="106" t="s">
        <v>3822</v>
      </c>
      <c r="O138" s="106" t="s">
        <v>3823</v>
      </c>
      <c r="P138" s="106" t="s">
        <v>3824</v>
      </c>
      <c r="Q138" s="106" t="s">
        <v>3825</v>
      </c>
      <c r="R138" s="106" t="s">
        <v>34</v>
      </c>
      <c r="S138" s="106" t="s">
        <v>33</v>
      </c>
      <c r="T138" s="106" t="s">
        <v>3826</v>
      </c>
      <c r="U138" s="106"/>
      <c r="V138" s="57" t="s">
        <v>31</v>
      </c>
      <c r="W138" s="58" t="s">
        <v>26</v>
      </c>
      <c r="X138" s="70" t="str">
        <f t="shared" si="135"/>
        <v>YInorganic</v>
      </c>
      <c r="Y138" s="58" t="s">
        <v>191</v>
      </c>
      <c r="Z138" s="58" t="str">
        <f t="shared" si="136"/>
        <v>YHEMOLYSIS</v>
      </c>
      <c r="AA138" s="58" t="str">
        <f t="shared" si="137"/>
        <v>YInorganicHEMOLYSIS</v>
      </c>
      <c r="AB138" s="8" t="s">
        <v>4461</v>
      </c>
      <c r="AC138" s="8"/>
      <c r="AD138" s="8"/>
      <c r="AE138" s="8"/>
      <c r="AF138" s="8"/>
      <c r="AG138" s="8" t="s">
        <v>4461</v>
      </c>
      <c r="AH138" s="8"/>
      <c r="AI138" s="8"/>
      <c r="AJ138" s="8"/>
      <c r="AK138" s="8">
        <f t="shared" si="138"/>
        <v>0</v>
      </c>
      <c r="AL138" s="8">
        <f t="shared" si="139"/>
        <v>0</v>
      </c>
      <c r="AM138" s="8">
        <f t="shared" si="140"/>
        <v>0</v>
      </c>
      <c r="AN138" s="8">
        <f t="shared" si="141"/>
        <v>0</v>
      </c>
      <c r="AO138" s="8">
        <f t="shared" si="142"/>
        <v>0</v>
      </c>
      <c r="AP138" s="8">
        <f t="shared" si="143"/>
        <v>0</v>
      </c>
      <c r="AQ138" s="8">
        <f t="shared" si="144"/>
        <v>0</v>
      </c>
      <c r="AR138" s="8">
        <f t="shared" si="145"/>
        <v>0</v>
      </c>
      <c r="AS138" s="8">
        <f t="shared" si="146"/>
        <v>0</v>
      </c>
      <c r="AT138" s="8">
        <f t="shared" si="147"/>
        <v>0</v>
      </c>
      <c r="AU138" s="8">
        <f t="shared" si="148"/>
        <v>0</v>
      </c>
      <c r="AV138" s="8">
        <f t="shared" si="149"/>
        <v>0</v>
      </c>
      <c r="AW138" s="8">
        <f t="shared" si="150"/>
        <v>0</v>
      </c>
      <c r="AX138" s="8">
        <f t="shared" si="151"/>
        <v>0</v>
      </c>
      <c r="AY138" s="8">
        <f t="shared" si="152"/>
        <v>0</v>
      </c>
      <c r="AZ138" s="8">
        <f t="shared" si="153"/>
        <v>0</v>
      </c>
      <c r="BA138" s="8">
        <f t="shared" si="154"/>
        <v>0</v>
      </c>
      <c r="BB138" s="8">
        <f t="shared" si="155"/>
        <v>0</v>
      </c>
      <c r="BC138" s="8">
        <f t="shared" si="156"/>
        <v>0</v>
      </c>
      <c r="BD138" s="8">
        <f t="shared" si="157"/>
        <v>0</v>
      </c>
      <c r="BE138" s="8">
        <f t="shared" si="158"/>
        <v>0</v>
      </c>
      <c r="BF138" s="8">
        <f t="shared" si="159"/>
        <v>0</v>
      </c>
      <c r="BG138" s="8">
        <f t="shared" si="160"/>
        <v>0</v>
      </c>
      <c r="BH138" s="8">
        <f t="shared" si="161"/>
        <v>0</v>
      </c>
      <c r="BI138" s="8">
        <f t="shared" si="162"/>
        <v>0</v>
      </c>
      <c r="BJ138" s="8">
        <f t="shared" si="163"/>
        <v>0</v>
      </c>
      <c r="BK138" s="8">
        <f t="shared" si="164"/>
        <v>0</v>
      </c>
      <c r="BL138" s="8">
        <f t="shared" si="165"/>
        <v>1</v>
      </c>
      <c r="BM138" s="8">
        <f t="shared" si="166"/>
        <v>0</v>
      </c>
      <c r="BN138" s="8">
        <f t="shared" si="134"/>
        <v>0</v>
      </c>
      <c r="BO138" s="8">
        <f t="shared" si="167"/>
        <v>0</v>
      </c>
      <c r="BP138" s="8">
        <f t="shared" si="168"/>
        <v>0</v>
      </c>
      <c r="BQ138" s="8">
        <f t="shared" si="169"/>
        <v>1</v>
      </c>
      <c r="BR138" s="8">
        <f t="shared" si="170"/>
        <v>0</v>
      </c>
      <c r="BS138" s="8">
        <f t="shared" si="171"/>
        <v>0</v>
      </c>
      <c r="BT138" s="44">
        <f t="shared" si="172"/>
        <v>0</v>
      </c>
      <c r="BU138" s="7"/>
      <c r="BV138" s="129"/>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row>
    <row r="139" spans="1:110" s="123" customFormat="1" ht="28.8" x14ac:dyDescent="0.3">
      <c r="A139" s="106" t="s">
        <v>3662</v>
      </c>
      <c r="B139" s="11" t="s">
        <v>3763</v>
      </c>
      <c r="C139" s="106">
        <v>2010</v>
      </c>
      <c r="D139" s="106" t="s">
        <v>1254</v>
      </c>
      <c r="E139" s="106">
        <v>132</v>
      </c>
      <c r="F139" s="106">
        <v>13</v>
      </c>
      <c r="G139" s="106"/>
      <c r="H139" s="106">
        <v>4834</v>
      </c>
      <c r="I139" s="106">
        <v>4842</v>
      </c>
      <c r="J139" s="106"/>
      <c r="K139" s="106">
        <v>362</v>
      </c>
      <c r="L139" s="106" t="s">
        <v>3827</v>
      </c>
      <c r="M139" s="106" t="s">
        <v>3828</v>
      </c>
      <c r="N139" s="106" t="s">
        <v>3666</v>
      </c>
      <c r="O139" s="106" t="s">
        <v>3667</v>
      </c>
      <c r="P139" s="106" t="s">
        <v>3829</v>
      </c>
      <c r="Q139" s="106"/>
      <c r="R139" s="106" t="s">
        <v>34</v>
      </c>
      <c r="S139" s="106" t="s">
        <v>33</v>
      </c>
      <c r="T139" s="106" t="s">
        <v>3830</v>
      </c>
      <c r="U139" s="106"/>
      <c r="V139" s="57" t="s">
        <v>31</v>
      </c>
      <c r="W139" s="58" t="s">
        <v>26</v>
      </c>
      <c r="X139" s="70" t="str">
        <f t="shared" si="135"/>
        <v>YInorganic</v>
      </c>
      <c r="Y139" s="58" t="s">
        <v>191</v>
      </c>
      <c r="Z139" s="58" t="str">
        <f t="shared" si="136"/>
        <v>YHEMOLYSIS</v>
      </c>
      <c r="AA139" s="58" t="str">
        <f t="shared" si="137"/>
        <v>YInorganicHEMOLYSIS</v>
      </c>
      <c r="AB139" s="8" t="s">
        <v>4461</v>
      </c>
      <c r="AC139" s="8"/>
      <c r="AD139" s="8"/>
      <c r="AE139" s="8"/>
      <c r="AF139" s="8"/>
      <c r="AG139" s="8" t="s">
        <v>4461</v>
      </c>
      <c r="AH139" s="8" t="s">
        <v>4461</v>
      </c>
      <c r="AI139" s="8"/>
      <c r="AJ139" s="8"/>
      <c r="AK139" s="8">
        <f t="shared" si="138"/>
        <v>0</v>
      </c>
      <c r="AL139" s="8">
        <f t="shared" si="139"/>
        <v>0</v>
      </c>
      <c r="AM139" s="8">
        <f t="shared" si="140"/>
        <v>0</v>
      </c>
      <c r="AN139" s="8">
        <f t="shared" si="141"/>
        <v>0</v>
      </c>
      <c r="AO139" s="8">
        <f t="shared" si="142"/>
        <v>0</v>
      </c>
      <c r="AP139" s="8">
        <f t="shared" si="143"/>
        <v>0</v>
      </c>
      <c r="AQ139" s="8">
        <f t="shared" si="144"/>
        <v>0</v>
      </c>
      <c r="AR139" s="8">
        <f t="shared" si="145"/>
        <v>0</v>
      </c>
      <c r="AS139" s="8">
        <f t="shared" si="146"/>
        <v>0</v>
      </c>
      <c r="AT139" s="8">
        <f t="shared" si="147"/>
        <v>0</v>
      </c>
      <c r="AU139" s="8">
        <f t="shared" si="148"/>
        <v>0</v>
      </c>
      <c r="AV139" s="8">
        <f t="shared" si="149"/>
        <v>0</v>
      </c>
      <c r="AW139" s="8">
        <f t="shared" si="150"/>
        <v>0</v>
      </c>
      <c r="AX139" s="8">
        <f t="shared" si="151"/>
        <v>0</v>
      </c>
      <c r="AY139" s="8">
        <f t="shared" si="152"/>
        <v>0</v>
      </c>
      <c r="AZ139" s="8">
        <f t="shared" si="153"/>
        <v>0</v>
      </c>
      <c r="BA139" s="8">
        <f t="shared" si="154"/>
        <v>0</v>
      </c>
      <c r="BB139" s="8">
        <f t="shared" si="155"/>
        <v>0</v>
      </c>
      <c r="BC139" s="8">
        <f t="shared" si="156"/>
        <v>0</v>
      </c>
      <c r="BD139" s="8">
        <f t="shared" si="157"/>
        <v>0</v>
      </c>
      <c r="BE139" s="8">
        <f t="shared" si="158"/>
        <v>0</v>
      </c>
      <c r="BF139" s="8">
        <f t="shared" si="159"/>
        <v>0</v>
      </c>
      <c r="BG139" s="8">
        <f t="shared" si="160"/>
        <v>0</v>
      </c>
      <c r="BH139" s="8">
        <f t="shared" si="161"/>
        <v>0</v>
      </c>
      <c r="BI139" s="8">
        <f t="shared" si="162"/>
        <v>0</v>
      </c>
      <c r="BJ139" s="8">
        <f t="shared" si="163"/>
        <v>0</v>
      </c>
      <c r="BK139" s="8">
        <f t="shared" si="164"/>
        <v>0</v>
      </c>
      <c r="BL139" s="8">
        <f t="shared" si="165"/>
        <v>1</v>
      </c>
      <c r="BM139" s="8">
        <f t="shared" si="166"/>
        <v>0</v>
      </c>
      <c r="BN139" s="8">
        <f t="shared" si="134"/>
        <v>0</v>
      </c>
      <c r="BO139" s="8">
        <f t="shared" si="167"/>
        <v>0</v>
      </c>
      <c r="BP139" s="8">
        <f t="shared" si="168"/>
        <v>0</v>
      </c>
      <c r="BQ139" s="8">
        <f t="shared" si="169"/>
        <v>1</v>
      </c>
      <c r="BR139" s="8">
        <f t="shared" si="170"/>
        <v>1</v>
      </c>
      <c r="BS139" s="8">
        <f t="shared" si="171"/>
        <v>0</v>
      </c>
      <c r="BT139" s="44">
        <f t="shared" si="172"/>
        <v>0</v>
      </c>
      <c r="BU139" s="7"/>
      <c r="BV139" s="122"/>
      <c r="BW139" s="122"/>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row>
    <row r="140" spans="1:110" s="123" customFormat="1" ht="28.8" x14ac:dyDescent="0.3">
      <c r="A140" s="106" t="s">
        <v>1426</v>
      </c>
      <c r="B140" s="11" t="s">
        <v>1978</v>
      </c>
      <c r="C140" s="106">
        <v>2016</v>
      </c>
      <c r="D140" s="106" t="s">
        <v>90</v>
      </c>
      <c r="E140" s="106">
        <v>6</v>
      </c>
      <c r="F140" s="106"/>
      <c r="G140" s="106">
        <v>25518</v>
      </c>
      <c r="H140" s="106"/>
      <c r="I140" s="106"/>
      <c r="J140" s="106"/>
      <c r="K140" s="106">
        <v>11</v>
      </c>
      <c r="L140" s="106" t="s">
        <v>1427</v>
      </c>
      <c r="M140" s="106" t="s">
        <v>1428</v>
      </c>
      <c r="N140" s="106" t="s">
        <v>1429</v>
      </c>
      <c r="O140" s="106" t="s">
        <v>1430</v>
      </c>
      <c r="P140" s="106" t="s">
        <v>1431</v>
      </c>
      <c r="Q140" s="106"/>
      <c r="R140" s="106" t="s">
        <v>34</v>
      </c>
      <c r="S140" s="106" t="s">
        <v>33</v>
      </c>
      <c r="T140" s="106" t="s">
        <v>1432</v>
      </c>
      <c r="U140" s="106"/>
      <c r="V140" s="57" t="s">
        <v>31</v>
      </c>
      <c r="W140" s="58" t="s">
        <v>26</v>
      </c>
      <c r="X140" s="70" t="str">
        <f t="shared" si="135"/>
        <v>YInorganic</v>
      </c>
      <c r="Y140" s="58" t="s">
        <v>191</v>
      </c>
      <c r="Z140" s="58" t="str">
        <f t="shared" si="136"/>
        <v>YHEMOLYSIS</v>
      </c>
      <c r="AA140" s="58" t="str">
        <f t="shared" si="137"/>
        <v>YInorganicHEMOLYSIS</v>
      </c>
      <c r="AB140" s="8"/>
      <c r="AC140" s="8"/>
      <c r="AD140" s="8"/>
      <c r="AE140" s="8"/>
      <c r="AF140" s="8"/>
      <c r="AG140" s="8"/>
      <c r="AH140" s="8"/>
      <c r="AI140" s="8"/>
      <c r="AJ140" s="8"/>
      <c r="AK140" s="8">
        <f t="shared" si="138"/>
        <v>0</v>
      </c>
      <c r="AL140" s="8">
        <f t="shared" si="139"/>
        <v>0</v>
      </c>
      <c r="AM140" s="8">
        <f t="shared" si="140"/>
        <v>0</v>
      </c>
      <c r="AN140" s="8">
        <f t="shared" si="141"/>
        <v>0</v>
      </c>
      <c r="AO140" s="8">
        <f t="shared" si="142"/>
        <v>0</v>
      </c>
      <c r="AP140" s="8">
        <f t="shared" si="143"/>
        <v>0</v>
      </c>
      <c r="AQ140" s="8">
        <f t="shared" si="144"/>
        <v>0</v>
      </c>
      <c r="AR140" s="8">
        <f t="shared" si="145"/>
        <v>0</v>
      </c>
      <c r="AS140" s="8">
        <f t="shared" si="146"/>
        <v>0</v>
      </c>
      <c r="AT140" s="8">
        <f t="shared" si="147"/>
        <v>0</v>
      </c>
      <c r="AU140" s="8">
        <f t="shared" si="148"/>
        <v>0</v>
      </c>
      <c r="AV140" s="8">
        <f t="shared" si="149"/>
        <v>0</v>
      </c>
      <c r="AW140" s="8">
        <f t="shared" si="150"/>
        <v>0</v>
      </c>
      <c r="AX140" s="8">
        <f t="shared" si="151"/>
        <v>0</v>
      </c>
      <c r="AY140" s="8">
        <f t="shared" si="152"/>
        <v>0</v>
      </c>
      <c r="AZ140" s="8">
        <f t="shared" si="153"/>
        <v>0</v>
      </c>
      <c r="BA140" s="8">
        <f t="shared" si="154"/>
        <v>0</v>
      </c>
      <c r="BB140" s="8">
        <f t="shared" si="155"/>
        <v>0</v>
      </c>
      <c r="BC140" s="8">
        <f t="shared" si="156"/>
        <v>0</v>
      </c>
      <c r="BD140" s="8">
        <f t="shared" si="157"/>
        <v>0</v>
      </c>
      <c r="BE140" s="8">
        <f t="shared" si="158"/>
        <v>0</v>
      </c>
      <c r="BF140" s="8">
        <f t="shared" si="159"/>
        <v>0</v>
      </c>
      <c r="BG140" s="8">
        <f t="shared" si="160"/>
        <v>0</v>
      </c>
      <c r="BH140" s="8">
        <f t="shared" si="161"/>
        <v>0</v>
      </c>
      <c r="BI140" s="8">
        <f t="shared" si="162"/>
        <v>0</v>
      </c>
      <c r="BJ140" s="8">
        <f t="shared" si="163"/>
        <v>0</v>
      </c>
      <c r="BK140" s="8">
        <f t="shared" si="164"/>
        <v>0</v>
      </c>
      <c r="BL140" s="8">
        <f t="shared" si="165"/>
        <v>0</v>
      </c>
      <c r="BM140" s="8">
        <f t="shared" si="166"/>
        <v>0</v>
      </c>
      <c r="BN140" s="8">
        <f t="shared" si="134"/>
        <v>0</v>
      </c>
      <c r="BO140" s="8">
        <f t="shared" si="167"/>
        <v>0</v>
      </c>
      <c r="BP140" s="8">
        <f t="shared" si="168"/>
        <v>0</v>
      </c>
      <c r="BQ140" s="8">
        <f t="shared" si="169"/>
        <v>0</v>
      </c>
      <c r="BR140" s="8">
        <f t="shared" si="170"/>
        <v>0</v>
      </c>
      <c r="BS140" s="8">
        <f t="shared" si="171"/>
        <v>0</v>
      </c>
      <c r="BT140" s="44">
        <f t="shared" si="172"/>
        <v>0</v>
      </c>
      <c r="BU140" s="7"/>
      <c r="BV140" s="122"/>
      <c r="BW140" s="122"/>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row>
    <row r="141" spans="1:110" s="123" customFormat="1" ht="28.8" x14ac:dyDescent="0.3">
      <c r="A141" s="106" t="s">
        <v>3832</v>
      </c>
      <c r="B141" s="11" t="s">
        <v>1978</v>
      </c>
      <c r="C141" s="106">
        <v>2011</v>
      </c>
      <c r="D141" s="106" t="s">
        <v>3764</v>
      </c>
      <c r="E141" s="106">
        <v>123</v>
      </c>
      <c r="F141" s="106">
        <v>1</v>
      </c>
      <c r="G141" s="106"/>
      <c r="H141" s="106">
        <v>133</v>
      </c>
      <c r="I141" s="106">
        <v>143</v>
      </c>
      <c r="J141" s="106"/>
      <c r="K141" s="106">
        <v>63</v>
      </c>
      <c r="L141" s="106" t="s">
        <v>3833</v>
      </c>
      <c r="M141" s="106" t="s">
        <v>3834</v>
      </c>
      <c r="N141" s="106" t="s">
        <v>3835</v>
      </c>
      <c r="O141" s="106" t="s">
        <v>3836</v>
      </c>
      <c r="P141" s="106" t="s">
        <v>3837</v>
      </c>
      <c r="Q141" s="106" t="s">
        <v>3838</v>
      </c>
      <c r="R141" s="106" t="s">
        <v>34</v>
      </c>
      <c r="S141" s="106" t="s">
        <v>33</v>
      </c>
      <c r="T141" s="106" t="s">
        <v>3839</v>
      </c>
      <c r="U141" s="106"/>
      <c r="V141" s="57" t="s">
        <v>31</v>
      </c>
      <c r="W141" s="58" t="s">
        <v>26</v>
      </c>
      <c r="X141" s="70" t="str">
        <f t="shared" si="135"/>
        <v>YInorganic</v>
      </c>
      <c r="Y141" s="58" t="s">
        <v>191</v>
      </c>
      <c r="Z141" s="58" t="str">
        <f t="shared" si="136"/>
        <v>YHEMOLYSIS</v>
      </c>
      <c r="AA141" s="58" t="str">
        <f t="shared" si="137"/>
        <v>YInorganicHEMOLYSIS</v>
      </c>
      <c r="AB141" s="8" t="s">
        <v>4461</v>
      </c>
      <c r="AC141" s="8"/>
      <c r="AD141" s="8"/>
      <c r="AE141" s="8"/>
      <c r="AF141" s="8"/>
      <c r="AG141" s="8"/>
      <c r="AH141" s="8" t="s">
        <v>4461</v>
      </c>
      <c r="AI141" s="8"/>
      <c r="AJ141" s="8"/>
      <c r="AK141" s="8">
        <f t="shared" si="138"/>
        <v>0</v>
      </c>
      <c r="AL141" s="8">
        <f t="shared" si="139"/>
        <v>0</v>
      </c>
      <c r="AM141" s="8">
        <f t="shared" si="140"/>
        <v>0</v>
      </c>
      <c r="AN141" s="8">
        <f t="shared" si="141"/>
        <v>0</v>
      </c>
      <c r="AO141" s="8">
        <f t="shared" si="142"/>
        <v>0</v>
      </c>
      <c r="AP141" s="8">
        <f t="shared" si="143"/>
        <v>0</v>
      </c>
      <c r="AQ141" s="8">
        <f t="shared" si="144"/>
        <v>0</v>
      </c>
      <c r="AR141" s="8">
        <f t="shared" si="145"/>
        <v>0</v>
      </c>
      <c r="AS141" s="8">
        <f t="shared" si="146"/>
        <v>0</v>
      </c>
      <c r="AT141" s="8">
        <f t="shared" si="147"/>
        <v>0</v>
      </c>
      <c r="AU141" s="8">
        <f t="shared" si="148"/>
        <v>0</v>
      </c>
      <c r="AV141" s="8">
        <f t="shared" si="149"/>
        <v>0</v>
      </c>
      <c r="AW141" s="8">
        <f t="shared" si="150"/>
        <v>0</v>
      </c>
      <c r="AX141" s="8">
        <f t="shared" si="151"/>
        <v>0</v>
      </c>
      <c r="AY141" s="8">
        <f t="shared" si="152"/>
        <v>0</v>
      </c>
      <c r="AZ141" s="8">
        <f t="shared" si="153"/>
        <v>0</v>
      </c>
      <c r="BA141" s="8">
        <f t="shared" si="154"/>
        <v>0</v>
      </c>
      <c r="BB141" s="8">
        <f t="shared" si="155"/>
        <v>0</v>
      </c>
      <c r="BC141" s="8">
        <f t="shared" si="156"/>
        <v>0</v>
      </c>
      <c r="BD141" s="8">
        <f t="shared" si="157"/>
        <v>0</v>
      </c>
      <c r="BE141" s="8">
        <f t="shared" si="158"/>
        <v>0</v>
      </c>
      <c r="BF141" s="8">
        <f t="shared" si="159"/>
        <v>0</v>
      </c>
      <c r="BG141" s="8">
        <f t="shared" si="160"/>
        <v>0</v>
      </c>
      <c r="BH141" s="8">
        <f t="shared" si="161"/>
        <v>0</v>
      </c>
      <c r="BI141" s="8">
        <f t="shared" si="162"/>
        <v>0</v>
      </c>
      <c r="BJ141" s="8">
        <f t="shared" si="163"/>
        <v>0</v>
      </c>
      <c r="BK141" s="8">
        <f t="shared" si="164"/>
        <v>0</v>
      </c>
      <c r="BL141" s="8">
        <f t="shared" si="165"/>
        <v>1</v>
      </c>
      <c r="BM141" s="8">
        <f t="shared" si="166"/>
        <v>0</v>
      </c>
      <c r="BN141" s="8">
        <f t="shared" si="134"/>
        <v>0</v>
      </c>
      <c r="BO141" s="8">
        <f t="shared" si="167"/>
        <v>0</v>
      </c>
      <c r="BP141" s="8">
        <f t="shared" si="168"/>
        <v>0</v>
      </c>
      <c r="BQ141" s="8">
        <f t="shared" si="169"/>
        <v>0</v>
      </c>
      <c r="BR141" s="8">
        <f t="shared" si="170"/>
        <v>1</v>
      </c>
      <c r="BS141" s="8">
        <f t="shared" si="171"/>
        <v>0</v>
      </c>
      <c r="BT141" s="44">
        <f t="shared" si="172"/>
        <v>0</v>
      </c>
      <c r="BU141" s="7"/>
      <c r="BV141" s="122"/>
      <c r="BW141" s="122"/>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row>
    <row r="142" spans="1:110" s="123" customFormat="1" ht="28.8" x14ac:dyDescent="0.3">
      <c r="A142" s="106" t="s">
        <v>3840</v>
      </c>
      <c r="B142" s="11" t="s">
        <v>1978</v>
      </c>
      <c r="C142" s="106"/>
      <c r="D142" s="106"/>
      <c r="E142" s="106"/>
      <c r="F142" s="106"/>
      <c r="G142" s="106"/>
      <c r="H142" s="106"/>
      <c r="I142" s="106"/>
      <c r="J142" s="106"/>
      <c r="K142" s="106"/>
      <c r="L142" s="106"/>
      <c r="M142" s="106"/>
      <c r="N142" s="106"/>
      <c r="O142" s="106"/>
      <c r="P142" s="106"/>
      <c r="Q142" s="106"/>
      <c r="R142" s="106"/>
      <c r="S142" s="106"/>
      <c r="T142" s="106"/>
      <c r="U142" s="121"/>
      <c r="V142" s="57" t="s">
        <v>31</v>
      </c>
      <c r="W142" s="58" t="s">
        <v>28</v>
      </c>
      <c r="X142" s="70" t="str">
        <f t="shared" si="135"/>
        <v>YPolymer-based</v>
      </c>
      <c r="Y142" s="58" t="s">
        <v>191</v>
      </c>
      <c r="Z142" s="58" t="str">
        <f t="shared" si="136"/>
        <v>YHEMOLYSIS</v>
      </c>
      <c r="AA142" s="58" t="str">
        <f t="shared" si="137"/>
        <v>YPolymer-basedHEMOLYSIS</v>
      </c>
      <c r="AB142" s="8"/>
      <c r="AC142" s="8"/>
      <c r="AD142" s="8"/>
      <c r="AE142" s="8"/>
      <c r="AF142" s="8"/>
      <c r="AG142" s="8"/>
      <c r="AH142" s="8" t="s">
        <v>4461</v>
      </c>
      <c r="AI142" s="8"/>
      <c r="AJ142" s="8"/>
      <c r="AK142" s="8">
        <f t="shared" si="138"/>
        <v>0</v>
      </c>
      <c r="AL142" s="8">
        <f t="shared" si="139"/>
        <v>0</v>
      </c>
      <c r="AM142" s="8">
        <f t="shared" si="140"/>
        <v>0</v>
      </c>
      <c r="AN142" s="8">
        <f t="shared" si="141"/>
        <v>0</v>
      </c>
      <c r="AO142" s="8">
        <f t="shared" si="142"/>
        <v>0</v>
      </c>
      <c r="AP142" s="8">
        <f t="shared" si="143"/>
        <v>0</v>
      </c>
      <c r="AQ142" s="8">
        <f t="shared" si="144"/>
        <v>0</v>
      </c>
      <c r="AR142" s="8">
        <f t="shared" si="145"/>
        <v>0</v>
      </c>
      <c r="AS142" s="8">
        <f t="shared" si="146"/>
        <v>0</v>
      </c>
      <c r="AT142" s="8">
        <f t="shared" si="147"/>
        <v>0</v>
      </c>
      <c r="AU142" s="8">
        <f t="shared" si="148"/>
        <v>0</v>
      </c>
      <c r="AV142" s="8">
        <f t="shared" si="149"/>
        <v>0</v>
      </c>
      <c r="AW142" s="8">
        <f t="shared" si="150"/>
        <v>0</v>
      </c>
      <c r="AX142" s="8">
        <f t="shared" si="151"/>
        <v>0</v>
      </c>
      <c r="AY142" s="8">
        <f t="shared" si="152"/>
        <v>0</v>
      </c>
      <c r="AZ142" s="8">
        <f t="shared" si="153"/>
        <v>0</v>
      </c>
      <c r="BA142" s="8">
        <f t="shared" si="154"/>
        <v>0</v>
      </c>
      <c r="BB142" s="8">
        <f t="shared" si="155"/>
        <v>0</v>
      </c>
      <c r="BC142" s="8">
        <f t="shared" si="156"/>
        <v>0</v>
      </c>
      <c r="BD142" s="8">
        <f t="shared" si="157"/>
        <v>0</v>
      </c>
      <c r="BE142" s="8">
        <f t="shared" si="158"/>
        <v>0</v>
      </c>
      <c r="BF142" s="8">
        <f t="shared" si="159"/>
        <v>0</v>
      </c>
      <c r="BG142" s="8">
        <f t="shared" si="160"/>
        <v>0</v>
      </c>
      <c r="BH142" s="8">
        <f t="shared" si="161"/>
        <v>0</v>
      </c>
      <c r="BI142" s="8">
        <f t="shared" si="162"/>
        <v>0</v>
      </c>
      <c r="BJ142" s="8">
        <f t="shared" si="163"/>
        <v>0</v>
      </c>
      <c r="BK142" s="8">
        <f t="shared" si="164"/>
        <v>0</v>
      </c>
      <c r="BL142" s="8">
        <f t="shared" si="165"/>
        <v>0</v>
      </c>
      <c r="BM142" s="8">
        <f t="shared" si="166"/>
        <v>0</v>
      </c>
      <c r="BN142" s="8">
        <f t="shared" si="134"/>
        <v>0</v>
      </c>
      <c r="BO142" s="8">
        <f t="shared" si="167"/>
        <v>0</v>
      </c>
      <c r="BP142" s="8">
        <f t="shared" si="168"/>
        <v>0</v>
      </c>
      <c r="BQ142" s="8">
        <f t="shared" si="169"/>
        <v>0</v>
      </c>
      <c r="BR142" s="8">
        <f t="shared" si="170"/>
        <v>1</v>
      </c>
      <c r="BS142" s="8">
        <f t="shared" si="171"/>
        <v>0</v>
      </c>
      <c r="BT142" s="44">
        <f t="shared" si="172"/>
        <v>0</v>
      </c>
      <c r="BU142" s="7"/>
      <c r="BV142" s="122"/>
      <c r="BW142" s="122"/>
      <c r="BX142" s="106"/>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row>
    <row r="143" spans="1:110" s="123" customFormat="1" ht="28.8" x14ac:dyDescent="0.3">
      <c r="A143" s="106" t="s">
        <v>1473</v>
      </c>
      <c r="B143" s="11" t="s">
        <v>1978</v>
      </c>
      <c r="C143" s="106">
        <v>2009</v>
      </c>
      <c r="D143" s="106" t="s">
        <v>508</v>
      </c>
      <c r="E143" s="106">
        <v>258</v>
      </c>
      <c r="F143" s="106">
        <v>42796</v>
      </c>
      <c r="G143" s="106"/>
      <c r="H143" s="106">
        <v>139</v>
      </c>
      <c r="I143" s="106">
        <v>147</v>
      </c>
      <c r="J143" s="106"/>
      <c r="K143" s="106">
        <v>107</v>
      </c>
      <c r="L143" s="106" t="s">
        <v>1475</v>
      </c>
      <c r="M143" s="106" t="s">
        <v>1476</v>
      </c>
      <c r="N143" s="106" t="s">
        <v>1477</v>
      </c>
      <c r="O143" s="106" t="s">
        <v>1478</v>
      </c>
      <c r="P143" s="106" t="s">
        <v>1479</v>
      </c>
      <c r="Q143" s="106" t="s">
        <v>1480</v>
      </c>
      <c r="R143" s="106" t="s">
        <v>34</v>
      </c>
      <c r="S143" s="106" t="s">
        <v>33</v>
      </c>
      <c r="T143" s="106" t="s">
        <v>1481</v>
      </c>
      <c r="U143" s="121"/>
      <c r="V143" s="57" t="s">
        <v>31</v>
      </c>
      <c r="W143" s="58" t="s">
        <v>26</v>
      </c>
      <c r="X143" s="70" t="str">
        <f t="shared" si="135"/>
        <v>YInorganic</v>
      </c>
      <c r="Y143" s="58" t="s">
        <v>191</v>
      </c>
      <c r="Z143" s="58" t="str">
        <f t="shared" si="136"/>
        <v>YHEMOLYSIS</v>
      </c>
      <c r="AA143" s="58" t="str">
        <f t="shared" si="137"/>
        <v>YInorganicHEMOLYSIS</v>
      </c>
      <c r="AB143" s="8" t="s">
        <v>4461</v>
      </c>
      <c r="AC143" s="8"/>
      <c r="AD143" s="8"/>
      <c r="AE143" s="8"/>
      <c r="AF143" s="8"/>
      <c r="AG143" s="8"/>
      <c r="AH143" s="8"/>
      <c r="AI143" s="8"/>
      <c r="AJ143" s="8"/>
      <c r="AK143" s="8">
        <f t="shared" si="138"/>
        <v>0</v>
      </c>
      <c r="AL143" s="8">
        <f t="shared" si="139"/>
        <v>0</v>
      </c>
      <c r="AM143" s="8">
        <f t="shared" si="140"/>
        <v>0</v>
      </c>
      <c r="AN143" s="8">
        <f t="shared" si="141"/>
        <v>0</v>
      </c>
      <c r="AO143" s="8">
        <f t="shared" si="142"/>
        <v>0</v>
      </c>
      <c r="AP143" s="8">
        <f t="shared" si="143"/>
        <v>0</v>
      </c>
      <c r="AQ143" s="8">
        <f t="shared" si="144"/>
        <v>0</v>
      </c>
      <c r="AR143" s="8">
        <f t="shared" si="145"/>
        <v>0</v>
      </c>
      <c r="AS143" s="8">
        <f t="shared" si="146"/>
        <v>0</v>
      </c>
      <c r="AT143" s="8">
        <f t="shared" si="147"/>
        <v>0</v>
      </c>
      <c r="AU143" s="8">
        <f t="shared" si="148"/>
        <v>0</v>
      </c>
      <c r="AV143" s="8">
        <f t="shared" si="149"/>
        <v>0</v>
      </c>
      <c r="AW143" s="8">
        <f t="shared" si="150"/>
        <v>0</v>
      </c>
      <c r="AX143" s="8">
        <f t="shared" si="151"/>
        <v>0</v>
      </c>
      <c r="AY143" s="8">
        <f t="shared" si="152"/>
        <v>0</v>
      </c>
      <c r="AZ143" s="8">
        <f t="shared" si="153"/>
        <v>0</v>
      </c>
      <c r="BA143" s="8">
        <f t="shared" si="154"/>
        <v>0</v>
      </c>
      <c r="BB143" s="8">
        <f t="shared" si="155"/>
        <v>0</v>
      </c>
      <c r="BC143" s="8">
        <f t="shared" si="156"/>
        <v>0</v>
      </c>
      <c r="BD143" s="8">
        <f t="shared" si="157"/>
        <v>0</v>
      </c>
      <c r="BE143" s="8">
        <f t="shared" si="158"/>
        <v>0</v>
      </c>
      <c r="BF143" s="8">
        <f t="shared" si="159"/>
        <v>0</v>
      </c>
      <c r="BG143" s="8">
        <f t="shared" si="160"/>
        <v>0</v>
      </c>
      <c r="BH143" s="8">
        <f t="shared" si="161"/>
        <v>0</v>
      </c>
      <c r="BI143" s="8">
        <f t="shared" si="162"/>
        <v>0</v>
      </c>
      <c r="BJ143" s="8">
        <f t="shared" si="163"/>
        <v>0</v>
      </c>
      <c r="BK143" s="8">
        <f t="shared" si="164"/>
        <v>0</v>
      </c>
      <c r="BL143" s="8">
        <f t="shared" si="165"/>
        <v>1</v>
      </c>
      <c r="BM143" s="8">
        <f t="shared" si="166"/>
        <v>0</v>
      </c>
      <c r="BN143" s="8">
        <f t="shared" si="134"/>
        <v>0</v>
      </c>
      <c r="BO143" s="8">
        <f t="shared" si="167"/>
        <v>0</v>
      </c>
      <c r="BP143" s="8">
        <f t="shared" si="168"/>
        <v>0</v>
      </c>
      <c r="BQ143" s="8">
        <f t="shared" si="169"/>
        <v>0</v>
      </c>
      <c r="BR143" s="8">
        <f t="shared" si="170"/>
        <v>0</v>
      </c>
      <c r="BS143" s="8">
        <f t="shared" si="171"/>
        <v>0</v>
      </c>
      <c r="BT143" s="44">
        <f t="shared" si="172"/>
        <v>0</v>
      </c>
      <c r="BU143" s="7"/>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row>
    <row r="144" spans="1:110" s="123" customFormat="1" ht="28.8" x14ac:dyDescent="0.3">
      <c r="A144" s="106" t="s">
        <v>3846</v>
      </c>
      <c r="B144" s="11" t="s">
        <v>1978</v>
      </c>
      <c r="C144" s="106">
        <v>2013</v>
      </c>
      <c r="D144" s="106" t="s">
        <v>181</v>
      </c>
      <c r="E144" s="106">
        <v>34</v>
      </c>
      <c r="F144" s="106">
        <v>31</v>
      </c>
      <c r="G144" s="106"/>
      <c r="H144" s="106">
        <v>7776</v>
      </c>
      <c r="I144" s="106">
        <v>7789</v>
      </c>
      <c r="J144" s="106"/>
      <c r="K144" s="106">
        <v>66</v>
      </c>
      <c r="L144" s="106" t="s">
        <v>3847</v>
      </c>
      <c r="M144" s="106" t="s">
        <v>3848</v>
      </c>
      <c r="N144" s="106" t="s">
        <v>3849</v>
      </c>
      <c r="O144" s="106" t="s">
        <v>3850</v>
      </c>
      <c r="P144" s="106" t="s">
        <v>3851</v>
      </c>
      <c r="Q144" s="106" t="s">
        <v>3852</v>
      </c>
      <c r="R144" s="106" t="s">
        <v>34</v>
      </c>
      <c r="S144" s="106" t="s">
        <v>33</v>
      </c>
      <c r="T144" s="106" t="s">
        <v>3853</v>
      </c>
      <c r="U144" s="121"/>
      <c r="V144" s="57" t="s">
        <v>31</v>
      </c>
      <c r="W144" s="58" t="s">
        <v>26</v>
      </c>
      <c r="X144" s="70" t="str">
        <f t="shared" si="135"/>
        <v>YInorganic</v>
      </c>
      <c r="Y144" s="58" t="s">
        <v>191</v>
      </c>
      <c r="Z144" s="58" t="str">
        <f t="shared" si="136"/>
        <v>YHEMOLYSIS</v>
      </c>
      <c r="AA144" s="58" t="str">
        <f t="shared" si="137"/>
        <v>YInorganicHEMOLYSIS</v>
      </c>
      <c r="AB144" s="8"/>
      <c r="AC144" s="8"/>
      <c r="AD144" s="8" t="s">
        <v>4461</v>
      </c>
      <c r="AE144" s="8"/>
      <c r="AF144" s="8"/>
      <c r="AG144" s="8" t="s">
        <v>4461</v>
      </c>
      <c r="AH144" s="8"/>
      <c r="AI144" s="8"/>
      <c r="AJ144" s="8"/>
      <c r="AK144" s="8">
        <f t="shared" si="138"/>
        <v>0</v>
      </c>
      <c r="AL144" s="8">
        <f t="shared" si="139"/>
        <v>0</v>
      </c>
      <c r="AM144" s="8">
        <f t="shared" si="140"/>
        <v>0</v>
      </c>
      <c r="AN144" s="8">
        <f t="shared" si="141"/>
        <v>0</v>
      </c>
      <c r="AO144" s="8">
        <f t="shared" si="142"/>
        <v>0</v>
      </c>
      <c r="AP144" s="8">
        <f t="shared" si="143"/>
        <v>0</v>
      </c>
      <c r="AQ144" s="8">
        <f t="shared" si="144"/>
        <v>0</v>
      </c>
      <c r="AR144" s="8">
        <f t="shared" si="145"/>
        <v>0</v>
      </c>
      <c r="AS144" s="8">
        <f t="shared" si="146"/>
        <v>0</v>
      </c>
      <c r="AT144" s="8">
        <f t="shared" si="147"/>
        <v>0</v>
      </c>
      <c r="AU144" s="8">
        <f t="shared" si="148"/>
        <v>0</v>
      </c>
      <c r="AV144" s="8">
        <f t="shared" si="149"/>
        <v>0</v>
      </c>
      <c r="AW144" s="8">
        <f t="shared" si="150"/>
        <v>0</v>
      </c>
      <c r="AX144" s="8">
        <f t="shared" si="151"/>
        <v>0</v>
      </c>
      <c r="AY144" s="8">
        <f t="shared" si="152"/>
        <v>0</v>
      </c>
      <c r="AZ144" s="8">
        <f t="shared" si="153"/>
        <v>0</v>
      </c>
      <c r="BA144" s="8">
        <f t="shared" si="154"/>
        <v>0</v>
      </c>
      <c r="BB144" s="8">
        <f t="shared" si="155"/>
        <v>0</v>
      </c>
      <c r="BC144" s="8">
        <f t="shared" si="156"/>
        <v>0</v>
      </c>
      <c r="BD144" s="8">
        <f t="shared" si="157"/>
        <v>0</v>
      </c>
      <c r="BE144" s="8">
        <f t="shared" si="158"/>
        <v>0</v>
      </c>
      <c r="BF144" s="8">
        <f t="shared" si="159"/>
        <v>0</v>
      </c>
      <c r="BG144" s="8">
        <f t="shared" si="160"/>
        <v>0</v>
      </c>
      <c r="BH144" s="8">
        <f t="shared" si="161"/>
        <v>0</v>
      </c>
      <c r="BI144" s="8">
        <f t="shared" si="162"/>
        <v>0</v>
      </c>
      <c r="BJ144" s="8">
        <f t="shared" si="163"/>
        <v>0</v>
      </c>
      <c r="BK144" s="8">
        <f t="shared" si="164"/>
        <v>0</v>
      </c>
      <c r="BL144" s="8">
        <f t="shared" si="165"/>
        <v>0</v>
      </c>
      <c r="BM144" s="8">
        <f t="shared" si="166"/>
        <v>0</v>
      </c>
      <c r="BN144" s="8">
        <f t="shared" si="134"/>
        <v>1</v>
      </c>
      <c r="BO144" s="8">
        <f t="shared" si="167"/>
        <v>0</v>
      </c>
      <c r="BP144" s="8">
        <f t="shared" si="168"/>
        <v>0</v>
      </c>
      <c r="BQ144" s="8">
        <f t="shared" si="169"/>
        <v>1</v>
      </c>
      <c r="BR144" s="8">
        <f t="shared" si="170"/>
        <v>0</v>
      </c>
      <c r="BS144" s="8">
        <f t="shared" si="171"/>
        <v>0</v>
      </c>
      <c r="BT144" s="44">
        <f t="shared" si="172"/>
        <v>0</v>
      </c>
      <c r="BU144" s="7"/>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row>
    <row r="145" spans="1:110" s="123" customFormat="1" ht="28.8" x14ac:dyDescent="0.3">
      <c r="A145" s="106" t="s">
        <v>3854</v>
      </c>
      <c r="B145" s="11" t="s">
        <v>1978</v>
      </c>
      <c r="C145" s="106">
        <v>2015</v>
      </c>
      <c r="D145" s="106" t="s">
        <v>250</v>
      </c>
      <c r="E145" s="106">
        <v>17</v>
      </c>
      <c r="F145" s="106">
        <v>2</v>
      </c>
      <c r="G145" s="106"/>
      <c r="H145" s="106"/>
      <c r="I145" s="106"/>
      <c r="J145" s="106">
        <v>10</v>
      </c>
      <c r="K145" s="106">
        <v>4</v>
      </c>
      <c r="L145" s="106" t="s">
        <v>3855</v>
      </c>
      <c r="M145" s="106" t="s">
        <v>3856</v>
      </c>
      <c r="N145" s="106" t="s">
        <v>3857</v>
      </c>
      <c r="O145" s="106" t="s">
        <v>3858</v>
      </c>
      <c r="P145" s="106" t="s">
        <v>3859</v>
      </c>
      <c r="Q145" s="106" t="s">
        <v>3860</v>
      </c>
      <c r="R145" s="106" t="s">
        <v>34</v>
      </c>
      <c r="S145" s="106" t="s">
        <v>33</v>
      </c>
      <c r="T145" s="106" t="s">
        <v>3861</v>
      </c>
      <c r="U145" s="121"/>
      <c r="V145" s="57" t="s">
        <v>31</v>
      </c>
      <c r="W145" s="58" t="s">
        <v>26</v>
      </c>
      <c r="X145" s="70" t="str">
        <f t="shared" si="135"/>
        <v>YInorganic</v>
      </c>
      <c r="Y145" s="58" t="s">
        <v>191</v>
      </c>
      <c r="Z145" s="58" t="str">
        <f t="shared" si="136"/>
        <v>YHEMOLYSIS</v>
      </c>
      <c r="AA145" s="58" t="str">
        <f t="shared" si="137"/>
        <v>YInorganicHEMOLYSIS</v>
      </c>
      <c r="AB145" s="8" t="s">
        <v>4461</v>
      </c>
      <c r="AC145" s="8"/>
      <c r="AD145" s="8"/>
      <c r="AE145" s="8"/>
      <c r="AF145" s="8"/>
      <c r="AG145" s="8" t="s">
        <v>4461</v>
      </c>
      <c r="AH145" s="8"/>
      <c r="AI145" s="8"/>
      <c r="AJ145" s="8"/>
      <c r="AK145" s="8">
        <f t="shared" si="138"/>
        <v>0</v>
      </c>
      <c r="AL145" s="8">
        <f t="shared" si="139"/>
        <v>0</v>
      </c>
      <c r="AM145" s="8">
        <f t="shared" si="140"/>
        <v>0</v>
      </c>
      <c r="AN145" s="8">
        <f t="shared" si="141"/>
        <v>0</v>
      </c>
      <c r="AO145" s="8">
        <f t="shared" si="142"/>
        <v>0</v>
      </c>
      <c r="AP145" s="8">
        <f t="shared" si="143"/>
        <v>0</v>
      </c>
      <c r="AQ145" s="8">
        <f t="shared" si="144"/>
        <v>0</v>
      </c>
      <c r="AR145" s="8">
        <f t="shared" si="145"/>
        <v>0</v>
      </c>
      <c r="AS145" s="8">
        <f t="shared" si="146"/>
        <v>0</v>
      </c>
      <c r="AT145" s="8">
        <f t="shared" si="147"/>
        <v>0</v>
      </c>
      <c r="AU145" s="8">
        <f t="shared" si="148"/>
        <v>0</v>
      </c>
      <c r="AV145" s="8">
        <f t="shared" si="149"/>
        <v>0</v>
      </c>
      <c r="AW145" s="8">
        <f t="shared" si="150"/>
        <v>0</v>
      </c>
      <c r="AX145" s="8">
        <f t="shared" si="151"/>
        <v>0</v>
      </c>
      <c r="AY145" s="8">
        <f t="shared" si="152"/>
        <v>0</v>
      </c>
      <c r="AZ145" s="8">
        <f t="shared" si="153"/>
        <v>0</v>
      </c>
      <c r="BA145" s="8">
        <f t="shared" si="154"/>
        <v>0</v>
      </c>
      <c r="BB145" s="8">
        <f t="shared" si="155"/>
        <v>0</v>
      </c>
      <c r="BC145" s="8">
        <f t="shared" si="156"/>
        <v>0</v>
      </c>
      <c r="BD145" s="8">
        <f t="shared" si="157"/>
        <v>0</v>
      </c>
      <c r="BE145" s="8">
        <f t="shared" si="158"/>
        <v>0</v>
      </c>
      <c r="BF145" s="8">
        <f t="shared" si="159"/>
        <v>0</v>
      </c>
      <c r="BG145" s="8">
        <f t="shared" si="160"/>
        <v>0</v>
      </c>
      <c r="BH145" s="8">
        <f t="shared" si="161"/>
        <v>0</v>
      </c>
      <c r="BI145" s="8">
        <f t="shared" si="162"/>
        <v>0</v>
      </c>
      <c r="BJ145" s="8">
        <f t="shared" si="163"/>
        <v>0</v>
      </c>
      <c r="BK145" s="8">
        <f t="shared" si="164"/>
        <v>0</v>
      </c>
      <c r="BL145" s="8">
        <f t="shared" si="165"/>
        <v>1</v>
      </c>
      <c r="BM145" s="8">
        <f t="shared" si="166"/>
        <v>0</v>
      </c>
      <c r="BN145" s="8">
        <f t="shared" si="134"/>
        <v>0</v>
      </c>
      <c r="BO145" s="8">
        <f t="shared" si="167"/>
        <v>0</v>
      </c>
      <c r="BP145" s="8">
        <f t="shared" si="168"/>
        <v>0</v>
      </c>
      <c r="BQ145" s="8">
        <f t="shared" si="169"/>
        <v>1</v>
      </c>
      <c r="BR145" s="8">
        <f t="shared" si="170"/>
        <v>0</v>
      </c>
      <c r="BS145" s="8">
        <f t="shared" si="171"/>
        <v>0</v>
      </c>
      <c r="BT145" s="44">
        <f t="shared" si="172"/>
        <v>0</v>
      </c>
      <c r="BU145" s="7"/>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row>
    <row r="146" spans="1:110" s="123" customFormat="1" ht="28.8" x14ac:dyDescent="0.3">
      <c r="A146" s="106" t="s">
        <v>4409</v>
      </c>
      <c r="B146" s="11" t="s">
        <v>4410</v>
      </c>
      <c r="C146" s="106">
        <v>2013</v>
      </c>
      <c r="D146" s="106" t="s">
        <v>69</v>
      </c>
      <c r="E146" s="106">
        <v>10</v>
      </c>
      <c r="F146" s="106">
        <v>1</v>
      </c>
      <c r="G146" s="106">
        <v>55</v>
      </c>
      <c r="H146" s="106"/>
      <c r="I146" s="106"/>
      <c r="J146" s="106"/>
      <c r="K146" s="106">
        <v>41</v>
      </c>
      <c r="L146" s="106" t="s">
        <v>4411</v>
      </c>
      <c r="M146" s="106" t="s">
        <v>4412</v>
      </c>
      <c r="N146" s="106" t="s">
        <v>4413</v>
      </c>
      <c r="O146" s="106" t="s">
        <v>4414</v>
      </c>
      <c r="P146" s="106" t="s">
        <v>4415</v>
      </c>
      <c r="Q146" s="106" t="s">
        <v>4416</v>
      </c>
      <c r="R146" s="106" t="s">
        <v>34</v>
      </c>
      <c r="S146" s="106" t="s">
        <v>33</v>
      </c>
      <c r="T146" s="106" t="s">
        <v>4417</v>
      </c>
      <c r="U146" s="121"/>
      <c r="V146" s="57" t="s">
        <v>31</v>
      </c>
      <c r="W146" s="58" t="s">
        <v>26</v>
      </c>
      <c r="X146" s="70" t="str">
        <f t="shared" si="135"/>
        <v>YInorganic</v>
      </c>
      <c r="Y146" s="58" t="s">
        <v>191</v>
      </c>
      <c r="Z146" s="58" t="str">
        <f t="shared" si="136"/>
        <v>YHEMOLYSIS</v>
      </c>
      <c r="AA146" s="58" t="str">
        <f t="shared" si="137"/>
        <v>YInorganicHEMOLYSIS</v>
      </c>
      <c r="AB146" s="8"/>
      <c r="AC146" s="8"/>
      <c r="AD146" s="8"/>
      <c r="AE146" s="8"/>
      <c r="AF146" s="8"/>
      <c r="AG146" s="8" t="s">
        <v>4461</v>
      </c>
      <c r="AH146" s="8" t="s">
        <v>4461</v>
      </c>
      <c r="AI146" s="8"/>
      <c r="AJ146" s="8"/>
      <c r="AK146" s="8">
        <f t="shared" si="138"/>
        <v>0</v>
      </c>
      <c r="AL146" s="8">
        <f t="shared" si="139"/>
        <v>0</v>
      </c>
      <c r="AM146" s="8">
        <f t="shared" si="140"/>
        <v>0</v>
      </c>
      <c r="AN146" s="8">
        <f t="shared" si="141"/>
        <v>0</v>
      </c>
      <c r="AO146" s="8">
        <f t="shared" si="142"/>
        <v>0</v>
      </c>
      <c r="AP146" s="8">
        <f t="shared" si="143"/>
        <v>0</v>
      </c>
      <c r="AQ146" s="8">
        <f t="shared" si="144"/>
        <v>0</v>
      </c>
      <c r="AR146" s="8">
        <f t="shared" si="145"/>
        <v>0</v>
      </c>
      <c r="AS146" s="8">
        <f t="shared" si="146"/>
        <v>0</v>
      </c>
      <c r="AT146" s="8">
        <f t="shared" si="147"/>
        <v>0</v>
      </c>
      <c r="AU146" s="8">
        <f t="shared" si="148"/>
        <v>0</v>
      </c>
      <c r="AV146" s="8">
        <f t="shared" si="149"/>
        <v>0</v>
      </c>
      <c r="AW146" s="8">
        <f t="shared" si="150"/>
        <v>0</v>
      </c>
      <c r="AX146" s="8">
        <f t="shared" si="151"/>
        <v>0</v>
      </c>
      <c r="AY146" s="8">
        <f t="shared" si="152"/>
        <v>0</v>
      </c>
      <c r="AZ146" s="8">
        <f t="shared" si="153"/>
        <v>0</v>
      </c>
      <c r="BA146" s="8">
        <f t="shared" si="154"/>
        <v>0</v>
      </c>
      <c r="BB146" s="8">
        <f t="shared" si="155"/>
        <v>0</v>
      </c>
      <c r="BC146" s="8">
        <f t="shared" si="156"/>
        <v>0</v>
      </c>
      <c r="BD146" s="8">
        <f t="shared" si="157"/>
        <v>0</v>
      </c>
      <c r="BE146" s="8">
        <f t="shared" si="158"/>
        <v>0</v>
      </c>
      <c r="BF146" s="8">
        <f t="shared" si="159"/>
        <v>0</v>
      </c>
      <c r="BG146" s="8">
        <f t="shared" si="160"/>
        <v>0</v>
      </c>
      <c r="BH146" s="8">
        <f t="shared" si="161"/>
        <v>0</v>
      </c>
      <c r="BI146" s="8">
        <f t="shared" si="162"/>
        <v>0</v>
      </c>
      <c r="BJ146" s="8">
        <f t="shared" si="163"/>
        <v>0</v>
      </c>
      <c r="BK146" s="8">
        <f t="shared" si="164"/>
        <v>0</v>
      </c>
      <c r="BL146" s="8">
        <f t="shared" si="165"/>
        <v>0</v>
      </c>
      <c r="BM146" s="8">
        <f t="shared" si="166"/>
        <v>0</v>
      </c>
      <c r="BN146" s="8">
        <f t="shared" si="134"/>
        <v>0</v>
      </c>
      <c r="BO146" s="8">
        <f t="shared" si="167"/>
        <v>0</v>
      </c>
      <c r="BP146" s="8">
        <f t="shared" si="168"/>
        <v>0</v>
      </c>
      <c r="BQ146" s="8">
        <f t="shared" si="169"/>
        <v>1</v>
      </c>
      <c r="BR146" s="8">
        <f t="shared" si="170"/>
        <v>1</v>
      </c>
      <c r="BS146" s="8">
        <f t="shared" si="171"/>
        <v>0</v>
      </c>
      <c r="BT146" s="44">
        <f t="shared" si="172"/>
        <v>0</v>
      </c>
      <c r="BU146" s="7"/>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row>
    <row r="147" spans="1:110" s="123" customFormat="1" ht="28.8" x14ac:dyDescent="0.3">
      <c r="A147" s="106" t="s">
        <v>3862</v>
      </c>
      <c r="B147" s="11" t="s">
        <v>1978</v>
      </c>
      <c r="C147" s="106">
        <v>2013</v>
      </c>
      <c r="D147" s="106" t="s">
        <v>487</v>
      </c>
      <c r="E147" s="106">
        <v>33</v>
      </c>
      <c r="F147" s="106">
        <v>10</v>
      </c>
      <c r="G147" s="106"/>
      <c r="H147" s="106">
        <v>1097</v>
      </c>
      <c r="I147" s="106">
        <v>1110</v>
      </c>
      <c r="J147" s="106"/>
      <c r="K147" s="106">
        <v>36</v>
      </c>
      <c r="L147" s="106" t="s">
        <v>3863</v>
      </c>
      <c r="M147" s="106" t="s">
        <v>3864</v>
      </c>
      <c r="N147" s="106" t="s">
        <v>3865</v>
      </c>
      <c r="O147" s="106" t="s">
        <v>3866</v>
      </c>
      <c r="P147" s="106" t="s">
        <v>3867</v>
      </c>
      <c r="Q147" s="106" t="s">
        <v>3868</v>
      </c>
      <c r="R147" s="106" t="s">
        <v>34</v>
      </c>
      <c r="S147" s="106" t="s">
        <v>33</v>
      </c>
      <c r="T147" s="106" t="s">
        <v>3869</v>
      </c>
      <c r="U147" s="121"/>
      <c r="V147" s="57" t="s">
        <v>31</v>
      </c>
      <c r="W147" s="58" t="s">
        <v>26</v>
      </c>
      <c r="X147" s="70" t="str">
        <f t="shared" si="135"/>
        <v>YInorganic</v>
      </c>
      <c r="Y147" s="58" t="s">
        <v>191</v>
      </c>
      <c r="Z147" s="58" t="str">
        <f t="shared" si="136"/>
        <v>YHEMOLYSIS</v>
      </c>
      <c r="AA147" s="58" t="str">
        <f t="shared" si="137"/>
        <v>YInorganicHEMOLYSIS</v>
      </c>
      <c r="AB147" s="8"/>
      <c r="AC147" s="8" t="s">
        <v>4461</v>
      </c>
      <c r="AD147" s="8"/>
      <c r="AE147" s="8"/>
      <c r="AF147" s="8"/>
      <c r="AG147" s="8"/>
      <c r="AH147" s="8"/>
      <c r="AI147" s="8"/>
      <c r="AJ147" s="8" t="s">
        <v>4461</v>
      </c>
      <c r="AK147" s="8">
        <f t="shared" si="138"/>
        <v>0</v>
      </c>
      <c r="AL147" s="8">
        <f t="shared" si="139"/>
        <v>0</v>
      </c>
      <c r="AM147" s="8">
        <f t="shared" si="140"/>
        <v>0</v>
      </c>
      <c r="AN147" s="8">
        <f t="shared" si="141"/>
        <v>0</v>
      </c>
      <c r="AO147" s="8">
        <f t="shared" si="142"/>
        <v>0</v>
      </c>
      <c r="AP147" s="8">
        <f t="shared" si="143"/>
        <v>0</v>
      </c>
      <c r="AQ147" s="8">
        <f t="shared" si="144"/>
        <v>0</v>
      </c>
      <c r="AR147" s="8">
        <f t="shared" si="145"/>
        <v>0</v>
      </c>
      <c r="AS147" s="8">
        <f t="shared" si="146"/>
        <v>0</v>
      </c>
      <c r="AT147" s="8">
        <f t="shared" si="147"/>
        <v>0</v>
      </c>
      <c r="AU147" s="8">
        <f t="shared" si="148"/>
        <v>0</v>
      </c>
      <c r="AV147" s="8">
        <f t="shared" si="149"/>
        <v>0</v>
      </c>
      <c r="AW147" s="8">
        <f t="shared" si="150"/>
        <v>0</v>
      </c>
      <c r="AX147" s="8">
        <f t="shared" si="151"/>
        <v>0</v>
      </c>
      <c r="AY147" s="8">
        <f t="shared" si="152"/>
        <v>0</v>
      </c>
      <c r="AZ147" s="8">
        <f t="shared" si="153"/>
        <v>0</v>
      </c>
      <c r="BA147" s="8">
        <f t="shared" si="154"/>
        <v>0</v>
      </c>
      <c r="BB147" s="8">
        <f t="shared" si="155"/>
        <v>0</v>
      </c>
      <c r="BC147" s="8">
        <f t="shared" si="156"/>
        <v>0</v>
      </c>
      <c r="BD147" s="8">
        <f t="shared" si="157"/>
        <v>0</v>
      </c>
      <c r="BE147" s="8">
        <f t="shared" si="158"/>
        <v>0</v>
      </c>
      <c r="BF147" s="8">
        <f t="shared" si="159"/>
        <v>0</v>
      </c>
      <c r="BG147" s="8">
        <f t="shared" si="160"/>
        <v>0</v>
      </c>
      <c r="BH147" s="8">
        <f t="shared" si="161"/>
        <v>0</v>
      </c>
      <c r="BI147" s="8">
        <f t="shared" si="162"/>
        <v>0</v>
      </c>
      <c r="BJ147" s="8">
        <f t="shared" si="163"/>
        <v>0</v>
      </c>
      <c r="BK147" s="8">
        <f t="shared" si="164"/>
        <v>0</v>
      </c>
      <c r="BL147" s="8">
        <f t="shared" si="165"/>
        <v>0</v>
      </c>
      <c r="BM147" s="8">
        <f t="shared" si="166"/>
        <v>1</v>
      </c>
      <c r="BN147" s="8">
        <f t="shared" si="134"/>
        <v>0</v>
      </c>
      <c r="BO147" s="8">
        <f t="shared" si="167"/>
        <v>0</v>
      </c>
      <c r="BP147" s="8">
        <f t="shared" si="168"/>
        <v>0</v>
      </c>
      <c r="BQ147" s="8">
        <f t="shared" si="169"/>
        <v>0</v>
      </c>
      <c r="BR147" s="8">
        <f t="shared" si="170"/>
        <v>0</v>
      </c>
      <c r="BS147" s="8">
        <f t="shared" si="171"/>
        <v>0</v>
      </c>
      <c r="BT147" s="44">
        <f t="shared" si="172"/>
        <v>1</v>
      </c>
      <c r="BU147" s="7"/>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row>
    <row r="148" spans="1:110" s="123" customFormat="1" ht="28.8" x14ac:dyDescent="0.3">
      <c r="A148" s="106" t="s">
        <v>3871</v>
      </c>
      <c r="B148" s="11" t="s">
        <v>1978</v>
      </c>
      <c r="C148" s="106">
        <v>2008</v>
      </c>
      <c r="D148" s="106" t="s">
        <v>2837</v>
      </c>
      <c r="E148" s="106">
        <v>46</v>
      </c>
      <c r="F148" s="106">
        <v>12</v>
      </c>
      <c r="G148" s="106"/>
      <c r="H148" s="106">
        <v>3626</v>
      </c>
      <c r="I148" s="106">
        <v>3631</v>
      </c>
      <c r="J148" s="106"/>
      <c r="K148" s="106">
        <v>123</v>
      </c>
      <c r="L148" s="106" t="s">
        <v>3872</v>
      </c>
      <c r="M148" s="106" t="s">
        <v>3873</v>
      </c>
      <c r="N148" s="106" t="s">
        <v>3874</v>
      </c>
      <c r="O148" s="106" t="s">
        <v>3875</v>
      </c>
      <c r="P148" s="106" t="s">
        <v>3876</v>
      </c>
      <c r="Q148" s="106" t="s">
        <v>3877</v>
      </c>
      <c r="R148" s="106" t="s">
        <v>34</v>
      </c>
      <c r="S148" s="106" t="s">
        <v>33</v>
      </c>
      <c r="T148" s="106" t="s">
        <v>3878</v>
      </c>
      <c r="U148" s="121"/>
      <c r="V148" s="57" t="s">
        <v>31</v>
      </c>
      <c r="W148" s="58" t="s">
        <v>26</v>
      </c>
      <c r="X148" s="70" t="str">
        <f t="shared" si="135"/>
        <v>YInorganic</v>
      </c>
      <c r="Y148" s="58" t="s">
        <v>191</v>
      </c>
      <c r="Z148" s="58" t="str">
        <f t="shared" si="136"/>
        <v>YHEMOLYSIS</v>
      </c>
      <c r="AA148" s="58" t="str">
        <f t="shared" si="137"/>
        <v>YInorganicHEMOLYSIS</v>
      </c>
      <c r="AB148" s="8"/>
      <c r="AC148" s="8" t="s">
        <v>4461</v>
      </c>
      <c r="AD148" s="8"/>
      <c r="AE148" s="8"/>
      <c r="AF148" s="8" t="s">
        <v>4461</v>
      </c>
      <c r="AG148" s="8"/>
      <c r="AH148" s="8"/>
      <c r="AI148" s="8"/>
      <c r="AJ148" s="8"/>
      <c r="AK148" s="8">
        <f t="shared" si="138"/>
        <v>0</v>
      </c>
      <c r="AL148" s="8">
        <f t="shared" si="139"/>
        <v>0</v>
      </c>
      <c r="AM148" s="8">
        <f t="shared" si="140"/>
        <v>0</v>
      </c>
      <c r="AN148" s="8">
        <f t="shared" si="141"/>
        <v>0</v>
      </c>
      <c r="AO148" s="8">
        <f t="shared" si="142"/>
        <v>0</v>
      </c>
      <c r="AP148" s="8">
        <f t="shared" si="143"/>
        <v>0</v>
      </c>
      <c r="AQ148" s="8">
        <f t="shared" si="144"/>
        <v>0</v>
      </c>
      <c r="AR148" s="8">
        <f t="shared" si="145"/>
        <v>0</v>
      </c>
      <c r="AS148" s="8">
        <f t="shared" si="146"/>
        <v>0</v>
      </c>
      <c r="AT148" s="8">
        <f t="shared" si="147"/>
        <v>0</v>
      </c>
      <c r="AU148" s="8">
        <f t="shared" si="148"/>
        <v>0</v>
      </c>
      <c r="AV148" s="8">
        <f t="shared" si="149"/>
        <v>0</v>
      </c>
      <c r="AW148" s="8">
        <f t="shared" si="150"/>
        <v>0</v>
      </c>
      <c r="AX148" s="8">
        <f t="shared" si="151"/>
        <v>0</v>
      </c>
      <c r="AY148" s="8">
        <f t="shared" si="152"/>
        <v>0</v>
      </c>
      <c r="AZ148" s="8">
        <f t="shared" si="153"/>
        <v>0</v>
      </c>
      <c r="BA148" s="8">
        <f t="shared" si="154"/>
        <v>0</v>
      </c>
      <c r="BB148" s="8">
        <f t="shared" si="155"/>
        <v>0</v>
      </c>
      <c r="BC148" s="8">
        <f t="shared" si="156"/>
        <v>0</v>
      </c>
      <c r="BD148" s="8">
        <f t="shared" si="157"/>
        <v>0</v>
      </c>
      <c r="BE148" s="8">
        <f t="shared" si="158"/>
        <v>0</v>
      </c>
      <c r="BF148" s="8">
        <f t="shared" si="159"/>
        <v>0</v>
      </c>
      <c r="BG148" s="8">
        <f t="shared" si="160"/>
        <v>0</v>
      </c>
      <c r="BH148" s="8">
        <f t="shared" si="161"/>
        <v>0</v>
      </c>
      <c r="BI148" s="8">
        <f t="shared" si="162"/>
        <v>0</v>
      </c>
      <c r="BJ148" s="8">
        <f t="shared" si="163"/>
        <v>0</v>
      </c>
      <c r="BK148" s="8">
        <f t="shared" si="164"/>
        <v>0</v>
      </c>
      <c r="BL148" s="8">
        <f t="shared" si="165"/>
        <v>0</v>
      </c>
      <c r="BM148" s="8">
        <f t="shared" si="166"/>
        <v>1</v>
      </c>
      <c r="BN148" s="8">
        <f t="shared" si="134"/>
        <v>0</v>
      </c>
      <c r="BO148" s="8">
        <f t="shared" si="167"/>
        <v>0</v>
      </c>
      <c r="BP148" s="8">
        <f t="shared" si="168"/>
        <v>1</v>
      </c>
      <c r="BQ148" s="8">
        <f t="shared" si="169"/>
        <v>0</v>
      </c>
      <c r="BR148" s="8">
        <f t="shared" si="170"/>
        <v>0</v>
      </c>
      <c r="BS148" s="8">
        <f t="shared" si="171"/>
        <v>0</v>
      </c>
      <c r="BT148" s="44">
        <f t="shared" si="172"/>
        <v>0</v>
      </c>
      <c r="BU148" s="7"/>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row>
    <row r="149" spans="1:110" s="123" customFormat="1" ht="28.8" x14ac:dyDescent="0.3">
      <c r="A149" s="106" t="s">
        <v>3879</v>
      </c>
      <c r="B149" s="11" t="s">
        <v>1978</v>
      </c>
      <c r="C149" s="106">
        <v>2010</v>
      </c>
      <c r="D149" s="106" t="s">
        <v>110</v>
      </c>
      <c r="E149" s="106">
        <v>21</v>
      </c>
      <c r="F149" s="106">
        <v>37</v>
      </c>
      <c r="G149" s="106">
        <v>375102</v>
      </c>
      <c r="H149" s="106"/>
      <c r="I149" s="106"/>
      <c r="J149" s="106"/>
      <c r="K149" s="106">
        <v>17</v>
      </c>
      <c r="L149" s="106" t="s">
        <v>3880</v>
      </c>
      <c r="M149" s="106" t="s">
        <v>3881</v>
      </c>
      <c r="N149" s="106" t="s">
        <v>3882</v>
      </c>
      <c r="O149" s="106" t="s">
        <v>3883</v>
      </c>
      <c r="P149" s="106" t="s">
        <v>3884</v>
      </c>
      <c r="Q149" s="106"/>
      <c r="R149" s="106" t="s">
        <v>34</v>
      </c>
      <c r="S149" s="106" t="s">
        <v>33</v>
      </c>
      <c r="T149" s="106" t="s">
        <v>3885</v>
      </c>
      <c r="U149" s="121"/>
      <c r="V149" s="57" t="s">
        <v>31</v>
      </c>
      <c r="W149" s="58" t="s">
        <v>26</v>
      </c>
      <c r="X149" s="70" t="str">
        <f t="shared" si="135"/>
        <v>YInorganic</v>
      </c>
      <c r="Y149" s="58" t="s">
        <v>191</v>
      </c>
      <c r="Z149" s="58" t="str">
        <f t="shared" si="136"/>
        <v>YHEMOLYSIS</v>
      </c>
      <c r="AA149" s="58" t="str">
        <f t="shared" si="137"/>
        <v>YInorganicHEMOLYSIS</v>
      </c>
      <c r="AB149" s="8"/>
      <c r="AC149" s="8"/>
      <c r="AD149" s="8"/>
      <c r="AE149" s="8"/>
      <c r="AF149" s="8" t="s">
        <v>4461</v>
      </c>
      <c r="AG149" s="8"/>
      <c r="AH149" s="8"/>
      <c r="AI149" s="8"/>
      <c r="AJ149" s="8"/>
      <c r="AK149" s="8">
        <f t="shared" si="138"/>
        <v>0</v>
      </c>
      <c r="AL149" s="8">
        <f t="shared" si="139"/>
        <v>0</v>
      </c>
      <c r="AM149" s="8">
        <f t="shared" si="140"/>
        <v>0</v>
      </c>
      <c r="AN149" s="8">
        <f t="shared" si="141"/>
        <v>0</v>
      </c>
      <c r="AO149" s="8">
        <f t="shared" si="142"/>
        <v>0</v>
      </c>
      <c r="AP149" s="8">
        <f t="shared" si="143"/>
        <v>0</v>
      </c>
      <c r="AQ149" s="8">
        <f t="shared" si="144"/>
        <v>0</v>
      </c>
      <c r="AR149" s="8">
        <f t="shared" si="145"/>
        <v>0</v>
      </c>
      <c r="AS149" s="8">
        <f t="shared" si="146"/>
        <v>0</v>
      </c>
      <c r="AT149" s="8">
        <f t="shared" si="147"/>
        <v>0</v>
      </c>
      <c r="AU149" s="8">
        <f t="shared" si="148"/>
        <v>0</v>
      </c>
      <c r="AV149" s="8">
        <f t="shared" si="149"/>
        <v>0</v>
      </c>
      <c r="AW149" s="8">
        <f t="shared" si="150"/>
        <v>0</v>
      </c>
      <c r="AX149" s="8">
        <f t="shared" si="151"/>
        <v>0</v>
      </c>
      <c r="AY149" s="8">
        <f t="shared" si="152"/>
        <v>0</v>
      </c>
      <c r="AZ149" s="8">
        <f t="shared" si="153"/>
        <v>0</v>
      </c>
      <c r="BA149" s="8">
        <f t="shared" si="154"/>
        <v>0</v>
      </c>
      <c r="BB149" s="8">
        <f t="shared" si="155"/>
        <v>0</v>
      </c>
      <c r="BC149" s="8">
        <f t="shared" si="156"/>
        <v>0</v>
      </c>
      <c r="BD149" s="8">
        <f t="shared" si="157"/>
        <v>0</v>
      </c>
      <c r="BE149" s="8">
        <f t="shared" si="158"/>
        <v>0</v>
      </c>
      <c r="BF149" s="8">
        <f t="shared" si="159"/>
        <v>0</v>
      </c>
      <c r="BG149" s="8">
        <f t="shared" si="160"/>
        <v>0</v>
      </c>
      <c r="BH149" s="8">
        <f t="shared" si="161"/>
        <v>0</v>
      </c>
      <c r="BI149" s="8">
        <f t="shared" si="162"/>
        <v>0</v>
      </c>
      <c r="BJ149" s="8">
        <f t="shared" si="163"/>
        <v>0</v>
      </c>
      <c r="BK149" s="8">
        <f t="shared" si="164"/>
        <v>0</v>
      </c>
      <c r="BL149" s="8">
        <f t="shared" si="165"/>
        <v>0</v>
      </c>
      <c r="BM149" s="8">
        <f t="shared" si="166"/>
        <v>0</v>
      </c>
      <c r="BN149" s="8">
        <f t="shared" si="134"/>
        <v>0</v>
      </c>
      <c r="BO149" s="8">
        <f t="shared" si="167"/>
        <v>0</v>
      </c>
      <c r="BP149" s="8">
        <f t="shared" si="168"/>
        <v>1</v>
      </c>
      <c r="BQ149" s="8">
        <f t="shared" si="169"/>
        <v>0</v>
      </c>
      <c r="BR149" s="8">
        <f t="shared" si="170"/>
        <v>0</v>
      </c>
      <c r="BS149" s="8">
        <f t="shared" si="171"/>
        <v>0</v>
      </c>
      <c r="BT149" s="44">
        <f t="shared" si="172"/>
        <v>0</v>
      </c>
      <c r="BU149" s="7"/>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row>
    <row r="150" spans="1:110" s="123" customFormat="1" ht="28.8" x14ac:dyDescent="0.3">
      <c r="A150" s="106" t="s">
        <v>3886</v>
      </c>
      <c r="B150" s="11" t="s">
        <v>1978</v>
      </c>
      <c r="C150" s="106">
        <v>2012</v>
      </c>
      <c r="D150" s="106" t="s">
        <v>673</v>
      </c>
      <c r="E150" s="106">
        <v>7</v>
      </c>
      <c r="F150" s="106">
        <v>7</v>
      </c>
      <c r="G150" s="106" t="s">
        <v>3887</v>
      </c>
      <c r="H150" s="106"/>
      <c r="I150" s="106"/>
      <c r="J150" s="106"/>
      <c r="K150" s="106">
        <v>27</v>
      </c>
      <c r="L150" s="106" t="s">
        <v>3888</v>
      </c>
      <c r="M150" s="106" t="s">
        <v>3889</v>
      </c>
      <c r="N150" s="106" t="s">
        <v>3890</v>
      </c>
      <c r="O150" s="106" t="s">
        <v>3891</v>
      </c>
      <c r="P150" s="106" t="s">
        <v>3892</v>
      </c>
      <c r="Q150" s="106"/>
      <c r="R150" s="106" t="s">
        <v>34</v>
      </c>
      <c r="S150" s="106" t="s">
        <v>33</v>
      </c>
      <c r="T150" s="106" t="s">
        <v>3893</v>
      </c>
      <c r="U150" s="121"/>
      <c r="V150" s="57" t="s">
        <v>31</v>
      </c>
      <c r="W150" s="58" t="s">
        <v>26</v>
      </c>
      <c r="X150" s="70" t="str">
        <f t="shared" si="135"/>
        <v>YInorganic</v>
      </c>
      <c r="Y150" s="58" t="s">
        <v>191</v>
      </c>
      <c r="Z150" s="58" t="str">
        <f t="shared" si="136"/>
        <v>YHEMOLYSIS</v>
      </c>
      <c r="AA150" s="58" t="str">
        <f t="shared" si="137"/>
        <v>YInorganicHEMOLYSIS</v>
      </c>
      <c r="AB150" s="8"/>
      <c r="AC150" s="8" t="s">
        <v>4461</v>
      </c>
      <c r="AD150" s="8"/>
      <c r="AE150" s="8"/>
      <c r="AF150" s="8"/>
      <c r="AG150" s="8"/>
      <c r="AH150" s="8"/>
      <c r="AI150" s="8"/>
      <c r="AJ150" s="8"/>
      <c r="AK150" s="8">
        <f t="shared" si="138"/>
        <v>0</v>
      </c>
      <c r="AL150" s="8">
        <f t="shared" si="139"/>
        <v>0</v>
      </c>
      <c r="AM150" s="8">
        <f t="shared" si="140"/>
        <v>0</v>
      </c>
      <c r="AN150" s="8">
        <f t="shared" si="141"/>
        <v>0</v>
      </c>
      <c r="AO150" s="8">
        <f t="shared" si="142"/>
        <v>0</v>
      </c>
      <c r="AP150" s="8">
        <f t="shared" si="143"/>
        <v>0</v>
      </c>
      <c r="AQ150" s="8">
        <f t="shared" si="144"/>
        <v>0</v>
      </c>
      <c r="AR150" s="8">
        <f t="shared" si="145"/>
        <v>0</v>
      </c>
      <c r="AS150" s="8">
        <f t="shared" si="146"/>
        <v>0</v>
      </c>
      <c r="AT150" s="8">
        <f t="shared" si="147"/>
        <v>0</v>
      </c>
      <c r="AU150" s="8">
        <f t="shared" si="148"/>
        <v>0</v>
      </c>
      <c r="AV150" s="8">
        <f t="shared" si="149"/>
        <v>0</v>
      </c>
      <c r="AW150" s="8">
        <f t="shared" si="150"/>
        <v>0</v>
      </c>
      <c r="AX150" s="8">
        <f t="shared" si="151"/>
        <v>0</v>
      </c>
      <c r="AY150" s="8">
        <f t="shared" si="152"/>
        <v>0</v>
      </c>
      <c r="AZ150" s="8">
        <f t="shared" si="153"/>
        <v>0</v>
      </c>
      <c r="BA150" s="8">
        <f t="shared" si="154"/>
        <v>0</v>
      </c>
      <c r="BB150" s="8">
        <f t="shared" si="155"/>
        <v>0</v>
      </c>
      <c r="BC150" s="8">
        <f t="shared" si="156"/>
        <v>0</v>
      </c>
      <c r="BD150" s="8">
        <f t="shared" si="157"/>
        <v>0</v>
      </c>
      <c r="BE150" s="8">
        <f t="shared" si="158"/>
        <v>0</v>
      </c>
      <c r="BF150" s="8">
        <f t="shared" si="159"/>
        <v>0</v>
      </c>
      <c r="BG150" s="8">
        <f t="shared" si="160"/>
        <v>0</v>
      </c>
      <c r="BH150" s="8">
        <f t="shared" si="161"/>
        <v>0</v>
      </c>
      <c r="BI150" s="8">
        <f t="shared" si="162"/>
        <v>0</v>
      </c>
      <c r="BJ150" s="8">
        <f t="shared" si="163"/>
        <v>0</v>
      </c>
      <c r="BK150" s="8">
        <f t="shared" si="164"/>
        <v>0</v>
      </c>
      <c r="BL150" s="8">
        <f t="shared" si="165"/>
        <v>0</v>
      </c>
      <c r="BM150" s="8">
        <f t="shared" si="166"/>
        <v>1</v>
      </c>
      <c r="BN150" s="8">
        <f t="shared" si="134"/>
        <v>0</v>
      </c>
      <c r="BO150" s="8">
        <f t="shared" si="167"/>
        <v>0</v>
      </c>
      <c r="BP150" s="8">
        <f t="shared" si="168"/>
        <v>0</v>
      </c>
      <c r="BQ150" s="8">
        <f t="shared" si="169"/>
        <v>0</v>
      </c>
      <c r="BR150" s="8">
        <f t="shared" si="170"/>
        <v>0</v>
      </c>
      <c r="BS150" s="8">
        <f t="shared" si="171"/>
        <v>0</v>
      </c>
      <c r="BT150" s="44">
        <f t="shared" si="172"/>
        <v>0</v>
      </c>
      <c r="BU150" s="7"/>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row>
    <row r="151" spans="1:110" s="123" customFormat="1" ht="28.8" x14ac:dyDescent="0.3">
      <c r="A151" s="106" t="s">
        <v>3903</v>
      </c>
      <c r="B151" s="11" t="s">
        <v>1978</v>
      </c>
      <c r="C151" s="106">
        <v>2011</v>
      </c>
      <c r="D151" s="106" t="s">
        <v>2870</v>
      </c>
      <c r="E151" s="106">
        <v>1808</v>
      </c>
      <c r="F151" s="106">
        <v>11</v>
      </c>
      <c r="G151" s="106"/>
      <c r="H151" s="106">
        <v>2714</v>
      </c>
      <c r="I151" s="106">
        <v>2723</v>
      </c>
      <c r="J151" s="106"/>
      <c r="K151" s="106">
        <v>17</v>
      </c>
      <c r="L151" s="106" t="s">
        <v>3904</v>
      </c>
      <c r="M151" s="106" t="s">
        <v>3905</v>
      </c>
      <c r="N151" s="106" t="s">
        <v>3906</v>
      </c>
      <c r="O151" s="106" t="s">
        <v>3907</v>
      </c>
      <c r="P151" s="106" t="s">
        <v>3908</v>
      </c>
      <c r="Q151" s="106" t="s">
        <v>3909</v>
      </c>
      <c r="R151" s="106" t="s">
        <v>34</v>
      </c>
      <c r="S151" s="106" t="s">
        <v>33</v>
      </c>
      <c r="T151" s="106" t="s">
        <v>3910</v>
      </c>
      <c r="U151" s="121"/>
      <c r="V151" s="57" t="s">
        <v>31</v>
      </c>
      <c r="W151" s="58" t="s">
        <v>28</v>
      </c>
      <c r="X151" s="58" t="str">
        <f t="shared" si="135"/>
        <v>YPolymer-based</v>
      </c>
      <c r="Y151" s="58" t="s">
        <v>191</v>
      </c>
      <c r="Z151" s="58" t="str">
        <f t="shared" si="136"/>
        <v>YHEMOLYSIS</v>
      </c>
      <c r="AA151" s="58" t="str">
        <f t="shared" si="137"/>
        <v>YPolymer-basedHEMOLYSIS</v>
      </c>
      <c r="AB151" s="8"/>
      <c r="AC151" s="8" t="s">
        <v>4461</v>
      </c>
      <c r="AD151" s="8"/>
      <c r="AE151" s="8"/>
      <c r="AF151" s="8"/>
      <c r="AG151" s="8" t="s">
        <v>4461</v>
      </c>
      <c r="AH151" s="8"/>
      <c r="AI151" s="8"/>
      <c r="AJ151" s="57"/>
      <c r="AK151" s="8">
        <f t="shared" si="138"/>
        <v>0</v>
      </c>
      <c r="AL151" s="8">
        <f t="shared" si="139"/>
        <v>0</v>
      </c>
      <c r="AM151" s="8">
        <f t="shared" si="140"/>
        <v>0</v>
      </c>
      <c r="AN151" s="8">
        <f t="shared" si="141"/>
        <v>0</v>
      </c>
      <c r="AO151" s="8">
        <f t="shared" si="142"/>
        <v>0</v>
      </c>
      <c r="AP151" s="8">
        <f t="shared" si="143"/>
        <v>0</v>
      </c>
      <c r="AQ151" s="8">
        <f t="shared" si="144"/>
        <v>0</v>
      </c>
      <c r="AR151" s="8">
        <f t="shared" si="145"/>
        <v>0</v>
      </c>
      <c r="AS151" s="8">
        <f t="shared" si="146"/>
        <v>0</v>
      </c>
      <c r="AT151" s="8">
        <f t="shared" si="147"/>
        <v>0</v>
      </c>
      <c r="AU151" s="8">
        <f t="shared" si="148"/>
        <v>0</v>
      </c>
      <c r="AV151" s="8">
        <f t="shared" si="149"/>
        <v>0</v>
      </c>
      <c r="AW151" s="8">
        <f t="shared" si="150"/>
        <v>0</v>
      </c>
      <c r="AX151" s="8">
        <f t="shared" si="151"/>
        <v>0</v>
      </c>
      <c r="AY151" s="8">
        <f t="shared" si="152"/>
        <v>0</v>
      </c>
      <c r="AZ151" s="8">
        <f t="shared" si="153"/>
        <v>0</v>
      </c>
      <c r="BA151" s="8">
        <f t="shared" si="154"/>
        <v>0</v>
      </c>
      <c r="BB151" s="8">
        <f t="shared" si="155"/>
        <v>0</v>
      </c>
      <c r="BC151" s="57">
        <f t="shared" si="156"/>
        <v>0</v>
      </c>
      <c r="BD151" s="57">
        <f t="shared" si="157"/>
        <v>0</v>
      </c>
      <c r="BE151" s="57">
        <f t="shared" si="158"/>
        <v>0</v>
      </c>
      <c r="BF151" s="57">
        <f t="shared" si="159"/>
        <v>0</v>
      </c>
      <c r="BG151" s="57">
        <f t="shared" si="160"/>
        <v>0</v>
      </c>
      <c r="BH151" s="57">
        <f t="shared" si="161"/>
        <v>0</v>
      </c>
      <c r="BI151" s="57">
        <f t="shared" si="162"/>
        <v>0</v>
      </c>
      <c r="BJ151" s="57">
        <f t="shared" si="163"/>
        <v>0</v>
      </c>
      <c r="BK151" s="57">
        <f t="shared" si="164"/>
        <v>0</v>
      </c>
      <c r="BL151" s="57">
        <f t="shared" si="165"/>
        <v>0</v>
      </c>
      <c r="BM151" s="57">
        <f t="shared" si="166"/>
        <v>1</v>
      </c>
      <c r="BN151" s="8">
        <f t="shared" si="134"/>
        <v>0</v>
      </c>
      <c r="BO151" s="57">
        <f t="shared" si="167"/>
        <v>0</v>
      </c>
      <c r="BP151" s="57">
        <f t="shared" si="168"/>
        <v>0</v>
      </c>
      <c r="BQ151" s="57">
        <f t="shared" si="169"/>
        <v>1</v>
      </c>
      <c r="BR151" s="57">
        <f t="shared" si="170"/>
        <v>0</v>
      </c>
      <c r="BS151" s="57">
        <f t="shared" si="171"/>
        <v>0</v>
      </c>
      <c r="BT151" s="198">
        <f t="shared" si="172"/>
        <v>0</v>
      </c>
      <c r="BU151" s="133"/>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row>
    <row r="152" spans="1:110" s="123" customFormat="1" ht="29.4" thickBot="1" x14ac:dyDescent="0.35">
      <c r="A152" s="106" t="s">
        <v>3928</v>
      </c>
      <c r="B152" s="11" t="s">
        <v>1978</v>
      </c>
      <c r="C152" s="106">
        <v>2000</v>
      </c>
      <c r="D152" s="106" t="s">
        <v>41</v>
      </c>
      <c r="E152" s="106">
        <v>65</v>
      </c>
      <c r="F152" s="106">
        <v>42767</v>
      </c>
      <c r="G152" s="106"/>
      <c r="H152" s="106">
        <v>133</v>
      </c>
      <c r="I152" s="106">
        <v>148</v>
      </c>
      <c r="J152" s="106"/>
      <c r="K152" s="106">
        <v>886</v>
      </c>
      <c r="L152" s="106" t="s">
        <v>3929</v>
      </c>
      <c r="M152" s="106" t="s">
        <v>3930</v>
      </c>
      <c r="N152" s="106" t="s">
        <v>3931</v>
      </c>
      <c r="O152" s="106" t="s">
        <v>3932</v>
      </c>
      <c r="P152" s="106" t="s">
        <v>3933</v>
      </c>
      <c r="Q152" s="106" t="s">
        <v>3934</v>
      </c>
      <c r="R152" s="106" t="s">
        <v>34</v>
      </c>
      <c r="S152" s="106" t="s">
        <v>33</v>
      </c>
      <c r="T152" s="106" t="s">
        <v>3935</v>
      </c>
      <c r="U152" s="121"/>
      <c r="V152" s="57" t="s">
        <v>31</v>
      </c>
      <c r="W152" s="58" t="s">
        <v>28</v>
      </c>
      <c r="X152" s="70" t="str">
        <f t="shared" si="135"/>
        <v>YPolymer-based</v>
      </c>
      <c r="Y152" s="58" t="s">
        <v>191</v>
      </c>
      <c r="Z152" s="58" t="str">
        <f t="shared" si="136"/>
        <v>YHEMOLYSIS</v>
      </c>
      <c r="AA152" s="58" t="str">
        <f t="shared" si="137"/>
        <v>YPolymer-basedHEMOLYSIS</v>
      </c>
      <c r="AB152" s="8"/>
      <c r="AC152" s="8"/>
      <c r="AD152" s="8"/>
      <c r="AE152" s="8"/>
      <c r="AF152" s="8"/>
      <c r="AG152" s="8"/>
      <c r="AH152" s="8"/>
      <c r="AI152" s="8"/>
      <c r="AJ152" s="57"/>
      <c r="AK152" s="8">
        <f t="shared" si="138"/>
        <v>0</v>
      </c>
      <c r="AL152" s="8">
        <f t="shared" si="139"/>
        <v>0</v>
      </c>
      <c r="AM152" s="8">
        <f t="shared" si="140"/>
        <v>0</v>
      </c>
      <c r="AN152" s="8">
        <f t="shared" si="141"/>
        <v>0</v>
      </c>
      <c r="AO152" s="8">
        <f t="shared" si="142"/>
        <v>0</v>
      </c>
      <c r="AP152" s="8">
        <f t="shared" si="143"/>
        <v>0</v>
      </c>
      <c r="AQ152" s="8">
        <f t="shared" si="144"/>
        <v>0</v>
      </c>
      <c r="AR152" s="8">
        <f t="shared" si="145"/>
        <v>0</v>
      </c>
      <c r="AS152" s="8">
        <f t="shared" si="146"/>
        <v>0</v>
      </c>
      <c r="AT152" s="8">
        <f t="shared" si="147"/>
        <v>0</v>
      </c>
      <c r="AU152" s="8">
        <f t="shared" si="148"/>
        <v>0</v>
      </c>
      <c r="AV152" s="8">
        <f t="shared" si="149"/>
        <v>0</v>
      </c>
      <c r="AW152" s="8">
        <f t="shared" si="150"/>
        <v>0</v>
      </c>
      <c r="AX152" s="8">
        <f t="shared" si="151"/>
        <v>0</v>
      </c>
      <c r="AY152" s="8">
        <f t="shared" si="152"/>
        <v>0</v>
      </c>
      <c r="AZ152" s="8">
        <f t="shared" si="153"/>
        <v>0</v>
      </c>
      <c r="BA152" s="8">
        <f t="shared" si="154"/>
        <v>0</v>
      </c>
      <c r="BB152" s="8">
        <f t="shared" si="155"/>
        <v>0</v>
      </c>
      <c r="BC152" s="57">
        <f t="shared" si="156"/>
        <v>0</v>
      </c>
      <c r="BD152" s="57">
        <f t="shared" si="157"/>
        <v>0</v>
      </c>
      <c r="BE152" s="57">
        <f t="shared" si="158"/>
        <v>0</v>
      </c>
      <c r="BF152" s="57">
        <f t="shared" si="159"/>
        <v>0</v>
      </c>
      <c r="BG152" s="57">
        <f t="shared" si="160"/>
        <v>0</v>
      </c>
      <c r="BH152" s="57">
        <f t="shared" si="161"/>
        <v>0</v>
      </c>
      <c r="BI152" s="57">
        <f t="shared" si="162"/>
        <v>0</v>
      </c>
      <c r="BJ152" s="57">
        <f t="shared" si="163"/>
        <v>0</v>
      </c>
      <c r="BK152" s="57">
        <f t="shared" si="164"/>
        <v>0</v>
      </c>
      <c r="BL152" s="57">
        <f t="shared" si="165"/>
        <v>0</v>
      </c>
      <c r="BM152" s="57">
        <f t="shared" si="166"/>
        <v>0</v>
      </c>
      <c r="BN152" s="8">
        <f t="shared" si="134"/>
        <v>0</v>
      </c>
      <c r="BO152" s="57">
        <f t="shared" si="167"/>
        <v>0</v>
      </c>
      <c r="BP152" s="57">
        <f t="shared" si="168"/>
        <v>0</v>
      </c>
      <c r="BQ152" s="57">
        <f t="shared" si="169"/>
        <v>0</v>
      </c>
      <c r="BR152" s="57">
        <f t="shared" si="170"/>
        <v>0</v>
      </c>
      <c r="BS152" s="57">
        <f t="shared" si="171"/>
        <v>0</v>
      </c>
      <c r="BT152" s="198">
        <f t="shared" si="172"/>
        <v>0</v>
      </c>
      <c r="BU152" s="133"/>
      <c r="BV152" s="127"/>
      <c r="BW152" s="127"/>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row>
    <row r="153" spans="1:110" s="123" customFormat="1" ht="28.8" x14ac:dyDescent="0.3">
      <c r="A153" s="106" t="s">
        <v>3920</v>
      </c>
      <c r="B153" s="11" t="s">
        <v>1978</v>
      </c>
      <c r="C153" s="106">
        <v>2004</v>
      </c>
      <c r="D153" s="106" t="s">
        <v>2986</v>
      </c>
      <c r="E153" s="106">
        <v>65</v>
      </c>
      <c r="F153" s="106">
        <v>1</v>
      </c>
      <c r="G153" s="106"/>
      <c r="H153" s="106">
        <v>23</v>
      </c>
      <c r="I153" s="106">
        <v>26</v>
      </c>
      <c r="J153" s="106"/>
      <c r="K153" s="106">
        <v>41</v>
      </c>
      <c r="L153" s="106" t="s">
        <v>3921</v>
      </c>
      <c r="M153" s="106" t="s">
        <v>3922</v>
      </c>
      <c r="N153" s="106" t="s">
        <v>3923</v>
      </c>
      <c r="O153" s="106" t="s">
        <v>3924</v>
      </c>
      <c r="P153" s="106" t="s">
        <v>3925</v>
      </c>
      <c r="Q153" s="106" t="s">
        <v>3926</v>
      </c>
      <c r="R153" s="106" t="s">
        <v>34</v>
      </c>
      <c r="S153" s="106" t="s">
        <v>33</v>
      </c>
      <c r="T153" s="106" t="s">
        <v>3927</v>
      </c>
      <c r="U153" s="121"/>
      <c r="V153" s="57" t="s">
        <v>31</v>
      </c>
      <c r="W153" s="58" t="s">
        <v>28</v>
      </c>
      <c r="X153" s="58" t="str">
        <f t="shared" si="135"/>
        <v>YPolymer-based</v>
      </c>
      <c r="Y153" s="58" t="s">
        <v>191</v>
      </c>
      <c r="Z153" s="58" t="str">
        <f t="shared" si="136"/>
        <v>YHEMOLYSIS</v>
      </c>
      <c r="AA153" s="58" t="str">
        <f t="shared" si="137"/>
        <v>YPolymer-basedHEMOLYSIS</v>
      </c>
      <c r="AB153" s="8"/>
      <c r="AC153" s="8" t="s">
        <v>4461</v>
      </c>
      <c r="AD153" s="8" t="s">
        <v>4461</v>
      </c>
      <c r="AE153" s="8"/>
      <c r="AF153" s="8"/>
      <c r="AG153" s="8"/>
      <c r="AH153" s="8"/>
      <c r="AI153" s="8"/>
      <c r="AJ153" s="57"/>
      <c r="AK153" s="8">
        <f t="shared" si="138"/>
        <v>0</v>
      </c>
      <c r="AL153" s="8">
        <f t="shared" si="139"/>
        <v>0</v>
      </c>
      <c r="AM153" s="8">
        <f t="shared" si="140"/>
        <v>0</v>
      </c>
      <c r="AN153" s="8">
        <f t="shared" si="141"/>
        <v>0</v>
      </c>
      <c r="AO153" s="8">
        <f t="shared" si="142"/>
        <v>0</v>
      </c>
      <c r="AP153" s="8">
        <f t="shared" si="143"/>
        <v>0</v>
      </c>
      <c r="AQ153" s="8">
        <f t="shared" si="144"/>
        <v>0</v>
      </c>
      <c r="AR153" s="8">
        <f t="shared" si="145"/>
        <v>0</v>
      </c>
      <c r="AS153" s="8">
        <f t="shared" si="146"/>
        <v>0</v>
      </c>
      <c r="AT153" s="8">
        <f t="shared" si="147"/>
        <v>0</v>
      </c>
      <c r="AU153" s="8">
        <f t="shared" si="148"/>
        <v>0</v>
      </c>
      <c r="AV153" s="8">
        <f t="shared" si="149"/>
        <v>0</v>
      </c>
      <c r="AW153" s="8">
        <f t="shared" si="150"/>
        <v>0</v>
      </c>
      <c r="AX153" s="8">
        <f t="shared" si="151"/>
        <v>0</v>
      </c>
      <c r="AY153" s="8">
        <f t="shared" si="152"/>
        <v>0</v>
      </c>
      <c r="AZ153" s="8">
        <f t="shared" si="153"/>
        <v>0</v>
      </c>
      <c r="BA153" s="8">
        <f t="shared" si="154"/>
        <v>0</v>
      </c>
      <c r="BB153" s="8">
        <f t="shared" si="155"/>
        <v>0</v>
      </c>
      <c r="BC153" s="57">
        <f t="shared" si="156"/>
        <v>0</v>
      </c>
      <c r="BD153" s="57">
        <f t="shared" si="157"/>
        <v>0</v>
      </c>
      <c r="BE153" s="57">
        <f t="shared" si="158"/>
        <v>0</v>
      </c>
      <c r="BF153" s="57">
        <f t="shared" si="159"/>
        <v>0</v>
      </c>
      <c r="BG153" s="57">
        <f t="shared" si="160"/>
        <v>0</v>
      </c>
      <c r="BH153" s="57">
        <f t="shared" si="161"/>
        <v>0</v>
      </c>
      <c r="BI153" s="57">
        <f t="shared" si="162"/>
        <v>0</v>
      </c>
      <c r="BJ153" s="57">
        <f t="shared" si="163"/>
        <v>0</v>
      </c>
      <c r="BK153" s="57">
        <f t="shared" si="164"/>
        <v>0</v>
      </c>
      <c r="BL153" s="57">
        <f t="shared" si="165"/>
        <v>0</v>
      </c>
      <c r="BM153" s="57">
        <f t="shared" si="166"/>
        <v>1</v>
      </c>
      <c r="BN153" s="8">
        <f t="shared" si="134"/>
        <v>1</v>
      </c>
      <c r="BO153" s="57">
        <f t="shared" si="167"/>
        <v>0</v>
      </c>
      <c r="BP153" s="57">
        <f t="shared" si="168"/>
        <v>0</v>
      </c>
      <c r="BQ153" s="57">
        <f t="shared" si="169"/>
        <v>0</v>
      </c>
      <c r="BR153" s="57">
        <f t="shared" si="170"/>
        <v>0</v>
      </c>
      <c r="BS153" s="57">
        <f t="shared" si="171"/>
        <v>0</v>
      </c>
      <c r="BT153" s="198">
        <f t="shared" si="172"/>
        <v>0</v>
      </c>
      <c r="BU153" s="133"/>
      <c r="BV153" s="15"/>
      <c r="BW153" s="15"/>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row>
    <row r="154" spans="1:110" s="123" customFormat="1" ht="28.8" x14ac:dyDescent="0.3">
      <c r="A154" s="106" t="s">
        <v>3911</v>
      </c>
      <c r="B154" s="11" t="s">
        <v>1978</v>
      </c>
      <c r="C154" s="106">
        <v>2004</v>
      </c>
      <c r="D154" s="106" t="s">
        <v>2986</v>
      </c>
      <c r="E154" s="106">
        <v>63</v>
      </c>
      <c r="F154" s="106">
        <v>42767</v>
      </c>
      <c r="G154" s="106"/>
      <c r="H154" s="106">
        <v>189</v>
      </c>
      <c r="I154" s="106">
        <v>191</v>
      </c>
      <c r="J154" s="106"/>
      <c r="K154" s="106">
        <v>111</v>
      </c>
      <c r="L154" s="106" t="s">
        <v>3912</v>
      </c>
      <c r="M154" s="106" t="s">
        <v>3913</v>
      </c>
      <c r="N154" s="106" t="s">
        <v>3914</v>
      </c>
      <c r="O154" s="106" t="s">
        <v>3915</v>
      </c>
      <c r="P154" s="106" t="s">
        <v>3916</v>
      </c>
      <c r="Q154" s="106" t="s">
        <v>3917</v>
      </c>
      <c r="R154" s="106" t="s">
        <v>2276</v>
      </c>
      <c r="S154" s="106" t="s">
        <v>33</v>
      </c>
      <c r="T154" s="106" t="s">
        <v>3918</v>
      </c>
      <c r="U154" s="121"/>
      <c r="V154" s="57" t="s">
        <v>31</v>
      </c>
      <c r="W154" s="58" t="s">
        <v>28</v>
      </c>
      <c r="X154" s="58" t="str">
        <f t="shared" si="135"/>
        <v>YPolymer-based</v>
      </c>
      <c r="Y154" s="58" t="s">
        <v>191</v>
      </c>
      <c r="Z154" s="58" t="str">
        <f t="shared" si="136"/>
        <v>YHEMOLYSIS</v>
      </c>
      <c r="AA154" s="58" t="str">
        <f t="shared" si="137"/>
        <v>YPolymer-basedHEMOLYSIS</v>
      </c>
      <c r="AB154" s="8"/>
      <c r="AC154" s="8" t="s">
        <v>4461</v>
      </c>
      <c r="AD154" s="8" t="s">
        <v>4461</v>
      </c>
      <c r="AE154" s="8"/>
      <c r="AF154" s="8"/>
      <c r="AG154" s="8"/>
      <c r="AH154" s="8"/>
      <c r="AI154" s="8"/>
      <c r="AJ154" s="8"/>
      <c r="AK154" s="8">
        <f t="shared" si="138"/>
        <v>0</v>
      </c>
      <c r="AL154" s="8">
        <f t="shared" si="139"/>
        <v>0</v>
      </c>
      <c r="AM154" s="8">
        <f t="shared" si="140"/>
        <v>0</v>
      </c>
      <c r="AN154" s="8">
        <f t="shared" si="141"/>
        <v>0</v>
      </c>
      <c r="AO154" s="8">
        <f t="shared" si="142"/>
        <v>0</v>
      </c>
      <c r="AP154" s="8">
        <f t="shared" si="143"/>
        <v>0</v>
      </c>
      <c r="AQ154" s="8">
        <f t="shared" si="144"/>
        <v>0</v>
      </c>
      <c r="AR154" s="8">
        <f t="shared" si="145"/>
        <v>0</v>
      </c>
      <c r="AS154" s="8">
        <f t="shared" si="146"/>
        <v>0</v>
      </c>
      <c r="AT154" s="8">
        <f t="shared" si="147"/>
        <v>0</v>
      </c>
      <c r="AU154" s="8">
        <f t="shared" si="148"/>
        <v>0</v>
      </c>
      <c r="AV154" s="8">
        <f t="shared" si="149"/>
        <v>0</v>
      </c>
      <c r="AW154" s="8">
        <f t="shared" si="150"/>
        <v>0</v>
      </c>
      <c r="AX154" s="8">
        <f t="shared" si="151"/>
        <v>0</v>
      </c>
      <c r="AY154" s="8">
        <f t="shared" si="152"/>
        <v>0</v>
      </c>
      <c r="AZ154" s="8">
        <f t="shared" si="153"/>
        <v>0</v>
      </c>
      <c r="BA154" s="8">
        <f t="shared" si="154"/>
        <v>0</v>
      </c>
      <c r="BB154" s="8">
        <f t="shared" si="155"/>
        <v>0</v>
      </c>
      <c r="BC154" s="8">
        <f t="shared" si="156"/>
        <v>0</v>
      </c>
      <c r="BD154" s="8">
        <f t="shared" si="157"/>
        <v>0</v>
      </c>
      <c r="BE154" s="8">
        <f t="shared" si="158"/>
        <v>0</v>
      </c>
      <c r="BF154" s="8">
        <f t="shared" si="159"/>
        <v>0</v>
      </c>
      <c r="BG154" s="8">
        <f t="shared" si="160"/>
        <v>0</v>
      </c>
      <c r="BH154" s="8">
        <f t="shared" si="161"/>
        <v>0</v>
      </c>
      <c r="BI154" s="8">
        <f t="shared" si="162"/>
        <v>0</v>
      </c>
      <c r="BJ154" s="8">
        <f t="shared" si="163"/>
        <v>0</v>
      </c>
      <c r="BK154" s="8">
        <f t="shared" si="164"/>
        <v>0</v>
      </c>
      <c r="BL154" s="8">
        <f t="shared" si="165"/>
        <v>0</v>
      </c>
      <c r="BM154" s="8">
        <f t="shared" si="166"/>
        <v>1</v>
      </c>
      <c r="BN154" s="8">
        <f t="shared" si="134"/>
        <v>1</v>
      </c>
      <c r="BO154" s="8">
        <f t="shared" si="167"/>
        <v>0</v>
      </c>
      <c r="BP154" s="8">
        <f t="shared" si="168"/>
        <v>0</v>
      </c>
      <c r="BQ154" s="8">
        <f t="shared" si="169"/>
        <v>0</v>
      </c>
      <c r="BR154" s="8">
        <f t="shared" si="170"/>
        <v>0</v>
      </c>
      <c r="BS154" s="8">
        <f t="shared" si="171"/>
        <v>0</v>
      </c>
      <c r="BT154" s="44">
        <f t="shared" si="172"/>
        <v>0</v>
      </c>
      <c r="BU154" s="7"/>
      <c r="BV154" s="15"/>
      <c r="BW154" s="15"/>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row>
    <row r="155" spans="1:110" s="127" customFormat="1" ht="29.4" thickBot="1" x14ac:dyDescent="0.35">
      <c r="A155" s="124" t="s">
        <v>2607</v>
      </c>
      <c r="B155" s="11" t="s">
        <v>1978</v>
      </c>
      <c r="C155" s="124">
        <v>2013</v>
      </c>
      <c r="D155" s="124" t="s">
        <v>2608</v>
      </c>
      <c r="E155" s="124">
        <v>65</v>
      </c>
      <c r="F155" s="124">
        <v>15</v>
      </c>
      <c r="G155" s="124"/>
      <c r="H155" s="124">
        <v>2127</v>
      </c>
      <c r="I155" s="124">
        <v>2134</v>
      </c>
      <c r="J155" s="124"/>
      <c r="K155" s="124">
        <v>20</v>
      </c>
      <c r="L155" s="124" t="s">
        <v>2609</v>
      </c>
      <c r="M155" s="124" t="s">
        <v>2610</v>
      </c>
      <c r="N155" s="124" t="s">
        <v>2611</v>
      </c>
      <c r="O155" s="124" t="s">
        <v>2612</v>
      </c>
      <c r="P155" s="124" t="s">
        <v>2613</v>
      </c>
      <c r="Q155" s="124" t="s">
        <v>2614</v>
      </c>
      <c r="R155" s="124" t="s">
        <v>2409</v>
      </c>
      <c r="S155" s="124" t="s">
        <v>33</v>
      </c>
      <c r="T155" s="124" t="s">
        <v>2615</v>
      </c>
      <c r="U155" s="125"/>
      <c r="V155" s="57" t="s">
        <v>31</v>
      </c>
      <c r="W155" s="58" t="s">
        <v>26</v>
      </c>
      <c r="X155" s="58" t="str">
        <f t="shared" si="135"/>
        <v>YInorganic</v>
      </c>
      <c r="Y155" s="58" t="s">
        <v>191</v>
      </c>
      <c r="Z155" s="58" t="str">
        <f t="shared" si="136"/>
        <v>YHEMOLYSIS</v>
      </c>
      <c r="AA155" s="58" t="str">
        <f t="shared" si="137"/>
        <v>YInorganicHEMOLYSIS</v>
      </c>
      <c r="AB155" s="115"/>
      <c r="AC155" s="115" t="s">
        <v>4461</v>
      </c>
      <c r="AD155" s="115" t="s">
        <v>4461</v>
      </c>
      <c r="AE155" s="115"/>
      <c r="AF155" s="115"/>
      <c r="AG155" s="115" t="s">
        <v>4461</v>
      </c>
      <c r="AH155" s="115"/>
      <c r="AI155" s="115"/>
      <c r="AJ155" s="115"/>
      <c r="AK155" s="8">
        <f t="shared" si="138"/>
        <v>0</v>
      </c>
      <c r="AL155" s="8">
        <f t="shared" si="139"/>
        <v>0</v>
      </c>
      <c r="AM155" s="8">
        <f t="shared" si="140"/>
        <v>0</v>
      </c>
      <c r="AN155" s="8">
        <f t="shared" si="141"/>
        <v>0</v>
      </c>
      <c r="AO155" s="8">
        <f t="shared" si="142"/>
        <v>0</v>
      </c>
      <c r="AP155" s="8">
        <f t="shared" si="143"/>
        <v>0</v>
      </c>
      <c r="AQ155" s="8">
        <f t="shared" si="144"/>
        <v>0</v>
      </c>
      <c r="AR155" s="8">
        <f t="shared" si="145"/>
        <v>0</v>
      </c>
      <c r="AS155" s="8">
        <f t="shared" si="146"/>
        <v>0</v>
      </c>
      <c r="AT155" s="8">
        <f t="shared" si="147"/>
        <v>0</v>
      </c>
      <c r="AU155" s="8">
        <f t="shared" si="148"/>
        <v>0</v>
      </c>
      <c r="AV155" s="8">
        <f t="shared" si="149"/>
        <v>0</v>
      </c>
      <c r="AW155" s="8">
        <f t="shared" si="150"/>
        <v>0</v>
      </c>
      <c r="AX155" s="8">
        <f t="shared" si="151"/>
        <v>0</v>
      </c>
      <c r="AY155" s="8">
        <f t="shared" si="152"/>
        <v>0</v>
      </c>
      <c r="AZ155" s="8">
        <f t="shared" si="153"/>
        <v>0</v>
      </c>
      <c r="BA155" s="8">
        <f t="shared" si="154"/>
        <v>0</v>
      </c>
      <c r="BB155" s="8">
        <f t="shared" si="155"/>
        <v>0</v>
      </c>
      <c r="BC155" s="8">
        <f t="shared" si="156"/>
        <v>0</v>
      </c>
      <c r="BD155" s="8">
        <f t="shared" si="157"/>
        <v>0</v>
      </c>
      <c r="BE155" s="8">
        <f t="shared" si="158"/>
        <v>0</v>
      </c>
      <c r="BF155" s="8">
        <f t="shared" si="159"/>
        <v>0</v>
      </c>
      <c r="BG155" s="8">
        <f t="shared" si="160"/>
        <v>0</v>
      </c>
      <c r="BH155" s="8">
        <f t="shared" si="161"/>
        <v>0</v>
      </c>
      <c r="BI155" s="8">
        <f t="shared" si="162"/>
        <v>0</v>
      </c>
      <c r="BJ155" s="8">
        <f t="shared" si="163"/>
        <v>0</v>
      </c>
      <c r="BK155" s="8">
        <f t="shared" si="164"/>
        <v>0</v>
      </c>
      <c r="BL155" s="8">
        <f t="shared" si="165"/>
        <v>0</v>
      </c>
      <c r="BM155" s="8">
        <f t="shared" si="166"/>
        <v>1</v>
      </c>
      <c r="BN155" s="8">
        <f t="shared" si="134"/>
        <v>1</v>
      </c>
      <c r="BO155" s="8">
        <f t="shared" si="167"/>
        <v>0</v>
      </c>
      <c r="BP155" s="8">
        <f t="shared" si="168"/>
        <v>0</v>
      </c>
      <c r="BQ155" s="8">
        <f t="shared" si="169"/>
        <v>1</v>
      </c>
      <c r="BR155" s="8">
        <f t="shared" si="170"/>
        <v>0</v>
      </c>
      <c r="BS155" s="8">
        <f t="shared" si="171"/>
        <v>0</v>
      </c>
      <c r="BT155" s="44">
        <f t="shared" si="172"/>
        <v>0</v>
      </c>
      <c r="BU155" s="7"/>
      <c r="BV155" s="15"/>
      <c r="BW155" s="15"/>
      <c r="BX155" s="122"/>
    </row>
    <row r="156" spans="1:110" s="15" customFormat="1" ht="29.4" thickBot="1" x14ac:dyDescent="0.35">
      <c r="A156" s="74" t="s">
        <v>1200</v>
      </c>
      <c r="B156" s="4" t="s">
        <v>4159</v>
      </c>
      <c r="C156" s="74">
        <v>2012</v>
      </c>
      <c r="D156" s="74" t="s">
        <v>1201</v>
      </c>
      <c r="E156" s="74">
        <v>2</v>
      </c>
      <c r="F156" s="74">
        <v>3</v>
      </c>
      <c r="G156" s="74"/>
      <c r="H156" s="74">
        <v>144</v>
      </c>
      <c r="I156" s="74">
        <v>152</v>
      </c>
      <c r="J156" s="74"/>
      <c r="K156" s="74">
        <v>8</v>
      </c>
      <c r="L156" s="74" t="s">
        <v>1202</v>
      </c>
      <c r="M156" s="74" t="s">
        <v>1203</v>
      </c>
      <c r="N156" s="74" t="s">
        <v>1204</v>
      </c>
      <c r="O156" s="74" t="s">
        <v>1205</v>
      </c>
      <c r="P156" s="74" t="s">
        <v>1206</v>
      </c>
      <c r="Q156" s="74" t="s">
        <v>1207</v>
      </c>
      <c r="R156" s="74" t="s">
        <v>34</v>
      </c>
      <c r="S156" s="74" t="s">
        <v>33</v>
      </c>
      <c r="T156" s="74" t="s">
        <v>1208</v>
      </c>
      <c r="U156" s="130"/>
      <c r="V156" s="117" t="s">
        <v>63</v>
      </c>
      <c r="W156" s="120" t="s">
        <v>26</v>
      </c>
      <c r="X156" s="131" t="str">
        <f t="shared" ref="X156:X157" si="173">CONCATENATE(V156,W156)</f>
        <v>NInorganic</v>
      </c>
      <c r="Y156" s="120" t="s">
        <v>980</v>
      </c>
      <c r="Z156" s="120" t="str">
        <f t="shared" ref="Z156:Z157" si="174">CONCATENATE(V156,Y156)</f>
        <v>NCOMPLEMENT</v>
      </c>
      <c r="AA156" s="120" t="str">
        <f t="shared" ref="AA156:AA157" si="175">CONCATENATE(X156,Y156)</f>
        <v>NInorganicCOMPLEMENT</v>
      </c>
      <c r="AB156" s="60"/>
      <c r="AC156" s="60"/>
      <c r="AD156" s="60"/>
      <c r="AE156" s="60"/>
      <c r="AF156" s="60"/>
      <c r="AG156" s="60"/>
      <c r="AH156" s="60"/>
      <c r="AI156" s="60"/>
      <c r="AJ156" s="60"/>
      <c r="AK156" s="8">
        <f t="shared" si="138"/>
        <v>0</v>
      </c>
      <c r="AL156" s="8">
        <f t="shared" si="139"/>
        <v>0</v>
      </c>
      <c r="AM156" s="8">
        <f t="shared" si="140"/>
        <v>0</v>
      </c>
      <c r="AN156" s="8">
        <f t="shared" si="141"/>
        <v>0</v>
      </c>
      <c r="AO156" s="8">
        <f t="shared" si="142"/>
        <v>0</v>
      </c>
      <c r="AP156" s="8">
        <f t="shared" si="143"/>
        <v>0</v>
      </c>
      <c r="AQ156" s="8">
        <f t="shared" si="144"/>
        <v>0</v>
      </c>
      <c r="AR156" s="8">
        <f t="shared" si="145"/>
        <v>0</v>
      </c>
      <c r="AS156" s="8">
        <f t="shared" si="146"/>
        <v>0</v>
      </c>
      <c r="AT156" s="8">
        <f t="shared" si="147"/>
        <v>0</v>
      </c>
      <c r="AU156" s="8">
        <f t="shared" si="148"/>
        <v>0</v>
      </c>
      <c r="AV156" s="8">
        <f t="shared" si="149"/>
        <v>0</v>
      </c>
      <c r="AW156" s="8">
        <f t="shared" si="150"/>
        <v>0</v>
      </c>
      <c r="AX156" s="8">
        <f t="shared" si="151"/>
        <v>0</v>
      </c>
      <c r="AY156" s="8">
        <f t="shared" si="152"/>
        <v>0</v>
      </c>
      <c r="AZ156" s="8">
        <f t="shared" si="153"/>
        <v>0</v>
      </c>
      <c r="BA156" s="8">
        <f t="shared" si="154"/>
        <v>0</v>
      </c>
      <c r="BB156" s="8">
        <f t="shared" si="155"/>
        <v>0</v>
      </c>
      <c r="BC156" s="60">
        <f t="shared" si="156"/>
        <v>0</v>
      </c>
      <c r="BD156" s="60">
        <f t="shared" si="157"/>
        <v>0</v>
      </c>
      <c r="BE156" s="60">
        <f t="shared" si="158"/>
        <v>0</v>
      </c>
      <c r="BF156" s="60">
        <f t="shared" si="159"/>
        <v>0</v>
      </c>
      <c r="BG156" s="60">
        <f t="shared" si="160"/>
        <v>0</v>
      </c>
      <c r="BH156" s="60">
        <f t="shared" si="161"/>
        <v>0</v>
      </c>
      <c r="BI156" s="60">
        <f t="shared" si="162"/>
        <v>0</v>
      </c>
      <c r="BJ156" s="60">
        <f t="shared" si="163"/>
        <v>0</v>
      </c>
      <c r="BK156" s="60">
        <f t="shared" si="164"/>
        <v>0</v>
      </c>
      <c r="BL156" s="60">
        <f t="shared" si="165"/>
        <v>0</v>
      </c>
      <c r="BM156" s="60">
        <f t="shared" si="166"/>
        <v>0</v>
      </c>
      <c r="BN156" s="8">
        <f t="shared" si="134"/>
        <v>0</v>
      </c>
      <c r="BO156" s="60">
        <f t="shared" si="167"/>
        <v>0</v>
      </c>
      <c r="BP156" s="60">
        <f t="shared" si="168"/>
        <v>0</v>
      </c>
      <c r="BQ156" s="60">
        <f t="shared" si="169"/>
        <v>0</v>
      </c>
      <c r="BR156" s="60">
        <f t="shared" si="170"/>
        <v>0</v>
      </c>
      <c r="BS156" s="60">
        <f t="shared" si="171"/>
        <v>0</v>
      </c>
      <c r="BT156" s="199">
        <f t="shared" si="172"/>
        <v>0</v>
      </c>
      <c r="BU156" s="7"/>
      <c r="BX156" s="127"/>
    </row>
    <row r="157" spans="1:110" s="15" customFormat="1" ht="28.8" x14ac:dyDescent="0.3">
      <c r="A157" s="4" t="s">
        <v>1209</v>
      </c>
      <c r="B157" s="4" t="s">
        <v>4160</v>
      </c>
      <c r="C157" s="4">
        <v>2014</v>
      </c>
      <c r="D157" s="4" t="s">
        <v>41</v>
      </c>
      <c r="E157" s="4">
        <v>192</v>
      </c>
      <c r="F157" s="4"/>
      <c r="G157" s="4"/>
      <c r="H157" s="4">
        <v>29</v>
      </c>
      <c r="I157" s="4">
        <v>39</v>
      </c>
      <c r="J157" s="4"/>
      <c r="K157" s="4">
        <v>19</v>
      </c>
      <c r="L157" s="4" t="s">
        <v>1210</v>
      </c>
      <c r="M157" s="4" t="s">
        <v>1211</v>
      </c>
      <c r="N157" s="4" t="s">
        <v>1212</v>
      </c>
      <c r="O157" s="4" t="s">
        <v>1213</v>
      </c>
      <c r="P157" s="4" t="s">
        <v>1214</v>
      </c>
      <c r="Q157" s="4" t="s">
        <v>1215</v>
      </c>
      <c r="R157" s="4" t="s">
        <v>34</v>
      </c>
      <c r="S157" s="4" t="s">
        <v>33</v>
      </c>
      <c r="T157" s="4" t="s">
        <v>1216</v>
      </c>
      <c r="U157" s="69"/>
      <c r="V157" s="57" t="s">
        <v>63</v>
      </c>
      <c r="W157" s="58" t="s">
        <v>28</v>
      </c>
      <c r="X157" s="70" t="str">
        <f t="shared" si="173"/>
        <v>NPolymer-based</v>
      </c>
      <c r="Y157" s="58" t="s">
        <v>980</v>
      </c>
      <c r="Z157" s="58" t="str">
        <f t="shared" si="174"/>
        <v>NCOMPLEMENT</v>
      </c>
      <c r="AA157" s="58" t="str">
        <f t="shared" si="175"/>
        <v>NPolymer-basedCOMPLEMENT</v>
      </c>
      <c r="AB157" s="8"/>
      <c r="AC157" s="8"/>
      <c r="AD157" s="8"/>
      <c r="AE157" s="8"/>
      <c r="AF157" s="8"/>
      <c r="AG157" s="8"/>
      <c r="AH157" s="8"/>
      <c r="AI157" s="8"/>
      <c r="AJ157" s="8"/>
      <c r="AK157" s="8">
        <f t="shared" si="138"/>
        <v>0</v>
      </c>
      <c r="AL157" s="8">
        <f t="shared" si="139"/>
        <v>0</v>
      </c>
      <c r="AM157" s="8">
        <f t="shared" si="140"/>
        <v>0</v>
      </c>
      <c r="AN157" s="8">
        <f t="shared" si="141"/>
        <v>0</v>
      </c>
      <c r="AO157" s="8">
        <f t="shared" si="142"/>
        <v>0</v>
      </c>
      <c r="AP157" s="8">
        <f t="shared" si="143"/>
        <v>0</v>
      </c>
      <c r="AQ157" s="8">
        <f t="shared" si="144"/>
        <v>0</v>
      </c>
      <c r="AR157" s="8">
        <f t="shared" si="145"/>
        <v>0</v>
      </c>
      <c r="AS157" s="8">
        <f t="shared" si="146"/>
        <v>0</v>
      </c>
      <c r="AT157" s="8">
        <f t="shared" si="147"/>
        <v>0</v>
      </c>
      <c r="AU157" s="8">
        <f t="shared" si="148"/>
        <v>0</v>
      </c>
      <c r="AV157" s="8">
        <f t="shared" si="149"/>
        <v>0</v>
      </c>
      <c r="AW157" s="8">
        <f t="shared" si="150"/>
        <v>0</v>
      </c>
      <c r="AX157" s="8">
        <f t="shared" si="151"/>
        <v>0</v>
      </c>
      <c r="AY157" s="8">
        <f t="shared" si="152"/>
        <v>0</v>
      </c>
      <c r="AZ157" s="8">
        <f t="shared" si="153"/>
        <v>0</v>
      </c>
      <c r="BA157" s="8">
        <f t="shared" si="154"/>
        <v>0</v>
      </c>
      <c r="BB157" s="8">
        <f t="shared" si="155"/>
        <v>0</v>
      </c>
      <c r="BC157" s="8">
        <f t="shared" si="156"/>
        <v>0</v>
      </c>
      <c r="BD157" s="8">
        <f t="shared" si="157"/>
        <v>0</v>
      </c>
      <c r="BE157" s="8">
        <f t="shared" si="158"/>
        <v>0</v>
      </c>
      <c r="BF157" s="8">
        <f t="shared" si="159"/>
        <v>0</v>
      </c>
      <c r="BG157" s="8">
        <f t="shared" si="160"/>
        <v>0</v>
      </c>
      <c r="BH157" s="8">
        <f t="shared" si="161"/>
        <v>0</v>
      </c>
      <c r="BI157" s="8">
        <f t="shared" si="162"/>
        <v>0</v>
      </c>
      <c r="BJ157" s="8">
        <f t="shared" si="163"/>
        <v>0</v>
      </c>
      <c r="BK157" s="8">
        <f t="shared" si="164"/>
        <v>0</v>
      </c>
      <c r="BL157" s="8">
        <f t="shared" si="165"/>
        <v>0</v>
      </c>
      <c r="BM157" s="8">
        <f t="shared" si="166"/>
        <v>0</v>
      </c>
      <c r="BN157" s="8">
        <f t="shared" si="134"/>
        <v>0</v>
      </c>
      <c r="BO157" s="8">
        <f t="shared" si="167"/>
        <v>0</v>
      </c>
      <c r="BP157" s="8">
        <f t="shared" si="168"/>
        <v>0</v>
      </c>
      <c r="BQ157" s="8">
        <f t="shared" si="169"/>
        <v>0</v>
      </c>
      <c r="BR157" s="8">
        <f t="shared" si="170"/>
        <v>0</v>
      </c>
      <c r="BS157" s="8">
        <f t="shared" si="171"/>
        <v>0</v>
      </c>
      <c r="BT157" s="44">
        <f t="shared" si="172"/>
        <v>0</v>
      </c>
      <c r="BU157" s="7"/>
    </row>
    <row r="158" spans="1:110" s="15" customFormat="1" ht="28.8" x14ac:dyDescent="0.3">
      <c r="A158" s="4" t="s">
        <v>1217</v>
      </c>
      <c r="B158" s="4" t="s">
        <v>4161</v>
      </c>
      <c r="C158" s="4">
        <v>2014</v>
      </c>
      <c r="D158" s="4" t="s">
        <v>1218</v>
      </c>
      <c r="E158" s="4">
        <v>25</v>
      </c>
      <c r="F158" s="4">
        <v>2</v>
      </c>
      <c r="G158" s="4"/>
      <c r="H158" s="4">
        <v>499</v>
      </c>
      <c r="I158" s="4">
        <v>506</v>
      </c>
      <c r="J158" s="4"/>
      <c r="K158" s="4">
        <v>10</v>
      </c>
      <c r="L158" s="4" t="s">
        <v>1219</v>
      </c>
      <c r="M158" s="4" t="s">
        <v>1220</v>
      </c>
      <c r="N158" s="4" t="s">
        <v>1221</v>
      </c>
      <c r="O158" s="4" t="s">
        <v>1222</v>
      </c>
      <c r="P158" s="4" t="s">
        <v>1223</v>
      </c>
      <c r="Q158" s="4"/>
      <c r="R158" s="4" t="s">
        <v>34</v>
      </c>
      <c r="S158" s="4" t="s">
        <v>33</v>
      </c>
      <c r="T158" s="4" t="s">
        <v>1224</v>
      </c>
      <c r="U158" s="69"/>
      <c r="V158" s="57" t="s">
        <v>63</v>
      </c>
      <c r="W158" s="58" t="s">
        <v>28</v>
      </c>
      <c r="X158" s="70" t="str">
        <f t="shared" ref="X158:X213" si="176">CONCATENATE(V158,W158)</f>
        <v>NPolymer-based</v>
      </c>
      <c r="Y158" s="58" t="s">
        <v>980</v>
      </c>
      <c r="Z158" s="58" t="str">
        <f t="shared" ref="Z158:Z213" si="177">CONCATENATE(V158,Y158)</f>
        <v>NCOMPLEMENT</v>
      </c>
      <c r="AA158" s="58" t="str">
        <f t="shared" ref="AA158:AA213" si="178">CONCATENATE(X158,Y158)</f>
        <v>NPolymer-basedCOMPLEMENT</v>
      </c>
      <c r="AB158" s="8"/>
      <c r="AC158" s="8"/>
      <c r="AD158" s="8"/>
      <c r="AE158" s="8"/>
      <c r="AF158" s="8"/>
      <c r="AG158" s="8"/>
      <c r="AH158" s="8"/>
      <c r="AI158" s="8"/>
      <c r="AJ158" s="8"/>
      <c r="AK158" s="8">
        <f t="shared" si="138"/>
        <v>0</v>
      </c>
      <c r="AL158" s="8">
        <f t="shared" si="139"/>
        <v>0</v>
      </c>
      <c r="AM158" s="8">
        <f t="shared" si="140"/>
        <v>0</v>
      </c>
      <c r="AN158" s="8">
        <f t="shared" si="141"/>
        <v>0</v>
      </c>
      <c r="AO158" s="8">
        <f t="shared" si="142"/>
        <v>0</v>
      </c>
      <c r="AP158" s="8">
        <f t="shared" si="143"/>
        <v>0</v>
      </c>
      <c r="AQ158" s="8">
        <f t="shared" si="144"/>
        <v>0</v>
      </c>
      <c r="AR158" s="8">
        <f t="shared" si="145"/>
        <v>0</v>
      </c>
      <c r="AS158" s="8">
        <f t="shared" si="146"/>
        <v>0</v>
      </c>
      <c r="AT158" s="8">
        <f t="shared" si="147"/>
        <v>0</v>
      </c>
      <c r="AU158" s="8">
        <f t="shared" si="148"/>
        <v>0</v>
      </c>
      <c r="AV158" s="8">
        <f t="shared" si="149"/>
        <v>0</v>
      </c>
      <c r="AW158" s="8">
        <f t="shared" si="150"/>
        <v>0</v>
      </c>
      <c r="AX158" s="8">
        <f t="shared" si="151"/>
        <v>0</v>
      </c>
      <c r="AY158" s="8">
        <f t="shared" si="152"/>
        <v>0</v>
      </c>
      <c r="AZ158" s="8">
        <f t="shared" si="153"/>
        <v>0</v>
      </c>
      <c r="BA158" s="8">
        <f t="shared" si="154"/>
        <v>0</v>
      </c>
      <c r="BB158" s="8">
        <f t="shared" si="155"/>
        <v>0</v>
      </c>
      <c r="BC158" s="8">
        <f t="shared" si="156"/>
        <v>0</v>
      </c>
      <c r="BD158" s="8">
        <f t="shared" si="157"/>
        <v>0</v>
      </c>
      <c r="BE158" s="8">
        <f t="shared" si="158"/>
        <v>0</v>
      </c>
      <c r="BF158" s="8">
        <f t="shared" si="159"/>
        <v>0</v>
      </c>
      <c r="BG158" s="8">
        <f t="shared" si="160"/>
        <v>0</v>
      </c>
      <c r="BH158" s="8">
        <f t="shared" si="161"/>
        <v>0</v>
      </c>
      <c r="BI158" s="8">
        <f t="shared" si="162"/>
        <v>0</v>
      </c>
      <c r="BJ158" s="8">
        <f t="shared" si="163"/>
        <v>0</v>
      </c>
      <c r="BK158" s="8">
        <f t="shared" si="164"/>
        <v>0</v>
      </c>
      <c r="BL158" s="8">
        <f t="shared" si="165"/>
        <v>0</v>
      </c>
      <c r="BM158" s="8">
        <f t="shared" si="166"/>
        <v>0</v>
      </c>
      <c r="BN158" s="8">
        <f t="shared" si="134"/>
        <v>0</v>
      </c>
      <c r="BO158" s="8">
        <f t="shared" si="167"/>
        <v>0</v>
      </c>
      <c r="BP158" s="8">
        <f t="shared" si="168"/>
        <v>0</v>
      </c>
      <c r="BQ158" s="8">
        <f t="shared" si="169"/>
        <v>0</v>
      </c>
      <c r="BR158" s="8">
        <f t="shared" si="170"/>
        <v>0</v>
      </c>
      <c r="BS158" s="8">
        <f t="shared" si="171"/>
        <v>0</v>
      </c>
      <c r="BT158" s="44">
        <f t="shared" si="172"/>
        <v>0</v>
      </c>
      <c r="BU158" s="7"/>
    </row>
    <row r="159" spans="1:110" s="15" customFormat="1" ht="28.8" x14ac:dyDescent="0.3">
      <c r="A159" s="4" t="s">
        <v>1225</v>
      </c>
      <c r="B159" s="4" t="s">
        <v>4162</v>
      </c>
      <c r="C159" s="4">
        <v>2014</v>
      </c>
      <c r="D159" s="4" t="s">
        <v>1226</v>
      </c>
      <c r="E159" s="4">
        <v>9</v>
      </c>
      <c r="F159" s="4">
        <v>11</v>
      </c>
      <c r="G159" s="4"/>
      <c r="H159" s="4">
        <v>1389</v>
      </c>
      <c r="I159" s="4">
        <v>1401</v>
      </c>
      <c r="J159" s="4"/>
      <c r="K159" s="4">
        <v>9</v>
      </c>
      <c r="L159" s="4" t="s">
        <v>1227</v>
      </c>
      <c r="M159" s="4" t="s">
        <v>1228</v>
      </c>
      <c r="N159" s="4" t="s">
        <v>1229</v>
      </c>
      <c r="O159" s="4" t="s">
        <v>1230</v>
      </c>
      <c r="P159" s="4" t="s">
        <v>1231</v>
      </c>
      <c r="Q159" s="4" t="s">
        <v>1232</v>
      </c>
      <c r="R159" s="4" t="s">
        <v>34</v>
      </c>
      <c r="S159" s="4" t="s">
        <v>33</v>
      </c>
      <c r="T159" s="4" t="s">
        <v>1233</v>
      </c>
      <c r="U159" s="69"/>
      <c r="V159" s="57" t="s">
        <v>63</v>
      </c>
      <c r="W159" s="58" t="s">
        <v>30</v>
      </c>
      <c r="X159" s="70" t="str">
        <f t="shared" si="176"/>
        <v>NLipid-based</v>
      </c>
      <c r="Y159" s="58" t="s">
        <v>980</v>
      </c>
      <c r="Z159" s="58" t="str">
        <f t="shared" si="177"/>
        <v>NCOMPLEMENT</v>
      </c>
      <c r="AA159" s="58" t="str">
        <f t="shared" si="178"/>
        <v>NLipid-basedCOMPLEMENT</v>
      </c>
      <c r="AB159" s="8"/>
      <c r="AC159" s="8"/>
      <c r="AD159" s="8"/>
      <c r="AE159" s="8"/>
      <c r="AF159" s="8"/>
      <c r="AG159" s="8"/>
      <c r="AH159" s="8"/>
      <c r="AI159" s="8"/>
      <c r="AJ159" s="8"/>
      <c r="AK159" s="8">
        <f t="shared" si="138"/>
        <v>0</v>
      </c>
      <c r="AL159" s="8">
        <f t="shared" si="139"/>
        <v>0</v>
      </c>
      <c r="AM159" s="8">
        <f t="shared" si="140"/>
        <v>0</v>
      </c>
      <c r="AN159" s="8">
        <f t="shared" si="141"/>
        <v>0</v>
      </c>
      <c r="AO159" s="8">
        <f t="shared" si="142"/>
        <v>0</v>
      </c>
      <c r="AP159" s="8">
        <f t="shared" si="143"/>
        <v>0</v>
      </c>
      <c r="AQ159" s="8">
        <f t="shared" si="144"/>
        <v>0</v>
      </c>
      <c r="AR159" s="8">
        <f t="shared" si="145"/>
        <v>0</v>
      </c>
      <c r="AS159" s="8">
        <f t="shared" si="146"/>
        <v>0</v>
      </c>
      <c r="AT159" s="8">
        <f t="shared" si="147"/>
        <v>0</v>
      </c>
      <c r="AU159" s="8">
        <f t="shared" si="148"/>
        <v>0</v>
      </c>
      <c r="AV159" s="8">
        <f t="shared" si="149"/>
        <v>0</v>
      </c>
      <c r="AW159" s="8">
        <f t="shared" si="150"/>
        <v>0</v>
      </c>
      <c r="AX159" s="8">
        <f t="shared" si="151"/>
        <v>0</v>
      </c>
      <c r="AY159" s="8">
        <f t="shared" si="152"/>
        <v>0</v>
      </c>
      <c r="AZ159" s="8">
        <f t="shared" si="153"/>
        <v>0</v>
      </c>
      <c r="BA159" s="8">
        <f t="shared" si="154"/>
        <v>0</v>
      </c>
      <c r="BB159" s="8">
        <f t="shared" si="155"/>
        <v>0</v>
      </c>
      <c r="BC159" s="8">
        <f t="shared" si="156"/>
        <v>0</v>
      </c>
      <c r="BD159" s="8">
        <f t="shared" si="157"/>
        <v>0</v>
      </c>
      <c r="BE159" s="8">
        <f t="shared" si="158"/>
        <v>0</v>
      </c>
      <c r="BF159" s="8">
        <f t="shared" si="159"/>
        <v>0</v>
      </c>
      <c r="BG159" s="8">
        <f t="shared" si="160"/>
        <v>0</v>
      </c>
      <c r="BH159" s="8">
        <f t="shared" si="161"/>
        <v>0</v>
      </c>
      <c r="BI159" s="8">
        <f t="shared" si="162"/>
        <v>0</v>
      </c>
      <c r="BJ159" s="8">
        <f t="shared" si="163"/>
        <v>0</v>
      </c>
      <c r="BK159" s="8">
        <f t="shared" si="164"/>
        <v>0</v>
      </c>
      <c r="BL159" s="8">
        <f t="shared" si="165"/>
        <v>0</v>
      </c>
      <c r="BM159" s="8">
        <f t="shared" si="166"/>
        <v>0</v>
      </c>
      <c r="BN159" s="8">
        <f t="shared" si="134"/>
        <v>0</v>
      </c>
      <c r="BO159" s="8">
        <f t="shared" si="167"/>
        <v>0</v>
      </c>
      <c r="BP159" s="8">
        <f t="shared" si="168"/>
        <v>0</v>
      </c>
      <c r="BQ159" s="8">
        <f t="shared" si="169"/>
        <v>0</v>
      </c>
      <c r="BR159" s="8">
        <f t="shared" si="170"/>
        <v>0</v>
      </c>
      <c r="BS159" s="8">
        <f t="shared" si="171"/>
        <v>0</v>
      </c>
      <c r="BT159" s="44">
        <f t="shared" si="172"/>
        <v>0</v>
      </c>
      <c r="BU159" s="7"/>
    </row>
    <row r="160" spans="1:110" s="15" customFormat="1" ht="28.8" x14ac:dyDescent="0.3">
      <c r="A160" s="4" t="s">
        <v>282</v>
      </c>
      <c r="B160" s="4" t="s">
        <v>281</v>
      </c>
      <c r="C160" s="4">
        <v>2013</v>
      </c>
      <c r="D160" s="4" t="s">
        <v>117</v>
      </c>
      <c r="E160" s="4">
        <v>7</v>
      </c>
      <c r="F160" s="4">
        <v>12</v>
      </c>
      <c r="G160" s="4"/>
      <c r="H160" s="4">
        <v>10704</v>
      </c>
      <c r="I160" s="4">
        <v>10716</v>
      </c>
      <c r="J160" s="4"/>
      <c r="K160" s="4">
        <v>19</v>
      </c>
      <c r="L160" s="4" t="s">
        <v>280</v>
      </c>
      <c r="M160" s="4" t="s">
        <v>279</v>
      </c>
      <c r="N160" s="4" t="s">
        <v>1234</v>
      </c>
      <c r="O160" s="4" t="s">
        <v>1235</v>
      </c>
      <c r="P160" s="4" t="s">
        <v>278</v>
      </c>
      <c r="Q160" s="4" t="s">
        <v>1236</v>
      </c>
      <c r="R160" s="4" t="s">
        <v>34</v>
      </c>
      <c r="S160" s="4" t="s">
        <v>33</v>
      </c>
      <c r="T160" s="4" t="s">
        <v>277</v>
      </c>
      <c r="U160" s="69"/>
      <c r="V160" s="57" t="s">
        <v>63</v>
      </c>
      <c r="W160" s="58" t="s">
        <v>28</v>
      </c>
      <c r="X160" s="70" t="str">
        <f t="shared" si="176"/>
        <v>NPolymer-based</v>
      </c>
      <c r="Y160" s="58" t="s">
        <v>980</v>
      </c>
      <c r="Z160" s="58" t="str">
        <f t="shared" si="177"/>
        <v>NCOMPLEMENT</v>
      </c>
      <c r="AA160" s="58" t="str">
        <f t="shared" si="178"/>
        <v>NPolymer-basedCOMPLEMENT</v>
      </c>
      <c r="AB160" s="8"/>
      <c r="AC160" s="8"/>
      <c r="AD160" s="8"/>
      <c r="AE160" s="8"/>
      <c r="AF160" s="8"/>
      <c r="AG160" s="8"/>
      <c r="AH160" s="8"/>
      <c r="AI160" s="8"/>
      <c r="AJ160" s="8"/>
      <c r="AK160" s="8">
        <f t="shared" si="138"/>
        <v>0</v>
      </c>
      <c r="AL160" s="8">
        <f t="shared" si="139"/>
        <v>0</v>
      </c>
      <c r="AM160" s="8">
        <f t="shared" si="140"/>
        <v>0</v>
      </c>
      <c r="AN160" s="8">
        <f t="shared" si="141"/>
        <v>0</v>
      </c>
      <c r="AO160" s="8">
        <f t="shared" si="142"/>
        <v>0</v>
      </c>
      <c r="AP160" s="8">
        <f t="shared" si="143"/>
        <v>0</v>
      </c>
      <c r="AQ160" s="8">
        <f t="shared" si="144"/>
        <v>0</v>
      </c>
      <c r="AR160" s="8">
        <f t="shared" si="145"/>
        <v>0</v>
      </c>
      <c r="AS160" s="8">
        <f t="shared" si="146"/>
        <v>0</v>
      </c>
      <c r="AT160" s="8">
        <f t="shared" si="147"/>
        <v>0</v>
      </c>
      <c r="AU160" s="8">
        <f t="shared" si="148"/>
        <v>0</v>
      </c>
      <c r="AV160" s="8">
        <f t="shared" si="149"/>
        <v>0</v>
      </c>
      <c r="AW160" s="8">
        <f t="shared" si="150"/>
        <v>0</v>
      </c>
      <c r="AX160" s="8">
        <f t="shared" si="151"/>
        <v>0</v>
      </c>
      <c r="AY160" s="8">
        <f t="shared" si="152"/>
        <v>0</v>
      </c>
      <c r="AZ160" s="8">
        <f t="shared" si="153"/>
        <v>0</v>
      </c>
      <c r="BA160" s="8">
        <f t="shared" si="154"/>
        <v>0</v>
      </c>
      <c r="BB160" s="8">
        <f t="shared" si="155"/>
        <v>0</v>
      </c>
      <c r="BC160" s="8">
        <f t="shared" si="156"/>
        <v>0</v>
      </c>
      <c r="BD160" s="8">
        <f t="shared" si="157"/>
        <v>0</v>
      </c>
      <c r="BE160" s="8">
        <f t="shared" si="158"/>
        <v>0</v>
      </c>
      <c r="BF160" s="8">
        <f t="shared" si="159"/>
        <v>0</v>
      </c>
      <c r="BG160" s="8">
        <f t="shared" si="160"/>
        <v>0</v>
      </c>
      <c r="BH160" s="8">
        <f t="shared" si="161"/>
        <v>0</v>
      </c>
      <c r="BI160" s="8">
        <f t="shared" si="162"/>
        <v>0</v>
      </c>
      <c r="BJ160" s="8">
        <f t="shared" si="163"/>
        <v>0</v>
      </c>
      <c r="BK160" s="8">
        <f t="shared" si="164"/>
        <v>0</v>
      </c>
      <c r="BL160" s="8">
        <f t="shared" si="165"/>
        <v>0</v>
      </c>
      <c r="BM160" s="8">
        <f t="shared" si="166"/>
        <v>0</v>
      </c>
      <c r="BN160" s="8">
        <f t="shared" si="134"/>
        <v>0</v>
      </c>
      <c r="BO160" s="8">
        <f t="shared" si="167"/>
        <v>0</v>
      </c>
      <c r="BP160" s="8">
        <f t="shared" si="168"/>
        <v>0</v>
      </c>
      <c r="BQ160" s="8">
        <f t="shared" si="169"/>
        <v>0</v>
      </c>
      <c r="BR160" s="8">
        <f t="shared" si="170"/>
        <v>0</v>
      </c>
      <c r="BS160" s="8">
        <f t="shared" si="171"/>
        <v>0</v>
      </c>
      <c r="BT160" s="44">
        <f t="shared" si="172"/>
        <v>0</v>
      </c>
      <c r="BU160" s="7"/>
    </row>
    <row r="161" spans="1:73" s="15" customFormat="1" ht="28.8" x14ac:dyDescent="0.3">
      <c r="A161" s="4" t="s">
        <v>1237</v>
      </c>
      <c r="B161" s="4" t="s">
        <v>4163</v>
      </c>
      <c r="C161" s="4">
        <v>2013</v>
      </c>
      <c r="D161" s="4" t="s">
        <v>1238</v>
      </c>
      <c r="E161" s="4">
        <v>29</v>
      </c>
      <c r="F161" s="4">
        <v>26</v>
      </c>
      <c r="G161" s="4"/>
      <c r="H161" s="4">
        <v>8402</v>
      </c>
      <c r="I161" s="4">
        <v>8409</v>
      </c>
      <c r="J161" s="4"/>
      <c r="K161" s="4">
        <v>18</v>
      </c>
      <c r="L161" s="4" t="s">
        <v>1239</v>
      </c>
      <c r="M161" s="4" t="s">
        <v>1240</v>
      </c>
      <c r="N161" s="4" t="s">
        <v>1241</v>
      </c>
      <c r="O161" s="4" t="s">
        <v>1242</v>
      </c>
      <c r="P161" s="4" t="s">
        <v>1243</v>
      </c>
      <c r="Q161" s="4"/>
      <c r="R161" s="4" t="s">
        <v>34</v>
      </c>
      <c r="S161" s="4" t="s">
        <v>33</v>
      </c>
      <c r="T161" s="4" t="s">
        <v>1244</v>
      </c>
      <c r="U161" s="69"/>
      <c r="V161" s="57" t="s">
        <v>63</v>
      </c>
      <c r="W161" s="58" t="s">
        <v>28</v>
      </c>
      <c r="X161" s="70" t="str">
        <f t="shared" si="176"/>
        <v>NPolymer-based</v>
      </c>
      <c r="Y161" s="58" t="s">
        <v>980</v>
      </c>
      <c r="Z161" s="58" t="str">
        <f t="shared" si="177"/>
        <v>NCOMPLEMENT</v>
      </c>
      <c r="AA161" s="58" t="str">
        <f t="shared" si="178"/>
        <v>NPolymer-basedCOMPLEMENT</v>
      </c>
      <c r="AB161" s="8"/>
      <c r="AC161" s="8"/>
      <c r="AD161" s="8"/>
      <c r="AE161" s="8"/>
      <c r="AF161" s="8"/>
      <c r="AG161" s="8"/>
      <c r="AH161" s="8"/>
      <c r="AI161" s="8"/>
      <c r="AJ161" s="8"/>
      <c r="AK161" s="8">
        <f t="shared" si="138"/>
        <v>0</v>
      </c>
      <c r="AL161" s="8">
        <f t="shared" si="139"/>
        <v>0</v>
      </c>
      <c r="AM161" s="8">
        <f t="shared" si="140"/>
        <v>0</v>
      </c>
      <c r="AN161" s="8">
        <f t="shared" si="141"/>
        <v>0</v>
      </c>
      <c r="AO161" s="8">
        <f t="shared" si="142"/>
        <v>0</v>
      </c>
      <c r="AP161" s="8">
        <f t="shared" si="143"/>
        <v>0</v>
      </c>
      <c r="AQ161" s="8">
        <f t="shared" si="144"/>
        <v>0</v>
      </c>
      <c r="AR161" s="8">
        <f t="shared" si="145"/>
        <v>0</v>
      </c>
      <c r="AS161" s="8">
        <f t="shared" si="146"/>
        <v>0</v>
      </c>
      <c r="AT161" s="8">
        <f t="shared" si="147"/>
        <v>0</v>
      </c>
      <c r="AU161" s="8">
        <f t="shared" si="148"/>
        <v>0</v>
      </c>
      <c r="AV161" s="8">
        <f t="shared" si="149"/>
        <v>0</v>
      </c>
      <c r="AW161" s="8">
        <f t="shared" si="150"/>
        <v>0</v>
      </c>
      <c r="AX161" s="8">
        <f t="shared" si="151"/>
        <v>0</v>
      </c>
      <c r="AY161" s="8">
        <f t="shared" si="152"/>
        <v>0</v>
      </c>
      <c r="AZ161" s="8">
        <f t="shared" si="153"/>
        <v>0</v>
      </c>
      <c r="BA161" s="8">
        <f t="shared" si="154"/>
        <v>0</v>
      </c>
      <c r="BB161" s="8">
        <f t="shared" si="155"/>
        <v>0</v>
      </c>
      <c r="BC161" s="8">
        <f t="shared" si="156"/>
        <v>0</v>
      </c>
      <c r="BD161" s="8">
        <f t="shared" si="157"/>
        <v>0</v>
      </c>
      <c r="BE161" s="8">
        <f t="shared" si="158"/>
        <v>0</v>
      </c>
      <c r="BF161" s="8">
        <f t="shared" si="159"/>
        <v>0</v>
      </c>
      <c r="BG161" s="8">
        <f t="shared" si="160"/>
        <v>0</v>
      </c>
      <c r="BH161" s="8">
        <f t="shared" si="161"/>
        <v>0</v>
      </c>
      <c r="BI161" s="8">
        <f t="shared" si="162"/>
        <v>0</v>
      </c>
      <c r="BJ161" s="8">
        <f t="shared" si="163"/>
        <v>0</v>
      </c>
      <c r="BK161" s="8">
        <f t="shared" si="164"/>
        <v>0</v>
      </c>
      <c r="BL161" s="8">
        <f t="shared" si="165"/>
        <v>0</v>
      </c>
      <c r="BM161" s="8">
        <f t="shared" si="166"/>
        <v>0</v>
      </c>
      <c r="BN161" s="8">
        <f t="shared" si="134"/>
        <v>0</v>
      </c>
      <c r="BO161" s="8">
        <f t="shared" si="167"/>
        <v>0</v>
      </c>
      <c r="BP161" s="8">
        <f t="shared" si="168"/>
        <v>0</v>
      </c>
      <c r="BQ161" s="8">
        <f t="shared" si="169"/>
        <v>0</v>
      </c>
      <c r="BR161" s="8">
        <f t="shared" si="170"/>
        <v>0</v>
      </c>
      <c r="BS161" s="8">
        <f t="shared" si="171"/>
        <v>0</v>
      </c>
      <c r="BT161" s="44">
        <f t="shared" si="172"/>
        <v>0</v>
      </c>
      <c r="BU161" s="7"/>
    </row>
    <row r="162" spans="1:73" s="15" customFormat="1" ht="28.8" x14ac:dyDescent="0.3">
      <c r="A162" s="4" t="s">
        <v>1245</v>
      </c>
      <c r="B162" s="4" t="s">
        <v>4164</v>
      </c>
      <c r="C162" s="4">
        <v>2013</v>
      </c>
      <c r="D162" s="4" t="s">
        <v>196</v>
      </c>
      <c r="E162" s="4">
        <v>454</v>
      </c>
      <c r="F162" s="4">
        <v>2</v>
      </c>
      <c r="G162" s="4"/>
      <c r="H162" s="4">
        <v>748</v>
      </c>
      <c r="I162" s="4">
        <v>755</v>
      </c>
      <c r="J162" s="4"/>
      <c r="K162" s="4">
        <v>14</v>
      </c>
      <c r="L162" s="4" t="s">
        <v>1246</v>
      </c>
      <c r="M162" s="4" t="s">
        <v>1247</v>
      </c>
      <c r="N162" s="4" t="s">
        <v>1248</v>
      </c>
      <c r="O162" s="4" t="s">
        <v>1249</v>
      </c>
      <c r="P162" s="4" t="s">
        <v>1250</v>
      </c>
      <c r="Q162" s="4" t="s">
        <v>1251</v>
      </c>
      <c r="R162" s="4" t="s">
        <v>34</v>
      </c>
      <c r="S162" s="4" t="s">
        <v>33</v>
      </c>
      <c r="T162" s="4" t="s">
        <v>1252</v>
      </c>
      <c r="U162" s="69"/>
      <c r="V162" s="57" t="s">
        <v>63</v>
      </c>
      <c r="W162" s="58" t="s">
        <v>30</v>
      </c>
      <c r="X162" s="70" t="str">
        <f t="shared" si="176"/>
        <v>NLipid-based</v>
      </c>
      <c r="Y162" s="58" t="s">
        <v>980</v>
      </c>
      <c r="Z162" s="58" t="str">
        <f t="shared" si="177"/>
        <v>NCOMPLEMENT</v>
      </c>
      <c r="AA162" s="58" t="str">
        <f t="shared" si="178"/>
        <v>NLipid-basedCOMPLEMENT</v>
      </c>
      <c r="AB162" s="8"/>
      <c r="AC162" s="8"/>
      <c r="AD162" s="8"/>
      <c r="AE162" s="8"/>
      <c r="AF162" s="8"/>
      <c r="AG162" s="8"/>
      <c r="AH162" s="8"/>
      <c r="AI162" s="8"/>
      <c r="AJ162" s="8"/>
      <c r="AK162" s="8">
        <f t="shared" si="138"/>
        <v>0</v>
      </c>
      <c r="AL162" s="8">
        <f t="shared" si="139"/>
        <v>0</v>
      </c>
      <c r="AM162" s="8">
        <f t="shared" si="140"/>
        <v>0</v>
      </c>
      <c r="AN162" s="8">
        <f t="shared" si="141"/>
        <v>0</v>
      </c>
      <c r="AO162" s="8">
        <f t="shared" si="142"/>
        <v>0</v>
      </c>
      <c r="AP162" s="8">
        <f t="shared" si="143"/>
        <v>0</v>
      </c>
      <c r="AQ162" s="8">
        <f t="shared" si="144"/>
        <v>0</v>
      </c>
      <c r="AR162" s="8">
        <f t="shared" si="145"/>
        <v>0</v>
      </c>
      <c r="AS162" s="8">
        <f t="shared" si="146"/>
        <v>0</v>
      </c>
      <c r="AT162" s="8">
        <f t="shared" si="147"/>
        <v>0</v>
      </c>
      <c r="AU162" s="8">
        <f t="shared" si="148"/>
        <v>0</v>
      </c>
      <c r="AV162" s="8">
        <f t="shared" si="149"/>
        <v>0</v>
      </c>
      <c r="AW162" s="8">
        <f t="shared" si="150"/>
        <v>0</v>
      </c>
      <c r="AX162" s="8">
        <f t="shared" si="151"/>
        <v>0</v>
      </c>
      <c r="AY162" s="8">
        <f t="shared" si="152"/>
        <v>0</v>
      </c>
      <c r="AZ162" s="8">
        <f t="shared" si="153"/>
        <v>0</v>
      </c>
      <c r="BA162" s="8">
        <f t="shared" si="154"/>
        <v>0</v>
      </c>
      <c r="BB162" s="8">
        <f t="shared" si="155"/>
        <v>0</v>
      </c>
      <c r="BC162" s="8">
        <f t="shared" si="156"/>
        <v>0</v>
      </c>
      <c r="BD162" s="8">
        <f t="shared" si="157"/>
        <v>0</v>
      </c>
      <c r="BE162" s="8">
        <f t="shared" si="158"/>
        <v>0</v>
      </c>
      <c r="BF162" s="8">
        <f t="shared" si="159"/>
        <v>0</v>
      </c>
      <c r="BG162" s="8">
        <f t="shared" si="160"/>
        <v>0</v>
      </c>
      <c r="BH162" s="8">
        <f t="shared" si="161"/>
        <v>0</v>
      </c>
      <c r="BI162" s="8">
        <f t="shared" si="162"/>
        <v>0</v>
      </c>
      <c r="BJ162" s="8">
        <f t="shared" si="163"/>
        <v>0</v>
      </c>
      <c r="BK162" s="8">
        <f t="shared" si="164"/>
        <v>0</v>
      </c>
      <c r="BL162" s="8">
        <f t="shared" si="165"/>
        <v>0</v>
      </c>
      <c r="BM162" s="8">
        <f t="shared" si="166"/>
        <v>0</v>
      </c>
      <c r="BN162" s="8">
        <f t="shared" si="134"/>
        <v>0</v>
      </c>
      <c r="BO162" s="8">
        <f t="shared" si="167"/>
        <v>0</v>
      </c>
      <c r="BP162" s="8">
        <f t="shared" si="168"/>
        <v>0</v>
      </c>
      <c r="BQ162" s="8">
        <f t="shared" si="169"/>
        <v>0</v>
      </c>
      <c r="BR162" s="8">
        <f t="shared" si="170"/>
        <v>0</v>
      </c>
      <c r="BS162" s="8">
        <f t="shared" si="171"/>
        <v>0</v>
      </c>
      <c r="BT162" s="44">
        <f t="shared" si="172"/>
        <v>0</v>
      </c>
      <c r="BU162" s="7"/>
    </row>
    <row r="163" spans="1:73" s="15" customFormat="1" ht="28.8" x14ac:dyDescent="0.3">
      <c r="A163" s="4" t="s">
        <v>1253</v>
      </c>
      <c r="B163" s="4" t="s">
        <v>4165</v>
      </c>
      <c r="C163" s="4">
        <v>2012</v>
      </c>
      <c r="D163" s="4" t="s">
        <v>1254</v>
      </c>
      <c r="E163" s="4">
        <v>134</v>
      </c>
      <c r="F163" s="4">
        <v>36</v>
      </c>
      <c r="G163" s="4"/>
      <c r="H163" s="4">
        <v>14945</v>
      </c>
      <c r="I163" s="4">
        <v>14957</v>
      </c>
      <c r="J163" s="4"/>
      <c r="K163" s="4">
        <v>37</v>
      </c>
      <c r="L163" s="4" t="s">
        <v>1255</v>
      </c>
      <c r="M163" s="4" t="s">
        <v>1256</v>
      </c>
      <c r="N163" s="4" t="s">
        <v>1257</v>
      </c>
      <c r="O163" s="4" t="s">
        <v>1258</v>
      </c>
      <c r="P163" s="4" t="s">
        <v>1259</v>
      </c>
      <c r="Q163" s="4"/>
      <c r="R163" s="4" t="s">
        <v>34</v>
      </c>
      <c r="S163" s="4" t="s">
        <v>33</v>
      </c>
      <c r="T163" s="4" t="s">
        <v>1260</v>
      </c>
      <c r="U163" s="69"/>
      <c r="V163" s="57" t="s">
        <v>63</v>
      </c>
      <c r="W163" s="58" t="s">
        <v>28</v>
      </c>
      <c r="X163" s="70" t="str">
        <f t="shared" si="176"/>
        <v>NPolymer-based</v>
      </c>
      <c r="Y163" s="58" t="s">
        <v>980</v>
      </c>
      <c r="Z163" s="58" t="str">
        <f t="shared" si="177"/>
        <v>NCOMPLEMENT</v>
      </c>
      <c r="AA163" s="58" t="str">
        <f t="shared" si="178"/>
        <v>NPolymer-basedCOMPLEMENT</v>
      </c>
      <c r="AB163" s="8"/>
      <c r="AC163" s="8"/>
      <c r="AD163" s="8"/>
      <c r="AE163" s="8"/>
      <c r="AF163" s="8"/>
      <c r="AG163" s="8"/>
      <c r="AH163" s="8"/>
      <c r="AI163" s="8"/>
      <c r="AJ163" s="8"/>
      <c r="AK163" s="8">
        <f t="shared" si="138"/>
        <v>0</v>
      </c>
      <c r="AL163" s="8">
        <f t="shared" si="139"/>
        <v>0</v>
      </c>
      <c r="AM163" s="8">
        <f t="shared" si="140"/>
        <v>0</v>
      </c>
      <c r="AN163" s="8">
        <f t="shared" si="141"/>
        <v>0</v>
      </c>
      <c r="AO163" s="8">
        <f t="shared" si="142"/>
        <v>0</v>
      </c>
      <c r="AP163" s="8">
        <f t="shared" si="143"/>
        <v>0</v>
      </c>
      <c r="AQ163" s="8">
        <f t="shared" si="144"/>
        <v>0</v>
      </c>
      <c r="AR163" s="8">
        <f t="shared" si="145"/>
        <v>0</v>
      </c>
      <c r="AS163" s="8">
        <f t="shared" si="146"/>
        <v>0</v>
      </c>
      <c r="AT163" s="8">
        <f t="shared" si="147"/>
        <v>0</v>
      </c>
      <c r="AU163" s="8">
        <f t="shared" si="148"/>
        <v>0</v>
      </c>
      <c r="AV163" s="8">
        <f t="shared" si="149"/>
        <v>0</v>
      </c>
      <c r="AW163" s="8">
        <f t="shared" si="150"/>
        <v>0</v>
      </c>
      <c r="AX163" s="8">
        <f t="shared" si="151"/>
        <v>0</v>
      </c>
      <c r="AY163" s="8">
        <f t="shared" si="152"/>
        <v>0</v>
      </c>
      <c r="AZ163" s="8">
        <f t="shared" si="153"/>
        <v>0</v>
      </c>
      <c r="BA163" s="8">
        <f t="shared" si="154"/>
        <v>0</v>
      </c>
      <c r="BB163" s="8">
        <f t="shared" si="155"/>
        <v>0</v>
      </c>
      <c r="BC163" s="8">
        <f t="shared" si="156"/>
        <v>0</v>
      </c>
      <c r="BD163" s="8">
        <f t="shared" si="157"/>
        <v>0</v>
      </c>
      <c r="BE163" s="8">
        <f t="shared" si="158"/>
        <v>0</v>
      </c>
      <c r="BF163" s="8">
        <f t="shared" si="159"/>
        <v>0</v>
      </c>
      <c r="BG163" s="8">
        <f t="shared" si="160"/>
        <v>0</v>
      </c>
      <c r="BH163" s="8">
        <f t="shared" si="161"/>
        <v>0</v>
      </c>
      <c r="BI163" s="8">
        <f t="shared" si="162"/>
        <v>0</v>
      </c>
      <c r="BJ163" s="8">
        <f t="shared" si="163"/>
        <v>0</v>
      </c>
      <c r="BK163" s="8">
        <f t="shared" si="164"/>
        <v>0</v>
      </c>
      <c r="BL163" s="8">
        <f t="shared" si="165"/>
        <v>0</v>
      </c>
      <c r="BM163" s="8">
        <f t="shared" si="166"/>
        <v>0</v>
      </c>
      <c r="BN163" s="8">
        <f t="shared" si="134"/>
        <v>0</v>
      </c>
      <c r="BO163" s="8">
        <f t="shared" si="167"/>
        <v>0</v>
      </c>
      <c r="BP163" s="8">
        <f t="shared" si="168"/>
        <v>0</v>
      </c>
      <c r="BQ163" s="8">
        <f t="shared" si="169"/>
        <v>0</v>
      </c>
      <c r="BR163" s="8">
        <f t="shared" si="170"/>
        <v>0</v>
      </c>
      <c r="BS163" s="8">
        <f t="shared" si="171"/>
        <v>0</v>
      </c>
      <c r="BT163" s="44">
        <f t="shared" si="172"/>
        <v>0</v>
      </c>
      <c r="BU163" s="7"/>
    </row>
    <row r="164" spans="1:73" s="15" customFormat="1" ht="28.8" x14ac:dyDescent="0.3">
      <c r="A164" s="4" t="s">
        <v>1261</v>
      </c>
      <c r="B164" s="4" t="s">
        <v>4166</v>
      </c>
      <c r="C164" s="4">
        <v>2012</v>
      </c>
      <c r="D164" s="4" t="s">
        <v>117</v>
      </c>
      <c r="E164" s="4">
        <v>6</v>
      </c>
      <c r="F164" s="4">
        <v>7</v>
      </c>
      <c r="G164" s="4"/>
      <c r="H164" s="4">
        <v>5897</v>
      </c>
      <c r="I164" s="4">
        <v>5908</v>
      </c>
      <c r="J164" s="4"/>
      <c r="K164" s="4">
        <v>50</v>
      </c>
      <c r="L164" s="4" t="s">
        <v>1262</v>
      </c>
      <c r="M164" s="4" t="s">
        <v>1263</v>
      </c>
      <c r="N164" s="4" t="s">
        <v>1264</v>
      </c>
      <c r="O164" s="4" t="s">
        <v>1265</v>
      </c>
      <c r="P164" s="4" t="s">
        <v>1266</v>
      </c>
      <c r="Q164" s="4" t="s">
        <v>1267</v>
      </c>
      <c r="R164" s="4" t="s">
        <v>34</v>
      </c>
      <c r="S164" s="4" t="s">
        <v>33</v>
      </c>
      <c r="T164" s="4" t="s">
        <v>1268</v>
      </c>
      <c r="U164" s="69"/>
      <c r="V164" s="57" t="s">
        <v>63</v>
      </c>
      <c r="W164" s="58" t="s">
        <v>28</v>
      </c>
      <c r="X164" s="70" t="str">
        <f t="shared" si="176"/>
        <v>NPolymer-based</v>
      </c>
      <c r="Y164" s="58" t="s">
        <v>980</v>
      </c>
      <c r="Z164" s="58" t="str">
        <f t="shared" si="177"/>
        <v>NCOMPLEMENT</v>
      </c>
      <c r="AA164" s="58" t="str">
        <f t="shared" si="178"/>
        <v>NPolymer-basedCOMPLEMENT</v>
      </c>
      <c r="AB164" s="8"/>
      <c r="AC164" s="8"/>
      <c r="AD164" s="8"/>
      <c r="AE164" s="8"/>
      <c r="AF164" s="8"/>
      <c r="AG164" s="8"/>
      <c r="AH164" s="8"/>
      <c r="AI164" s="8"/>
      <c r="AJ164" s="8"/>
      <c r="AK164" s="8">
        <f t="shared" si="138"/>
        <v>0</v>
      </c>
      <c r="AL164" s="8">
        <f t="shared" si="139"/>
        <v>0</v>
      </c>
      <c r="AM164" s="8">
        <f t="shared" si="140"/>
        <v>0</v>
      </c>
      <c r="AN164" s="8">
        <f t="shared" si="141"/>
        <v>0</v>
      </c>
      <c r="AO164" s="8">
        <f t="shared" si="142"/>
        <v>0</v>
      </c>
      <c r="AP164" s="8">
        <f t="shared" si="143"/>
        <v>0</v>
      </c>
      <c r="AQ164" s="8">
        <f t="shared" si="144"/>
        <v>0</v>
      </c>
      <c r="AR164" s="8">
        <f t="shared" si="145"/>
        <v>0</v>
      </c>
      <c r="AS164" s="8">
        <f t="shared" si="146"/>
        <v>0</v>
      </c>
      <c r="AT164" s="8">
        <f t="shared" si="147"/>
        <v>0</v>
      </c>
      <c r="AU164" s="8">
        <f t="shared" si="148"/>
        <v>0</v>
      </c>
      <c r="AV164" s="8">
        <f t="shared" si="149"/>
        <v>0</v>
      </c>
      <c r="AW164" s="8">
        <f t="shared" si="150"/>
        <v>0</v>
      </c>
      <c r="AX164" s="8">
        <f t="shared" si="151"/>
        <v>0</v>
      </c>
      <c r="AY164" s="8">
        <f t="shared" si="152"/>
        <v>0</v>
      </c>
      <c r="AZ164" s="8">
        <f t="shared" si="153"/>
        <v>0</v>
      </c>
      <c r="BA164" s="8">
        <f t="shared" si="154"/>
        <v>0</v>
      </c>
      <c r="BB164" s="8">
        <f t="shared" si="155"/>
        <v>0</v>
      </c>
      <c r="BC164" s="8">
        <f t="shared" si="156"/>
        <v>0</v>
      </c>
      <c r="BD164" s="8">
        <f t="shared" si="157"/>
        <v>0</v>
      </c>
      <c r="BE164" s="8">
        <f t="shared" si="158"/>
        <v>0</v>
      </c>
      <c r="BF164" s="8">
        <f t="shared" si="159"/>
        <v>0</v>
      </c>
      <c r="BG164" s="8">
        <f t="shared" si="160"/>
        <v>0</v>
      </c>
      <c r="BH164" s="8">
        <f t="shared" si="161"/>
        <v>0</v>
      </c>
      <c r="BI164" s="8">
        <f t="shared" si="162"/>
        <v>0</v>
      </c>
      <c r="BJ164" s="8">
        <f t="shared" si="163"/>
        <v>0</v>
      </c>
      <c r="BK164" s="8">
        <f t="shared" si="164"/>
        <v>0</v>
      </c>
      <c r="BL164" s="8">
        <f t="shared" si="165"/>
        <v>0</v>
      </c>
      <c r="BM164" s="8">
        <f t="shared" si="166"/>
        <v>0</v>
      </c>
      <c r="BN164" s="8">
        <f t="shared" si="134"/>
        <v>0</v>
      </c>
      <c r="BO164" s="8">
        <f t="shared" si="167"/>
        <v>0</v>
      </c>
      <c r="BP164" s="8">
        <f t="shared" si="168"/>
        <v>0</v>
      </c>
      <c r="BQ164" s="8">
        <f t="shared" si="169"/>
        <v>0</v>
      </c>
      <c r="BR164" s="8">
        <f t="shared" si="170"/>
        <v>0</v>
      </c>
      <c r="BS164" s="8">
        <f t="shared" si="171"/>
        <v>0</v>
      </c>
      <c r="BT164" s="44">
        <f t="shared" si="172"/>
        <v>0</v>
      </c>
      <c r="BU164" s="7"/>
    </row>
    <row r="165" spans="1:73" s="15" customFormat="1" ht="28.8" x14ac:dyDescent="0.3">
      <c r="A165" s="4" t="s">
        <v>1269</v>
      </c>
      <c r="B165" s="4" t="s">
        <v>4167</v>
      </c>
      <c r="C165" s="4">
        <v>2011</v>
      </c>
      <c r="D165" s="4" t="s">
        <v>41</v>
      </c>
      <c r="E165" s="4">
        <v>156</v>
      </c>
      <c r="F165" s="4">
        <v>2</v>
      </c>
      <c r="G165" s="4"/>
      <c r="H165" s="4">
        <v>231</v>
      </c>
      <c r="I165" s="4">
        <v>238</v>
      </c>
      <c r="J165" s="4"/>
      <c r="K165" s="4">
        <v>84</v>
      </c>
      <c r="L165" s="4" t="s">
        <v>1270</v>
      </c>
      <c r="M165" s="4" t="s">
        <v>1271</v>
      </c>
      <c r="N165" s="4" t="s">
        <v>1272</v>
      </c>
      <c r="O165" s="4" t="s">
        <v>1273</v>
      </c>
      <c r="P165" s="4" t="s">
        <v>1274</v>
      </c>
      <c r="Q165" s="4" t="s">
        <v>1275</v>
      </c>
      <c r="R165" s="4" t="s">
        <v>34</v>
      </c>
      <c r="S165" s="4" t="s">
        <v>33</v>
      </c>
      <c r="T165" s="4" t="s">
        <v>1276</v>
      </c>
      <c r="U165" s="69"/>
      <c r="V165" s="57" t="s">
        <v>63</v>
      </c>
      <c r="W165" s="58" t="s">
        <v>28</v>
      </c>
      <c r="X165" s="70" t="str">
        <f t="shared" si="176"/>
        <v>NPolymer-based</v>
      </c>
      <c r="Y165" s="58" t="s">
        <v>980</v>
      </c>
      <c r="Z165" s="58" t="str">
        <f t="shared" si="177"/>
        <v>NCOMPLEMENT</v>
      </c>
      <c r="AA165" s="58" t="str">
        <f t="shared" si="178"/>
        <v>NPolymer-basedCOMPLEMENT</v>
      </c>
      <c r="AB165" s="8"/>
      <c r="AC165" s="8"/>
      <c r="AD165" s="8"/>
      <c r="AE165" s="8"/>
      <c r="AF165" s="8"/>
      <c r="AG165" s="8"/>
      <c r="AH165" s="8"/>
      <c r="AI165" s="8"/>
      <c r="AJ165" s="8"/>
      <c r="AK165" s="8">
        <f t="shared" si="138"/>
        <v>0</v>
      </c>
      <c r="AL165" s="8">
        <f t="shared" si="139"/>
        <v>0</v>
      </c>
      <c r="AM165" s="8">
        <f t="shared" si="140"/>
        <v>0</v>
      </c>
      <c r="AN165" s="8">
        <f t="shared" si="141"/>
        <v>0</v>
      </c>
      <c r="AO165" s="8">
        <f t="shared" si="142"/>
        <v>0</v>
      </c>
      <c r="AP165" s="8">
        <f t="shared" si="143"/>
        <v>0</v>
      </c>
      <c r="AQ165" s="8">
        <f t="shared" si="144"/>
        <v>0</v>
      </c>
      <c r="AR165" s="8">
        <f t="shared" si="145"/>
        <v>0</v>
      </c>
      <c r="AS165" s="8">
        <f t="shared" si="146"/>
        <v>0</v>
      </c>
      <c r="AT165" s="8">
        <f t="shared" si="147"/>
        <v>0</v>
      </c>
      <c r="AU165" s="8">
        <f t="shared" si="148"/>
        <v>0</v>
      </c>
      <c r="AV165" s="8">
        <f t="shared" si="149"/>
        <v>0</v>
      </c>
      <c r="AW165" s="8">
        <f t="shared" si="150"/>
        <v>0</v>
      </c>
      <c r="AX165" s="8">
        <f t="shared" si="151"/>
        <v>0</v>
      </c>
      <c r="AY165" s="8">
        <f t="shared" si="152"/>
        <v>0</v>
      </c>
      <c r="AZ165" s="8">
        <f t="shared" si="153"/>
        <v>0</v>
      </c>
      <c r="BA165" s="8">
        <f t="shared" si="154"/>
        <v>0</v>
      </c>
      <c r="BB165" s="8">
        <f t="shared" si="155"/>
        <v>0</v>
      </c>
      <c r="BC165" s="8">
        <f t="shared" si="156"/>
        <v>0</v>
      </c>
      <c r="BD165" s="8">
        <f t="shared" si="157"/>
        <v>0</v>
      </c>
      <c r="BE165" s="8">
        <f t="shared" si="158"/>
        <v>0</v>
      </c>
      <c r="BF165" s="8">
        <f t="shared" si="159"/>
        <v>0</v>
      </c>
      <c r="BG165" s="8">
        <f t="shared" si="160"/>
        <v>0</v>
      </c>
      <c r="BH165" s="8">
        <f t="shared" si="161"/>
        <v>0</v>
      </c>
      <c r="BI165" s="8">
        <f t="shared" si="162"/>
        <v>0</v>
      </c>
      <c r="BJ165" s="8">
        <f t="shared" si="163"/>
        <v>0</v>
      </c>
      <c r="BK165" s="8">
        <f t="shared" si="164"/>
        <v>0</v>
      </c>
      <c r="BL165" s="8">
        <f t="shared" si="165"/>
        <v>0</v>
      </c>
      <c r="BM165" s="8">
        <f t="shared" si="166"/>
        <v>0</v>
      </c>
      <c r="BN165" s="8">
        <f t="shared" si="134"/>
        <v>0</v>
      </c>
      <c r="BO165" s="8">
        <f t="shared" si="167"/>
        <v>0</v>
      </c>
      <c r="BP165" s="8">
        <f t="shared" si="168"/>
        <v>0</v>
      </c>
      <c r="BQ165" s="8">
        <f t="shared" si="169"/>
        <v>0</v>
      </c>
      <c r="BR165" s="8">
        <f t="shared" si="170"/>
        <v>0</v>
      </c>
      <c r="BS165" s="8">
        <f t="shared" si="171"/>
        <v>0</v>
      </c>
      <c r="BT165" s="44">
        <f t="shared" si="172"/>
        <v>0</v>
      </c>
      <c r="BU165" s="7"/>
    </row>
    <row r="166" spans="1:73" s="15" customFormat="1" ht="28.8" x14ac:dyDescent="0.3">
      <c r="A166" s="4" t="s">
        <v>1277</v>
      </c>
      <c r="B166" s="4" t="s">
        <v>1278</v>
      </c>
      <c r="C166" s="4">
        <v>2011</v>
      </c>
      <c r="D166" s="4" t="s">
        <v>391</v>
      </c>
      <c r="E166" s="4">
        <v>6</v>
      </c>
      <c r="F166" s="4">
        <v>7</v>
      </c>
      <c r="G166" s="4"/>
      <c r="H166" s="4">
        <v>1199</v>
      </c>
      <c r="I166" s="4">
        <v>1213</v>
      </c>
      <c r="J166" s="4"/>
      <c r="K166" s="4">
        <v>13</v>
      </c>
      <c r="L166" s="4" t="s">
        <v>1279</v>
      </c>
      <c r="M166" s="4" t="s">
        <v>1280</v>
      </c>
      <c r="N166" s="4" t="s">
        <v>1281</v>
      </c>
      <c r="O166" s="4" t="s">
        <v>1282</v>
      </c>
      <c r="P166" s="4" t="s">
        <v>1283</v>
      </c>
      <c r="Q166" s="4" t="s">
        <v>1284</v>
      </c>
      <c r="R166" s="4" t="s">
        <v>34</v>
      </c>
      <c r="S166" s="4" t="s">
        <v>33</v>
      </c>
      <c r="T166" s="4" t="s">
        <v>1285</v>
      </c>
      <c r="U166" s="69"/>
      <c r="V166" s="57" t="s">
        <v>63</v>
      </c>
      <c r="W166" s="58" t="s">
        <v>28</v>
      </c>
      <c r="X166" s="70" t="str">
        <f t="shared" si="176"/>
        <v>NPolymer-based</v>
      </c>
      <c r="Y166" s="58" t="s">
        <v>980</v>
      </c>
      <c r="Z166" s="58" t="str">
        <f t="shared" si="177"/>
        <v>NCOMPLEMENT</v>
      </c>
      <c r="AA166" s="58" t="str">
        <f t="shared" si="178"/>
        <v>NPolymer-basedCOMPLEMENT</v>
      </c>
      <c r="AB166" s="8"/>
      <c r="AC166" s="8"/>
      <c r="AD166" s="8"/>
      <c r="AE166" s="8"/>
      <c r="AF166" s="8"/>
      <c r="AG166" s="8"/>
      <c r="AH166" s="8"/>
      <c r="AI166" s="8"/>
      <c r="AJ166" s="8"/>
      <c r="AK166" s="8">
        <f t="shared" si="138"/>
        <v>0</v>
      </c>
      <c r="AL166" s="8">
        <f t="shared" si="139"/>
        <v>0</v>
      </c>
      <c r="AM166" s="8">
        <f t="shared" si="140"/>
        <v>0</v>
      </c>
      <c r="AN166" s="8">
        <f t="shared" si="141"/>
        <v>0</v>
      </c>
      <c r="AO166" s="8">
        <f t="shared" si="142"/>
        <v>0</v>
      </c>
      <c r="AP166" s="8">
        <f t="shared" si="143"/>
        <v>0</v>
      </c>
      <c r="AQ166" s="8">
        <f t="shared" si="144"/>
        <v>0</v>
      </c>
      <c r="AR166" s="8">
        <f t="shared" si="145"/>
        <v>0</v>
      </c>
      <c r="AS166" s="8">
        <f t="shared" si="146"/>
        <v>0</v>
      </c>
      <c r="AT166" s="8">
        <f t="shared" si="147"/>
        <v>0</v>
      </c>
      <c r="AU166" s="8">
        <f t="shared" si="148"/>
        <v>0</v>
      </c>
      <c r="AV166" s="8">
        <f t="shared" si="149"/>
        <v>0</v>
      </c>
      <c r="AW166" s="8">
        <f t="shared" si="150"/>
        <v>0</v>
      </c>
      <c r="AX166" s="8">
        <f t="shared" si="151"/>
        <v>0</v>
      </c>
      <c r="AY166" s="8">
        <f t="shared" si="152"/>
        <v>0</v>
      </c>
      <c r="AZ166" s="8">
        <f t="shared" si="153"/>
        <v>0</v>
      </c>
      <c r="BA166" s="8">
        <f t="shared" si="154"/>
        <v>0</v>
      </c>
      <c r="BB166" s="8">
        <f t="shared" si="155"/>
        <v>0</v>
      </c>
      <c r="BC166" s="8">
        <f t="shared" si="156"/>
        <v>0</v>
      </c>
      <c r="BD166" s="8">
        <f t="shared" si="157"/>
        <v>0</v>
      </c>
      <c r="BE166" s="8">
        <f t="shared" si="158"/>
        <v>0</v>
      </c>
      <c r="BF166" s="8">
        <f t="shared" si="159"/>
        <v>0</v>
      </c>
      <c r="BG166" s="8">
        <f t="shared" si="160"/>
        <v>0</v>
      </c>
      <c r="BH166" s="8">
        <f t="shared" si="161"/>
        <v>0</v>
      </c>
      <c r="BI166" s="8">
        <f t="shared" si="162"/>
        <v>0</v>
      </c>
      <c r="BJ166" s="8">
        <f t="shared" si="163"/>
        <v>0</v>
      </c>
      <c r="BK166" s="8">
        <f t="shared" si="164"/>
        <v>0</v>
      </c>
      <c r="BL166" s="8">
        <f t="shared" si="165"/>
        <v>0</v>
      </c>
      <c r="BM166" s="8">
        <f t="shared" si="166"/>
        <v>0</v>
      </c>
      <c r="BN166" s="8">
        <f t="shared" si="134"/>
        <v>0</v>
      </c>
      <c r="BO166" s="8">
        <f t="shared" si="167"/>
        <v>0</v>
      </c>
      <c r="BP166" s="8">
        <f t="shared" si="168"/>
        <v>0</v>
      </c>
      <c r="BQ166" s="8">
        <f t="shared" si="169"/>
        <v>0</v>
      </c>
      <c r="BR166" s="8">
        <f t="shared" si="170"/>
        <v>0</v>
      </c>
      <c r="BS166" s="8">
        <f t="shared" si="171"/>
        <v>0</v>
      </c>
      <c r="BT166" s="44">
        <f t="shared" si="172"/>
        <v>0</v>
      </c>
      <c r="BU166" s="7"/>
    </row>
    <row r="167" spans="1:73" s="15" customFormat="1" ht="28.8" x14ac:dyDescent="0.3">
      <c r="A167" s="4" t="s">
        <v>245</v>
      </c>
      <c r="B167" s="4" t="s">
        <v>244</v>
      </c>
      <c r="C167" s="4">
        <v>2010</v>
      </c>
      <c r="D167" s="4" t="s">
        <v>97</v>
      </c>
      <c r="E167" s="4">
        <v>6</v>
      </c>
      <c r="F167" s="4">
        <v>2</v>
      </c>
      <c r="G167" s="4"/>
      <c r="H167" s="4">
        <v>201</v>
      </c>
      <c r="I167" s="4">
        <v>209</v>
      </c>
      <c r="J167" s="4"/>
      <c r="K167" s="4">
        <v>83</v>
      </c>
      <c r="L167" s="4" t="s">
        <v>243</v>
      </c>
      <c r="M167" s="4" t="s">
        <v>242</v>
      </c>
      <c r="N167" s="4" t="s">
        <v>1286</v>
      </c>
      <c r="O167" s="4" t="s">
        <v>1287</v>
      </c>
      <c r="P167" s="4" t="s">
        <v>241</v>
      </c>
      <c r="Q167" s="4" t="s">
        <v>1288</v>
      </c>
      <c r="R167" s="4" t="s">
        <v>34</v>
      </c>
      <c r="S167" s="4" t="s">
        <v>33</v>
      </c>
      <c r="T167" s="4" t="s">
        <v>240</v>
      </c>
      <c r="U167" s="69"/>
      <c r="V167" s="57" t="s">
        <v>63</v>
      </c>
      <c r="W167" s="58" t="s">
        <v>28</v>
      </c>
      <c r="X167" s="70" t="str">
        <f t="shared" si="176"/>
        <v>NPolymer-based</v>
      </c>
      <c r="Y167" s="58" t="s">
        <v>980</v>
      </c>
      <c r="Z167" s="58" t="str">
        <f t="shared" si="177"/>
        <v>NCOMPLEMENT</v>
      </c>
      <c r="AA167" s="58" t="str">
        <f t="shared" si="178"/>
        <v>NPolymer-basedCOMPLEMENT</v>
      </c>
      <c r="AB167" s="8"/>
      <c r="AC167" s="8"/>
      <c r="AD167" s="8"/>
      <c r="AE167" s="8"/>
      <c r="AF167" s="8"/>
      <c r="AG167" s="8"/>
      <c r="AH167" s="8"/>
      <c r="AI167" s="8"/>
      <c r="AJ167" s="8"/>
      <c r="AK167" s="8">
        <f t="shared" si="138"/>
        <v>0</v>
      </c>
      <c r="AL167" s="8">
        <f t="shared" si="139"/>
        <v>0</v>
      </c>
      <c r="AM167" s="8">
        <f t="shared" si="140"/>
        <v>0</v>
      </c>
      <c r="AN167" s="8">
        <f t="shared" si="141"/>
        <v>0</v>
      </c>
      <c r="AO167" s="8">
        <f t="shared" si="142"/>
        <v>0</v>
      </c>
      <c r="AP167" s="8">
        <f t="shared" si="143"/>
        <v>0</v>
      </c>
      <c r="AQ167" s="8">
        <f t="shared" si="144"/>
        <v>0</v>
      </c>
      <c r="AR167" s="8">
        <f t="shared" si="145"/>
        <v>0</v>
      </c>
      <c r="AS167" s="8">
        <f t="shared" si="146"/>
        <v>0</v>
      </c>
      <c r="AT167" s="8">
        <f t="shared" si="147"/>
        <v>0</v>
      </c>
      <c r="AU167" s="8">
        <f t="shared" si="148"/>
        <v>0</v>
      </c>
      <c r="AV167" s="8">
        <f t="shared" si="149"/>
        <v>0</v>
      </c>
      <c r="AW167" s="8">
        <f t="shared" si="150"/>
        <v>0</v>
      </c>
      <c r="AX167" s="8">
        <f t="shared" si="151"/>
        <v>0</v>
      </c>
      <c r="AY167" s="8">
        <f t="shared" si="152"/>
        <v>0</v>
      </c>
      <c r="AZ167" s="8">
        <f t="shared" si="153"/>
        <v>0</v>
      </c>
      <c r="BA167" s="8">
        <f t="shared" si="154"/>
        <v>0</v>
      </c>
      <c r="BB167" s="8">
        <f t="shared" si="155"/>
        <v>0</v>
      </c>
      <c r="BC167" s="8">
        <f t="shared" si="156"/>
        <v>0</v>
      </c>
      <c r="BD167" s="8">
        <f t="shared" si="157"/>
        <v>0</v>
      </c>
      <c r="BE167" s="8">
        <f t="shared" si="158"/>
        <v>0</v>
      </c>
      <c r="BF167" s="8">
        <f t="shared" si="159"/>
        <v>0</v>
      </c>
      <c r="BG167" s="8">
        <f t="shared" si="160"/>
        <v>0</v>
      </c>
      <c r="BH167" s="8">
        <f t="shared" si="161"/>
        <v>0</v>
      </c>
      <c r="BI167" s="8">
        <f t="shared" si="162"/>
        <v>0</v>
      </c>
      <c r="BJ167" s="8">
        <f t="shared" si="163"/>
        <v>0</v>
      </c>
      <c r="BK167" s="8">
        <f t="shared" si="164"/>
        <v>0</v>
      </c>
      <c r="BL167" s="8">
        <f t="shared" si="165"/>
        <v>0</v>
      </c>
      <c r="BM167" s="8">
        <f t="shared" si="166"/>
        <v>0</v>
      </c>
      <c r="BN167" s="8">
        <f t="shared" si="134"/>
        <v>0</v>
      </c>
      <c r="BO167" s="8">
        <f t="shared" si="167"/>
        <v>0</v>
      </c>
      <c r="BP167" s="8">
        <f t="shared" si="168"/>
        <v>0</v>
      </c>
      <c r="BQ167" s="8">
        <f t="shared" si="169"/>
        <v>0</v>
      </c>
      <c r="BR167" s="8">
        <f t="shared" si="170"/>
        <v>0</v>
      </c>
      <c r="BS167" s="8">
        <f t="shared" si="171"/>
        <v>0</v>
      </c>
      <c r="BT167" s="44">
        <f t="shared" si="172"/>
        <v>0</v>
      </c>
      <c r="BU167" s="7"/>
    </row>
    <row r="168" spans="1:73" s="15" customFormat="1" ht="28.8" x14ac:dyDescent="0.3">
      <c r="A168" s="4" t="s">
        <v>1289</v>
      </c>
      <c r="B168" s="4" t="s">
        <v>4168</v>
      </c>
      <c r="C168" s="4">
        <v>2010</v>
      </c>
      <c r="D168" s="4" t="s">
        <v>237</v>
      </c>
      <c r="E168" s="4">
        <v>27</v>
      </c>
      <c r="F168" s="4">
        <v>1</v>
      </c>
      <c r="G168" s="4"/>
      <c r="H168" s="4">
        <v>126</v>
      </c>
      <c r="I168" s="4">
        <v>133</v>
      </c>
      <c r="J168" s="4"/>
      <c r="K168" s="4">
        <v>20</v>
      </c>
      <c r="L168" s="4" t="s">
        <v>1290</v>
      </c>
      <c r="M168" s="4" t="s">
        <v>1291</v>
      </c>
      <c r="N168" s="4" t="s">
        <v>1292</v>
      </c>
      <c r="O168" s="4" t="s">
        <v>1293</v>
      </c>
      <c r="P168" s="4" t="s">
        <v>1294</v>
      </c>
      <c r="Q168" s="4" t="s">
        <v>1295</v>
      </c>
      <c r="R168" s="4" t="s">
        <v>34</v>
      </c>
      <c r="S168" s="4" t="s">
        <v>33</v>
      </c>
      <c r="T168" s="4" t="s">
        <v>1296</v>
      </c>
      <c r="U168" s="69"/>
      <c r="V168" s="57" t="s">
        <v>63</v>
      </c>
      <c r="W168" s="58" t="s">
        <v>28</v>
      </c>
      <c r="X168" s="70" t="str">
        <f t="shared" si="176"/>
        <v>NPolymer-based</v>
      </c>
      <c r="Y168" s="58" t="s">
        <v>980</v>
      </c>
      <c r="Z168" s="58" t="str">
        <f t="shared" si="177"/>
        <v>NCOMPLEMENT</v>
      </c>
      <c r="AA168" s="58" t="str">
        <f t="shared" si="178"/>
        <v>NPolymer-basedCOMPLEMENT</v>
      </c>
      <c r="AB168" s="8"/>
      <c r="AC168" s="8"/>
      <c r="AD168" s="8"/>
      <c r="AE168" s="8"/>
      <c r="AF168" s="8"/>
      <c r="AG168" s="8"/>
      <c r="AH168" s="8"/>
      <c r="AI168" s="8"/>
      <c r="AJ168" s="8"/>
      <c r="AK168" s="8">
        <f t="shared" si="138"/>
        <v>0</v>
      </c>
      <c r="AL168" s="8">
        <f t="shared" si="139"/>
        <v>0</v>
      </c>
      <c r="AM168" s="8">
        <f t="shared" si="140"/>
        <v>0</v>
      </c>
      <c r="AN168" s="8">
        <f t="shared" si="141"/>
        <v>0</v>
      </c>
      <c r="AO168" s="8">
        <f t="shared" si="142"/>
        <v>0</v>
      </c>
      <c r="AP168" s="8">
        <f t="shared" si="143"/>
        <v>0</v>
      </c>
      <c r="AQ168" s="8">
        <f t="shared" si="144"/>
        <v>0</v>
      </c>
      <c r="AR168" s="8">
        <f t="shared" si="145"/>
        <v>0</v>
      </c>
      <c r="AS168" s="8">
        <f t="shared" si="146"/>
        <v>0</v>
      </c>
      <c r="AT168" s="8">
        <f t="shared" si="147"/>
        <v>0</v>
      </c>
      <c r="AU168" s="8">
        <f t="shared" si="148"/>
        <v>0</v>
      </c>
      <c r="AV168" s="8">
        <f t="shared" si="149"/>
        <v>0</v>
      </c>
      <c r="AW168" s="8">
        <f t="shared" si="150"/>
        <v>0</v>
      </c>
      <c r="AX168" s="8">
        <f t="shared" si="151"/>
        <v>0</v>
      </c>
      <c r="AY168" s="8">
        <f t="shared" si="152"/>
        <v>0</v>
      </c>
      <c r="AZ168" s="8">
        <f t="shared" si="153"/>
        <v>0</v>
      </c>
      <c r="BA168" s="8">
        <f t="shared" si="154"/>
        <v>0</v>
      </c>
      <c r="BB168" s="8">
        <f t="shared" si="155"/>
        <v>0</v>
      </c>
      <c r="BC168" s="8">
        <f t="shared" si="156"/>
        <v>0</v>
      </c>
      <c r="BD168" s="8">
        <f t="shared" si="157"/>
        <v>0</v>
      </c>
      <c r="BE168" s="8">
        <f t="shared" si="158"/>
        <v>0</v>
      </c>
      <c r="BF168" s="8">
        <f t="shared" si="159"/>
        <v>0</v>
      </c>
      <c r="BG168" s="8">
        <f t="shared" si="160"/>
        <v>0</v>
      </c>
      <c r="BH168" s="8">
        <f t="shared" si="161"/>
        <v>0</v>
      </c>
      <c r="BI168" s="8">
        <f t="shared" si="162"/>
        <v>0</v>
      </c>
      <c r="BJ168" s="8">
        <f t="shared" si="163"/>
        <v>0</v>
      </c>
      <c r="BK168" s="8">
        <f t="shared" si="164"/>
        <v>0</v>
      </c>
      <c r="BL168" s="8">
        <f t="shared" si="165"/>
        <v>0</v>
      </c>
      <c r="BM168" s="8">
        <f t="shared" si="166"/>
        <v>0</v>
      </c>
      <c r="BN168" s="8">
        <f t="shared" si="134"/>
        <v>0</v>
      </c>
      <c r="BO168" s="8">
        <f t="shared" si="167"/>
        <v>0</v>
      </c>
      <c r="BP168" s="8">
        <f t="shared" si="168"/>
        <v>0</v>
      </c>
      <c r="BQ168" s="8">
        <f t="shared" si="169"/>
        <v>0</v>
      </c>
      <c r="BR168" s="8">
        <f t="shared" si="170"/>
        <v>0</v>
      </c>
      <c r="BS168" s="8">
        <f t="shared" si="171"/>
        <v>0</v>
      </c>
      <c r="BT168" s="44">
        <f t="shared" si="172"/>
        <v>0</v>
      </c>
      <c r="BU168" s="7"/>
    </row>
    <row r="169" spans="1:73" s="15" customFormat="1" ht="28.8" x14ac:dyDescent="0.3">
      <c r="A169" s="4" t="s">
        <v>156</v>
      </c>
      <c r="B169" s="4" t="s">
        <v>155</v>
      </c>
      <c r="C169" s="4">
        <v>2008</v>
      </c>
      <c r="D169" s="4" t="s">
        <v>154</v>
      </c>
      <c r="E169" s="4">
        <v>45</v>
      </c>
      <c r="F169" s="4">
        <v>14</v>
      </c>
      <c r="G169" s="4"/>
      <c r="H169" s="4">
        <v>3797</v>
      </c>
      <c r="I169" s="4">
        <v>3803</v>
      </c>
      <c r="J169" s="4"/>
      <c r="K169" s="4">
        <v>79</v>
      </c>
      <c r="L169" s="4" t="s">
        <v>153</v>
      </c>
      <c r="M169" s="4" t="s">
        <v>152</v>
      </c>
      <c r="N169" s="4" t="s">
        <v>1297</v>
      </c>
      <c r="O169" s="4" t="s">
        <v>1298</v>
      </c>
      <c r="P169" s="4" t="s">
        <v>151</v>
      </c>
      <c r="Q169" s="4" t="s">
        <v>1299</v>
      </c>
      <c r="R169" s="4" t="s">
        <v>34</v>
      </c>
      <c r="S169" s="4" t="s">
        <v>33</v>
      </c>
      <c r="T169" s="4" t="s">
        <v>150</v>
      </c>
      <c r="U169" s="69"/>
      <c r="V169" s="57" t="s">
        <v>63</v>
      </c>
      <c r="W169" s="58" t="s">
        <v>26</v>
      </c>
      <c r="X169" s="70" t="str">
        <f t="shared" si="176"/>
        <v>NInorganic</v>
      </c>
      <c r="Y169" s="58" t="s">
        <v>980</v>
      </c>
      <c r="Z169" s="58" t="str">
        <f t="shared" si="177"/>
        <v>NCOMPLEMENT</v>
      </c>
      <c r="AA169" s="58" t="str">
        <f t="shared" si="178"/>
        <v>NInorganicCOMPLEMENT</v>
      </c>
      <c r="AB169" s="8"/>
      <c r="AC169" s="8"/>
      <c r="AD169" s="8"/>
      <c r="AE169" s="8"/>
      <c r="AF169" s="8"/>
      <c r="AG169" s="8"/>
      <c r="AH169" s="8"/>
      <c r="AI169" s="8"/>
      <c r="AJ169" s="8"/>
      <c r="AK169" s="8">
        <f t="shared" si="138"/>
        <v>0</v>
      </c>
      <c r="AL169" s="8">
        <f t="shared" si="139"/>
        <v>0</v>
      </c>
      <c r="AM169" s="8">
        <f t="shared" si="140"/>
        <v>0</v>
      </c>
      <c r="AN169" s="8">
        <f t="shared" si="141"/>
        <v>0</v>
      </c>
      <c r="AO169" s="8">
        <f t="shared" si="142"/>
        <v>0</v>
      </c>
      <c r="AP169" s="8">
        <f t="shared" si="143"/>
        <v>0</v>
      </c>
      <c r="AQ169" s="8">
        <f t="shared" si="144"/>
        <v>0</v>
      </c>
      <c r="AR169" s="8">
        <f t="shared" si="145"/>
        <v>0</v>
      </c>
      <c r="AS169" s="8">
        <f t="shared" si="146"/>
        <v>0</v>
      </c>
      <c r="AT169" s="8">
        <f t="shared" si="147"/>
        <v>0</v>
      </c>
      <c r="AU169" s="8">
        <f t="shared" si="148"/>
        <v>0</v>
      </c>
      <c r="AV169" s="8">
        <f t="shared" si="149"/>
        <v>0</v>
      </c>
      <c r="AW169" s="8">
        <f t="shared" si="150"/>
        <v>0</v>
      </c>
      <c r="AX169" s="8">
        <f t="shared" si="151"/>
        <v>0</v>
      </c>
      <c r="AY169" s="8">
        <f t="shared" si="152"/>
        <v>0</v>
      </c>
      <c r="AZ169" s="8">
        <f t="shared" si="153"/>
        <v>0</v>
      </c>
      <c r="BA169" s="8">
        <f t="shared" si="154"/>
        <v>0</v>
      </c>
      <c r="BB169" s="8">
        <f t="shared" si="155"/>
        <v>0</v>
      </c>
      <c r="BC169" s="8">
        <f t="shared" si="156"/>
        <v>0</v>
      </c>
      <c r="BD169" s="8">
        <f t="shared" si="157"/>
        <v>0</v>
      </c>
      <c r="BE169" s="8">
        <f t="shared" si="158"/>
        <v>0</v>
      </c>
      <c r="BF169" s="8">
        <f t="shared" si="159"/>
        <v>0</v>
      </c>
      <c r="BG169" s="8">
        <f t="shared" si="160"/>
        <v>0</v>
      </c>
      <c r="BH169" s="8">
        <f t="shared" si="161"/>
        <v>0</v>
      </c>
      <c r="BI169" s="8">
        <f t="shared" si="162"/>
        <v>0</v>
      </c>
      <c r="BJ169" s="8">
        <f t="shared" si="163"/>
        <v>0</v>
      </c>
      <c r="BK169" s="8">
        <f t="shared" si="164"/>
        <v>0</v>
      </c>
      <c r="BL169" s="8">
        <f t="shared" si="165"/>
        <v>0</v>
      </c>
      <c r="BM169" s="8">
        <f t="shared" si="166"/>
        <v>0</v>
      </c>
      <c r="BN169" s="8">
        <f t="shared" si="134"/>
        <v>0</v>
      </c>
      <c r="BO169" s="8">
        <f t="shared" si="167"/>
        <v>0</v>
      </c>
      <c r="BP169" s="8">
        <f t="shared" si="168"/>
        <v>0</v>
      </c>
      <c r="BQ169" s="8">
        <f t="shared" si="169"/>
        <v>0</v>
      </c>
      <c r="BR169" s="8">
        <f t="shared" si="170"/>
        <v>0</v>
      </c>
      <c r="BS169" s="8">
        <f t="shared" si="171"/>
        <v>0</v>
      </c>
      <c r="BT169" s="44">
        <f t="shared" si="172"/>
        <v>0</v>
      </c>
      <c r="BU169" s="7"/>
    </row>
    <row r="170" spans="1:73" s="15" customFormat="1" ht="28.8" x14ac:dyDescent="0.3">
      <c r="A170" s="4" t="s">
        <v>1300</v>
      </c>
      <c r="B170" s="4" t="s">
        <v>4169</v>
      </c>
      <c r="C170" s="4">
        <v>2016</v>
      </c>
      <c r="D170" s="4" t="s">
        <v>1301</v>
      </c>
      <c r="E170" s="4">
        <v>2</v>
      </c>
      <c r="F170" s="4">
        <v>9</v>
      </c>
      <c r="G170" s="4"/>
      <c r="H170" s="4">
        <v>1608</v>
      </c>
      <c r="I170" s="4">
        <v>1618</v>
      </c>
      <c r="J170" s="4"/>
      <c r="K170" s="4"/>
      <c r="L170" s="4" t="s">
        <v>1302</v>
      </c>
      <c r="M170" s="4" t="s">
        <v>1303</v>
      </c>
      <c r="N170" s="4" t="s">
        <v>1304</v>
      </c>
      <c r="O170" s="4" t="s">
        <v>1305</v>
      </c>
      <c r="P170" s="4" t="s">
        <v>1306</v>
      </c>
      <c r="Q170" s="4" t="s">
        <v>1307</v>
      </c>
      <c r="R170" s="4" t="s">
        <v>34</v>
      </c>
      <c r="S170" s="4" t="s">
        <v>33</v>
      </c>
      <c r="T170" s="4" t="s">
        <v>1308</v>
      </c>
      <c r="U170" s="69"/>
      <c r="V170" s="57" t="s">
        <v>63</v>
      </c>
      <c r="W170" s="58" t="s">
        <v>26</v>
      </c>
      <c r="X170" s="70" t="str">
        <f t="shared" si="176"/>
        <v>NInorganic</v>
      </c>
      <c r="Y170" s="58" t="s">
        <v>980</v>
      </c>
      <c r="Z170" s="58" t="str">
        <f t="shared" si="177"/>
        <v>NCOMPLEMENT</v>
      </c>
      <c r="AA170" s="58" t="str">
        <f t="shared" si="178"/>
        <v>NInorganicCOMPLEMENT</v>
      </c>
      <c r="AB170" s="8"/>
      <c r="AC170" s="8"/>
      <c r="AD170" s="8"/>
      <c r="AE170" s="8"/>
      <c r="AF170" s="8"/>
      <c r="AG170" s="8"/>
      <c r="AH170" s="8"/>
      <c r="AI170" s="8"/>
      <c r="AJ170" s="8"/>
      <c r="AK170" s="8">
        <f t="shared" si="138"/>
        <v>0</v>
      </c>
      <c r="AL170" s="8">
        <f t="shared" si="139"/>
        <v>0</v>
      </c>
      <c r="AM170" s="8">
        <f t="shared" si="140"/>
        <v>0</v>
      </c>
      <c r="AN170" s="8">
        <f t="shared" si="141"/>
        <v>0</v>
      </c>
      <c r="AO170" s="8">
        <f t="shared" si="142"/>
        <v>0</v>
      </c>
      <c r="AP170" s="8">
        <f t="shared" si="143"/>
        <v>0</v>
      </c>
      <c r="AQ170" s="8">
        <f t="shared" si="144"/>
        <v>0</v>
      </c>
      <c r="AR170" s="8">
        <f t="shared" si="145"/>
        <v>0</v>
      </c>
      <c r="AS170" s="8">
        <f t="shared" si="146"/>
        <v>0</v>
      </c>
      <c r="AT170" s="8">
        <f t="shared" si="147"/>
        <v>0</v>
      </c>
      <c r="AU170" s="8">
        <f t="shared" si="148"/>
        <v>0</v>
      </c>
      <c r="AV170" s="8">
        <f t="shared" si="149"/>
        <v>0</v>
      </c>
      <c r="AW170" s="8">
        <f t="shared" si="150"/>
        <v>0</v>
      </c>
      <c r="AX170" s="8">
        <f t="shared" si="151"/>
        <v>0</v>
      </c>
      <c r="AY170" s="8">
        <f t="shared" si="152"/>
        <v>0</v>
      </c>
      <c r="AZ170" s="8">
        <f t="shared" si="153"/>
        <v>0</v>
      </c>
      <c r="BA170" s="8">
        <f t="shared" si="154"/>
        <v>0</v>
      </c>
      <c r="BB170" s="8">
        <f t="shared" si="155"/>
        <v>0</v>
      </c>
      <c r="BC170" s="8">
        <f t="shared" si="156"/>
        <v>0</v>
      </c>
      <c r="BD170" s="8">
        <f t="shared" si="157"/>
        <v>0</v>
      </c>
      <c r="BE170" s="8">
        <f t="shared" si="158"/>
        <v>0</v>
      </c>
      <c r="BF170" s="8">
        <f t="shared" si="159"/>
        <v>0</v>
      </c>
      <c r="BG170" s="8">
        <f t="shared" si="160"/>
        <v>0</v>
      </c>
      <c r="BH170" s="8">
        <f t="shared" si="161"/>
        <v>0</v>
      </c>
      <c r="BI170" s="8">
        <f t="shared" si="162"/>
        <v>0</v>
      </c>
      <c r="BJ170" s="8">
        <f t="shared" si="163"/>
        <v>0</v>
      </c>
      <c r="BK170" s="8">
        <f t="shared" si="164"/>
        <v>0</v>
      </c>
      <c r="BL170" s="8">
        <f t="shared" si="165"/>
        <v>0</v>
      </c>
      <c r="BM170" s="8">
        <f t="shared" si="166"/>
        <v>0</v>
      </c>
      <c r="BN170" s="8">
        <f t="shared" si="134"/>
        <v>0</v>
      </c>
      <c r="BO170" s="8">
        <f t="shared" si="167"/>
        <v>0</v>
      </c>
      <c r="BP170" s="8">
        <f t="shared" si="168"/>
        <v>0</v>
      </c>
      <c r="BQ170" s="8">
        <f t="shared" si="169"/>
        <v>0</v>
      </c>
      <c r="BR170" s="8">
        <f t="shared" si="170"/>
        <v>0</v>
      </c>
      <c r="BS170" s="8">
        <f t="shared" si="171"/>
        <v>0</v>
      </c>
      <c r="BT170" s="44">
        <f t="shared" si="172"/>
        <v>0</v>
      </c>
      <c r="BU170" s="7"/>
    </row>
    <row r="171" spans="1:73" s="15" customFormat="1" ht="28.8" x14ac:dyDescent="0.3">
      <c r="A171" s="4" t="s">
        <v>1309</v>
      </c>
      <c r="B171" s="4" t="s">
        <v>4170</v>
      </c>
      <c r="C171" s="4">
        <v>2016</v>
      </c>
      <c r="D171" s="4" t="s">
        <v>302</v>
      </c>
      <c r="E171" s="4">
        <v>31</v>
      </c>
      <c r="F171" s="4"/>
      <c r="G171" s="4"/>
      <c r="H171" s="4">
        <v>71</v>
      </c>
      <c r="I171" s="4">
        <v>79</v>
      </c>
      <c r="J171" s="4"/>
      <c r="K171" s="4">
        <v>1</v>
      </c>
      <c r="L171" s="4" t="s">
        <v>1310</v>
      </c>
      <c r="M171" s="4" t="s">
        <v>1311</v>
      </c>
      <c r="N171" s="4" t="s">
        <v>1312</v>
      </c>
      <c r="O171" s="4" t="s">
        <v>1313</v>
      </c>
      <c r="P171" s="4" t="s">
        <v>1314</v>
      </c>
      <c r="Q171" s="4" t="s">
        <v>1315</v>
      </c>
      <c r="R171" s="4" t="s">
        <v>34</v>
      </c>
      <c r="S171" s="4" t="s">
        <v>33</v>
      </c>
      <c r="T171" s="4" t="s">
        <v>1316</v>
      </c>
      <c r="U171" s="69"/>
      <c r="V171" s="57" t="s">
        <v>63</v>
      </c>
      <c r="W171" s="58" t="s">
        <v>28</v>
      </c>
      <c r="X171" s="70" t="str">
        <f t="shared" si="176"/>
        <v>NPolymer-based</v>
      </c>
      <c r="Y171" s="58" t="s">
        <v>980</v>
      </c>
      <c r="Z171" s="58" t="str">
        <f t="shared" si="177"/>
        <v>NCOMPLEMENT</v>
      </c>
      <c r="AA171" s="58" t="str">
        <f t="shared" si="178"/>
        <v>NPolymer-basedCOMPLEMENT</v>
      </c>
      <c r="AB171" s="8"/>
      <c r="AC171" s="8"/>
      <c r="AD171" s="8"/>
      <c r="AE171" s="8"/>
      <c r="AF171" s="8"/>
      <c r="AG171" s="8"/>
      <c r="AH171" s="8"/>
      <c r="AI171" s="8"/>
      <c r="AJ171" s="8"/>
      <c r="AK171" s="8">
        <f t="shared" si="138"/>
        <v>0</v>
      </c>
      <c r="AL171" s="8">
        <f t="shared" si="139"/>
        <v>0</v>
      </c>
      <c r="AM171" s="8">
        <f t="shared" si="140"/>
        <v>0</v>
      </c>
      <c r="AN171" s="8">
        <f t="shared" si="141"/>
        <v>0</v>
      </c>
      <c r="AO171" s="8">
        <f t="shared" si="142"/>
        <v>0</v>
      </c>
      <c r="AP171" s="8">
        <f t="shared" si="143"/>
        <v>0</v>
      </c>
      <c r="AQ171" s="8">
        <f t="shared" si="144"/>
        <v>0</v>
      </c>
      <c r="AR171" s="8">
        <f t="shared" si="145"/>
        <v>0</v>
      </c>
      <c r="AS171" s="8">
        <f t="shared" si="146"/>
        <v>0</v>
      </c>
      <c r="AT171" s="8">
        <f t="shared" si="147"/>
        <v>0</v>
      </c>
      <c r="AU171" s="8">
        <f t="shared" si="148"/>
        <v>0</v>
      </c>
      <c r="AV171" s="8">
        <f t="shared" si="149"/>
        <v>0</v>
      </c>
      <c r="AW171" s="8">
        <f t="shared" si="150"/>
        <v>0</v>
      </c>
      <c r="AX171" s="8">
        <f t="shared" si="151"/>
        <v>0</v>
      </c>
      <c r="AY171" s="8">
        <f t="shared" si="152"/>
        <v>0</v>
      </c>
      <c r="AZ171" s="8">
        <f t="shared" si="153"/>
        <v>0</v>
      </c>
      <c r="BA171" s="8">
        <f t="shared" si="154"/>
        <v>0</v>
      </c>
      <c r="BB171" s="8">
        <f t="shared" si="155"/>
        <v>0</v>
      </c>
      <c r="BC171" s="8">
        <f t="shared" si="156"/>
        <v>0</v>
      </c>
      <c r="BD171" s="8">
        <f t="shared" si="157"/>
        <v>0</v>
      </c>
      <c r="BE171" s="8">
        <f t="shared" si="158"/>
        <v>0</v>
      </c>
      <c r="BF171" s="8">
        <f t="shared" si="159"/>
        <v>0</v>
      </c>
      <c r="BG171" s="8">
        <f t="shared" si="160"/>
        <v>0</v>
      </c>
      <c r="BH171" s="8">
        <f t="shared" si="161"/>
        <v>0</v>
      </c>
      <c r="BI171" s="8">
        <f t="shared" si="162"/>
        <v>0</v>
      </c>
      <c r="BJ171" s="8">
        <f t="shared" si="163"/>
        <v>0</v>
      </c>
      <c r="BK171" s="8">
        <f t="shared" si="164"/>
        <v>0</v>
      </c>
      <c r="BL171" s="8">
        <f t="shared" si="165"/>
        <v>0</v>
      </c>
      <c r="BM171" s="8">
        <f t="shared" si="166"/>
        <v>0</v>
      </c>
      <c r="BN171" s="8">
        <f t="shared" si="134"/>
        <v>0</v>
      </c>
      <c r="BO171" s="8">
        <f t="shared" si="167"/>
        <v>0</v>
      </c>
      <c r="BP171" s="8">
        <f t="shared" si="168"/>
        <v>0</v>
      </c>
      <c r="BQ171" s="8">
        <f t="shared" si="169"/>
        <v>0</v>
      </c>
      <c r="BR171" s="8">
        <f t="shared" si="170"/>
        <v>0</v>
      </c>
      <c r="BS171" s="8">
        <f t="shared" si="171"/>
        <v>0</v>
      </c>
      <c r="BT171" s="44">
        <f t="shared" si="172"/>
        <v>0</v>
      </c>
      <c r="BU171" s="7"/>
    </row>
    <row r="172" spans="1:73" s="15" customFormat="1" ht="28.8" x14ac:dyDescent="0.3">
      <c r="A172" s="4" t="s">
        <v>1317</v>
      </c>
      <c r="B172" s="4" t="s">
        <v>4171</v>
      </c>
      <c r="C172" s="4">
        <v>2015</v>
      </c>
      <c r="D172" s="4" t="s">
        <v>1318</v>
      </c>
      <c r="E172" s="4">
        <v>29</v>
      </c>
      <c r="F172" s="4">
        <v>3</v>
      </c>
      <c r="G172" s="4"/>
      <c r="H172" s="4">
        <v>638</v>
      </c>
      <c r="I172" s="4">
        <v>646</v>
      </c>
      <c r="J172" s="4"/>
      <c r="K172" s="4">
        <v>8</v>
      </c>
      <c r="L172" s="4" t="s">
        <v>1319</v>
      </c>
      <c r="M172" s="4" t="s">
        <v>1320</v>
      </c>
      <c r="N172" s="4" t="s">
        <v>1321</v>
      </c>
      <c r="O172" s="4" t="s">
        <v>1322</v>
      </c>
      <c r="P172" s="4" t="s">
        <v>1323</v>
      </c>
      <c r="Q172" s="4" t="s">
        <v>1324</v>
      </c>
      <c r="R172" s="4" t="s">
        <v>34</v>
      </c>
      <c r="S172" s="4" t="s">
        <v>33</v>
      </c>
      <c r="T172" s="4" t="s">
        <v>1325</v>
      </c>
      <c r="U172" s="69"/>
      <c r="V172" s="57" t="s">
        <v>63</v>
      </c>
      <c r="W172" s="58" t="s">
        <v>28</v>
      </c>
      <c r="X172" s="70" t="str">
        <f t="shared" si="176"/>
        <v>NPolymer-based</v>
      </c>
      <c r="Y172" s="58" t="s">
        <v>980</v>
      </c>
      <c r="Z172" s="58" t="str">
        <f t="shared" si="177"/>
        <v>NCOMPLEMENT</v>
      </c>
      <c r="AA172" s="58" t="str">
        <f t="shared" si="178"/>
        <v>NPolymer-basedCOMPLEMENT</v>
      </c>
      <c r="AB172" s="8"/>
      <c r="AC172" s="8"/>
      <c r="AD172" s="8"/>
      <c r="AE172" s="8"/>
      <c r="AF172" s="8"/>
      <c r="AG172" s="8"/>
      <c r="AH172" s="8"/>
      <c r="AI172" s="8"/>
      <c r="AJ172" s="8"/>
      <c r="AK172" s="8">
        <f t="shared" si="138"/>
        <v>0</v>
      </c>
      <c r="AL172" s="8">
        <f t="shared" si="139"/>
        <v>0</v>
      </c>
      <c r="AM172" s="8">
        <f t="shared" si="140"/>
        <v>0</v>
      </c>
      <c r="AN172" s="8">
        <f t="shared" si="141"/>
        <v>0</v>
      </c>
      <c r="AO172" s="8">
        <f t="shared" si="142"/>
        <v>0</v>
      </c>
      <c r="AP172" s="8">
        <f t="shared" si="143"/>
        <v>0</v>
      </c>
      <c r="AQ172" s="8">
        <f t="shared" si="144"/>
        <v>0</v>
      </c>
      <c r="AR172" s="8">
        <f t="shared" si="145"/>
        <v>0</v>
      </c>
      <c r="AS172" s="8">
        <f t="shared" si="146"/>
        <v>0</v>
      </c>
      <c r="AT172" s="8">
        <f t="shared" si="147"/>
        <v>0</v>
      </c>
      <c r="AU172" s="8">
        <f t="shared" si="148"/>
        <v>0</v>
      </c>
      <c r="AV172" s="8">
        <f t="shared" si="149"/>
        <v>0</v>
      </c>
      <c r="AW172" s="8">
        <f t="shared" si="150"/>
        <v>0</v>
      </c>
      <c r="AX172" s="8">
        <f t="shared" si="151"/>
        <v>0</v>
      </c>
      <c r="AY172" s="8">
        <f t="shared" si="152"/>
        <v>0</v>
      </c>
      <c r="AZ172" s="8">
        <f t="shared" si="153"/>
        <v>0</v>
      </c>
      <c r="BA172" s="8">
        <f t="shared" si="154"/>
        <v>0</v>
      </c>
      <c r="BB172" s="8">
        <f t="shared" si="155"/>
        <v>0</v>
      </c>
      <c r="BC172" s="8">
        <f t="shared" si="156"/>
        <v>0</v>
      </c>
      <c r="BD172" s="8">
        <f t="shared" si="157"/>
        <v>0</v>
      </c>
      <c r="BE172" s="8">
        <f t="shared" si="158"/>
        <v>0</v>
      </c>
      <c r="BF172" s="8">
        <f t="shared" si="159"/>
        <v>0</v>
      </c>
      <c r="BG172" s="8">
        <f t="shared" si="160"/>
        <v>0</v>
      </c>
      <c r="BH172" s="8">
        <f t="shared" si="161"/>
        <v>0</v>
      </c>
      <c r="BI172" s="8">
        <f t="shared" si="162"/>
        <v>0</v>
      </c>
      <c r="BJ172" s="8">
        <f t="shared" si="163"/>
        <v>0</v>
      </c>
      <c r="BK172" s="8">
        <f t="shared" si="164"/>
        <v>0</v>
      </c>
      <c r="BL172" s="8">
        <f t="shared" si="165"/>
        <v>0</v>
      </c>
      <c r="BM172" s="8">
        <f t="shared" si="166"/>
        <v>0</v>
      </c>
      <c r="BN172" s="8">
        <f t="shared" si="134"/>
        <v>0</v>
      </c>
      <c r="BO172" s="8">
        <f t="shared" si="167"/>
        <v>0</v>
      </c>
      <c r="BP172" s="8">
        <f t="shared" si="168"/>
        <v>0</v>
      </c>
      <c r="BQ172" s="8">
        <f t="shared" si="169"/>
        <v>0</v>
      </c>
      <c r="BR172" s="8">
        <f t="shared" si="170"/>
        <v>0</v>
      </c>
      <c r="BS172" s="8">
        <f t="shared" si="171"/>
        <v>0</v>
      </c>
      <c r="BT172" s="44">
        <f t="shared" si="172"/>
        <v>0</v>
      </c>
      <c r="BU172" s="7"/>
    </row>
    <row r="173" spans="1:73" s="15" customFormat="1" ht="28.8" x14ac:dyDescent="0.3">
      <c r="A173" s="4" t="s">
        <v>1326</v>
      </c>
      <c r="B173" s="4" t="s">
        <v>4172</v>
      </c>
      <c r="C173" s="4">
        <v>2015</v>
      </c>
      <c r="D173" s="4" t="s">
        <v>1126</v>
      </c>
      <c r="E173" s="4">
        <v>16</v>
      </c>
      <c r="F173" s="4">
        <v>3</v>
      </c>
      <c r="G173" s="4"/>
      <c r="H173" s="4">
        <v>992</v>
      </c>
      <c r="I173" s="4">
        <v>1001</v>
      </c>
      <c r="J173" s="4"/>
      <c r="K173" s="4">
        <v>18</v>
      </c>
      <c r="L173" s="4" t="s">
        <v>1327</v>
      </c>
      <c r="M173" s="4" t="s">
        <v>1328</v>
      </c>
      <c r="N173" s="4" t="s">
        <v>1329</v>
      </c>
      <c r="O173" s="4" t="s">
        <v>1330</v>
      </c>
      <c r="P173" s="4" t="s">
        <v>1331</v>
      </c>
      <c r="Q173" s="4"/>
      <c r="R173" s="4" t="s">
        <v>34</v>
      </c>
      <c r="S173" s="4" t="s">
        <v>33</v>
      </c>
      <c r="T173" s="4" t="s">
        <v>1332</v>
      </c>
      <c r="U173" s="69"/>
      <c r="V173" s="57" t="s">
        <v>63</v>
      </c>
      <c r="W173" s="58" t="s">
        <v>26</v>
      </c>
      <c r="X173" s="70" t="str">
        <f t="shared" si="176"/>
        <v>NInorganic</v>
      </c>
      <c r="Y173" s="58" t="s">
        <v>980</v>
      </c>
      <c r="Z173" s="58" t="str">
        <f t="shared" si="177"/>
        <v>NCOMPLEMENT</v>
      </c>
      <c r="AA173" s="58" t="str">
        <f t="shared" si="178"/>
        <v>NInorganicCOMPLEMENT</v>
      </c>
      <c r="AB173" s="8"/>
      <c r="AC173" s="8"/>
      <c r="AD173" s="8"/>
      <c r="AE173" s="8"/>
      <c r="AF173" s="8"/>
      <c r="AG173" s="8"/>
      <c r="AH173" s="8"/>
      <c r="AI173" s="8"/>
      <c r="AJ173" s="8"/>
      <c r="AK173" s="8">
        <f t="shared" si="138"/>
        <v>0</v>
      </c>
      <c r="AL173" s="8">
        <f t="shared" si="139"/>
        <v>0</v>
      </c>
      <c r="AM173" s="8">
        <f t="shared" si="140"/>
        <v>0</v>
      </c>
      <c r="AN173" s="8">
        <f t="shared" si="141"/>
        <v>0</v>
      </c>
      <c r="AO173" s="8">
        <f t="shared" si="142"/>
        <v>0</v>
      </c>
      <c r="AP173" s="8">
        <f t="shared" si="143"/>
        <v>0</v>
      </c>
      <c r="AQ173" s="8">
        <f t="shared" si="144"/>
        <v>0</v>
      </c>
      <c r="AR173" s="8">
        <f t="shared" si="145"/>
        <v>0</v>
      </c>
      <c r="AS173" s="8">
        <f t="shared" si="146"/>
        <v>0</v>
      </c>
      <c r="AT173" s="8">
        <f t="shared" si="147"/>
        <v>0</v>
      </c>
      <c r="AU173" s="8">
        <f t="shared" si="148"/>
        <v>0</v>
      </c>
      <c r="AV173" s="8">
        <f t="shared" si="149"/>
        <v>0</v>
      </c>
      <c r="AW173" s="8">
        <f t="shared" si="150"/>
        <v>0</v>
      </c>
      <c r="AX173" s="8">
        <f t="shared" si="151"/>
        <v>0</v>
      </c>
      <c r="AY173" s="8">
        <f t="shared" si="152"/>
        <v>0</v>
      </c>
      <c r="AZ173" s="8">
        <f t="shared" si="153"/>
        <v>0</v>
      </c>
      <c r="BA173" s="8">
        <f t="shared" si="154"/>
        <v>0</v>
      </c>
      <c r="BB173" s="8">
        <f t="shared" si="155"/>
        <v>0</v>
      </c>
      <c r="BC173" s="8">
        <f t="shared" si="156"/>
        <v>0</v>
      </c>
      <c r="BD173" s="8">
        <f t="shared" si="157"/>
        <v>0</v>
      </c>
      <c r="BE173" s="8">
        <f t="shared" si="158"/>
        <v>0</v>
      </c>
      <c r="BF173" s="8">
        <f t="shared" si="159"/>
        <v>0</v>
      </c>
      <c r="BG173" s="8">
        <f t="shared" si="160"/>
        <v>0</v>
      </c>
      <c r="BH173" s="8">
        <f t="shared" si="161"/>
        <v>0</v>
      </c>
      <c r="BI173" s="8">
        <f t="shared" si="162"/>
        <v>0</v>
      </c>
      <c r="BJ173" s="8">
        <f t="shared" si="163"/>
        <v>0</v>
      </c>
      <c r="BK173" s="8">
        <f t="shared" si="164"/>
        <v>0</v>
      </c>
      <c r="BL173" s="8">
        <f t="shared" si="165"/>
        <v>0</v>
      </c>
      <c r="BM173" s="8">
        <f t="shared" si="166"/>
        <v>0</v>
      </c>
      <c r="BN173" s="8">
        <f t="shared" si="134"/>
        <v>0</v>
      </c>
      <c r="BO173" s="8">
        <f t="shared" si="167"/>
        <v>0</v>
      </c>
      <c r="BP173" s="8">
        <f t="shared" si="168"/>
        <v>0</v>
      </c>
      <c r="BQ173" s="8">
        <f t="shared" si="169"/>
        <v>0</v>
      </c>
      <c r="BR173" s="8">
        <f t="shared" si="170"/>
        <v>0</v>
      </c>
      <c r="BS173" s="8">
        <f t="shared" si="171"/>
        <v>0</v>
      </c>
      <c r="BT173" s="44">
        <f t="shared" si="172"/>
        <v>0</v>
      </c>
      <c r="BU173" s="7"/>
    </row>
    <row r="174" spans="1:73" s="15" customFormat="1" ht="28.8" x14ac:dyDescent="0.3">
      <c r="A174" s="4" t="s">
        <v>1333</v>
      </c>
      <c r="B174" s="4" t="s">
        <v>4173</v>
      </c>
      <c r="C174" s="4">
        <v>2015</v>
      </c>
      <c r="D174" s="4" t="s">
        <v>1334</v>
      </c>
      <c r="E174" s="4">
        <v>4</v>
      </c>
      <c r="F174" s="4">
        <v>8</v>
      </c>
      <c r="G174" s="4"/>
      <c r="H174" s="4">
        <v>1246</v>
      </c>
      <c r="I174" s="4">
        <v>1257</v>
      </c>
      <c r="J174" s="4"/>
      <c r="K174" s="4">
        <v>8</v>
      </c>
      <c r="L174" s="4" t="s">
        <v>1335</v>
      </c>
      <c r="M174" s="4" t="s">
        <v>1336</v>
      </c>
      <c r="N174" s="4" t="s">
        <v>1337</v>
      </c>
      <c r="O174" s="4" t="s">
        <v>1338</v>
      </c>
      <c r="P174" s="4" t="s">
        <v>1339</v>
      </c>
      <c r="Q174" s="4" t="s">
        <v>1340</v>
      </c>
      <c r="R174" s="4" t="s">
        <v>34</v>
      </c>
      <c r="S174" s="4" t="s">
        <v>33</v>
      </c>
      <c r="T174" s="4" t="s">
        <v>1341</v>
      </c>
      <c r="U174" s="69"/>
      <c r="V174" s="57" t="s">
        <v>63</v>
      </c>
      <c r="W174" s="58" t="s">
        <v>26</v>
      </c>
      <c r="X174" s="70" t="str">
        <f t="shared" si="176"/>
        <v>NInorganic</v>
      </c>
      <c r="Y174" s="58" t="s">
        <v>980</v>
      </c>
      <c r="Z174" s="58" t="str">
        <f t="shared" si="177"/>
        <v>NCOMPLEMENT</v>
      </c>
      <c r="AA174" s="58" t="str">
        <f t="shared" si="178"/>
        <v>NInorganicCOMPLEMENT</v>
      </c>
      <c r="AB174" s="8"/>
      <c r="AC174" s="8"/>
      <c r="AD174" s="8"/>
      <c r="AE174" s="8"/>
      <c r="AF174" s="8"/>
      <c r="AG174" s="8"/>
      <c r="AH174" s="8"/>
      <c r="AI174" s="8"/>
      <c r="AJ174" s="8"/>
      <c r="AK174" s="8">
        <f t="shared" si="138"/>
        <v>0</v>
      </c>
      <c r="AL174" s="8">
        <f t="shared" si="139"/>
        <v>0</v>
      </c>
      <c r="AM174" s="8">
        <f t="shared" si="140"/>
        <v>0</v>
      </c>
      <c r="AN174" s="8">
        <f t="shared" si="141"/>
        <v>0</v>
      </c>
      <c r="AO174" s="8">
        <f t="shared" si="142"/>
        <v>0</v>
      </c>
      <c r="AP174" s="8">
        <f t="shared" si="143"/>
        <v>0</v>
      </c>
      <c r="AQ174" s="8">
        <f t="shared" si="144"/>
        <v>0</v>
      </c>
      <c r="AR174" s="8">
        <f t="shared" si="145"/>
        <v>0</v>
      </c>
      <c r="AS174" s="8">
        <f t="shared" si="146"/>
        <v>0</v>
      </c>
      <c r="AT174" s="8">
        <f t="shared" si="147"/>
        <v>0</v>
      </c>
      <c r="AU174" s="8">
        <f t="shared" si="148"/>
        <v>0</v>
      </c>
      <c r="AV174" s="8">
        <f t="shared" si="149"/>
        <v>0</v>
      </c>
      <c r="AW174" s="8">
        <f t="shared" si="150"/>
        <v>0</v>
      </c>
      <c r="AX174" s="8">
        <f t="shared" si="151"/>
        <v>0</v>
      </c>
      <c r="AY174" s="8">
        <f t="shared" si="152"/>
        <v>0</v>
      </c>
      <c r="AZ174" s="8">
        <f t="shared" si="153"/>
        <v>0</v>
      </c>
      <c r="BA174" s="8">
        <f t="shared" si="154"/>
        <v>0</v>
      </c>
      <c r="BB174" s="8">
        <f t="shared" si="155"/>
        <v>0</v>
      </c>
      <c r="BC174" s="8">
        <f t="shared" si="156"/>
        <v>0</v>
      </c>
      <c r="BD174" s="8">
        <f t="shared" si="157"/>
        <v>0</v>
      </c>
      <c r="BE174" s="8">
        <f t="shared" si="158"/>
        <v>0</v>
      </c>
      <c r="BF174" s="8">
        <f t="shared" si="159"/>
        <v>0</v>
      </c>
      <c r="BG174" s="8">
        <f t="shared" si="160"/>
        <v>0</v>
      </c>
      <c r="BH174" s="8">
        <f t="shared" si="161"/>
        <v>0</v>
      </c>
      <c r="BI174" s="8">
        <f t="shared" si="162"/>
        <v>0</v>
      </c>
      <c r="BJ174" s="8">
        <f t="shared" si="163"/>
        <v>0</v>
      </c>
      <c r="BK174" s="8">
        <f t="shared" si="164"/>
        <v>0</v>
      </c>
      <c r="BL174" s="8">
        <f t="shared" si="165"/>
        <v>0</v>
      </c>
      <c r="BM174" s="8">
        <f t="shared" si="166"/>
        <v>0</v>
      </c>
      <c r="BN174" s="8">
        <f t="shared" si="134"/>
        <v>0</v>
      </c>
      <c r="BO174" s="8">
        <f t="shared" si="167"/>
        <v>0</v>
      </c>
      <c r="BP174" s="8">
        <f t="shared" si="168"/>
        <v>0</v>
      </c>
      <c r="BQ174" s="8">
        <f t="shared" si="169"/>
        <v>0</v>
      </c>
      <c r="BR174" s="8">
        <f t="shared" si="170"/>
        <v>0</v>
      </c>
      <c r="BS174" s="8">
        <f t="shared" si="171"/>
        <v>0</v>
      </c>
      <c r="BT174" s="44">
        <f t="shared" si="172"/>
        <v>0</v>
      </c>
      <c r="BU174" s="7"/>
    </row>
    <row r="175" spans="1:73" s="15" customFormat="1" ht="28.8" x14ac:dyDescent="0.3">
      <c r="A175" s="4" t="s">
        <v>1342</v>
      </c>
      <c r="B175" s="4" t="s">
        <v>4174</v>
      </c>
      <c r="C175" s="4">
        <v>2015</v>
      </c>
      <c r="D175" s="4" t="s">
        <v>686</v>
      </c>
      <c r="E175" s="4">
        <v>15</v>
      </c>
      <c r="F175" s="4">
        <v>1</v>
      </c>
      <c r="G175" s="4"/>
      <c r="H175" s="4">
        <v>144</v>
      </c>
      <c r="I175" s="4">
        <v>150</v>
      </c>
      <c r="J175" s="4"/>
      <c r="K175" s="4"/>
      <c r="L175" s="4" t="s">
        <v>1343</v>
      </c>
      <c r="M175" s="4" t="s">
        <v>1344</v>
      </c>
      <c r="N175" s="4" t="s">
        <v>1345</v>
      </c>
      <c r="O175" s="4" t="s">
        <v>1346</v>
      </c>
      <c r="P175" s="4" t="s">
        <v>1347</v>
      </c>
      <c r="Q175" s="4" t="s">
        <v>1348</v>
      </c>
      <c r="R175" s="4" t="s">
        <v>34</v>
      </c>
      <c r="S175" s="4" t="s">
        <v>33</v>
      </c>
      <c r="T175" s="4" t="s">
        <v>1349</v>
      </c>
      <c r="U175" s="69"/>
      <c r="V175" s="57" t="s">
        <v>63</v>
      </c>
      <c r="W175" s="58" t="s">
        <v>28</v>
      </c>
      <c r="X175" s="70" t="str">
        <f t="shared" si="176"/>
        <v>NPolymer-based</v>
      </c>
      <c r="Y175" s="58" t="s">
        <v>980</v>
      </c>
      <c r="Z175" s="58" t="str">
        <f t="shared" si="177"/>
        <v>NCOMPLEMENT</v>
      </c>
      <c r="AA175" s="58" t="str">
        <f t="shared" si="178"/>
        <v>NPolymer-basedCOMPLEMENT</v>
      </c>
      <c r="AB175" s="8"/>
      <c r="AC175" s="8"/>
      <c r="AD175" s="8"/>
      <c r="AE175" s="8"/>
      <c r="AF175" s="8"/>
      <c r="AG175" s="8"/>
      <c r="AH175" s="8"/>
      <c r="AI175" s="8"/>
      <c r="AJ175" s="8"/>
      <c r="AK175" s="8">
        <f t="shared" si="138"/>
        <v>0</v>
      </c>
      <c r="AL175" s="8">
        <f t="shared" si="139"/>
        <v>0</v>
      </c>
      <c r="AM175" s="8">
        <f t="shared" si="140"/>
        <v>0</v>
      </c>
      <c r="AN175" s="8">
        <f t="shared" si="141"/>
        <v>0</v>
      </c>
      <c r="AO175" s="8">
        <f t="shared" si="142"/>
        <v>0</v>
      </c>
      <c r="AP175" s="8">
        <f t="shared" si="143"/>
        <v>0</v>
      </c>
      <c r="AQ175" s="8">
        <f t="shared" si="144"/>
        <v>0</v>
      </c>
      <c r="AR175" s="8">
        <f t="shared" si="145"/>
        <v>0</v>
      </c>
      <c r="AS175" s="8">
        <f t="shared" si="146"/>
        <v>0</v>
      </c>
      <c r="AT175" s="8">
        <f t="shared" si="147"/>
        <v>0</v>
      </c>
      <c r="AU175" s="8">
        <f t="shared" si="148"/>
        <v>0</v>
      </c>
      <c r="AV175" s="8">
        <f t="shared" si="149"/>
        <v>0</v>
      </c>
      <c r="AW175" s="8">
        <f t="shared" si="150"/>
        <v>0</v>
      </c>
      <c r="AX175" s="8">
        <f t="shared" si="151"/>
        <v>0</v>
      </c>
      <c r="AY175" s="8">
        <f t="shared" si="152"/>
        <v>0</v>
      </c>
      <c r="AZ175" s="8">
        <f t="shared" si="153"/>
        <v>0</v>
      </c>
      <c r="BA175" s="8">
        <f t="shared" si="154"/>
        <v>0</v>
      </c>
      <c r="BB175" s="8">
        <f t="shared" si="155"/>
        <v>0</v>
      </c>
      <c r="BC175" s="8">
        <f t="shared" si="156"/>
        <v>0</v>
      </c>
      <c r="BD175" s="8">
        <f t="shared" si="157"/>
        <v>0</v>
      </c>
      <c r="BE175" s="8">
        <f t="shared" si="158"/>
        <v>0</v>
      </c>
      <c r="BF175" s="8">
        <f t="shared" si="159"/>
        <v>0</v>
      </c>
      <c r="BG175" s="8">
        <f t="shared" si="160"/>
        <v>0</v>
      </c>
      <c r="BH175" s="8">
        <f t="shared" si="161"/>
        <v>0</v>
      </c>
      <c r="BI175" s="8">
        <f t="shared" si="162"/>
        <v>0</v>
      </c>
      <c r="BJ175" s="8">
        <f t="shared" si="163"/>
        <v>0</v>
      </c>
      <c r="BK175" s="8">
        <f t="shared" si="164"/>
        <v>0</v>
      </c>
      <c r="BL175" s="8">
        <f t="shared" si="165"/>
        <v>0</v>
      </c>
      <c r="BM175" s="8">
        <f t="shared" si="166"/>
        <v>0</v>
      </c>
      <c r="BN175" s="8">
        <f t="shared" si="134"/>
        <v>0</v>
      </c>
      <c r="BO175" s="8">
        <f t="shared" si="167"/>
        <v>0</v>
      </c>
      <c r="BP175" s="8">
        <f t="shared" si="168"/>
        <v>0</v>
      </c>
      <c r="BQ175" s="8">
        <f t="shared" si="169"/>
        <v>0</v>
      </c>
      <c r="BR175" s="8">
        <f t="shared" si="170"/>
        <v>0</v>
      </c>
      <c r="BS175" s="8">
        <f t="shared" si="171"/>
        <v>0</v>
      </c>
      <c r="BT175" s="44">
        <f t="shared" si="172"/>
        <v>0</v>
      </c>
      <c r="BU175" s="7"/>
    </row>
    <row r="176" spans="1:73" s="15" customFormat="1" ht="28.8" x14ac:dyDescent="0.3">
      <c r="A176" s="4" t="s">
        <v>1350</v>
      </c>
      <c r="B176" s="4" t="s">
        <v>4175</v>
      </c>
      <c r="C176" s="4">
        <v>2014</v>
      </c>
      <c r="D176" s="4" t="s">
        <v>632</v>
      </c>
      <c r="E176" s="4">
        <v>6</v>
      </c>
      <c r="F176" s="4">
        <v>18</v>
      </c>
      <c r="G176" s="4"/>
      <c r="H176" s="4">
        <v>15913</v>
      </c>
      <c r="I176" s="4">
        <v>15924</v>
      </c>
      <c r="J176" s="4"/>
      <c r="K176" s="4">
        <v>3</v>
      </c>
      <c r="L176" s="4" t="s">
        <v>1351</v>
      </c>
      <c r="M176" s="4" t="s">
        <v>1352</v>
      </c>
      <c r="N176" s="4" t="s">
        <v>1353</v>
      </c>
      <c r="O176" s="4" t="s">
        <v>1354</v>
      </c>
      <c r="P176" s="4" t="s">
        <v>1355</v>
      </c>
      <c r="Q176" s="4" t="s">
        <v>1356</v>
      </c>
      <c r="R176" s="4" t="s">
        <v>34</v>
      </c>
      <c r="S176" s="4" t="s">
        <v>33</v>
      </c>
      <c r="T176" s="4" t="s">
        <v>1357</v>
      </c>
      <c r="U176" s="69"/>
      <c r="V176" s="57" t="s">
        <v>63</v>
      </c>
      <c r="W176" s="58" t="s">
        <v>28</v>
      </c>
      <c r="X176" s="70" t="str">
        <f t="shared" si="176"/>
        <v>NPolymer-based</v>
      </c>
      <c r="Y176" s="58" t="s">
        <v>980</v>
      </c>
      <c r="Z176" s="58" t="str">
        <f t="shared" si="177"/>
        <v>NCOMPLEMENT</v>
      </c>
      <c r="AA176" s="58" t="str">
        <f t="shared" si="178"/>
        <v>NPolymer-basedCOMPLEMENT</v>
      </c>
      <c r="AB176" s="8"/>
      <c r="AC176" s="8"/>
      <c r="AD176" s="8"/>
      <c r="AE176" s="8"/>
      <c r="AF176" s="8"/>
      <c r="AG176" s="8"/>
      <c r="AH176" s="8"/>
      <c r="AI176" s="8"/>
      <c r="AJ176" s="8"/>
      <c r="AK176" s="8">
        <f t="shared" si="138"/>
        <v>0</v>
      </c>
      <c r="AL176" s="8">
        <f t="shared" si="139"/>
        <v>0</v>
      </c>
      <c r="AM176" s="8">
        <f t="shared" si="140"/>
        <v>0</v>
      </c>
      <c r="AN176" s="8">
        <f t="shared" si="141"/>
        <v>0</v>
      </c>
      <c r="AO176" s="8">
        <f t="shared" si="142"/>
        <v>0</v>
      </c>
      <c r="AP176" s="8">
        <f t="shared" si="143"/>
        <v>0</v>
      </c>
      <c r="AQ176" s="8">
        <f t="shared" si="144"/>
        <v>0</v>
      </c>
      <c r="AR176" s="8">
        <f t="shared" si="145"/>
        <v>0</v>
      </c>
      <c r="AS176" s="8">
        <f t="shared" si="146"/>
        <v>0</v>
      </c>
      <c r="AT176" s="8">
        <f t="shared" si="147"/>
        <v>0</v>
      </c>
      <c r="AU176" s="8">
        <f t="shared" si="148"/>
        <v>0</v>
      </c>
      <c r="AV176" s="8">
        <f t="shared" si="149"/>
        <v>0</v>
      </c>
      <c r="AW176" s="8">
        <f t="shared" si="150"/>
        <v>0</v>
      </c>
      <c r="AX176" s="8">
        <f t="shared" si="151"/>
        <v>0</v>
      </c>
      <c r="AY176" s="8">
        <f t="shared" si="152"/>
        <v>0</v>
      </c>
      <c r="AZ176" s="8">
        <f t="shared" si="153"/>
        <v>0</v>
      </c>
      <c r="BA176" s="8">
        <f t="shared" si="154"/>
        <v>0</v>
      </c>
      <c r="BB176" s="8">
        <f t="shared" si="155"/>
        <v>0</v>
      </c>
      <c r="BC176" s="8">
        <f t="shared" si="156"/>
        <v>0</v>
      </c>
      <c r="BD176" s="8">
        <f t="shared" si="157"/>
        <v>0</v>
      </c>
      <c r="BE176" s="8">
        <f t="shared" si="158"/>
        <v>0</v>
      </c>
      <c r="BF176" s="8">
        <f t="shared" si="159"/>
        <v>0</v>
      </c>
      <c r="BG176" s="8">
        <f t="shared" si="160"/>
        <v>0</v>
      </c>
      <c r="BH176" s="8">
        <f t="shared" si="161"/>
        <v>0</v>
      </c>
      <c r="BI176" s="8">
        <f t="shared" si="162"/>
        <v>0</v>
      </c>
      <c r="BJ176" s="8">
        <f t="shared" si="163"/>
        <v>0</v>
      </c>
      <c r="BK176" s="8">
        <f t="shared" si="164"/>
        <v>0</v>
      </c>
      <c r="BL176" s="8">
        <f t="shared" si="165"/>
        <v>0</v>
      </c>
      <c r="BM176" s="8">
        <f t="shared" si="166"/>
        <v>0</v>
      </c>
      <c r="BN176" s="8">
        <f t="shared" si="134"/>
        <v>0</v>
      </c>
      <c r="BO176" s="8">
        <f t="shared" si="167"/>
        <v>0</v>
      </c>
      <c r="BP176" s="8">
        <f t="shared" si="168"/>
        <v>0</v>
      </c>
      <c r="BQ176" s="8">
        <f t="shared" si="169"/>
        <v>0</v>
      </c>
      <c r="BR176" s="8">
        <f t="shared" si="170"/>
        <v>0</v>
      </c>
      <c r="BS176" s="8">
        <f t="shared" si="171"/>
        <v>0</v>
      </c>
      <c r="BT176" s="44">
        <f t="shared" si="172"/>
        <v>0</v>
      </c>
      <c r="BU176" s="7"/>
    </row>
    <row r="177" spans="1:73" s="15" customFormat="1" ht="28.8" x14ac:dyDescent="0.3">
      <c r="A177" s="4" t="s">
        <v>1358</v>
      </c>
      <c r="B177" s="4" t="s">
        <v>4176</v>
      </c>
      <c r="C177" s="4">
        <v>2013</v>
      </c>
      <c r="D177" s="4" t="s">
        <v>288</v>
      </c>
      <c r="E177" s="4">
        <v>1830</v>
      </c>
      <c r="F177" s="4">
        <v>8</v>
      </c>
      <c r="G177" s="4"/>
      <c r="H177" s="4">
        <v>4244</v>
      </c>
      <c r="I177" s="4">
        <v>4253</v>
      </c>
      <c r="J177" s="4"/>
      <c r="K177" s="4">
        <v>15</v>
      </c>
      <c r="L177" s="4" t="s">
        <v>1359</v>
      </c>
      <c r="M177" s="4" t="s">
        <v>1360</v>
      </c>
      <c r="N177" s="4" t="s">
        <v>1361</v>
      </c>
      <c r="O177" s="4" t="s">
        <v>1362</v>
      </c>
      <c r="P177" s="4" t="s">
        <v>1363</v>
      </c>
      <c r="Q177" s="4" t="s">
        <v>1364</v>
      </c>
      <c r="R177" s="4" t="s">
        <v>34</v>
      </c>
      <c r="S177" s="4" t="s">
        <v>33</v>
      </c>
      <c r="T177" s="4" t="s">
        <v>1365</v>
      </c>
      <c r="U177" s="69"/>
      <c r="V177" s="57" t="s">
        <v>63</v>
      </c>
      <c r="W177" s="58" t="s">
        <v>26</v>
      </c>
      <c r="X177" s="70" t="str">
        <f t="shared" si="176"/>
        <v>NInorganic</v>
      </c>
      <c r="Y177" s="58" t="s">
        <v>980</v>
      </c>
      <c r="Z177" s="58" t="str">
        <f t="shared" si="177"/>
        <v>NCOMPLEMENT</v>
      </c>
      <c r="AA177" s="58" t="str">
        <f t="shared" si="178"/>
        <v>NInorganicCOMPLEMENT</v>
      </c>
      <c r="AB177" s="8"/>
      <c r="AC177" s="8"/>
      <c r="AD177" s="8"/>
      <c r="AE177" s="8"/>
      <c r="AF177" s="8"/>
      <c r="AG177" s="8"/>
      <c r="AH177" s="8"/>
      <c r="AI177" s="8"/>
      <c r="AJ177" s="8"/>
      <c r="AK177" s="8">
        <f t="shared" si="138"/>
        <v>0</v>
      </c>
      <c r="AL177" s="8">
        <f t="shared" si="139"/>
        <v>0</v>
      </c>
      <c r="AM177" s="8">
        <f t="shared" si="140"/>
        <v>0</v>
      </c>
      <c r="AN177" s="8">
        <f t="shared" si="141"/>
        <v>0</v>
      </c>
      <c r="AO177" s="8">
        <f t="shared" si="142"/>
        <v>0</v>
      </c>
      <c r="AP177" s="8">
        <f t="shared" si="143"/>
        <v>0</v>
      </c>
      <c r="AQ177" s="8">
        <f t="shared" si="144"/>
        <v>0</v>
      </c>
      <c r="AR177" s="8">
        <f t="shared" si="145"/>
        <v>0</v>
      </c>
      <c r="AS177" s="8">
        <f t="shared" si="146"/>
        <v>0</v>
      </c>
      <c r="AT177" s="8">
        <f t="shared" si="147"/>
        <v>0</v>
      </c>
      <c r="AU177" s="8">
        <f t="shared" si="148"/>
        <v>0</v>
      </c>
      <c r="AV177" s="8">
        <f t="shared" si="149"/>
        <v>0</v>
      </c>
      <c r="AW177" s="8">
        <f t="shared" si="150"/>
        <v>0</v>
      </c>
      <c r="AX177" s="8">
        <f t="shared" si="151"/>
        <v>0</v>
      </c>
      <c r="AY177" s="8">
        <f t="shared" si="152"/>
        <v>0</v>
      </c>
      <c r="AZ177" s="8">
        <f t="shared" si="153"/>
        <v>0</v>
      </c>
      <c r="BA177" s="8">
        <f t="shared" si="154"/>
        <v>0</v>
      </c>
      <c r="BB177" s="8">
        <f t="shared" si="155"/>
        <v>0</v>
      </c>
      <c r="BC177" s="8">
        <f t="shared" si="156"/>
        <v>0</v>
      </c>
      <c r="BD177" s="8">
        <f t="shared" si="157"/>
        <v>0</v>
      </c>
      <c r="BE177" s="8">
        <f t="shared" si="158"/>
        <v>0</v>
      </c>
      <c r="BF177" s="8">
        <f t="shared" si="159"/>
        <v>0</v>
      </c>
      <c r="BG177" s="8">
        <f t="shared" si="160"/>
        <v>0</v>
      </c>
      <c r="BH177" s="8">
        <f t="shared" si="161"/>
        <v>0</v>
      </c>
      <c r="BI177" s="8">
        <f t="shared" si="162"/>
        <v>0</v>
      </c>
      <c r="BJ177" s="8">
        <f t="shared" si="163"/>
        <v>0</v>
      </c>
      <c r="BK177" s="8">
        <f t="shared" si="164"/>
        <v>0</v>
      </c>
      <c r="BL177" s="8">
        <f t="shared" si="165"/>
        <v>0</v>
      </c>
      <c r="BM177" s="8">
        <f t="shared" si="166"/>
        <v>0</v>
      </c>
      <c r="BN177" s="8">
        <f t="shared" si="134"/>
        <v>0</v>
      </c>
      <c r="BO177" s="8">
        <f t="shared" si="167"/>
        <v>0</v>
      </c>
      <c r="BP177" s="8">
        <f t="shared" si="168"/>
        <v>0</v>
      </c>
      <c r="BQ177" s="8">
        <f t="shared" si="169"/>
        <v>0</v>
      </c>
      <c r="BR177" s="8">
        <f t="shared" si="170"/>
        <v>0</v>
      </c>
      <c r="BS177" s="8">
        <f t="shared" si="171"/>
        <v>0</v>
      </c>
      <c r="BT177" s="44">
        <f t="shared" si="172"/>
        <v>0</v>
      </c>
      <c r="BU177" s="7"/>
    </row>
    <row r="178" spans="1:73" s="15" customFormat="1" ht="28.8" x14ac:dyDescent="0.3">
      <c r="A178" s="4" t="s">
        <v>1366</v>
      </c>
      <c r="B178" s="4" t="s">
        <v>4177</v>
      </c>
      <c r="C178" s="4">
        <v>2013</v>
      </c>
      <c r="D178" s="4" t="s">
        <v>1367</v>
      </c>
      <c r="E178" s="4">
        <v>776</v>
      </c>
      <c r="F178" s="4"/>
      <c r="G178" s="4"/>
      <c r="H178" s="4">
        <v>17</v>
      </c>
      <c r="I178" s="4">
        <v>23</v>
      </c>
      <c r="J178" s="4"/>
      <c r="K178" s="4">
        <v>13</v>
      </c>
      <c r="L178" s="4" t="s">
        <v>1368</v>
      </c>
      <c r="M178" s="4" t="s">
        <v>1369</v>
      </c>
      <c r="N178" s="4" t="s">
        <v>1370</v>
      </c>
      <c r="O178" s="4" t="s">
        <v>1371</v>
      </c>
      <c r="P178" s="4" t="s">
        <v>1372</v>
      </c>
      <c r="Q178" s="4" t="s">
        <v>1373</v>
      </c>
      <c r="R178" s="4" t="s">
        <v>34</v>
      </c>
      <c r="S178" s="4" t="s">
        <v>33</v>
      </c>
      <c r="T178" s="4" t="s">
        <v>1374</v>
      </c>
      <c r="U178" s="69"/>
      <c r="V178" s="57" t="s">
        <v>63</v>
      </c>
      <c r="W178" s="58" t="s">
        <v>28</v>
      </c>
      <c r="X178" s="70" t="str">
        <f t="shared" si="176"/>
        <v>NPolymer-based</v>
      </c>
      <c r="Y178" s="58" t="s">
        <v>980</v>
      </c>
      <c r="Z178" s="58" t="str">
        <f t="shared" si="177"/>
        <v>NCOMPLEMENT</v>
      </c>
      <c r="AA178" s="58" t="str">
        <f t="shared" si="178"/>
        <v>NPolymer-basedCOMPLEMENT</v>
      </c>
      <c r="AB178" s="8"/>
      <c r="AC178" s="8"/>
      <c r="AD178" s="8"/>
      <c r="AE178" s="8"/>
      <c r="AF178" s="8"/>
      <c r="AG178" s="8"/>
      <c r="AH178" s="8"/>
      <c r="AI178" s="8"/>
      <c r="AJ178" s="8"/>
      <c r="AK178" s="8">
        <f t="shared" si="138"/>
        <v>0</v>
      </c>
      <c r="AL178" s="8">
        <f t="shared" si="139"/>
        <v>0</v>
      </c>
      <c r="AM178" s="8">
        <f t="shared" si="140"/>
        <v>0</v>
      </c>
      <c r="AN178" s="8">
        <f t="shared" si="141"/>
        <v>0</v>
      </c>
      <c r="AO178" s="8">
        <f t="shared" si="142"/>
        <v>0</v>
      </c>
      <c r="AP178" s="8">
        <f t="shared" si="143"/>
        <v>0</v>
      </c>
      <c r="AQ178" s="8">
        <f t="shared" si="144"/>
        <v>0</v>
      </c>
      <c r="AR178" s="8">
        <f t="shared" si="145"/>
        <v>0</v>
      </c>
      <c r="AS178" s="8">
        <f t="shared" si="146"/>
        <v>0</v>
      </c>
      <c r="AT178" s="8">
        <f t="shared" si="147"/>
        <v>0</v>
      </c>
      <c r="AU178" s="8">
        <f t="shared" si="148"/>
        <v>0</v>
      </c>
      <c r="AV178" s="8">
        <f t="shared" si="149"/>
        <v>0</v>
      </c>
      <c r="AW178" s="8">
        <f t="shared" si="150"/>
        <v>0</v>
      </c>
      <c r="AX178" s="8">
        <f t="shared" si="151"/>
        <v>0</v>
      </c>
      <c r="AY178" s="8">
        <f t="shared" si="152"/>
        <v>0</v>
      </c>
      <c r="AZ178" s="8">
        <f t="shared" si="153"/>
        <v>0</v>
      </c>
      <c r="BA178" s="8">
        <f t="shared" si="154"/>
        <v>0</v>
      </c>
      <c r="BB178" s="8">
        <f t="shared" si="155"/>
        <v>0</v>
      </c>
      <c r="BC178" s="8">
        <f t="shared" si="156"/>
        <v>0</v>
      </c>
      <c r="BD178" s="8">
        <f t="shared" si="157"/>
        <v>0</v>
      </c>
      <c r="BE178" s="8">
        <f t="shared" si="158"/>
        <v>0</v>
      </c>
      <c r="BF178" s="8">
        <f t="shared" si="159"/>
        <v>0</v>
      </c>
      <c r="BG178" s="8">
        <f t="shared" si="160"/>
        <v>0</v>
      </c>
      <c r="BH178" s="8">
        <f t="shared" si="161"/>
        <v>0</v>
      </c>
      <c r="BI178" s="8">
        <f t="shared" si="162"/>
        <v>0</v>
      </c>
      <c r="BJ178" s="8">
        <f t="shared" si="163"/>
        <v>0</v>
      </c>
      <c r="BK178" s="8">
        <f t="shared" si="164"/>
        <v>0</v>
      </c>
      <c r="BL178" s="8">
        <f t="shared" si="165"/>
        <v>0</v>
      </c>
      <c r="BM178" s="8">
        <f t="shared" si="166"/>
        <v>0</v>
      </c>
      <c r="BN178" s="8">
        <f t="shared" si="134"/>
        <v>0</v>
      </c>
      <c r="BO178" s="8">
        <f t="shared" si="167"/>
        <v>0</v>
      </c>
      <c r="BP178" s="8">
        <f t="shared" si="168"/>
        <v>0</v>
      </c>
      <c r="BQ178" s="8">
        <f t="shared" si="169"/>
        <v>0</v>
      </c>
      <c r="BR178" s="8">
        <f t="shared" si="170"/>
        <v>0</v>
      </c>
      <c r="BS178" s="8">
        <f t="shared" si="171"/>
        <v>0</v>
      </c>
      <c r="BT178" s="44">
        <f t="shared" si="172"/>
        <v>0</v>
      </c>
      <c r="BU178" s="7"/>
    </row>
    <row r="179" spans="1:73" s="15" customFormat="1" ht="28.8" x14ac:dyDescent="0.3">
      <c r="A179" s="4" t="s">
        <v>1375</v>
      </c>
      <c r="B179" s="4" t="s">
        <v>4178</v>
      </c>
      <c r="C179" s="4">
        <v>2013</v>
      </c>
      <c r="D179" s="4" t="s">
        <v>699</v>
      </c>
      <c r="E179" s="4">
        <v>1</v>
      </c>
      <c r="F179" s="4">
        <v>4</v>
      </c>
      <c r="G179" s="4"/>
      <c r="H179" s="4">
        <v>447</v>
      </c>
      <c r="I179" s="4">
        <v>453</v>
      </c>
      <c r="J179" s="4"/>
      <c r="K179" s="4">
        <v>26</v>
      </c>
      <c r="L179" s="4" t="s">
        <v>1376</v>
      </c>
      <c r="M179" s="4" t="s">
        <v>1377</v>
      </c>
      <c r="N179" s="4" t="s">
        <v>1378</v>
      </c>
      <c r="O179" s="4" t="s">
        <v>1379</v>
      </c>
      <c r="P179" s="4" t="s">
        <v>1380</v>
      </c>
      <c r="Q179" s="4"/>
      <c r="R179" s="4" t="s">
        <v>34</v>
      </c>
      <c r="S179" s="4" t="s">
        <v>33</v>
      </c>
      <c r="T179" s="4" t="s">
        <v>1381</v>
      </c>
      <c r="U179" s="69"/>
      <c r="V179" s="57" t="s">
        <v>63</v>
      </c>
      <c r="W179" s="58" t="s">
        <v>28</v>
      </c>
      <c r="X179" s="70" t="str">
        <f t="shared" si="176"/>
        <v>NPolymer-based</v>
      </c>
      <c r="Y179" s="58" t="s">
        <v>980</v>
      </c>
      <c r="Z179" s="58" t="str">
        <f t="shared" si="177"/>
        <v>NCOMPLEMENT</v>
      </c>
      <c r="AA179" s="58" t="str">
        <f t="shared" si="178"/>
        <v>NPolymer-basedCOMPLEMENT</v>
      </c>
      <c r="AB179" s="8"/>
      <c r="AC179" s="8"/>
      <c r="AD179" s="8"/>
      <c r="AE179" s="8"/>
      <c r="AF179" s="8"/>
      <c r="AG179" s="8"/>
      <c r="AH179" s="8"/>
      <c r="AI179" s="8"/>
      <c r="AJ179" s="8"/>
      <c r="AK179" s="8">
        <f t="shared" si="138"/>
        <v>0</v>
      </c>
      <c r="AL179" s="8">
        <f t="shared" si="139"/>
        <v>0</v>
      </c>
      <c r="AM179" s="8">
        <f t="shared" si="140"/>
        <v>0</v>
      </c>
      <c r="AN179" s="8">
        <f t="shared" si="141"/>
        <v>0</v>
      </c>
      <c r="AO179" s="8">
        <f t="shared" si="142"/>
        <v>0</v>
      </c>
      <c r="AP179" s="8">
        <f t="shared" si="143"/>
        <v>0</v>
      </c>
      <c r="AQ179" s="8">
        <f t="shared" si="144"/>
        <v>0</v>
      </c>
      <c r="AR179" s="8">
        <f t="shared" si="145"/>
        <v>0</v>
      </c>
      <c r="AS179" s="8">
        <f t="shared" si="146"/>
        <v>0</v>
      </c>
      <c r="AT179" s="8">
        <f t="shared" si="147"/>
        <v>0</v>
      </c>
      <c r="AU179" s="8">
        <f t="shared" si="148"/>
        <v>0</v>
      </c>
      <c r="AV179" s="8">
        <f t="shared" si="149"/>
        <v>0</v>
      </c>
      <c r="AW179" s="8">
        <f t="shared" si="150"/>
        <v>0</v>
      </c>
      <c r="AX179" s="8">
        <f t="shared" si="151"/>
        <v>0</v>
      </c>
      <c r="AY179" s="8">
        <f t="shared" si="152"/>
        <v>0</v>
      </c>
      <c r="AZ179" s="8">
        <f t="shared" si="153"/>
        <v>0</v>
      </c>
      <c r="BA179" s="8">
        <f t="shared" si="154"/>
        <v>0</v>
      </c>
      <c r="BB179" s="8">
        <f t="shared" si="155"/>
        <v>0</v>
      </c>
      <c r="BC179" s="8">
        <f t="shared" si="156"/>
        <v>0</v>
      </c>
      <c r="BD179" s="8">
        <f t="shared" si="157"/>
        <v>0</v>
      </c>
      <c r="BE179" s="8">
        <f t="shared" si="158"/>
        <v>0</v>
      </c>
      <c r="BF179" s="8">
        <f t="shared" si="159"/>
        <v>0</v>
      </c>
      <c r="BG179" s="8">
        <f t="shared" si="160"/>
        <v>0</v>
      </c>
      <c r="BH179" s="8">
        <f t="shared" si="161"/>
        <v>0</v>
      </c>
      <c r="BI179" s="8">
        <f t="shared" si="162"/>
        <v>0</v>
      </c>
      <c r="BJ179" s="8">
        <f t="shared" si="163"/>
        <v>0</v>
      </c>
      <c r="BK179" s="8">
        <f t="shared" si="164"/>
        <v>0</v>
      </c>
      <c r="BL179" s="8">
        <f t="shared" si="165"/>
        <v>0</v>
      </c>
      <c r="BM179" s="8">
        <f t="shared" si="166"/>
        <v>0</v>
      </c>
      <c r="BN179" s="8">
        <f t="shared" si="134"/>
        <v>0</v>
      </c>
      <c r="BO179" s="8">
        <f t="shared" si="167"/>
        <v>0</v>
      </c>
      <c r="BP179" s="8">
        <f t="shared" si="168"/>
        <v>0</v>
      </c>
      <c r="BQ179" s="8">
        <f t="shared" si="169"/>
        <v>0</v>
      </c>
      <c r="BR179" s="8">
        <f t="shared" si="170"/>
        <v>0</v>
      </c>
      <c r="BS179" s="8">
        <f t="shared" si="171"/>
        <v>0</v>
      </c>
      <c r="BT179" s="44">
        <f t="shared" si="172"/>
        <v>0</v>
      </c>
      <c r="BU179" s="7"/>
    </row>
    <row r="180" spans="1:73" s="15" customFormat="1" ht="28.8" x14ac:dyDescent="0.3">
      <c r="A180" s="4" t="s">
        <v>1382</v>
      </c>
      <c r="B180" s="4" t="s">
        <v>4179</v>
      </c>
      <c r="C180" s="4">
        <v>2011</v>
      </c>
      <c r="D180" s="4" t="s">
        <v>1383</v>
      </c>
      <c r="E180" s="4">
        <v>25</v>
      </c>
      <c r="F180" s="4">
        <v>3</v>
      </c>
      <c r="G180" s="4"/>
      <c r="H180" s="4">
        <v>91</v>
      </c>
      <c r="I180" s="4">
        <v>94</v>
      </c>
      <c r="J180" s="4"/>
      <c r="K180" s="4">
        <v>22</v>
      </c>
      <c r="L180" s="4"/>
      <c r="M180" s="4" t="s">
        <v>1384</v>
      </c>
      <c r="N180" s="4" t="s">
        <v>1204</v>
      </c>
      <c r="O180" s="4" t="s">
        <v>1385</v>
      </c>
      <c r="P180" s="4" t="s">
        <v>1386</v>
      </c>
      <c r="Q180" s="4"/>
      <c r="R180" s="4" t="s">
        <v>34</v>
      </c>
      <c r="S180" s="4" t="s">
        <v>33</v>
      </c>
      <c r="T180" s="4" t="s">
        <v>1387</v>
      </c>
      <c r="U180" s="69"/>
      <c r="V180" s="57" t="s">
        <v>63</v>
      </c>
      <c r="W180" s="58" t="s">
        <v>26</v>
      </c>
      <c r="X180" s="70" t="str">
        <f t="shared" si="176"/>
        <v>NInorganic</v>
      </c>
      <c r="Y180" s="58" t="s">
        <v>980</v>
      </c>
      <c r="Z180" s="58" t="str">
        <f t="shared" si="177"/>
        <v>NCOMPLEMENT</v>
      </c>
      <c r="AA180" s="58" t="str">
        <f t="shared" si="178"/>
        <v>NInorganicCOMPLEMENT</v>
      </c>
      <c r="AB180" s="8"/>
      <c r="AC180" s="8"/>
      <c r="AD180" s="8"/>
      <c r="AE180" s="8"/>
      <c r="AF180" s="8"/>
      <c r="AG180" s="8"/>
      <c r="AH180" s="8"/>
      <c r="AI180" s="8"/>
      <c r="AJ180" s="8"/>
      <c r="AK180" s="8">
        <f t="shared" si="138"/>
        <v>0</v>
      </c>
      <c r="AL180" s="8">
        <f t="shared" si="139"/>
        <v>0</v>
      </c>
      <c r="AM180" s="8">
        <f t="shared" si="140"/>
        <v>0</v>
      </c>
      <c r="AN180" s="8">
        <f t="shared" si="141"/>
        <v>0</v>
      </c>
      <c r="AO180" s="8">
        <f t="shared" si="142"/>
        <v>0</v>
      </c>
      <c r="AP180" s="8">
        <f t="shared" si="143"/>
        <v>0</v>
      </c>
      <c r="AQ180" s="8">
        <f t="shared" si="144"/>
        <v>0</v>
      </c>
      <c r="AR180" s="8">
        <f t="shared" si="145"/>
        <v>0</v>
      </c>
      <c r="AS180" s="8">
        <f t="shared" si="146"/>
        <v>0</v>
      </c>
      <c r="AT180" s="8">
        <f t="shared" si="147"/>
        <v>0</v>
      </c>
      <c r="AU180" s="8">
        <f t="shared" si="148"/>
        <v>0</v>
      </c>
      <c r="AV180" s="8">
        <f t="shared" si="149"/>
        <v>0</v>
      </c>
      <c r="AW180" s="8">
        <f t="shared" si="150"/>
        <v>0</v>
      </c>
      <c r="AX180" s="8">
        <f t="shared" si="151"/>
        <v>0</v>
      </c>
      <c r="AY180" s="8">
        <f t="shared" si="152"/>
        <v>0</v>
      </c>
      <c r="AZ180" s="8">
        <f t="shared" si="153"/>
        <v>0</v>
      </c>
      <c r="BA180" s="8">
        <f t="shared" si="154"/>
        <v>0</v>
      </c>
      <c r="BB180" s="8">
        <f t="shared" si="155"/>
        <v>0</v>
      </c>
      <c r="BC180" s="8">
        <f t="shared" si="156"/>
        <v>0</v>
      </c>
      <c r="BD180" s="8">
        <f t="shared" si="157"/>
        <v>0</v>
      </c>
      <c r="BE180" s="8">
        <f t="shared" si="158"/>
        <v>0</v>
      </c>
      <c r="BF180" s="8">
        <f t="shared" si="159"/>
        <v>0</v>
      </c>
      <c r="BG180" s="8">
        <f t="shared" si="160"/>
        <v>0</v>
      </c>
      <c r="BH180" s="8">
        <f t="shared" si="161"/>
        <v>0</v>
      </c>
      <c r="BI180" s="8">
        <f t="shared" si="162"/>
        <v>0</v>
      </c>
      <c r="BJ180" s="8">
        <f t="shared" si="163"/>
        <v>0</v>
      </c>
      <c r="BK180" s="8">
        <f t="shared" si="164"/>
        <v>0</v>
      </c>
      <c r="BL180" s="8">
        <f t="shared" si="165"/>
        <v>0</v>
      </c>
      <c r="BM180" s="8">
        <f t="shared" si="166"/>
        <v>0</v>
      </c>
      <c r="BN180" s="8">
        <f t="shared" si="134"/>
        <v>0</v>
      </c>
      <c r="BO180" s="8">
        <f t="shared" si="167"/>
        <v>0</v>
      </c>
      <c r="BP180" s="8">
        <f t="shared" si="168"/>
        <v>0</v>
      </c>
      <c r="BQ180" s="8">
        <f t="shared" si="169"/>
        <v>0</v>
      </c>
      <c r="BR180" s="8">
        <f t="shared" si="170"/>
        <v>0</v>
      </c>
      <c r="BS180" s="8">
        <f t="shared" si="171"/>
        <v>0</v>
      </c>
      <c r="BT180" s="44">
        <f t="shared" si="172"/>
        <v>0</v>
      </c>
      <c r="BU180" s="7"/>
    </row>
    <row r="181" spans="1:73" s="15" customFormat="1" ht="28.8" x14ac:dyDescent="0.3">
      <c r="A181" s="4" t="s">
        <v>170</v>
      </c>
      <c r="B181" s="4" t="s">
        <v>169</v>
      </c>
      <c r="C181" s="4">
        <v>2009</v>
      </c>
      <c r="D181" s="4" t="s">
        <v>168</v>
      </c>
      <c r="E181" s="4">
        <v>11</v>
      </c>
      <c r="F181" s="4">
        <v>6</v>
      </c>
      <c r="G181" s="4"/>
      <c r="H181" s="4">
        <v>1187</v>
      </c>
      <c r="I181" s="4">
        <v>1194</v>
      </c>
      <c r="J181" s="4"/>
      <c r="K181" s="4">
        <v>28</v>
      </c>
      <c r="L181" s="4" t="s">
        <v>167</v>
      </c>
      <c r="M181" s="4" t="s">
        <v>166</v>
      </c>
      <c r="N181" s="4" t="s">
        <v>1388</v>
      </c>
      <c r="O181" s="4" t="s">
        <v>1389</v>
      </c>
      <c r="P181" s="4" t="s">
        <v>165</v>
      </c>
      <c r="Q181" s="4" t="s">
        <v>1390</v>
      </c>
      <c r="R181" s="4" t="s">
        <v>34</v>
      </c>
      <c r="S181" s="4" t="s">
        <v>33</v>
      </c>
      <c r="T181" s="4" t="s">
        <v>164</v>
      </c>
      <c r="U181" s="69"/>
      <c r="V181" s="57" t="s">
        <v>63</v>
      </c>
      <c r="W181" s="58" t="s">
        <v>28</v>
      </c>
      <c r="X181" s="70" t="str">
        <f t="shared" si="176"/>
        <v>NPolymer-based</v>
      </c>
      <c r="Y181" s="58" t="s">
        <v>980</v>
      </c>
      <c r="Z181" s="58" t="str">
        <f t="shared" si="177"/>
        <v>NCOMPLEMENT</v>
      </c>
      <c r="AA181" s="58" t="str">
        <f t="shared" si="178"/>
        <v>NPolymer-basedCOMPLEMENT</v>
      </c>
      <c r="AB181" s="8"/>
      <c r="AC181" s="8"/>
      <c r="AD181" s="8"/>
      <c r="AE181" s="8"/>
      <c r="AF181" s="8"/>
      <c r="AG181" s="8"/>
      <c r="AH181" s="8"/>
      <c r="AI181" s="8"/>
      <c r="AJ181" s="8"/>
      <c r="AK181" s="8">
        <f t="shared" si="138"/>
        <v>0</v>
      </c>
      <c r="AL181" s="8">
        <f t="shared" si="139"/>
        <v>0</v>
      </c>
      <c r="AM181" s="8">
        <f t="shared" si="140"/>
        <v>0</v>
      </c>
      <c r="AN181" s="8">
        <f t="shared" si="141"/>
        <v>0</v>
      </c>
      <c r="AO181" s="8">
        <f t="shared" si="142"/>
        <v>0</v>
      </c>
      <c r="AP181" s="8">
        <f t="shared" si="143"/>
        <v>0</v>
      </c>
      <c r="AQ181" s="8">
        <f t="shared" si="144"/>
        <v>0</v>
      </c>
      <c r="AR181" s="8">
        <f t="shared" si="145"/>
        <v>0</v>
      </c>
      <c r="AS181" s="8">
        <f t="shared" si="146"/>
        <v>0</v>
      </c>
      <c r="AT181" s="8">
        <f t="shared" si="147"/>
        <v>0</v>
      </c>
      <c r="AU181" s="8">
        <f t="shared" si="148"/>
        <v>0</v>
      </c>
      <c r="AV181" s="8">
        <f t="shared" si="149"/>
        <v>0</v>
      </c>
      <c r="AW181" s="8">
        <f t="shared" si="150"/>
        <v>0</v>
      </c>
      <c r="AX181" s="8">
        <f t="shared" si="151"/>
        <v>0</v>
      </c>
      <c r="AY181" s="8">
        <f t="shared" si="152"/>
        <v>0</v>
      </c>
      <c r="AZ181" s="8">
        <f t="shared" si="153"/>
        <v>0</v>
      </c>
      <c r="BA181" s="8">
        <f t="shared" si="154"/>
        <v>0</v>
      </c>
      <c r="BB181" s="8">
        <f t="shared" si="155"/>
        <v>0</v>
      </c>
      <c r="BC181" s="8">
        <f t="shared" si="156"/>
        <v>0</v>
      </c>
      <c r="BD181" s="8">
        <f t="shared" si="157"/>
        <v>0</v>
      </c>
      <c r="BE181" s="8">
        <f t="shared" si="158"/>
        <v>0</v>
      </c>
      <c r="BF181" s="8">
        <f t="shared" si="159"/>
        <v>0</v>
      </c>
      <c r="BG181" s="8">
        <f t="shared" si="160"/>
        <v>0</v>
      </c>
      <c r="BH181" s="8">
        <f t="shared" si="161"/>
        <v>0</v>
      </c>
      <c r="BI181" s="8">
        <f t="shared" si="162"/>
        <v>0</v>
      </c>
      <c r="BJ181" s="8">
        <f t="shared" si="163"/>
        <v>0</v>
      </c>
      <c r="BK181" s="8">
        <f t="shared" si="164"/>
        <v>0</v>
      </c>
      <c r="BL181" s="8">
        <f t="shared" si="165"/>
        <v>0</v>
      </c>
      <c r="BM181" s="8">
        <f t="shared" si="166"/>
        <v>0</v>
      </c>
      <c r="BN181" s="8">
        <f t="shared" ref="BN181:BN244" si="179">IF(AND($Z181=BN$2,AD181="x"),1,0)</f>
        <v>0</v>
      </c>
      <c r="BO181" s="8">
        <f t="shared" si="167"/>
        <v>0</v>
      </c>
      <c r="BP181" s="8">
        <f t="shared" si="168"/>
        <v>0</v>
      </c>
      <c r="BQ181" s="8">
        <f t="shared" si="169"/>
        <v>0</v>
      </c>
      <c r="BR181" s="8">
        <f t="shared" si="170"/>
        <v>0</v>
      </c>
      <c r="BS181" s="8">
        <f t="shared" si="171"/>
        <v>0</v>
      </c>
      <c r="BT181" s="44">
        <f t="shared" si="172"/>
        <v>0</v>
      </c>
      <c r="BU181" s="7"/>
    </row>
    <row r="182" spans="1:73" s="15" customFormat="1" ht="28.8" x14ac:dyDescent="0.3">
      <c r="A182" s="4" t="s">
        <v>1391</v>
      </c>
      <c r="B182" s="4" t="s">
        <v>4180</v>
      </c>
      <c r="C182" s="4">
        <v>2016</v>
      </c>
      <c r="D182" s="4" t="s">
        <v>1392</v>
      </c>
      <c r="E182" s="4">
        <v>12</v>
      </c>
      <c r="F182" s="4">
        <v>15</v>
      </c>
      <c r="G182" s="4"/>
      <c r="H182" s="4">
        <v>2067</v>
      </c>
      <c r="I182" s="4">
        <v>2076</v>
      </c>
      <c r="J182" s="4"/>
      <c r="K182" s="4">
        <v>1</v>
      </c>
      <c r="L182" s="4" t="s">
        <v>1393</v>
      </c>
      <c r="M182" s="4" t="s">
        <v>1394</v>
      </c>
      <c r="N182" s="4" t="s">
        <v>1395</v>
      </c>
      <c r="O182" s="4" t="s">
        <v>1396</v>
      </c>
      <c r="P182" s="4" t="s">
        <v>1397</v>
      </c>
      <c r="Q182" s="4" t="s">
        <v>1398</v>
      </c>
      <c r="R182" s="4" t="s">
        <v>34</v>
      </c>
      <c r="S182" s="4" t="s">
        <v>33</v>
      </c>
      <c r="T182" s="4" t="s">
        <v>1399</v>
      </c>
      <c r="U182" s="69"/>
      <c r="V182" s="57" t="s">
        <v>63</v>
      </c>
      <c r="W182" s="58" t="s">
        <v>28</v>
      </c>
      <c r="X182" s="70" t="str">
        <f t="shared" si="176"/>
        <v>NPolymer-based</v>
      </c>
      <c r="Y182" s="58" t="s">
        <v>980</v>
      </c>
      <c r="Z182" s="58" t="str">
        <f t="shared" si="177"/>
        <v>NCOMPLEMENT</v>
      </c>
      <c r="AA182" s="58" t="str">
        <f t="shared" si="178"/>
        <v>NPolymer-basedCOMPLEMENT</v>
      </c>
      <c r="AB182" s="8"/>
      <c r="AC182" s="8"/>
      <c r="AD182" s="8"/>
      <c r="AE182" s="8"/>
      <c r="AF182" s="8"/>
      <c r="AG182" s="8"/>
      <c r="AH182" s="8"/>
      <c r="AI182" s="8"/>
      <c r="AJ182" s="8"/>
      <c r="AK182" s="8">
        <f t="shared" si="138"/>
        <v>0</v>
      </c>
      <c r="AL182" s="8">
        <f t="shared" si="139"/>
        <v>0</v>
      </c>
      <c r="AM182" s="8">
        <f t="shared" si="140"/>
        <v>0</v>
      </c>
      <c r="AN182" s="8">
        <f t="shared" si="141"/>
        <v>0</v>
      </c>
      <c r="AO182" s="8">
        <f t="shared" si="142"/>
        <v>0</v>
      </c>
      <c r="AP182" s="8">
        <f t="shared" si="143"/>
        <v>0</v>
      </c>
      <c r="AQ182" s="8">
        <f t="shared" si="144"/>
        <v>0</v>
      </c>
      <c r="AR182" s="8">
        <f t="shared" si="145"/>
        <v>0</v>
      </c>
      <c r="AS182" s="8">
        <f t="shared" si="146"/>
        <v>0</v>
      </c>
      <c r="AT182" s="8">
        <f t="shared" si="147"/>
        <v>0</v>
      </c>
      <c r="AU182" s="8">
        <f t="shared" si="148"/>
        <v>0</v>
      </c>
      <c r="AV182" s="8">
        <f t="shared" si="149"/>
        <v>0</v>
      </c>
      <c r="AW182" s="8">
        <f t="shared" si="150"/>
        <v>0</v>
      </c>
      <c r="AX182" s="8">
        <f t="shared" si="151"/>
        <v>0</v>
      </c>
      <c r="AY182" s="8">
        <f t="shared" si="152"/>
        <v>0</v>
      </c>
      <c r="AZ182" s="8">
        <f t="shared" si="153"/>
        <v>0</v>
      </c>
      <c r="BA182" s="8">
        <f t="shared" si="154"/>
        <v>0</v>
      </c>
      <c r="BB182" s="8">
        <f t="shared" si="155"/>
        <v>0</v>
      </c>
      <c r="BC182" s="8">
        <f t="shared" si="156"/>
        <v>0</v>
      </c>
      <c r="BD182" s="8">
        <f t="shared" si="157"/>
        <v>0</v>
      </c>
      <c r="BE182" s="8">
        <f t="shared" si="158"/>
        <v>0</v>
      </c>
      <c r="BF182" s="8">
        <f t="shared" si="159"/>
        <v>0</v>
      </c>
      <c r="BG182" s="8">
        <f t="shared" si="160"/>
        <v>0</v>
      </c>
      <c r="BH182" s="8">
        <f t="shared" si="161"/>
        <v>0</v>
      </c>
      <c r="BI182" s="8">
        <f t="shared" si="162"/>
        <v>0</v>
      </c>
      <c r="BJ182" s="8">
        <f t="shared" si="163"/>
        <v>0</v>
      </c>
      <c r="BK182" s="8">
        <f t="shared" si="164"/>
        <v>0</v>
      </c>
      <c r="BL182" s="8">
        <f t="shared" si="165"/>
        <v>0</v>
      </c>
      <c r="BM182" s="8">
        <f t="shared" si="166"/>
        <v>0</v>
      </c>
      <c r="BN182" s="8">
        <f t="shared" si="179"/>
        <v>0</v>
      </c>
      <c r="BO182" s="8">
        <f t="shared" si="167"/>
        <v>0</v>
      </c>
      <c r="BP182" s="8">
        <f t="shared" si="168"/>
        <v>0</v>
      </c>
      <c r="BQ182" s="8">
        <f t="shared" si="169"/>
        <v>0</v>
      </c>
      <c r="BR182" s="8">
        <f t="shared" si="170"/>
        <v>0</v>
      </c>
      <c r="BS182" s="8">
        <f t="shared" si="171"/>
        <v>0</v>
      </c>
      <c r="BT182" s="44">
        <f t="shared" si="172"/>
        <v>0</v>
      </c>
      <c r="BU182" s="7"/>
    </row>
    <row r="183" spans="1:73" s="15" customFormat="1" ht="28.8" x14ac:dyDescent="0.3">
      <c r="A183" s="4" t="s">
        <v>1200</v>
      </c>
      <c r="B183" s="4" t="s">
        <v>4181</v>
      </c>
      <c r="C183" s="4">
        <v>2011</v>
      </c>
      <c r="D183" s="4" t="s">
        <v>1400</v>
      </c>
      <c r="E183" s="4">
        <v>46</v>
      </c>
      <c r="F183" s="4">
        <v>10</v>
      </c>
      <c r="G183" s="4"/>
      <c r="H183" s="4">
        <v>2007</v>
      </c>
      <c r="I183" s="4">
        <v>2013</v>
      </c>
      <c r="J183" s="4"/>
      <c r="K183" s="4">
        <v>76</v>
      </c>
      <c r="L183" s="4" t="s">
        <v>1401</v>
      </c>
      <c r="M183" s="4" t="s">
        <v>1402</v>
      </c>
      <c r="N183" s="4" t="s">
        <v>1204</v>
      </c>
      <c r="O183" s="4" t="s">
        <v>1205</v>
      </c>
      <c r="P183" s="4" t="s">
        <v>1403</v>
      </c>
      <c r="Q183" s="4" t="s">
        <v>1404</v>
      </c>
      <c r="R183" s="4" t="s">
        <v>34</v>
      </c>
      <c r="S183" s="4" t="s">
        <v>33</v>
      </c>
      <c r="T183" s="4" t="s">
        <v>1405</v>
      </c>
      <c r="U183" s="69"/>
      <c r="V183" s="57" t="s">
        <v>63</v>
      </c>
      <c r="W183" s="58" t="s">
        <v>26</v>
      </c>
      <c r="X183" s="70" t="str">
        <f t="shared" si="176"/>
        <v>NInorganic</v>
      </c>
      <c r="Y183" s="58" t="s">
        <v>980</v>
      </c>
      <c r="Z183" s="58" t="str">
        <f t="shared" si="177"/>
        <v>NCOMPLEMENT</v>
      </c>
      <c r="AA183" s="58" t="str">
        <f t="shared" si="178"/>
        <v>NInorganicCOMPLEMENT</v>
      </c>
      <c r="AB183" s="8"/>
      <c r="AC183" s="8"/>
      <c r="AD183" s="8"/>
      <c r="AE183" s="8"/>
      <c r="AF183" s="8"/>
      <c r="AG183" s="8"/>
      <c r="AH183" s="8"/>
      <c r="AI183" s="8"/>
      <c r="AJ183" s="8"/>
      <c r="AK183" s="8">
        <f t="shared" si="138"/>
        <v>0</v>
      </c>
      <c r="AL183" s="8">
        <f t="shared" si="139"/>
        <v>0</v>
      </c>
      <c r="AM183" s="8">
        <f t="shared" si="140"/>
        <v>0</v>
      </c>
      <c r="AN183" s="8">
        <f t="shared" si="141"/>
        <v>0</v>
      </c>
      <c r="AO183" s="8">
        <f t="shared" si="142"/>
        <v>0</v>
      </c>
      <c r="AP183" s="8">
        <f t="shared" si="143"/>
        <v>0</v>
      </c>
      <c r="AQ183" s="8">
        <f t="shared" si="144"/>
        <v>0</v>
      </c>
      <c r="AR183" s="8">
        <f t="shared" si="145"/>
        <v>0</v>
      </c>
      <c r="AS183" s="8">
        <f t="shared" si="146"/>
        <v>0</v>
      </c>
      <c r="AT183" s="8">
        <f t="shared" si="147"/>
        <v>0</v>
      </c>
      <c r="AU183" s="8">
        <f t="shared" si="148"/>
        <v>0</v>
      </c>
      <c r="AV183" s="8">
        <f t="shared" si="149"/>
        <v>0</v>
      </c>
      <c r="AW183" s="8">
        <f t="shared" si="150"/>
        <v>0</v>
      </c>
      <c r="AX183" s="8">
        <f t="shared" si="151"/>
        <v>0</v>
      </c>
      <c r="AY183" s="8">
        <f t="shared" si="152"/>
        <v>0</v>
      </c>
      <c r="AZ183" s="8">
        <f t="shared" si="153"/>
        <v>0</v>
      </c>
      <c r="BA183" s="8">
        <f t="shared" si="154"/>
        <v>0</v>
      </c>
      <c r="BB183" s="8">
        <f t="shared" si="155"/>
        <v>0</v>
      </c>
      <c r="BC183" s="8">
        <f t="shared" si="156"/>
        <v>0</v>
      </c>
      <c r="BD183" s="8">
        <f t="shared" si="157"/>
        <v>0</v>
      </c>
      <c r="BE183" s="8">
        <f t="shared" si="158"/>
        <v>0</v>
      </c>
      <c r="BF183" s="8">
        <f t="shared" si="159"/>
        <v>0</v>
      </c>
      <c r="BG183" s="8">
        <f t="shared" si="160"/>
        <v>0</v>
      </c>
      <c r="BH183" s="8">
        <f t="shared" si="161"/>
        <v>0</v>
      </c>
      <c r="BI183" s="8">
        <f t="shared" si="162"/>
        <v>0</v>
      </c>
      <c r="BJ183" s="8">
        <f t="shared" si="163"/>
        <v>0</v>
      </c>
      <c r="BK183" s="8">
        <f t="shared" si="164"/>
        <v>0</v>
      </c>
      <c r="BL183" s="8">
        <f t="shared" si="165"/>
        <v>0</v>
      </c>
      <c r="BM183" s="8">
        <f t="shared" si="166"/>
        <v>0</v>
      </c>
      <c r="BN183" s="8">
        <f t="shared" si="179"/>
        <v>0</v>
      </c>
      <c r="BO183" s="8">
        <f t="shared" si="167"/>
        <v>0</v>
      </c>
      <c r="BP183" s="8">
        <f t="shared" si="168"/>
        <v>0</v>
      </c>
      <c r="BQ183" s="8">
        <f t="shared" si="169"/>
        <v>0</v>
      </c>
      <c r="BR183" s="8">
        <f t="shared" si="170"/>
        <v>0</v>
      </c>
      <c r="BS183" s="8">
        <f t="shared" si="171"/>
        <v>0</v>
      </c>
      <c r="BT183" s="44">
        <f t="shared" si="172"/>
        <v>0</v>
      </c>
      <c r="BU183" s="7"/>
    </row>
    <row r="184" spans="1:73" s="15" customFormat="1" ht="28.8" x14ac:dyDescent="0.3">
      <c r="A184" s="4" t="s">
        <v>1406</v>
      </c>
      <c r="B184" s="4" t="s">
        <v>4182</v>
      </c>
      <c r="C184" s="4">
        <v>2008</v>
      </c>
      <c r="D184" s="4" t="s">
        <v>1407</v>
      </c>
      <c r="E184" s="4">
        <v>44</v>
      </c>
      <c r="F184" s="4">
        <v>10</v>
      </c>
      <c r="G184" s="4"/>
      <c r="H184" s="4">
        <v>3191</v>
      </c>
      <c r="I184" s="4">
        <v>3199</v>
      </c>
      <c r="J184" s="4"/>
      <c r="K184" s="4">
        <v>60</v>
      </c>
      <c r="L184" s="4" t="s">
        <v>1408</v>
      </c>
      <c r="M184" s="4" t="s">
        <v>1409</v>
      </c>
      <c r="N184" s="4" t="s">
        <v>1410</v>
      </c>
      <c r="O184" s="4" t="s">
        <v>1411</v>
      </c>
      <c r="P184" s="4" t="s">
        <v>1412</v>
      </c>
      <c r="Q184" s="4" t="s">
        <v>1413</v>
      </c>
      <c r="R184" s="4" t="s">
        <v>34</v>
      </c>
      <c r="S184" s="4" t="s">
        <v>33</v>
      </c>
      <c r="T184" s="4" t="s">
        <v>1414</v>
      </c>
      <c r="U184" s="69"/>
      <c r="V184" s="57" t="s">
        <v>63</v>
      </c>
      <c r="W184" s="58" t="s">
        <v>26</v>
      </c>
      <c r="X184" s="70" t="str">
        <f t="shared" si="176"/>
        <v>NInorganic</v>
      </c>
      <c r="Y184" s="58" t="s">
        <v>980</v>
      </c>
      <c r="Z184" s="58" t="str">
        <f t="shared" si="177"/>
        <v>NCOMPLEMENT</v>
      </c>
      <c r="AA184" s="58" t="str">
        <f t="shared" si="178"/>
        <v>NInorganicCOMPLEMENT</v>
      </c>
      <c r="AB184" s="8"/>
      <c r="AC184" s="8"/>
      <c r="AD184" s="8"/>
      <c r="AE184" s="8"/>
      <c r="AF184" s="8"/>
      <c r="AG184" s="8"/>
      <c r="AH184" s="8"/>
      <c r="AI184" s="8"/>
      <c r="AJ184" s="8"/>
      <c r="AK184" s="8">
        <f t="shared" si="138"/>
        <v>0</v>
      </c>
      <c r="AL184" s="8">
        <f t="shared" si="139"/>
        <v>0</v>
      </c>
      <c r="AM184" s="8">
        <f t="shared" si="140"/>
        <v>0</v>
      </c>
      <c r="AN184" s="8">
        <f t="shared" si="141"/>
        <v>0</v>
      </c>
      <c r="AO184" s="8">
        <f t="shared" si="142"/>
        <v>0</v>
      </c>
      <c r="AP184" s="8">
        <f t="shared" si="143"/>
        <v>0</v>
      </c>
      <c r="AQ184" s="8">
        <f t="shared" si="144"/>
        <v>0</v>
      </c>
      <c r="AR184" s="8">
        <f t="shared" si="145"/>
        <v>0</v>
      </c>
      <c r="AS184" s="8">
        <f t="shared" si="146"/>
        <v>0</v>
      </c>
      <c r="AT184" s="8">
        <f t="shared" si="147"/>
        <v>0</v>
      </c>
      <c r="AU184" s="8">
        <f t="shared" si="148"/>
        <v>0</v>
      </c>
      <c r="AV184" s="8">
        <f t="shared" si="149"/>
        <v>0</v>
      </c>
      <c r="AW184" s="8">
        <f t="shared" si="150"/>
        <v>0</v>
      </c>
      <c r="AX184" s="8">
        <f t="shared" si="151"/>
        <v>0</v>
      </c>
      <c r="AY184" s="8">
        <f t="shared" si="152"/>
        <v>0</v>
      </c>
      <c r="AZ184" s="8">
        <f t="shared" si="153"/>
        <v>0</v>
      </c>
      <c r="BA184" s="8">
        <f t="shared" si="154"/>
        <v>0</v>
      </c>
      <c r="BB184" s="8">
        <f t="shared" si="155"/>
        <v>0</v>
      </c>
      <c r="BC184" s="8">
        <f t="shared" si="156"/>
        <v>0</v>
      </c>
      <c r="BD184" s="8">
        <f t="shared" si="157"/>
        <v>0</v>
      </c>
      <c r="BE184" s="8">
        <f t="shared" si="158"/>
        <v>0</v>
      </c>
      <c r="BF184" s="8">
        <f t="shared" si="159"/>
        <v>0</v>
      </c>
      <c r="BG184" s="8">
        <f t="shared" si="160"/>
        <v>0</v>
      </c>
      <c r="BH184" s="8">
        <f t="shared" si="161"/>
        <v>0</v>
      </c>
      <c r="BI184" s="8">
        <f t="shared" si="162"/>
        <v>0</v>
      </c>
      <c r="BJ184" s="8">
        <f t="shared" si="163"/>
        <v>0</v>
      </c>
      <c r="BK184" s="8">
        <f t="shared" si="164"/>
        <v>0</v>
      </c>
      <c r="BL184" s="8">
        <f t="shared" si="165"/>
        <v>0</v>
      </c>
      <c r="BM184" s="8">
        <f t="shared" si="166"/>
        <v>0</v>
      </c>
      <c r="BN184" s="8">
        <f t="shared" si="179"/>
        <v>0</v>
      </c>
      <c r="BO184" s="8">
        <f t="shared" si="167"/>
        <v>0</v>
      </c>
      <c r="BP184" s="8">
        <f t="shared" si="168"/>
        <v>0</v>
      </c>
      <c r="BQ184" s="8">
        <f t="shared" si="169"/>
        <v>0</v>
      </c>
      <c r="BR184" s="8">
        <f t="shared" si="170"/>
        <v>0</v>
      </c>
      <c r="BS184" s="8">
        <f t="shared" si="171"/>
        <v>0</v>
      </c>
      <c r="BT184" s="44">
        <f t="shared" si="172"/>
        <v>0</v>
      </c>
      <c r="BU184" s="7"/>
    </row>
    <row r="185" spans="1:73" s="15" customFormat="1" ht="28.8" x14ac:dyDescent="0.3">
      <c r="A185" s="4" t="s">
        <v>874</v>
      </c>
      <c r="B185" s="4" t="s">
        <v>873</v>
      </c>
      <c r="C185" s="4">
        <v>2008</v>
      </c>
      <c r="D185" s="4" t="s">
        <v>872</v>
      </c>
      <c r="E185" s="4">
        <v>12</v>
      </c>
      <c r="F185" s="4">
        <v>14</v>
      </c>
      <c r="G185" s="4"/>
      <c r="H185" s="4">
        <v>2773</v>
      </c>
      <c r="I185" s="4">
        <v>2776</v>
      </c>
      <c r="J185" s="4"/>
      <c r="K185" s="4"/>
      <c r="L185" s="4"/>
      <c r="M185" s="4" t="s">
        <v>871</v>
      </c>
      <c r="N185" s="4" t="s">
        <v>870</v>
      </c>
      <c r="O185" s="4" t="s">
        <v>869</v>
      </c>
      <c r="P185" s="4" t="s">
        <v>868</v>
      </c>
      <c r="Q185" s="4"/>
      <c r="R185" s="4" t="s">
        <v>34</v>
      </c>
      <c r="S185" s="4" t="s">
        <v>33</v>
      </c>
      <c r="T185" s="4" t="s">
        <v>867</v>
      </c>
      <c r="U185" s="69"/>
      <c r="V185" s="57" t="s">
        <v>63</v>
      </c>
      <c r="W185" s="58" t="s">
        <v>28</v>
      </c>
      <c r="X185" s="70" t="str">
        <f t="shared" si="176"/>
        <v>NPolymer-based</v>
      </c>
      <c r="Y185" s="58" t="s">
        <v>980</v>
      </c>
      <c r="Z185" s="58" t="str">
        <f t="shared" si="177"/>
        <v>NCOMPLEMENT</v>
      </c>
      <c r="AA185" s="58" t="str">
        <f t="shared" si="178"/>
        <v>NPolymer-basedCOMPLEMENT</v>
      </c>
      <c r="AB185" s="8"/>
      <c r="AC185" s="8"/>
      <c r="AD185" s="8"/>
      <c r="AE185" s="8"/>
      <c r="AF185" s="8"/>
      <c r="AG185" s="8"/>
      <c r="AH185" s="8"/>
      <c r="AI185" s="8"/>
      <c r="AJ185" s="8"/>
      <c r="AK185" s="8">
        <f t="shared" si="138"/>
        <v>0</v>
      </c>
      <c r="AL185" s="8">
        <f t="shared" si="139"/>
        <v>0</v>
      </c>
      <c r="AM185" s="8">
        <f t="shared" si="140"/>
        <v>0</v>
      </c>
      <c r="AN185" s="8">
        <f t="shared" si="141"/>
        <v>0</v>
      </c>
      <c r="AO185" s="8">
        <f t="shared" si="142"/>
        <v>0</v>
      </c>
      <c r="AP185" s="8">
        <f t="shared" si="143"/>
        <v>0</v>
      </c>
      <c r="AQ185" s="8">
        <f t="shared" si="144"/>
        <v>0</v>
      </c>
      <c r="AR185" s="8">
        <f t="shared" si="145"/>
        <v>0</v>
      </c>
      <c r="AS185" s="8">
        <f t="shared" si="146"/>
        <v>0</v>
      </c>
      <c r="AT185" s="8">
        <f t="shared" si="147"/>
        <v>0</v>
      </c>
      <c r="AU185" s="8">
        <f t="shared" si="148"/>
        <v>0</v>
      </c>
      <c r="AV185" s="8">
        <f t="shared" si="149"/>
        <v>0</v>
      </c>
      <c r="AW185" s="8">
        <f t="shared" si="150"/>
        <v>0</v>
      </c>
      <c r="AX185" s="8">
        <f t="shared" si="151"/>
        <v>0</v>
      </c>
      <c r="AY185" s="8">
        <f t="shared" si="152"/>
        <v>0</v>
      </c>
      <c r="AZ185" s="8">
        <f t="shared" si="153"/>
        <v>0</v>
      </c>
      <c r="BA185" s="8">
        <f t="shared" si="154"/>
        <v>0</v>
      </c>
      <c r="BB185" s="8">
        <f t="shared" si="155"/>
        <v>0</v>
      </c>
      <c r="BC185" s="8">
        <f t="shared" si="156"/>
        <v>0</v>
      </c>
      <c r="BD185" s="8">
        <f t="shared" si="157"/>
        <v>0</v>
      </c>
      <c r="BE185" s="8">
        <f t="shared" si="158"/>
        <v>0</v>
      </c>
      <c r="BF185" s="8">
        <f t="shared" si="159"/>
        <v>0</v>
      </c>
      <c r="BG185" s="8">
        <f t="shared" si="160"/>
        <v>0</v>
      </c>
      <c r="BH185" s="8">
        <f t="shared" si="161"/>
        <v>0</v>
      </c>
      <c r="BI185" s="8">
        <f t="shared" si="162"/>
        <v>0</v>
      </c>
      <c r="BJ185" s="8">
        <f t="shared" si="163"/>
        <v>0</v>
      </c>
      <c r="BK185" s="8">
        <f t="shared" si="164"/>
        <v>0</v>
      </c>
      <c r="BL185" s="8">
        <f t="shared" si="165"/>
        <v>0</v>
      </c>
      <c r="BM185" s="8">
        <f t="shared" si="166"/>
        <v>0</v>
      </c>
      <c r="BN185" s="8">
        <f t="shared" si="179"/>
        <v>0</v>
      </c>
      <c r="BO185" s="8">
        <f t="shared" si="167"/>
        <v>0</v>
      </c>
      <c r="BP185" s="8">
        <f t="shared" si="168"/>
        <v>0</v>
      </c>
      <c r="BQ185" s="8">
        <f t="shared" si="169"/>
        <v>0</v>
      </c>
      <c r="BR185" s="8">
        <f t="shared" si="170"/>
        <v>0</v>
      </c>
      <c r="BS185" s="8">
        <f t="shared" si="171"/>
        <v>0</v>
      </c>
      <c r="BT185" s="44">
        <f t="shared" si="172"/>
        <v>0</v>
      </c>
      <c r="BU185" s="7"/>
    </row>
    <row r="186" spans="1:73" s="15" customFormat="1" ht="28.8" x14ac:dyDescent="0.3">
      <c r="A186" s="4" t="s">
        <v>1415</v>
      </c>
      <c r="B186" s="4" t="s">
        <v>4183</v>
      </c>
      <c r="C186" s="4">
        <v>2013</v>
      </c>
      <c r="D186" s="4" t="s">
        <v>41</v>
      </c>
      <c r="E186" s="4">
        <v>170</v>
      </c>
      <c r="F186" s="4">
        <v>2</v>
      </c>
      <c r="G186" s="4"/>
      <c r="H186" s="4">
        <v>295</v>
      </c>
      <c r="I186" s="4">
        <v>305</v>
      </c>
      <c r="J186" s="4"/>
      <c r="K186" s="4">
        <v>17</v>
      </c>
      <c r="L186" s="4" t="s">
        <v>1416</v>
      </c>
      <c r="M186" s="4" t="s">
        <v>1417</v>
      </c>
      <c r="N186" s="4" t="s">
        <v>1418</v>
      </c>
      <c r="O186" s="4" t="s">
        <v>1419</v>
      </c>
      <c r="P186" s="4" t="s">
        <v>1420</v>
      </c>
      <c r="Q186" s="4" t="s">
        <v>1421</v>
      </c>
      <c r="R186" s="4" t="s">
        <v>34</v>
      </c>
      <c r="S186" s="4" t="s">
        <v>33</v>
      </c>
      <c r="T186" s="4" t="s">
        <v>1422</v>
      </c>
      <c r="U186" s="69"/>
      <c r="V186" s="57" t="s">
        <v>63</v>
      </c>
      <c r="W186" s="58" t="s">
        <v>26</v>
      </c>
      <c r="X186" s="70" t="str">
        <f t="shared" si="176"/>
        <v>NInorganic</v>
      </c>
      <c r="Y186" s="58" t="s">
        <v>980</v>
      </c>
      <c r="Z186" s="58" t="str">
        <f t="shared" si="177"/>
        <v>NCOMPLEMENT</v>
      </c>
      <c r="AA186" s="58" t="str">
        <f t="shared" si="178"/>
        <v>NInorganicCOMPLEMENT</v>
      </c>
      <c r="AB186" s="8"/>
      <c r="AC186" s="8"/>
      <c r="AD186" s="8"/>
      <c r="AE186" s="8"/>
      <c r="AF186" s="8"/>
      <c r="AG186" s="8"/>
      <c r="AH186" s="8"/>
      <c r="AI186" s="8"/>
      <c r="AJ186" s="8"/>
      <c r="AK186" s="8">
        <f t="shared" si="138"/>
        <v>0</v>
      </c>
      <c r="AL186" s="8">
        <f t="shared" si="139"/>
        <v>0</v>
      </c>
      <c r="AM186" s="8">
        <f t="shared" si="140"/>
        <v>0</v>
      </c>
      <c r="AN186" s="8">
        <f t="shared" si="141"/>
        <v>0</v>
      </c>
      <c r="AO186" s="8">
        <f t="shared" si="142"/>
        <v>0</v>
      </c>
      <c r="AP186" s="8">
        <f t="shared" si="143"/>
        <v>0</v>
      </c>
      <c r="AQ186" s="8">
        <f t="shared" si="144"/>
        <v>0</v>
      </c>
      <c r="AR186" s="8">
        <f t="shared" si="145"/>
        <v>0</v>
      </c>
      <c r="AS186" s="8">
        <f t="shared" si="146"/>
        <v>0</v>
      </c>
      <c r="AT186" s="8">
        <f t="shared" si="147"/>
        <v>0</v>
      </c>
      <c r="AU186" s="8">
        <f t="shared" si="148"/>
        <v>0</v>
      </c>
      <c r="AV186" s="8">
        <f t="shared" si="149"/>
        <v>0</v>
      </c>
      <c r="AW186" s="8">
        <f t="shared" si="150"/>
        <v>0</v>
      </c>
      <c r="AX186" s="8">
        <f t="shared" si="151"/>
        <v>0</v>
      </c>
      <c r="AY186" s="8">
        <f t="shared" si="152"/>
        <v>0</v>
      </c>
      <c r="AZ186" s="8">
        <f t="shared" si="153"/>
        <v>0</v>
      </c>
      <c r="BA186" s="8">
        <f t="shared" si="154"/>
        <v>0</v>
      </c>
      <c r="BB186" s="8">
        <f t="shared" si="155"/>
        <v>0</v>
      </c>
      <c r="BC186" s="8">
        <f t="shared" si="156"/>
        <v>0</v>
      </c>
      <c r="BD186" s="8">
        <f t="shared" si="157"/>
        <v>0</v>
      </c>
      <c r="BE186" s="8">
        <f t="shared" si="158"/>
        <v>0</v>
      </c>
      <c r="BF186" s="8">
        <f t="shared" si="159"/>
        <v>0</v>
      </c>
      <c r="BG186" s="8">
        <f t="shared" si="160"/>
        <v>0</v>
      </c>
      <c r="BH186" s="8">
        <f t="shared" si="161"/>
        <v>0</v>
      </c>
      <c r="BI186" s="8">
        <f t="shared" si="162"/>
        <v>0</v>
      </c>
      <c r="BJ186" s="8">
        <f t="shared" si="163"/>
        <v>0</v>
      </c>
      <c r="BK186" s="8">
        <f t="shared" si="164"/>
        <v>0</v>
      </c>
      <c r="BL186" s="8">
        <f t="shared" si="165"/>
        <v>0</v>
      </c>
      <c r="BM186" s="8">
        <f t="shared" si="166"/>
        <v>0</v>
      </c>
      <c r="BN186" s="8">
        <f t="shared" si="179"/>
        <v>0</v>
      </c>
      <c r="BO186" s="8">
        <f t="shared" si="167"/>
        <v>0</v>
      </c>
      <c r="BP186" s="8">
        <f t="shared" si="168"/>
        <v>0</v>
      </c>
      <c r="BQ186" s="8">
        <f t="shared" si="169"/>
        <v>0</v>
      </c>
      <c r="BR186" s="8">
        <f t="shared" si="170"/>
        <v>0</v>
      </c>
      <c r="BS186" s="8">
        <f t="shared" si="171"/>
        <v>0</v>
      </c>
      <c r="BT186" s="44">
        <f t="shared" si="172"/>
        <v>0</v>
      </c>
      <c r="BU186" s="7"/>
    </row>
    <row r="187" spans="1:73" s="15" customFormat="1" ht="28.8" x14ac:dyDescent="0.3">
      <c r="A187" s="4" t="s">
        <v>71</v>
      </c>
      <c r="B187" s="4" t="s">
        <v>70</v>
      </c>
      <c r="C187" s="4">
        <v>2014</v>
      </c>
      <c r="D187" s="4" t="s">
        <v>69</v>
      </c>
      <c r="E187" s="4">
        <v>11</v>
      </c>
      <c r="F187" s="4">
        <v>1</v>
      </c>
      <c r="G187" s="4">
        <v>26</v>
      </c>
      <c r="H187" s="4"/>
      <c r="I187" s="4"/>
      <c r="J187" s="4"/>
      <c r="K187" s="4">
        <v>21</v>
      </c>
      <c r="L187" s="4" t="s">
        <v>68</v>
      </c>
      <c r="M187" s="4" t="s">
        <v>67</v>
      </c>
      <c r="N187" s="4" t="s">
        <v>1423</v>
      </c>
      <c r="O187" s="4" t="s">
        <v>1424</v>
      </c>
      <c r="P187" s="4" t="s">
        <v>66</v>
      </c>
      <c r="Q187" s="4" t="s">
        <v>1425</v>
      </c>
      <c r="R187" s="4" t="s">
        <v>34</v>
      </c>
      <c r="S187" s="4" t="s">
        <v>33</v>
      </c>
      <c r="T187" s="4" t="s">
        <v>64</v>
      </c>
      <c r="U187" s="69"/>
      <c r="V187" s="57" t="s">
        <v>63</v>
      </c>
      <c r="W187" s="58" t="s">
        <v>26</v>
      </c>
      <c r="X187" s="70" t="str">
        <f t="shared" si="176"/>
        <v>NInorganic</v>
      </c>
      <c r="Y187" s="58" t="s">
        <v>980</v>
      </c>
      <c r="Z187" s="58" t="str">
        <f t="shared" si="177"/>
        <v>NCOMPLEMENT</v>
      </c>
      <c r="AA187" s="58" t="str">
        <f t="shared" si="178"/>
        <v>NInorganicCOMPLEMENT</v>
      </c>
      <c r="AB187" s="8"/>
      <c r="AC187" s="8"/>
      <c r="AD187" s="8"/>
      <c r="AE187" s="8"/>
      <c r="AF187" s="8"/>
      <c r="AG187" s="8"/>
      <c r="AH187" s="8"/>
      <c r="AI187" s="8"/>
      <c r="AJ187" s="8"/>
      <c r="AK187" s="8">
        <f t="shared" si="138"/>
        <v>0</v>
      </c>
      <c r="AL187" s="8">
        <f t="shared" si="139"/>
        <v>0</v>
      </c>
      <c r="AM187" s="8">
        <f t="shared" si="140"/>
        <v>0</v>
      </c>
      <c r="AN187" s="8">
        <f t="shared" si="141"/>
        <v>0</v>
      </c>
      <c r="AO187" s="8">
        <f t="shared" si="142"/>
        <v>0</v>
      </c>
      <c r="AP187" s="8">
        <f t="shared" si="143"/>
        <v>0</v>
      </c>
      <c r="AQ187" s="8">
        <f t="shared" si="144"/>
        <v>0</v>
      </c>
      <c r="AR187" s="8">
        <f t="shared" si="145"/>
        <v>0</v>
      </c>
      <c r="AS187" s="8">
        <f t="shared" si="146"/>
        <v>0</v>
      </c>
      <c r="AT187" s="8">
        <f t="shared" si="147"/>
        <v>0</v>
      </c>
      <c r="AU187" s="8">
        <f t="shared" si="148"/>
        <v>0</v>
      </c>
      <c r="AV187" s="8">
        <f t="shared" si="149"/>
        <v>0</v>
      </c>
      <c r="AW187" s="8">
        <f t="shared" si="150"/>
        <v>0</v>
      </c>
      <c r="AX187" s="8">
        <f t="shared" si="151"/>
        <v>0</v>
      </c>
      <c r="AY187" s="8">
        <f t="shared" si="152"/>
        <v>0</v>
      </c>
      <c r="AZ187" s="8">
        <f t="shared" si="153"/>
        <v>0</v>
      </c>
      <c r="BA187" s="8">
        <f t="shared" si="154"/>
        <v>0</v>
      </c>
      <c r="BB187" s="8">
        <f t="shared" si="155"/>
        <v>0</v>
      </c>
      <c r="BC187" s="8">
        <f t="shared" si="156"/>
        <v>0</v>
      </c>
      <c r="BD187" s="8">
        <f t="shared" si="157"/>
        <v>0</v>
      </c>
      <c r="BE187" s="8">
        <f t="shared" si="158"/>
        <v>0</v>
      </c>
      <c r="BF187" s="8">
        <f t="shared" si="159"/>
        <v>0</v>
      </c>
      <c r="BG187" s="8">
        <f t="shared" si="160"/>
        <v>0</v>
      </c>
      <c r="BH187" s="8">
        <f t="shared" si="161"/>
        <v>0</v>
      </c>
      <c r="BI187" s="8">
        <f t="shared" si="162"/>
        <v>0</v>
      </c>
      <c r="BJ187" s="8">
        <f t="shared" si="163"/>
        <v>0</v>
      </c>
      <c r="BK187" s="8">
        <f t="shared" si="164"/>
        <v>0</v>
      </c>
      <c r="BL187" s="8">
        <f t="shared" si="165"/>
        <v>0</v>
      </c>
      <c r="BM187" s="8">
        <f t="shared" si="166"/>
        <v>0</v>
      </c>
      <c r="BN187" s="8">
        <f t="shared" si="179"/>
        <v>0</v>
      </c>
      <c r="BO187" s="8">
        <f t="shared" si="167"/>
        <v>0</v>
      </c>
      <c r="BP187" s="8">
        <f t="shared" si="168"/>
        <v>0</v>
      </c>
      <c r="BQ187" s="8">
        <f t="shared" si="169"/>
        <v>0</v>
      </c>
      <c r="BR187" s="8">
        <f t="shared" si="170"/>
        <v>0</v>
      </c>
      <c r="BS187" s="8">
        <f t="shared" si="171"/>
        <v>0</v>
      </c>
      <c r="BT187" s="44">
        <f t="shared" si="172"/>
        <v>0</v>
      </c>
      <c r="BU187" s="7"/>
    </row>
    <row r="188" spans="1:73" s="15" customFormat="1" ht="28.8" x14ac:dyDescent="0.3">
      <c r="A188" s="4" t="s">
        <v>1426</v>
      </c>
      <c r="B188" s="4" t="s">
        <v>4184</v>
      </c>
      <c r="C188" s="4">
        <v>2016</v>
      </c>
      <c r="D188" s="4" t="s">
        <v>90</v>
      </c>
      <c r="E188" s="4">
        <v>6</v>
      </c>
      <c r="F188" s="4"/>
      <c r="G188" s="4">
        <v>25518</v>
      </c>
      <c r="H188" s="4"/>
      <c r="I188" s="4"/>
      <c r="J188" s="4"/>
      <c r="K188" s="4">
        <v>4</v>
      </c>
      <c r="L188" s="4" t="s">
        <v>1427</v>
      </c>
      <c r="M188" s="4" t="s">
        <v>1428</v>
      </c>
      <c r="N188" s="4" t="s">
        <v>1429</v>
      </c>
      <c r="O188" s="4" t="s">
        <v>1430</v>
      </c>
      <c r="P188" s="4" t="s">
        <v>1431</v>
      </c>
      <c r="Q188" s="4"/>
      <c r="R188" s="4" t="s">
        <v>34</v>
      </c>
      <c r="S188" s="4" t="s">
        <v>33</v>
      </c>
      <c r="T188" s="4" t="s">
        <v>1432</v>
      </c>
      <c r="U188" s="69"/>
      <c r="V188" s="57" t="s">
        <v>63</v>
      </c>
      <c r="W188" s="58" t="s">
        <v>26</v>
      </c>
      <c r="X188" s="70" t="str">
        <f t="shared" si="176"/>
        <v>NInorganic</v>
      </c>
      <c r="Y188" s="58" t="s">
        <v>980</v>
      </c>
      <c r="Z188" s="58" t="str">
        <f t="shared" si="177"/>
        <v>NCOMPLEMENT</v>
      </c>
      <c r="AA188" s="58" t="str">
        <f t="shared" si="178"/>
        <v>NInorganicCOMPLEMENT</v>
      </c>
      <c r="AB188" s="8"/>
      <c r="AC188" s="8"/>
      <c r="AD188" s="8"/>
      <c r="AE188" s="8"/>
      <c r="AF188" s="8"/>
      <c r="AG188" s="8"/>
      <c r="AH188" s="8"/>
      <c r="AI188" s="8"/>
      <c r="AJ188" s="8"/>
      <c r="AK188" s="8">
        <f t="shared" si="138"/>
        <v>0</v>
      </c>
      <c r="AL188" s="8">
        <f t="shared" si="139"/>
        <v>0</v>
      </c>
      <c r="AM188" s="8">
        <f t="shared" si="140"/>
        <v>0</v>
      </c>
      <c r="AN188" s="8">
        <f t="shared" si="141"/>
        <v>0</v>
      </c>
      <c r="AO188" s="8">
        <f t="shared" si="142"/>
        <v>0</v>
      </c>
      <c r="AP188" s="8">
        <f t="shared" si="143"/>
        <v>0</v>
      </c>
      <c r="AQ188" s="8">
        <f t="shared" si="144"/>
        <v>0</v>
      </c>
      <c r="AR188" s="8">
        <f t="shared" si="145"/>
        <v>0</v>
      </c>
      <c r="AS188" s="8">
        <f t="shared" si="146"/>
        <v>0</v>
      </c>
      <c r="AT188" s="8">
        <f t="shared" si="147"/>
        <v>0</v>
      </c>
      <c r="AU188" s="8">
        <f t="shared" si="148"/>
        <v>0</v>
      </c>
      <c r="AV188" s="8">
        <f t="shared" si="149"/>
        <v>0</v>
      </c>
      <c r="AW188" s="8">
        <f t="shared" si="150"/>
        <v>0</v>
      </c>
      <c r="AX188" s="8">
        <f t="shared" si="151"/>
        <v>0</v>
      </c>
      <c r="AY188" s="8">
        <f t="shared" si="152"/>
        <v>0</v>
      </c>
      <c r="AZ188" s="8">
        <f t="shared" si="153"/>
        <v>0</v>
      </c>
      <c r="BA188" s="8">
        <f t="shared" si="154"/>
        <v>0</v>
      </c>
      <c r="BB188" s="8">
        <f t="shared" si="155"/>
        <v>0</v>
      </c>
      <c r="BC188" s="8">
        <f t="shared" si="156"/>
        <v>0</v>
      </c>
      <c r="BD188" s="8">
        <f t="shared" si="157"/>
        <v>0</v>
      </c>
      <c r="BE188" s="8">
        <f t="shared" si="158"/>
        <v>0</v>
      </c>
      <c r="BF188" s="8">
        <f t="shared" si="159"/>
        <v>0</v>
      </c>
      <c r="BG188" s="8">
        <f t="shared" si="160"/>
        <v>0</v>
      </c>
      <c r="BH188" s="8">
        <f t="shared" si="161"/>
        <v>0</v>
      </c>
      <c r="BI188" s="8">
        <f t="shared" si="162"/>
        <v>0</v>
      </c>
      <c r="BJ188" s="8">
        <f t="shared" si="163"/>
        <v>0</v>
      </c>
      <c r="BK188" s="8">
        <f t="shared" si="164"/>
        <v>0</v>
      </c>
      <c r="BL188" s="8">
        <f t="shared" si="165"/>
        <v>0</v>
      </c>
      <c r="BM188" s="8">
        <f t="shared" si="166"/>
        <v>0</v>
      </c>
      <c r="BN188" s="8">
        <f t="shared" si="179"/>
        <v>0</v>
      </c>
      <c r="BO188" s="8">
        <f t="shared" si="167"/>
        <v>0</v>
      </c>
      <c r="BP188" s="8">
        <f t="shared" si="168"/>
        <v>0</v>
      </c>
      <c r="BQ188" s="8">
        <f t="shared" si="169"/>
        <v>0</v>
      </c>
      <c r="BR188" s="8">
        <f t="shared" si="170"/>
        <v>0</v>
      </c>
      <c r="BS188" s="8">
        <f t="shared" si="171"/>
        <v>0</v>
      </c>
      <c r="BT188" s="44">
        <f t="shared" si="172"/>
        <v>0</v>
      </c>
      <c r="BU188" s="7"/>
    </row>
    <row r="189" spans="1:73" s="15" customFormat="1" ht="28.8" x14ac:dyDescent="0.3">
      <c r="A189" s="4" t="s">
        <v>1433</v>
      </c>
      <c r="B189" s="4" t="s">
        <v>4185</v>
      </c>
      <c r="C189" s="4">
        <v>2015</v>
      </c>
      <c r="D189" s="4" t="s">
        <v>1392</v>
      </c>
      <c r="E189" s="4">
        <v>11</v>
      </c>
      <c r="F189" s="4">
        <v>36</v>
      </c>
      <c r="G189" s="4"/>
      <c r="H189" s="4">
        <v>4691</v>
      </c>
      <c r="I189" s="4">
        <v>4703</v>
      </c>
      <c r="J189" s="4"/>
      <c r="K189" s="4">
        <v>12</v>
      </c>
      <c r="L189" s="4" t="s">
        <v>1434</v>
      </c>
      <c r="M189" s="4" t="s">
        <v>1435</v>
      </c>
      <c r="N189" s="4" t="s">
        <v>1436</v>
      </c>
      <c r="O189" s="4" t="s">
        <v>1437</v>
      </c>
      <c r="P189" s="4" t="s">
        <v>1438</v>
      </c>
      <c r="Q189" s="4" t="s">
        <v>1439</v>
      </c>
      <c r="R189" s="4" t="s">
        <v>34</v>
      </c>
      <c r="S189" s="4" t="s">
        <v>33</v>
      </c>
      <c r="T189" s="4" t="s">
        <v>1440</v>
      </c>
      <c r="U189" s="69"/>
      <c r="V189" s="57" t="s">
        <v>63</v>
      </c>
      <c r="W189" s="58" t="s">
        <v>26</v>
      </c>
      <c r="X189" s="70" t="str">
        <f t="shared" si="176"/>
        <v>NInorganic</v>
      </c>
      <c r="Y189" s="58" t="s">
        <v>980</v>
      </c>
      <c r="Z189" s="58" t="str">
        <f t="shared" si="177"/>
        <v>NCOMPLEMENT</v>
      </c>
      <c r="AA189" s="58" t="str">
        <f t="shared" si="178"/>
        <v>NInorganicCOMPLEMENT</v>
      </c>
      <c r="AB189" s="8"/>
      <c r="AC189" s="8"/>
      <c r="AD189" s="8"/>
      <c r="AE189" s="8"/>
      <c r="AF189" s="8"/>
      <c r="AG189" s="8"/>
      <c r="AH189" s="8"/>
      <c r="AI189" s="8"/>
      <c r="AJ189" s="8"/>
      <c r="AK189" s="8">
        <f t="shared" si="138"/>
        <v>0</v>
      </c>
      <c r="AL189" s="8">
        <f t="shared" si="139"/>
        <v>0</v>
      </c>
      <c r="AM189" s="8">
        <f t="shared" si="140"/>
        <v>0</v>
      </c>
      <c r="AN189" s="8">
        <f t="shared" si="141"/>
        <v>0</v>
      </c>
      <c r="AO189" s="8">
        <f t="shared" si="142"/>
        <v>0</v>
      </c>
      <c r="AP189" s="8">
        <f t="shared" si="143"/>
        <v>0</v>
      </c>
      <c r="AQ189" s="8">
        <f t="shared" si="144"/>
        <v>0</v>
      </c>
      <c r="AR189" s="8">
        <f t="shared" si="145"/>
        <v>0</v>
      </c>
      <c r="AS189" s="8">
        <f t="shared" si="146"/>
        <v>0</v>
      </c>
      <c r="AT189" s="8">
        <f t="shared" si="147"/>
        <v>0</v>
      </c>
      <c r="AU189" s="8">
        <f t="shared" si="148"/>
        <v>0</v>
      </c>
      <c r="AV189" s="8">
        <f t="shared" si="149"/>
        <v>0</v>
      </c>
      <c r="AW189" s="8">
        <f t="shared" si="150"/>
        <v>0</v>
      </c>
      <c r="AX189" s="8">
        <f t="shared" si="151"/>
        <v>0</v>
      </c>
      <c r="AY189" s="8">
        <f t="shared" si="152"/>
        <v>0</v>
      </c>
      <c r="AZ189" s="8">
        <f t="shared" si="153"/>
        <v>0</v>
      </c>
      <c r="BA189" s="8">
        <f t="shared" si="154"/>
        <v>0</v>
      </c>
      <c r="BB189" s="8">
        <f t="shared" si="155"/>
        <v>0</v>
      </c>
      <c r="BC189" s="8">
        <f t="shared" si="156"/>
        <v>0</v>
      </c>
      <c r="BD189" s="8">
        <f t="shared" si="157"/>
        <v>0</v>
      </c>
      <c r="BE189" s="8">
        <f t="shared" si="158"/>
        <v>0</v>
      </c>
      <c r="BF189" s="8">
        <f t="shared" si="159"/>
        <v>0</v>
      </c>
      <c r="BG189" s="8">
        <f t="shared" si="160"/>
        <v>0</v>
      </c>
      <c r="BH189" s="8">
        <f t="shared" si="161"/>
        <v>0</v>
      </c>
      <c r="BI189" s="8">
        <f t="shared" si="162"/>
        <v>0</v>
      </c>
      <c r="BJ189" s="8">
        <f t="shared" si="163"/>
        <v>0</v>
      </c>
      <c r="BK189" s="8">
        <f t="shared" si="164"/>
        <v>0</v>
      </c>
      <c r="BL189" s="8">
        <f t="shared" si="165"/>
        <v>0</v>
      </c>
      <c r="BM189" s="8">
        <f t="shared" si="166"/>
        <v>0</v>
      </c>
      <c r="BN189" s="8">
        <f t="shared" si="179"/>
        <v>0</v>
      </c>
      <c r="BO189" s="8">
        <f t="shared" si="167"/>
        <v>0</v>
      </c>
      <c r="BP189" s="8">
        <f t="shared" si="168"/>
        <v>0</v>
      </c>
      <c r="BQ189" s="8">
        <f t="shared" si="169"/>
        <v>0</v>
      </c>
      <c r="BR189" s="8">
        <f t="shared" si="170"/>
        <v>0</v>
      </c>
      <c r="BS189" s="8">
        <f t="shared" si="171"/>
        <v>0</v>
      </c>
      <c r="BT189" s="44">
        <f t="shared" si="172"/>
        <v>0</v>
      </c>
      <c r="BU189" s="7"/>
    </row>
    <row r="190" spans="1:73" s="15" customFormat="1" ht="28.8" x14ac:dyDescent="0.3">
      <c r="A190" s="4" t="s">
        <v>1450</v>
      </c>
      <c r="B190" s="4" t="s">
        <v>4186</v>
      </c>
      <c r="C190" s="4">
        <v>2011</v>
      </c>
      <c r="D190" s="4" t="s">
        <v>1451</v>
      </c>
      <c r="E190" s="4">
        <v>6</v>
      </c>
      <c r="F190" s="4"/>
      <c r="G190" s="4"/>
      <c r="H190" s="4">
        <v>2653</v>
      </c>
      <c r="I190" s="4">
        <v>2666</v>
      </c>
      <c r="J190" s="4"/>
      <c r="K190" s="4">
        <v>23</v>
      </c>
      <c r="L190" s="4"/>
      <c r="M190" s="4" t="s">
        <v>1452</v>
      </c>
      <c r="N190" s="4" t="s">
        <v>1453</v>
      </c>
      <c r="O190" s="4" t="s">
        <v>1454</v>
      </c>
      <c r="P190" s="4" t="s">
        <v>1455</v>
      </c>
      <c r="Q190" s="4"/>
      <c r="R190" s="4" t="s">
        <v>34</v>
      </c>
      <c r="S190" s="4" t="s">
        <v>33</v>
      </c>
      <c r="T190" s="4" t="s">
        <v>1456</v>
      </c>
      <c r="U190" s="69"/>
      <c r="V190" s="57" t="s">
        <v>63</v>
      </c>
      <c r="W190" s="58" t="s">
        <v>26</v>
      </c>
      <c r="X190" s="70" t="str">
        <f t="shared" si="176"/>
        <v>NInorganic</v>
      </c>
      <c r="Y190" s="58" t="s">
        <v>980</v>
      </c>
      <c r="Z190" s="58" t="str">
        <f t="shared" si="177"/>
        <v>NCOMPLEMENT</v>
      </c>
      <c r="AA190" s="58" t="str">
        <f t="shared" si="178"/>
        <v>NInorganicCOMPLEMENT</v>
      </c>
      <c r="AB190" s="8"/>
      <c r="AC190" s="8"/>
      <c r="AD190" s="8"/>
      <c r="AE190" s="8"/>
      <c r="AF190" s="8"/>
      <c r="AG190" s="8"/>
      <c r="AH190" s="8"/>
      <c r="AI190" s="8"/>
      <c r="AJ190" s="8"/>
      <c r="AK190" s="8">
        <f t="shared" si="138"/>
        <v>0</v>
      </c>
      <c r="AL190" s="8">
        <f t="shared" si="139"/>
        <v>0</v>
      </c>
      <c r="AM190" s="8">
        <f t="shared" si="140"/>
        <v>0</v>
      </c>
      <c r="AN190" s="8">
        <f t="shared" si="141"/>
        <v>0</v>
      </c>
      <c r="AO190" s="8">
        <f t="shared" si="142"/>
        <v>0</v>
      </c>
      <c r="AP190" s="8">
        <f t="shared" si="143"/>
        <v>0</v>
      </c>
      <c r="AQ190" s="8">
        <f t="shared" si="144"/>
        <v>0</v>
      </c>
      <c r="AR190" s="8">
        <f t="shared" si="145"/>
        <v>0</v>
      </c>
      <c r="AS190" s="8">
        <f t="shared" si="146"/>
        <v>0</v>
      </c>
      <c r="AT190" s="8">
        <f t="shared" si="147"/>
        <v>0</v>
      </c>
      <c r="AU190" s="8">
        <f t="shared" si="148"/>
        <v>0</v>
      </c>
      <c r="AV190" s="8">
        <f t="shared" si="149"/>
        <v>0</v>
      </c>
      <c r="AW190" s="8">
        <f t="shared" si="150"/>
        <v>0</v>
      </c>
      <c r="AX190" s="8">
        <f t="shared" si="151"/>
        <v>0</v>
      </c>
      <c r="AY190" s="8">
        <f t="shared" si="152"/>
        <v>0</v>
      </c>
      <c r="AZ190" s="8">
        <f t="shared" si="153"/>
        <v>0</v>
      </c>
      <c r="BA190" s="8">
        <f t="shared" si="154"/>
        <v>0</v>
      </c>
      <c r="BB190" s="8">
        <f t="shared" si="155"/>
        <v>0</v>
      </c>
      <c r="BC190" s="8">
        <f t="shared" si="156"/>
        <v>0</v>
      </c>
      <c r="BD190" s="8">
        <f t="shared" si="157"/>
        <v>0</v>
      </c>
      <c r="BE190" s="8">
        <f t="shared" si="158"/>
        <v>0</v>
      </c>
      <c r="BF190" s="8">
        <f t="shared" si="159"/>
        <v>0</v>
      </c>
      <c r="BG190" s="8">
        <f t="shared" si="160"/>
        <v>0</v>
      </c>
      <c r="BH190" s="8">
        <f t="shared" si="161"/>
        <v>0</v>
      </c>
      <c r="BI190" s="8">
        <f t="shared" si="162"/>
        <v>0</v>
      </c>
      <c r="BJ190" s="8">
        <f t="shared" si="163"/>
        <v>0</v>
      </c>
      <c r="BK190" s="8">
        <f t="shared" si="164"/>
        <v>0</v>
      </c>
      <c r="BL190" s="8">
        <f t="shared" si="165"/>
        <v>0</v>
      </c>
      <c r="BM190" s="8">
        <f t="shared" si="166"/>
        <v>0</v>
      </c>
      <c r="BN190" s="8">
        <f t="shared" si="179"/>
        <v>0</v>
      </c>
      <c r="BO190" s="8">
        <f t="shared" si="167"/>
        <v>0</v>
      </c>
      <c r="BP190" s="8">
        <f t="shared" si="168"/>
        <v>0</v>
      </c>
      <c r="BQ190" s="8">
        <f t="shared" si="169"/>
        <v>0</v>
      </c>
      <c r="BR190" s="8">
        <f t="shared" si="170"/>
        <v>0</v>
      </c>
      <c r="BS190" s="8">
        <f t="shared" si="171"/>
        <v>0</v>
      </c>
      <c r="BT190" s="44">
        <f t="shared" si="172"/>
        <v>0</v>
      </c>
      <c r="BU190" s="7"/>
    </row>
    <row r="191" spans="1:73" s="15" customFormat="1" ht="28.8" x14ac:dyDescent="0.3">
      <c r="A191" s="4" t="s">
        <v>1457</v>
      </c>
      <c r="B191" s="4" t="s">
        <v>4187</v>
      </c>
      <c r="C191" s="4">
        <v>2010</v>
      </c>
      <c r="D191" s="4" t="s">
        <v>196</v>
      </c>
      <c r="E191" s="4">
        <v>396</v>
      </c>
      <c r="F191" s="68">
        <v>42767</v>
      </c>
      <c r="G191" s="4"/>
      <c r="H191" s="4">
        <v>156</v>
      </c>
      <c r="I191" s="4">
        <v>165</v>
      </c>
      <c r="J191" s="4"/>
      <c r="K191" s="4">
        <v>35</v>
      </c>
      <c r="L191" s="4" t="s">
        <v>1458</v>
      </c>
      <c r="M191" s="4" t="s">
        <v>1459</v>
      </c>
      <c r="N191" s="4" t="s">
        <v>1460</v>
      </c>
      <c r="O191" s="4" t="s">
        <v>1461</v>
      </c>
      <c r="P191" s="4" t="s">
        <v>1462</v>
      </c>
      <c r="Q191" s="4" t="s">
        <v>1463</v>
      </c>
      <c r="R191" s="4" t="s">
        <v>34</v>
      </c>
      <c r="S191" s="4" t="s">
        <v>33</v>
      </c>
      <c r="T191" s="4" t="s">
        <v>1464</v>
      </c>
      <c r="U191" s="69"/>
      <c r="V191" s="57" t="s">
        <v>63</v>
      </c>
      <c r="W191" s="58" t="s">
        <v>28</v>
      </c>
      <c r="X191" s="70" t="str">
        <f t="shared" si="176"/>
        <v>NPolymer-based</v>
      </c>
      <c r="Y191" s="58" t="s">
        <v>980</v>
      </c>
      <c r="Z191" s="58" t="str">
        <f t="shared" si="177"/>
        <v>NCOMPLEMENT</v>
      </c>
      <c r="AA191" s="58" t="str">
        <f t="shared" si="178"/>
        <v>NPolymer-basedCOMPLEMENT</v>
      </c>
      <c r="AB191" s="8"/>
      <c r="AC191" s="8"/>
      <c r="AD191" s="8"/>
      <c r="AE191" s="8"/>
      <c r="AF191" s="8"/>
      <c r="AG191" s="8"/>
      <c r="AH191" s="8"/>
      <c r="AI191" s="8"/>
      <c r="AJ191" s="8"/>
      <c r="AK191" s="8">
        <f t="shared" si="138"/>
        <v>0</v>
      </c>
      <c r="AL191" s="8">
        <f t="shared" si="139"/>
        <v>0</v>
      </c>
      <c r="AM191" s="8">
        <f t="shared" si="140"/>
        <v>0</v>
      </c>
      <c r="AN191" s="8">
        <f t="shared" si="141"/>
        <v>0</v>
      </c>
      <c r="AO191" s="8">
        <f t="shared" si="142"/>
        <v>0</v>
      </c>
      <c r="AP191" s="8">
        <f t="shared" si="143"/>
        <v>0</v>
      </c>
      <c r="AQ191" s="8">
        <f t="shared" si="144"/>
        <v>0</v>
      </c>
      <c r="AR191" s="8">
        <f t="shared" si="145"/>
        <v>0</v>
      </c>
      <c r="AS191" s="8">
        <f t="shared" si="146"/>
        <v>0</v>
      </c>
      <c r="AT191" s="8">
        <f t="shared" si="147"/>
        <v>0</v>
      </c>
      <c r="AU191" s="8">
        <f t="shared" si="148"/>
        <v>0</v>
      </c>
      <c r="AV191" s="8">
        <f t="shared" si="149"/>
        <v>0</v>
      </c>
      <c r="AW191" s="8">
        <f t="shared" si="150"/>
        <v>0</v>
      </c>
      <c r="AX191" s="8">
        <f t="shared" si="151"/>
        <v>0</v>
      </c>
      <c r="AY191" s="8">
        <f t="shared" si="152"/>
        <v>0</v>
      </c>
      <c r="AZ191" s="8">
        <f t="shared" si="153"/>
        <v>0</v>
      </c>
      <c r="BA191" s="8">
        <f t="shared" si="154"/>
        <v>0</v>
      </c>
      <c r="BB191" s="8">
        <f t="shared" si="155"/>
        <v>0</v>
      </c>
      <c r="BC191" s="8">
        <f t="shared" si="156"/>
        <v>0</v>
      </c>
      <c r="BD191" s="8">
        <f t="shared" si="157"/>
        <v>0</v>
      </c>
      <c r="BE191" s="8">
        <f t="shared" si="158"/>
        <v>0</v>
      </c>
      <c r="BF191" s="8">
        <f t="shared" si="159"/>
        <v>0</v>
      </c>
      <c r="BG191" s="8">
        <f t="shared" si="160"/>
        <v>0</v>
      </c>
      <c r="BH191" s="8">
        <f t="shared" si="161"/>
        <v>0</v>
      </c>
      <c r="BI191" s="8">
        <f t="shared" si="162"/>
        <v>0</v>
      </c>
      <c r="BJ191" s="8">
        <f t="shared" si="163"/>
        <v>0</v>
      </c>
      <c r="BK191" s="8">
        <f t="shared" si="164"/>
        <v>0</v>
      </c>
      <c r="BL191" s="8">
        <f t="shared" si="165"/>
        <v>0</v>
      </c>
      <c r="BM191" s="8">
        <f t="shared" si="166"/>
        <v>0</v>
      </c>
      <c r="BN191" s="8">
        <f t="shared" si="179"/>
        <v>0</v>
      </c>
      <c r="BO191" s="8">
        <f t="shared" si="167"/>
        <v>0</v>
      </c>
      <c r="BP191" s="8">
        <f t="shared" si="168"/>
        <v>0</v>
      </c>
      <c r="BQ191" s="8">
        <f t="shared" si="169"/>
        <v>0</v>
      </c>
      <c r="BR191" s="8">
        <f t="shared" si="170"/>
        <v>0</v>
      </c>
      <c r="BS191" s="8">
        <f t="shared" si="171"/>
        <v>0</v>
      </c>
      <c r="BT191" s="44">
        <f t="shared" si="172"/>
        <v>0</v>
      </c>
      <c r="BU191" s="7"/>
    </row>
    <row r="192" spans="1:73" s="15" customFormat="1" ht="28.8" x14ac:dyDescent="0.3">
      <c r="A192" s="4" t="s">
        <v>1465</v>
      </c>
      <c r="B192" s="4" t="s">
        <v>4188</v>
      </c>
      <c r="C192" s="4">
        <v>2010</v>
      </c>
      <c r="D192" s="4" t="s">
        <v>686</v>
      </c>
      <c r="E192" s="4">
        <v>10</v>
      </c>
      <c r="F192" s="4">
        <v>1</v>
      </c>
      <c r="G192" s="4"/>
      <c r="H192" s="4">
        <v>622</v>
      </c>
      <c r="I192" s="4">
        <v>628</v>
      </c>
      <c r="J192" s="4"/>
      <c r="K192" s="4">
        <v>20</v>
      </c>
      <c r="L192" s="4" t="s">
        <v>1466</v>
      </c>
      <c r="M192" s="4" t="s">
        <v>1467</v>
      </c>
      <c r="N192" s="4" t="s">
        <v>1468</v>
      </c>
      <c r="O192" s="4" t="s">
        <v>1469</v>
      </c>
      <c r="P192" s="4" t="s">
        <v>1470</v>
      </c>
      <c r="Q192" s="4" t="s">
        <v>1471</v>
      </c>
      <c r="R192" s="4" t="s">
        <v>34</v>
      </c>
      <c r="S192" s="4" t="s">
        <v>33</v>
      </c>
      <c r="T192" s="4" t="s">
        <v>1472</v>
      </c>
      <c r="U192" s="69"/>
      <c r="V192" s="57" t="s">
        <v>63</v>
      </c>
      <c r="W192" s="58" t="s">
        <v>28</v>
      </c>
      <c r="X192" s="70" t="str">
        <f t="shared" si="176"/>
        <v>NPolymer-based</v>
      </c>
      <c r="Y192" s="58" t="s">
        <v>980</v>
      </c>
      <c r="Z192" s="58" t="str">
        <f t="shared" si="177"/>
        <v>NCOMPLEMENT</v>
      </c>
      <c r="AA192" s="58" t="str">
        <f t="shared" si="178"/>
        <v>NPolymer-basedCOMPLEMENT</v>
      </c>
      <c r="AB192" s="8"/>
      <c r="AC192" s="8"/>
      <c r="AD192" s="8"/>
      <c r="AE192" s="8"/>
      <c r="AF192" s="8"/>
      <c r="AG192" s="8"/>
      <c r="AH192" s="8"/>
      <c r="AI192" s="8"/>
      <c r="AJ192" s="8"/>
      <c r="AK192" s="8">
        <f t="shared" si="138"/>
        <v>0</v>
      </c>
      <c r="AL192" s="8">
        <f t="shared" si="139"/>
        <v>0</v>
      </c>
      <c r="AM192" s="8">
        <f t="shared" si="140"/>
        <v>0</v>
      </c>
      <c r="AN192" s="8">
        <f t="shared" si="141"/>
        <v>0</v>
      </c>
      <c r="AO192" s="8">
        <f t="shared" si="142"/>
        <v>0</v>
      </c>
      <c r="AP192" s="8">
        <f t="shared" si="143"/>
        <v>0</v>
      </c>
      <c r="AQ192" s="8">
        <f t="shared" si="144"/>
        <v>0</v>
      </c>
      <c r="AR192" s="8">
        <f t="shared" si="145"/>
        <v>0</v>
      </c>
      <c r="AS192" s="8">
        <f t="shared" si="146"/>
        <v>0</v>
      </c>
      <c r="AT192" s="8">
        <f t="shared" si="147"/>
        <v>0</v>
      </c>
      <c r="AU192" s="8">
        <f t="shared" si="148"/>
        <v>0</v>
      </c>
      <c r="AV192" s="8">
        <f t="shared" si="149"/>
        <v>0</v>
      </c>
      <c r="AW192" s="8">
        <f t="shared" si="150"/>
        <v>0</v>
      </c>
      <c r="AX192" s="8">
        <f t="shared" si="151"/>
        <v>0</v>
      </c>
      <c r="AY192" s="8">
        <f t="shared" si="152"/>
        <v>0</v>
      </c>
      <c r="AZ192" s="8">
        <f t="shared" si="153"/>
        <v>0</v>
      </c>
      <c r="BA192" s="8">
        <f t="shared" si="154"/>
        <v>0</v>
      </c>
      <c r="BB192" s="8">
        <f t="shared" si="155"/>
        <v>0</v>
      </c>
      <c r="BC192" s="8">
        <f t="shared" si="156"/>
        <v>0</v>
      </c>
      <c r="BD192" s="8">
        <f t="shared" si="157"/>
        <v>0</v>
      </c>
      <c r="BE192" s="8">
        <f t="shared" si="158"/>
        <v>0</v>
      </c>
      <c r="BF192" s="8">
        <f t="shared" si="159"/>
        <v>0</v>
      </c>
      <c r="BG192" s="8">
        <f t="shared" si="160"/>
        <v>0</v>
      </c>
      <c r="BH192" s="8">
        <f t="shared" si="161"/>
        <v>0</v>
      </c>
      <c r="BI192" s="8">
        <f t="shared" si="162"/>
        <v>0</v>
      </c>
      <c r="BJ192" s="8">
        <f t="shared" si="163"/>
        <v>0</v>
      </c>
      <c r="BK192" s="8">
        <f t="shared" si="164"/>
        <v>0</v>
      </c>
      <c r="BL192" s="8">
        <f t="shared" si="165"/>
        <v>0</v>
      </c>
      <c r="BM192" s="8">
        <f t="shared" si="166"/>
        <v>0</v>
      </c>
      <c r="BN192" s="8">
        <f t="shared" si="179"/>
        <v>0</v>
      </c>
      <c r="BO192" s="8">
        <f t="shared" si="167"/>
        <v>0</v>
      </c>
      <c r="BP192" s="8">
        <f t="shared" si="168"/>
        <v>0</v>
      </c>
      <c r="BQ192" s="8">
        <f t="shared" si="169"/>
        <v>0</v>
      </c>
      <c r="BR192" s="8">
        <f t="shared" si="170"/>
        <v>0</v>
      </c>
      <c r="BS192" s="8">
        <f t="shared" si="171"/>
        <v>0</v>
      </c>
      <c r="BT192" s="44">
        <f t="shared" si="172"/>
        <v>0</v>
      </c>
      <c r="BU192" s="7"/>
    </row>
    <row r="193" spans="1:73" s="15" customFormat="1" ht="28.8" x14ac:dyDescent="0.3">
      <c r="A193" s="4" t="s">
        <v>1482</v>
      </c>
      <c r="B193" s="4" t="s">
        <v>4189</v>
      </c>
      <c r="C193" s="4">
        <v>2015</v>
      </c>
      <c r="D193" s="4" t="s">
        <v>97</v>
      </c>
      <c r="E193" s="4">
        <v>11</v>
      </c>
      <c r="F193" s="4">
        <v>3</v>
      </c>
      <c r="G193" s="4"/>
      <c r="H193" s="4">
        <v>601</v>
      </c>
      <c r="I193" s="4">
        <v>609</v>
      </c>
      <c r="J193" s="4"/>
      <c r="K193" s="4">
        <v>3</v>
      </c>
      <c r="L193" s="4" t="s">
        <v>1483</v>
      </c>
      <c r="M193" s="4" t="s">
        <v>1484</v>
      </c>
      <c r="N193" s="4" t="s">
        <v>1485</v>
      </c>
      <c r="O193" s="4" t="s">
        <v>1486</v>
      </c>
      <c r="P193" s="4" t="s">
        <v>1487</v>
      </c>
      <c r="Q193" s="4" t="s">
        <v>1488</v>
      </c>
      <c r="R193" s="4" t="s">
        <v>34</v>
      </c>
      <c r="S193" s="4" t="s">
        <v>33</v>
      </c>
      <c r="T193" s="4" t="s">
        <v>1489</v>
      </c>
      <c r="U193" s="69"/>
      <c r="V193" s="57" t="s">
        <v>63</v>
      </c>
      <c r="W193" s="58" t="s">
        <v>26</v>
      </c>
      <c r="X193" s="70" t="str">
        <f t="shared" si="176"/>
        <v>NInorganic</v>
      </c>
      <c r="Y193" s="58" t="s">
        <v>980</v>
      </c>
      <c r="Z193" s="58" t="str">
        <f t="shared" si="177"/>
        <v>NCOMPLEMENT</v>
      </c>
      <c r="AA193" s="58" t="str">
        <f t="shared" si="178"/>
        <v>NInorganicCOMPLEMENT</v>
      </c>
      <c r="AB193" s="8"/>
      <c r="AC193" s="8"/>
      <c r="AD193" s="8"/>
      <c r="AE193" s="8"/>
      <c r="AF193" s="8"/>
      <c r="AG193" s="8"/>
      <c r="AH193" s="8"/>
      <c r="AI193" s="8"/>
      <c r="AJ193" s="8"/>
      <c r="AK193" s="8">
        <f t="shared" si="138"/>
        <v>0</v>
      </c>
      <c r="AL193" s="8">
        <f t="shared" si="139"/>
        <v>0</v>
      </c>
      <c r="AM193" s="8">
        <f t="shared" si="140"/>
        <v>0</v>
      </c>
      <c r="AN193" s="8">
        <f t="shared" si="141"/>
        <v>0</v>
      </c>
      <c r="AO193" s="8">
        <f t="shared" si="142"/>
        <v>0</v>
      </c>
      <c r="AP193" s="8">
        <f t="shared" si="143"/>
        <v>0</v>
      </c>
      <c r="AQ193" s="8">
        <f t="shared" si="144"/>
        <v>0</v>
      </c>
      <c r="AR193" s="8">
        <f t="shared" si="145"/>
        <v>0</v>
      </c>
      <c r="AS193" s="8">
        <f t="shared" si="146"/>
        <v>0</v>
      </c>
      <c r="AT193" s="8">
        <f t="shared" si="147"/>
        <v>0</v>
      </c>
      <c r="AU193" s="8">
        <f t="shared" si="148"/>
        <v>0</v>
      </c>
      <c r="AV193" s="8">
        <f t="shared" si="149"/>
        <v>0</v>
      </c>
      <c r="AW193" s="8">
        <f t="shared" si="150"/>
        <v>0</v>
      </c>
      <c r="AX193" s="8">
        <f t="shared" si="151"/>
        <v>0</v>
      </c>
      <c r="AY193" s="8">
        <f t="shared" si="152"/>
        <v>0</v>
      </c>
      <c r="AZ193" s="8">
        <f t="shared" si="153"/>
        <v>0</v>
      </c>
      <c r="BA193" s="8">
        <f t="shared" si="154"/>
        <v>0</v>
      </c>
      <c r="BB193" s="8">
        <f t="shared" si="155"/>
        <v>0</v>
      </c>
      <c r="BC193" s="8">
        <f t="shared" si="156"/>
        <v>0</v>
      </c>
      <c r="BD193" s="8">
        <f t="shared" si="157"/>
        <v>0</v>
      </c>
      <c r="BE193" s="8">
        <f t="shared" si="158"/>
        <v>0</v>
      </c>
      <c r="BF193" s="8">
        <f t="shared" si="159"/>
        <v>0</v>
      </c>
      <c r="BG193" s="8">
        <f t="shared" si="160"/>
        <v>0</v>
      </c>
      <c r="BH193" s="8">
        <f t="shared" si="161"/>
        <v>0</v>
      </c>
      <c r="BI193" s="8">
        <f t="shared" si="162"/>
        <v>0</v>
      </c>
      <c r="BJ193" s="8">
        <f t="shared" si="163"/>
        <v>0</v>
      </c>
      <c r="BK193" s="8">
        <f t="shared" si="164"/>
        <v>0</v>
      </c>
      <c r="BL193" s="8">
        <f t="shared" si="165"/>
        <v>0</v>
      </c>
      <c r="BM193" s="8">
        <f t="shared" si="166"/>
        <v>0</v>
      </c>
      <c r="BN193" s="8">
        <f t="shared" si="179"/>
        <v>0</v>
      </c>
      <c r="BO193" s="8">
        <f t="shared" si="167"/>
        <v>0</v>
      </c>
      <c r="BP193" s="8">
        <f t="shared" si="168"/>
        <v>0</v>
      </c>
      <c r="BQ193" s="8">
        <f t="shared" si="169"/>
        <v>0</v>
      </c>
      <c r="BR193" s="8">
        <f t="shared" si="170"/>
        <v>0</v>
      </c>
      <c r="BS193" s="8">
        <f t="shared" si="171"/>
        <v>0</v>
      </c>
      <c r="BT193" s="44">
        <f t="shared" si="172"/>
        <v>0</v>
      </c>
      <c r="BU193" s="7"/>
    </row>
    <row r="194" spans="1:73" s="15" customFormat="1" ht="28.8" x14ac:dyDescent="0.3">
      <c r="A194" s="4" t="s">
        <v>1499</v>
      </c>
      <c r="B194" s="4" t="s">
        <v>4190</v>
      </c>
      <c r="C194" s="4">
        <v>2014</v>
      </c>
      <c r="D194" s="4" t="s">
        <v>1184</v>
      </c>
      <c r="E194" s="4">
        <v>9</v>
      </c>
      <c r="F194" s="4">
        <v>12</v>
      </c>
      <c r="G194" s="4"/>
      <c r="H194" s="4">
        <v>1054</v>
      </c>
      <c r="I194" s="4">
        <v>1062</v>
      </c>
      <c r="J194" s="4"/>
      <c r="K194" s="4">
        <v>25</v>
      </c>
      <c r="L194" s="4" t="s">
        <v>1500</v>
      </c>
      <c r="M194" s="4" t="s">
        <v>1501</v>
      </c>
      <c r="N194" s="4" t="s">
        <v>1502</v>
      </c>
      <c r="O194" s="4" t="s">
        <v>1503</v>
      </c>
      <c r="P194" s="4" t="s">
        <v>1504</v>
      </c>
      <c r="Q194" s="4"/>
      <c r="R194" s="4" t="s">
        <v>34</v>
      </c>
      <c r="S194" s="4" t="s">
        <v>33</v>
      </c>
      <c r="T194" s="4" t="s">
        <v>1505</v>
      </c>
      <c r="U194" s="69"/>
      <c r="V194" s="57" t="s">
        <v>63</v>
      </c>
      <c r="W194" s="58" t="s">
        <v>28</v>
      </c>
      <c r="X194" s="70" t="str">
        <f t="shared" si="176"/>
        <v>NPolymer-based</v>
      </c>
      <c r="Y194" s="58" t="s">
        <v>980</v>
      </c>
      <c r="Z194" s="58" t="str">
        <f t="shared" si="177"/>
        <v>NCOMPLEMENT</v>
      </c>
      <c r="AA194" s="58" t="str">
        <f t="shared" si="178"/>
        <v>NPolymer-basedCOMPLEMENT</v>
      </c>
      <c r="AB194" s="8"/>
      <c r="AC194" s="8"/>
      <c r="AD194" s="8"/>
      <c r="AE194" s="8"/>
      <c r="AF194" s="8"/>
      <c r="AG194" s="8"/>
      <c r="AH194" s="8"/>
      <c r="AI194" s="8"/>
      <c r="AJ194" s="8"/>
      <c r="AK194" s="8">
        <f t="shared" si="138"/>
        <v>0</v>
      </c>
      <c r="AL194" s="8">
        <f t="shared" si="139"/>
        <v>0</v>
      </c>
      <c r="AM194" s="8">
        <f t="shared" si="140"/>
        <v>0</v>
      </c>
      <c r="AN194" s="8">
        <f t="shared" si="141"/>
        <v>0</v>
      </c>
      <c r="AO194" s="8">
        <f t="shared" si="142"/>
        <v>0</v>
      </c>
      <c r="AP194" s="8">
        <f t="shared" si="143"/>
        <v>0</v>
      </c>
      <c r="AQ194" s="8">
        <f t="shared" si="144"/>
        <v>0</v>
      </c>
      <c r="AR194" s="8">
        <f t="shared" si="145"/>
        <v>0</v>
      </c>
      <c r="AS194" s="8">
        <f t="shared" si="146"/>
        <v>0</v>
      </c>
      <c r="AT194" s="8">
        <f t="shared" si="147"/>
        <v>0</v>
      </c>
      <c r="AU194" s="8">
        <f t="shared" si="148"/>
        <v>0</v>
      </c>
      <c r="AV194" s="8">
        <f t="shared" si="149"/>
        <v>0</v>
      </c>
      <c r="AW194" s="8">
        <f t="shared" si="150"/>
        <v>0</v>
      </c>
      <c r="AX194" s="8">
        <f t="shared" si="151"/>
        <v>0</v>
      </c>
      <c r="AY194" s="8">
        <f t="shared" si="152"/>
        <v>0</v>
      </c>
      <c r="AZ194" s="8">
        <f t="shared" si="153"/>
        <v>0</v>
      </c>
      <c r="BA194" s="8">
        <f t="shared" si="154"/>
        <v>0</v>
      </c>
      <c r="BB194" s="8">
        <f t="shared" si="155"/>
        <v>0</v>
      </c>
      <c r="BC194" s="8">
        <f t="shared" si="156"/>
        <v>0</v>
      </c>
      <c r="BD194" s="8">
        <f t="shared" si="157"/>
        <v>0</v>
      </c>
      <c r="BE194" s="8">
        <f t="shared" si="158"/>
        <v>0</v>
      </c>
      <c r="BF194" s="8">
        <f t="shared" si="159"/>
        <v>0</v>
      </c>
      <c r="BG194" s="8">
        <f t="shared" si="160"/>
        <v>0</v>
      </c>
      <c r="BH194" s="8">
        <f t="shared" si="161"/>
        <v>0</v>
      </c>
      <c r="BI194" s="8">
        <f t="shared" si="162"/>
        <v>0</v>
      </c>
      <c r="BJ194" s="8">
        <f t="shared" si="163"/>
        <v>0</v>
      </c>
      <c r="BK194" s="8">
        <f t="shared" si="164"/>
        <v>0</v>
      </c>
      <c r="BL194" s="8">
        <f t="shared" si="165"/>
        <v>0</v>
      </c>
      <c r="BM194" s="8">
        <f t="shared" si="166"/>
        <v>0</v>
      </c>
      <c r="BN194" s="8">
        <f t="shared" si="179"/>
        <v>0</v>
      </c>
      <c r="BO194" s="8">
        <f t="shared" si="167"/>
        <v>0</v>
      </c>
      <c r="BP194" s="8">
        <f t="shared" si="168"/>
        <v>0</v>
      </c>
      <c r="BQ194" s="8">
        <f t="shared" si="169"/>
        <v>0</v>
      </c>
      <c r="BR194" s="8">
        <f t="shared" si="170"/>
        <v>0</v>
      </c>
      <c r="BS194" s="8">
        <f t="shared" si="171"/>
        <v>0</v>
      </c>
      <c r="BT194" s="44">
        <f t="shared" si="172"/>
        <v>0</v>
      </c>
      <c r="BU194" s="7"/>
    </row>
    <row r="195" spans="1:73" s="15" customFormat="1" ht="28.8" x14ac:dyDescent="0.3">
      <c r="A195" s="4" t="s">
        <v>1506</v>
      </c>
      <c r="B195" s="4" t="s">
        <v>4191</v>
      </c>
      <c r="C195" s="4">
        <v>2013</v>
      </c>
      <c r="D195" s="4" t="s">
        <v>1126</v>
      </c>
      <c r="E195" s="4">
        <v>14</v>
      </c>
      <c r="F195" s="4">
        <v>8</v>
      </c>
      <c r="G195" s="4"/>
      <c r="H195" s="4">
        <v>2837</v>
      </c>
      <c r="I195" s="4">
        <v>2847</v>
      </c>
      <c r="J195" s="4"/>
      <c r="K195" s="4">
        <v>27</v>
      </c>
      <c r="L195" s="4" t="s">
        <v>1507</v>
      </c>
      <c r="M195" s="4" t="s">
        <v>1508</v>
      </c>
      <c r="N195" s="4" t="s">
        <v>1509</v>
      </c>
      <c r="O195" s="4" t="s">
        <v>1510</v>
      </c>
      <c r="P195" s="4" t="s">
        <v>1511</v>
      </c>
      <c r="Q195" s="4"/>
      <c r="R195" s="4" t="s">
        <v>34</v>
      </c>
      <c r="S195" s="4" t="s">
        <v>33</v>
      </c>
      <c r="T195" s="4" t="s">
        <v>1512</v>
      </c>
      <c r="U195" s="69"/>
      <c r="V195" s="57" t="s">
        <v>63</v>
      </c>
      <c r="W195" s="58" t="s">
        <v>28</v>
      </c>
      <c r="X195" s="70" t="str">
        <f t="shared" si="176"/>
        <v>NPolymer-based</v>
      </c>
      <c r="Y195" s="58" t="s">
        <v>980</v>
      </c>
      <c r="Z195" s="58" t="str">
        <f t="shared" si="177"/>
        <v>NCOMPLEMENT</v>
      </c>
      <c r="AA195" s="58" t="str">
        <f t="shared" si="178"/>
        <v>NPolymer-basedCOMPLEMENT</v>
      </c>
      <c r="AB195" s="8"/>
      <c r="AC195" s="8"/>
      <c r="AD195" s="8"/>
      <c r="AE195" s="8"/>
      <c r="AF195" s="8"/>
      <c r="AG195" s="8"/>
      <c r="AH195" s="8"/>
      <c r="AI195" s="8"/>
      <c r="AJ195" s="8"/>
      <c r="AK195" s="8">
        <f t="shared" si="138"/>
        <v>0</v>
      </c>
      <c r="AL195" s="8">
        <f t="shared" si="139"/>
        <v>0</v>
      </c>
      <c r="AM195" s="8">
        <f t="shared" si="140"/>
        <v>0</v>
      </c>
      <c r="AN195" s="8">
        <f t="shared" si="141"/>
        <v>0</v>
      </c>
      <c r="AO195" s="8">
        <f t="shared" si="142"/>
        <v>0</v>
      </c>
      <c r="AP195" s="8">
        <f t="shared" si="143"/>
        <v>0</v>
      </c>
      <c r="AQ195" s="8">
        <f t="shared" si="144"/>
        <v>0</v>
      </c>
      <c r="AR195" s="8">
        <f t="shared" si="145"/>
        <v>0</v>
      </c>
      <c r="AS195" s="8">
        <f t="shared" si="146"/>
        <v>0</v>
      </c>
      <c r="AT195" s="8">
        <f t="shared" si="147"/>
        <v>0</v>
      </c>
      <c r="AU195" s="8">
        <f t="shared" si="148"/>
        <v>0</v>
      </c>
      <c r="AV195" s="8">
        <f t="shared" si="149"/>
        <v>0</v>
      </c>
      <c r="AW195" s="8">
        <f t="shared" si="150"/>
        <v>0</v>
      </c>
      <c r="AX195" s="8">
        <f t="shared" si="151"/>
        <v>0</v>
      </c>
      <c r="AY195" s="8">
        <f t="shared" si="152"/>
        <v>0</v>
      </c>
      <c r="AZ195" s="8">
        <f t="shared" si="153"/>
        <v>0</v>
      </c>
      <c r="BA195" s="8">
        <f t="shared" si="154"/>
        <v>0</v>
      </c>
      <c r="BB195" s="8">
        <f t="shared" si="155"/>
        <v>0</v>
      </c>
      <c r="BC195" s="8">
        <f t="shared" si="156"/>
        <v>0</v>
      </c>
      <c r="BD195" s="8">
        <f t="shared" si="157"/>
        <v>0</v>
      </c>
      <c r="BE195" s="8">
        <f t="shared" si="158"/>
        <v>0</v>
      </c>
      <c r="BF195" s="8">
        <f t="shared" si="159"/>
        <v>0</v>
      </c>
      <c r="BG195" s="8">
        <f t="shared" si="160"/>
        <v>0</v>
      </c>
      <c r="BH195" s="8">
        <f t="shared" si="161"/>
        <v>0</v>
      </c>
      <c r="BI195" s="8">
        <f t="shared" si="162"/>
        <v>0</v>
      </c>
      <c r="BJ195" s="8">
        <f t="shared" si="163"/>
        <v>0</v>
      </c>
      <c r="BK195" s="8">
        <f t="shared" si="164"/>
        <v>0</v>
      </c>
      <c r="BL195" s="8">
        <f t="shared" si="165"/>
        <v>0</v>
      </c>
      <c r="BM195" s="8">
        <f t="shared" si="166"/>
        <v>0</v>
      </c>
      <c r="BN195" s="8">
        <f t="shared" si="179"/>
        <v>0</v>
      </c>
      <c r="BO195" s="8">
        <f t="shared" si="167"/>
        <v>0</v>
      </c>
      <c r="BP195" s="8">
        <f t="shared" si="168"/>
        <v>0</v>
      </c>
      <c r="BQ195" s="8">
        <f t="shared" si="169"/>
        <v>0</v>
      </c>
      <c r="BR195" s="8">
        <f t="shared" si="170"/>
        <v>0</v>
      </c>
      <c r="BS195" s="8">
        <f t="shared" si="171"/>
        <v>0</v>
      </c>
      <c r="BT195" s="44">
        <f t="shared" si="172"/>
        <v>0</v>
      </c>
      <c r="BU195" s="7"/>
    </row>
    <row r="196" spans="1:73" s="15" customFormat="1" ht="28.8" x14ac:dyDescent="0.3">
      <c r="A196" s="4" t="s">
        <v>1513</v>
      </c>
      <c r="B196" s="4" t="s">
        <v>4192</v>
      </c>
      <c r="C196" s="4">
        <v>2013</v>
      </c>
      <c r="D196" s="4" t="s">
        <v>1334</v>
      </c>
      <c r="E196" s="4">
        <v>2</v>
      </c>
      <c r="F196" s="4">
        <v>8</v>
      </c>
      <c r="G196" s="4"/>
      <c r="H196" s="4">
        <v>1131</v>
      </c>
      <c r="I196" s="4">
        <v>1141</v>
      </c>
      <c r="J196" s="4"/>
      <c r="K196" s="4">
        <v>7</v>
      </c>
      <c r="L196" s="4" t="s">
        <v>1514</v>
      </c>
      <c r="M196" s="4" t="s">
        <v>1515</v>
      </c>
      <c r="N196" s="4" t="s">
        <v>1516</v>
      </c>
      <c r="O196" s="4" t="s">
        <v>1517</v>
      </c>
      <c r="P196" s="4" t="s">
        <v>1518</v>
      </c>
      <c r="Q196" s="4" t="s">
        <v>1519</v>
      </c>
      <c r="R196" s="4" t="s">
        <v>34</v>
      </c>
      <c r="S196" s="4" t="s">
        <v>33</v>
      </c>
      <c r="T196" s="4" t="s">
        <v>1520</v>
      </c>
      <c r="U196" s="69"/>
      <c r="V196" s="57" t="s">
        <v>63</v>
      </c>
      <c r="W196" s="58" t="s">
        <v>30</v>
      </c>
      <c r="X196" s="70" t="str">
        <f t="shared" si="176"/>
        <v>NLipid-based</v>
      </c>
      <c r="Y196" s="58" t="s">
        <v>980</v>
      </c>
      <c r="Z196" s="58" t="str">
        <f t="shared" si="177"/>
        <v>NCOMPLEMENT</v>
      </c>
      <c r="AA196" s="58" t="str">
        <f t="shared" si="178"/>
        <v>NLipid-basedCOMPLEMENT</v>
      </c>
      <c r="AB196" s="8"/>
      <c r="AC196" s="8"/>
      <c r="AD196" s="8"/>
      <c r="AE196" s="8"/>
      <c r="AF196" s="8"/>
      <c r="AG196" s="8"/>
      <c r="AH196" s="8"/>
      <c r="AI196" s="8"/>
      <c r="AJ196" s="8"/>
      <c r="AK196" s="8">
        <f t="shared" si="138"/>
        <v>0</v>
      </c>
      <c r="AL196" s="8">
        <f t="shared" si="139"/>
        <v>0</v>
      </c>
      <c r="AM196" s="8">
        <f t="shared" si="140"/>
        <v>0</v>
      </c>
      <c r="AN196" s="8">
        <f t="shared" si="141"/>
        <v>0</v>
      </c>
      <c r="AO196" s="8">
        <f t="shared" si="142"/>
        <v>0</v>
      </c>
      <c r="AP196" s="8">
        <f t="shared" si="143"/>
        <v>0</v>
      </c>
      <c r="AQ196" s="8">
        <f t="shared" si="144"/>
        <v>0</v>
      </c>
      <c r="AR196" s="8">
        <f t="shared" si="145"/>
        <v>0</v>
      </c>
      <c r="AS196" s="8">
        <f t="shared" si="146"/>
        <v>0</v>
      </c>
      <c r="AT196" s="8">
        <f t="shared" si="147"/>
        <v>0</v>
      </c>
      <c r="AU196" s="8">
        <f t="shared" si="148"/>
        <v>0</v>
      </c>
      <c r="AV196" s="8">
        <f t="shared" si="149"/>
        <v>0</v>
      </c>
      <c r="AW196" s="8">
        <f t="shared" si="150"/>
        <v>0</v>
      </c>
      <c r="AX196" s="8">
        <f t="shared" si="151"/>
        <v>0</v>
      </c>
      <c r="AY196" s="8">
        <f t="shared" si="152"/>
        <v>0</v>
      </c>
      <c r="AZ196" s="8">
        <f t="shared" si="153"/>
        <v>0</v>
      </c>
      <c r="BA196" s="8">
        <f t="shared" si="154"/>
        <v>0</v>
      </c>
      <c r="BB196" s="8">
        <f t="shared" si="155"/>
        <v>0</v>
      </c>
      <c r="BC196" s="8">
        <f t="shared" si="156"/>
        <v>0</v>
      </c>
      <c r="BD196" s="8">
        <f t="shared" si="157"/>
        <v>0</v>
      </c>
      <c r="BE196" s="8">
        <f t="shared" si="158"/>
        <v>0</v>
      </c>
      <c r="BF196" s="8">
        <f t="shared" si="159"/>
        <v>0</v>
      </c>
      <c r="BG196" s="8">
        <f t="shared" si="160"/>
        <v>0</v>
      </c>
      <c r="BH196" s="8">
        <f t="shared" si="161"/>
        <v>0</v>
      </c>
      <c r="BI196" s="8">
        <f t="shared" si="162"/>
        <v>0</v>
      </c>
      <c r="BJ196" s="8">
        <f t="shared" si="163"/>
        <v>0</v>
      </c>
      <c r="BK196" s="8">
        <f t="shared" si="164"/>
        <v>0</v>
      </c>
      <c r="BL196" s="8">
        <f t="shared" si="165"/>
        <v>0</v>
      </c>
      <c r="BM196" s="8">
        <f t="shared" si="166"/>
        <v>0</v>
      </c>
      <c r="BN196" s="8">
        <f t="shared" si="179"/>
        <v>0</v>
      </c>
      <c r="BO196" s="8">
        <f t="shared" si="167"/>
        <v>0</v>
      </c>
      <c r="BP196" s="8">
        <f t="shared" si="168"/>
        <v>0</v>
      </c>
      <c r="BQ196" s="8">
        <f t="shared" si="169"/>
        <v>0</v>
      </c>
      <c r="BR196" s="8">
        <f t="shared" si="170"/>
        <v>0</v>
      </c>
      <c r="BS196" s="8">
        <f t="shared" si="171"/>
        <v>0</v>
      </c>
      <c r="BT196" s="44">
        <f t="shared" si="172"/>
        <v>0</v>
      </c>
      <c r="BU196" s="7"/>
    </row>
    <row r="197" spans="1:73" s="15" customFormat="1" ht="28.8" x14ac:dyDescent="0.3">
      <c r="A197" s="4" t="s">
        <v>1521</v>
      </c>
      <c r="B197" s="4" t="s">
        <v>4099</v>
      </c>
      <c r="C197" s="4">
        <v>2013</v>
      </c>
      <c r="D197" s="4" t="s">
        <v>97</v>
      </c>
      <c r="E197" s="4">
        <v>9</v>
      </c>
      <c r="F197" s="4">
        <v>3</v>
      </c>
      <c r="G197" s="4"/>
      <c r="H197" s="4">
        <v>375</v>
      </c>
      <c r="I197" s="4">
        <v>387</v>
      </c>
      <c r="J197" s="4"/>
      <c r="K197" s="4">
        <v>36</v>
      </c>
      <c r="L197" s="4" t="s">
        <v>1522</v>
      </c>
      <c r="M197" s="4" t="s">
        <v>1523</v>
      </c>
      <c r="N197" s="4" t="s">
        <v>1524</v>
      </c>
      <c r="O197" s="4" t="s">
        <v>1525</v>
      </c>
      <c r="P197" s="4" t="s">
        <v>1526</v>
      </c>
      <c r="Q197" s="4" t="s">
        <v>1527</v>
      </c>
      <c r="R197" s="4" t="s">
        <v>34</v>
      </c>
      <c r="S197" s="4" t="s">
        <v>33</v>
      </c>
      <c r="T197" s="4" t="s">
        <v>1528</v>
      </c>
      <c r="U197" s="69"/>
      <c r="V197" s="57" t="s">
        <v>63</v>
      </c>
      <c r="W197" s="58" t="s">
        <v>30</v>
      </c>
      <c r="X197" s="70" t="str">
        <f t="shared" si="176"/>
        <v>NLipid-based</v>
      </c>
      <c r="Y197" s="58" t="s">
        <v>980</v>
      </c>
      <c r="Z197" s="58" t="str">
        <f t="shared" si="177"/>
        <v>NCOMPLEMENT</v>
      </c>
      <c r="AA197" s="58" t="str">
        <f t="shared" si="178"/>
        <v>NLipid-basedCOMPLEMENT</v>
      </c>
      <c r="AB197" s="8"/>
      <c r="AC197" s="8"/>
      <c r="AD197" s="8"/>
      <c r="AE197" s="8"/>
      <c r="AF197" s="8"/>
      <c r="AG197" s="8"/>
      <c r="AH197" s="8"/>
      <c r="AI197" s="8"/>
      <c r="AJ197" s="8"/>
      <c r="AK197" s="8">
        <f t="shared" ref="AK197:AK260" si="180">IF(AND($Z197=AK$2,AB197="x"),1,0)</f>
        <v>0</v>
      </c>
      <c r="AL197" s="8">
        <f t="shared" ref="AL197:AL260" si="181">IF(AND($Z197=AL$2,AC197="x"),1,0)</f>
        <v>0</v>
      </c>
      <c r="AM197" s="8">
        <f t="shared" ref="AM197:AM260" si="182">IF(AND($Z197=AM$2,AD197="x"),1,0)</f>
        <v>0</v>
      </c>
      <c r="AN197" s="8">
        <f t="shared" ref="AN197:AN260" si="183">IF(AND($Z197=AN$2,AE197="x"),1,0)</f>
        <v>0</v>
      </c>
      <c r="AO197" s="8">
        <f t="shared" ref="AO197:AO260" si="184">IF(AND($Z197=AO$2,AF197="x"),1,0)</f>
        <v>0</v>
      </c>
      <c r="AP197" s="8">
        <f t="shared" ref="AP197:AP260" si="185">IF(AND($Z197=AP$2,AG197="x"),1,0)</f>
        <v>0</v>
      </c>
      <c r="AQ197" s="8">
        <f t="shared" ref="AQ197:AQ260" si="186">IF(AND($Z197=AQ$2,AH197="x"),1,0)</f>
        <v>0</v>
      </c>
      <c r="AR197" s="8">
        <f t="shared" ref="AR197:AR260" si="187">IF(AND($Z197=AR$2,AI197="x"),1,0)</f>
        <v>0</v>
      </c>
      <c r="AS197" s="8">
        <f t="shared" ref="AS197:AS260" si="188">IF(AND($Z197=AS$2,AJ197="x"),1,0)</f>
        <v>0</v>
      </c>
      <c r="AT197" s="8">
        <f t="shared" ref="AT197:AT260" si="189">IF(AND($Z197=AT$2,AB197="x"),1,0)</f>
        <v>0</v>
      </c>
      <c r="AU197" s="8">
        <f t="shared" ref="AU197:AU260" si="190">IF(AND($Z197=AU$2,AC197="x"),1,0)</f>
        <v>0</v>
      </c>
      <c r="AV197" s="8">
        <f t="shared" ref="AV197:AV260" si="191">IF(AND($Z197=AV$2,AD197="x"),1,0)</f>
        <v>0</v>
      </c>
      <c r="AW197" s="8">
        <f t="shared" ref="AW197:AW260" si="192">IF(AND($Z197=AW$2,AE197="x"),1,0)</f>
        <v>0</v>
      </c>
      <c r="AX197" s="8">
        <f t="shared" ref="AX197:AX260" si="193">IF(AND($Z197=AX$2,AF197="x"),1,0)</f>
        <v>0</v>
      </c>
      <c r="AY197" s="8">
        <f t="shared" ref="AY197:AY260" si="194">IF(AND($Z197=AY$2,AG197="x"),1,0)</f>
        <v>0</v>
      </c>
      <c r="AZ197" s="8">
        <f t="shared" ref="AZ197:AZ260" si="195">IF(AND($Z197=AZ$2,AH197="x"),1,0)</f>
        <v>0</v>
      </c>
      <c r="BA197" s="8">
        <f t="shared" ref="BA197:BA260" si="196">IF(AND($Z197=BA$2,AI197="x"),1,0)</f>
        <v>0</v>
      </c>
      <c r="BB197" s="8">
        <f t="shared" ref="BB197:BB260" si="197">IF(AND($Z197=BB$2,AJ197="x"),1,0)</f>
        <v>0</v>
      </c>
      <c r="BC197" s="8">
        <f t="shared" ref="BC197:BC260" si="198">IF(AND($Z197=BC$2,AB197="x"),1,0)</f>
        <v>0</v>
      </c>
      <c r="BD197" s="8">
        <f t="shared" ref="BD197:BD260" si="199">IF(AND($Z197=BD$2,AC197="x"),1,0)</f>
        <v>0</v>
      </c>
      <c r="BE197" s="8">
        <f t="shared" ref="BE197:BE260" si="200">IF(AND($Z197=BE$2,AD197="x"),1,0)</f>
        <v>0</v>
      </c>
      <c r="BF197" s="8">
        <f t="shared" ref="BF197:BF260" si="201">IF(AND($Z197=BF$2,AE197="x"),1,0)</f>
        <v>0</v>
      </c>
      <c r="BG197" s="8">
        <f t="shared" ref="BG197:BG260" si="202">IF(AND($Z197=BG$2,AF197="x"),1,0)</f>
        <v>0</v>
      </c>
      <c r="BH197" s="8">
        <f t="shared" ref="BH197:BH260" si="203">IF(AND($Z197=BH$2,AG197="x"),1,0)</f>
        <v>0</v>
      </c>
      <c r="BI197" s="8">
        <f t="shared" ref="BI197:BI260" si="204">IF(AND($Z197=BI$2,AH197="x"),1,0)</f>
        <v>0</v>
      </c>
      <c r="BJ197" s="8">
        <f t="shared" ref="BJ197:BJ260" si="205">IF(AND($Z197=BJ$2,AI197="x"),1,0)</f>
        <v>0</v>
      </c>
      <c r="BK197" s="8">
        <f t="shared" ref="BK197:BK260" si="206">IF(AND($Z197=BK$2,AJ197="x"),1,0)</f>
        <v>0</v>
      </c>
      <c r="BL197" s="8">
        <f t="shared" ref="BL197:BL260" si="207">IF(AND($Z197=BL$2,AB197="x"),1,0)</f>
        <v>0</v>
      </c>
      <c r="BM197" s="8">
        <f t="shared" ref="BM197:BM260" si="208">IF(AND($Z197=BM$2,AC197="x"),1,0)</f>
        <v>0</v>
      </c>
      <c r="BN197" s="8">
        <f t="shared" si="179"/>
        <v>0</v>
      </c>
      <c r="BO197" s="8">
        <f t="shared" ref="BO197:BO260" si="209">IF(AND($Z197=BO$2,AE197="x"),1,0)</f>
        <v>0</v>
      </c>
      <c r="BP197" s="8">
        <f t="shared" ref="BP197:BP260" si="210">IF(AND($Z197=BP$2,AF197="x"),1,0)</f>
        <v>0</v>
      </c>
      <c r="BQ197" s="8">
        <f t="shared" ref="BQ197:BQ260" si="211">IF(AND($Z197=BQ$2,AG197="x"),1,0)</f>
        <v>0</v>
      </c>
      <c r="BR197" s="8">
        <f t="shared" ref="BR197:BR260" si="212">IF(AND($Z197=BR$2,AH197="x"),1,0)</f>
        <v>0</v>
      </c>
      <c r="BS197" s="8">
        <f t="shared" ref="BS197:BS260" si="213">IF(AND($Z197=BS$2,AI197="x"),1,0)</f>
        <v>0</v>
      </c>
      <c r="BT197" s="44">
        <f t="shared" ref="BT197:BT260" si="214">IF(AND($Z197=BT$2,AJ197="x"),1,0)</f>
        <v>0</v>
      </c>
      <c r="BU197" s="7"/>
    </row>
    <row r="198" spans="1:73" s="15" customFormat="1" ht="28.8" x14ac:dyDescent="0.3">
      <c r="A198" s="4" t="s">
        <v>1547</v>
      </c>
      <c r="B198" s="4" t="s">
        <v>4193</v>
      </c>
      <c r="C198" s="4">
        <v>2011</v>
      </c>
      <c r="D198" s="4" t="s">
        <v>237</v>
      </c>
      <c r="E198" s="4">
        <v>28</v>
      </c>
      <c r="F198" s="4">
        <v>12</v>
      </c>
      <c r="G198" s="4"/>
      <c r="H198" s="4">
        <v>3189</v>
      </c>
      <c r="I198" s="4">
        <v>3198</v>
      </c>
      <c r="J198" s="4"/>
      <c r="K198" s="4">
        <v>30</v>
      </c>
      <c r="L198" s="4" t="s">
        <v>1548</v>
      </c>
      <c r="M198" s="4" t="s">
        <v>1549</v>
      </c>
      <c r="N198" s="4" t="s">
        <v>1550</v>
      </c>
      <c r="O198" s="4" t="s">
        <v>1551</v>
      </c>
      <c r="P198" s="4" t="s">
        <v>1552</v>
      </c>
      <c r="Q198" s="4" t="s">
        <v>1553</v>
      </c>
      <c r="R198" s="4" t="s">
        <v>34</v>
      </c>
      <c r="S198" s="4" t="s">
        <v>33</v>
      </c>
      <c r="T198" s="4" t="s">
        <v>1554</v>
      </c>
      <c r="U198" s="69"/>
      <c r="V198" s="57" t="s">
        <v>63</v>
      </c>
      <c r="W198" s="58" t="s">
        <v>30</v>
      </c>
      <c r="X198" s="70" t="str">
        <f t="shared" si="176"/>
        <v>NLipid-based</v>
      </c>
      <c r="Y198" s="58" t="s">
        <v>980</v>
      </c>
      <c r="Z198" s="58" t="str">
        <f t="shared" si="177"/>
        <v>NCOMPLEMENT</v>
      </c>
      <c r="AA198" s="58" t="str">
        <f t="shared" si="178"/>
        <v>NLipid-basedCOMPLEMENT</v>
      </c>
      <c r="AB198" s="8"/>
      <c r="AC198" s="8"/>
      <c r="AD198" s="8"/>
      <c r="AE198" s="8"/>
      <c r="AF198" s="8"/>
      <c r="AG198" s="8"/>
      <c r="AH198" s="8"/>
      <c r="AI198" s="8"/>
      <c r="AJ198" s="8"/>
      <c r="AK198" s="8">
        <f t="shared" si="180"/>
        <v>0</v>
      </c>
      <c r="AL198" s="8">
        <f t="shared" si="181"/>
        <v>0</v>
      </c>
      <c r="AM198" s="8">
        <f t="shared" si="182"/>
        <v>0</v>
      </c>
      <c r="AN198" s="8">
        <f t="shared" si="183"/>
        <v>0</v>
      </c>
      <c r="AO198" s="8">
        <f t="shared" si="184"/>
        <v>0</v>
      </c>
      <c r="AP198" s="8">
        <f t="shared" si="185"/>
        <v>0</v>
      </c>
      <c r="AQ198" s="8">
        <f t="shared" si="186"/>
        <v>0</v>
      </c>
      <c r="AR198" s="8">
        <f t="shared" si="187"/>
        <v>0</v>
      </c>
      <c r="AS198" s="8">
        <f t="shared" si="188"/>
        <v>0</v>
      </c>
      <c r="AT198" s="8">
        <f t="shared" si="189"/>
        <v>0</v>
      </c>
      <c r="AU198" s="8">
        <f t="shared" si="190"/>
        <v>0</v>
      </c>
      <c r="AV198" s="8">
        <f t="shared" si="191"/>
        <v>0</v>
      </c>
      <c r="AW198" s="8">
        <f t="shared" si="192"/>
        <v>0</v>
      </c>
      <c r="AX198" s="8">
        <f t="shared" si="193"/>
        <v>0</v>
      </c>
      <c r="AY198" s="8">
        <f t="shared" si="194"/>
        <v>0</v>
      </c>
      <c r="AZ198" s="8">
        <f t="shared" si="195"/>
        <v>0</v>
      </c>
      <c r="BA198" s="8">
        <f t="shared" si="196"/>
        <v>0</v>
      </c>
      <c r="BB198" s="8">
        <f t="shared" si="197"/>
        <v>0</v>
      </c>
      <c r="BC198" s="8">
        <f t="shared" si="198"/>
        <v>0</v>
      </c>
      <c r="BD198" s="8">
        <f t="shared" si="199"/>
        <v>0</v>
      </c>
      <c r="BE198" s="8">
        <f t="shared" si="200"/>
        <v>0</v>
      </c>
      <c r="BF198" s="8">
        <f t="shared" si="201"/>
        <v>0</v>
      </c>
      <c r="BG198" s="8">
        <f t="shared" si="202"/>
        <v>0</v>
      </c>
      <c r="BH198" s="8">
        <f t="shared" si="203"/>
        <v>0</v>
      </c>
      <c r="BI198" s="8">
        <f t="shared" si="204"/>
        <v>0</v>
      </c>
      <c r="BJ198" s="8">
        <f t="shared" si="205"/>
        <v>0</v>
      </c>
      <c r="BK198" s="8">
        <f t="shared" si="206"/>
        <v>0</v>
      </c>
      <c r="BL198" s="8">
        <f t="shared" si="207"/>
        <v>0</v>
      </c>
      <c r="BM198" s="8">
        <f t="shared" si="208"/>
        <v>0</v>
      </c>
      <c r="BN198" s="8">
        <f t="shared" si="179"/>
        <v>0</v>
      </c>
      <c r="BO198" s="8">
        <f t="shared" si="209"/>
        <v>0</v>
      </c>
      <c r="BP198" s="8">
        <f t="shared" si="210"/>
        <v>0</v>
      </c>
      <c r="BQ198" s="8">
        <f t="shared" si="211"/>
        <v>0</v>
      </c>
      <c r="BR198" s="8">
        <f t="shared" si="212"/>
        <v>0</v>
      </c>
      <c r="BS198" s="8">
        <f t="shared" si="213"/>
        <v>0</v>
      </c>
      <c r="BT198" s="44">
        <f t="shared" si="214"/>
        <v>0</v>
      </c>
      <c r="BU198" s="7"/>
    </row>
    <row r="199" spans="1:73" s="15" customFormat="1" ht="28.8" x14ac:dyDescent="0.3">
      <c r="A199" s="4" t="s">
        <v>1566</v>
      </c>
      <c r="B199" s="4" t="s">
        <v>4098</v>
      </c>
      <c r="C199" s="4">
        <v>2006</v>
      </c>
      <c r="D199" s="4" t="s">
        <v>547</v>
      </c>
      <c r="E199" s="4">
        <v>78</v>
      </c>
      <c r="F199" s="4">
        <v>3</v>
      </c>
      <c r="G199" s="4"/>
      <c r="H199" s="4">
        <v>620</v>
      </c>
      <c r="I199" s="4">
        <v>628</v>
      </c>
      <c r="J199" s="4"/>
      <c r="K199" s="4">
        <v>109</v>
      </c>
      <c r="L199" s="4" t="s">
        <v>1567</v>
      </c>
      <c r="M199" s="4" t="s">
        <v>1568</v>
      </c>
      <c r="N199" s="4" t="s">
        <v>1569</v>
      </c>
      <c r="O199" s="4" t="s">
        <v>1570</v>
      </c>
      <c r="P199" s="4" t="s">
        <v>1571</v>
      </c>
      <c r="Q199" s="4" t="s">
        <v>1572</v>
      </c>
      <c r="R199" s="4" t="s">
        <v>34</v>
      </c>
      <c r="S199" s="4" t="s">
        <v>33</v>
      </c>
      <c r="T199" s="4" t="s">
        <v>1573</v>
      </c>
      <c r="U199" s="69"/>
      <c r="V199" s="57" t="s">
        <v>63</v>
      </c>
      <c r="W199" s="58" t="s">
        <v>30</v>
      </c>
      <c r="X199" s="70" t="str">
        <f t="shared" si="176"/>
        <v>NLipid-based</v>
      </c>
      <c r="Y199" s="58" t="s">
        <v>980</v>
      </c>
      <c r="Z199" s="58" t="str">
        <f t="shared" si="177"/>
        <v>NCOMPLEMENT</v>
      </c>
      <c r="AA199" s="58" t="str">
        <f t="shared" si="178"/>
        <v>NLipid-basedCOMPLEMENT</v>
      </c>
      <c r="AB199" s="8"/>
      <c r="AC199" s="8"/>
      <c r="AD199" s="8"/>
      <c r="AE199" s="8"/>
      <c r="AF199" s="8"/>
      <c r="AG199" s="8"/>
      <c r="AH199" s="8"/>
      <c r="AI199" s="8"/>
      <c r="AJ199" s="8"/>
      <c r="AK199" s="8">
        <f t="shared" si="180"/>
        <v>0</v>
      </c>
      <c r="AL199" s="8">
        <f t="shared" si="181"/>
        <v>0</v>
      </c>
      <c r="AM199" s="8">
        <f t="shared" si="182"/>
        <v>0</v>
      </c>
      <c r="AN199" s="8">
        <f t="shared" si="183"/>
        <v>0</v>
      </c>
      <c r="AO199" s="8">
        <f t="shared" si="184"/>
        <v>0</v>
      </c>
      <c r="AP199" s="8">
        <f t="shared" si="185"/>
        <v>0</v>
      </c>
      <c r="AQ199" s="8">
        <f t="shared" si="186"/>
        <v>0</v>
      </c>
      <c r="AR199" s="8">
        <f t="shared" si="187"/>
        <v>0</v>
      </c>
      <c r="AS199" s="8">
        <f t="shared" si="188"/>
        <v>0</v>
      </c>
      <c r="AT199" s="8">
        <f t="shared" si="189"/>
        <v>0</v>
      </c>
      <c r="AU199" s="8">
        <f t="shared" si="190"/>
        <v>0</v>
      </c>
      <c r="AV199" s="8">
        <f t="shared" si="191"/>
        <v>0</v>
      </c>
      <c r="AW199" s="8">
        <f t="shared" si="192"/>
        <v>0</v>
      </c>
      <c r="AX199" s="8">
        <f t="shared" si="193"/>
        <v>0</v>
      </c>
      <c r="AY199" s="8">
        <f t="shared" si="194"/>
        <v>0</v>
      </c>
      <c r="AZ199" s="8">
        <f t="shared" si="195"/>
        <v>0</v>
      </c>
      <c r="BA199" s="8">
        <f t="shared" si="196"/>
        <v>0</v>
      </c>
      <c r="BB199" s="8">
        <f t="shared" si="197"/>
        <v>0</v>
      </c>
      <c r="BC199" s="8">
        <f t="shared" si="198"/>
        <v>0</v>
      </c>
      <c r="BD199" s="8">
        <f t="shared" si="199"/>
        <v>0</v>
      </c>
      <c r="BE199" s="8">
        <f t="shared" si="200"/>
        <v>0</v>
      </c>
      <c r="BF199" s="8">
        <f t="shared" si="201"/>
        <v>0</v>
      </c>
      <c r="BG199" s="8">
        <f t="shared" si="202"/>
        <v>0</v>
      </c>
      <c r="BH199" s="8">
        <f t="shared" si="203"/>
        <v>0</v>
      </c>
      <c r="BI199" s="8">
        <f t="shared" si="204"/>
        <v>0</v>
      </c>
      <c r="BJ199" s="8">
        <f t="shared" si="205"/>
        <v>0</v>
      </c>
      <c r="BK199" s="8">
        <f t="shared" si="206"/>
        <v>0</v>
      </c>
      <c r="BL199" s="8">
        <f t="shared" si="207"/>
        <v>0</v>
      </c>
      <c r="BM199" s="8">
        <f t="shared" si="208"/>
        <v>0</v>
      </c>
      <c r="BN199" s="8">
        <f t="shared" si="179"/>
        <v>0</v>
      </c>
      <c r="BO199" s="8">
        <f t="shared" si="209"/>
        <v>0</v>
      </c>
      <c r="BP199" s="8">
        <f t="shared" si="210"/>
        <v>0</v>
      </c>
      <c r="BQ199" s="8">
        <f t="shared" si="211"/>
        <v>0</v>
      </c>
      <c r="BR199" s="8">
        <f t="shared" si="212"/>
        <v>0</v>
      </c>
      <c r="BS199" s="8">
        <f t="shared" si="213"/>
        <v>0</v>
      </c>
      <c r="BT199" s="44">
        <f t="shared" si="214"/>
        <v>0</v>
      </c>
      <c r="BU199" s="7"/>
    </row>
    <row r="200" spans="1:73" s="15" customFormat="1" ht="28.8" x14ac:dyDescent="0.3">
      <c r="A200" s="4" t="s">
        <v>1574</v>
      </c>
      <c r="B200" s="4" t="s">
        <v>4194</v>
      </c>
      <c r="C200" s="4">
        <v>2015</v>
      </c>
      <c r="D200" s="4" t="s">
        <v>1575</v>
      </c>
      <c r="E200" s="4">
        <v>526</v>
      </c>
      <c r="F200" s="4">
        <v>7571</v>
      </c>
      <c r="G200" s="4"/>
      <c r="H200" s="4">
        <v>118</v>
      </c>
      <c r="I200" s="4">
        <v>121</v>
      </c>
      <c r="J200" s="4"/>
      <c r="K200" s="4">
        <v>61</v>
      </c>
      <c r="L200" s="4" t="s">
        <v>1576</v>
      </c>
      <c r="M200" s="4" t="s">
        <v>1577</v>
      </c>
      <c r="N200" s="4" t="s">
        <v>1578</v>
      </c>
      <c r="O200" s="4" t="s">
        <v>1579</v>
      </c>
      <c r="P200" s="4" t="s">
        <v>1580</v>
      </c>
      <c r="Q200" s="4"/>
      <c r="R200" s="4" t="s">
        <v>34</v>
      </c>
      <c r="S200" s="4" t="s">
        <v>33</v>
      </c>
      <c r="T200" s="4" t="s">
        <v>1581</v>
      </c>
      <c r="U200" s="69"/>
      <c r="V200" s="57" t="s">
        <v>63</v>
      </c>
      <c r="W200" s="58" t="s">
        <v>28</v>
      </c>
      <c r="X200" s="70" t="str">
        <f t="shared" si="176"/>
        <v>NPolymer-based</v>
      </c>
      <c r="Y200" s="58" t="s">
        <v>980</v>
      </c>
      <c r="Z200" s="58" t="str">
        <f t="shared" si="177"/>
        <v>NCOMPLEMENT</v>
      </c>
      <c r="AA200" s="58" t="str">
        <f t="shared" si="178"/>
        <v>NPolymer-basedCOMPLEMENT</v>
      </c>
      <c r="AB200" s="8"/>
      <c r="AC200" s="8"/>
      <c r="AD200" s="8"/>
      <c r="AE200" s="8"/>
      <c r="AF200" s="8"/>
      <c r="AG200" s="8"/>
      <c r="AH200" s="8"/>
      <c r="AI200" s="8"/>
      <c r="AJ200" s="8"/>
      <c r="AK200" s="8">
        <f t="shared" si="180"/>
        <v>0</v>
      </c>
      <c r="AL200" s="8">
        <f t="shared" si="181"/>
        <v>0</v>
      </c>
      <c r="AM200" s="8">
        <f t="shared" si="182"/>
        <v>0</v>
      </c>
      <c r="AN200" s="8">
        <f t="shared" si="183"/>
        <v>0</v>
      </c>
      <c r="AO200" s="8">
        <f t="shared" si="184"/>
        <v>0</v>
      </c>
      <c r="AP200" s="8">
        <f t="shared" si="185"/>
        <v>0</v>
      </c>
      <c r="AQ200" s="8">
        <f t="shared" si="186"/>
        <v>0</v>
      </c>
      <c r="AR200" s="8">
        <f t="shared" si="187"/>
        <v>0</v>
      </c>
      <c r="AS200" s="8">
        <f t="shared" si="188"/>
        <v>0</v>
      </c>
      <c r="AT200" s="8">
        <f t="shared" si="189"/>
        <v>0</v>
      </c>
      <c r="AU200" s="8">
        <f t="shared" si="190"/>
        <v>0</v>
      </c>
      <c r="AV200" s="8">
        <f t="shared" si="191"/>
        <v>0</v>
      </c>
      <c r="AW200" s="8">
        <f t="shared" si="192"/>
        <v>0</v>
      </c>
      <c r="AX200" s="8">
        <f t="shared" si="193"/>
        <v>0</v>
      </c>
      <c r="AY200" s="8">
        <f t="shared" si="194"/>
        <v>0</v>
      </c>
      <c r="AZ200" s="8">
        <f t="shared" si="195"/>
        <v>0</v>
      </c>
      <c r="BA200" s="8">
        <f t="shared" si="196"/>
        <v>0</v>
      </c>
      <c r="BB200" s="8">
        <f t="shared" si="197"/>
        <v>0</v>
      </c>
      <c r="BC200" s="8">
        <f t="shared" si="198"/>
        <v>0</v>
      </c>
      <c r="BD200" s="8">
        <f t="shared" si="199"/>
        <v>0</v>
      </c>
      <c r="BE200" s="8">
        <f t="shared" si="200"/>
        <v>0</v>
      </c>
      <c r="BF200" s="8">
        <f t="shared" si="201"/>
        <v>0</v>
      </c>
      <c r="BG200" s="8">
        <f t="shared" si="202"/>
        <v>0</v>
      </c>
      <c r="BH200" s="8">
        <f t="shared" si="203"/>
        <v>0</v>
      </c>
      <c r="BI200" s="8">
        <f t="shared" si="204"/>
        <v>0</v>
      </c>
      <c r="BJ200" s="8">
        <f t="shared" si="205"/>
        <v>0</v>
      </c>
      <c r="BK200" s="8">
        <f t="shared" si="206"/>
        <v>0</v>
      </c>
      <c r="BL200" s="8">
        <f t="shared" si="207"/>
        <v>0</v>
      </c>
      <c r="BM200" s="8">
        <f t="shared" si="208"/>
        <v>0</v>
      </c>
      <c r="BN200" s="8">
        <f t="shared" si="179"/>
        <v>0</v>
      </c>
      <c r="BO200" s="8">
        <f t="shared" si="209"/>
        <v>0</v>
      </c>
      <c r="BP200" s="8">
        <f t="shared" si="210"/>
        <v>0</v>
      </c>
      <c r="BQ200" s="8">
        <f t="shared" si="211"/>
        <v>0</v>
      </c>
      <c r="BR200" s="8">
        <f t="shared" si="212"/>
        <v>0</v>
      </c>
      <c r="BS200" s="8">
        <f t="shared" si="213"/>
        <v>0</v>
      </c>
      <c r="BT200" s="44">
        <f t="shared" si="214"/>
        <v>0</v>
      </c>
      <c r="BU200" s="7"/>
    </row>
    <row r="201" spans="1:73" s="15" customFormat="1" ht="28.8" x14ac:dyDescent="0.3">
      <c r="A201" s="4" t="s">
        <v>1582</v>
      </c>
      <c r="B201" s="4" t="s">
        <v>4195</v>
      </c>
      <c r="C201" s="4">
        <v>2015</v>
      </c>
      <c r="D201" s="4" t="s">
        <v>1031</v>
      </c>
      <c r="E201" s="4">
        <v>5</v>
      </c>
      <c r="F201" s="4">
        <v>54</v>
      </c>
      <c r="G201" s="4"/>
      <c r="H201" s="4">
        <v>43845</v>
      </c>
      <c r="I201" s="4">
        <v>43853</v>
      </c>
      <c r="J201" s="4"/>
      <c r="K201" s="4">
        <v>3</v>
      </c>
      <c r="L201" s="4" t="s">
        <v>1583</v>
      </c>
      <c r="M201" s="4" t="s">
        <v>1584</v>
      </c>
      <c r="N201" s="4" t="s">
        <v>1585</v>
      </c>
      <c r="O201" s="4" t="s">
        <v>1586</v>
      </c>
      <c r="P201" s="4" t="s">
        <v>1587</v>
      </c>
      <c r="Q201" s="4"/>
      <c r="R201" s="4" t="s">
        <v>34</v>
      </c>
      <c r="S201" s="4" t="s">
        <v>33</v>
      </c>
      <c r="T201" s="4" t="s">
        <v>1588</v>
      </c>
      <c r="U201" s="69"/>
      <c r="V201" s="57" t="s">
        <v>63</v>
      </c>
      <c r="W201" s="58" t="s">
        <v>30</v>
      </c>
      <c r="X201" s="70" t="str">
        <f t="shared" si="176"/>
        <v>NLipid-based</v>
      </c>
      <c r="Y201" s="58" t="s">
        <v>980</v>
      </c>
      <c r="Z201" s="58" t="str">
        <f t="shared" si="177"/>
        <v>NCOMPLEMENT</v>
      </c>
      <c r="AA201" s="58" t="str">
        <f t="shared" si="178"/>
        <v>NLipid-basedCOMPLEMENT</v>
      </c>
      <c r="AB201" s="8"/>
      <c r="AC201" s="8"/>
      <c r="AD201" s="8"/>
      <c r="AE201" s="8"/>
      <c r="AF201" s="8"/>
      <c r="AG201" s="8"/>
      <c r="AH201" s="8"/>
      <c r="AI201" s="8"/>
      <c r="AJ201" s="8"/>
      <c r="AK201" s="8">
        <f t="shared" si="180"/>
        <v>0</v>
      </c>
      <c r="AL201" s="8">
        <f t="shared" si="181"/>
        <v>0</v>
      </c>
      <c r="AM201" s="8">
        <f t="shared" si="182"/>
        <v>0</v>
      </c>
      <c r="AN201" s="8">
        <f t="shared" si="183"/>
        <v>0</v>
      </c>
      <c r="AO201" s="8">
        <f t="shared" si="184"/>
        <v>0</v>
      </c>
      <c r="AP201" s="8">
        <f t="shared" si="185"/>
        <v>0</v>
      </c>
      <c r="AQ201" s="8">
        <f t="shared" si="186"/>
        <v>0</v>
      </c>
      <c r="AR201" s="8">
        <f t="shared" si="187"/>
        <v>0</v>
      </c>
      <c r="AS201" s="8">
        <f t="shared" si="188"/>
        <v>0</v>
      </c>
      <c r="AT201" s="8">
        <f t="shared" si="189"/>
        <v>0</v>
      </c>
      <c r="AU201" s="8">
        <f t="shared" si="190"/>
        <v>0</v>
      </c>
      <c r="AV201" s="8">
        <f t="shared" si="191"/>
        <v>0</v>
      </c>
      <c r="AW201" s="8">
        <f t="shared" si="192"/>
        <v>0</v>
      </c>
      <c r="AX201" s="8">
        <f t="shared" si="193"/>
        <v>0</v>
      </c>
      <c r="AY201" s="8">
        <f t="shared" si="194"/>
        <v>0</v>
      </c>
      <c r="AZ201" s="8">
        <f t="shared" si="195"/>
        <v>0</v>
      </c>
      <c r="BA201" s="8">
        <f t="shared" si="196"/>
        <v>0</v>
      </c>
      <c r="BB201" s="8">
        <f t="shared" si="197"/>
        <v>0</v>
      </c>
      <c r="BC201" s="8">
        <f t="shared" si="198"/>
        <v>0</v>
      </c>
      <c r="BD201" s="8">
        <f t="shared" si="199"/>
        <v>0</v>
      </c>
      <c r="BE201" s="8">
        <f t="shared" si="200"/>
        <v>0</v>
      </c>
      <c r="BF201" s="8">
        <f t="shared" si="201"/>
        <v>0</v>
      </c>
      <c r="BG201" s="8">
        <f t="shared" si="202"/>
        <v>0</v>
      </c>
      <c r="BH201" s="8">
        <f t="shared" si="203"/>
        <v>0</v>
      </c>
      <c r="BI201" s="8">
        <f t="shared" si="204"/>
        <v>0</v>
      </c>
      <c r="BJ201" s="8">
        <f t="shared" si="205"/>
        <v>0</v>
      </c>
      <c r="BK201" s="8">
        <f t="shared" si="206"/>
        <v>0</v>
      </c>
      <c r="BL201" s="8">
        <f t="shared" si="207"/>
        <v>0</v>
      </c>
      <c r="BM201" s="8">
        <f t="shared" si="208"/>
        <v>0</v>
      </c>
      <c r="BN201" s="8">
        <f t="shared" si="179"/>
        <v>0</v>
      </c>
      <c r="BO201" s="8">
        <f t="shared" si="209"/>
        <v>0</v>
      </c>
      <c r="BP201" s="8">
        <f t="shared" si="210"/>
        <v>0</v>
      </c>
      <c r="BQ201" s="8">
        <f t="shared" si="211"/>
        <v>0</v>
      </c>
      <c r="BR201" s="8">
        <f t="shared" si="212"/>
        <v>0</v>
      </c>
      <c r="BS201" s="8">
        <f t="shared" si="213"/>
        <v>0</v>
      </c>
      <c r="BT201" s="44">
        <f t="shared" si="214"/>
        <v>0</v>
      </c>
      <c r="BU201" s="7"/>
    </row>
    <row r="202" spans="1:73" s="15" customFormat="1" ht="28.8" x14ac:dyDescent="0.3">
      <c r="A202" s="4" t="s">
        <v>1598</v>
      </c>
      <c r="B202" s="4" t="s">
        <v>4196</v>
      </c>
      <c r="C202" s="4">
        <v>2014</v>
      </c>
      <c r="D202" s="4" t="s">
        <v>83</v>
      </c>
      <c r="E202" s="4">
        <v>11</v>
      </c>
      <c r="F202" s="4">
        <v>11</v>
      </c>
      <c r="G202" s="4"/>
      <c r="H202" s="4">
        <v>4218</v>
      </c>
      <c r="I202" s="4">
        <v>4227</v>
      </c>
      <c r="J202" s="4"/>
      <c r="K202" s="4">
        <v>4</v>
      </c>
      <c r="L202" s="4" t="s">
        <v>1599</v>
      </c>
      <c r="M202" s="4" t="s">
        <v>1600</v>
      </c>
      <c r="N202" s="4" t="s">
        <v>1601</v>
      </c>
      <c r="O202" s="4" t="s">
        <v>1602</v>
      </c>
      <c r="P202" s="4" t="s">
        <v>1603</v>
      </c>
      <c r="Q202" s="4" t="s">
        <v>1604</v>
      </c>
      <c r="R202" s="4" t="s">
        <v>34</v>
      </c>
      <c r="S202" s="4" t="s">
        <v>33</v>
      </c>
      <c r="T202" s="4" t="s">
        <v>1605</v>
      </c>
      <c r="U202" s="69"/>
      <c r="V202" s="57" t="s">
        <v>63</v>
      </c>
      <c r="W202" s="58" t="s">
        <v>28</v>
      </c>
      <c r="X202" s="70" t="str">
        <f t="shared" si="176"/>
        <v>NPolymer-based</v>
      </c>
      <c r="Y202" s="58" t="s">
        <v>980</v>
      </c>
      <c r="Z202" s="58" t="str">
        <f t="shared" si="177"/>
        <v>NCOMPLEMENT</v>
      </c>
      <c r="AA202" s="58" t="str">
        <f t="shared" si="178"/>
        <v>NPolymer-basedCOMPLEMENT</v>
      </c>
      <c r="AB202" s="8"/>
      <c r="AC202" s="8"/>
      <c r="AD202" s="8"/>
      <c r="AE202" s="8"/>
      <c r="AF202" s="8"/>
      <c r="AG202" s="8"/>
      <c r="AH202" s="8"/>
      <c r="AI202" s="8"/>
      <c r="AJ202" s="8"/>
      <c r="AK202" s="8">
        <f t="shared" si="180"/>
        <v>0</v>
      </c>
      <c r="AL202" s="8">
        <f t="shared" si="181"/>
        <v>0</v>
      </c>
      <c r="AM202" s="8">
        <f t="shared" si="182"/>
        <v>0</v>
      </c>
      <c r="AN202" s="8">
        <f t="shared" si="183"/>
        <v>0</v>
      </c>
      <c r="AO202" s="8">
        <f t="shared" si="184"/>
        <v>0</v>
      </c>
      <c r="AP202" s="8">
        <f t="shared" si="185"/>
        <v>0</v>
      </c>
      <c r="AQ202" s="8">
        <f t="shared" si="186"/>
        <v>0</v>
      </c>
      <c r="AR202" s="8">
        <f t="shared" si="187"/>
        <v>0</v>
      </c>
      <c r="AS202" s="8">
        <f t="shared" si="188"/>
        <v>0</v>
      </c>
      <c r="AT202" s="8">
        <f t="shared" si="189"/>
        <v>0</v>
      </c>
      <c r="AU202" s="8">
        <f t="shared" si="190"/>
        <v>0</v>
      </c>
      <c r="AV202" s="8">
        <f t="shared" si="191"/>
        <v>0</v>
      </c>
      <c r="AW202" s="8">
        <f t="shared" si="192"/>
        <v>0</v>
      </c>
      <c r="AX202" s="8">
        <f t="shared" si="193"/>
        <v>0</v>
      </c>
      <c r="AY202" s="8">
        <f t="shared" si="194"/>
        <v>0</v>
      </c>
      <c r="AZ202" s="8">
        <f t="shared" si="195"/>
        <v>0</v>
      </c>
      <c r="BA202" s="8">
        <f t="shared" si="196"/>
        <v>0</v>
      </c>
      <c r="BB202" s="8">
        <f t="shared" si="197"/>
        <v>0</v>
      </c>
      <c r="BC202" s="8">
        <f t="shared" si="198"/>
        <v>0</v>
      </c>
      <c r="BD202" s="8">
        <f t="shared" si="199"/>
        <v>0</v>
      </c>
      <c r="BE202" s="8">
        <f t="shared" si="200"/>
        <v>0</v>
      </c>
      <c r="BF202" s="8">
        <f t="shared" si="201"/>
        <v>0</v>
      </c>
      <c r="BG202" s="8">
        <f t="shared" si="202"/>
        <v>0</v>
      </c>
      <c r="BH202" s="8">
        <f t="shared" si="203"/>
        <v>0</v>
      </c>
      <c r="BI202" s="8">
        <f t="shared" si="204"/>
        <v>0</v>
      </c>
      <c r="BJ202" s="8">
        <f t="shared" si="205"/>
        <v>0</v>
      </c>
      <c r="BK202" s="8">
        <f t="shared" si="206"/>
        <v>0</v>
      </c>
      <c r="BL202" s="8">
        <f t="shared" si="207"/>
        <v>0</v>
      </c>
      <c r="BM202" s="8">
        <f t="shared" si="208"/>
        <v>0</v>
      </c>
      <c r="BN202" s="8">
        <f t="shared" si="179"/>
        <v>0</v>
      </c>
      <c r="BO202" s="8">
        <f t="shared" si="209"/>
        <v>0</v>
      </c>
      <c r="BP202" s="8">
        <f t="shared" si="210"/>
        <v>0</v>
      </c>
      <c r="BQ202" s="8">
        <f t="shared" si="211"/>
        <v>0</v>
      </c>
      <c r="BR202" s="8">
        <f t="shared" si="212"/>
        <v>0</v>
      </c>
      <c r="BS202" s="8">
        <f t="shared" si="213"/>
        <v>0</v>
      </c>
      <c r="BT202" s="44">
        <f t="shared" si="214"/>
        <v>0</v>
      </c>
      <c r="BU202" s="7"/>
    </row>
    <row r="203" spans="1:73" s="15" customFormat="1" ht="28.8" x14ac:dyDescent="0.3">
      <c r="A203" s="4" t="s">
        <v>1615</v>
      </c>
      <c r="B203" s="4" t="s">
        <v>4197</v>
      </c>
      <c r="C203" s="4">
        <v>2012</v>
      </c>
      <c r="D203" s="4" t="s">
        <v>203</v>
      </c>
      <c r="E203" s="4">
        <v>81</v>
      </c>
      <c r="F203" s="4">
        <v>3</v>
      </c>
      <c r="G203" s="4"/>
      <c r="H203" s="4">
        <v>498</v>
      </c>
      <c r="I203" s="4">
        <v>505</v>
      </c>
      <c r="J203" s="4"/>
      <c r="K203" s="4">
        <v>34</v>
      </c>
      <c r="L203" s="4" t="s">
        <v>1616</v>
      </c>
      <c r="M203" s="4" t="s">
        <v>1617</v>
      </c>
      <c r="N203" s="4" t="s">
        <v>1618</v>
      </c>
      <c r="O203" s="4" t="s">
        <v>1619</v>
      </c>
      <c r="P203" s="4" t="s">
        <v>1620</v>
      </c>
      <c r="Q203" s="4" t="s">
        <v>1621</v>
      </c>
      <c r="R203" s="4" t="s">
        <v>34</v>
      </c>
      <c r="S203" s="4" t="s">
        <v>33</v>
      </c>
      <c r="T203" s="4" t="s">
        <v>1622</v>
      </c>
      <c r="U203" s="69"/>
      <c r="V203" s="57" t="s">
        <v>63</v>
      </c>
      <c r="W203" s="58" t="s">
        <v>26</v>
      </c>
      <c r="X203" s="70" t="str">
        <f t="shared" si="176"/>
        <v>NInorganic</v>
      </c>
      <c r="Y203" s="58" t="s">
        <v>980</v>
      </c>
      <c r="Z203" s="58" t="str">
        <f t="shared" si="177"/>
        <v>NCOMPLEMENT</v>
      </c>
      <c r="AA203" s="58" t="str">
        <f t="shared" si="178"/>
        <v>NInorganicCOMPLEMENT</v>
      </c>
      <c r="AB203" s="8"/>
      <c r="AC203" s="8"/>
      <c r="AD203" s="8"/>
      <c r="AE203" s="8"/>
      <c r="AF203" s="8"/>
      <c r="AG203" s="8"/>
      <c r="AH203" s="8"/>
      <c r="AI203" s="8"/>
      <c r="AJ203" s="8"/>
      <c r="AK203" s="8">
        <f t="shared" si="180"/>
        <v>0</v>
      </c>
      <c r="AL203" s="8">
        <f t="shared" si="181"/>
        <v>0</v>
      </c>
      <c r="AM203" s="8">
        <f t="shared" si="182"/>
        <v>0</v>
      </c>
      <c r="AN203" s="8">
        <f t="shared" si="183"/>
        <v>0</v>
      </c>
      <c r="AO203" s="8">
        <f t="shared" si="184"/>
        <v>0</v>
      </c>
      <c r="AP203" s="8">
        <f t="shared" si="185"/>
        <v>0</v>
      </c>
      <c r="AQ203" s="8">
        <f t="shared" si="186"/>
        <v>0</v>
      </c>
      <c r="AR203" s="8">
        <f t="shared" si="187"/>
        <v>0</v>
      </c>
      <c r="AS203" s="8">
        <f t="shared" si="188"/>
        <v>0</v>
      </c>
      <c r="AT203" s="8">
        <f t="shared" si="189"/>
        <v>0</v>
      </c>
      <c r="AU203" s="8">
        <f t="shared" si="190"/>
        <v>0</v>
      </c>
      <c r="AV203" s="8">
        <f t="shared" si="191"/>
        <v>0</v>
      </c>
      <c r="AW203" s="8">
        <f t="shared" si="192"/>
        <v>0</v>
      </c>
      <c r="AX203" s="8">
        <f t="shared" si="193"/>
        <v>0</v>
      </c>
      <c r="AY203" s="8">
        <f t="shared" si="194"/>
        <v>0</v>
      </c>
      <c r="AZ203" s="8">
        <f t="shared" si="195"/>
        <v>0</v>
      </c>
      <c r="BA203" s="8">
        <f t="shared" si="196"/>
        <v>0</v>
      </c>
      <c r="BB203" s="8">
        <f t="shared" si="197"/>
        <v>0</v>
      </c>
      <c r="BC203" s="8">
        <f t="shared" si="198"/>
        <v>0</v>
      </c>
      <c r="BD203" s="8">
        <f t="shared" si="199"/>
        <v>0</v>
      </c>
      <c r="BE203" s="8">
        <f t="shared" si="200"/>
        <v>0</v>
      </c>
      <c r="BF203" s="8">
        <f t="shared" si="201"/>
        <v>0</v>
      </c>
      <c r="BG203" s="8">
        <f t="shared" si="202"/>
        <v>0</v>
      </c>
      <c r="BH203" s="8">
        <f t="shared" si="203"/>
        <v>0</v>
      </c>
      <c r="BI203" s="8">
        <f t="shared" si="204"/>
        <v>0</v>
      </c>
      <c r="BJ203" s="8">
        <f t="shared" si="205"/>
        <v>0</v>
      </c>
      <c r="BK203" s="8">
        <f t="shared" si="206"/>
        <v>0</v>
      </c>
      <c r="BL203" s="8">
        <f t="shared" si="207"/>
        <v>0</v>
      </c>
      <c r="BM203" s="8">
        <f t="shared" si="208"/>
        <v>0</v>
      </c>
      <c r="BN203" s="8">
        <f t="shared" si="179"/>
        <v>0</v>
      </c>
      <c r="BO203" s="8">
        <f t="shared" si="209"/>
        <v>0</v>
      </c>
      <c r="BP203" s="8">
        <f t="shared" si="210"/>
        <v>0</v>
      </c>
      <c r="BQ203" s="8">
        <f t="shared" si="211"/>
        <v>0</v>
      </c>
      <c r="BR203" s="8">
        <f t="shared" si="212"/>
        <v>0</v>
      </c>
      <c r="BS203" s="8">
        <f t="shared" si="213"/>
        <v>0</v>
      </c>
      <c r="BT203" s="44">
        <f t="shared" si="214"/>
        <v>0</v>
      </c>
      <c r="BU203" s="7"/>
    </row>
    <row r="204" spans="1:73" s="15" customFormat="1" ht="28.8" x14ac:dyDescent="0.3">
      <c r="A204" s="4" t="s">
        <v>1623</v>
      </c>
      <c r="B204" s="4" t="s">
        <v>4198</v>
      </c>
      <c r="C204" s="4">
        <v>2012</v>
      </c>
      <c r="D204" s="4" t="s">
        <v>1126</v>
      </c>
      <c r="E204" s="4">
        <v>13</v>
      </c>
      <c r="F204" s="4">
        <v>4</v>
      </c>
      <c r="G204" s="4"/>
      <c r="H204" s="4">
        <v>974</v>
      </c>
      <c r="I204" s="4">
        <v>981</v>
      </c>
      <c r="J204" s="4"/>
      <c r="K204" s="4">
        <v>23</v>
      </c>
      <c r="L204" s="4" t="s">
        <v>1624</v>
      </c>
      <c r="M204" s="4" t="s">
        <v>1625</v>
      </c>
      <c r="N204" s="4" t="s">
        <v>1626</v>
      </c>
      <c r="O204" s="4" t="s">
        <v>1627</v>
      </c>
      <c r="P204" s="4" t="s">
        <v>1628</v>
      </c>
      <c r="Q204" s="4"/>
      <c r="R204" s="4" t="s">
        <v>34</v>
      </c>
      <c r="S204" s="4" t="s">
        <v>33</v>
      </c>
      <c r="T204" s="4" t="s">
        <v>1629</v>
      </c>
      <c r="U204" s="69"/>
      <c r="V204" s="57" t="s">
        <v>63</v>
      </c>
      <c r="W204" s="58" t="s">
        <v>30</v>
      </c>
      <c r="X204" s="70" t="str">
        <f t="shared" si="176"/>
        <v>NLipid-based</v>
      </c>
      <c r="Y204" s="58" t="s">
        <v>980</v>
      </c>
      <c r="Z204" s="58" t="str">
        <f t="shared" si="177"/>
        <v>NCOMPLEMENT</v>
      </c>
      <c r="AA204" s="58" t="str">
        <f t="shared" si="178"/>
        <v>NLipid-basedCOMPLEMENT</v>
      </c>
      <c r="AB204" s="8"/>
      <c r="AC204" s="8"/>
      <c r="AD204" s="8"/>
      <c r="AE204" s="8"/>
      <c r="AF204" s="8"/>
      <c r="AG204" s="8"/>
      <c r="AH204" s="8"/>
      <c r="AI204" s="8"/>
      <c r="AJ204" s="8"/>
      <c r="AK204" s="8">
        <f t="shared" si="180"/>
        <v>0</v>
      </c>
      <c r="AL204" s="8">
        <f t="shared" si="181"/>
        <v>0</v>
      </c>
      <c r="AM204" s="8">
        <f t="shared" si="182"/>
        <v>0</v>
      </c>
      <c r="AN204" s="8">
        <f t="shared" si="183"/>
        <v>0</v>
      </c>
      <c r="AO204" s="8">
        <f t="shared" si="184"/>
        <v>0</v>
      </c>
      <c r="AP204" s="8">
        <f t="shared" si="185"/>
        <v>0</v>
      </c>
      <c r="AQ204" s="8">
        <f t="shared" si="186"/>
        <v>0</v>
      </c>
      <c r="AR204" s="8">
        <f t="shared" si="187"/>
        <v>0</v>
      </c>
      <c r="AS204" s="8">
        <f t="shared" si="188"/>
        <v>0</v>
      </c>
      <c r="AT204" s="8">
        <f t="shared" si="189"/>
        <v>0</v>
      </c>
      <c r="AU204" s="8">
        <f t="shared" si="190"/>
        <v>0</v>
      </c>
      <c r="AV204" s="8">
        <f t="shared" si="191"/>
        <v>0</v>
      </c>
      <c r="AW204" s="8">
        <f t="shared" si="192"/>
        <v>0</v>
      </c>
      <c r="AX204" s="8">
        <f t="shared" si="193"/>
        <v>0</v>
      </c>
      <c r="AY204" s="8">
        <f t="shared" si="194"/>
        <v>0</v>
      </c>
      <c r="AZ204" s="8">
        <f t="shared" si="195"/>
        <v>0</v>
      </c>
      <c r="BA204" s="8">
        <f t="shared" si="196"/>
        <v>0</v>
      </c>
      <c r="BB204" s="8">
        <f t="shared" si="197"/>
        <v>0</v>
      </c>
      <c r="BC204" s="8">
        <f t="shared" si="198"/>
        <v>0</v>
      </c>
      <c r="BD204" s="8">
        <f t="shared" si="199"/>
        <v>0</v>
      </c>
      <c r="BE204" s="8">
        <f t="shared" si="200"/>
        <v>0</v>
      </c>
      <c r="BF204" s="8">
        <f t="shared" si="201"/>
        <v>0</v>
      </c>
      <c r="BG204" s="8">
        <f t="shared" si="202"/>
        <v>0</v>
      </c>
      <c r="BH204" s="8">
        <f t="shared" si="203"/>
        <v>0</v>
      </c>
      <c r="BI204" s="8">
        <f t="shared" si="204"/>
        <v>0</v>
      </c>
      <c r="BJ204" s="8">
        <f t="shared" si="205"/>
        <v>0</v>
      </c>
      <c r="BK204" s="8">
        <f t="shared" si="206"/>
        <v>0</v>
      </c>
      <c r="BL204" s="8">
        <f t="shared" si="207"/>
        <v>0</v>
      </c>
      <c r="BM204" s="8">
        <f t="shared" si="208"/>
        <v>0</v>
      </c>
      <c r="BN204" s="8">
        <f t="shared" si="179"/>
        <v>0</v>
      </c>
      <c r="BO204" s="8">
        <f t="shared" si="209"/>
        <v>0</v>
      </c>
      <c r="BP204" s="8">
        <f t="shared" si="210"/>
        <v>0</v>
      </c>
      <c r="BQ204" s="8">
        <f t="shared" si="211"/>
        <v>0</v>
      </c>
      <c r="BR204" s="8">
        <f t="shared" si="212"/>
        <v>0</v>
      </c>
      <c r="BS204" s="8">
        <f t="shared" si="213"/>
        <v>0</v>
      </c>
      <c r="BT204" s="44">
        <f t="shared" si="214"/>
        <v>0</v>
      </c>
      <c r="BU204" s="7"/>
    </row>
    <row r="205" spans="1:73" s="15" customFormat="1" ht="28.8" x14ac:dyDescent="0.3">
      <c r="A205" s="4" t="s">
        <v>1650</v>
      </c>
      <c r="B205" s="4" t="s">
        <v>4199</v>
      </c>
      <c r="C205" s="4">
        <v>2010</v>
      </c>
      <c r="D205" s="4" t="s">
        <v>181</v>
      </c>
      <c r="E205" s="4">
        <v>31</v>
      </c>
      <c r="F205" s="4">
        <v>32</v>
      </c>
      <c r="G205" s="4"/>
      <c r="H205" s="4">
        <v>8188</v>
      </c>
      <c r="I205" s="4">
        <v>8197</v>
      </c>
      <c r="J205" s="4"/>
      <c r="K205" s="4">
        <v>81</v>
      </c>
      <c r="L205" s="4" t="s">
        <v>1651</v>
      </c>
      <c r="M205" s="4" t="s">
        <v>1652</v>
      </c>
      <c r="N205" s="4" t="s">
        <v>1653</v>
      </c>
      <c r="O205" s="4" t="s">
        <v>1654</v>
      </c>
      <c r="P205" s="4" t="s">
        <v>1655</v>
      </c>
      <c r="Q205" s="4" t="s">
        <v>1656</v>
      </c>
      <c r="R205" s="4" t="s">
        <v>34</v>
      </c>
      <c r="S205" s="4" t="s">
        <v>33</v>
      </c>
      <c r="T205" s="4" t="s">
        <v>1657</v>
      </c>
      <c r="U205" s="69"/>
      <c r="V205" s="57" t="s">
        <v>63</v>
      </c>
      <c r="W205" s="58" t="s">
        <v>28</v>
      </c>
      <c r="X205" s="70" t="str">
        <f t="shared" si="176"/>
        <v>NPolymer-based</v>
      </c>
      <c r="Y205" s="58" t="s">
        <v>980</v>
      </c>
      <c r="Z205" s="58" t="str">
        <f t="shared" si="177"/>
        <v>NCOMPLEMENT</v>
      </c>
      <c r="AA205" s="58" t="str">
        <f t="shared" si="178"/>
        <v>NPolymer-basedCOMPLEMENT</v>
      </c>
      <c r="AB205" s="8"/>
      <c r="AC205" s="8"/>
      <c r="AD205" s="8"/>
      <c r="AE205" s="8"/>
      <c r="AF205" s="8"/>
      <c r="AG205" s="8"/>
      <c r="AH205" s="8"/>
      <c r="AI205" s="8"/>
      <c r="AJ205" s="8"/>
      <c r="AK205" s="8">
        <f t="shared" si="180"/>
        <v>0</v>
      </c>
      <c r="AL205" s="8">
        <f t="shared" si="181"/>
        <v>0</v>
      </c>
      <c r="AM205" s="8">
        <f t="shared" si="182"/>
        <v>0</v>
      </c>
      <c r="AN205" s="8">
        <f t="shared" si="183"/>
        <v>0</v>
      </c>
      <c r="AO205" s="8">
        <f t="shared" si="184"/>
        <v>0</v>
      </c>
      <c r="AP205" s="8">
        <f t="shared" si="185"/>
        <v>0</v>
      </c>
      <c r="AQ205" s="8">
        <f t="shared" si="186"/>
        <v>0</v>
      </c>
      <c r="AR205" s="8">
        <f t="shared" si="187"/>
        <v>0</v>
      </c>
      <c r="AS205" s="8">
        <f t="shared" si="188"/>
        <v>0</v>
      </c>
      <c r="AT205" s="8">
        <f t="shared" si="189"/>
        <v>0</v>
      </c>
      <c r="AU205" s="8">
        <f t="shared" si="190"/>
        <v>0</v>
      </c>
      <c r="AV205" s="8">
        <f t="shared" si="191"/>
        <v>0</v>
      </c>
      <c r="AW205" s="8">
        <f t="shared" si="192"/>
        <v>0</v>
      </c>
      <c r="AX205" s="8">
        <f t="shared" si="193"/>
        <v>0</v>
      </c>
      <c r="AY205" s="8">
        <f t="shared" si="194"/>
        <v>0</v>
      </c>
      <c r="AZ205" s="8">
        <f t="shared" si="195"/>
        <v>0</v>
      </c>
      <c r="BA205" s="8">
        <f t="shared" si="196"/>
        <v>0</v>
      </c>
      <c r="BB205" s="8">
        <f t="shared" si="197"/>
        <v>0</v>
      </c>
      <c r="BC205" s="8">
        <f t="shared" si="198"/>
        <v>0</v>
      </c>
      <c r="BD205" s="8">
        <f t="shared" si="199"/>
        <v>0</v>
      </c>
      <c r="BE205" s="8">
        <f t="shared" si="200"/>
        <v>0</v>
      </c>
      <c r="BF205" s="8">
        <f t="shared" si="201"/>
        <v>0</v>
      </c>
      <c r="BG205" s="8">
        <f t="shared" si="202"/>
        <v>0</v>
      </c>
      <c r="BH205" s="8">
        <f t="shared" si="203"/>
        <v>0</v>
      </c>
      <c r="BI205" s="8">
        <f t="shared" si="204"/>
        <v>0</v>
      </c>
      <c r="BJ205" s="8">
        <f t="shared" si="205"/>
        <v>0</v>
      </c>
      <c r="BK205" s="8">
        <f t="shared" si="206"/>
        <v>0</v>
      </c>
      <c r="BL205" s="8">
        <f t="shared" si="207"/>
        <v>0</v>
      </c>
      <c r="BM205" s="8">
        <f t="shared" si="208"/>
        <v>0</v>
      </c>
      <c r="BN205" s="8">
        <f t="shared" si="179"/>
        <v>0</v>
      </c>
      <c r="BO205" s="8">
        <f t="shared" si="209"/>
        <v>0</v>
      </c>
      <c r="BP205" s="8">
        <f t="shared" si="210"/>
        <v>0</v>
      </c>
      <c r="BQ205" s="8">
        <f t="shared" si="211"/>
        <v>0</v>
      </c>
      <c r="BR205" s="8">
        <f t="shared" si="212"/>
        <v>0</v>
      </c>
      <c r="BS205" s="8">
        <f t="shared" si="213"/>
        <v>0</v>
      </c>
      <c r="BT205" s="44">
        <f t="shared" si="214"/>
        <v>0</v>
      </c>
      <c r="BU205" s="7"/>
    </row>
    <row r="206" spans="1:73" s="15" customFormat="1" ht="28.8" x14ac:dyDescent="0.3">
      <c r="A206" s="4" t="s">
        <v>1658</v>
      </c>
      <c r="B206" s="4" t="s">
        <v>4200</v>
      </c>
      <c r="C206" s="4">
        <v>2010</v>
      </c>
      <c r="D206" s="4" t="s">
        <v>181</v>
      </c>
      <c r="E206" s="4">
        <v>31</v>
      </c>
      <c r="F206" s="4">
        <v>23</v>
      </c>
      <c r="G206" s="4"/>
      <c r="H206" s="4">
        <v>6069</v>
      </c>
      <c r="I206" s="4">
        <v>6074</v>
      </c>
      <c r="J206" s="4"/>
      <c r="K206" s="4">
        <v>24</v>
      </c>
      <c r="L206" s="4" t="s">
        <v>1659</v>
      </c>
      <c r="M206" s="4" t="s">
        <v>1660</v>
      </c>
      <c r="N206" s="4" t="s">
        <v>1661</v>
      </c>
      <c r="O206" s="4" t="s">
        <v>1662</v>
      </c>
      <c r="P206" s="4" t="s">
        <v>1663</v>
      </c>
      <c r="Q206" s="4" t="s">
        <v>1664</v>
      </c>
      <c r="R206" s="4" t="s">
        <v>34</v>
      </c>
      <c r="S206" s="4" t="s">
        <v>33</v>
      </c>
      <c r="T206" s="4" t="s">
        <v>1665</v>
      </c>
      <c r="U206" s="69"/>
      <c r="V206" s="57" t="s">
        <v>63</v>
      </c>
      <c r="W206" s="58" t="s">
        <v>28</v>
      </c>
      <c r="X206" s="70" t="str">
        <f t="shared" si="176"/>
        <v>NPolymer-based</v>
      </c>
      <c r="Y206" s="58" t="s">
        <v>980</v>
      </c>
      <c r="Z206" s="58" t="str">
        <f t="shared" si="177"/>
        <v>NCOMPLEMENT</v>
      </c>
      <c r="AA206" s="58" t="str">
        <f t="shared" si="178"/>
        <v>NPolymer-basedCOMPLEMENT</v>
      </c>
      <c r="AB206" s="8"/>
      <c r="AC206" s="8"/>
      <c r="AD206" s="8"/>
      <c r="AE206" s="8"/>
      <c r="AF206" s="8"/>
      <c r="AG206" s="8"/>
      <c r="AH206" s="8"/>
      <c r="AI206" s="8"/>
      <c r="AJ206" s="8"/>
      <c r="AK206" s="8">
        <f t="shared" si="180"/>
        <v>0</v>
      </c>
      <c r="AL206" s="8">
        <f t="shared" si="181"/>
        <v>0</v>
      </c>
      <c r="AM206" s="8">
        <f t="shared" si="182"/>
        <v>0</v>
      </c>
      <c r="AN206" s="8">
        <f t="shared" si="183"/>
        <v>0</v>
      </c>
      <c r="AO206" s="8">
        <f t="shared" si="184"/>
        <v>0</v>
      </c>
      <c r="AP206" s="8">
        <f t="shared" si="185"/>
        <v>0</v>
      </c>
      <c r="AQ206" s="8">
        <f t="shared" si="186"/>
        <v>0</v>
      </c>
      <c r="AR206" s="8">
        <f t="shared" si="187"/>
        <v>0</v>
      </c>
      <c r="AS206" s="8">
        <f t="shared" si="188"/>
        <v>0</v>
      </c>
      <c r="AT206" s="8">
        <f t="shared" si="189"/>
        <v>0</v>
      </c>
      <c r="AU206" s="8">
        <f t="shared" si="190"/>
        <v>0</v>
      </c>
      <c r="AV206" s="8">
        <f t="shared" si="191"/>
        <v>0</v>
      </c>
      <c r="AW206" s="8">
        <f t="shared" si="192"/>
        <v>0</v>
      </c>
      <c r="AX206" s="8">
        <f t="shared" si="193"/>
        <v>0</v>
      </c>
      <c r="AY206" s="8">
        <f t="shared" si="194"/>
        <v>0</v>
      </c>
      <c r="AZ206" s="8">
        <f t="shared" si="195"/>
        <v>0</v>
      </c>
      <c r="BA206" s="8">
        <f t="shared" si="196"/>
        <v>0</v>
      </c>
      <c r="BB206" s="8">
        <f t="shared" si="197"/>
        <v>0</v>
      </c>
      <c r="BC206" s="8">
        <f t="shared" si="198"/>
        <v>0</v>
      </c>
      <c r="BD206" s="8">
        <f t="shared" si="199"/>
        <v>0</v>
      </c>
      <c r="BE206" s="8">
        <f t="shared" si="200"/>
        <v>0</v>
      </c>
      <c r="BF206" s="8">
        <f t="shared" si="201"/>
        <v>0</v>
      </c>
      <c r="BG206" s="8">
        <f t="shared" si="202"/>
        <v>0</v>
      </c>
      <c r="BH206" s="8">
        <f t="shared" si="203"/>
        <v>0</v>
      </c>
      <c r="BI206" s="8">
        <f t="shared" si="204"/>
        <v>0</v>
      </c>
      <c r="BJ206" s="8">
        <f t="shared" si="205"/>
        <v>0</v>
      </c>
      <c r="BK206" s="8">
        <f t="shared" si="206"/>
        <v>0</v>
      </c>
      <c r="BL206" s="8">
        <f t="shared" si="207"/>
        <v>0</v>
      </c>
      <c r="BM206" s="8">
        <f t="shared" si="208"/>
        <v>0</v>
      </c>
      <c r="BN206" s="8">
        <f t="shared" si="179"/>
        <v>0</v>
      </c>
      <c r="BO206" s="8">
        <f t="shared" si="209"/>
        <v>0</v>
      </c>
      <c r="BP206" s="8">
        <f t="shared" si="210"/>
        <v>0</v>
      </c>
      <c r="BQ206" s="8">
        <f t="shared" si="211"/>
        <v>0</v>
      </c>
      <c r="BR206" s="8">
        <f t="shared" si="212"/>
        <v>0</v>
      </c>
      <c r="BS206" s="8">
        <f t="shared" si="213"/>
        <v>0</v>
      </c>
      <c r="BT206" s="44">
        <f t="shared" si="214"/>
        <v>0</v>
      </c>
      <c r="BU206" s="7"/>
    </row>
    <row r="207" spans="1:73" s="15" customFormat="1" ht="28.8" x14ac:dyDescent="0.3">
      <c r="A207" s="4" t="s">
        <v>1666</v>
      </c>
      <c r="B207" s="4" t="s">
        <v>4201</v>
      </c>
      <c r="C207" s="4">
        <v>2009</v>
      </c>
      <c r="D207" s="4" t="s">
        <v>1667</v>
      </c>
      <c r="E207" s="4">
        <v>20</v>
      </c>
      <c r="F207" s="4">
        <v>8</v>
      </c>
      <c r="G207" s="4"/>
      <c r="H207" s="4">
        <v>1490</v>
      </c>
      <c r="I207" s="4">
        <v>1496</v>
      </c>
      <c r="J207" s="4"/>
      <c r="K207" s="4">
        <v>15</v>
      </c>
      <c r="L207" s="4" t="s">
        <v>1668</v>
      </c>
      <c r="M207" s="4" t="s">
        <v>1669</v>
      </c>
      <c r="N207" s="4" t="s">
        <v>1670</v>
      </c>
      <c r="O207" s="4" t="s">
        <v>1671</v>
      </c>
      <c r="P207" s="4" t="s">
        <v>1672</v>
      </c>
      <c r="Q207" s="4"/>
      <c r="R207" s="4" t="s">
        <v>34</v>
      </c>
      <c r="S207" s="4" t="s">
        <v>33</v>
      </c>
      <c r="T207" s="4" t="s">
        <v>1673</v>
      </c>
      <c r="U207" s="69"/>
      <c r="V207" s="57" t="s">
        <v>63</v>
      </c>
      <c r="W207" s="58" t="s">
        <v>28</v>
      </c>
      <c r="X207" s="70" t="str">
        <f t="shared" si="176"/>
        <v>NPolymer-based</v>
      </c>
      <c r="Y207" s="58" t="s">
        <v>980</v>
      </c>
      <c r="Z207" s="58" t="str">
        <f t="shared" si="177"/>
        <v>NCOMPLEMENT</v>
      </c>
      <c r="AA207" s="58" t="str">
        <f t="shared" si="178"/>
        <v>NPolymer-basedCOMPLEMENT</v>
      </c>
      <c r="AB207" s="8"/>
      <c r="AC207" s="8"/>
      <c r="AD207" s="8"/>
      <c r="AE207" s="8"/>
      <c r="AF207" s="8"/>
      <c r="AG207" s="8"/>
      <c r="AH207" s="8"/>
      <c r="AI207" s="8"/>
      <c r="AJ207" s="8"/>
      <c r="AK207" s="8">
        <f t="shared" si="180"/>
        <v>0</v>
      </c>
      <c r="AL207" s="8">
        <f t="shared" si="181"/>
        <v>0</v>
      </c>
      <c r="AM207" s="8">
        <f t="shared" si="182"/>
        <v>0</v>
      </c>
      <c r="AN207" s="8">
        <f t="shared" si="183"/>
        <v>0</v>
      </c>
      <c r="AO207" s="8">
        <f t="shared" si="184"/>
        <v>0</v>
      </c>
      <c r="AP207" s="8">
        <f t="shared" si="185"/>
        <v>0</v>
      </c>
      <c r="AQ207" s="8">
        <f t="shared" si="186"/>
        <v>0</v>
      </c>
      <c r="AR207" s="8">
        <f t="shared" si="187"/>
        <v>0</v>
      </c>
      <c r="AS207" s="8">
        <f t="shared" si="188"/>
        <v>0</v>
      </c>
      <c r="AT207" s="8">
        <f t="shared" si="189"/>
        <v>0</v>
      </c>
      <c r="AU207" s="8">
        <f t="shared" si="190"/>
        <v>0</v>
      </c>
      <c r="AV207" s="8">
        <f t="shared" si="191"/>
        <v>0</v>
      </c>
      <c r="AW207" s="8">
        <f t="shared" si="192"/>
        <v>0</v>
      </c>
      <c r="AX207" s="8">
        <f t="shared" si="193"/>
        <v>0</v>
      </c>
      <c r="AY207" s="8">
        <f t="shared" si="194"/>
        <v>0</v>
      </c>
      <c r="AZ207" s="8">
        <f t="shared" si="195"/>
        <v>0</v>
      </c>
      <c r="BA207" s="8">
        <f t="shared" si="196"/>
        <v>0</v>
      </c>
      <c r="BB207" s="8">
        <f t="shared" si="197"/>
        <v>0</v>
      </c>
      <c r="BC207" s="8">
        <f t="shared" si="198"/>
        <v>0</v>
      </c>
      <c r="BD207" s="8">
        <f t="shared" si="199"/>
        <v>0</v>
      </c>
      <c r="BE207" s="8">
        <f t="shared" si="200"/>
        <v>0</v>
      </c>
      <c r="BF207" s="8">
        <f t="shared" si="201"/>
        <v>0</v>
      </c>
      <c r="BG207" s="8">
        <f t="shared" si="202"/>
        <v>0</v>
      </c>
      <c r="BH207" s="8">
        <f t="shared" si="203"/>
        <v>0</v>
      </c>
      <c r="BI207" s="8">
        <f t="shared" si="204"/>
        <v>0</v>
      </c>
      <c r="BJ207" s="8">
        <f t="shared" si="205"/>
        <v>0</v>
      </c>
      <c r="BK207" s="8">
        <f t="shared" si="206"/>
        <v>0</v>
      </c>
      <c r="BL207" s="8">
        <f t="shared" si="207"/>
        <v>0</v>
      </c>
      <c r="BM207" s="8">
        <f t="shared" si="208"/>
        <v>0</v>
      </c>
      <c r="BN207" s="8">
        <f t="shared" si="179"/>
        <v>0</v>
      </c>
      <c r="BO207" s="8">
        <f t="shared" si="209"/>
        <v>0</v>
      </c>
      <c r="BP207" s="8">
        <f t="shared" si="210"/>
        <v>0</v>
      </c>
      <c r="BQ207" s="8">
        <f t="shared" si="211"/>
        <v>0</v>
      </c>
      <c r="BR207" s="8">
        <f t="shared" si="212"/>
        <v>0</v>
      </c>
      <c r="BS207" s="8">
        <f t="shared" si="213"/>
        <v>0</v>
      </c>
      <c r="BT207" s="44">
        <f t="shared" si="214"/>
        <v>0</v>
      </c>
      <c r="BU207" s="7"/>
    </row>
    <row r="208" spans="1:73" s="15" customFormat="1" ht="28.8" x14ac:dyDescent="0.3">
      <c r="A208" s="4" t="s">
        <v>1674</v>
      </c>
      <c r="B208" s="4" t="s">
        <v>4202</v>
      </c>
      <c r="C208" s="4">
        <v>2009</v>
      </c>
      <c r="D208" s="4" t="s">
        <v>1675</v>
      </c>
      <c r="E208" s="4">
        <v>17</v>
      </c>
      <c r="F208" s="4">
        <v>8</v>
      </c>
      <c r="G208" s="4"/>
      <c r="H208" s="4">
        <v>575</v>
      </c>
      <c r="I208" s="4">
        <v>585</v>
      </c>
      <c r="J208" s="4"/>
      <c r="K208" s="4">
        <v>20</v>
      </c>
      <c r="L208" s="4" t="s">
        <v>1676</v>
      </c>
      <c r="M208" s="4" t="s">
        <v>1677</v>
      </c>
      <c r="N208" s="4" t="s">
        <v>1678</v>
      </c>
      <c r="O208" s="4" t="s">
        <v>1679</v>
      </c>
      <c r="P208" s="4" t="s">
        <v>1680</v>
      </c>
      <c r="Q208" s="4" t="s">
        <v>1681</v>
      </c>
      <c r="R208" s="4" t="s">
        <v>34</v>
      </c>
      <c r="S208" s="4" t="s">
        <v>33</v>
      </c>
      <c r="T208" s="4" t="s">
        <v>1682</v>
      </c>
      <c r="U208" s="69"/>
      <c r="V208" s="57" t="s">
        <v>63</v>
      </c>
      <c r="W208" s="58" t="s">
        <v>28</v>
      </c>
      <c r="X208" s="70" t="str">
        <f t="shared" si="176"/>
        <v>NPolymer-based</v>
      </c>
      <c r="Y208" s="58" t="s">
        <v>980</v>
      </c>
      <c r="Z208" s="58" t="str">
        <f t="shared" si="177"/>
        <v>NCOMPLEMENT</v>
      </c>
      <c r="AA208" s="58" t="str">
        <f t="shared" si="178"/>
        <v>NPolymer-basedCOMPLEMENT</v>
      </c>
      <c r="AB208" s="8"/>
      <c r="AC208" s="8"/>
      <c r="AD208" s="8"/>
      <c r="AE208" s="8"/>
      <c r="AF208" s="8"/>
      <c r="AG208" s="8"/>
      <c r="AH208" s="8"/>
      <c r="AI208" s="8"/>
      <c r="AJ208" s="8"/>
      <c r="AK208" s="8">
        <f t="shared" si="180"/>
        <v>0</v>
      </c>
      <c r="AL208" s="8">
        <f t="shared" si="181"/>
        <v>0</v>
      </c>
      <c r="AM208" s="8">
        <f t="shared" si="182"/>
        <v>0</v>
      </c>
      <c r="AN208" s="8">
        <f t="shared" si="183"/>
        <v>0</v>
      </c>
      <c r="AO208" s="8">
        <f t="shared" si="184"/>
        <v>0</v>
      </c>
      <c r="AP208" s="8">
        <f t="shared" si="185"/>
        <v>0</v>
      </c>
      <c r="AQ208" s="8">
        <f t="shared" si="186"/>
        <v>0</v>
      </c>
      <c r="AR208" s="8">
        <f t="shared" si="187"/>
        <v>0</v>
      </c>
      <c r="AS208" s="8">
        <f t="shared" si="188"/>
        <v>0</v>
      </c>
      <c r="AT208" s="8">
        <f t="shared" si="189"/>
        <v>0</v>
      </c>
      <c r="AU208" s="8">
        <f t="shared" si="190"/>
        <v>0</v>
      </c>
      <c r="AV208" s="8">
        <f t="shared" si="191"/>
        <v>0</v>
      </c>
      <c r="AW208" s="8">
        <f t="shared" si="192"/>
        <v>0</v>
      </c>
      <c r="AX208" s="8">
        <f t="shared" si="193"/>
        <v>0</v>
      </c>
      <c r="AY208" s="8">
        <f t="shared" si="194"/>
        <v>0</v>
      </c>
      <c r="AZ208" s="8">
        <f t="shared" si="195"/>
        <v>0</v>
      </c>
      <c r="BA208" s="8">
        <f t="shared" si="196"/>
        <v>0</v>
      </c>
      <c r="BB208" s="8">
        <f t="shared" si="197"/>
        <v>0</v>
      </c>
      <c r="BC208" s="8">
        <f t="shared" si="198"/>
        <v>0</v>
      </c>
      <c r="BD208" s="8">
        <f t="shared" si="199"/>
        <v>0</v>
      </c>
      <c r="BE208" s="8">
        <f t="shared" si="200"/>
        <v>0</v>
      </c>
      <c r="BF208" s="8">
        <f t="shared" si="201"/>
        <v>0</v>
      </c>
      <c r="BG208" s="8">
        <f t="shared" si="202"/>
        <v>0</v>
      </c>
      <c r="BH208" s="8">
        <f t="shared" si="203"/>
        <v>0</v>
      </c>
      <c r="BI208" s="8">
        <f t="shared" si="204"/>
        <v>0</v>
      </c>
      <c r="BJ208" s="8">
        <f t="shared" si="205"/>
        <v>0</v>
      </c>
      <c r="BK208" s="8">
        <f t="shared" si="206"/>
        <v>0</v>
      </c>
      <c r="BL208" s="8">
        <f t="shared" si="207"/>
        <v>0</v>
      </c>
      <c r="BM208" s="8">
        <f t="shared" si="208"/>
        <v>0</v>
      </c>
      <c r="BN208" s="8">
        <f t="shared" si="179"/>
        <v>0</v>
      </c>
      <c r="BO208" s="8">
        <f t="shared" si="209"/>
        <v>0</v>
      </c>
      <c r="BP208" s="8">
        <f t="shared" si="210"/>
        <v>0</v>
      </c>
      <c r="BQ208" s="8">
        <f t="shared" si="211"/>
        <v>0</v>
      </c>
      <c r="BR208" s="8">
        <f t="shared" si="212"/>
        <v>0</v>
      </c>
      <c r="BS208" s="8">
        <f t="shared" si="213"/>
        <v>0</v>
      </c>
      <c r="BT208" s="44">
        <f t="shared" si="214"/>
        <v>0</v>
      </c>
      <c r="BU208" s="7"/>
    </row>
    <row r="209" spans="1:73" s="15" customFormat="1" ht="28.8" x14ac:dyDescent="0.3">
      <c r="A209" s="4" t="s">
        <v>1691</v>
      </c>
      <c r="B209" s="4" t="s">
        <v>4203</v>
      </c>
      <c r="C209" s="4">
        <v>2008</v>
      </c>
      <c r="D209" s="4" t="s">
        <v>547</v>
      </c>
      <c r="E209" s="4">
        <v>87</v>
      </c>
      <c r="F209" s="4">
        <v>3</v>
      </c>
      <c r="G209" s="4"/>
      <c r="H209" s="4">
        <v>563</v>
      </c>
      <c r="I209" s="4">
        <v>574</v>
      </c>
      <c r="J209" s="4"/>
      <c r="K209" s="4">
        <v>26</v>
      </c>
      <c r="L209" s="4" t="s">
        <v>1692</v>
      </c>
      <c r="M209" s="4" t="s">
        <v>1693</v>
      </c>
      <c r="N209" s="4" t="s">
        <v>1694</v>
      </c>
      <c r="O209" s="4" t="s">
        <v>1695</v>
      </c>
      <c r="P209" s="4" t="s">
        <v>1696</v>
      </c>
      <c r="Q209" s="4" t="s">
        <v>1697</v>
      </c>
      <c r="R209" s="4" t="s">
        <v>34</v>
      </c>
      <c r="S209" s="4" t="s">
        <v>33</v>
      </c>
      <c r="T209" s="4" t="s">
        <v>1698</v>
      </c>
      <c r="U209" s="69"/>
      <c r="V209" s="57" t="s">
        <v>63</v>
      </c>
      <c r="W209" s="58" t="s">
        <v>28</v>
      </c>
      <c r="X209" s="70" t="str">
        <f t="shared" si="176"/>
        <v>NPolymer-based</v>
      </c>
      <c r="Y209" s="58" t="s">
        <v>980</v>
      </c>
      <c r="Z209" s="58" t="str">
        <f t="shared" si="177"/>
        <v>NCOMPLEMENT</v>
      </c>
      <c r="AA209" s="58" t="str">
        <f t="shared" si="178"/>
        <v>NPolymer-basedCOMPLEMENT</v>
      </c>
      <c r="AB209" s="8"/>
      <c r="AC209" s="8"/>
      <c r="AD209" s="8"/>
      <c r="AE209" s="8"/>
      <c r="AF209" s="8"/>
      <c r="AG209" s="8"/>
      <c r="AH209" s="8"/>
      <c r="AI209" s="8"/>
      <c r="AJ209" s="8"/>
      <c r="AK209" s="8">
        <f t="shared" si="180"/>
        <v>0</v>
      </c>
      <c r="AL209" s="8">
        <f t="shared" si="181"/>
        <v>0</v>
      </c>
      <c r="AM209" s="8">
        <f t="shared" si="182"/>
        <v>0</v>
      </c>
      <c r="AN209" s="8">
        <f t="shared" si="183"/>
        <v>0</v>
      </c>
      <c r="AO209" s="8">
        <f t="shared" si="184"/>
        <v>0</v>
      </c>
      <c r="AP209" s="8">
        <f t="shared" si="185"/>
        <v>0</v>
      </c>
      <c r="AQ209" s="8">
        <f t="shared" si="186"/>
        <v>0</v>
      </c>
      <c r="AR209" s="8">
        <f t="shared" si="187"/>
        <v>0</v>
      </c>
      <c r="AS209" s="8">
        <f t="shared" si="188"/>
        <v>0</v>
      </c>
      <c r="AT209" s="8">
        <f t="shared" si="189"/>
        <v>0</v>
      </c>
      <c r="AU209" s="8">
        <f t="shared" si="190"/>
        <v>0</v>
      </c>
      <c r="AV209" s="8">
        <f t="shared" si="191"/>
        <v>0</v>
      </c>
      <c r="AW209" s="8">
        <f t="shared" si="192"/>
        <v>0</v>
      </c>
      <c r="AX209" s="8">
        <f t="shared" si="193"/>
        <v>0</v>
      </c>
      <c r="AY209" s="8">
        <f t="shared" si="194"/>
        <v>0</v>
      </c>
      <c r="AZ209" s="8">
        <f t="shared" si="195"/>
        <v>0</v>
      </c>
      <c r="BA209" s="8">
        <f t="shared" si="196"/>
        <v>0</v>
      </c>
      <c r="BB209" s="8">
        <f t="shared" si="197"/>
        <v>0</v>
      </c>
      <c r="BC209" s="8">
        <f t="shared" si="198"/>
        <v>0</v>
      </c>
      <c r="BD209" s="8">
        <f t="shared" si="199"/>
        <v>0</v>
      </c>
      <c r="BE209" s="8">
        <f t="shared" si="200"/>
        <v>0</v>
      </c>
      <c r="BF209" s="8">
        <f t="shared" si="201"/>
        <v>0</v>
      </c>
      <c r="BG209" s="8">
        <f t="shared" si="202"/>
        <v>0</v>
      </c>
      <c r="BH209" s="8">
        <f t="shared" si="203"/>
        <v>0</v>
      </c>
      <c r="BI209" s="8">
        <f t="shared" si="204"/>
        <v>0</v>
      </c>
      <c r="BJ209" s="8">
        <f t="shared" si="205"/>
        <v>0</v>
      </c>
      <c r="BK209" s="8">
        <f t="shared" si="206"/>
        <v>0</v>
      </c>
      <c r="BL209" s="8">
        <f t="shared" si="207"/>
        <v>0</v>
      </c>
      <c r="BM209" s="8">
        <f t="shared" si="208"/>
        <v>0</v>
      </c>
      <c r="BN209" s="8">
        <f t="shared" si="179"/>
        <v>0</v>
      </c>
      <c r="BO209" s="8">
        <f t="shared" si="209"/>
        <v>0</v>
      </c>
      <c r="BP209" s="8">
        <f t="shared" si="210"/>
        <v>0</v>
      </c>
      <c r="BQ209" s="8">
        <f t="shared" si="211"/>
        <v>0</v>
      </c>
      <c r="BR209" s="8">
        <f t="shared" si="212"/>
        <v>0</v>
      </c>
      <c r="BS209" s="8">
        <f t="shared" si="213"/>
        <v>0</v>
      </c>
      <c r="BT209" s="44">
        <f t="shared" si="214"/>
        <v>0</v>
      </c>
      <c r="BU209" s="7"/>
    </row>
    <row r="210" spans="1:73" s="15" customFormat="1" ht="28.8" x14ac:dyDescent="0.3">
      <c r="A210" s="4" t="s">
        <v>1699</v>
      </c>
      <c r="B210" s="4" t="s">
        <v>4204</v>
      </c>
      <c r="C210" s="4">
        <v>2008</v>
      </c>
      <c r="D210" s="4" t="s">
        <v>181</v>
      </c>
      <c r="E210" s="4">
        <v>29</v>
      </c>
      <c r="F210" s="4">
        <v>10</v>
      </c>
      <c r="G210" s="4"/>
      <c r="H210" s="4">
        <v>1400</v>
      </c>
      <c r="I210" s="4">
        <v>1411</v>
      </c>
      <c r="J210" s="4"/>
      <c r="K210" s="4">
        <v>65</v>
      </c>
      <c r="L210" s="4" t="s">
        <v>1700</v>
      </c>
      <c r="M210" s="4" t="s">
        <v>1701</v>
      </c>
      <c r="N210" s="4" t="s">
        <v>1702</v>
      </c>
      <c r="O210" s="4" t="s">
        <v>1703</v>
      </c>
      <c r="P210" s="4" t="s">
        <v>1704</v>
      </c>
      <c r="Q210" s="4" t="s">
        <v>1705</v>
      </c>
      <c r="R210" s="4" t="s">
        <v>34</v>
      </c>
      <c r="S210" s="4" t="s">
        <v>33</v>
      </c>
      <c r="T210" s="4" t="s">
        <v>1706</v>
      </c>
      <c r="U210" s="69"/>
      <c r="V210" s="57" t="s">
        <v>63</v>
      </c>
      <c r="W210" s="58" t="s">
        <v>28</v>
      </c>
      <c r="X210" s="70" t="str">
        <f t="shared" si="176"/>
        <v>NPolymer-based</v>
      </c>
      <c r="Y210" s="58" t="s">
        <v>980</v>
      </c>
      <c r="Z210" s="58" t="str">
        <f t="shared" si="177"/>
        <v>NCOMPLEMENT</v>
      </c>
      <c r="AA210" s="58" t="str">
        <f t="shared" si="178"/>
        <v>NPolymer-basedCOMPLEMENT</v>
      </c>
      <c r="AB210" s="8"/>
      <c r="AC210" s="8"/>
      <c r="AD210" s="8"/>
      <c r="AE210" s="8"/>
      <c r="AF210" s="8"/>
      <c r="AG210" s="8"/>
      <c r="AH210" s="8"/>
      <c r="AI210" s="8"/>
      <c r="AJ210" s="8"/>
      <c r="AK210" s="8">
        <f t="shared" si="180"/>
        <v>0</v>
      </c>
      <c r="AL210" s="8">
        <f t="shared" si="181"/>
        <v>0</v>
      </c>
      <c r="AM210" s="8">
        <f t="shared" si="182"/>
        <v>0</v>
      </c>
      <c r="AN210" s="8">
        <f t="shared" si="183"/>
        <v>0</v>
      </c>
      <c r="AO210" s="8">
        <f t="shared" si="184"/>
        <v>0</v>
      </c>
      <c r="AP210" s="8">
        <f t="shared" si="185"/>
        <v>0</v>
      </c>
      <c r="AQ210" s="8">
        <f t="shared" si="186"/>
        <v>0</v>
      </c>
      <c r="AR210" s="8">
        <f t="shared" si="187"/>
        <v>0</v>
      </c>
      <c r="AS210" s="8">
        <f t="shared" si="188"/>
        <v>0</v>
      </c>
      <c r="AT210" s="8">
        <f t="shared" si="189"/>
        <v>0</v>
      </c>
      <c r="AU210" s="8">
        <f t="shared" si="190"/>
        <v>0</v>
      </c>
      <c r="AV210" s="8">
        <f t="shared" si="191"/>
        <v>0</v>
      </c>
      <c r="AW210" s="8">
        <f t="shared" si="192"/>
        <v>0</v>
      </c>
      <c r="AX210" s="8">
        <f t="shared" si="193"/>
        <v>0</v>
      </c>
      <c r="AY210" s="8">
        <f t="shared" si="194"/>
        <v>0</v>
      </c>
      <c r="AZ210" s="8">
        <f t="shared" si="195"/>
        <v>0</v>
      </c>
      <c r="BA210" s="8">
        <f t="shared" si="196"/>
        <v>0</v>
      </c>
      <c r="BB210" s="8">
        <f t="shared" si="197"/>
        <v>0</v>
      </c>
      <c r="BC210" s="8">
        <f t="shared" si="198"/>
        <v>0</v>
      </c>
      <c r="BD210" s="8">
        <f t="shared" si="199"/>
        <v>0</v>
      </c>
      <c r="BE210" s="8">
        <f t="shared" si="200"/>
        <v>0</v>
      </c>
      <c r="BF210" s="8">
        <f t="shared" si="201"/>
        <v>0</v>
      </c>
      <c r="BG210" s="8">
        <f t="shared" si="202"/>
        <v>0</v>
      </c>
      <c r="BH210" s="8">
        <f t="shared" si="203"/>
        <v>0</v>
      </c>
      <c r="BI210" s="8">
        <f t="shared" si="204"/>
        <v>0</v>
      </c>
      <c r="BJ210" s="8">
        <f t="shared" si="205"/>
        <v>0</v>
      </c>
      <c r="BK210" s="8">
        <f t="shared" si="206"/>
        <v>0</v>
      </c>
      <c r="BL210" s="8">
        <f t="shared" si="207"/>
        <v>0</v>
      </c>
      <c r="BM210" s="8">
        <f t="shared" si="208"/>
        <v>0</v>
      </c>
      <c r="BN210" s="8">
        <f t="shared" si="179"/>
        <v>0</v>
      </c>
      <c r="BO210" s="8">
        <f t="shared" si="209"/>
        <v>0</v>
      </c>
      <c r="BP210" s="8">
        <f t="shared" si="210"/>
        <v>0</v>
      </c>
      <c r="BQ210" s="8">
        <f t="shared" si="211"/>
        <v>0</v>
      </c>
      <c r="BR210" s="8">
        <f t="shared" si="212"/>
        <v>0</v>
      </c>
      <c r="BS210" s="8">
        <f t="shared" si="213"/>
        <v>0</v>
      </c>
      <c r="BT210" s="44">
        <f t="shared" si="214"/>
        <v>0</v>
      </c>
      <c r="BU210" s="7"/>
    </row>
    <row r="211" spans="1:73" s="15" customFormat="1" ht="28.8" x14ac:dyDescent="0.3">
      <c r="A211" s="4" t="s">
        <v>1707</v>
      </c>
      <c r="B211" s="4" t="s">
        <v>4205</v>
      </c>
      <c r="C211" s="4">
        <v>2006</v>
      </c>
      <c r="D211" s="4" t="s">
        <v>181</v>
      </c>
      <c r="E211" s="4">
        <v>27</v>
      </c>
      <c r="F211" s="4">
        <v>31</v>
      </c>
      <c r="G211" s="4"/>
      <c r="H211" s="4">
        <v>5377</v>
      </c>
      <c r="I211" s="4">
        <v>5390</v>
      </c>
      <c r="J211" s="4"/>
      <c r="K211" s="4">
        <v>185</v>
      </c>
      <c r="L211" s="4" t="s">
        <v>1708</v>
      </c>
      <c r="M211" s="4" t="s">
        <v>1709</v>
      </c>
      <c r="N211" s="4" t="s">
        <v>1710</v>
      </c>
      <c r="O211" s="4" t="s">
        <v>1711</v>
      </c>
      <c r="P211" s="4" t="s">
        <v>1712</v>
      </c>
      <c r="Q211" s="4" t="s">
        <v>1713</v>
      </c>
      <c r="R211" s="4" t="s">
        <v>34</v>
      </c>
      <c r="S211" s="4" t="s">
        <v>33</v>
      </c>
      <c r="T211" s="4" t="s">
        <v>1714</v>
      </c>
      <c r="U211" s="69"/>
      <c r="V211" s="57" t="s">
        <v>63</v>
      </c>
      <c r="W211" s="58" t="s">
        <v>28</v>
      </c>
      <c r="X211" s="70" t="str">
        <f t="shared" si="176"/>
        <v>NPolymer-based</v>
      </c>
      <c r="Y211" s="58" t="s">
        <v>980</v>
      </c>
      <c r="Z211" s="58" t="str">
        <f t="shared" si="177"/>
        <v>NCOMPLEMENT</v>
      </c>
      <c r="AA211" s="58" t="str">
        <f t="shared" si="178"/>
        <v>NPolymer-basedCOMPLEMENT</v>
      </c>
      <c r="AB211" s="8"/>
      <c r="AC211" s="8"/>
      <c r="AD211" s="8"/>
      <c r="AE211" s="8"/>
      <c r="AF211" s="8"/>
      <c r="AG211" s="8"/>
      <c r="AH211" s="8"/>
      <c r="AI211" s="8"/>
      <c r="AJ211" s="8"/>
      <c r="AK211" s="8">
        <f t="shared" si="180"/>
        <v>0</v>
      </c>
      <c r="AL211" s="8">
        <f t="shared" si="181"/>
        <v>0</v>
      </c>
      <c r="AM211" s="8">
        <f t="shared" si="182"/>
        <v>0</v>
      </c>
      <c r="AN211" s="8">
        <f t="shared" si="183"/>
        <v>0</v>
      </c>
      <c r="AO211" s="8">
        <f t="shared" si="184"/>
        <v>0</v>
      </c>
      <c r="AP211" s="8">
        <f t="shared" si="185"/>
        <v>0</v>
      </c>
      <c r="AQ211" s="8">
        <f t="shared" si="186"/>
        <v>0</v>
      </c>
      <c r="AR211" s="8">
        <f t="shared" si="187"/>
        <v>0</v>
      </c>
      <c r="AS211" s="8">
        <f t="shared" si="188"/>
        <v>0</v>
      </c>
      <c r="AT211" s="8">
        <f t="shared" si="189"/>
        <v>0</v>
      </c>
      <c r="AU211" s="8">
        <f t="shared" si="190"/>
        <v>0</v>
      </c>
      <c r="AV211" s="8">
        <f t="shared" si="191"/>
        <v>0</v>
      </c>
      <c r="AW211" s="8">
        <f t="shared" si="192"/>
        <v>0</v>
      </c>
      <c r="AX211" s="8">
        <f t="shared" si="193"/>
        <v>0</v>
      </c>
      <c r="AY211" s="8">
        <f t="shared" si="194"/>
        <v>0</v>
      </c>
      <c r="AZ211" s="8">
        <f t="shared" si="195"/>
        <v>0</v>
      </c>
      <c r="BA211" s="8">
        <f t="shared" si="196"/>
        <v>0</v>
      </c>
      <c r="BB211" s="8">
        <f t="shared" si="197"/>
        <v>0</v>
      </c>
      <c r="BC211" s="8">
        <f t="shared" si="198"/>
        <v>0</v>
      </c>
      <c r="BD211" s="8">
        <f t="shared" si="199"/>
        <v>0</v>
      </c>
      <c r="BE211" s="8">
        <f t="shared" si="200"/>
        <v>0</v>
      </c>
      <c r="BF211" s="8">
        <f t="shared" si="201"/>
        <v>0</v>
      </c>
      <c r="BG211" s="8">
        <f t="shared" si="202"/>
        <v>0</v>
      </c>
      <c r="BH211" s="8">
        <f t="shared" si="203"/>
        <v>0</v>
      </c>
      <c r="BI211" s="8">
        <f t="shared" si="204"/>
        <v>0</v>
      </c>
      <c r="BJ211" s="8">
        <f t="shared" si="205"/>
        <v>0</v>
      </c>
      <c r="BK211" s="8">
        <f t="shared" si="206"/>
        <v>0</v>
      </c>
      <c r="BL211" s="8">
        <f t="shared" si="207"/>
        <v>0</v>
      </c>
      <c r="BM211" s="8">
        <f t="shared" si="208"/>
        <v>0</v>
      </c>
      <c r="BN211" s="8">
        <f t="shared" si="179"/>
        <v>0</v>
      </c>
      <c r="BO211" s="8">
        <f t="shared" si="209"/>
        <v>0</v>
      </c>
      <c r="BP211" s="8">
        <f t="shared" si="210"/>
        <v>0</v>
      </c>
      <c r="BQ211" s="8">
        <f t="shared" si="211"/>
        <v>0</v>
      </c>
      <c r="BR211" s="8">
        <f t="shared" si="212"/>
        <v>0</v>
      </c>
      <c r="BS211" s="8">
        <f t="shared" si="213"/>
        <v>0</v>
      </c>
      <c r="BT211" s="44">
        <f t="shared" si="214"/>
        <v>0</v>
      </c>
      <c r="BU211" s="7"/>
    </row>
    <row r="212" spans="1:73" s="15" customFormat="1" ht="28.8" x14ac:dyDescent="0.3">
      <c r="A212" s="4" t="s">
        <v>1715</v>
      </c>
      <c r="B212" s="4" t="s">
        <v>4206</v>
      </c>
      <c r="C212" s="4">
        <v>2006</v>
      </c>
      <c r="D212" s="4" t="s">
        <v>196</v>
      </c>
      <c r="E212" s="4">
        <v>324</v>
      </c>
      <c r="F212" s="4">
        <v>1</v>
      </c>
      <c r="G212" s="4"/>
      <c r="H212" s="4">
        <v>56</v>
      </c>
      <c r="I212" s="4">
        <v>66</v>
      </c>
      <c r="J212" s="4"/>
      <c r="K212" s="4">
        <v>50</v>
      </c>
      <c r="L212" s="4" t="s">
        <v>1716</v>
      </c>
      <c r="M212" s="4" t="s">
        <v>1717</v>
      </c>
      <c r="N212" s="4" t="s">
        <v>1718</v>
      </c>
      <c r="O212" s="4" t="s">
        <v>1719</v>
      </c>
      <c r="P212" s="4" t="s">
        <v>1720</v>
      </c>
      <c r="Q212" s="4" t="s">
        <v>1721</v>
      </c>
      <c r="R212" s="4" t="s">
        <v>34</v>
      </c>
      <c r="S212" s="4" t="s">
        <v>33</v>
      </c>
      <c r="T212" s="4" t="s">
        <v>1722</v>
      </c>
      <c r="U212" s="69"/>
      <c r="V212" s="57" t="s">
        <v>63</v>
      </c>
      <c r="W212" s="58" t="s">
        <v>28</v>
      </c>
      <c r="X212" s="70" t="str">
        <f t="shared" si="176"/>
        <v>NPolymer-based</v>
      </c>
      <c r="Y212" s="58" t="s">
        <v>980</v>
      </c>
      <c r="Z212" s="58" t="str">
        <f t="shared" si="177"/>
        <v>NCOMPLEMENT</v>
      </c>
      <c r="AA212" s="58" t="str">
        <f t="shared" si="178"/>
        <v>NPolymer-basedCOMPLEMENT</v>
      </c>
      <c r="AB212" s="8"/>
      <c r="AC212" s="8"/>
      <c r="AD212" s="8"/>
      <c r="AE212" s="8"/>
      <c r="AF212" s="8"/>
      <c r="AG212" s="8"/>
      <c r="AH212" s="8"/>
      <c r="AI212" s="8"/>
      <c r="AJ212" s="8"/>
      <c r="AK212" s="8">
        <f t="shared" si="180"/>
        <v>0</v>
      </c>
      <c r="AL212" s="8">
        <f t="shared" si="181"/>
        <v>0</v>
      </c>
      <c r="AM212" s="8">
        <f t="shared" si="182"/>
        <v>0</v>
      </c>
      <c r="AN212" s="8">
        <f t="shared" si="183"/>
        <v>0</v>
      </c>
      <c r="AO212" s="8">
        <f t="shared" si="184"/>
        <v>0</v>
      </c>
      <c r="AP212" s="8">
        <f t="shared" si="185"/>
        <v>0</v>
      </c>
      <c r="AQ212" s="8">
        <f t="shared" si="186"/>
        <v>0</v>
      </c>
      <c r="AR212" s="8">
        <f t="shared" si="187"/>
        <v>0</v>
      </c>
      <c r="AS212" s="8">
        <f t="shared" si="188"/>
        <v>0</v>
      </c>
      <c r="AT212" s="8">
        <f t="shared" si="189"/>
        <v>0</v>
      </c>
      <c r="AU212" s="8">
        <f t="shared" si="190"/>
        <v>0</v>
      </c>
      <c r="AV212" s="8">
        <f t="shared" si="191"/>
        <v>0</v>
      </c>
      <c r="AW212" s="8">
        <f t="shared" si="192"/>
        <v>0</v>
      </c>
      <c r="AX212" s="8">
        <f t="shared" si="193"/>
        <v>0</v>
      </c>
      <c r="AY212" s="8">
        <f t="shared" si="194"/>
        <v>0</v>
      </c>
      <c r="AZ212" s="8">
        <f t="shared" si="195"/>
        <v>0</v>
      </c>
      <c r="BA212" s="8">
        <f t="shared" si="196"/>
        <v>0</v>
      </c>
      <c r="BB212" s="8">
        <f t="shared" si="197"/>
        <v>0</v>
      </c>
      <c r="BC212" s="8">
        <f t="shared" si="198"/>
        <v>0</v>
      </c>
      <c r="BD212" s="8">
        <f t="shared" si="199"/>
        <v>0</v>
      </c>
      <c r="BE212" s="8">
        <f t="shared" si="200"/>
        <v>0</v>
      </c>
      <c r="BF212" s="8">
        <f t="shared" si="201"/>
        <v>0</v>
      </c>
      <c r="BG212" s="8">
        <f t="shared" si="202"/>
        <v>0</v>
      </c>
      <c r="BH212" s="8">
        <f t="shared" si="203"/>
        <v>0</v>
      </c>
      <c r="BI212" s="8">
        <f t="shared" si="204"/>
        <v>0</v>
      </c>
      <c r="BJ212" s="8">
        <f t="shared" si="205"/>
        <v>0</v>
      </c>
      <c r="BK212" s="8">
        <f t="shared" si="206"/>
        <v>0</v>
      </c>
      <c r="BL212" s="8">
        <f t="shared" si="207"/>
        <v>0</v>
      </c>
      <c r="BM212" s="8">
        <f t="shared" si="208"/>
        <v>0</v>
      </c>
      <c r="BN212" s="8">
        <f t="shared" si="179"/>
        <v>0</v>
      </c>
      <c r="BO212" s="8">
        <f t="shared" si="209"/>
        <v>0</v>
      </c>
      <c r="BP212" s="8">
        <f t="shared" si="210"/>
        <v>0</v>
      </c>
      <c r="BQ212" s="8">
        <f t="shared" si="211"/>
        <v>0</v>
      </c>
      <c r="BR212" s="8">
        <f t="shared" si="212"/>
        <v>0</v>
      </c>
      <c r="BS212" s="8">
        <f t="shared" si="213"/>
        <v>0</v>
      </c>
      <c r="BT212" s="44">
        <f t="shared" si="214"/>
        <v>0</v>
      </c>
      <c r="BU212" s="7"/>
    </row>
    <row r="213" spans="1:73" s="15" customFormat="1" ht="28.8" x14ac:dyDescent="0.3">
      <c r="A213" s="4" t="s">
        <v>1732</v>
      </c>
      <c r="B213" s="4" t="s">
        <v>4207</v>
      </c>
      <c r="C213" s="4">
        <v>2006</v>
      </c>
      <c r="D213" s="4" t="s">
        <v>41</v>
      </c>
      <c r="E213" s="4">
        <v>111</v>
      </c>
      <c r="F213" s="4">
        <v>3</v>
      </c>
      <c r="G213" s="4"/>
      <c r="H213" s="4">
        <v>271</v>
      </c>
      <c r="I213" s="4">
        <v>280</v>
      </c>
      <c r="J213" s="4"/>
      <c r="K213" s="4">
        <v>53</v>
      </c>
      <c r="L213" s="4" t="s">
        <v>1733</v>
      </c>
      <c r="M213" s="4" t="s">
        <v>1734</v>
      </c>
      <c r="N213" s="4" t="s">
        <v>1735</v>
      </c>
      <c r="O213" s="4" t="s">
        <v>1736</v>
      </c>
      <c r="P213" s="4" t="s">
        <v>1737</v>
      </c>
      <c r="Q213" s="4" t="s">
        <v>1738</v>
      </c>
      <c r="R213" s="4" t="s">
        <v>34</v>
      </c>
      <c r="S213" s="4" t="s">
        <v>33</v>
      </c>
      <c r="T213" s="4" t="s">
        <v>1739</v>
      </c>
      <c r="U213" s="69"/>
      <c r="V213" s="57" t="s">
        <v>63</v>
      </c>
      <c r="W213" s="58" t="s">
        <v>28</v>
      </c>
      <c r="X213" s="70" t="str">
        <f t="shared" si="176"/>
        <v>NPolymer-based</v>
      </c>
      <c r="Y213" s="58" t="s">
        <v>980</v>
      </c>
      <c r="Z213" s="58" t="str">
        <f t="shared" si="177"/>
        <v>NCOMPLEMENT</v>
      </c>
      <c r="AA213" s="58" t="str">
        <f t="shared" si="178"/>
        <v>NPolymer-basedCOMPLEMENT</v>
      </c>
      <c r="AB213" s="8"/>
      <c r="AC213" s="8"/>
      <c r="AD213" s="8"/>
      <c r="AE213" s="8"/>
      <c r="AF213" s="8"/>
      <c r="AG213" s="8"/>
      <c r="AH213" s="8"/>
      <c r="AI213" s="8"/>
      <c r="AJ213" s="8"/>
      <c r="AK213" s="8">
        <f t="shared" si="180"/>
        <v>0</v>
      </c>
      <c r="AL213" s="8">
        <f t="shared" si="181"/>
        <v>0</v>
      </c>
      <c r="AM213" s="8">
        <f t="shared" si="182"/>
        <v>0</v>
      </c>
      <c r="AN213" s="8">
        <f t="shared" si="183"/>
        <v>0</v>
      </c>
      <c r="AO213" s="8">
        <f t="shared" si="184"/>
        <v>0</v>
      </c>
      <c r="AP213" s="8">
        <f t="shared" si="185"/>
        <v>0</v>
      </c>
      <c r="AQ213" s="8">
        <f t="shared" si="186"/>
        <v>0</v>
      </c>
      <c r="AR213" s="8">
        <f t="shared" si="187"/>
        <v>0</v>
      </c>
      <c r="AS213" s="8">
        <f t="shared" si="188"/>
        <v>0</v>
      </c>
      <c r="AT213" s="8">
        <f t="shared" si="189"/>
        <v>0</v>
      </c>
      <c r="AU213" s="8">
        <f t="shared" si="190"/>
        <v>0</v>
      </c>
      <c r="AV213" s="8">
        <f t="shared" si="191"/>
        <v>0</v>
      </c>
      <c r="AW213" s="8">
        <f t="shared" si="192"/>
        <v>0</v>
      </c>
      <c r="AX213" s="8">
        <f t="shared" si="193"/>
        <v>0</v>
      </c>
      <c r="AY213" s="8">
        <f t="shared" si="194"/>
        <v>0</v>
      </c>
      <c r="AZ213" s="8">
        <f t="shared" si="195"/>
        <v>0</v>
      </c>
      <c r="BA213" s="8">
        <f t="shared" si="196"/>
        <v>0</v>
      </c>
      <c r="BB213" s="8">
        <f t="shared" si="197"/>
        <v>0</v>
      </c>
      <c r="BC213" s="8">
        <f t="shared" si="198"/>
        <v>0</v>
      </c>
      <c r="BD213" s="8">
        <f t="shared" si="199"/>
        <v>0</v>
      </c>
      <c r="BE213" s="8">
        <f t="shared" si="200"/>
        <v>0</v>
      </c>
      <c r="BF213" s="8">
        <f t="shared" si="201"/>
        <v>0</v>
      </c>
      <c r="BG213" s="8">
        <f t="shared" si="202"/>
        <v>0</v>
      </c>
      <c r="BH213" s="8">
        <f t="shared" si="203"/>
        <v>0</v>
      </c>
      <c r="BI213" s="8">
        <f t="shared" si="204"/>
        <v>0</v>
      </c>
      <c r="BJ213" s="8">
        <f t="shared" si="205"/>
        <v>0</v>
      </c>
      <c r="BK213" s="8">
        <f t="shared" si="206"/>
        <v>0</v>
      </c>
      <c r="BL213" s="8">
        <f t="shared" si="207"/>
        <v>0</v>
      </c>
      <c r="BM213" s="8">
        <f t="shared" si="208"/>
        <v>0</v>
      </c>
      <c r="BN213" s="8">
        <f t="shared" si="179"/>
        <v>0</v>
      </c>
      <c r="BO213" s="8">
        <f t="shared" si="209"/>
        <v>0</v>
      </c>
      <c r="BP213" s="8">
        <f t="shared" si="210"/>
        <v>0</v>
      </c>
      <c r="BQ213" s="8">
        <f t="shared" si="211"/>
        <v>0</v>
      </c>
      <c r="BR213" s="8">
        <f t="shared" si="212"/>
        <v>0</v>
      </c>
      <c r="BS213" s="8">
        <f t="shared" si="213"/>
        <v>0</v>
      </c>
      <c r="BT213" s="44">
        <f t="shared" si="214"/>
        <v>0</v>
      </c>
      <c r="BU213" s="7"/>
    </row>
    <row r="214" spans="1:73" s="15" customFormat="1" ht="28.8" x14ac:dyDescent="0.3">
      <c r="A214" s="4" t="s">
        <v>1771</v>
      </c>
      <c r="B214" s="4" t="s">
        <v>4208</v>
      </c>
      <c r="C214" s="4">
        <v>2015</v>
      </c>
      <c r="D214" s="4" t="s">
        <v>97</v>
      </c>
      <c r="E214" s="4">
        <v>11</v>
      </c>
      <c r="F214" s="4">
        <v>5</v>
      </c>
      <c r="G214" s="4"/>
      <c r="H214" s="4">
        <v>1237</v>
      </c>
      <c r="I214" s="4">
        <v>1245</v>
      </c>
      <c r="J214" s="4"/>
      <c r="K214" s="4">
        <v>6</v>
      </c>
      <c r="L214" s="4" t="s">
        <v>1772</v>
      </c>
      <c r="M214" s="4" t="s">
        <v>1773</v>
      </c>
      <c r="N214" s="4" t="s">
        <v>1774</v>
      </c>
      <c r="O214" s="4" t="s">
        <v>1775</v>
      </c>
      <c r="P214" s="4" t="s">
        <v>1776</v>
      </c>
      <c r="Q214" s="4" t="s">
        <v>1777</v>
      </c>
      <c r="R214" s="4" t="s">
        <v>34</v>
      </c>
      <c r="S214" s="4" t="s">
        <v>33</v>
      </c>
      <c r="T214" s="4" t="s">
        <v>1778</v>
      </c>
      <c r="U214" s="69"/>
      <c r="V214" s="57" t="s">
        <v>63</v>
      </c>
      <c r="W214" s="58" t="s">
        <v>30</v>
      </c>
      <c r="X214" s="70" t="str">
        <f t="shared" ref="X214:X227" si="215">CONCATENATE(V214,W214)</f>
        <v>NLipid-based</v>
      </c>
      <c r="Y214" s="58" t="s">
        <v>1038</v>
      </c>
      <c r="Z214" s="58" t="str">
        <f t="shared" ref="Z214:Z227" si="216">CONCATENATE(V214,Y214)</f>
        <v>NPLATELET</v>
      </c>
      <c r="AA214" s="58" t="str">
        <f t="shared" ref="AA214:AA227" si="217">CONCATENATE(X214,Y214)</f>
        <v>NLipid-basedPLATELET</v>
      </c>
      <c r="AB214" s="8"/>
      <c r="AC214" s="8"/>
      <c r="AD214" s="8"/>
      <c r="AE214" s="8"/>
      <c r="AF214" s="8"/>
      <c r="AG214" s="8"/>
      <c r="AH214" s="8"/>
      <c r="AI214" s="8"/>
      <c r="AJ214" s="8"/>
      <c r="AK214" s="8">
        <f t="shared" si="180"/>
        <v>0</v>
      </c>
      <c r="AL214" s="8">
        <f t="shared" si="181"/>
        <v>0</v>
      </c>
      <c r="AM214" s="8">
        <f t="shared" si="182"/>
        <v>0</v>
      </c>
      <c r="AN214" s="8">
        <f t="shared" si="183"/>
        <v>0</v>
      </c>
      <c r="AO214" s="8">
        <f t="shared" si="184"/>
        <v>0</v>
      </c>
      <c r="AP214" s="8">
        <f t="shared" si="185"/>
        <v>0</v>
      </c>
      <c r="AQ214" s="8">
        <f t="shared" si="186"/>
        <v>0</v>
      </c>
      <c r="AR214" s="8">
        <f t="shared" si="187"/>
        <v>0</v>
      </c>
      <c r="AS214" s="8">
        <f t="shared" si="188"/>
        <v>0</v>
      </c>
      <c r="AT214" s="8">
        <f t="shared" si="189"/>
        <v>0</v>
      </c>
      <c r="AU214" s="8">
        <f t="shared" si="190"/>
        <v>0</v>
      </c>
      <c r="AV214" s="8">
        <f t="shared" si="191"/>
        <v>0</v>
      </c>
      <c r="AW214" s="8">
        <f t="shared" si="192"/>
        <v>0</v>
      </c>
      <c r="AX214" s="8">
        <f t="shared" si="193"/>
        <v>0</v>
      </c>
      <c r="AY214" s="8">
        <f t="shared" si="194"/>
        <v>0</v>
      </c>
      <c r="AZ214" s="8">
        <f t="shared" si="195"/>
        <v>0</v>
      </c>
      <c r="BA214" s="8">
        <f t="shared" si="196"/>
        <v>0</v>
      </c>
      <c r="BB214" s="8">
        <f t="shared" si="197"/>
        <v>0</v>
      </c>
      <c r="BC214" s="8">
        <f t="shared" si="198"/>
        <v>0</v>
      </c>
      <c r="BD214" s="8">
        <f t="shared" si="199"/>
        <v>0</v>
      </c>
      <c r="BE214" s="8">
        <f t="shared" si="200"/>
        <v>0</v>
      </c>
      <c r="BF214" s="8">
        <f t="shared" si="201"/>
        <v>0</v>
      </c>
      <c r="BG214" s="8">
        <f t="shared" si="202"/>
        <v>0</v>
      </c>
      <c r="BH214" s="8">
        <f t="shared" si="203"/>
        <v>0</v>
      </c>
      <c r="BI214" s="8">
        <f t="shared" si="204"/>
        <v>0</v>
      </c>
      <c r="BJ214" s="8">
        <f t="shared" si="205"/>
        <v>0</v>
      </c>
      <c r="BK214" s="8">
        <f t="shared" si="206"/>
        <v>0</v>
      </c>
      <c r="BL214" s="8">
        <f t="shared" si="207"/>
        <v>0</v>
      </c>
      <c r="BM214" s="8">
        <f t="shared" si="208"/>
        <v>0</v>
      </c>
      <c r="BN214" s="8">
        <f t="shared" si="179"/>
        <v>0</v>
      </c>
      <c r="BO214" s="8">
        <f t="shared" si="209"/>
        <v>0</v>
      </c>
      <c r="BP214" s="8">
        <f t="shared" si="210"/>
        <v>0</v>
      </c>
      <c r="BQ214" s="8">
        <f t="shared" si="211"/>
        <v>0</v>
      </c>
      <c r="BR214" s="8">
        <f t="shared" si="212"/>
        <v>0</v>
      </c>
      <c r="BS214" s="8">
        <f t="shared" si="213"/>
        <v>0</v>
      </c>
      <c r="BT214" s="44">
        <f t="shared" si="214"/>
        <v>0</v>
      </c>
      <c r="BU214" s="7"/>
    </row>
    <row r="215" spans="1:73" s="15" customFormat="1" ht="28.8" x14ac:dyDescent="0.3">
      <c r="A215" s="4" t="s">
        <v>1779</v>
      </c>
      <c r="B215" s="4" t="s">
        <v>4209</v>
      </c>
      <c r="C215" s="4">
        <v>2015</v>
      </c>
      <c r="D215" s="4" t="s">
        <v>1780</v>
      </c>
      <c r="E215" s="4">
        <v>56</v>
      </c>
      <c r="F215" s="4">
        <v>2</v>
      </c>
      <c r="G215" s="4"/>
      <c r="H215" s="4">
        <v>691</v>
      </c>
      <c r="I215" s="4">
        <v>696</v>
      </c>
      <c r="J215" s="4"/>
      <c r="K215" s="4"/>
      <c r="L215" s="4"/>
      <c r="M215" s="4" t="s">
        <v>1781</v>
      </c>
      <c r="N215" s="4" t="s">
        <v>1782</v>
      </c>
      <c r="O215" s="4" t="s">
        <v>1783</v>
      </c>
      <c r="P215" s="4" t="s">
        <v>1784</v>
      </c>
      <c r="Q215" s="4" t="s">
        <v>1785</v>
      </c>
      <c r="R215" s="4" t="s">
        <v>34</v>
      </c>
      <c r="S215" s="4" t="s">
        <v>33</v>
      </c>
      <c r="T215" s="4" t="s">
        <v>1786</v>
      </c>
      <c r="U215" s="69"/>
      <c r="V215" s="57" t="s">
        <v>63</v>
      </c>
      <c r="W215" s="58" t="s">
        <v>26</v>
      </c>
      <c r="X215" s="70" t="str">
        <f t="shared" si="215"/>
        <v>NInorganic</v>
      </c>
      <c r="Y215" s="58" t="s">
        <v>1038</v>
      </c>
      <c r="Z215" s="58" t="str">
        <f t="shared" si="216"/>
        <v>NPLATELET</v>
      </c>
      <c r="AA215" s="58" t="str">
        <f t="shared" si="217"/>
        <v>NInorganicPLATELET</v>
      </c>
      <c r="AB215" s="8"/>
      <c r="AC215" s="8"/>
      <c r="AD215" s="8"/>
      <c r="AE215" s="8"/>
      <c r="AF215" s="8"/>
      <c r="AG215" s="8"/>
      <c r="AH215" s="8"/>
      <c r="AI215" s="8"/>
      <c r="AJ215" s="8"/>
      <c r="AK215" s="8">
        <f t="shared" si="180"/>
        <v>0</v>
      </c>
      <c r="AL215" s="8">
        <f t="shared" si="181"/>
        <v>0</v>
      </c>
      <c r="AM215" s="8">
        <f t="shared" si="182"/>
        <v>0</v>
      </c>
      <c r="AN215" s="8">
        <f t="shared" si="183"/>
        <v>0</v>
      </c>
      <c r="AO215" s="8">
        <f t="shared" si="184"/>
        <v>0</v>
      </c>
      <c r="AP215" s="8">
        <f t="shared" si="185"/>
        <v>0</v>
      </c>
      <c r="AQ215" s="8">
        <f t="shared" si="186"/>
        <v>0</v>
      </c>
      <c r="AR215" s="8">
        <f t="shared" si="187"/>
        <v>0</v>
      </c>
      <c r="AS215" s="8">
        <f t="shared" si="188"/>
        <v>0</v>
      </c>
      <c r="AT215" s="8">
        <f t="shared" si="189"/>
        <v>0</v>
      </c>
      <c r="AU215" s="8">
        <f t="shared" si="190"/>
        <v>0</v>
      </c>
      <c r="AV215" s="8">
        <f t="shared" si="191"/>
        <v>0</v>
      </c>
      <c r="AW215" s="8">
        <f t="shared" si="192"/>
        <v>0</v>
      </c>
      <c r="AX215" s="8">
        <f t="shared" si="193"/>
        <v>0</v>
      </c>
      <c r="AY215" s="8">
        <f t="shared" si="194"/>
        <v>0</v>
      </c>
      <c r="AZ215" s="8">
        <f t="shared" si="195"/>
        <v>0</v>
      </c>
      <c r="BA215" s="8">
        <f t="shared" si="196"/>
        <v>0</v>
      </c>
      <c r="BB215" s="8">
        <f t="shared" si="197"/>
        <v>0</v>
      </c>
      <c r="BC215" s="8">
        <f t="shared" si="198"/>
        <v>0</v>
      </c>
      <c r="BD215" s="8">
        <f t="shared" si="199"/>
        <v>0</v>
      </c>
      <c r="BE215" s="8">
        <f t="shared" si="200"/>
        <v>0</v>
      </c>
      <c r="BF215" s="8">
        <f t="shared" si="201"/>
        <v>0</v>
      </c>
      <c r="BG215" s="8">
        <f t="shared" si="202"/>
        <v>0</v>
      </c>
      <c r="BH215" s="8">
        <f t="shared" si="203"/>
        <v>0</v>
      </c>
      <c r="BI215" s="8">
        <f t="shared" si="204"/>
        <v>0</v>
      </c>
      <c r="BJ215" s="8">
        <f t="shared" si="205"/>
        <v>0</v>
      </c>
      <c r="BK215" s="8">
        <f t="shared" si="206"/>
        <v>0</v>
      </c>
      <c r="BL215" s="8">
        <f t="shared" si="207"/>
        <v>0</v>
      </c>
      <c r="BM215" s="8">
        <f t="shared" si="208"/>
        <v>0</v>
      </c>
      <c r="BN215" s="8">
        <f t="shared" si="179"/>
        <v>0</v>
      </c>
      <c r="BO215" s="8">
        <f t="shared" si="209"/>
        <v>0</v>
      </c>
      <c r="BP215" s="8">
        <f t="shared" si="210"/>
        <v>0</v>
      </c>
      <c r="BQ215" s="8">
        <f t="shared" si="211"/>
        <v>0</v>
      </c>
      <c r="BR215" s="8">
        <f t="shared" si="212"/>
        <v>0</v>
      </c>
      <c r="BS215" s="8">
        <f t="shared" si="213"/>
        <v>0</v>
      </c>
      <c r="BT215" s="44">
        <f t="shared" si="214"/>
        <v>0</v>
      </c>
      <c r="BU215" s="7"/>
    </row>
    <row r="216" spans="1:73" s="15" customFormat="1" ht="28.8" x14ac:dyDescent="0.3">
      <c r="A216" s="4" t="s">
        <v>1787</v>
      </c>
      <c r="B216" s="4" t="s">
        <v>4210</v>
      </c>
      <c r="C216" s="4">
        <v>2015</v>
      </c>
      <c r="D216" s="4" t="s">
        <v>181</v>
      </c>
      <c r="E216" s="4">
        <v>42</v>
      </c>
      <c r="F216" s="4"/>
      <c r="G216" s="4"/>
      <c r="H216" s="4">
        <v>52</v>
      </c>
      <c r="I216" s="4">
        <v>65</v>
      </c>
      <c r="J216" s="4"/>
      <c r="K216" s="4">
        <v>7</v>
      </c>
      <c r="L216" s="4" t="s">
        <v>1788</v>
      </c>
      <c r="M216" s="4" t="s">
        <v>1789</v>
      </c>
      <c r="N216" s="4" t="s">
        <v>1790</v>
      </c>
      <c r="O216" s="4" t="s">
        <v>1791</v>
      </c>
      <c r="P216" s="4" t="s">
        <v>1792</v>
      </c>
      <c r="Q216" s="4" t="s">
        <v>1793</v>
      </c>
      <c r="R216" s="4" t="s">
        <v>34</v>
      </c>
      <c r="S216" s="4" t="s">
        <v>33</v>
      </c>
      <c r="T216" s="4" t="s">
        <v>1794</v>
      </c>
      <c r="U216" s="69"/>
      <c r="V216" s="57" t="s">
        <v>63</v>
      </c>
      <c r="W216" s="58" t="s">
        <v>30</v>
      </c>
      <c r="X216" s="70" t="str">
        <f t="shared" si="215"/>
        <v>NLipid-based</v>
      </c>
      <c r="Y216" s="58" t="s">
        <v>1038</v>
      </c>
      <c r="Z216" s="58" t="str">
        <f t="shared" si="216"/>
        <v>NPLATELET</v>
      </c>
      <c r="AA216" s="58" t="str">
        <f t="shared" si="217"/>
        <v>NLipid-basedPLATELET</v>
      </c>
      <c r="AB216" s="8"/>
      <c r="AC216" s="8"/>
      <c r="AD216" s="8"/>
      <c r="AE216" s="8"/>
      <c r="AF216" s="8"/>
      <c r="AG216" s="8"/>
      <c r="AH216" s="8"/>
      <c r="AI216" s="8"/>
      <c r="AJ216" s="8"/>
      <c r="AK216" s="8">
        <f t="shared" si="180"/>
        <v>0</v>
      </c>
      <c r="AL216" s="8">
        <f t="shared" si="181"/>
        <v>0</v>
      </c>
      <c r="AM216" s="8">
        <f t="shared" si="182"/>
        <v>0</v>
      </c>
      <c r="AN216" s="8">
        <f t="shared" si="183"/>
        <v>0</v>
      </c>
      <c r="AO216" s="8">
        <f t="shared" si="184"/>
        <v>0</v>
      </c>
      <c r="AP216" s="8">
        <f t="shared" si="185"/>
        <v>0</v>
      </c>
      <c r="AQ216" s="8">
        <f t="shared" si="186"/>
        <v>0</v>
      </c>
      <c r="AR216" s="8">
        <f t="shared" si="187"/>
        <v>0</v>
      </c>
      <c r="AS216" s="8">
        <f t="shared" si="188"/>
        <v>0</v>
      </c>
      <c r="AT216" s="8">
        <f t="shared" si="189"/>
        <v>0</v>
      </c>
      <c r="AU216" s="8">
        <f t="shared" si="190"/>
        <v>0</v>
      </c>
      <c r="AV216" s="8">
        <f t="shared" si="191"/>
        <v>0</v>
      </c>
      <c r="AW216" s="8">
        <f t="shared" si="192"/>
        <v>0</v>
      </c>
      <c r="AX216" s="8">
        <f t="shared" si="193"/>
        <v>0</v>
      </c>
      <c r="AY216" s="8">
        <f t="shared" si="194"/>
        <v>0</v>
      </c>
      <c r="AZ216" s="8">
        <f t="shared" si="195"/>
        <v>0</v>
      </c>
      <c r="BA216" s="8">
        <f t="shared" si="196"/>
        <v>0</v>
      </c>
      <c r="BB216" s="8">
        <f t="shared" si="197"/>
        <v>0</v>
      </c>
      <c r="BC216" s="8">
        <f t="shared" si="198"/>
        <v>0</v>
      </c>
      <c r="BD216" s="8">
        <f t="shared" si="199"/>
        <v>0</v>
      </c>
      <c r="BE216" s="8">
        <f t="shared" si="200"/>
        <v>0</v>
      </c>
      <c r="BF216" s="8">
        <f t="shared" si="201"/>
        <v>0</v>
      </c>
      <c r="BG216" s="8">
        <f t="shared" si="202"/>
        <v>0</v>
      </c>
      <c r="BH216" s="8">
        <f t="shared" si="203"/>
        <v>0</v>
      </c>
      <c r="BI216" s="8">
        <f t="shared" si="204"/>
        <v>0</v>
      </c>
      <c r="BJ216" s="8">
        <f t="shared" si="205"/>
        <v>0</v>
      </c>
      <c r="BK216" s="8">
        <f t="shared" si="206"/>
        <v>0</v>
      </c>
      <c r="BL216" s="8">
        <f t="shared" si="207"/>
        <v>0</v>
      </c>
      <c r="BM216" s="8">
        <f t="shared" si="208"/>
        <v>0</v>
      </c>
      <c r="BN216" s="8">
        <f t="shared" si="179"/>
        <v>0</v>
      </c>
      <c r="BO216" s="8">
        <f t="shared" si="209"/>
        <v>0</v>
      </c>
      <c r="BP216" s="8">
        <f t="shared" si="210"/>
        <v>0</v>
      </c>
      <c r="BQ216" s="8">
        <f t="shared" si="211"/>
        <v>0</v>
      </c>
      <c r="BR216" s="8">
        <f t="shared" si="212"/>
        <v>0</v>
      </c>
      <c r="BS216" s="8">
        <f t="shared" si="213"/>
        <v>0</v>
      </c>
      <c r="BT216" s="44">
        <f t="shared" si="214"/>
        <v>0</v>
      </c>
      <c r="BU216" s="7"/>
    </row>
    <row r="217" spans="1:73" s="15" customFormat="1" ht="28.8" x14ac:dyDescent="0.3">
      <c r="A217" s="4" t="s">
        <v>609</v>
      </c>
      <c r="B217" s="4" t="s">
        <v>608</v>
      </c>
      <c r="C217" s="4">
        <v>2014</v>
      </c>
      <c r="D217" s="4" t="s">
        <v>117</v>
      </c>
      <c r="E217" s="4">
        <v>8</v>
      </c>
      <c r="F217" s="4">
        <v>11</v>
      </c>
      <c r="G217" s="4"/>
      <c r="H217" s="4">
        <v>11243</v>
      </c>
      <c r="I217" s="4">
        <v>11253</v>
      </c>
      <c r="J217" s="4"/>
      <c r="K217" s="4">
        <v>44</v>
      </c>
      <c r="L217" s="4" t="s">
        <v>607</v>
      </c>
      <c r="M217" s="4" t="s">
        <v>606</v>
      </c>
      <c r="N217" s="4" t="s">
        <v>1795</v>
      </c>
      <c r="O217" s="4" t="s">
        <v>1796</v>
      </c>
      <c r="P217" s="4" t="s">
        <v>604</v>
      </c>
      <c r="Q217" s="4" t="s">
        <v>1797</v>
      </c>
      <c r="R217" s="4" t="s">
        <v>34</v>
      </c>
      <c r="S217" s="4" t="s">
        <v>33</v>
      </c>
      <c r="T217" s="4" t="s">
        <v>603</v>
      </c>
      <c r="U217" s="69"/>
      <c r="V217" s="57" t="s">
        <v>63</v>
      </c>
      <c r="W217" s="58" t="s">
        <v>28</v>
      </c>
      <c r="X217" s="70" t="str">
        <f t="shared" si="215"/>
        <v>NPolymer-based</v>
      </c>
      <c r="Y217" s="58" t="s">
        <v>1038</v>
      </c>
      <c r="Z217" s="58" t="str">
        <f t="shared" si="216"/>
        <v>NPLATELET</v>
      </c>
      <c r="AA217" s="58" t="str">
        <f t="shared" si="217"/>
        <v>NPolymer-basedPLATELET</v>
      </c>
      <c r="AB217" s="8"/>
      <c r="AC217" s="8"/>
      <c r="AD217" s="8"/>
      <c r="AE217" s="8"/>
      <c r="AF217" s="8"/>
      <c r="AG217" s="8"/>
      <c r="AH217" s="8"/>
      <c r="AI217" s="8"/>
      <c r="AJ217" s="8"/>
      <c r="AK217" s="8">
        <f t="shared" si="180"/>
        <v>0</v>
      </c>
      <c r="AL217" s="8">
        <f t="shared" si="181"/>
        <v>0</v>
      </c>
      <c r="AM217" s="8">
        <f t="shared" si="182"/>
        <v>0</v>
      </c>
      <c r="AN217" s="8">
        <f t="shared" si="183"/>
        <v>0</v>
      </c>
      <c r="AO217" s="8">
        <f t="shared" si="184"/>
        <v>0</v>
      </c>
      <c r="AP217" s="8">
        <f t="shared" si="185"/>
        <v>0</v>
      </c>
      <c r="AQ217" s="8">
        <f t="shared" si="186"/>
        <v>0</v>
      </c>
      <c r="AR217" s="8">
        <f t="shared" si="187"/>
        <v>0</v>
      </c>
      <c r="AS217" s="8">
        <f t="shared" si="188"/>
        <v>0</v>
      </c>
      <c r="AT217" s="8">
        <f t="shared" si="189"/>
        <v>0</v>
      </c>
      <c r="AU217" s="8">
        <f t="shared" si="190"/>
        <v>0</v>
      </c>
      <c r="AV217" s="8">
        <f t="shared" si="191"/>
        <v>0</v>
      </c>
      <c r="AW217" s="8">
        <f t="shared" si="192"/>
        <v>0</v>
      </c>
      <c r="AX217" s="8">
        <f t="shared" si="193"/>
        <v>0</v>
      </c>
      <c r="AY217" s="8">
        <f t="shared" si="194"/>
        <v>0</v>
      </c>
      <c r="AZ217" s="8">
        <f t="shared" si="195"/>
        <v>0</v>
      </c>
      <c r="BA217" s="8">
        <f t="shared" si="196"/>
        <v>0</v>
      </c>
      <c r="BB217" s="8">
        <f t="shared" si="197"/>
        <v>0</v>
      </c>
      <c r="BC217" s="8">
        <f t="shared" si="198"/>
        <v>0</v>
      </c>
      <c r="BD217" s="8">
        <f t="shared" si="199"/>
        <v>0</v>
      </c>
      <c r="BE217" s="8">
        <f t="shared" si="200"/>
        <v>0</v>
      </c>
      <c r="BF217" s="8">
        <f t="shared" si="201"/>
        <v>0</v>
      </c>
      <c r="BG217" s="8">
        <f t="shared" si="202"/>
        <v>0</v>
      </c>
      <c r="BH217" s="8">
        <f t="shared" si="203"/>
        <v>0</v>
      </c>
      <c r="BI217" s="8">
        <f t="shared" si="204"/>
        <v>0</v>
      </c>
      <c r="BJ217" s="8">
        <f t="shared" si="205"/>
        <v>0</v>
      </c>
      <c r="BK217" s="8">
        <f t="shared" si="206"/>
        <v>0</v>
      </c>
      <c r="BL217" s="8">
        <f t="shared" si="207"/>
        <v>0</v>
      </c>
      <c r="BM217" s="8">
        <f t="shared" si="208"/>
        <v>0</v>
      </c>
      <c r="BN217" s="8">
        <f t="shared" si="179"/>
        <v>0</v>
      </c>
      <c r="BO217" s="8">
        <f t="shared" si="209"/>
        <v>0</v>
      </c>
      <c r="BP217" s="8">
        <f t="shared" si="210"/>
        <v>0</v>
      </c>
      <c r="BQ217" s="8">
        <f t="shared" si="211"/>
        <v>0</v>
      </c>
      <c r="BR217" s="8">
        <f t="shared" si="212"/>
        <v>0</v>
      </c>
      <c r="BS217" s="8">
        <f t="shared" si="213"/>
        <v>0</v>
      </c>
      <c r="BT217" s="44">
        <f t="shared" si="214"/>
        <v>0</v>
      </c>
      <c r="BU217" s="7"/>
    </row>
    <row r="218" spans="1:73" s="15" customFormat="1" ht="28.8" x14ac:dyDescent="0.3">
      <c r="A218" s="4" t="s">
        <v>1798</v>
      </c>
      <c r="B218" s="4" t="s">
        <v>4211</v>
      </c>
      <c r="C218" s="4">
        <v>2013</v>
      </c>
      <c r="D218" s="4" t="s">
        <v>1799</v>
      </c>
      <c r="E218" s="4">
        <v>5</v>
      </c>
      <c r="F218" s="4">
        <v>4</v>
      </c>
      <c r="G218" s="4"/>
      <c r="H218" s="4">
        <v>388</v>
      </c>
      <c r="I218" s="4">
        <v>398</v>
      </c>
      <c r="J218" s="4"/>
      <c r="K218" s="4">
        <v>12</v>
      </c>
      <c r="L218" s="4" t="s">
        <v>1800</v>
      </c>
      <c r="M218" s="4" t="s">
        <v>1801</v>
      </c>
      <c r="N218" s="4" t="s">
        <v>1802</v>
      </c>
      <c r="O218" s="4" t="s">
        <v>1803</v>
      </c>
      <c r="P218" s="4" t="s">
        <v>1804</v>
      </c>
      <c r="Q218" s="4"/>
      <c r="R218" s="4" t="s">
        <v>34</v>
      </c>
      <c r="S218" s="4" t="s">
        <v>33</v>
      </c>
      <c r="T218" s="4" t="s">
        <v>1805</v>
      </c>
      <c r="U218" s="69"/>
      <c r="V218" s="57" t="s">
        <v>63</v>
      </c>
      <c r="W218" s="58" t="s">
        <v>28</v>
      </c>
      <c r="X218" s="70" t="str">
        <f t="shared" si="215"/>
        <v>NPolymer-based</v>
      </c>
      <c r="Y218" s="58" t="s">
        <v>1038</v>
      </c>
      <c r="Z218" s="58" t="str">
        <f t="shared" si="216"/>
        <v>NPLATELET</v>
      </c>
      <c r="AA218" s="58" t="str">
        <f t="shared" si="217"/>
        <v>NPolymer-basedPLATELET</v>
      </c>
      <c r="AB218" s="8"/>
      <c r="AC218" s="8"/>
      <c r="AD218" s="8"/>
      <c r="AE218" s="8"/>
      <c r="AF218" s="8"/>
      <c r="AG218" s="8"/>
      <c r="AH218" s="8"/>
      <c r="AI218" s="8"/>
      <c r="AJ218" s="8"/>
      <c r="AK218" s="8">
        <f t="shared" si="180"/>
        <v>0</v>
      </c>
      <c r="AL218" s="8">
        <f t="shared" si="181"/>
        <v>0</v>
      </c>
      <c r="AM218" s="8">
        <f t="shared" si="182"/>
        <v>0</v>
      </c>
      <c r="AN218" s="8">
        <f t="shared" si="183"/>
        <v>0</v>
      </c>
      <c r="AO218" s="8">
        <f t="shared" si="184"/>
        <v>0</v>
      </c>
      <c r="AP218" s="8">
        <f t="shared" si="185"/>
        <v>0</v>
      </c>
      <c r="AQ218" s="8">
        <f t="shared" si="186"/>
        <v>0</v>
      </c>
      <c r="AR218" s="8">
        <f t="shared" si="187"/>
        <v>0</v>
      </c>
      <c r="AS218" s="8">
        <f t="shared" si="188"/>
        <v>0</v>
      </c>
      <c r="AT218" s="8">
        <f t="shared" si="189"/>
        <v>0</v>
      </c>
      <c r="AU218" s="8">
        <f t="shared" si="190"/>
        <v>0</v>
      </c>
      <c r="AV218" s="8">
        <f t="shared" si="191"/>
        <v>0</v>
      </c>
      <c r="AW218" s="8">
        <f t="shared" si="192"/>
        <v>0</v>
      </c>
      <c r="AX218" s="8">
        <f t="shared" si="193"/>
        <v>0</v>
      </c>
      <c r="AY218" s="8">
        <f t="shared" si="194"/>
        <v>0</v>
      </c>
      <c r="AZ218" s="8">
        <f t="shared" si="195"/>
        <v>0</v>
      </c>
      <c r="BA218" s="8">
        <f t="shared" si="196"/>
        <v>0</v>
      </c>
      <c r="BB218" s="8">
        <f t="shared" si="197"/>
        <v>0</v>
      </c>
      <c r="BC218" s="8">
        <f t="shared" si="198"/>
        <v>0</v>
      </c>
      <c r="BD218" s="8">
        <f t="shared" si="199"/>
        <v>0</v>
      </c>
      <c r="BE218" s="8">
        <f t="shared" si="200"/>
        <v>0</v>
      </c>
      <c r="BF218" s="8">
        <f t="shared" si="201"/>
        <v>0</v>
      </c>
      <c r="BG218" s="8">
        <f t="shared" si="202"/>
        <v>0</v>
      </c>
      <c r="BH218" s="8">
        <f t="shared" si="203"/>
        <v>0</v>
      </c>
      <c r="BI218" s="8">
        <f t="shared" si="204"/>
        <v>0</v>
      </c>
      <c r="BJ218" s="8">
        <f t="shared" si="205"/>
        <v>0</v>
      </c>
      <c r="BK218" s="8">
        <f t="shared" si="206"/>
        <v>0</v>
      </c>
      <c r="BL218" s="8">
        <f t="shared" si="207"/>
        <v>0</v>
      </c>
      <c r="BM218" s="8">
        <f t="shared" si="208"/>
        <v>0</v>
      </c>
      <c r="BN218" s="8">
        <f t="shared" si="179"/>
        <v>0</v>
      </c>
      <c r="BO218" s="8">
        <f t="shared" si="209"/>
        <v>0</v>
      </c>
      <c r="BP218" s="8">
        <f t="shared" si="210"/>
        <v>0</v>
      </c>
      <c r="BQ218" s="8">
        <f t="shared" si="211"/>
        <v>0</v>
      </c>
      <c r="BR218" s="8">
        <f t="shared" si="212"/>
        <v>0</v>
      </c>
      <c r="BS218" s="8">
        <f t="shared" si="213"/>
        <v>0</v>
      </c>
      <c r="BT218" s="44">
        <f t="shared" si="214"/>
        <v>0</v>
      </c>
      <c r="BU218" s="7"/>
    </row>
    <row r="219" spans="1:73" s="15" customFormat="1" ht="28.8" x14ac:dyDescent="0.3">
      <c r="A219" s="4" t="s">
        <v>1253</v>
      </c>
      <c r="B219" s="4" t="s">
        <v>4165</v>
      </c>
      <c r="C219" s="4">
        <v>2012</v>
      </c>
      <c r="D219" s="4" t="s">
        <v>1254</v>
      </c>
      <c r="E219" s="4">
        <v>134</v>
      </c>
      <c r="F219" s="4">
        <v>36</v>
      </c>
      <c r="G219" s="4"/>
      <c r="H219" s="4">
        <v>14945</v>
      </c>
      <c r="I219" s="4">
        <v>14957</v>
      </c>
      <c r="J219" s="4"/>
      <c r="K219" s="4">
        <v>37</v>
      </c>
      <c r="L219" s="4" t="s">
        <v>1255</v>
      </c>
      <c r="M219" s="4" t="s">
        <v>1256</v>
      </c>
      <c r="N219" s="4" t="s">
        <v>1257</v>
      </c>
      <c r="O219" s="4" t="s">
        <v>1258</v>
      </c>
      <c r="P219" s="4" t="s">
        <v>1259</v>
      </c>
      <c r="Q219" s="4"/>
      <c r="R219" s="4" t="s">
        <v>34</v>
      </c>
      <c r="S219" s="4" t="s">
        <v>33</v>
      </c>
      <c r="T219" s="4" t="s">
        <v>1260</v>
      </c>
      <c r="U219" s="69"/>
      <c r="V219" s="57" t="s">
        <v>63</v>
      </c>
      <c r="W219" s="58" t="s">
        <v>28</v>
      </c>
      <c r="X219" s="70" t="str">
        <f t="shared" si="215"/>
        <v>NPolymer-based</v>
      </c>
      <c r="Y219" s="58" t="s">
        <v>1038</v>
      </c>
      <c r="Z219" s="58" t="str">
        <f t="shared" si="216"/>
        <v>NPLATELET</v>
      </c>
      <c r="AA219" s="58" t="str">
        <f t="shared" si="217"/>
        <v>NPolymer-basedPLATELET</v>
      </c>
      <c r="AB219" s="8"/>
      <c r="AC219" s="8"/>
      <c r="AD219" s="8"/>
      <c r="AE219" s="8"/>
      <c r="AF219" s="8"/>
      <c r="AG219" s="8"/>
      <c r="AH219" s="8"/>
      <c r="AI219" s="8"/>
      <c r="AJ219" s="8"/>
      <c r="AK219" s="8">
        <f t="shared" si="180"/>
        <v>0</v>
      </c>
      <c r="AL219" s="8">
        <f t="shared" si="181"/>
        <v>0</v>
      </c>
      <c r="AM219" s="8">
        <f t="shared" si="182"/>
        <v>0</v>
      </c>
      <c r="AN219" s="8">
        <f t="shared" si="183"/>
        <v>0</v>
      </c>
      <c r="AO219" s="8">
        <f t="shared" si="184"/>
        <v>0</v>
      </c>
      <c r="AP219" s="8">
        <f t="shared" si="185"/>
        <v>0</v>
      </c>
      <c r="AQ219" s="8">
        <f t="shared" si="186"/>
        <v>0</v>
      </c>
      <c r="AR219" s="8">
        <f t="shared" si="187"/>
        <v>0</v>
      </c>
      <c r="AS219" s="8">
        <f t="shared" si="188"/>
        <v>0</v>
      </c>
      <c r="AT219" s="8">
        <f t="shared" si="189"/>
        <v>0</v>
      </c>
      <c r="AU219" s="8">
        <f t="shared" si="190"/>
        <v>0</v>
      </c>
      <c r="AV219" s="8">
        <f t="shared" si="191"/>
        <v>0</v>
      </c>
      <c r="AW219" s="8">
        <f t="shared" si="192"/>
        <v>0</v>
      </c>
      <c r="AX219" s="8">
        <f t="shared" si="193"/>
        <v>0</v>
      </c>
      <c r="AY219" s="8">
        <f t="shared" si="194"/>
        <v>0</v>
      </c>
      <c r="AZ219" s="8">
        <f t="shared" si="195"/>
        <v>0</v>
      </c>
      <c r="BA219" s="8">
        <f t="shared" si="196"/>
        <v>0</v>
      </c>
      <c r="BB219" s="8">
        <f t="shared" si="197"/>
        <v>0</v>
      </c>
      <c r="BC219" s="8">
        <f t="shared" si="198"/>
        <v>0</v>
      </c>
      <c r="BD219" s="8">
        <f t="shared" si="199"/>
        <v>0</v>
      </c>
      <c r="BE219" s="8">
        <f t="shared" si="200"/>
        <v>0</v>
      </c>
      <c r="BF219" s="8">
        <f t="shared" si="201"/>
        <v>0</v>
      </c>
      <c r="BG219" s="8">
        <f t="shared" si="202"/>
        <v>0</v>
      </c>
      <c r="BH219" s="8">
        <f t="shared" si="203"/>
        <v>0</v>
      </c>
      <c r="BI219" s="8">
        <f t="shared" si="204"/>
        <v>0</v>
      </c>
      <c r="BJ219" s="8">
        <f t="shared" si="205"/>
        <v>0</v>
      </c>
      <c r="BK219" s="8">
        <f t="shared" si="206"/>
        <v>0</v>
      </c>
      <c r="BL219" s="8">
        <f t="shared" si="207"/>
        <v>0</v>
      </c>
      <c r="BM219" s="8">
        <f t="shared" si="208"/>
        <v>0</v>
      </c>
      <c r="BN219" s="8">
        <f t="shared" si="179"/>
        <v>0</v>
      </c>
      <c r="BO219" s="8">
        <f t="shared" si="209"/>
        <v>0</v>
      </c>
      <c r="BP219" s="8">
        <f t="shared" si="210"/>
        <v>0</v>
      </c>
      <c r="BQ219" s="8">
        <f t="shared" si="211"/>
        <v>0</v>
      </c>
      <c r="BR219" s="8">
        <f t="shared" si="212"/>
        <v>0</v>
      </c>
      <c r="BS219" s="8">
        <f t="shared" si="213"/>
        <v>0</v>
      </c>
      <c r="BT219" s="44">
        <f t="shared" si="214"/>
        <v>0</v>
      </c>
      <c r="BU219" s="7"/>
    </row>
    <row r="220" spans="1:73" s="15" customFormat="1" ht="28.8" x14ac:dyDescent="0.3">
      <c r="A220" s="4" t="s">
        <v>1277</v>
      </c>
      <c r="B220" s="4" t="s">
        <v>1278</v>
      </c>
      <c r="C220" s="4">
        <v>2011</v>
      </c>
      <c r="D220" s="4" t="s">
        <v>391</v>
      </c>
      <c r="E220" s="4">
        <v>6</v>
      </c>
      <c r="F220" s="4">
        <v>7</v>
      </c>
      <c r="G220" s="4"/>
      <c r="H220" s="4">
        <v>1199</v>
      </c>
      <c r="I220" s="4">
        <v>1213</v>
      </c>
      <c r="J220" s="4"/>
      <c r="K220" s="4">
        <v>13</v>
      </c>
      <c r="L220" s="4" t="s">
        <v>1279</v>
      </c>
      <c r="M220" s="4" t="s">
        <v>1280</v>
      </c>
      <c r="N220" s="4" t="s">
        <v>1281</v>
      </c>
      <c r="O220" s="4" t="s">
        <v>1282</v>
      </c>
      <c r="P220" s="4" t="s">
        <v>1824</v>
      </c>
      <c r="Q220" s="4" t="s">
        <v>1284</v>
      </c>
      <c r="R220" s="4" t="s">
        <v>34</v>
      </c>
      <c r="S220" s="4" t="s">
        <v>33</v>
      </c>
      <c r="T220" s="4" t="s">
        <v>1285</v>
      </c>
      <c r="U220" s="69"/>
      <c r="V220" s="57" t="s">
        <v>63</v>
      </c>
      <c r="W220" s="58" t="s">
        <v>26</v>
      </c>
      <c r="X220" s="70" t="str">
        <f t="shared" si="215"/>
        <v>NInorganic</v>
      </c>
      <c r="Y220" s="58" t="s">
        <v>1038</v>
      </c>
      <c r="Z220" s="58" t="str">
        <f t="shared" si="216"/>
        <v>NPLATELET</v>
      </c>
      <c r="AA220" s="58" t="str">
        <f t="shared" si="217"/>
        <v>NInorganicPLATELET</v>
      </c>
      <c r="AB220" s="8"/>
      <c r="AC220" s="8"/>
      <c r="AD220" s="8"/>
      <c r="AE220" s="8"/>
      <c r="AF220" s="8"/>
      <c r="AG220" s="8"/>
      <c r="AH220" s="8"/>
      <c r="AI220" s="8"/>
      <c r="AJ220" s="8"/>
      <c r="AK220" s="8">
        <f t="shared" si="180"/>
        <v>0</v>
      </c>
      <c r="AL220" s="8">
        <f t="shared" si="181"/>
        <v>0</v>
      </c>
      <c r="AM220" s="8">
        <f t="shared" si="182"/>
        <v>0</v>
      </c>
      <c r="AN220" s="8">
        <f t="shared" si="183"/>
        <v>0</v>
      </c>
      <c r="AO220" s="8">
        <f t="shared" si="184"/>
        <v>0</v>
      </c>
      <c r="AP220" s="8">
        <f t="shared" si="185"/>
        <v>0</v>
      </c>
      <c r="AQ220" s="8">
        <f t="shared" si="186"/>
        <v>0</v>
      </c>
      <c r="AR220" s="8">
        <f t="shared" si="187"/>
        <v>0</v>
      </c>
      <c r="AS220" s="8">
        <f t="shared" si="188"/>
        <v>0</v>
      </c>
      <c r="AT220" s="8">
        <f t="shared" si="189"/>
        <v>0</v>
      </c>
      <c r="AU220" s="8">
        <f t="shared" si="190"/>
        <v>0</v>
      </c>
      <c r="AV220" s="8">
        <f t="shared" si="191"/>
        <v>0</v>
      </c>
      <c r="AW220" s="8">
        <f t="shared" si="192"/>
        <v>0</v>
      </c>
      <c r="AX220" s="8">
        <f t="shared" si="193"/>
        <v>0</v>
      </c>
      <c r="AY220" s="8">
        <f t="shared" si="194"/>
        <v>0</v>
      </c>
      <c r="AZ220" s="8">
        <f t="shared" si="195"/>
        <v>0</v>
      </c>
      <c r="BA220" s="8">
        <f t="shared" si="196"/>
        <v>0</v>
      </c>
      <c r="BB220" s="8">
        <f t="shared" si="197"/>
        <v>0</v>
      </c>
      <c r="BC220" s="8">
        <f t="shared" si="198"/>
        <v>0</v>
      </c>
      <c r="BD220" s="8">
        <f t="shared" si="199"/>
        <v>0</v>
      </c>
      <c r="BE220" s="8">
        <f t="shared" si="200"/>
        <v>0</v>
      </c>
      <c r="BF220" s="8">
        <f t="shared" si="201"/>
        <v>0</v>
      </c>
      <c r="BG220" s="8">
        <f t="shared" si="202"/>
        <v>0</v>
      </c>
      <c r="BH220" s="8">
        <f t="shared" si="203"/>
        <v>0</v>
      </c>
      <c r="BI220" s="8">
        <f t="shared" si="204"/>
        <v>0</v>
      </c>
      <c r="BJ220" s="8">
        <f t="shared" si="205"/>
        <v>0</v>
      </c>
      <c r="BK220" s="8">
        <f t="shared" si="206"/>
        <v>0</v>
      </c>
      <c r="BL220" s="8">
        <f t="shared" si="207"/>
        <v>0</v>
      </c>
      <c r="BM220" s="8">
        <f t="shared" si="208"/>
        <v>0</v>
      </c>
      <c r="BN220" s="8">
        <f t="shared" si="179"/>
        <v>0</v>
      </c>
      <c r="BO220" s="8">
        <f t="shared" si="209"/>
        <v>0</v>
      </c>
      <c r="BP220" s="8">
        <f t="shared" si="210"/>
        <v>0</v>
      </c>
      <c r="BQ220" s="8">
        <f t="shared" si="211"/>
        <v>0</v>
      </c>
      <c r="BR220" s="8">
        <f t="shared" si="212"/>
        <v>0</v>
      </c>
      <c r="BS220" s="8">
        <f t="shared" si="213"/>
        <v>0</v>
      </c>
      <c r="BT220" s="44">
        <f t="shared" si="214"/>
        <v>0</v>
      </c>
      <c r="BU220" s="7"/>
    </row>
    <row r="221" spans="1:73" s="15" customFormat="1" ht="28.8" x14ac:dyDescent="0.3">
      <c r="A221" s="4" t="s">
        <v>1825</v>
      </c>
      <c r="B221" s="4" t="s">
        <v>4212</v>
      </c>
      <c r="C221" s="4">
        <v>2010</v>
      </c>
      <c r="D221" s="4" t="s">
        <v>147</v>
      </c>
      <c r="E221" s="4">
        <v>5</v>
      </c>
      <c r="F221" s="4">
        <v>1</v>
      </c>
      <c r="G221" s="4"/>
      <c r="H221" s="4">
        <v>753</v>
      </c>
      <c r="I221" s="4">
        <v>762</v>
      </c>
      <c r="J221" s="4"/>
      <c r="K221" s="4">
        <v>160</v>
      </c>
      <c r="L221" s="4" t="s">
        <v>1826</v>
      </c>
      <c r="M221" s="4" t="s">
        <v>1827</v>
      </c>
      <c r="N221" s="4" t="s">
        <v>1828</v>
      </c>
      <c r="O221" s="4" t="s">
        <v>1829</v>
      </c>
      <c r="P221" s="4" t="s">
        <v>1830</v>
      </c>
      <c r="Q221" s="4" t="s">
        <v>1831</v>
      </c>
      <c r="R221" s="4" t="s">
        <v>34</v>
      </c>
      <c r="S221" s="4" t="s">
        <v>33</v>
      </c>
      <c r="T221" s="4" t="s">
        <v>1832</v>
      </c>
      <c r="U221" s="69"/>
      <c r="V221" s="57" t="s">
        <v>63</v>
      </c>
      <c r="W221" s="58" t="s">
        <v>26</v>
      </c>
      <c r="X221" s="70" t="str">
        <f t="shared" si="215"/>
        <v>NInorganic</v>
      </c>
      <c r="Y221" s="58" t="s">
        <v>1038</v>
      </c>
      <c r="Z221" s="58" t="str">
        <f t="shared" si="216"/>
        <v>NPLATELET</v>
      </c>
      <c r="AA221" s="58" t="str">
        <f t="shared" si="217"/>
        <v>NInorganicPLATELET</v>
      </c>
      <c r="AB221" s="8"/>
      <c r="AC221" s="8"/>
      <c r="AD221" s="8"/>
      <c r="AE221" s="8"/>
      <c r="AF221" s="8"/>
      <c r="AG221" s="8"/>
      <c r="AH221" s="8"/>
      <c r="AI221" s="8"/>
      <c r="AJ221" s="8"/>
      <c r="AK221" s="8">
        <f t="shared" si="180"/>
        <v>0</v>
      </c>
      <c r="AL221" s="8">
        <f t="shared" si="181"/>
        <v>0</v>
      </c>
      <c r="AM221" s="8">
        <f t="shared" si="182"/>
        <v>0</v>
      </c>
      <c r="AN221" s="8">
        <f t="shared" si="183"/>
        <v>0</v>
      </c>
      <c r="AO221" s="8">
        <f t="shared" si="184"/>
        <v>0</v>
      </c>
      <c r="AP221" s="8">
        <f t="shared" si="185"/>
        <v>0</v>
      </c>
      <c r="AQ221" s="8">
        <f t="shared" si="186"/>
        <v>0</v>
      </c>
      <c r="AR221" s="8">
        <f t="shared" si="187"/>
        <v>0</v>
      </c>
      <c r="AS221" s="8">
        <f t="shared" si="188"/>
        <v>0</v>
      </c>
      <c r="AT221" s="8">
        <f t="shared" si="189"/>
        <v>0</v>
      </c>
      <c r="AU221" s="8">
        <f t="shared" si="190"/>
        <v>0</v>
      </c>
      <c r="AV221" s="8">
        <f t="shared" si="191"/>
        <v>0</v>
      </c>
      <c r="AW221" s="8">
        <f t="shared" si="192"/>
        <v>0</v>
      </c>
      <c r="AX221" s="8">
        <f t="shared" si="193"/>
        <v>0</v>
      </c>
      <c r="AY221" s="8">
        <f t="shared" si="194"/>
        <v>0</v>
      </c>
      <c r="AZ221" s="8">
        <f t="shared" si="195"/>
        <v>0</v>
      </c>
      <c r="BA221" s="8">
        <f t="shared" si="196"/>
        <v>0</v>
      </c>
      <c r="BB221" s="8">
        <f t="shared" si="197"/>
        <v>0</v>
      </c>
      <c r="BC221" s="8">
        <f t="shared" si="198"/>
        <v>0</v>
      </c>
      <c r="BD221" s="8">
        <f t="shared" si="199"/>
        <v>0</v>
      </c>
      <c r="BE221" s="8">
        <f t="shared" si="200"/>
        <v>0</v>
      </c>
      <c r="BF221" s="8">
        <f t="shared" si="201"/>
        <v>0</v>
      </c>
      <c r="BG221" s="8">
        <f t="shared" si="202"/>
        <v>0</v>
      </c>
      <c r="BH221" s="8">
        <f t="shared" si="203"/>
        <v>0</v>
      </c>
      <c r="BI221" s="8">
        <f t="shared" si="204"/>
        <v>0</v>
      </c>
      <c r="BJ221" s="8">
        <f t="shared" si="205"/>
        <v>0</v>
      </c>
      <c r="BK221" s="8">
        <f t="shared" si="206"/>
        <v>0</v>
      </c>
      <c r="BL221" s="8">
        <f t="shared" si="207"/>
        <v>0</v>
      </c>
      <c r="BM221" s="8">
        <f t="shared" si="208"/>
        <v>0</v>
      </c>
      <c r="BN221" s="8">
        <f t="shared" si="179"/>
        <v>0</v>
      </c>
      <c r="BO221" s="8">
        <f t="shared" si="209"/>
        <v>0</v>
      </c>
      <c r="BP221" s="8">
        <f t="shared" si="210"/>
        <v>0</v>
      </c>
      <c r="BQ221" s="8">
        <f t="shared" si="211"/>
        <v>0</v>
      </c>
      <c r="BR221" s="8">
        <f t="shared" si="212"/>
        <v>0</v>
      </c>
      <c r="BS221" s="8">
        <f t="shared" si="213"/>
        <v>0</v>
      </c>
      <c r="BT221" s="44">
        <f t="shared" si="214"/>
        <v>0</v>
      </c>
      <c r="BU221" s="7"/>
    </row>
    <row r="222" spans="1:73" s="15" customFormat="1" ht="28.8" x14ac:dyDescent="0.3">
      <c r="A222" s="4" t="s">
        <v>881</v>
      </c>
      <c r="B222" s="4" t="s">
        <v>880</v>
      </c>
      <c r="C222" s="4">
        <v>2008</v>
      </c>
      <c r="D222" s="4" t="s">
        <v>872</v>
      </c>
      <c r="E222" s="4">
        <v>12</v>
      </c>
      <c r="F222" s="4">
        <v>48</v>
      </c>
      <c r="G222" s="4"/>
      <c r="H222" s="4">
        <v>9478</v>
      </c>
      <c r="I222" s="4">
        <v>9480</v>
      </c>
      <c r="J222" s="4"/>
      <c r="K222" s="4">
        <v>1</v>
      </c>
      <c r="L222" s="4"/>
      <c r="M222" s="4" t="s">
        <v>879</v>
      </c>
      <c r="N222" s="4" t="s">
        <v>878</v>
      </c>
      <c r="O222" s="4" t="s">
        <v>877</v>
      </c>
      <c r="P222" s="4" t="s">
        <v>876</v>
      </c>
      <c r="Q222" s="4"/>
      <c r="R222" s="4" t="s">
        <v>34</v>
      </c>
      <c r="S222" s="4" t="s">
        <v>33</v>
      </c>
      <c r="T222" s="4" t="s">
        <v>875</v>
      </c>
      <c r="U222" s="69"/>
      <c r="V222" s="57" t="s">
        <v>63</v>
      </c>
      <c r="W222" s="58" t="s">
        <v>28</v>
      </c>
      <c r="X222" s="70" t="str">
        <f t="shared" si="215"/>
        <v>NPolymer-based</v>
      </c>
      <c r="Y222" s="58" t="s">
        <v>1038</v>
      </c>
      <c r="Z222" s="58" t="str">
        <f t="shared" si="216"/>
        <v>NPLATELET</v>
      </c>
      <c r="AA222" s="58" t="str">
        <f t="shared" si="217"/>
        <v>NPolymer-basedPLATELET</v>
      </c>
      <c r="AB222" s="8"/>
      <c r="AC222" s="8"/>
      <c r="AD222" s="8"/>
      <c r="AE222" s="8"/>
      <c r="AF222" s="8"/>
      <c r="AG222" s="8"/>
      <c r="AH222" s="8"/>
      <c r="AI222" s="8"/>
      <c r="AJ222" s="8"/>
      <c r="AK222" s="8">
        <f t="shared" si="180"/>
        <v>0</v>
      </c>
      <c r="AL222" s="8">
        <f t="shared" si="181"/>
        <v>0</v>
      </c>
      <c r="AM222" s="8">
        <f t="shared" si="182"/>
        <v>0</v>
      </c>
      <c r="AN222" s="8">
        <f t="shared" si="183"/>
        <v>0</v>
      </c>
      <c r="AO222" s="8">
        <f t="shared" si="184"/>
        <v>0</v>
      </c>
      <c r="AP222" s="8">
        <f t="shared" si="185"/>
        <v>0</v>
      </c>
      <c r="AQ222" s="8">
        <f t="shared" si="186"/>
        <v>0</v>
      </c>
      <c r="AR222" s="8">
        <f t="shared" si="187"/>
        <v>0</v>
      </c>
      <c r="AS222" s="8">
        <f t="shared" si="188"/>
        <v>0</v>
      </c>
      <c r="AT222" s="8">
        <f t="shared" si="189"/>
        <v>0</v>
      </c>
      <c r="AU222" s="8">
        <f t="shared" si="190"/>
        <v>0</v>
      </c>
      <c r="AV222" s="8">
        <f t="shared" si="191"/>
        <v>0</v>
      </c>
      <c r="AW222" s="8">
        <f t="shared" si="192"/>
        <v>0</v>
      </c>
      <c r="AX222" s="8">
        <f t="shared" si="193"/>
        <v>0</v>
      </c>
      <c r="AY222" s="8">
        <f t="shared" si="194"/>
        <v>0</v>
      </c>
      <c r="AZ222" s="8">
        <f t="shared" si="195"/>
        <v>0</v>
      </c>
      <c r="BA222" s="8">
        <f t="shared" si="196"/>
        <v>0</v>
      </c>
      <c r="BB222" s="8">
        <f t="shared" si="197"/>
        <v>0</v>
      </c>
      <c r="BC222" s="8">
        <f t="shared" si="198"/>
        <v>0</v>
      </c>
      <c r="BD222" s="8">
        <f t="shared" si="199"/>
        <v>0</v>
      </c>
      <c r="BE222" s="8">
        <f t="shared" si="200"/>
        <v>0</v>
      </c>
      <c r="BF222" s="8">
        <f t="shared" si="201"/>
        <v>0</v>
      </c>
      <c r="BG222" s="8">
        <f t="shared" si="202"/>
        <v>0</v>
      </c>
      <c r="BH222" s="8">
        <f t="shared" si="203"/>
        <v>0</v>
      </c>
      <c r="BI222" s="8">
        <f t="shared" si="204"/>
        <v>0</v>
      </c>
      <c r="BJ222" s="8">
        <f t="shared" si="205"/>
        <v>0</v>
      </c>
      <c r="BK222" s="8">
        <f t="shared" si="206"/>
        <v>0</v>
      </c>
      <c r="BL222" s="8">
        <f t="shared" si="207"/>
        <v>0</v>
      </c>
      <c r="BM222" s="8">
        <f t="shared" si="208"/>
        <v>0</v>
      </c>
      <c r="BN222" s="8">
        <f t="shared" si="179"/>
        <v>0</v>
      </c>
      <c r="BO222" s="8">
        <f t="shared" si="209"/>
        <v>0</v>
      </c>
      <c r="BP222" s="8">
        <f t="shared" si="210"/>
        <v>0</v>
      </c>
      <c r="BQ222" s="8">
        <f t="shared" si="211"/>
        <v>0</v>
      </c>
      <c r="BR222" s="8">
        <f t="shared" si="212"/>
        <v>0</v>
      </c>
      <c r="BS222" s="8">
        <f t="shared" si="213"/>
        <v>0</v>
      </c>
      <c r="BT222" s="44">
        <f t="shared" si="214"/>
        <v>0</v>
      </c>
      <c r="BU222" s="7"/>
    </row>
    <row r="223" spans="1:73" s="15" customFormat="1" ht="28.8" x14ac:dyDescent="0.3">
      <c r="A223" s="4" t="s">
        <v>1061</v>
      </c>
      <c r="B223" s="4" t="s">
        <v>1062</v>
      </c>
      <c r="C223" s="4">
        <v>2007</v>
      </c>
      <c r="D223" s="4" t="s">
        <v>181</v>
      </c>
      <c r="E223" s="4">
        <v>28</v>
      </c>
      <c r="F223" s="4">
        <v>31</v>
      </c>
      <c r="G223" s="4"/>
      <c r="H223" s="4">
        <v>4581</v>
      </c>
      <c r="I223" s="4">
        <v>4590</v>
      </c>
      <c r="J223" s="4"/>
      <c r="K223" s="4">
        <v>163</v>
      </c>
      <c r="L223" s="4" t="s">
        <v>1063</v>
      </c>
      <c r="M223" s="4" t="s">
        <v>1064</v>
      </c>
      <c r="N223" s="4" t="s">
        <v>1065</v>
      </c>
      <c r="O223" s="4" t="s">
        <v>1066</v>
      </c>
      <c r="P223" s="4" t="s">
        <v>1067</v>
      </c>
      <c r="Q223" s="4" t="s">
        <v>1068</v>
      </c>
      <c r="R223" s="4" t="s">
        <v>34</v>
      </c>
      <c r="S223" s="4" t="s">
        <v>33</v>
      </c>
      <c r="T223" s="4" t="s">
        <v>1069</v>
      </c>
      <c r="U223" s="69"/>
      <c r="V223" s="57" t="s">
        <v>63</v>
      </c>
      <c r="W223" s="58" t="s">
        <v>28</v>
      </c>
      <c r="X223" s="70" t="str">
        <f t="shared" si="215"/>
        <v>NPolymer-based</v>
      </c>
      <c r="Y223" s="58" t="s">
        <v>1038</v>
      </c>
      <c r="Z223" s="58" t="str">
        <f t="shared" si="216"/>
        <v>NPLATELET</v>
      </c>
      <c r="AA223" s="58" t="str">
        <f t="shared" si="217"/>
        <v>NPolymer-basedPLATELET</v>
      </c>
      <c r="AB223" s="8"/>
      <c r="AC223" s="8"/>
      <c r="AD223" s="8"/>
      <c r="AE223" s="8"/>
      <c r="AF223" s="8"/>
      <c r="AG223" s="8"/>
      <c r="AH223" s="8"/>
      <c r="AI223" s="8"/>
      <c r="AJ223" s="8"/>
      <c r="AK223" s="8">
        <f t="shared" si="180"/>
        <v>0</v>
      </c>
      <c r="AL223" s="8">
        <f t="shared" si="181"/>
        <v>0</v>
      </c>
      <c r="AM223" s="8">
        <f t="shared" si="182"/>
        <v>0</v>
      </c>
      <c r="AN223" s="8">
        <f t="shared" si="183"/>
        <v>0</v>
      </c>
      <c r="AO223" s="8">
        <f t="shared" si="184"/>
        <v>0</v>
      </c>
      <c r="AP223" s="8">
        <f t="shared" si="185"/>
        <v>0</v>
      </c>
      <c r="AQ223" s="8">
        <f t="shared" si="186"/>
        <v>0</v>
      </c>
      <c r="AR223" s="8">
        <f t="shared" si="187"/>
        <v>0</v>
      </c>
      <c r="AS223" s="8">
        <f t="shared" si="188"/>
        <v>0</v>
      </c>
      <c r="AT223" s="8">
        <f t="shared" si="189"/>
        <v>0</v>
      </c>
      <c r="AU223" s="8">
        <f t="shared" si="190"/>
        <v>0</v>
      </c>
      <c r="AV223" s="8">
        <f t="shared" si="191"/>
        <v>0</v>
      </c>
      <c r="AW223" s="8">
        <f t="shared" si="192"/>
        <v>0</v>
      </c>
      <c r="AX223" s="8">
        <f t="shared" si="193"/>
        <v>0</v>
      </c>
      <c r="AY223" s="8">
        <f t="shared" si="194"/>
        <v>0</v>
      </c>
      <c r="AZ223" s="8">
        <f t="shared" si="195"/>
        <v>0</v>
      </c>
      <c r="BA223" s="8">
        <f t="shared" si="196"/>
        <v>0</v>
      </c>
      <c r="BB223" s="8">
        <f t="shared" si="197"/>
        <v>0</v>
      </c>
      <c r="BC223" s="8">
        <f t="shared" si="198"/>
        <v>0</v>
      </c>
      <c r="BD223" s="8">
        <f t="shared" si="199"/>
        <v>0</v>
      </c>
      <c r="BE223" s="8">
        <f t="shared" si="200"/>
        <v>0</v>
      </c>
      <c r="BF223" s="8">
        <f t="shared" si="201"/>
        <v>0</v>
      </c>
      <c r="BG223" s="8">
        <f t="shared" si="202"/>
        <v>0</v>
      </c>
      <c r="BH223" s="8">
        <f t="shared" si="203"/>
        <v>0</v>
      </c>
      <c r="BI223" s="8">
        <f t="shared" si="204"/>
        <v>0</v>
      </c>
      <c r="BJ223" s="8">
        <f t="shared" si="205"/>
        <v>0</v>
      </c>
      <c r="BK223" s="8">
        <f t="shared" si="206"/>
        <v>0</v>
      </c>
      <c r="BL223" s="8">
        <f t="shared" si="207"/>
        <v>0</v>
      </c>
      <c r="BM223" s="8">
        <f t="shared" si="208"/>
        <v>0</v>
      </c>
      <c r="BN223" s="8">
        <f t="shared" si="179"/>
        <v>0</v>
      </c>
      <c r="BO223" s="8">
        <f t="shared" si="209"/>
        <v>0</v>
      </c>
      <c r="BP223" s="8">
        <f t="shared" si="210"/>
        <v>0</v>
      </c>
      <c r="BQ223" s="8">
        <f t="shared" si="211"/>
        <v>0</v>
      </c>
      <c r="BR223" s="8">
        <f t="shared" si="212"/>
        <v>0</v>
      </c>
      <c r="BS223" s="8">
        <f t="shared" si="213"/>
        <v>0</v>
      </c>
      <c r="BT223" s="44">
        <f t="shared" si="214"/>
        <v>0</v>
      </c>
      <c r="BU223" s="7"/>
    </row>
    <row r="224" spans="1:73" s="15" customFormat="1" ht="28.8" x14ac:dyDescent="0.3">
      <c r="A224" s="4" t="s">
        <v>1860</v>
      </c>
      <c r="B224" s="4" t="s">
        <v>4213</v>
      </c>
      <c r="C224" s="4">
        <v>2007</v>
      </c>
      <c r="D224" s="4" t="s">
        <v>1861</v>
      </c>
      <c r="E224" s="4">
        <v>84</v>
      </c>
      <c r="F224" s="4">
        <v>1</v>
      </c>
      <c r="G224" s="4"/>
      <c r="H224" s="4">
        <v>50</v>
      </c>
      <c r="I224" s="4">
        <v>51</v>
      </c>
      <c r="J224" s="4"/>
      <c r="K224" s="4"/>
      <c r="L224" s="4"/>
      <c r="M224" s="4" t="s">
        <v>1862</v>
      </c>
      <c r="N224" s="4"/>
      <c r="O224" s="4" t="s">
        <v>1863</v>
      </c>
      <c r="P224" s="4" t="s">
        <v>1864</v>
      </c>
      <c r="Q224" s="4"/>
      <c r="R224" s="4" t="s">
        <v>34</v>
      </c>
      <c r="S224" s="4" t="s">
        <v>33</v>
      </c>
      <c r="T224" s="4" t="s">
        <v>1865</v>
      </c>
      <c r="U224" s="69"/>
      <c r="V224" s="57" t="s">
        <v>63</v>
      </c>
      <c r="W224" s="58" t="s">
        <v>28</v>
      </c>
      <c r="X224" s="70" t="str">
        <f t="shared" si="215"/>
        <v>NPolymer-based</v>
      </c>
      <c r="Y224" s="58" t="s">
        <v>1038</v>
      </c>
      <c r="Z224" s="58" t="str">
        <f t="shared" si="216"/>
        <v>NPLATELET</v>
      </c>
      <c r="AA224" s="58" t="str">
        <f t="shared" si="217"/>
        <v>NPolymer-basedPLATELET</v>
      </c>
      <c r="AB224" s="8"/>
      <c r="AC224" s="8"/>
      <c r="AD224" s="8"/>
      <c r="AE224" s="8"/>
      <c r="AF224" s="8"/>
      <c r="AG224" s="8"/>
      <c r="AH224" s="8"/>
      <c r="AI224" s="8"/>
      <c r="AJ224" s="8"/>
      <c r="AK224" s="8">
        <f t="shared" si="180"/>
        <v>0</v>
      </c>
      <c r="AL224" s="8">
        <f t="shared" si="181"/>
        <v>0</v>
      </c>
      <c r="AM224" s="8">
        <f t="shared" si="182"/>
        <v>0</v>
      </c>
      <c r="AN224" s="8">
        <f t="shared" si="183"/>
        <v>0</v>
      </c>
      <c r="AO224" s="8">
        <f t="shared" si="184"/>
        <v>0</v>
      </c>
      <c r="AP224" s="8">
        <f t="shared" si="185"/>
        <v>0</v>
      </c>
      <c r="AQ224" s="8">
        <f t="shared" si="186"/>
        <v>0</v>
      </c>
      <c r="AR224" s="8">
        <f t="shared" si="187"/>
        <v>0</v>
      </c>
      <c r="AS224" s="8">
        <f t="shared" si="188"/>
        <v>0</v>
      </c>
      <c r="AT224" s="8">
        <f t="shared" si="189"/>
        <v>0</v>
      </c>
      <c r="AU224" s="8">
        <f t="shared" si="190"/>
        <v>0</v>
      </c>
      <c r="AV224" s="8">
        <f t="shared" si="191"/>
        <v>0</v>
      </c>
      <c r="AW224" s="8">
        <f t="shared" si="192"/>
        <v>0</v>
      </c>
      <c r="AX224" s="8">
        <f t="shared" si="193"/>
        <v>0</v>
      </c>
      <c r="AY224" s="8">
        <f t="shared" si="194"/>
        <v>0</v>
      </c>
      <c r="AZ224" s="8">
        <f t="shared" si="195"/>
        <v>0</v>
      </c>
      <c r="BA224" s="8">
        <f t="shared" si="196"/>
        <v>0</v>
      </c>
      <c r="BB224" s="8">
        <f t="shared" si="197"/>
        <v>0</v>
      </c>
      <c r="BC224" s="8">
        <f t="shared" si="198"/>
        <v>0</v>
      </c>
      <c r="BD224" s="8">
        <f t="shared" si="199"/>
        <v>0</v>
      </c>
      <c r="BE224" s="8">
        <f t="shared" si="200"/>
        <v>0</v>
      </c>
      <c r="BF224" s="8">
        <f t="shared" si="201"/>
        <v>0</v>
      </c>
      <c r="BG224" s="8">
        <f t="shared" si="202"/>
        <v>0</v>
      </c>
      <c r="BH224" s="8">
        <f t="shared" si="203"/>
        <v>0</v>
      </c>
      <c r="BI224" s="8">
        <f t="shared" si="204"/>
        <v>0</v>
      </c>
      <c r="BJ224" s="8">
        <f t="shared" si="205"/>
        <v>0</v>
      </c>
      <c r="BK224" s="8">
        <f t="shared" si="206"/>
        <v>0</v>
      </c>
      <c r="BL224" s="8">
        <f t="shared" si="207"/>
        <v>0</v>
      </c>
      <c r="BM224" s="8">
        <f t="shared" si="208"/>
        <v>0</v>
      </c>
      <c r="BN224" s="8">
        <f t="shared" si="179"/>
        <v>0</v>
      </c>
      <c r="BO224" s="8">
        <f t="shared" si="209"/>
        <v>0</v>
      </c>
      <c r="BP224" s="8">
        <f t="shared" si="210"/>
        <v>0</v>
      </c>
      <c r="BQ224" s="8">
        <f t="shared" si="211"/>
        <v>0</v>
      </c>
      <c r="BR224" s="8">
        <f t="shared" si="212"/>
        <v>0</v>
      </c>
      <c r="BS224" s="8">
        <f t="shared" si="213"/>
        <v>0</v>
      </c>
      <c r="BT224" s="44">
        <f t="shared" si="214"/>
        <v>0</v>
      </c>
      <c r="BU224" s="7"/>
    </row>
    <row r="225" spans="1:73" s="15" customFormat="1" ht="28.8" x14ac:dyDescent="0.3">
      <c r="A225" s="4" t="s">
        <v>1866</v>
      </c>
      <c r="B225" s="4" t="s">
        <v>4214</v>
      </c>
      <c r="C225" s="4">
        <v>2017</v>
      </c>
      <c r="D225" s="4" t="s">
        <v>719</v>
      </c>
      <c r="E225" s="4">
        <v>73</v>
      </c>
      <c r="F225" s="4"/>
      <c r="G225" s="4"/>
      <c r="H225" s="4">
        <v>465</v>
      </c>
      <c r="I225" s="4">
        <v>471</v>
      </c>
      <c r="J225" s="4"/>
      <c r="K225" s="4"/>
      <c r="L225" s="4" t="s">
        <v>1867</v>
      </c>
      <c r="M225" s="4" t="s">
        <v>1868</v>
      </c>
      <c r="N225" s="4" t="s">
        <v>1869</v>
      </c>
      <c r="O225" s="4" t="s">
        <v>1870</v>
      </c>
      <c r="P225" s="4" t="s">
        <v>1871</v>
      </c>
      <c r="Q225" s="4" t="s">
        <v>1872</v>
      </c>
      <c r="R225" s="4" t="s">
        <v>34</v>
      </c>
      <c r="S225" s="4" t="s">
        <v>33</v>
      </c>
      <c r="T225" s="4" t="s">
        <v>1873</v>
      </c>
      <c r="U225" s="69"/>
      <c r="V225" s="57" t="s">
        <v>63</v>
      </c>
      <c r="W225" s="58" t="s">
        <v>26</v>
      </c>
      <c r="X225" s="70" t="str">
        <f t="shared" si="215"/>
        <v>NInorganic</v>
      </c>
      <c r="Y225" s="58" t="s">
        <v>1038</v>
      </c>
      <c r="Z225" s="58" t="str">
        <f t="shared" si="216"/>
        <v>NPLATELET</v>
      </c>
      <c r="AA225" s="58" t="str">
        <f t="shared" si="217"/>
        <v>NInorganicPLATELET</v>
      </c>
      <c r="AB225" s="8"/>
      <c r="AC225" s="8"/>
      <c r="AD225" s="8"/>
      <c r="AE225" s="8"/>
      <c r="AF225" s="8"/>
      <c r="AG225" s="8"/>
      <c r="AH225" s="8"/>
      <c r="AI225" s="8"/>
      <c r="AJ225" s="8"/>
      <c r="AK225" s="8">
        <f t="shared" si="180"/>
        <v>0</v>
      </c>
      <c r="AL225" s="8">
        <f t="shared" si="181"/>
        <v>0</v>
      </c>
      <c r="AM225" s="8">
        <f t="shared" si="182"/>
        <v>0</v>
      </c>
      <c r="AN225" s="8">
        <f t="shared" si="183"/>
        <v>0</v>
      </c>
      <c r="AO225" s="8">
        <f t="shared" si="184"/>
        <v>0</v>
      </c>
      <c r="AP225" s="8">
        <f t="shared" si="185"/>
        <v>0</v>
      </c>
      <c r="AQ225" s="8">
        <f t="shared" si="186"/>
        <v>0</v>
      </c>
      <c r="AR225" s="8">
        <f t="shared" si="187"/>
        <v>0</v>
      </c>
      <c r="AS225" s="8">
        <f t="shared" si="188"/>
        <v>0</v>
      </c>
      <c r="AT225" s="8">
        <f t="shared" si="189"/>
        <v>0</v>
      </c>
      <c r="AU225" s="8">
        <f t="shared" si="190"/>
        <v>0</v>
      </c>
      <c r="AV225" s="8">
        <f t="shared" si="191"/>
        <v>0</v>
      </c>
      <c r="AW225" s="8">
        <f t="shared" si="192"/>
        <v>0</v>
      </c>
      <c r="AX225" s="8">
        <f t="shared" si="193"/>
        <v>0</v>
      </c>
      <c r="AY225" s="8">
        <f t="shared" si="194"/>
        <v>0</v>
      </c>
      <c r="AZ225" s="8">
        <f t="shared" si="195"/>
        <v>0</v>
      </c>
      <c r="BA225" s="8">
        <f t="shared" si="196"/>
        <v>0</v>
      </c>
      <c r="BB225" s="8">
        <f t="shared" si="197"/>
        <v>0</v>
      </c>
      <c r="BC225" s="8">
        <f t="shared" si="198"/>
        <v>0</v>
      </c>
      <c r="BD225" s="8">
        <f t="shared" si="199"/>
        <v>0</v>
      </c>
      <c r="BE225" s="8">
        <f t="shared" si="200"/>
        <v>0</v>
      </c>
      <c r="BF225" s="8">
        <f t="shared" si="201"/>
        <v>0</v>
      </c>
      <c r="BG225" s="8">
        <f t="shared" si="202"/>
        <v>0</v>
      </c>
      <c r="BH225" s="8">
        <f t="shared" si="203"/>
        <v>0</v>
      </c>
      <c r="BI225" s="8">
        <f t="shared" si="204"/>
        <v>0</v>
      </c>
      <c r="BJ225" s="8">
        <f t="shared" si="205"/>
        <v>0</v>
      </c>
      <c r="BK225" s="8">
        <f t="shared" si="206"/>
        <v>0</v>
      </c>
      <c r="BL225" s="8">
        <f t="shared" si="207"/>
        <v>0</v>
      </c>
      <c r="BM225" s="8">
        <f t="shared" si="208"/>
        <v>0</v>
      </c>
      <c r="BN225" s="8">
        <f t="shared" si="179"/>
        <v>0</v>
      </c>
      <c r="BO225" s="8">
        <f t="shared" si="209"/>
        <v>0</v>
      </c>
      <c r="BP225" s="8">
        <f t="shared" si="210"/>
        <v>0</v>
      </c>
      <c r="BQ225" s="8">
        <f t="shared" si="211"/>
        <v>0</v>
      </c>
      <c r="BR225" s="8">
        <f t="shared" si="212"/>
        <v>0</v>
      </c>
      <c r="BS225" s="8">
        <f t="shared" si="213"/>
        <v>0</v>
      </c>
      <c r="BT225" s="44">
        <f t="shared" si="214"/>
        <v>0</v>
      </c>
      <c r="BU225" s="7"/>
    </row>
    <row r="226" spans="1:73" s="15" customFormat="1" ht="28.8" x14ac:dyDescent="0.3">
      <c r="A226" s="4" t="s">
        <v>1874</v>
      </c>
      <c r="B226" s="4" t="s">
        <v>4215</v>
      </c>
      <c r="C226" s="4">
        <v>2017</v>
      </c>
      <c r="D226" s="4" t="s">
        <v>547</v>
      </c>
      <c r="E226" s="4">
        <v>105</v>
      </c>
      <c r="F226" s="4">
        <v>1</v>
      </c>
      <c r="G226" s="4"/>
      <c r="H226" s="4">
        <v>253</v>
      </c>
      <c r="I226" s="4">
        <v>264</v>
      </c>
      <c r="J226" s="4"/>
      <c r="K226" s="4"/>
      <c r="L226" s="4" t="s">
        <v>1875</v>
      </c>
      <c r="M226" s="4" t="s">
        <v>1876</v>
      </c>
      <c r="N226" s="4" t="s">
        <v>1877</v>
      </c>
      <c r="O226" s="4" t="s">
        <v>1878</v>
      </c>
      <c r="P226" s="4" t="s">
        <v>1879</v>
      </c>
      <c r="Q226" s="4" t="s">
        <v>1880</v>
      </c>
      <c r="R226" s="4" t="s">
        <v>34</v>
      </c>
      <c r="S226" s="4" t="s">
        <v>33</v>
      </c>
      <c r="T226" s="4" t="s">
        <v>1881</v>
      </c>
      <c r="U226" s="69"/>
      <c r="V226" s="57" t="s">
        <v>63</v>
      </c>
      <c r="W226" s="58" t="s">
        <v>26</v>
      </c>
      <c r="X226" s="70" t="str">
        <f t="shared" si="215"/>
        <v>NInorganic</v>
      </c>
      <c r="Y226" s="58" t="s">
        <v>1038</v>
      </c>
      <c r="Z226" s="58" t="str">
        <f t="shared" si="216"/>
        <v>NPLATELET</v>
      </c>
      <c r="AA226" s="58" t="str">
        <f t="shared" si="217"/>
        <v>NInorganicPLATELET</v>
      </c>
      <c r="AB226" s="8"/>
      <c r="AC226" s="8"/>
      <c r="AD226" s="8"/>
      <c r="AE226" s="8"/>
      <c r="AF226" s="8"/>
      <c r="AG226" s="8"/>
      <c r="AH226" s="8"/>
      <c r="AI226" s="8"/>
      <c r="AJ226" s="8"/>
      <c r="AK226" s="8">
        <f t="shared" si="180"/>
        <v>0</v>
      </c>
      <c r="AL226" s="8">
        <f t="shared" si="181"/>
        <v>0</v>
      </c>
      <c r="AM226" s="8">
        <f t="shared" si="182"/>
        <v>0</v>
      </c>
      <c r="AN226" s="8">
        <f t="shared" si="183"/>
        <v>0</v>
      </c>
      <c r="AO226" s="8">
        <f t="shared" si="184"/>
        <v>0</v>
      </c>
      <c r="AP226" s="8">
        <f t="shared" si="185"/>
        <v>0</v>
      </c>
      <c r="AQ226" s="8">
        <f t="shared" si="186"/>
        <v>0</v>
      </c>
      <c r="AR226" s="8">
        <f t="shared" si="187"/>
        <v>0</v>
      </c>
      <c r="AS226" s="8">
        <f t="shared" si="188"/>
        <v>0</v>
      </c>
      <c r="AT226" s="8">
        <f t="shared" si="189"/>
        <v>0</v>
      </c>
      <c r="AU226" s="8">
        <f t="shared" si="190"/>
        <v>0</v>
      </c>
      <c r="AV226" s="8">
        <f t="shared" si="191"/>
        <v>0</v>
      </c>
      <c r="AW226" s="8">
        <f t="shared" si="192"/>
        <v>0</v>
      </c>
      <c r="AX226" s="8">
        <f t="shared" si="193"/>
        <v>0</v>
      </c>
      <c r="AY226" s="8">
        <f t="shared" si="194"/>
        <v>0</v>
      </c>
      <c r="AZ226" s="8">
        <f t="shared" si="195"/>
        <v>0</v>
      </c>
      <c r="BA226" s="8">
        <f t="shared" si="196"/>
        <v>0</v>
      </c>
      <c r="BB226" s="8">
        <f t="shared" si="197"/>
        <v>0</v>
      </c>
      <c r="BC226" s="8">
        <f t="shared" si="198"/>
        <v>0</v>
      </c>
      <c r="BD226" s="8">
        <f t="shared" si="199"/>
        <v>0</v>
      </c>
      <c r="BE226" s="8">
        <f t="shared" si="200"/>
        <v>0</v>
      </c>
      <c r="BF226" s="8">
        <f t="shared" si="201"/>
        <v>0</v>
      </c>
      <c r="BG226" s="8">
        <f t="shared" si="202"/>
        <v>0</v>
      </c>
      <c r="BH226" s="8">
        <f t="shared" si="203"/>
        <v>0</v>
      </c>
      <c r="BI226" s="8">
        <f t="shared" si="204"/>
        <v>0</v>
      </c>
      <c r="BJ226" s="8">
        <f t="shared" si="205"/>
        <v>0</v>
      </c>
      <c r="BK226" s="8">
        <f t="shared" si="206"/>
        <v>0</v>
      </c>
      <c r="BL226" s="8">
        <f t="shared" si="207"/>
        <v>0</v>
      </c>
      <c r="BM226" s="8">
        <f t="shared" si="208"/>
        <v>0</v>
      </c>
      <c r="BN226" s="8">
        <f t="shared" si="179"/>
        <v>0</v>
      </c>
      <c r="BO226" s="8">
        <f t="shared" si="209"/>
        <v>0</v>
      </c>
      <c r="BP226" s="8">
        <f t="shared" si="210"/>
        <v>0</v>
      </c>
      <c r="BQ226" s="8">
        <f t="shared" si="211"/>
        <v>0</v>
      </c>
      <c r="BR226" s="8">
        <f t="shared" si="212"/>
        <v>0</v>
      </c>
      <c r="BS226" s="8">
        <f t="shared" si="213"/>
        <v>0</v>
      </c>
      <c r="BT226" s="44">
        <f t="shared" si="214"/>
        <v>0</v>
      </c>
      <c r="BU226" s="7"/>
    </row>
    <row r="227" spans="1:73" s="15" customFormat="1" ht="28.8" x14ac:dyDescent="0.3">
      <c r="A227" s="4" t="s">
        <v>1882</v>
      </c>
      <c r="B227" s="4" t="s">
        <v>4216</v>
      </c>
      <c r="C227" s="4">
        <v>2016</v>
      </c>
      <c r="D227" s="4" t="s">
        <v>1883</v>
      </c>
      <c r="E227" s="4">
        <v>307</v>
      </c>
      <c r="F227" s="4"/>
      <c r="G227" s="4"/>
      <c r="H227" s="4">
        <v>227</v>
      </c>
      <c r="I227" s="4">
        <v>235</v>
      </c>
      <c r="J227" s="4"/>
      <c r="K227" s="4"/>
      <c r="L227" s="4" t="s">
        <v>1884</v>
      </c>
      <c r="M227" s="4" t="s">
        <v>1885</v>
      </c>
      <c r="N227" s="4" t="s">
        <v>1886</v>
      </c>
      <c r="O227" s="4" t="s">
        <v>1887</v>
      </c>
      <c r="P227" s="4" t="s">
        <v>1888</v>
      </c>
      <c r="Q227" s="4" t="s">
        <v>1889</v>
      </c>
      <c r="R227" s="4" t="s">
        <v>34</v>
      </c>
      <c r="S227" s="4" t="s">
        <v>33</v>
      </c>
      <c r="T227" s="4" t="s">
        <v>1890</v>
      </c>
      <c r="U227" s="69"/>
      <c r="V227" s="57" t="s">
        <v>63</v>
      </c>
      <c r="W227" s="58" t="s">
        <v>26</v>
      </c>
      <c r="X227" s="70" t="str">
        <f t="shared" si="215"/>
        <v>NInorganic</v>
      </c>
      <c r="Y227" s="58" t="s">
        <v>1038</v>
      </c>
      <c r="Z227" s="58" t="str">
        <f t="shared" si="216"/>
        <v>NPLATELET</v>
      </c>
      <c r="AA227" s="58" t="str">
        <f t="shared" si="217"/>
        <v>NInorganicPLATELET</v>
      </c>
      <c r="AB227" s="8"/>
      <c r="AC227" s="8"/>
      <c r="AD227" s="8"/>
      <c r="AE227" s="8"/>
      <c r="AF227" s="8"/>
      <c r="AG227" s="8"/>
      <c r="AH227" s="8"/>
      <c r="AI227" s="8"/>
      <c r="AJ227" s="8"/>
      <c r="AK227" s="8">
        <f t="shared" si="180"/>
        <v>0</v>
      </c>
      <c r="AL227" s="8">
        <f t="shared" si="181"/>
        <v>0</v>
      </c>
      <c r="AM227" s="8">
        <f t="shared" si="182"/>
        <v>0</v>
      </c>
      <c r="AN227" s="8">
        <f t="shared" si="183"/>
        <v>0</v>
      </c>
      <c r="AO227" s="8">
        <f t="shared" si="184"/>
        <v>0</v>
      </c>
      <c r="AP227" s="8">
        <f t="shared" si="185"/>
        <v>0</v>
      </c>
      <c r="AQ227" s="8">
        <f t="shared" si="186"/>
        <v>0</v>
      </c>
      <c r="AR227" s="8">
        <f t="shared" si="187"/>
        <v>0</v>
      </c>
      <c r="AS227" s="8">
        <f t="shared" si="188"/>
        <v>0</v>
      </c>
      <c r="AT227" s="8">
        <f t="shared" si="189"/>
        <v>0</v>
      </c>
      <c r="AU227" s="8">
        <f t="shared" si="190"/>
        <v>0</v>
      </c>
      <c r="AV227" s="8">
        <f t="shared" si="191"/>
        <v>0</v>
      </c>
      <c r="AW227" s="8">
        <f t="shared" si="192"/>
        <v>0</v>
      </c>
      <c r="AX227" s="8">
        <f t="shared" si="193"/>
        <v>0</v>
      </c>
      <c r="AY227" s="8">
        <f t="shared" si="194"/>
        <v>0</v>
      </c>
      <c r="AZ227" s="8">
        <f t="shared" si="195"/>
        <v>0</v>
      </c>
      <c r="BA227" s="8">
        <f t="shared" si="196"/>
        <v>0</v>
      </c>
      <c r="BB227" s="8">
        <f t="shared" si="197"/>
        <v>0</v>
      </c>
      <c r="BC227" s="8">
        <f t="shared" si="198"/>
        <v>0</v>
      </c>
      <c r="BD227" s="8">
        <f t="shared" si="199"/>
        <v>0</v>
      </c>
      <c r="BE227" s="8">
        <f t="shared" si="200"/>
        <v>0</v>
      </c>
      <c r="BF227" s="8">
        <f t="shared" si="201"/>
        <v>0</v>
      </c>
      <c r="BG227" s="8">
        <f t="shared" si="202"/>
        <v>0</v>
      </c>
      <c r="BH227" s="8">
        <f t="shared" si="203"/>
        <v>0</v>
      </c>
      <c r="BI227" s="8">
        <f t="shared" si="204"/>
        <v>0</v>
      </c>
      <c r="BJ227" s="8">
        <f t="shared" si="205"/>
        <v>0</v>
      </c>
      <c r="BK227" s="8">
        <f t="shared" si="206"/>
        <v>0</v>
      </c>
      <c r="BL227" s="8">
        <f t="shared" si="207"/>
        <v>0</v>
      </c>
      <c r="BM227" s="8">
        <f t="shared" si="208"/>
        <v>0</v>
      </c>
      <c r="BN227" s="8">
        <f t="shared" si="179"/>
        <v>0</v>
      </c>
      <c r="BO227" s="8">
        <f t="shared" si="209"/>
        <v>0</v>
      </c>
      <c r="BP227" s="8">
        <f t="shared" si="210"/>
        <v>0</v>
      </c>
      <c r="BQ227" s="8">
        <f t="shared" si="211"/>
        <v>0</v>
      </c>
      <c r="BR227" s="8">
        <f t="shared" si="212"/>
        <v>0</v>
      </c>
      <c r="BS227" s="8">
        <f t="shared" si="213"/>
        <v>0</v>
      </c>
      <c r="BT227" s="44">
        <f t="shared" si="214"/>
        <v>0</v>
      </c>
      <c r="BU227" s="7"/>
    </row>
    <row r="228" spans="1:73" s="15" customFormat="1" ht="28.8" x14ac:dyDescent="0.3">
      <c r="A228" s="4" t="s">
        <v>1300</v>
      </c>
      <c r="B228" s="4" t="s">
        <v>4169</v>
      </c>
      <c r="C228" s="4">
        <v>2016</v>
      </c>
      <c r="D228" s="4" t="s">
        <v>1301</v>
      </c>
      <c r="E228" s="4">
        <v>2</v>
      </c>
      <c r="F228" s="4">
        <v>9</v>
      </c>
      <c r="G228" s="4"/>
      <c r="H228" s="4">
        <v>1608</v>
      </c>
      <c r="I228" s="4">
        <v>1618</v>
      </c>
      <c r="J228" s="4"/>
      <c r="K228" s="4"/>
      <c r="L228" s="4" t="s">
        <v>1302</v>
      </c>
      <c r="M228" s="4" t="s">
        <v>1303</v>
      </c>
      <c r="N228" s="4" t="s">
        <v>1304</v>
      </c>
      <c r="O228" s="4" t="s">
        <v>1305</v>
      </c>
      <c r="P228" s="4" t="s">
        <v>1306</v>
      </c>
      <c r="Q228" s="4" t="s">
        <v>1307</v>
      </c>
      <c r="R228" s="4" t="s">
        <v>34</v>
      </c>
      <c r="S228" s="4" t="s">
        <v>33</v>
      </c>
      <c r="T228" s="4" t="s">
        <v>1308</v>
      </c>
      <c r="U228" s="69"/>
      <c r="V228" s="57" t="s">
        <v>63</v>
      </c>
      <c r="W228" s="58" t="s">
        <v>26</v>
      </c>
      <c r="X228" s="70" t="str">
        <f t="shared" ref="X228:X296" si="218">CONCATENATE(V228,W228)</f>
        <v>NInorganic</v>
      </c>
      <c r="Y228" s="58" t="s">
        <v>1038</v>
      </c>
      <c r="Z228" s="58" t="str">
        <f t="shared" ref="Z228:Z296" si="219">CONCATENATE(V228,Y228)</f>
        <v>NPLATELET</v>
      </c>
      <c r="AA228" s="58" t="str">
        <f t="shared" ref="AA228:AA296" si="220">CONCATENATE(X228,Y228)</f>
        <v>NInorganicPLATELET</v>
      </c>
      <c r="AB228" s="8"/>
      <c r="AC228" s="8"/>
      <c r="AD228" s="8"/>
      <c r="AE228" s="8"/>
      <c r="AF228" s="8"/>
      <c r="AG228" s="8"/>
      <c r="AH228" s="8"/>
      <c r="AI228" s="8"/>
      <c r="AJ228" s="8"/>
      <c r="AK228" s="8">
        <f t="shared" si="180"/>
        <v>0</v>
      </c>
      <c r="AL228" s="8">
        <f t="shared" si="181"/>
        <v>0</v>
      </c>
      <c r="AM228" s="8">
        <f t="shared" si="182"/>
        <v>0</v>
      </c>
      <c r="AN228" s="8">
        <f t="shared" si="183"/>
        <v>0</v>
      </c>
      <c r="AO228" s="8">
        <f t="shared" si="184"/>
        <v>0</v>
      </c>
      <c r="AP228" s="8">
        <f t="shared" si="185"/>
        <v>0</v>
      </c>
      <c r="AQ228" s="8">
        <f t="shared" si="186"/>
        <v>0</v>
      </c>
      <c r="AR228" s="8">
        <f t="shared" si="187"/>
        <v>0</v>
      </c>
      <c r="AS228" s="8">
        <f t="shared" si="188"/>
        <v>0</v>
      </c>
      <c r="AT228" s="8">
        <f t="shared" si="189"/>
        <v>0</v>
      </c>
      <c r="AU228" s="8">
        <f t="shared" si="190"/>
        <v>0</v>
      </c>
      <c r="AV228" s="8">
        <f t="shared" si="191"/>
        <v>0</v>
      </c>
      <c r="AW228" s="8">
        <f t="shared" si="192"/>
        <v>0</v>
      </c>
      <c r="AX228" s="8">
        <f t="shared" si="193"/>
        <v>0</v>
      </c>
      <c r="AY228" s="8">
        <f t="shared" si="194"/>
        <v>0</v>
      </c>
      <c r="AZ228" s="8">
        <f t="shared" si="195"/>
        <v>0</v>
      </c>
      <c r="BA228" s="8">
        <f t="shared" si="196"/>
        <v>0</v>
      </c>
      <c r="BB228" s="8">
        <f t="shared" si="197"/>
        <v>0</v>
      </c>
      <c r="BC228" s="8">
        <f t="shared" si="198"/>
        <v>0</v>
      </c>
      <c r="BD228" s="8">
        <f t="shared" si="199"/>
        <v>0</v>
      </c>
      <c r="BE228" s="8">
        <f t="shared" si="200"/>
        <v>0</v>
      </c>
      <c r="BF228" s="8">
        <f t="shared" si="201"/>
        <v>0</v>
      </c>
      <c r="BG228" s="8">
        <f t="shared" si="202"/>
        <v>0</v>
      </c>
      <c r="BH228" s="8">
        <f t="shared" si="203"/>
        <v>0</v>
      </c>
      <c r="BI228" s="8">
        <f t="shared" si="204"/>
        <v>0</v>
      </c>
      <c r="BJ228" s="8">
        <f t="shared" si="205"/>
        <v>0</v>
      </c>
      <c r="BK228" s="8">
        <f t="shared" si="206"/>
        <v>0</v>
      </c>
      <c r="BL228" s="8">
        <f t="shared" si="207"/>
        <v>0</v>
      </c>
      <c r="BM228" s="8">
        <f t="shared" si="208"/>
        <v>0</v>
      </c>
      <c r="BN228" s="8">
        <f t="shared" si="179"/>
        <v>0</v>
      </c>
      <c r="BO228" s="8">
        <f t="shared" si="209"/>
        <v>0</v>
      </c>
      <c r="BP228" s="8">
        <f t="shared" si="210"/>
        <v>0</v>
      </c>
      <c r="BQ228" s="8">
        <f t="shared" si="211"/>
        <v>0</v>
      </c>
      <c r="BR228" s="8">
        <f t="shared" si="212"/>
        <v>0</v>
      </c>
      <c r="BS228" s="8">
        <f t="shared" si="213"/>
        <v>0</v>
      </c>
      <c r="BT228" s="44">
        <f t="shared" si="214"/>
        <v>0</v>
      </c>
      <c r="BU228" s="7"/>
    </row>
    <row r="229" spans="1:73" s="15" customFormat="1" ht="28.8" x14ac:dyDescent="0.3">
      <c r="A229" s="4" t="s">
        <v>1891</v>
      </c>
      <c r="B229" s="4" t="s">
        <v>4217</v>
      </c>
      <c r="C229" s="4">
        <v>2016</v>
      </c>
      <c r="D229" s="4" t="s">
        <v>1892</v>
      </c>
      <c r="E229" s="4">
        <v>4</v>
      </c>
      <c r="F229" s="4">
        <v>9</v>
      </c>
      <c r="G229" s="4"/>
      <c r="H229" s="4">
        <v>1392</v>
      </c>
      <c r="I229" s="4">
        <v>1401</v>
      </c>
      <c r="J229" s="4"/>
      <c r="K229" s="4"/>
      <c r="L229" s="4" t="s">
        <v>1893</v>
      </c>
      <c r="M229" s="4" t="s">
        <v>1894</v>
      </c>
      <c r="N229" s="4" t="s">
        <v>1895</v>
      </c>
      <c r="O229" s="4" t="s">
        <v>1896</v>
      </c>
      <c r="P229" s="4" t="s">
        <v>1897</v>
      </c>
      <c r="Q229" s="4"/>
      <c r="R229" s="4" t="s">
        <v>34</v>
      </c>
      <c r="S229" s="4" t="s">
        <v>33</v>
      </c>
      <c r="T229" s="4" t="s">
        <v>1898</v>
      </c>
      <c r="U229" s="69"/>
      <c r="V229" s="57" t="s">
        <v>63</v>
      </c>
      <c r="W229" s="58" t="s">
        <v>28</v>
      </c>
      <c r="X229" s="70" t="str">
        <f t="shared" si="218"/>
        <v>NPolymer-based</v>
      </c>
      <c r="Y229" s="58" t="s">
        <v>1038</v>
      </c>
      <c r="Z229" s="58" t="str">
        <f t="shared" si="219"/>
        <v>NPLATELET</v>
      </c>
      <c r="AA229" s="58" t="str">
        <f t="shared" si="220"/>
        <v>NPolymer-basedPLATELET</v>
      </c>
      <c r="AB229" s="8"/>
      <c r="AC229" s="8"/>
      <c r="AD229" s="8"/>
      <c r="AE229" s="8"/>
      <c r="AF229" s="8"/>
      <c r="AG229" s="8"/>
      <c r="AH229" s="8"/>
      <c r="AI229" s="8"/>
      <c r="AJ229" s="8"/>
      <c r="AK229" s="8">
        <f t="shared" si="180"/>
        <v>0</v>
      </c>
      <c r="AL229" s="8">
        <f t="shared" si="181"/>
        <v>0</v>
      </c>
      <c r="AM229" s="8">
        <f t="shared" si="182"/>
        <v>0</v>
      </c>
      <c r="AN229" s="8">
        <f t="shared" si="183"/>
        <v>0</v>
      </c>
      <c r="AO229" s="8">
        <f t="shared" si="184"/>
        <v>0</v>
      </c>
      <c r="AP229" s="8">
        <f t="shared" si="185"/>
        <v>0</v>
      </c>
      <c r="AQ229" s="8">
        <f t="shared" si="186"/>
        <v>0</v>
      </c>
      <c r="AR229" s="8">
        <f t="shared" si="187"/>
        <v>0</v>
      </c>
      <c r="AS229" s="8">
        <f t="shared" si="188"/>
        <v>0</v>
      </c>
      <c r="AT229" s="8">
        <f t="shared" si="189"/>
        <v>0</v>
      </c>
      <c r="AU229" s="8">
        <f t="shared" si="190"/>
        <v>0</v>
      </c>
      <c r="AV229" s="8">
        <f t="shared" si="191"/>
        <v>0</v>
      </c>
      <c r="AW229" s="8">
        <f t="shared" si="192"/>
        <v>0</v>
      </c>
      <c r="AX229" s="8">
        <f t="shared" si="193"/>
        <v>0</v>
      </c>
      <c r="AY229" s="8">
        <f t="shared" si="194"/>
        <v>0</v>
      </c>
      <c r="AZ229" s="8">
        <f t="shared" si="195"/>
        <v>0</v>
      </c>
      <c r="BA229" s="8">
        <f t="shared" si="196"/>
        <v>0</v>
      </c>
      <c r="BB229" s="8">
        <f t="shared" si="197"/>
        <v>0</v>
      </c>
      <c r="BC229" s="8">
        <f t="shared" si="198"/>
        <v>0</v>
      </c>
      <c r="BD229" s="8">
        <f t="shared" si="199"/>
        <v>0</v>
      </c>
      <c r="BE229" s="8">
        <f t="shared" si="200"/>
        <v>0</v>
      </c>
      <c r="BF229" s="8">
        <f t="shared" si="201"/>
        <v>0</v>
      </c>
      <c r="BG229" s="8">
        <f t="shared" si="202"/>
        <v>0</v>
      </c>
      <c r="BH229" s="8">
        <f t="shared" si="203"/>
        <v>0</v>
      </c>
      <c r="BI229" s="8">
        <f t="shared" si="204"/>
        <v>0</v>
      </c>
      <c r="BJ229" s="8">
        <f t="shared" si="205"/>
        <v>0</v>
      </c>
      <c r="BK229" s="8">
        <f t="shared" si="206"/>
        <v>0</v>
      </c>
      <c r="BL229" s="8">
        <f t="shared" si="207"/>
        <v>0</v>
      </c>
      <c r="BM229" s="8">
        <f t="shared" si="208"/>
        <v>0</v>
      </c>
      <c r="BN229" s="8">
        <f t="shared" si="179"/>
        <v>0</v>
      </c>
      <c r="BO229" s="8">
        <f t="shared" si="209"/>
        <v>0</v>
      </c>
      <c r="BP229" s="8">
        <f t="shared" si="210"/>
        <v>0</v>
      </c>
      <c r="BQ229" s="8">
        <f t="shared" si="211"/>
        <v>0</v>
      </c>
      <c r="BR229" s="8">
        <f t="shared" si="212"/>
        <v>0</v>
      </c>
      <c r="BS229" s="8">
        <f t="shared" si="213"/>
        <v>0</v>
      </c>
      <c r="BT229" s="44">
        <f t="shared" si="214"/>
        <v>0</v>
      </c>
      <c r="BU229" s="7"/>
    </row>
    <row r="230" spans="1:73" s="15" customFormat="1" ht="28.8" x14ac:dyDescent="0.3">
      <c r="A230" s="4" t="s">
        <v>1899</v>
      </c>
      <c r="B230" s="4" t="s">
        <v>4218</v>
      </c>
      <c r="C230" s="4">
        <v>2016</v>
      </c>
      <c r="D230" s="4" t="s">
        <v>632</v>
      </c>
      <c r="E230" s="4">
        <v>8</v>
      </c>
      <c r="F230" s="4">
        <v>25</v>
      </c>
      <c r="G230" s="4"/>
      <c r="H230" s="4">
        <v>15889</v>
      </c>
      <c r="I230" s="4">
        <v>15903</v>
      </c>
      <c r="J230" s="4"/>
      <c r="K230" s="4">
        <v>4</v>
      </c>
      <c r="L230" s="4" t="s">
        <v>1900</v>
      </c>
      <c r="M230" s="4" t="s">
        <v>1901</v>
      </c>
      <c r="N230" s="4" t="s">
        <v>1902</v>
      </c>
      <c r="O230" s="4" t="s">
        <v>1903</v>
      </c>
      <c r="P230" s="4" t="s">
        <v>1904</v>
      </c>
      <c r="Q230" s="4" t="s">
        <v>1905</v>
      </c>
      <c r="R230" s="4" t="s">
        <v>34</v>
      </c>
      <c r="S230" s="4" t="s">
        <v>33</v>
      </c>
      <c r="T230" s="4" t="s">
        <v>1906</v>
      </c>
      <c r="U230" s="69"/>
      <c r="V230" s="57" t="s">
        <v>63</v>
      </c>
      <c r="W230" s="58" t="s">
        <v>26</v>
      </c>
      <c r="X230" s="70" t="str">
        <f t="shared" si="218"/>
        <v>NInorganic</v>
      </c>
      <c r="Y230" s="58" t="s">
        <v>1038</v>
      </c>
      <c r="Z230" s="58" t="str">
        <f t="shared" si="219"/>
        <v>NPLATELET</v>
      </c>
      <c r="AA230" s="58" t="str">
        <f t="shared" si="220"/>
        <v>NInorganicPLATELET</v>
      </c>
      <c r="AB230" s="8"/>
      <c r="AC230" s="8"/>
      <c r="AD230" s="8"/>
      <c r="AE230" s="8"/>
      <c r="AF230" s="8"/>
      <c r="AG230" s="8"/>
      <c r="AH230" s="8"/>
      <c r="AI230" s="8"/>
      <c r="AJ230" s="8"/>
      <c r="AK230" s="8">
        <f t="shared" si="180"/>
        <v>0</v>
      </c>
      <c r="AL230" s="8">
        <f t="shared" si="181"/>
        <v>0</v>
      </c>
      <c r="AM230" s="8">
        <f t="shared" si="182"/>
        <v>0</v>
      </c>
      <c r="AN230" s="8">
        <f t="shared" si="183"/>
        <v>0</v>
      </c>
      <c r="AO230" s="8">
        <f t="shared" si="184"/>
        <v>0</v>
      </c>
      <c r="AP230" s="8">
        <f t="shared" si="185"/>
        <v>0</v>
      </c>
      <c r="AQ230" s="8">
        <f t="shared" si="186"/>
        <v>0</v>
      </c>
      <c r="AR230" s="8">
        <f t="shared" si="187"/>
        <v>0</v>
      </c>
      <c r="AS230" s="8">
        <f t="shared" si="188"/>
        <v>0</v>
      </c>
      <c r="AT230" s="8">
        <f t="shared" si="189"/>
        <v>0</v>
      </c>
      <c r="AU230" s="8">
        <f t="shared" si="190"/>
        <v>0</v>
      </c>
      <c r="AV230" s="8">
        <f t="shared" si="191"/>
        <v>0</v>
      </c>
      <c r="AW230" s="8">
        <f t="shared" si="192"/>
        <v>0</v>
      </c>
      <c r="AX230" s="8">
        <f t="shared" si="193"/>
        <v>0</v>
      </c>
      <c r="AY230" s="8">
        <f t="shared" si="194"/>
        <v>0</v>
      </c>
      <c r="AZ230" s="8">
        <f t="shared" si="195"/>
        <v>0</v>
      </c>
      <c r="BA230" s="8">
        <f t="shared" si="196"/>
        <v>0</v>
      </c>
      <c r="BB230" s="8">
        <f t="shared" si="197"/>
        <v>0</v>
      </c>
      <c r="BC230" s="8">
        <f t="shared" si="198"/>
        <v>0</v>
      </c>
      <c r="BD230" s="8">
        <f t="shared" si="199"/>
        <v>0</v>
      </c>
      <c r="BE230" s="8">
        <f t="shared" si="200"/>
        <v>0</v>
      </c>
      <c r="BF230" s="8">
        <f t="shared" si="201"/>
        <v>0</v>
      </c>
      <c r="BG230" s="8">
        <f t="shared" si="202"/>
        <v>0</v>
      </c>
      <c r="BH230" s="8">
        <f t="shared" si="203"/>
        <v>0</v>
      </c>
      <c r="BI230" s="8">
        <f t="shared" si="204"/>
        <v>0</v>
      </c>
      <c r="BJ230" s="8">
        <f t="shared" si="205"/>
        <v>0</v>
      </c>
      <c r="BK230" s="8">
        <f t="shared" si="206"/>
        <v>0</v>
      </c>
      <c r="BL230" s="8">
        <f t="shared" si="207"/>
        <v>0</v>
      </c>
      <c r="BM230" s="8">
        <f t="shared" si="208"/>
        <v>0</v>
      </c>
      <c r="BN230" s="8">
        <f t="shared" si="179"/>
        <v>0</v>
      </c>
      <c r="BO230" s="8">
        <f t="shared" si="209"/>
        <v>0</v>
      </c>
      <c r="BP230" s="8">
        <f t="shared" si="210"/>
        <v>0</v>
      </c>
      <c r="BQ230" s="8">
        <f t="shared" si="211"/>
        <v>0</v>
      </c>
      <c r="BR230" s="8">
        <f t="shared" si="212"/>
        <v>0</v>
      </c>
      <c r="BS230" s="8">
        <f t="shared" si="213"/>
        <v>0</v>
      </c>
      <c r="BT230" s="44">
        <f t="shared" si="214"/>
        <v>0</v>
      </c>
      <c r="BU230" s="7"/>
    </row>
    <row r="231" spans="1:73" s="15" customFormat="1" ht="28.8" x14ac:dyDescent="0.3">
      <c r="A231" s="4" t="s">
        <v>1907</v>
      </c>
      <c r="B231" s="4" t="s">
        <v>4219</v>
      </c>
      <c r="C231" s="4">
        <v>2016</v>
      </c>
      <c r="D231" s="4" t="s">
        <v>632</v>
      </c>
      <c r="E231" s="4">
        <v>8</v>
      </c>
      <c r="F231" s="4">
        <v>11</v>
      </c>
      <c r="G231" s="4"/>
      <c r="H231" s="4">
        <v>6802</v>
      </c>
      <c r="I231" s="4">
        <v>6810</v>
      </c>
      <c r="J231" s="4"/>
      <c r="K231" s="4">
        <v>1</v>
      </c>
      <c r="L231" s="4" t="s">
        <v>1908</v>
      </c>
      <c r="M231" s="4" t="s">
        <v>1909</v>
      </c>
      <c r="N231" s="4" t="s">
        <v>1910</v>
      </c>
      <c r="O231" s="4" t="s">
        <v>1911</v>
      </c>
      <c r="P231" s="4" t="s">
        <v>1912</v>
      </c>
      <c r="Q231" s="4" t="s">
        <v>1913</v>
      </c>
      <c r="R231" s="4" t="s">
        <v>34</v>
      </c>
      <c r="S231" s="4" t="s">
        <v>33</v>
      </c>
      <c r="T231" s="4" t="s">
        <v>1914</v>
      </c>
      <c r="U231" s="4"/>
      <c r="V231" s="57" t="s">
        <v>63</v>
      </c>
      <c r="W231" s="58" t="s">
        <v>26</v>
      </c>
      <c r="X231" s="58" t="str">
        <f t="shared" si="218"/>
        <v>NInorganic</v>
      </c>
      <c r="Y231" s="58" t="s">
        <v>1038</v>
      </c>
      <c r="Z231" s="58" t="str">
        <f t="shared" si="219"/>
        <v>NPLATELET</v>
      </c>
      <c r="AA231" s="58" t="str">
        <f t="shared" si="220"/>
        <v>NInorganicPLATELET</v>
      </c>
      <c r="AB231" s="8"/>
      <c r="AC231" s="8"/>
      <c r="AD231" s="8"/>
      <c r="AE231" s="8"/>
      <c r="AF231" s="8"/>
      <c r="AG231" s="8"/>
      <c r="AH231" s="8"/>
      <c r="AI231" s="8"/>
      <c r="AJ231" s="8"/>
      <c r="AK231" s="8">
        <f t="shared" si="180"/>
        <v>0</v>
      </c>
      <c r="AL231" s="8">
        <f t="shared" si="181"/>
        <v>0</v>
      </c>
      <c r="AM231" s="8">
        <f t="shared" si="182"/>
        <v>0</v>
      </c>
      <c r="AN231" s="8">
        <f t="shared" si="183"/>
        <v>0</v>
      </c>
      <c r="AO231" s="8">
        <f t="shared" si="184"/>
        <v>0</v>
      </c>
      <c r="AP231" s="8">
        <f t="shared" si="185"/>
        <v>0</v>
      </c>
      <c r="AQ231" s="8">
        <f t="shared" si="186"/>
        <v>0</v>
      </c>
      <c r="AR231" s="8">
        <f t="shared" si="187"/>
        <v>0</v>
      </c>
      <c r="AS231" s="8">
        <f t="shared" si="188"/>
        <v>0</v>
      </c>
      <c r="AT231" s="8">
        <f t="shared" si="189"/>
        <v>0</v>
      </c>
      <c r="AU231" s="8">
        <f t="shared" si="190"/>
        <v>0</v>
      </c>
      <c r="AV231" s="8">
        <f t="shared" si="191"/>
        <v>0</v>
      </c>
      <c r="AW231" s="8">
        <f t="shared" si="192"/>
        <v>0</v>
      </c>
      <c r="AX231" s="8">
        <f t="shared" si="193"/>
        <v>0</v>
      </c>
      <c r="AY231" s="8">
        <f t="shared" si="194"/>
        <v>0</v>
      </c>
      <c r="AZ231" s="8">
        <f t="shared" si="195"/>
        <v>0</v>
      </c>
      <c r="BA231" s="8">
        <f t="shared" si="196"/>
        <v>0</v>
      </c>
      <c r="BB231" s="8">
        <f t="shared" si="197"/>
        <v>0</v>
      </c>
      <c r="BC231" s="8">
        <f t="shared" si="198"/>
        <v>0</v>
      </c>
      <c r="BD231" s="8">
        <f t="shared" si="199"/>
        <v>0</v>
      </c>
      <c r="BE231" s="8">
        <f t="shared" si="200"/>
        <v>0</v>
      </c>
      <c r="BF231" s="8">
        <f t="shared" si="201"/>
        <v>0</v>
      </c>
      <c r="BG231" s="8">
        <f t="shared" si="202"/>
        <v>0</v>
      </c>
      <c r="BH231" s="8">
        <f t="shared" si="203"/>
        <v>0</v>
      </c>
      <c r="BI231" s="8">
        <f t="shared" si="204"/>
        <v>0</v>
      </c>
      <c r="BJ231" s="8">
        <f t="shared" si="205"/>
        <v>0</v>
      </c>
      <c r="BK231" s="8">
        <f t="shared" si="206"/>
        <v>0</v>
      </c>
      <c r="BL231" s="8">
        <f t="shared" si="207"/>
        <v>0</v>
      </c>
      <c r="BM231" s="8">
        <f t="shared" si="208"/>
        <v>0</v>
      </c>
      <c r="BN231" s="8">
        <f t="shared" si="179"/>
        <v>0</v>
      </c>
      <c r="BO231" s="8">
        <f t="shared" si="209"/>
        <v>0</v>
      </c>
      <c r="BP231" s="8">
        <f t="shared" si="210"/>
        <v>0</v>
      </c>
      <c r="BQ231" s="8">
        <f t="shared" si="211"/>
        <v>0</v>
      </c>
      <c r="BR231" s="8">
        <f t="shared" si="212"/>
        <v>0</v>
      </c>
      <c r="BS231" s="8">
        <f t="shared" si="213"/>
        <v>0</v>
      </c>
      <c r="BT231" s="44">
        <f t="shared" si="214"/>
        <v>0</v>
      </c>
      <c r="BU231" s="7"/>
    </row>
    <row r="232" spans="1:73" s="15" customFormat="1" ht="28.8" x14ac:dyDescent="0.3">
      <c r="A232" s="4" t="s">
        <v>1309</v>
      </c>
      <c r="B232" s="4" t="s">
        <v>4170</v>
      </c>
      <c r="C232" s="4">
        <v>2016</v>
      </c>
      <c r="D232" s="4" t="s">
        <v>302</v>
      </c>
      <c r="E232" s="4">
        <v>31</v>
      </c>
      <c r="F232" s="4"/>
      <c r="G232" s="4"/>
      <c r="H232" s="4">
        <v>71</v>
      </c>
      <c r="I232" s="4">
        <v>79</v>
      </c>
      <c r="J232" s="4"/>
      <c r="K232" s="4">
        <v>1</v>
      </c>
      <c r="L232" s="4" t="s">
        <v>1310</v>
      </c>
      <c r="M232" s="4" t="s">
        <v>1311</v>
      </c>
      <c r="N232" s="4" t="s">
        <v>1312</v>
      </c>
      <c r="O232" s="4" t="s">
        <v>1313</v>
      </c>
      <c r="P232" s="4" t="s">
        <v>1314</v>
      </c>
      <c r="Q232" s="4" t="s">
        <v>1315</v>
      </c>
      <c r="R232" s="4" t="s">
        <v>34</v>
      </c>
      <c r="S232" s="4" t="s">
        <v>33</v>
      </c>
      <c r="T232" s="4" t="s">
        <v>1316</v>
      </c>
      <c r="U232" s="4"/>
      <c r="V232" s="57" t="s">
        <v>63</v>
      </c>
      <c r="W232" s="58" t="s">
        <v>28</v>
      </c>
      <c r="X232" s="58" t="str">
        <f t="shared" si="218"/>
        <v>NPolymer-based</v>
      </c>
      <c r="Y232" s="58" t="s">
        <v>1038</v>
      </c>
      <c r="Z232" s="58" t="str">
        <f t="shared" si="219"/>
        <v>NPLATELET</v>
      </c>
      <c r="AA232" s="58" t="str">
        <f t="shared" si="220"/>
        <v>NPolymer-basedPLATELET</v>
      </c>
      <c r="AB232" s="8"/>
      <c r="AC232" s="8"/>
      <c r="AD232" s="8"/>
      <c r="AE232" s="8"/>
      <c r="AF232" s="8"/>
      <c r="AG232" s="8"/>
      <c r="AH232" s="8"/>
      <c r="AI232" s="8"/>
      <c r="AJ232" s="8"/>
      <c r="AK232" s="8">
        <f t="shared" si="180"/>
        <v>0</v>
      </c>
      <c r="AL232" s="8">
        <f t="shared" si="181"/>
        <v>0</v>
      </c>
      <c r="AM232" s="8">
        <f t="shared" si="182"/>
        <v>0</v>
      </c>
      <c r="AN232" s="8">
        <f t="shared" si="183"/>
        <v>0</v>
      </c>
      <c r="AO232" s="8">
        <f t="shared" si="184"/>
        <v>0</v>
      </c>
      <c r="AP232" s="8">
        <f t="shared" si="185"/>
        <v>0</v>
      </c>
      <c r="AQ232" s="8">
        <f t="shared" si="186"/>
        <v>0</v>
      </c>
      <c r="AR232" s="8">
        <f t="shared" si="187"/>
        <v>0</v>
      </c>
      <c r="AS232" s="8">
        <f t="shared" si="188"/>
        <v>0</v>
      </c>
      <c r="AT232" s="8">
        <f t="shared" si="189"/>
        <v>0</v>
      </c>
      <c r="AU232" s="8">
        <f t="shared" si="190"/>
        <v>0</v>
      </c>
      <c r="AV232" s="8">
        <f t="shared" si="191"/>
        <v>0</v>
      </c>
      <c r="AW232" s="8">
        <f t="shared" si="192"/>
        <v>0</v>
      </c>
      <c r="AX232" s="8">
        <f t="shared" si="193"/>
        <v>0</v>
      </c>
      <c r="AY232" s="8">
        <f t="shared" si="194"/>
        <v>0</v>
      </c>
      <c r="AZ232" s="8">
        <f t="shared" si="195"/>
        <v>0</v>
      </c>
      <c r="BA232" s="8">
        <f t="shared" si="196"/>
        <v>0</v>
      </c>
      <c r="BB232" s="8">
        <f t="shared" si="197"/>
        <v>0</v>
      </c>
      <c r="BC232" s="8">
        <f t="shared" si="198"/>
        <v>0</v>
      </c>
      <c r="BD232" s="8">
        <f t="shared" si="199"/>
        <v>0</v>
      </c>
      <c r="BE232" s="8">
        <f t="shared" si="200"/>
        <v>0</v>
      </c>
      <c r="BF232" s="8">
        <f t="shared" si="201"/>
        <v>0</v>
      </c>
      <c r="BG232" s="8">
        <f t="shared" si="202"/>
        <v>0</v>
      </c>
      <c r="BH232" s="8">
        <f t="shared" si="203"/>
        <v>0</v>
      </c>
      <c r="BI232" s="8">
        <f t="shared" si="204"/>
        <v>0</v>
      </c>
      <c r="BJ232" s="8">
        <f t="shared" si="205"/>
        <v>0</v>
      </c>
      <c r="BK232" s="8">
        <f t="shared" si="206"/>
        <v>0</v>
      </c>
      <c r="BL232" s="8">
        <f t="shared" si="207"/>
        <v>0</v>
      </c>
      <c r="BM232" s="8">
        <f t="shared" si="208"/>
        <v>0</v>
      </c>
      <c r="BN232" s="8">
        <f t="shared" si="179"/>
        <v>0</v>
      </c>
      <c r="BO232" s="8">
        <f t="shared" si="209"/>
        <v>0</v>
      </c>
      <c r="BP232" s="8">
        <f t="shared" si="210"/>
        <v>0</v>
      </c>
      <c r="BQ232" s="8">
        <f t="shared" si="211"/>
        <v>0</v>
      </c>
      <c r="BR232" s="8">
        <f t="shared" si="212"/>
        <v>0</v>
      </c>
      <c r="BS232" s="8">
        <f t="shared" si="213"/>
        <v>0</v>
      </c>
      <c r="BT232" s="44">
        <f t="shared" si="214"/>
        <v>0</v>
      </c>
      <c r="BU232" s="7"/>
    </row>
    <row r="233" spans="1:73" s="15" customFormat="1" ht="28.8" x14ac:dyDescent="0.3">
      <c r="A233" s="4" t="s">
        <v>1916</v>
      </c>
      <c r="B233" s="4" t="s">
        <v>1917</v>
      </c>
      <c r="C233" s="4">
        <v>2015</v>
      </c>
      <c r="D233" s="4" t="s">
        <v>1918</v>
      </c>
      <c r="E233" s="4">
        <v>351</v>
      </c>
      <c r="F233" s="4"/>
      <c r="G233" s="4"/>
      <c r="H233" s="4">
        <v>236</v>
      </c>
      <c r="I233" s="4">
        <v>242</v>
      </c>
      <c r="J233" s="4"/>
      <c r="K233" s="4">
        <v>1</v>
      </c>
      <c r="L233" s="4" t="s">
        <v>1919</v>
      </c>
      <c r="M233" s="4" t="s">
        <v>1920</v>
      </c>
      <c r="N233" s="4" t="s">
        <v>1921</v>
      </c>
      <c r="O233" s="4" t="s">
        <v>1922</v>
      </c>
      <c r="P233" s="4" t="s">
        <v>1923</v>
      </c>
      <c r="Q233" s="4" t="s">
        <v>1924</v>
      </c>
      <c r="R233" s="4" t="s">
        <v>34</v>
      </c>
      <c r="S233" s="4" t="s">
        <v>33</v>
      </c>
      <c r="T233" s="4" t="s">
        <v>1925</v>
      </c>
      <c r="U233" s="4"/>
      <c r="V233" s="57" t="s">
        <v>63</v>
      </c>
      <c r="W233" s="58" t="s">
        <v>28</v>
      </c>
      <c r="X233" s="58" t="str">
        <f t="shared" si="218"/>
        <v>NPolymer-based</v>
      </c>
      <c r="Y233" s="58" t="s">
        <v>1038</v>
      </c>
      <c r="Z233" s="58" t="str">
        <f t="shared" si="219"/>
        <v>NPLATELET</v>
      </c>
      <c r="AA233" s="58" t="str">
        <f t="shared" si="220"/>
        <v>NPolymer-basedPLATELET</v>
      </c>
      <c r="AB233" s="8"/>
      <c r="AC233" s="8"/>
      <c r="AD233" s="8"/>
      <c r="AE233" s="8"/>
      <c r="AF233" s="8"/>
      <c r="AG233" s="8"/>
      <c r="AH233" s="8"/>
      <c r="AI233" s="8"/>
      <c r="AJ233" s="8"/>
      <c r="AK233" s="8">
        <f t="shared" si="180"/>
        <v>0</v>
      </c>
      <c r="AL233" s="8">
        <f t="shared" si="181"/>
        <v>0</v>
      </c>
      <c r="AM233" s="8">
        <f t="shared" si="182"/>
        <v>0</v>
      </c>
      <c r="AN233" s="8">
        <f t="shared" si="183"/>
        <v>0</v>
      </c>
      <c r="AO233" s="8">
        <f t="shared" si="184"/>
        <v>0</v>
      </c>
      <c r="AP233" s="8">
        <f t="shared" si="185"/>
        <v>0</v>
      </c>
      <c r="AQ233" s="8">
        <f t="shared" si="186"/>
        <v>0</v>
      </c>
      <c r="AR233" s="8">
        <f t="shared" si="187"/>
        <v>0</v>
      </c>
      <c r="AS233" s="8">
        <f t="shared" si="188"/>
        <v>0</v>
      </c>
      <c r="AT233" s="8">
        <f t="shared" si="189"/>
        <v>0</v>
      </c>
      <c r="AU233" s="8">
        <f t="shared" si="190"/>
        <v>0</v>
      </c>
      <c r="AV233" s="8">
        <f t="shared" si="191"/>
        <v>0</v>
      </c>
      <c r="AW233" s="8">
        <f t="shared" si="192"/>
        <v>0</v>
      </c>
      <c r="AX233" s="8">
        <f t="shared" si="193"/>
        <v>0</v>
      </c>
      <c r="AY233" s="8">
        <f t="shared" si="194"/>
        <v>0</v>
      </c>
      <c r="AZ233" s="8">
        <f t="shared" si="195"/>
        <v>0</v>
      </c>
      <c r="BA233" s="8">
        <f t="shared" si="196"/>
        <v>0</v>
      </c>
      <c r="BB233" s="8">
        <f t="shared" si="197"/>
        <v>0</v>
      </c>
      <c r="BC233" s="8">
        <f t="shared" si="198"/>
        <v>0</v>
      </c>
      <c r="BD233" s="8">
        <f t="shared" si="199"/>
        <v>0</v>
      </c>
      <c r="BE233" s="8">
        <f t="shared" si="200"/>
        <v>0</v>
      </c>
      <c r="BF233" s="8">
        <f t="shared" si="201"/>
        <v>0</v>
      </c>
      <c r="BG233" s="8">
        <f t="shared" si="202"/>
        <v>0</v>
      </c>
      <c r="BH233" s="8">
        <f t="shared" si="203"/>
        <v>0</v>
      </c>
      <c r="BI233" s="8">
        <f t="shared" si="204"/>
        <v>0</v>
      </c>
      <c r="BJ233" s="8">
        <f t="shared" si="205"/>
        <v>0</v>
      </c>
      <c r="BK233" s="8">
        <f t="shared" si="206"/>
        <v>0</v>
      </c>
      <c r="BL233" s="8">
        <f t="shared" si="207"/>
        <v>0</v>
      </c>
      <c r="BM233" s="8">
        <f t="shared" si="208"/>
        <v>0</v>
      </c>
      <c r="BN233" s="8">
        <f t="shared" si="179"/>
        <v>0</v>
      </c>
      <c r="BO233" s="8">
        <f t="shared" si="209"/>
        <v>0</v>
      </c>
      <c r="BP233" s="8">
        <f t="shared" si="210"/>
        <v>0</v>
      </c>
      <c r="BQ233" s="8">
        <f t="shared" si="211"/>
        <v>0</v>
      </c>
      <c r="BR233" s="8">
        <f t="shared" si="212"/>
        <v>0</v>
      </c>
      <c r="BS233" s="8">
        <f t="shared" si="213"/>
        <v>0</v>
      </c>
      <c r="BT233" s="44">
        <f t="shared" si="214"/>
        <v>0</v>
      </c>
      <c r="BU233" s="7"/>
    </row>
    <row r="234" spans="1:73" s="15" customFormat="1" ht="28.8" x14ac:dyDescent="0.3">
      <c r="A234" s="4" t="s">
        <v>1326</v>
      </c>
      <c r="B234" s="4" t="s">
        <v>4172</v>
      </c>
      <c r="C234" s="4">
        <v>2015</v>
      </c>
      <c r="D234" s="4" t="s">
        <v>1126</v>
      </c>
      <c r="E234" s="4">
        <v>16</v>
      </c>
      <c r="F234" s="4">
        <v>3</v>
      </c>
      <c r="G234" s="4"/>
      <c r="H234" s="4">
        <v>992</v>
      </c>
      <c r="I234" s="4">
        <v>1001</v>
      </c>
      <c r="J234" s="4"/>
      <c r="K234" s="4">
        <v>18</v>
      </c>
      <c r="L234" s="4" t="s">
        <v>1327</v>
      </c>
      <c r="M234" s="4" t="s">
        <v>1328</v>
      </c>
      <c r="N234" s="4" t="s">
        <v>1329</v>
      </c>
      <c r="O234" s="4" t="s">
        <v>1330</v>
      </c>
      <c r="P234" s="4" t="s">
        <v>1331</v>
      </c>
      <c r="Q234" s="4"/>
      <c r="R234" s="4" t="s">
        <v>34</v>
      </c>
      <c r="S234" s="4" t="s">
        <v>33</v>
      </c>
      <c r="T234" s="4" t="s">
        <v>1332</v>
      </c>
      <c r="U234" s="4"/>
      <c r="V234" s="57" t="s">
        <v>63</v>
      </c>
      <c r="W234" s="58" t="s">
        <v>26</v>
      </c>
      <c r="X234" s="58" t="str">
        <f t="shared" si="218"/>
        <v>NInorganic</v>
      </c>
      <c r="Y234" s="58" t="s">
        <v>1038</v>
      </c>
      <c r="Z234" s="58" t="str">
        <f t="shared" si="219"/>
        <v>NPLATELET</v>
      </c>
      <c r="AA234" s="58" t="str">
        <f t="shared" si="220"/>
        <v>NInorganicPLATELET</v>
      </c>
      <c r="AB234" s="8"/>
      <c r="AC234" s="8"/>
      <c r="AD234" s="8"/>
      <c r="AE234" s="8"/>
      <c r="AF234" s="8"/>
      <c r="AG234" s="8"/>
      <c r="AH234" s="8"/>
      <c r="AI234" s="8"/>
      <c r="AJ234" s="8"/>
      <c r="AK234" s="8">
        <f t="shared" si="180"/>
        <v>0</v>
      </c>
      <c r="AL234" s="8">
        <f t="shared" si="181"/>
        <v>0</v>
      </c>
      <c r="AM234" s="8">
        <f t="shared" si="182"/>
        <v>0</v>
      </c>
      <c r="AN234" s="8">
        <f t="shared" si="183"/>
        <v>0</v>
      </c>
      <c r="AO234" s="8">
        <f t="shared" si="184"/>
        <v>0</v>
      </c>
      <c r="AP234" s="8">
        <f t="shared" si="185"/>
        <v>0</v>
      </c>
      <c r="AQ234" s="8">
        <f t="shared" si="186"/>
        <v>0</v>
      </c>
      <c r="AR234" s="8">
        <f t="shared" si="187"/>
        <v>0</v>
      </c>
      <c r="AS234" s="8">
        <f t="shared" si="188"/>
        <v>0</v>
      </c>
      <c r="AT234" s="8">
        <f t="shared" si="189"/>
        <v>0</v>
      </c>
      <c r="AU234" s="8">
        <f t="shared" si="190"/>
        <v>0</v>
      </c>
      <c r="AV234" s="8">
        <f t="shared" si="191"/>
        <v>0</v>
      </c>
      <c r="AW234" s="8">
        <f t="shared" si="192"/>
        <v>0</v>
      </c>
      <c r="AX234" s="8">
        <f t="shared" si="193"/>
        <v>0</v>
      </c>
      <c r="AY234" s="8">
        <f t="shared" si="194"/>
        <v>0</v>
      </c>
      <c r="AZ234" s="8">
        <f t="shared" si="195"/>
        <v>0</v>
      </c>
      <c r="BA234" s="8">
        <f t="shared" si="196"/>
        <v>0</v>
      </c>
      <c r="BB234" s="8">
        <f t="shared" si="197"/>
        <v>0</v>
      </c>
      <c r="BC234" s="8">
        <f t="shared" si="198"/>
        <v>0</v>
      </c>
      <c r="BD234" s="8">
        <f t="shared" si="199"/>
        <v>0</v>
      </c>
      <c r="BE234" s="8">
        <f t="shared" si="200"/>
        <v>0</v>
      </c>
      <c r="BF234" s="8">
        <f t="shared" si="201"/>
        <v>0</v>
      </c>
      <c r="BG234" s="8">
        <f t="shared" si="202"/>
        <v>0</v>
      </c>
      <c r="BH234" s="8">
        <f t="shared" si="203"/>
        <v>0</v>
      </c>
      <c r="BI234" s="8">
        <f t="shared" si="204"/>
        <v>0</v>
      </c>
      <c r="BJ234" s="8">
        <f t="shared" si="205"/>
        <v>0</v>
      </c>
      <c r="BK234" s="8">
        <f t="shared" si="206"/>
        <v>0</v>
      </c>
      <c r="BL234" s="8">
        <f t="shared" si="207"/>
        <v>0</v>
      </c>
      <c r="BM234" s="8">
        <f t="shared" si="208"/>
        <v>0</v>
      </c>
      <c r="BN234" s="8">
        <f t="shared" si="179"/>
        <v>0</v>
      </c>
      <c r="BO234" s="8">
        <f t="shared" si="209"/>
        <v>0</v>
      </c>
      <c r="BP234" s="8">
        <f t="shared" si="210"/>
        <v>0</v>
      </c>
      <c r="BQ234" s="8">
        <f t="shared" si="211"/>
        <v>0</v>
      </c>
      <c r="BR234" s="8">
        <f t="shared" si="212"/>
        <v>0</v>
      </c>
      <c r="BS234" s="8">
        <f t="shared" si="213"/>
        <v>0</v>
      </c>
      <c r="BT234" s="44">
        <f t="shared" si="214"/>
        <v>0</v>
      </c>
      <c r="BU234" s="7"/>
    </row>
    <row r="235" spans="1:73" s="15" customFormat="1" ht="28.8" x14ac:dyDescent="0.3">
      <c r="A235" s="4" t="s">
        <v>1935</v>
      </c>
      <c r="B235" s="4" t="s">
        <v>4220</v>
      </c>
      <c r="C235" s="4">
        <v>2015</v>
      </c>
      <c r="D235" s="4" t="s">
        <v>699</v>
      </c>
      <c r="E235" s="4">
        <v>3</v>
      </c>
      <c r="F235" s="4">
        <v>4</v>
      </c>
      <c r="G235" s="4"/>
      <c r="H235" s="4">
        <v>592</v>
      </c>
      <c r="I235" s="4">
        <v>602</v>
      </c>
      <c r="J235" s="4"/>
      <c r="K235" s="4">
        <v>20</v>
      </c>
      <c r="L235" s="4" t="s">
        <v>1936</v>
      </c>
      <c r="M235" s="4" t="s">
        <v>1937</v>
      </c>
      <c r="N235" s="4" t="s">
        <v>1938</v>
      </c>
      <c r="O235" s="4" t="s">
        <v>1939</v>
      </c>
      <c r="P235" s="4" t="s">
        <v>1940</v>
      </c>
      <c r="Q235" s="4"/>
      <c r="R235" s="4" t="s">
        <v>34</v>
      </c>
      <c r="S235" s="4" t="s">
        <v>33</v>
      </c>
      <c r="T235" s="4" t="s">
        <v>1941</v>
      </c>
      <c r="U235" s="4"/>
      <c r="V235" s="57" t="s">
        <v>63</v>
      </c>
      <c r="W235" s="58" t="s">
        <v>28</v>
      </c>
      <c r="X235" s="58" t="str">
        <f t="shared" si="218"/>
        <v>NPolymer-based</v>
      </c>
      <c r="Y235" s="58" t="s">
        <v>1038</v>
      </c>
      <c r="Z235" s="58" t="str">
        <f t="shared" si="219"/>
        <v>NPLATELET</v>
      </c>
      <c r="AA235" s="58" t="str">
        <f t="shared" si="220"/>
        <v>NPolymer-basedPLATELET</v>
      </c>
      <c r="AB235" s="8"/>
      <c r="AC235" s="8"/>
      <c r="AD235" s="8"/>
      <c r="AE235" s="8"/>
      <c r="AF235" s="8"/>
      <c r="AG235" s="8"/>
      <c r="AH235" s="8"/>
      <c r="AI235" s="8"/>
      <c r="AJ235" s="8"/>
      <c r="AK235" s="8">
        <f t="shared" si="180"/>
        <v>0</v>
      </c>
      <c r="AL235" s="8">
        <f t="shared" si="181"/>
        <v>0</v>
      </c>
      <c r="AM235" s="8">
        <f t="shared" si="182"/>
        <v>0</v>
      </c>
      <c r="AN235" s="8">
        <f t="shared" si="183"/>
        <v>0</v>
      </c>
      <c r="AO235" s="8">
        <f t="shared" si="184"/>
        <v>0</v>
      </c>
      <c r="AP235" s="8">
        <f t="shared" si="185"/>
        <v>0</v>
      </c>
      <c r="AQ235" s="8">
        <f t="shared" si="186"/>
        <v>0</v>
      </c>
      <c r="AR235" s="8">
        <f t="shared" si="187"/>
        <v>0</v>
      </c>
      <c r="AS235" s="8">
        <f t="shared" si="188"/>
        <v>0</v>
      </c>
      <c r="AT235" s="8">
        <f t="shared" si="189"/>
        <v>0</v>
      </c>
      <c r="AU235" s="8">
        <f t="shared" si="190"/>
        <v>0</v>
      </c>
      <c r="AV235" s="8">
        <f t="shared" si="191"/>
        <v>0</v>
      </c>
      <c r="AW235" s="8">
        <f t="shared" si="192"/>
        <v>0</v>
      </c>
      <c r="AX235" s="8">
        <f t="shared" si="193"/>
        <v>0</v>
      </c>
      <c r="AY235" s="8">
        <f t="shared" si="194"/>
        <v>0</v>
      </c>
      <c r="AZ235" s="8">
        <f t="shared" si="195"/>
        <v>0</v>
      </c>
      <c r="BA235" s="8">
        <f t="shared" si="196"/>
        <v>0</v>
      </c>
      <c r="BB235" s="8">
        <f t="shared" si="197"/>
        <v>0</v>
      </c>
      <c r="BC235" s="8">
        <f t="shared" si="198"/>
        <v>0</v>
      </c>
      <c r="BD235" s="8">
        <f t="shared" si="199"/>
        <v>0</v>
      </c>
      <c r="BE235" s="8">
        <f t="shared" si="200"/>
        <v>0</v>
      </c>
      <c r="BF235" s="8">
        <f t="shared" si="201"/>
        <v>0</v>
      </c>
      <c r="BG235" s="8">
        <f t="shared" si="202"/>
        <v>0</v>
      </c>
      <c r="BH235" s="8">
        <f t="shared" si="203"/>
        <v>0</v>
      </c>
      <c r="BI235" s="8">
        <f t="shared" si="204"/>
        <v>0</v>
      </c>
      <c r="BJ235" s="8">
        <f t="shared" si="205"/>
        <v>0</v>
      </c>
      <c r="BK235" s="8">
        <f t="shared" si="206"/>
        <v>0</v>
      </c>
      <c r="BL235" s="8">
        <f t="shared" si="207"/>
        <v>0</v>
      </c>
      <c r="BM235" s="8">
        <f t="shared" si="208"/>
        <v>0</v>
      </c>
      <c r="BN235" s="8">
        <f t="shared" si="179"/>
        <v>0</v>
      </c>
      <c r="BO235" s="8">
        <f t="shared" si="209"/>
        <v>0</v>
      </c>
      <c r="BP235" s="8">
        <f t="shared" si="210"/>
        <v>0</v>
      </c>
      <c r="BQ235" s="8">
        <f t="shared" si="211"/>
        <v>0</v>
      </c>
      <c r="BR235" s="8">
        <f t="shared" si="212"/>
        <v>0</v>
      </c>
      <c r="BS235" s="8">
        <f t="shared" si="213"/>
        <v>0</v>
      </c>
      <c r="BT235" s="44">
        <f t="shared" si="214"/>
        <v>0</v>
      </c>
      <c r="BU235" s="7"/>
    </row>
    <row r="236" spans="1:73" s="15" customFormat="1" ht="28.8" x14ac:dyDescent="0.3">
      <c r="A236" s="4" t="s">
        <v>1952</v>
      </c>
      <c r="B236" s="4" t="s">
        <v>4221</v>
      </c>
      <c r="C236" s="4">
        <v>2014</v>
      </c>
      <c r="D236" s="4" t="s">
        <v>295</v>
      </c>
      <c r="E236" s="4">
        <v>10</v>
      </c>
      <c r="F236" s="4">
        <v>6</v>
      </c>
      <c r="G236" s="4"/>
      <c r="H236" s="4">
        <v>1004</v>
      </c>
      <c r="I236" s="4">
        <v>1015</v>
      </c>
      <c r="J236" s="4"/>
      <c r="K236" s="4">
        <v>11</v>
      </c>
      <c r="L236" s="4" t="s">
        <v>1953</v>
      </c>
      <c r="M236" s="4" t="s">
        <v>1954</v>
      </c>
      <c r="N236" s="4" t="s">
        <v>1955</v>
      </c>
      <c r="O236" s="4" t="s">
        <v>1956</v>
      </c>
      <c r="P236" s="4" t="s">
        <v>1957</v>
      </c>
      <c r="Q236" s="4" t="s">
        <v>1958</v>
      </c>
      <c r="R236" s="4" t="s">
        <v>34</v>
      </c>
      <c r="S236" s="4" t="s">
        <v>33</v>
      </c>
      <c r="T236" s="4" t="s">
        <v>1959</v>
      </c>
      <c r="U236" s="4"/>
      <c r="V236" s="57" t="s">
        <v>63</v>
      </c>
      <c r="W236" s="58" t="s">
        <v>26</v>
      </c>
      <c r="X236" s="58" t="str">
        <f t="shared" si="218"/>
        <v>NInorganic</v>
      </c>
      <c r="Y236" s="58" t="s">
        <v>1038</v>
      </c>
      <c r="Z236" s="58" t="str">
        <f t="shared" si="219"/>
        <v>NPLATELET</v>
      </c>
      <c r="AA236" s="58" t="str">
        <f t="shared" si="220"/>
        <v>NInorganicPLATELET</v>
      </c>
      <c r="AB236" s="8"/>
      <c r="AC236" s="8"/>
      <c r="AD236" s="8"/>
      <c r="AE236" s="8"/>
      <c r="AF236" s="8"/>
      <c r="AG236" s="8"/>
      <c r="AH236" s="8"/>
      <c r="AI236" s="8"/>
      <c r="AJ236" s="8"/>
      <c r="AK236" s="8">
        <f t="shared" si="180"/>
        <v>0</v>
      </c>
      <c r="AL236" s="8">
        <f t="shared" si="181"/>
        <v>0</v>
      </c>
      <c r="AM236" s="8">
        <f t="shared" si="182"/>
        <v>0</v>
      </c>
      <c r="AN236" s="8">
        <f t="shared" si="183"/>
        <v>0</v>
      </c>
      <c r="AO236" s="8">
        <f t="shared" si="184"/>
        <v>0</v>
      </c>
      <c r="AP236" s="8">
        <f t="shared" si="185"/>
        <v>0</v>
      </c>
      <c r="AQ236" s="8">
        <f t="shared" si="186"/>
        <v>0</v>
      </c>
      <c r="AR236" s="8">
        <f t="shared" si="187"/>
        <v>0</v>
      </c>
      <c r="AS236" s="8">
        <f t="shared" si="188"/>
        <v>0</v>
      </c>
      <c r="AT236" s="8">
        <f t="shared" si="189"/>
        <v>0</v>
      </c>
      <c r="AU236" s="8">
        <f t="shared" si="190"/>
        <v>0</v>
      </c>
      <c r="AV236" s="8">
        <f t="shared" si="191"/>
        <v>0</v>
      </c>
      <c r="AW236" s="8">
        <f t="shared" si="192"/>
        <v>0</v>
      </c>
      <c r="AX236" s="8">
        <f t="shared" si="193"/>
        <v>0</v>
      </c>
      <c r="AY236" s="8">
        <f t="shared" si="194"/>
        <v>0</v>
      </c>
      <c r="AZ236" s="8">
        <f t="shared" si="195"/>
        <v>0</v>
      </c>
      <c r="BA236" s="8">
        <f t="shared" si="196"/>
        <v>0</v>
      </c>
      <c r="BB236" s="8">
        <f t="shared" si="197"/>
        <v>0</v>
      </c>
      <c r="BC236" s="8">
        <f t="shared" si="198"/>
        <v>0</v>
      </c>
      <c r="BD236" s="8">
        <f t="shared" si="199"/>
        <v>0</v>
      </c>
      <c r="BE236" s="8">
        <f t="shared" si="200"/>
        <v>0</v>
      </c>
      <c r="BF236" s="8">
        <f t="shared" si="201"/>
        <v>0</v>
      </c>
      <c r="BG236" s="8">
        <f t="shared" si="202"/>
        <v>0</v>
      </c>
      <c r="BH236" s="8">
        <f t="shared" si="203"/>
        <v>0</v>
      </c>
      <c r="BI236" s="8">
        <f t="shared" si="204"/>
        <v>0</v>
      </c>
      <c r="BJ236" s="8">
        <f t="shared" si="205"/>
        <v>0</v>
      </c>
      <c r="BK236" s="8">
        <f t="shared" si="206"/>
        <v>0</v>
      </c>
      <c r="BL236" s="8">
        <f t="shared" si="207"/>
        <v>0</v>
      </c>
      <c r="BM236" s="8">
        <f t="shared" si="208"/>
        <v>0</v>
      </c>
      <c r="BN236" s="8">
        <f t="shared" si="179"/>
        <v>0</v>
      </c>
      <c r="BO236" s="8">
        <f t="shared" si="209"/>
        <v>0</v>
      </c>
      <c r="BP236" s="8">
        <f t="shared" si="210"/>
        <v>0</v>
      </c>
      <c r="BQ236" s="8">
        <f t="shared" si="211"/>
        <v>0</v>
      </c>
      <c r="BR236" s="8">
        <f t="shared" si="212"/>
        <v>0</v>
      </c>
      <c r="BS236" s="8">
        <f t="shared" si="213"/>
        <v>0</v>
      </c>
      <c r="BT236" s="44">
        <f t="shared" si="214"/>
        <v>0</v>
      </c>
      <c r="BU236" s="7"/>
    </row>
    <row r="237" spans="1:73" s="15" customFormat="1" ht="28.8" x14ac:dyDescent="0.3">
      <c r="A237" s="4" t="s">
        <v>1961</v>
      </c>
      <c r="B237" s="4" t="s">
        <v>4222</v>
      </c>
      <c r="C237" s="4">
        <v>2014</v>
      </c>
      <c r="D237" s="4" t="s">
        <v>1918</v>
      </c>
      <c r="E237" s="4">
        <v>320</v>
      </c>
      <c r="F237" s="4"/>
      <c r="G237" s="4"/>
      <c r="H237" s="4">
        <v>614</v>
      </c>
      <c r="I237" s="4">
        <v>619</v>
      </c>
      <c r="J237" s="4"/>
      <c r="K237" s="4">
        <v>2</v>
      </c>
      <c r="L237" s="4" t="s">
        <v>1962</v>
      </c>
      <c r="M237" s="4" t="s">
        <v>1963</v>
      </c>
      <c r="N237" s="4" t="s">
        <v>1964</v>
      </c>
      <c r="O237" s="4" t="s">
        <v>1965</v>
      </c>
      <c r="P237" s="4" t="s">
        <v>1966</v>
      </c>
      <c r="Q237" s="4" t="s">
        <v>1967</v>
      </c>
      <c r="R237" s="4" t="s">
        <v>34</v>
      </c>
      <c r="S237" s="4" t="s">
        <v>33</v>
      </c>
      <c r="T237" s="4" t="s">
        <v>1968</v>
      </c>
      <c r="U237" s="4"/>
      <c r="V237" s="57" t="s">
        <v>63</v>
      </c>
      <c r="W237" s="58" t="s">
        <v>26</v>
      </c>
      <c r="X237" s="58" t="str">
        <f t="shared" si="218"/>
        <v>NInorganic</v>
      </c>
      <c r="Y237" s="58" t="s">
        <v>1038</v>
      </c>
      <c r="Z237" s="58" t="str">
        <f t="shared" si="219"/>
        <v>NPLATELET</v>
      </c>
      <c r="AA237" s="58" t="str">
        <f t="shared" si="220"/>
        <v>NInorganicPLATELET</v>
      </c>
      <c r="AB237" s="8"/>
      <c r="AC237" s="8"/>
      <c r="AD237" s="8"/>
      <c r="AE237" s="8"/>
      <c r="AF237" s="8"/>
      <c r="AG237" s="8"/>
      <c r="AH237" s="8"/>
      <c r="AI237" s="8"/>
      <c r="AJ237" s="8"/>
      <c r="AK237" s="8">
        <f t="shared" si="180"/>
        <v>0</v>
      </c>
      <c r="AL237" s="8">
        <f t="shared" si="181"/>
        <v>0</v>
      </c>
      <c r="AM237" s="8">
        <f t="shared" si="182"/>
        <v>0</v>
      </c>
      <c r="AN237" s="8">
        <f t="shared" si="183"/>
        <v>0</v>
      </c>
      <c r="AO237" s="8">
        <f t="shared" si="184"/>
        <v>0</v>
      </c>
      <c r="AP237" s="8">
        <f t="shared" si="185"/>
        <v>0</v>
      </c>
      <c r="AQ237" s="8">
        <f t="shared" si="186"/>
        <v>0</v>
      </c>
      <c r="AR237" s="8">
        <f t="shared" si="187"/>
        <v>0</v>
      </c>
      <c r="AS237" s="8">
        <f t="shared" si="188"/>
        <v>0</v>
      </c>
      <c r="AT237" s="8">
        <f t="shared" si="189"/>
        <v>0</v>
      </c>
      <c r="AU237" s="8">
        <f t="shared" si="190"/>
        <v>0</v>
      </c>
      <c r="AV237" s="8">
        <f t="shared" si="191"/>
        <v>0</v>
      </c>
      <c r="AW237" s="8">
        <f t="shared" si="192"/>
        <v>0</v>
      </c>
      <c r="AX237" s="8">
        <f t="shared" si="193"/>
        <v>0</v>
      </c>
      <c r="AY237" s="8">
        <f t="shared" si="194"/>
        <v>0</v>
      </c>
      <c r="AZ237" s="8">
        <f t="shared" si="195"/>
        <v>0</v>
      </c>
      <c r="BA237" s="8">
        <f t="shared" si="196"/>
        <v>0</v>
      </c>
      <c r="BB237" s="8">
        <f t="shared" si="197"/>
        <v>0</v>
      </c>
      <c r="BC237" s="8">
        <f t="shared" si="198"/>
        <v>0</v>
      </c>
      <c r="BD237" s="8">
        <f t="shared" si="199"/>
        <v>0</v>
      </c>
      <c r="BE237" s="8">
        <f t="shared" si="200"/>
        <v>0</v>
      </c>
      <c r="BF237" s="8">
        <f t="shared" si="201"/>
        <v>0</v>
      </c>
      <c r="BG237" s="8">
        <f t="shared" si="202"/>
        <v>0</v>
      </c>
      <c r="BH237" s="8">
        <f t="shared" si="203"/>
        <v>0</v>
      </c>
      <c r="BI237" s="8">
        <f t="shared" si="204"/>
        <v>0</v>
      </c>
      <c r="BJ237" s="8">
        <f t="shared" si="205"/>
        <v>0</v>
      </c>
      <c r="BK237" s="8">
        <f t="shared" si="206"/>
        <v>0</v>
      </c>
      <c r="BL237" s="8">
        <f t="shared" si="207"/>
        <v>0</v>
      </c>
      <c r="BM237" s="8">
        <f t="shared" si="208"/>
        <v>0</v>
      </c>
      <c r="BN237" s="8">
        <f t="shared" si="179"/>
        <v>0</v>
      </c>
      <c r="BO237" s="8">
        <f t="shared" si="209"/>
        <v>0</v>
      </c>
      <c r="BP237" s="8">
        <f t="shared" si="210"/>
        <v>0</v>
      </c>
      <c r="BQ237" s="8">
        <f t="shared" si="211"/>
        <v>0</v>
      </c>
      <c r="BR237" s="8">
        <f t="shared" si="212"/>
        <v>0</v>
      </c>
      <c r="BS237" s="8">
        <f t="shared" si="213"/>
        <v>0</v>
      </c>
      <c r="BT237" s="44">
        <f t="shared" si="214"/>
        <v>0</v>
      </c>
      <c r="BU237" s="7"/>
    </row>
    <row r="238" spans="1:73" s="15" customFormat="1" ht="28.8" x14ac:dyDescent="0.3">
      <c r="A238" s="4" t="s">
        <v>1969</v>
      </c>
      <c r="B238" s="4" t="s">
        <v>4223</v>
      </c>
      <c r="C238" s="4">
        <v>2014</v>
      </c>
      <c r="D238" s="4" t="s">
        <v>547</v>
      </c>
      <c r="E238" s="4">
        <v>102</v>
      </c>
      <c r="F238" s="4">
        <v>6</v>
      </c>
      <c r="G238" s="4"/>
      <c r="H238" s="4">
        <v>1909</v>
      </c>
      <c r="I238" s="4">
        <v>1920</v>
      </c>
      <c r="J238" s="4"/>
      <c r="K238" s="4">
        <v>6</v>
      </c>
      <c r="L238" s="4" t="s">
        <v>1970</v>
      </c>
      <c r="M238" s="4" t="s">
        <v>1971</v>
      </c>
      <c r="N238" s="4" t="s">
        <v>1972</v>
      </c>
      <c r="O238" s="4" t="s">
        <v>1973</v>
      </c>
      <c r="P238" s="4" t="s">
        <v>1974</v>
      </c>
      <c r="Q238" s="4" t="s">
        <v>1975</v>
      </c>
      <c r="R238" s="4" t="s">
        <v>34</v>
      </c>
      <c r="S238" s="4" t="s">
        <v>33</v>
      </c>
      <c r="T238" s="4" t="s">
        <v>1976</v>
      </c>
      <c r="U238" s="4"/>
      <c r="V238" s="57" t="s">
        <v>63</v>
      </c>
      <c r="W238" s="58" t="s">
        <v>26</v>
      </c>
      <c r="X238" s="58" t="str">
        <f t="shared" si="218"/>
        <v>NInorganic</v>
      </c>
      <c r="Y238" s="58" t="s">
        <v>1038</v>
      </c>
      <c r="Z238" s="58" t="str">
        <f t="shared" si="219"/>
        <v>NPLATELET</v>
      </c>
      <c r="AA238" s="58" t="str">
        <f t="shared" si="220"/>
        <v>NInorganicPLATELET</v>
      </c>
      <c r="AB238" s="8"/>
      <c r="AC238" s="8"/>
      <c r="AD238" s="8"/>
      <c r="AE238" s="8"/>
      <c r="AF238" s="8"/>
      <c r="AG238" s="8"/>
      <c r="AH238" s="8"/>
      <c r="AI238" s="8"/>
      <c r="AJ238" s="8"/>
      <c r="AK238" s="8">
        <f t="shared" si="180"/>
        <v>0</v>
      </c>
      <c r="AL238" s="8">
        <f t="shared" si="181"/>
        <v>0</v>
      </c>
      <c r="AM238" s="8">
        <f t="shared" si="182"/>
        <v>0</v>
      </c>
      <c r="AN238" s="8">
        <f t="shared" si="183"/>
        <v>0</v>
      </c>
      <c r="AO238" s="8">
        <f t="shared" si="184"/>
        <v>0</v>
      </c>
      <c r="AP238" s="8">
        <f t="shared" si="185"/>
        <v>0</v>
      </c>
      <c r="AQ238" s="8">
        <f t="shared" si="186"/>
        <v>0</v>
      </c>
      <c r="AR238" s="8">
        <f t="shared" si="187"/>
        <v>0</v>
      </c>
      <c r="AS238" s="8">
        <f t="shared" si="188"/>
        <v>0</v>
      </c>
      <c r="AT238" s="8">
        <f t="shared" si="189"/>
        <v>0</v>
      </c>
      <c r="AU238" s="8">
        <f t="shared" si="190"/>
        <v>0</v>
      </c>
      <c r="AV238" s="8">
        <f t="shared" si="191"/>
        <v>0</v>
      </c>
      <c r="AW238" s="8">
        <f t="shared" si="192"/>
        <v>0</v>
      </c>
      <c r="AX238" s="8">
        <f t="shared" si="193"/>
        <v>0</v>
      </c>
      <c r="AY238" s="8">
        <f t="shared" si="194"/>
        <v>0</v>
      </c>
      <c r="AZ238" s="8">
        <f t="shared" si="195"/>
        <v>0</v>
      </c>
      <c r="BA238" s="8">
        <f t="shared" si="196"/>
        <v>0</v>
      </c>
      <c r="BB238" s="8">
        <f t="shared" si="197"/>
        <v>0</v>
      </c>
      <c r="BC238" s="8">
        <f t="shared" si="198"/>
        <v>0</v>
      </c>
      <c r="BD238" s="8">
        <f t="shared" si="199"/>
        <v>0</v>
      </c>
      <c r="BE238" s="8">
        <f t="shared" si="200"/>
        <v>0</v>
      </c>
      <c r="BF238" s="8">
        <f t="shared" si="201"/>
        <v>0</v>
      </c>
      <c r="BG238" s="8">
        <f t="shared" si="202"/>
        <v>0</v>
      </c>
      <c r="BH238" s="8">
        <f t="shared" si="203"/>
        <v>0</v>
      </c>
      <c r="BI238" s="8">
        <f t="shared" si="204"/>
        <v>0</v>
      </c>
      <c r="BJ238" s="8">
        <f t="shared" si="205"/>
        <v>0</v>
      </c>
      <c r="BK238" s="8">
        <f t="shared" si="206"/>
        <v>0</v>
      </c>
      <c r="BL238" s="8">
        <f t="shared" si="207"/>
        <v>0</v>
      </c>
      <c r="BM238" s="8">
        <f t="shared" si="208"/>
        <v>0</v>
      </c>
      <c r="BN238" s="8">
        <f t="shared" si="179"/>
        <v>0</v>
      </c>
      <c r="BO238" s="8">
        <f t="shared" si="209"/>
        <v>0</v>
      </c>
      <c r="BP238" s="8">
        <f t="shared" si="210"/>
        <v>0</v>
      </c>
      <c r="BQ238" s="8">
        <f t="shared" si="211"/>
        <v>0</v>
      </c>
      <c r="BR238" s="8">
        <f t="shared" si="212"/>
        <v>0</v>
      </c>
      <c r="BS238" s="8">
        <f t="shared" si="213"/>
        <v>0</v>
      </c>
      <c r="BT238" s="44">
        <f t="shared" si="214"/>
        <v>0</v>
      </c>
      <c r="BU238" s="7"/>
    </row>
    <row r="239" spans="1:73" s="15" customFormat="1" ht="28.8" x14ac:dyDescent="0.3">
      <c r="A239" s="4" t="s">
        <v>1116</v>
      </c>
      <c r="B239" s="4" t="s">
        <v>1117</v>
      </c>
      <c r="C239" s="4">
        <v>2013</v>
      </c>
      <c r="D239" s="4" t="s">
        <v>90</v>
      </c>
      <c r="E239" s="4">
        <v>3</v>
      </c>
      <c r="F239" s="4"/>
      <c r="G239" s="4">
        <v>2584</v>
      </c>
      <c r="H239" s="4"/>
      <c r="I239" s="4"/>
      <c r="J239" s="4"/>
      <c r="K239" s="4">
        <v>18</v>
      </c>
      <c r="L239" s="4" t="s">
        <v>1118</v>
      </c>
      <c r="M239" s="4" t="s">
        <v>1119</v>
      </c>
      <c r="N239" s="4" t="s">
        <v>1120</v>
      </c>
      <c r="O239" s="4" t="s">
        <v>1121</v>
      </c>
      <c r="P239" s="4" t="s">
        <v>1122</v>
      </c>
      <c r="Q239" s="4"/>
      <c r="R239" s="4" t="s">
        <v>34</v>
      </c>
      <c r="S239" s="4" t="s">
        <v>33</v>
      </c>
      <c r="T239" s="4" t="s">
        <v>1123</v>
      </c>
      <c r="U239" s="4"/>
      <c r="V239" s="57" t="s">
        <v>63</v>
      </c>
      <c r="W239" s="58" t="s">
        <v>26</v>
      </c>
      <c r="X239" s="58" t="str">
        <f t="shared" si="218"/>
        <v>NInorganic</v>
      </c>
      <c r="Y239" s="58" t="s">
        <v>1038</v>
      </c>
      <c r="Z239" s="58" t="str">
        <f t="shared" si="219"/>
        <v>NPLATELET</v>
      </c>
      <c r="AA239" s="58" t="str">
        <f t="shared" si="220"/>
        <v>NInorganicPLATELET</v>
      </c>
      <c r="AB239" s="8"/>
      <c r="AC239" s="8"/>
      <c r="AD239" s="8"/>
      <c r="AE239" s="8"/>
      <c r="AF239" s="8"/>
      <c r="AG239" s="8"/>
      <c r="AH239" s="8"/>
      <c r="AI239" s="8"/>
      <c r="AJ239" s="8"/>
      <c r="AK239" s="8">
        <f t="shared" si="180"/>
        <v>0</v>
      </c>
      <c r="AL239" s="8">
        <f t="shared" si="181"/>
        <v>0</v>
      </c>
      <c r="AM239" s="8">
        <f t="shared" si="182"/>
        <v>0</v>
      </c>
      <c r="AN239" s="8">
        <f t="shared" si="183"/>
        <v>0</v>
      </c>
      <c r="AO239" s="8">
        <f t="shared" si="184"/>
        <v>0</v>
      </c>
      <c r="AP239" s="8">
        <f t="shared" si="185"/>
        <v>0</v>
      </c>
      <c r="AQ239" s="8">
        <f t="shared" si="186"/>
        <v>0</v>
      </c>
      <c r="AR239" s="8">
        <f t="shared" si="187"/>
        <v>0</v>
      </c>
      <c r="AS239" s="8">
        <f t="shared" si="188"/>
        <v>0</v>
      </c>
      <c r="AT239" s="8">
        <f t="shared" si="189"/>
        <v>0</v>
      </c>
      <c r="AU239" s="8">
        <f t="shared" si="190"/>
        <v>0</v>
      </c>
      <c r="AV239" s="8">
        <f t="shared" si="191"/>
        <v>0</v>
      </c>
      <c r="AW239" s="8">
        <f t="shared" si="192"/>
        <v>0</v>
      </c>
      <c r="AX239" s="8">
        <f t="shared" si="193"/>
        <v>0</v>
      </c>
      <c r="AY239" s="8">
        <f t="shared" si="194"/>
        <v>0</v>
      </c>
      <c r="AZ239" s="8">
        <f t="shared" si="195"/>
        <v>0</v>
      </c>
      <c r="BA239" s="8">
        <f t="shared" si="196"/>
        <v>0</v>
      </c>
      <c r="BB239" s="8">
        <f t="shared" si="197"/>
        <v>0</v>
      </c>
      <c r="BC239" s="8">
        <f t="shared" si="198"/>
        <v>0</v>
      </c>
      <c r="BD239" s="8">
        <f t="shared" si="199"/>
        <v>0</v>
      </c>
      <c r="BE239" s="8">
        <f t="shared" si="200"/>
        <v>0</v>
      </c>
      <c r="BF239" s="8">
        <f t="shared" si="201"/>
        <v>0</v>
      </c>
      <c r="BG239" s="8">
        <f t="shared" si="202"/>
        <v>0</v>
      </c>
      <c r="BH239" s="8">
        <f t="shared" si="203"/>
        <v>0</v>
      </c>
      <c r="BI239" s="8">
        <f t="shared" si="204"/>
        <v>0</v>
      </c>
      <c r="BJ239" s="8">
        <f t="shared" si="205"/>
        <v>0</v>
      </c>
      <c r="BK239" s="8">
        <f t="shared" si="206"/>
        <v>0</v>
      </c>
      <c r="BL239" s="8">
        <f t="shared" si="207"/>
        <v>0</v>
      </c>
      <c r="BM239" s="8">
        <f t="shared" si="208"/>
        <v>0</v>
      </c>
      <c r="BN239" s="8">
        <f t="shared" si="179"/>
        <v>0</v>
      </c>
      <c r="BO239" s="8">
        <f t="shared" si="209"/>
        <v>0</v>
      </c>
      <c r="BP239" s="8">
        <f t="shared" si="210"/>
        <v>0</v>
      </c>
      <c r="BQ239" s="8">
        <f t="shared" si="211"/>
        <v>0</v>
      </c>
      <c r="BR239" s="8">
        <f t="shared" si="212"/>
        <v>0</v>
      </c>
      <c r="BS239" s="8">
        <f t="shared" si="213"/>
        <v>0</v>
      </c>
      <c r="BT239" s="44">
        <f t="shared" si="214"/>
        <v>0</v>
      </c>
      <c r="BU239" s="7"/>
    </row>
    <row r="240" spans="1:73" s="15" customFormat="1" ht="28.8" x14ac:dyDescent="0.3">
      <c r="A240" s="4" t="s">
        <v>1366</v>
      </c>
      <c r="B240" s="4" t="s">
        <v>4177</v>
      </c>
      <c r="C240" s="4">
        <v>2013</v>
      </c>
      <c r="D240" s="4" t="s">
        <v>1367</v>
      </c>
      <c r="E240" s="4">
        <v>776</v>
      </c>
      <c r="F240" s="4"/>
      <c r="G240" s="4"/>
      <c r="H240" s="4">
        <v>17</v>
      </c>
      <c r="I240" s="4">
        <v>23</v>
      </c>
      <c r="J240" s="4"/>
      <c r="K240" s="4">
        <v>13</v>
      </c>
      <c r="L240" s="4" t="s">
        <v>1368</v>
      </c>
      <c r="M240" s="4" t="s">
        <v>1369</v>
      </c>
      <c r="N240" s="4" t="s">
        <v>1370</v>
      </c>
      <c r="O240" s="4" t="s">
        <v>1371</v>
      </c>
      <c r="P240" s="4" t="s">
        <v>1372</v>
      </c>
      <c r="Q240" s="4" t="s">
        <v>1373</v>
      </c>
      <c r="R240" s="4" t="s">
        <v>34</v>
      </c>
      <c r="S240" s="4" t="s">
        <v>33</v>
      </c>
      <c r="T240" s="4" t="s">
        <v>1374</v>
      </c>
      <c r="U240" s="4"/>
      <c r="V240" s="57" t="s">
        <v>63</v>
      </c>
      <c r="W240" s="58" t="s">
        <v>28</v>
      </c>
      <c r="X240" s="58" t="str">
        <f t="shared" si="218"/>
        <v>NPolymer-based</v>
      </c>
      <c r="Y240" s="58" t="s">
        <v>1038</v>
      </c>
      <c r="Z240" s="58" t="str">
        <f t="shared" si="219"/>
        <v>NPLATELET</v>
      </c>
      <c r="AA240" s="58" t="str">
        <f t="shared" si="220"/>
        <v>NPolymer-basedPLATELET</v>
      </c>
      <c r="AB240" s="8"/>
      <c r="AC240" s="8"/>
      <c r="AD240" s="8"/>
      <c r="AE240" s="8"/>
      <c r="AF240" s="8"/>
      <c r="AG240" s="8"/>
      <c r="AH240" s="8"/>
      <c r="AI240" s="8"/>
      <c r="AJ240" s="8"/>
      <c r="AK240" s="8">
        <f t="shared" si="180"/>
        <v>0</v>
      </c>
      <c r="AL240" s="8">
        <f t="shared" si="181"/>
        <v>0</v>
      </c>
      <c r="AM240" s="8">
        <f t="shared" si="182"/>
        <v>0</v>
      </c>
      <c r="AN240" s="8">
        <f t="shared" si="183"/>
        <v>0</v>
      </c>
      <c r="AO240" s="8">
        <f t="shared" si="184"/>
        <v>0</v>
      </c>
      <c r="AP240" s="8">
        <f t="shared" si="185"/>
        <v>0</v>
      </c>
      <c r="AQ240" s="8">
        <f t="shared" si="186"/>
        <v>0</v>
      </c>
      <c r="AR240" s="8">
        <f t="shared" si="187"/>
        <v>0</v>
      </c>
      <c r="AS240" s="8">
        <f t="shared" si="188"/>
        <v>0</v>
      </c>
      <c r="AT240" s="8">
        <f t="shared" si="189"/>
        <v>0</v>
      </c>
      <c r="AU240" s="8">
        <f t="shared" si="190"/>
        <v>0</v>
      </c>
      <c r="AV240" s="8">
        <f t="shared" si="191"/>
        <v>0</v>
      </c>
      <c r="AW240" s="8">
        <f t="shared" si="192"/>
        <v>0</v>
      </c>
      <c r="AX240" s="8">
        <f t="shared" si="193"/>
        <v>0</v>
      </c>
      <c r="AY240" s="8">
        <f t="shared" si="194"/>
        <v>0</v>
      </c>
      <c r="AZ240" s="8">
        <f t="shared" si="195"/>
        <v>0</v>
      </c>
      <c r="BA240" s="8">
        <f t="shared" si="196"/>
        <v>0</v>
      </c>
      <c r="BB240" s="8">
        <f t="shared" si="197"/>
        <v>0</v>
      </c>
      <c r="BC240" s="8">
        <f t="shared" si="198"/>
        <v>0</v>
      </c>
      <c r="BD240" s="8">
        <f t="shared" si="199"/>
        <v>0</v>
      </c>
      <c r="BE240" s="8">
        <f t="shared" si="200"/>
        <v>0</v>
      </c>
      <c r="BF240" s="8">
        <f t="shared" si="201"/>
        <v>0</v>
      </c>
      <c r="BG240" s="8">
        <f t="shared" si="202"/>
        <v>0</v>
      </c>
      <c r="BH240" s="8">
        <f t="shared" si="203"/>
        <v>0</v>
      </c>
      <c r="BI240" s="8">
        <f t="shared" si="204"/>
        <v>0</v>
      </c>
      <c r="BJ240" s="8">
        <f t="shared" si="205"/>
        <v>0</v>
      </c>
      <c r="BK240" s="8">
        <f t="shared" si="206"/>
        <v>0</v>
      </c>
      <c r="BL240" s="8">
        <f t="shared" si="207"/>
        <v>0</v>
      </c>
      <c r="BM240" s="8">
        <f t="shared" si="208"/>
        <v>0</v>
      </c>
      <c r="BN240" s="8">
        <f t="shared" si="179"/>
        <v>0</v>
      </c>
      <c r="BO240" s="8">
        <f t="shared" si="209"/>
        <v>0</v>
      </c>
      <c r="BP240" s="8">
        <f t="shared" si="210"/>
        <v>0</v>
      </c>
      <c r="BQ240" s="8">
        <f t="shared" si="211"/>
        <v>0</v>
      </c>
      <c r="BR240" s="8">
        <f t="shared" si="212"/>
        <v>0</v>
      </c>
      <c r="BS240" s="8">
        <f t="shared" si="213"/>
        <v>0</v>
      </c>
      <c r="BT240" s="44">
        <f t="shared" si="214"/>
        <v>0</v>
      </c>
      <c r="BU240" s="7"/>
    </row>
    <row r="241" spans="1:73" s="15" customFormat="1" ht="28.8" x14ac:dyDescent="0.3">
      <c r="A241" s="4" t="s">
        <v>1375</v>
      </c>
      <c r="B241" s="4" t="s">
        <v>4178</v>
      </c>
      <c r="C241" s="4">
        <v>2013</v>
      </c>
      <c r="D241" s="4" t="s">
        <v>699</v>
      </c>
      <c r="E241" s="4">
        <v>1</v>
      </c>
      <c r="F241" s="4">
        <v>4</v>
      </c>
      <c r="G241" s="4"/>
      <c r="H241" s="4">
        <v>447</v>
      </c>
      <c r="I241" s="4">
        <v>453</v>
      </c>
      <c r="J241" s="4"/>
      <c r="K241" s="4">
        <v>26</v>
      </c>
      <c r="L241" s="4" t="s">
        <v>1376</v>
      </c>
      <c r="M241" s="4" t="s">
        <v>1377</v>
      </c>
      <c r="N241" s="4" t="s">
        <v>1378</v>
      </c>
      <c r="O241" s="4" t="s">
        <v>1379</v>
      </c>
      <c r="P241" s="4" t="s">
        <v>1380</v>
      </c>
      <c r="Q241" s="4"/>
      <c r="R241" s="4" t="s">
        <v>34</v>
      </c>
      <c r="S241" s="4" t="s">
        <v>33</v>
      </c>
      <c r="T241" s="4" t="s">
        <v>1381</v>
      </c>
      <c r="U241" s="4"/>
      <c r="V241" s="57" t="s">
        <v>63</v>
      </c>
      <c r="W241" s="58" t="s">
        <v>28</v>
      </c>
      <c r="X241" s="58" t="str">
        <f t="shared" si="218"/>
        <v>NPolymer-based</v>
      </c>
      <c r="Y241" s="58" t="s">
        <v>1038</v>
      </c>
      <c r="Z241" s="58" t="str">
        <f t="shared" si="219"/>
        <v>NPLATELET</v>
      </c>
      <c r="AA241" s="58" t="str">
        <f t="shared" si="220"/>
        <v>NPolymer-basedPLATELET</v>
      </c>
      <c r="AB241" s="8"/>
      <c r="AC241" s="8"/>
      <c r="AD241" s="8"/>
      <c r="AE241" s="8"/>
      <c r="AF241" s="8"/>
      <c r="AG241" s="8"/>
      <c r="AH241" s="8"/>
      <c r="AI241" s="8"/>
      <c r="AJ241" s="8"/>
      <c r="AK241" s="8">
        <f t="shared" si="180"/>
        <v>0</v>
      </c>
      <c r="AL241" s="8">
        <f t="shared" si="181"/>
        <v>0</v>
      </c>
      <c r="AM241" s="8">
        <f t="shared" si="182"/>
        <v>0</v>
      </c>
      <c r="AN241" s="8">
        <f t="shared" si="183"/>
        <v>0</v>
      </c>
      <c r="AO241" s="8">
        <f t="shared" si="184"/>
        <v>0</v>
      </c>
      <c r="AP241" s="8">
        <f t="shared" si="185"/>
        <v>0</v>
      </c>
      <c r="AQ241" s="8">
        <f t="shared" si="186"/>
        <v>0</v>
      </c>
      <c r="AR241" s="8">
        <f t="shared" si="187"/>
        <v>0</v>
      </c>
      <c r="AS241" s="8">
        <f t="shared" si="188"/>
        <v>0</v>
      </c>
      <c r="AT241" s="8">
        <f t="shared" si="189"/>
        <v>0</v>
      </c>
      <c r="AU241" s="8">
        <f t="shared" si="190"/>
        <v>0</v>
      </c>
      <c r="AV241" s="8">
        <f t="shared" si="191"/>
        <v>0</v>
      </c>
      <c r="AW241" s="8">
        <f t="shared" si="192"/>
        <v>0</v>
      </c>
      <c r="AX241" s="8">
        <f t="shared" si="193"/>
        <v>0</v>
      </c>
      <c r="AY241" s="8">
        <f t="shared" si="194"/>
        <v>0</v>
      </c>
      <c r="AZ241" s="8">
        <f t="shared" si="195"/>
        <v>0</v>
      </c>
      <c r="BA241" s="8">
        <f t="shared" si="196"/>
        <v>0</v>
      </c>
      <c r="BB241" s="8">
        <f t="shared" si="197"/>
        <v>0</v>
      </c>
      <c r="BC241" s="8">
        <f t="shared" si="198"/>
        <v>0</v>
      </c>
      <c r="BD241" s="8">
        <f t="shared" si="199"/>
        <v>0</v>
      </c>
      <c r="BE241" s="8">
        <f t="shared" si="200"/>
        <v>0</v>
      </c>
      <c r="BF241" s="8">
        <f t="shared" si="201"/>
        <v>0</v>
      </c>
      <c r="BG241" s="8">
        <f t="shared" si="202"/>
        <v>0</v>
      </c>
      <c r="BH241" s="8">
        <f t="shared" si="203"/>
        <v>0</v>
      </c>
      <c r="BI241" s="8">
        <f t="shared" si="204"/>
        <v>0</v>
      </c>
      <c r="BJ241" s="8">
        <f t="shared" si="205"/>
        <v>0</v>
      </c>
      <c r="BK241" s="8">
        <f t="shared" si="206"/>
        <v>0</v>
      </c>
      <c r="BL241" s="8">
        <f t="shared" si="207"/>
        <v>0</v>
      </c>
      <c r="BM241" s="8">
        <f t="shared" si="208"/>
        <v>0</v>
      </c>
      <c r="BN241" s="8">
        <f t="shared" si="179"/>
        <v>0</v>
      </c>
      <c r="BO241" s="8">
        <f t="shared" si="209"/>
        <v>0</v>
      </c>
      <c r="BP241" s="8">
        <f t="shared" si="210"/>
        <v>0</v>
      </c>
      <c r="BQ241" s="8">
        <f t="shared" si="211"/>
        <v>0</v>
      </c>
      <c r="BR241" s="8">
        <f t="shared" si="212"/>
        <v>0</v>
      </c>
      <c r="BS241" s="8">
        <f t="shared" si="213"/>
        <v>0</v>
      </c>
      <c r="BT241" s="44">
        <f t="shared" si="214"/>
        <v>0</v>
      </c>
      <c r="BU241" s="7"/>
    </row>
    <row r="242" spans="1:73" s="15" customFormat="1" ht="28.8" x14ac:dyDescent="0.3">
      <c r="A242" s="4" t="s">
        <v>2005</v>
      </c>
      <c r="B242" s="4" t="s">
        <v>4224</v>
      </c>
      <c r="C242" s="4">
        <v>2012</v>
      </c>
      <c r="D242" s="4" t="s">
        <v>686</v>
      </c>
      <c r="E242" s="4">
        <v>12</v>
      </c>
      <c r="F242" s="4">
        <v>11</v>
      </c>
      <c r="G242" s="4"/>
      <c r="H242" s="4">
        <v>8287</v>
      </c>
      <c r="I242" s="4">
        <v>8292</v>
      </c>
      <c r="J242" s="4"/>
      <c r="K242" s="4">
        <v>22</v>
      </c>
      <c r="L242" s="4" t="s">
        <v>2006</v>
      </c>
      <c r="M242" s="4" t="s">
        <v>2007</v>
      </c>
      <c r="N242" s="4" t="s">
        <v>2008</v>
      </c>
      <c r="O242" s="4" t="s">
        <v>2009</v>
      </c>
      <c r="P242" s="4" t="s">
        <v>2010</v>
      </c>
      <c r="Q242" s="4" t="s">
        <v>2011</v>
      </c>
      <c r="R242" s="4" t="s">
        <v>34</v>
      </c>
      <c r="S242" s="4" t="s">
        <v>33</v>
      </c>
      <c r="T242" s="4" t="s">
        <v>2012</v>
      </c>
      <c r="U242" s="4"/>
      <c r="V242" s="57" t="s">
        <v>63</v>
      </c>
      <c r="W242" s="58" t="s">
        <v>26</v>
      </c>
      <c r="X242" s="58" t="str">
        <f t="shared" si="218"/>
        <v>NInorganic</v>
      </c>
      <c r="Y242" s="58" t="s">
        <v>1038</v>
      </c>
      <c r="Z242" s="58" t="str">
        <f t="shared" si="219"/>
        <v>NPLATELET</v>
      </c>
      <c r="AA242" s="58" t="str">
        <f t="shared" si="220"/>
        <v>NInorganicPLATELET</v>
      </c>
      <c r="AB242" s="8"/>
      <c r="AC242" s="8"/>
      <c r="AD242" s="8"/>
      <c r="AE242" s="8"/>
      <c r="AF242" s="8"/>
      <c r="AG242" s="8"/>
      <c r="AH242" s="8"/>
      <c r="AI242" s="8"/>
      <c r="AJ242" s="8"/>
      <c r="AK242" s="8">
        <f t="shared" si="180"/>
        <v>0</v>
      </c>
      <c r="AL242" s="8">
        <f t="shared" si="181"/>
        <v>0</v>
      </c>
      <c r="AM242" s="8">
        <f t="shared" si="182"/>
        <v>0</v>
      </c>
      <c r="AN242" s="8">
        <f t="shared" si="183"/>
        <v>0</v>
      </c>
      <c r="AO242" s="8">
        <f t="shared" si="184"/>
        <v>0</v>
      </c>
      <c r="AP242" s="8">
        <f t="shared" si="185"/>
        <v>0</v>
      </c>
      <c r="AQ242" s="8">
        <f t="shared" si="186"/>
        <v>0</v>
      </c>
      <c r="AR242" s="8">
        <f t="shared" si="187"/>
        <v>0</v>
      </c>
      <c r="AS242" s="8">
        <f t="shared" si="188"/>
        <v>0</v>
      </c>
      <c r="AT242" s="8">
        <f t="shared" si="189"/>
        <v>0</v>
      </c>
      <c r="AU242" s="8">
        <f t="shared" si="190"/>
        <v>0</v>
      </c>
      <c r="AV242" s="8">
        <f t="shared" si="191"/>
        <v>0</v>
      </c>
      <c r="AW242" s="8">
        <f t="shared" si="192"/>
        <v>0</v>
      </c>
      <c r="AX242" s="8">
        <f t="shared" si="193"/>
        <v>0</v>
      </c>
      <c r="AY242" s="8">
        <f t="shared" si="194"/>
        <v>0</v>
      </c>
      <c r="AZ242" s="8">
        <f t="shared" si="195"/>
        <v>0</v>
      </c>
      <c r="BA242" s="8">
        <f t="shared" si="196"/>
        <v>0</v>
      </c>
      <c r="BB242" s="8">
        <f t="shared" si="197"/>
        <v>0</v>
      </c>
      <c r="BC242" s="8">
        <f t="shared" si="198"/>
        <v>0</v>
      </c>
      <c r="BD242" s="8">
        <f t="shared" si="199"/>
        <v>0</v>
      </c>
      <c r="BE242" s="8">
        <f t="shared" si="200"/>
        <v>0</v>
      </c>
      <c r="BF242" s="8">
        <f t="shared" si="201"/>
        <v>0</v>
      </c>
      <c r="BG242" s="8">
        <f t="shared" si="202"/>
        <v>0</v>
      </c>
      <c r="BH242" s="8">
        <f t="shared" si="203"/>
        <v>0</v>
      </c>
      <c r="BI242" s="8">
        <f t="shared" si="204"/>
        <v>0</v>
      </c>
      <c r="BJ242" s="8">
        <f t="shared" si="205"/>
        <v>0</v>
      </c>
      <c r="BK242" s="8">
        <f t="shared" si="206"/>
        <v>0</v>
      </c>
      <c r="BL242" s="8">
        <f t="shared" si="207"/>
        <v>0</v>
      </c>
      <c r="BM242" s="8">
        <f t="shared" si="208"/>
        <v>0</v>
      </c>
      <c r="BN242" s="8">
        <f t="shared" si="179"/>
        <v>0</v>
      </c>
      <c r="BO242" s="8">
        <f t="shared" si="209"/>
        <v>0</v>
      </c>
      <c r="BP242" s="8">
        <f t="shared" si="210"/>
        <v>0</v>
      </c>
      <c r="BQ242" s="8">
        <f t="shared" si="211"/>
        <v>0</v>
      </c>
      <c r="BR242" s="8">
        <f t="shared" si="212"/>
        <v>0</v>
      </c>
      <c r="BS242" s="8">
        <f t="shared" si="213"/>
        <v>0</v>
      </c>
      <c r="BT242" s="44">
        <f t="shared" si="214"/>
        <v>0</v>
      </c>
      <c r="BU242" s="7"/>
    </row>
    <row r="243" spans="1:73" s="15" customFormat="1" ht="28.8" x14ac:dyDescent="0.3">
      <c r="A243" s="4" t="s">
        <v>2013</v>
      </c>
      <c r="B243" s="4" t="s">
        <v>4225</v>
      </c>
      <c r="C243" s="4">
        <v>2012</v>
      </c>
      <c r="D243" s="4" t="s">
        <v>2014</v>
      </c>
      <c r="E243" s="4">
        <v>22</v>
      </c>
      <c r="F243" s="4">
        <v>34</v>
      </c>
      <c r="G243" s="4"/>
      <c r="H243" s="4">
        <v>17853</v>
      </c>
      <c r="I243" s="4">
        <v>17863</v>
      </c>
      <c r="J243" s="4"/>
      <c r="K243" s="4">
        <v>18</v>
      </c>
      <c r="L243" s="4" t="s">
        <v>2015</v>
      </c>
      <c r="M243" s="4" t="s">
        <v>2016</v>
      </c>
      <c r="N243" s="4" t="s">
        <v>2017</v>
      </c>
      <c r="O243" s="4" t="s">
        <v>2018</v>
      </c>
      <c r="P243" s="4" t="s">
        <v>2019</v>
      </c>
      <c r="Q243" s="4"/>
      <c r="R243" s="4" t="s">
        <v>34</v>
      </c>
      <c r="S243" s="4" t="s">
        <v>33</v>
      </c>
      <c r="T243" s="4" t="s">
        <v>2020</v>
      </c>
      <c r="U243" s="4"/>
      <c r="V243" s="57" t="s">
        <v>63</v>
      </c>
      <c r="W243" s="58" t="s">
        <v>28</v>
      </c>
      <c r="X243" s="58" t="str">
        <f t="shared" si="218"/>
        <v>NPolymer-based</v>
      </c>
      <c r="Y243" s="58" t="s">
        <v>1038</v>
      </c>
      <c r="Z243" s="58" t="str">
        <f t="shared" si="219"/>
        <v>NPLATELET</v>
      </c>
      <c r="AA243" s="58" t="str">
        <f t="shared" si="220"/>
        <v>NPolymer-basedPLATELET</v>
      </c>
      <c r="AB243" s="8"/>
      <c r="AC243" s="8"/>
      <c r="AD243" s="8"/>
      <c r="AE243" s="8"/>
      <c r="AF243" s="8"/>
      <c r="AG243" s="8"/>
      <c r="AH243" s="8"/>
      <c r="AI243" s="8"/>
      <c r="AJ243" s="8"/>
      <c r="AK243" s="8">
        <f t="shared" si="180"/>
        <v>0</v>
      </c>
      <c r="AL243" s="8">
        <f t="shared" si="181"/>
        <v>0</v>
      </c>
      <c r="AM243" s="8">
        <f t="shared" si="182"/>
        <v>0</v>
      </c>
      <c r="AN243" s="8">
        <f t="shared" si="183"/>
        <v>0</v>
      </c>
      <c r="AO243" s="8">
        <f t="shared" si="184"/>
        <v>0</v>
      </c>
      <c r="AP243" s="8">
        <f t="shared" si="185"/>
        <v>0</v>
      </c>
      <c r="AQ243" s="8">
        <f t="shared" si="186"/>
        <v>0</v>
      </c>
      <c r="AR243" s="8">
        <f t="shared" si="187"/>
        <v>0</v>
      </c>
      <c r="AS243" s="8">
        <f t="shared" si="188"/>
        <v>0</v>
      </c>
      <c r="AT243" s="8">
        <f t="shared" si="189"/>
        <v>0</v>
      </c>
      <c r="AU243" s="8">
        <f t="shared" si="190"/>
        <v>0</v>
      </c>
      <c r="AV243" s="8">
        <f t="shared" si="191"/>
        <v>0</v>
      </c>
      <c r="AW243" s="8">
        <f t="shared" si="192"/>
        <v>0</v>
      </c>
      <c r="AX243" s="8">
        <f t="shared" si="193"/>
        <v>0</v>
      </c>
      <c r="AY243" s="8">
        <f t="shared" si="194"/>
        <v>0</v>
      </c>
      <c r="AZ243" s="8">
        <f t="shared" si="195"/>
        <v>0</v>
      </c>
      <c r="BA243" s="8">
        <f t="shared" si="196"/>
        <v>0</v>
      </c>
      <c r="BB243" s="8">
        <f t="shared" si="197"/>
        <v>0</v>
      </c>
      <c r="BC243" s="8">
        <f t="shared" si="198"/>
        <v>0</v>
      </c>
      <c r="BD243" s="8">
        <f t="shared" si="199"/>
        <v>0</v>
      </c>
      <c r="BE243" s="8">
        <f t="shared" si="200"/>
        <v>0</v>
      </c>
      <c r="BF243" s="8">
        <f t="shared" si="201"/>
        <v>0</v>
      </c>
      <c r="BG243" s="8">
        <f t="shared" si="202"/>
        <v>0</v>
      </c>
      <c r="BH243" s="8">
        <f t="shared" si="203"/>
        <v>0</v>
      </c>
      <c r="BI243" s="8">
        <f t="shared" si="204"/>
        <v>0</v>
      </c>
      <c r="BJ243" s="8">
        <f t="shared" si="205"/>
        <v>0</v>
      </c>
      <c r="BK243" s="8">
        <f t="shared" si="206"/>
        <v>0</v>
      </c>
      <c r="BL243" s="8">
        <f t="shared" si="207"/>
        <v>0</v>
      </c>
      <c r="BM243" s="8">
        <f t="shared" si="208"/>
        <v>0</v>
      </c>
      <c r="BN243" s="8">
        <f t="shared" si="179"/>
        <v>0</v>
      </c>
      <c r="BO243" s="8">
        <f t="shared" si="209"/>
        <v>0</v>
      </c>
      <c r="BP243" s="8">
        <f t="shared" si="210"/>
        <v>0</v>
      </c>
      <c r="BQ243" s="8">
        <f t="shared" si="211"/>
        <v>0</v>
      </c>
      <c r="BR243" s="8">
        <f t="shared" si="212"/>
        <v>0</v>
      </c>
      <c r="BS243" s="8">
        <f t="shared" si="213"/>
        <v>0</v>
      </c>
      <c r="BT243" s="44">
        <f t="shared" si="214"/>
        <v>0</v>
      </c>
      <c r="BU243" s="7"/>
    </row>
    <row r="244" spans="1:73" s="15" customFormat="1" ht="28.8" x14ac:dyDescent="0.3">
      <c r="A244" s="4" t="s">
        <v>2021</v>
      </c>
      <c r="B244" s="4" t="s">
        <v>4226</v>
      </c>
      <c r="C244" s="4">
        <v>2012</v>
      </c>
      <c r="D244" s="4" t="s">
        <v>2014</v>
      </c>
      <c r="E244" s="4">
        <v>22</v>
      </c>
      <c r="F244" s="4">
        <v>30</v>
      </c>
      <c r="G244" s="4"/>
      <c r="H244" s="4">
        <v>15362</v>
      </c>
      <c r="I244" s="4">
        <v>15369</v>
      </c>
      <c r="J244" s="4"/>
      <c r="K244" s="4">
        <v>34</v>
      </c>
      <c r="L244" s="4" t="s">
        <v>2022</v>
      </c>
      <c r="M244" s="4" t="s">
        <v>2023</v>
      </c>
      <c r="N244" s="4" t="s">
        <v>2024</v>
      </c>
      <c r="O244" s="4" t="s">
        <v>2025</v>
      </c>
      <c r="P244" s="4" t="s">
        <v>2026</v>
      </c>
      <c r="Q244" s="4"/>
      <c r="R244" s="4" t="s">
        <v>34</v>
      </c>
      <c r="S244" s="4" t="s">
        <v>33</v>
      </c>
      <c r="T244" s="4" t="s">
        <v>2027</v>
      </c>
      <c r="U244" s="4"/>
      <c r="V244" s="57" t="s">
        <v>63</v>
      </c>
      <c r="W244" s="58" t="s">
        <v>28</v>
      </c>
      <c r="X244" s="58" t="str">
        <f t="shared" si="218"/>
        <v>NPolymer-based</v>
      </c>
      <c r="Y244" s="58" t="s">
        <v>1038</v>
      </c>
      <c r="Z244" s="58" t="str">
        <f t="shared" si="219"/>
        <v>NPLATELET</v>
      </c>
      <c r="AA244" s="58" t="str">
        <f t="shared" si="220"/>
        <v>NPolymer-basedPLATELET</v>
      </c>
      <c r="AB244" s="8"/>
      <c r="AC244" s="8"/>
      <c r="AD244" s="8"/>
      <c r="AE244" s="8"/>
      <c r="AF244" s="8"/>
      <c r="AG244" s="8"/>
      <c r="AH244" s="8"/>
      <c r="AI244" s="8"/>
      <c r="AJ244" s="8"/>
      <c r="AK244" s="8">
        <f t="shared" si="180"/>
        <v>0</v>
      </c>
      <c r="AL244" s="8">
        <f t="shared" si="181"/>
        <v>0</v>
      </c>
      <c r="AM244" s="8">
        <f t="shared" si="182"/>
        <v>0</v>
      </c>
      <c r="AN244" s="8">
        <f t="shared" si="183"/>
        <v>0</v>
      </c>
      <c r="AO244" s="8">
        <f t="shared" si="184"/>
        <v>0</v>
      </c>
      <c r="AP244" s="8">
        <f t="shared" si="185"/>
        <v>0</v>
      </c>
      <c r="AQ244" s="8">
        <f t="shared" si="186"/>
        <v>0</v>
      </c>
      <c r="AR244" s="8">
        <f t="shared" si="187"/>
        <v>0</v>
      </c>
      <c r="AS244" s="8">
        <f t="shared" si="188"/>
        <v>0</v>
      </c>
      <c r="AT244" s="8">
        <f t="shared" si="189"/>
        <v>0</v>
      </c>
      <c r="AU244" s="8">
        <f t="shared" si="190"/>
        <v>0</v>
      </c>
      <c r="AV244" s="8">
        <f t="shared" si="191"/>
        <v>0</v>
      </c>
      <c r="AW244" s="8">
        <f t="shared" si="192"/>
        <v>0</v>
      </c>
      <c r="AX244" s="8">
        <f t="shared" si="193"/>
        <v>0</v>
      </c>
      <c r="AY244" s="8">
        <f t="shared" si="194"/>
        <v>0</v>
      </c>
      <c r="AZ244" s="8">
        <f t="shared" si="195"/>
        <v>0</v>
      </c>
      <c r="BA244" s="8">
        <f t="shared" si="196"/>
        <v>0</v>
      </c>
      <c r="BB244" s="8">
        <f t="shared" si="197"/>
        <v>0</v>
      </c>
      <c r="BC244" s="8">
        <f t="shared" si="198"/>
        <v>0</v>
      </c>
      <c r="BD244" s="8">
        <f t="shared" si="199"/>
        <v>0</v>
      </c>
      <c r="BE244" s="8">
        <f t="shared" si="200"/>
        <v>0</v>
      </c>
      <c r="BF244" s="8">
        <f t="shared" si="201"/>
        <v>0</v>
      </c>
      <c r="BG244" s="8">
        <f t="shared" si="202"/>
        <v>0</v>
      </c>
      <c r="BH244" s="8">
        <f t="shared" si="203"/>
        <v>0</v>
      </c>
      <c r="BI244" s="8">
        <f t="shared" si="204"/>
        <v>0</v>
      </c>
      <c r="BJ244" s="8">
        <f t="shared" si="205"/>
        <v>0</v>
      </c>
      <c r="BK244" s="8">
        <f t="shared" si="206"/>
        <v>0</v>
      </c>
      <c r="BL244" s="8">
        <f t="shared" si="207"/>
        <v>0</v>
      </c>
      <c r="BM244" s="8">
        <f t="shared" si="208"/>
        <v>0</v>
      </c>
      <c r="BN244" s="8">
        <f t="shared" si="179"/>
        <v>0</v>
      </c>
      <c r="BO244" s="8">
        <f t="shared" si="209"/>
        <v>0</v>
      </c>
      <c r="BP244" s="8">
        <f t="shared" si="210"/>
        <v>0</v>
      </c>
      <c r="BQ244" s="8">
        <f t="shared" si="211"/>
        <v>0</v>
      </c>
      <c r="BR244" s="8">
        <f t="shared" si="212"/>
        <v>0</v>
      </c>
      <c r="BS244" s="8">
        <f t="shared" si="213"/>
        <v>0</v>
      </c>
      <c r="BT244" s="44">
        <f t="shared" si="214"/>
        <v>0</v>
      </c>
      <c r="BU244" s="7"/>
    </row>
    <row r="245" spans="1:73" s="15" customFormat="1" ht="28.8" x14ac:dyDescent="0.3">
      <c r="A245" s="4" t="s">
        <v>818</v>
      </c>
      <c r="B245" s="4" t="s">
        <v>817</v>
      </c>
      <c r="C245" s="4">
        <v>2012</v>
      </c>
      <c r="D245" s="4" t="s">
        <v>295</v>
      </c>
      <c r="E245" s="4">
        <v>8</v>
      </c>
      <c r="F245" s="4">
        <v>4</v>
      </c>
      <c r="G245" s="4"/>
      <c r="H245" s="4">
        <v>642</v>
      </c>
      <c r="I245" s="4">
        <v>658</v>
      </c>
      <c r="J245" s="4"/>
      <c r="K245" s="4">
        <v>15</v>
      </c>
      <c r="L245" s="4" t="s">
        <v>816</v>
      </c>
      <c r="M245" s="4" t="s">
        <v>815</v>
      </c>
      <c r="N245" s="4" t="s">
        <v>814</v>
      </c>
      <c r="O245" s="4" t="s">
        <v>813</v>
      </c>
      <c r="P245" s="4" t="s">
        <v>812</v>
      </c>
      <c r="Q245" s="4" t="s">
        <v>811</v>
      </c>
      <c r="R245" s="4" t="s">
        <v>34</v>
      </c>
      <c r="S245" s="4" t="s">
        <v>33</v>
      </c>
      <c r="T245" s="4" t="s">
        <v>810</v>
      </c>
      <c r="U245" s="4"/>
      <c r="V245" s="57" t="s">
        <v>63</v>
      </c>
      <c r="W245" s="58" t="s">
        <v>28</v>
      </c>
      <c r="X245" s="58" t="str">
        <f t="shared" si="218"/>
        <v>NPolymer-based</v>
      </c>
      <c r="Y245" s="58" t="s">
        <v>1038</v>
      </c>
      <c r="Z245" s="58" t="str">
        <f t="shared" si="219"/>
        <v>NPLATELET</v>
      </c>
      <c r="AA245" s="58" t="str">
        <f t="shared" si="220"/>
        <v>NPolymer-basedPLATELET</v>
      </c>
      <c r="AB245" s="8"/>
      <c r="AC245" s="8"/>
      <c r="AD245" s="8"/>
      <c r="AE245" s="8"/>
      <c r="AF245" s="8"/>
      <c r="AG245" s="8"/>
      <c r="AH245" s="8"/>
      <c r="AI245" s="8"/>
      <c r="AJ245" s="8"/>
      <c r="AK245" s="8">
        <f t="shared" si="180"/>
        <v>0</v>
      </c>
      <c r="AL245" s="8">
        <f t="shared" si="181"/>
        <v>0</v>
      </c>
      <c r="AM245" s="8">
        <f t="shared" si="182"/>
        <v>0</v>
      </c>
      <c r="AN245" s="8">
        <f t="shared" si="183"/>
        <v>0</v>
      </c>
      <c r="AO245" s="8">
        <f t="shared" si="184"/>
        <v>0</v>
      </c>
      <c r="AP245" s="8">
        <f t="shared" si="185"/>
        <v>0</v>
      </c>
      <c r="AQ245" s="8">
        <f t="shared" si="186"/>
        <v>0</v>
      </c>
      <c r="AR245" s="8">
        <f t="shared" si="187"/>
        <v>0</v>
      </c>
      <c r="AS245" s="8">
        <f t="shared" si="188"/>
        <v>0</v>
      </c>
      <c r="AT245" s="8">
        <f t="shared" si="189"/>
        <v>0</v>
      </c>
      <c r="AU245" s="8">
        <f t="shared" si="190"/>
        <v>0</v>
      </c>
      <c r="AV245" s="8">
        <f t="shared" si="191"/>
        <v>0</v>
      </c>
      <c r="AW245" s="8">
        <f t="shared" si="192"/>
        <v>0</v>
      </c>
      <c r="AX245" s="8">
        <f t="shared" si="193"/>
        <v>0</v>
      </c>
      <c r="AY245" s="8">
        <f t="shared" si="194"/>
        <v>0</v>
      </c>
      <c r="AZ245" s="8">
        <f t="shared" si="195"/>
        <v>0</v>
      </c>
      <c r="BA245" s="8">
        <f t="shared" si="196"/>
        <v>0</v>
      </c>
      <c r="BB245" s="8">
        <f t="shared" si="197"/>
        <v>0</v>
      </c>
      <c r="BC245" s="8">
        <f t="shared" si="198"/>
        <v>0</v>
      </c>
      <c r="BD245" s="8">
        <f t="shared" si="199"/>
        <v>0</v>
      </c>
      <c r="BE245" s="8">
        <f t="shared" si="200"/>
        <v>0</v>
      </c>
      <c r="BF245" s="8">
        <f t="shared" si="201"/>
        <v>0</v>
      </c>
      <c r="BG245" s="8">
        <f t="shared" si="202"/>
        <v>0</v>
      </c>
      <c r="BH245" s="8">
        <f t="shared" si="203"/>
        <v>0</v>
      </c>
      <c r="BI245" s="8">
        <f t="shared" si="204"/>
        <v>0</v>
      </c>
      <c r="BJ245" s="8">
        <f t="shared" si="205"/>
        <v>0</v>
      </c>
      <c r="BK245" s="8">
        <f t="shared" si="206"/>
        <v>0</v>
      </c>
      <c r="BL245" s="8">
        <f t="shared" si="207"/>
        <v>0</v>
      </c>
      <c r="BM245" s="8">
        <f t="shared" si="208"/>
        <v>0</v>
      </c>
      <c r="BN245" s="8">
        <f t="shared" ref="BN245:BN316" si="221">IF(AND($Z245=BN$2,AD245="x"),1,0)</f>
        <v>0</v>
      </c>
      <c r="BO245" s="8">
        <f t="shared" si="209"/>
        <v>0</v>
      </c>
      <c r="BP245" s="8">
        <f t="shared" si="210"/>
        <v>0</v>
      </c>
      <c r="BQ245" s="8">
        <f t="shared" si="211"/>
        <v>0</v>
      </c>
      <c r="BR245" s="8">
        <f t="shared" si="212"/>
        <v>0</v>
      </c>
      <c r="BS245" s="8">
        <f t="shared" si="213"/>
        <v>0</v>
      </c>
      <c r="BT245" s="44">
        <f t="shared" si="214"/>
        <v>0</v>
      </c>
      <c r="BU245" s="7"/>
    </row>
    <row r="246" spans="1:73" s="15" customFormat="1" ht="28.8" x14ac:dyDescent="0.3">
      <c r="A246" s="4" t="s">
        <v>2037</v>
      </c>
      <c r="B246" s="4" t="s">
        <v>4227</v>
      </c>
      <c r="C246" s="4">
        <v>2012</v>
      </c>
      <c r="D246" s="4" t="s">
        <v>1392</v>
      </c>
      <c r="E246" s="4">
        <v>8</v>
      </c>
      <c r="F246" s="4">
        <v>8</v>
      </c>
      <c r="G246" s="4"/>
      <c r="H246" s="4">
        <v>1251</v>
      </c>
      <c r="I246" s="4">
        <v>1263</v>
      </c>
      <c r="J246" s="4"/>
      <c r="K246" s="4">
        <v>115</v>
      </c>
      <c r="L246" s="4" t="s">
        <v>2038</v>
      </c>
      <c r="M246" s="4" t="s">
        <v>2039</v>
      </c>
      <c r="N246" s="4" t="s">
        <v>2040</v>
      </c>
      <c r="O246" s="4" t="s">
        <v>2041</v>
      </c>
      <c r="P246" s="4" t="s">
        <v>2042</v>
      </c>
      <c r="Q246" s="4" t="s">
        <v>2043</v>
      </c>
      <c r="R246" s="4" t="s">
        <v>34</v>
      </c>
      <c r="S246" s="4" t="s">
        <v>33</v>
      </c>
      <c r="T246" s="4" t="s">
        <v>2044</v>
      </c>
      <c r="U246" s="4"/>
      <c r="V246" s="57" t="s">
        <v>63</v>
      </c>
      <c r="W246" s="58" t="s">
        <v>26</v>
      </c>
      <c r="X246" s="58" t="str">
        <f t="shared" si="218"/>
        <v>NInorganic</v>
      </c>
      <c r="Y246" s="58" t="s">
        <v>1038</v>
      </c>
      <c r="Z246" s="58" t="str">
        <f t="shared" si="219"/>
        <v>NPLATELET</v>
      </c>
      <c r="AA246" s="58" t="str">
        <f t="shared" si="220"/>
        <v>NInorganicPLATELET</v>
      </c>
      <c r="AB246" s="8"/>
      <c r="AC246" s="8"/>
      <c r="AD246" s="8"/>
      <c r="AE246" s="8"/>
      <c r="AF246" s="8"/>
      <c r="AG246" s="8"/>
      <c r="AH246" s="8"/>
      <c r="AI246" s="8"/>
      <c r="AJ246" s="8"/>
      <c r="AK246" s="8">
        <f t="shared" si="180"/>
        <v>0</v>
      </c>
      <c r="AL246" s="8">
        <f t="shared" si="181"/>
        <v>0</v>
      </c>
      <c r="AM246" s="8">
        <f t="shared" si="182"/>
        <v>0</v>
      </c>
      <c r="AN246" s="8">
        <f t="shared" si="183"/>
        <v>0</v>
      </c>
      <c r="AO246" s="8">
        <f t="shared" si="184"/>
        <v>0</v>
      </c>
      <c r="AP246" s="8">
        <f t="shared" si="185"/>
        <v>0</v>
      </c>
      <c r="AQ246" s="8">
        <f t="shared" si="186"/>
        <v>0</v>
      </c>
      <c r="AR246" s="8">
        <f t="shared" si="187"/>
        <v>0</v>
      </c>
      <c r="AS246" s="8">
        <f t="shared" si="188"/>
        <v>0</v>
      </c>
      <c r="AT246" s="8">
        <f t="shared" si="189"/>
        <v>0</v>
      </c>
      <c r="AU246" s="8">
        <f t="shared" si="190"/>
        <v>0</v>
      </c>
      <c r="AV246" s="8">
        <f t="shared" si="191"/>
        <v>0</v>
      </c>
      <c r="AW246" s="8">
        <f t="shared" si="192"/>
        <v>0</v>
      </c>
      <c r="AX246" s="8">
        <f t="shared" si="193"/>
        <v>0</v>
      </c>
      <c r="AY246" s="8">
        <f t="shared" si="194"/>
        <v>0</v>
      </c>
      <c r="AZ246" s="8">
        <f t="shared" si="195"/>
        <v>0</v>
      </c>
      <c r="BA246" s="8">
        <f t="shared" si="196"/>
        <v>0</v>
      </c>
      <c r="BB246" s="8">
        <f t="shared" si="197"/>
        <v>0</v>
      </c>
      <c r="BC246" s="8">
        <f t="shared" si="198"/>
        <v>0</v>
      </c>
      <c r="BD246" s="8">
        <f t="shared" si="199"/>
        <v>0</v>
      </c>
      <c r="BE246" s="8">
        <f t="shared" si="200"/>
        <v>0</v>
      </c>
      <c r="BF246" s="8">
        <f t="shared" si="201"/>
        <v>0</v>
      </c>
      <c r="BG246" s="8">
        <f t="shared" si="202"/>
        <v>0</v>
      </c>
      <c r="BH246" s="8">
        <f t="shared" si="203"/>
        <v>0</v>
      </c>
      <c r="BI246" s="8">
        <f t="shared" si="204"/>
        <v>0</v>
      </c>
      <c r="BJ246" s="8">
        <f t="shared" si="205"/>
        <v>0</v>
      </c>
      <c r="BK246" s="8">
        <f t="shared" si="206"/>
        <v>0</v>
      </c>
      <c r="BL246" s="8">
        <f t="shared" si="207"/>
        <v>0</v>
      </c>
      <c r="BM246" s="8">
        <f t="shared" si="208"/>
        <v>0</v>
      </c>
      <c r="BN246" s="8">
        <f t="shared" si="221"/>
        <v>0</v>
      </c>
      <c r="BO246" s="8">
        <f t="shared" si="209"/>
        <v>0</v>
      </c>
      <c r="BP246" s="8">
        <f t="shared" si="210"/>
        <v>0</v>
      </c>
      <c r="BQ246" s="8">
        <f t="shared" si="211"/>
        <v>0</v>
      </c>
      <c r="BR246" s="8">
        <f t="shared" si="212"/>
        <v>0</v>
      </c>
      <c r="BS246" s="8">
        <f t="shared" si="213"/>
        <v>0</v>
      </c>
      <c r="BT246" s="44">
        <f t="shared" si="214"/>
        <v>0</v>
      </c>
      <c r="BU246" s="7"/>
    </row>
    <row r="247" spans="1:73" s="15" customFormat="1" ht="28.8" x14ac:dyDescent="0.3">
      <c r="A247" s="4" t="s">
        <v>809</v>
      </c>
      <c r="B247" s="4" t="s">
        <v>808</v>
      </c>
      <c r="C247" s="4">
        <v>2012</v>
      </c>
      <c r="D247" s="4" t="s">
        <v>117</v>
      </c>
      <c r="E247" s="4">
        <v>6</v>
      </c>
      <c r="F247" s="4">
        <v>3</v>
      </c>
      <c r="G247" s="4"/>
      <c r="H247" s="4">
        <v>2731</v>
      </c>
      <c r="I247" s="4">
        <v>2740</v>
      </c>
      <c r="J247" s="4"/>
      <c r="K247" s="4">
        <v>178</v>
      </c>
      <c r="L247" s="4" t="s">
        <v>807</v>
      </c>
      <c r="M247" s="4" t="s">
        <v>806</v>
      </c>
      <c r="N247" s="4" t="s">
        <v>805</v>
      </c>
      <c r="O247" s="4" t="s">
        <v>804</v>
      </c>
      <c r="P247" s="4" t="s">
        <v>803</v>
      </c>
      <c r="Q247" s="4" t="s">
        <v>802</v>
      </c>
      <c r="R247" s="4" t="s">
        <v>34</v>
      </c>
      <c r="S247" s="4" t="s">
        <v>33</v>
      </c>
      <c r="T247" s="4" t="s">
        <v>801</v>
      </c>
      <c r="U247" s="4"/>
      <c r="V247" s="57" t="s">
        <v>63</v>
      </c>
      <c r="W247" s="58" t="s">
        <v>26</v>
      </c>
      <c r="X247" s="58" t="str">
        <f t="shared" si="218"/>
        <v>NInorganic</v>
      </c>
      <c r="Y247" s="58" t="s">
        <v>1038</v>
      </c>
      <c r="Z247" s="58" t="str">
        <f t="shared" si="219"/>
        <v>NPLATELET</v>
      </c>
      <c r="AA247" s="58" t="str">
        <f t="shared" si="220"/>
        <v>NInorganicPLATELET</v>
      </c>
      <c r="AB247" s="8"/>
      <c r="AC247" s="8"/>
      <c r="AD247" s="8"/>
      <c r="AE247" s="8"/>
      <c r="AF247" s="8"/>
      <c r="AG247" s="8"/>
      <c r="AH247" s="8"/>
      <c r="AI247" s="8"/>
      <c r="AJ247" s="8"/>
      <c r="AK247" s="8">
        <f t="shared" si="180"/>
        <v>0</v>
      </c>
      <c r="AL247" s="8">
        <f t="shared" si="181"/>
        <v>0</v>
      </c>
      <c r="AM247" s="8">
        <f t="shared" si="182"/>
        <v>0</v>
      </c>
      <c r="AN247" s="8">
        <f t="shared" si="183"/>
        <v>0</v>
      </c>
      <c r="AO247" s="8">
        <f t="shared" si="184"/>
        <v>0</v>
      </c>
      <c r="AP247" s="8">
        <f t="shared" si="185"/>
        <v>0</v>
      </c>
      <c r="AQ247" s="8">
        <f t="shared" si="186"/>
        <v>0</v>
      </c>
      <c r="AR247" s="8">
        <f t="shared" si="187"/>
        <v>0</v>
      </c>
      <c r="AS247" s="8">
        <f t="shared" si="188"/>
        <v>0</v>
      </c>
      <c r="AT247" s="8">
        <f t="shared" si="189"/>
        <v>0</v>
      </c>
      <c r="AU247" s="8">
        <f t="shared" si="190"/>
        <v>0</v>
      </c>
      <c r="AV247" s="8">
        <f t="shared" si="191"/>
        <v>0</v>
      </c>
      <c r="AW247" s="8">
        <f t="shared" si="192"/>
        <v>0</v>
      </c>
      <c r="AX247" s="8">
        <f t="shared" si="193"/>
        <v>0</v>
      </c>
      <c r="AY247" s="8">
        <f t="shared" si="194"/>
        <v>0</v>
      </c>
      <c r="AZ247" s="8">
        <f t="shared" si="195"/>
        <v>0</v>
      </c>
      <c r="BA247" s="8">
        <f t="shared" si="196"/>
        <v>0</v>
      </c>
      <c r="BB247" s="8">
        <f t="shared" si="197"/>
        <v>0</v>
      </c>
      <c r="BC247" s="8">
        <f t="shared" si="198"/>
        <v>0</v>
      </c>
      <c r="BD247" s="8">
        <f t="shared" si="199"/>
        <v>0</v>
      </c>
      <c r="BE247" s="8">
        <f t="shared" si="200"/>
        <v>0</v>
      </c>
      <c r="BF247" s="8">
        <f t="shared" si="201"/>
        <v>0</v>
      </c>
      <c r="BG247" s="8">
        <f t="shared" si="202"/>
        <v>0</v>
      </c>
      <c r="BH247" s="8">
        <f t="shared" si="203"/>
        <v>0</v>
      </c>
      <c r="BI247" s="8">
        <f t="shared" si="204"/>
        <v>0</v>
      </c>
      <c r="BJ247" s="8">
        <f t="shared" si="205"/>
        <v>0</v>
      </c>
      <c r="BK247" s="8">
        <f t="shared" si="206"/>
        <v>0</v>
      </c>
      <c r="BL247" s="8">
        <f t="shared" si="207"/>
        <v>0</v>
      </c>
      <c r="BM247" s="8">
        <f t="shared" si="208"/>
        <v>0</v>
      </c>
      <c r="BN247" s="8">
        <f t="shared" si="221"/>
        <v>0</v>
      </c>
      <c r="BO247" s="8">
        <f t="shared" si="209"/>
        <v>0</v>
      </c>
      <c r="BP247" s="8">
        <f t="shared" si="210"/>
        <v>0</v>
      </c>
      <c r="BQ247" s="8">
        <f t="shared" si="211"/>
        <v>0</v>
      </c>
      <c r="BR247" s="8">
        <f t="shared" si="212"/>
        <v>0</v>
      </c>
      <c r="BS247" s="8">
        <f t="shared" si="213"/>
        <v>0</v>
      </c>
      <c r="BT247" s="44">
        <f t="shared" si="214"/>
        <v>0</v>
      </c>
      <c r="BU247" s="7"/>
    </row>
    <row r="248" spans="1:73" s="15" customFormat="1" ht="28.8" x14ac:dyDescent="0.3">
      <c r="A248" s="4" t="s">
        <v>2045</v>
      </c>
      <c r="B248" s="4" t="s">
        <v>4228</v>
      </c>
      <c r="C248" s="4">
        <v>2012</v>
      </c>
      <c r="D248" s="4" t="s">
        <v>147</v>
      </c>
      <c r="E248" s="4">
        <v>7</v>
      </c>
      <c r="F248" s="4"/>
      <c r="G248" s="4"/>
      <c r="H248" s="4">
        <v>19</v>
      </c>
      <c r="I248" s="4">
        <v>24</v>
      </c>
      <c r="J248" s="4"/>
      <c r="K248" s="4">
        <v>28</v>
      </c>
      <c r="L248" s="4"/>
      <c r="M248" s="4" t="s">
        <v>2046</v>
      </c>
      <c r="N248" s="4" t="s">
        <v>2047</v>
      </c>
      <c r="O248" s="4" t="s">
        <v>2048</v>
      </c>
      <c r="P248" s="4" t="s">
        <v>2049</v>
      </c>
      <c r="Q248" s="4" t="s">
        <v>2050</v>
      </c>
      <c r="R248" s="4" t="s">
        <v>34</v>
      </c>
      <c r="S248" s="4" t="s">
        <v>33</v>
      </c>
      <c r="T248" s="4" t="s">
        <v>2051</v>
      </c>
      <c r="U248" s="4"/>
      <c r="V248" s="57" t="s">
        <v>63</v>
      </c>
      <c r="W248" s="58" t="s">
        <v>26</v>
      </c>
      <c r="X248" s="58" t="str">
        <f t="shared" si="218"/>
        <v>NInorganic</v>
      </c>
      <c r="Y248" s="58" t="s">
        <v>1038</v>
      </c>
      <c r="Z248" s="58" t="str">
        <f t="shared" si="219"/>
        <v>NPLATELET</v>
      </c>
      <c r="AA248" s="58" t="str">
        <f t="shared" si="220"/>
        <v>NInorganicPLATELET</v>
      </c>
      <c r="AB248" s="8"/>
      <c r="AC248" s="8"/>
      <c r="AD248" s="8"/>
      <c r="AE248" s="8"/>
      <c r="AF248" s="8"/>
      <c r="AG248" s="8"/>
      <c r="AH248" s="8"/>
      <c r="AI248" s="8"/>
      <c r="AJ248" s="8"/>
      <c r="AK248" s="8">
        <f t="shared" si="180"/>
        <v>0</v>
      </c>
      <c r="AL248" s="8">
        <f t="shared" si="181"/>
        <v>0</v>
      </c>
      <c r="AM248" s="8">
        <f t="shared" si="182"/>
        <v>0</v>
      </c>
      <c r="AN248" s="8">
        <f t="shared" si="183"/>
        <v>0</v>
      </c>
      <c r="AO248" s="8">
        <f t="shared" si="184"/>
        <v>0</v>
      </c>
      <c r="AP248" s="8">
        <f t="shared" si="185"/>
        <v>0</v>
      </c>
      <c r="AQ248" s="8">
        <f t="shared" si="186"/>
        <v>0</v>
      </c>
      <c r="AR248" s="8">
        <f t="shared" si="187"/>
        <v>0</v>
      </c>
      <c r="AS248" s="8">
        <f t="shared" si="188"/>
        <v>0</v>
      </c>
      <c r="AT248" s="8">
        <f t="shared" si="189"/>
        <v>0</v>
      </c>
      <c r="AU248" s="8">
        <f t="shared" si="190"/>
        <v>0</v>
      </c>
      <c r="AV248" s="8">
        <f t="shared" si="191"/>
        <v>0</v>
      </c>
      <c r="AW248" s="8">
        <f t="shared" si="192"/>
        <v>0</v>
      </c>
      <c r="AX248" s="8">
        <f t="shared" si="193"/>
        <v>0</v>
      </c>
      <c r="AY248" s="8">
        <f t="shared" si="194"/>
        <v>0</v>
      </c>
      <c r="AZ248" s="8">
        <f t="shared" si="195"/>
        <v>0</v>
      </c>
      <c r="BA248" s="8">
        <f t="shared" si="196"/>
        <v>0</v>
      </c>
      <c r="BB248" s="8">
        <f t="shared" si="197"/>
        <v>0</v>
      </c>
      <c r="BC248" s="8">
        <f t="shared" si="198"/>
        <v>0</v>
      </c>
      <c r="BD248" s="8">
        <f t="shared" si="199"/>
        <v>0</v>
      </c>
      <c r="BE248" s="8">
        <f t="shared" si="200"/>
        <v>0</v>
      </c>
      <c r="BF248" s="8">
        <f t="shared" si="201"/>
        <v>0</v>
      </c>
      <c r="BG248" s="8">
        <f t="shared" si="202"/>
        <v>0</v>
      </c>
      <c r="BH248" s="8">
        <f t="shared" si="203"/>
        <v>0</v>
      </c>
      <c r="BI248" s="8">
        <f t="shared" si="204"/>
        <v>0</v>
      </c>
      <c r="BJ248" s="8">
        <f t="shared" si="205"/>
        <v>0</v>
      </c>
      <c r="BK248" s="8">
        <f t="shared" si="206"/>
        <v>0</v>
      </c>
      <c r="BL248" s="8">
        <f t="shared" si="207"/>
        <v>0</v>
      </c>
      <c r="BM248" s="8">
        <f t="shared" si="208"/>
        <v>0</v>
      </c>
      <c r="BN248" s="8">
        <f t="shared" si="221"/>
        <v>0</v>
      </c>
      <c r="BO248" s="8">
        <f t="shared" si="209"/>
        <v>0</v>
      </c>
      <c r="BP248" s="8">
        <f t="shared" si="210"/>
        <v>0</v>
      </c>
      <c r="BQ248" s="8">
        <f t="shared" si="211"/>
        <v>0</v>
      </c>
      <c r="BR248" s="8">
        <f t="shared" si="212"/>
        <v>0</v>
      </c>
      <c r="BS248" s="8">
        <f t="shared" si="213"/>
        <v>0</v>
      </c>
      <c r="BT248" s="44">
        <f t="shared" si="214"/>
        <v>0</v>
      </c>
      <c r="BU248" s="7"/>
    </row>
    <row r="249" spans="1:73" s="15" customFormat="1" ht="28.8" x14ac:dyDescent="0.3">
      <c r="A249" s="4" t="s">
        <v>2052</v>
      </c>
      <c r="B249" s="4" t="s">
        <v>4229</v>
      </c>
      <c r="C249" s="4">
        <v>2011</v>
      </c>
      <c r="D249" s="4" t="s">
        <v>2053</v>
      </c>
      <c r="E249" s="4">
        <v>56</v>
      </c>
      <c r="F249" s="4">
        <v>10</v>
      </c>
      <c r="G249" s="4"/>
      <c r="H249" s="4">
        <v>1617</v>
      </c>
      <c r="I249" s="4">
        <v>1620</v>
      </c>
      <c r="J249" s="4"/>
      <c r="K249" s="4">
        <v>3</v>
      </c>
      <c r="L249" s="4" t="s">
        <v>2054</v>
      </c>
      <c r="M249" s="4" t="s">
        <v>2055</v>
      </c>
      <c r="N249" s="4" t="s">
        <v>2056</v>
      </c>
      <c r="O249" s="4" t="s">
        <v>2057</v>
      </c>
      <c r="P249" s="4" t="s">
        <v>2058</v>
      </c>
      <c r="Q249" s="4"/>
      <c r="R249" s="4" t="s">
        <v>34</v>
      </c>
      <c r="S249" s="4" t="s">
        <v>33</v>
      </c>
      <c r="T249" s="4" t="s">
        <v>2059</v>
      </c>
      <c r="U249" s="4"/>
      <c r="V249" s="57" t="s">
        <v>63</v>
      </c>
      <c r="W249" s="58" t="s">
        <v>26</v>
      </c>
      <c r="X249" s="58" t="str">
        <f t="shared" si="218"/>
        <v>NInorganic</v>
      </c>
      <c r="Y249" s="58" t="s">
        <v>1038</v>
      </c>
      <c r="Z249" s="58" t="str">
        <f t="shared" si="219"/>
        <v>NPLATELET</v>
      </c>
      <c r="AA249" s="58" t="str">
        <f t="shared" si="220"/>
        <v>NInorganicPLATELET</v>
      </c>
      <c r="AB249" s="8"/>
      <c r="AC249" s="8"/>
      <c r="AD249" s="8"/>
      <c r="AE249" s="8"/>
      <c r="AF249" s="8"/>
      <c r="AG249" s="8"/>
      <c r="AH249" s="8"/>
      <c r="AI249" s="8"/>
      <c r="AJ249" s="8"/>
      <c r="AK249" s="8">
        <f t="shared" si="180"/>
        <v>0</v>
      </c>
      <c r="AL249" s="8">
        <f t="shared" si="181"/>
        <v>0</v>
      </c>
      <c r="AM249" s="8">
        <f t="shared" si="182"/>
        <v>0</v>
      </c>
      <c r="AN249" s="8">
        <f t="shared" si="183"/>
        <v>0</v>
      </c>
      <c r="AO249" s="8">
        <f t="shared" si="184"/>
        <v>0</v>
      </c>
      <c r="AP249" s="8">
        <f t="shared" si="185"/>
        <v>0</v>
      </c>
      <c r="AQ249" s="8">
        <f t="shared" si="186"/>
        <v>0</v>
      </c>
      <c r="AR249" s="8">
        <f t="shared" si="187"/>
        <v>0</v>
      </c>
      <c r="AS249" s="8">
        <f t="shared" si="188"/>
        <v>0</v>
      </c>
      <c r="AT249" s="8">
        <f t="shared" si="189"/>
        <v>0</v>
      </c>
      <c r="AU249" s="8">
        <f t="shared" si="190"/>
        <v>0</v>
      </c>
      <c r="AV249" s="8">
        <f t="shared" si="191"/>
        <v>0</v>
      </c>
      <c r="AW249" s="8">
        <f t="shared" si="192"/>
        <v>0</v>
      </c>
      <c r="AX249" s="8">
        <f t="shared" si="193"/>
        <v>0</v>
      </c>
      <c r="AY249" s="8">
        <f t="shared" si="194"/>
        <v>0</v>
      </c>
      <c r="AZ249" s="8">
        <f t="shared" si="195"/>
        <v>0</v>
      </c>
      <c r="BA249" s="8">
        <f t="shared" si="196"/>
        <v>0</v>
      </c>
      <c r="BB249" s="8">
        <f t="shared" si="197"/>
        <v>0</v>
      </c>
      <c r="BC249" s="8">
        <f t="shared" si="198"/>
        <v>0</v>
      </c>
      <c r="BD249" s="8">
        <f t="shared" si="199"/>
        <v>0</v>
      </c>
      <c r="BE249" s="8">
        <f t="shared" si="200"/>
        <v>0</v>
      </c>
      <c r="BF249" s="8">
        <f t="shared" si="201"/>
        <v>0</v>
      </c>
      <c r="BG249" s="8">
        <f t="shared" si="202"/>
        <v>0</v>
      </c>
      <c r="BH249" s="8">
        <f t="shared" si="203"/>
        <v>0</v>
      </c>
      <c r="BI249" s="8">
        <f t="shared" si="204"/>
        <v>0</v>
      </c>
      <c r="BJ249" s="8">
        <f t="shared" si="205"/>
        <v>0</v>
      </c>
      <c r="BK249" s="8">
        <f t="shared" si="206"/>
        <v>0</v>
      </c>
      <c r="BL249" s="8">
        <f t="shared" si="207"/>
        <v>0</v>
      </c>
      <c r="BM249" s="8">
        <f t="shared" si="208"/>
        <v>0</v>
      </c>
      <c r="BN249" s="8">
        <f t="shared" si="221"/>
        <v>0</v>
      </c>
      <c r="BO249" s="8">
        <f t="shared" si="209"/>
        <v>0</v>
      </c>
      <c r="BP249" s="8">
        <f t="shared" si="210"/>
        <v>0</v>
      </c>
      <c r="BQ249" s="8">
        <f t="shared" si="211"/>
        <v>0</v>
      </c>
      <c r="BR249" s="8">
        <f t="shared" si="212"/>
        <v>0</v>
      </c>
      <c r="BS249" s="8">
        <f t="shared" si="213"/>
        <v>0</v>
      </c>
      <c r="BT249" s="44">
        <f t="shared" si="214"/>
        <v>0</v>
      </c>
      <c r="BU249" s="7"/>
    </row>
    <row r="250" spans="1:73" s="15" customFormat="1" ht="28.8" x14ac:dyDescent="0.3">
      <c r="A250" s="4" t="s">
        <v>1200</v>
      </c>
      <c r="B250" s="4" t="s">
        <v>4181</v>
      </c>
      <c r="C250" s="4">
        <v>2011</v>
      </c>
      <c r="D250" s="4" t="s">
        <v>1400</v>
      </c>
      <c r="E250" s="4">
        <v>46</v>
      </c>
      <c r="F250" s="4">
        <v>10</v>
      </c>
      <c r="G250" s="4"/>
      <c r="H250" s="4">
        <v>2007</v>
      </c>
      <c r="I250" s="4">
        <v>2013</v>
      </c>
      <c r="J250" s="4"/>
      <c r="K250" s="4">
        <v>76</v>
      </c>
      <c r="L250" s="4" t="s">
        <v>1401</v>
      </c>
      <c r="M250" s="4" t="s">
        <v>1402</v>
      </c>
      <c r="N250" s="4" t="s">
        <v>1204</v>
      </c>
      <c r="O250" s="4" t="s">
        <v>1205</v>
      </c>
      <c r="P250" s="4" t="s">
        <v>1403</v>
      </c>
      <c r="Q250" s="4" t="s">
        <v>1404</v>
      </c>
      <c r="R250" s="4" t="s">
        <v>34</v>
      </c>
      <c r="S250" s="4" t="s">
        <v>33</v>
      </c>
      <c r="T250" s="4" t="s">
        <v>1405</v>
      </c>
      <c r="U250" s="4"/>
      <c r="V250" s="57" t="s">
        <v>63</v>
      </c>
      <c r="W250" s="58" t="s">
        <v>26</v>
      </c>
      <c r="X250" s="58" t="str">
        <f t="shared" si="218"/>
        <v>NInorganic</v>
      </c>
      <c r="Y250" s="58" t="s">
        <v>1038</v>
      </c>
      <c r="Z250" s="58" t="str">
        <f t="shared" si="219"/>
        <v>NPLATELET</v>
      </c>
      <c r="AA250" s="58" t="str">
        <f t="shared" si="220"/>
        <v>NInorganicPLATELET</v>
      </c>
      <c r="AB250" s="8"/>
      <c r="AC250" s="8"/>
      <c r="AD250" s="8"/>
      <c r="AE250" s="8"/>
      <c r="AF250" s="8"/>
      <c r="AG250" s="8"/>
      <c r="AH250" s="8"/>
      <c r="AI250" s="8"/>
      <c r="AJ250" s="8"/>
      <c r="AK250" s="8">
        <f t="shared" si="180"/>
        <v>0</v>
      </c>
      <c r="AL250" s="8">
        <f t="shared" si="181"/>
        <v>0</v>
      </c>
      <c r="AM250" s="8">
        <f t="shared" si="182"/>
        <v>0</v>
      </c>
      <c r="AN250" s="8">
        <f t="shared" si="183"/>
        <v>0</v>
      </c>
      <c r="AO250" s="8">
        <f t="shared" si="184"/>
        <v>0</v>
      </c>
      <c r="AP250" s="8">
        <f t="shared" si="185"/>
        <v>0</v>
      </c>
      <c r="AQ250" s="8">
        <f t="shared" si="186"/>
        <v>0</v>
      </c>
      <c r="AR250" s="8">
        <f t="shared" si="187"/>
        <v>0</v>
      </c>
      <c r="AS250" s="8">
        <f t="shared" si="188"/>
        <v>0</v>
      </c>
      <c r="AT250" s="8">
        <f t="shared" si="189"/>
        <v>0</v>
      </c>
      <c r="AU250" s="8">
        <f t="shared" si="190"/>
        <v>0</v>
      </c>
      <c r="AV250" s="8">
        <f t="shared" si="191"/>
        <v>0</v>
      </c>
      <c r="AW250" s="8">
        <f t="shared" si="192"/>
        <v>0</v>
      </c>
      <c r="AX250" s="8">
        <f t="shared" si="193"/>
        <v>0</v>
      </c>
      <c r="AY250" s="8">
        <f t="shared" si="194"/>
        <v>0</v>
      </c>
      <c r="AZ250" s="8">
        <f t="shared" si="195"/>
        <v>0</v>
      </c>
      <c r="BA250" s="8">
        <f t="shared" si="196"/>
        <v>0</v>
      </c>
      <c r="BB250" s="8">
        <f t="shared" si="197"/>
        <v>0</v>
      </c>
      <c r="BC250" s="8">
        <f t="shared" si="198"/>
        <v>0</v>
      </c>
      <c r="BD250" s="8">
        <f t="shared" si="199"/>
        <v>0</v>
      </c>
      <c r="BE250" s="8">
        <f t="shared" si="200"/>
        <v>0</v>
      </c>
      <c r="BF250" s="8">
        <f t="shared" si="201"/>
        <v>0</v>
      </c>
      <c r="BG250" s="8">
        <f t="shared" si="202"/>
        <v>0</v>
      </c>
      <c r="BH250" s="8">
        <f t="shared" si="203"/>
        <v>0</v>
      </c>
      <c r="BI250" s="8">
        <f t="shared" si="204"/>
        <v>0</v>
      </c>
      <c r="BJ250" s="8">
        <f t="shared" si="205"/>
        <v>0</v>
      </c>
      <c r="BK250" s="8">
        <f t="shared" si="206"/>
        <v>0</v>
      </c>
      <c r="BL250" s="8">
        <f t="shared" si="207"/>
        <v>0</v>
      </c>
      <c r="BM250" s="8">
        <f t="shared" si="208"/>
        <v>0</v>
      </c>
      <c r="BN250" s="8">
        <f t="shared" si="221"/>
        <v>0</v>
      </c>
      <c r="BO250" s="8">
        <f t="shared" si="209"/>
        <v>0</v>
      </c>
      <c r="BP250" s="8">
        <f t="shared" si="210"/>
        <v>0</v>
      </c>
      <c r="BQ250" s="8">
        <f t="shared" si="211"/>
        <v>0</v>
      </c>
      <c r="BR250" s="8">
        <f t="shared" si="212"/>
        <v>0</v>
      </c>
      <c r="BS250" s="8">
        <f t="shared" si="213"/>
        <v>0</v>
      </c>
      <c r="BT250" s="44">
        <f t="shared" si="214"/>
        <v>0</v>
      </c>
      <c r="BU250" s="7"/>
    </row>
    <row r="251" spans="1:73" s="15" customFormat="1" ht="28.8" x14ac:dyDescent="0.3">
      <c r="A251" s="4" t="s">
        <v>2060</v>
      </c>
      <c r="B251" s="4" t="s">
        <v>4230</v>
      </c>
      <c r="C251" s="4">
        <v>2011</v>
      </c>
      <c r="D251" s="4" t="s">
        <v>2061</v>
      </c>
      <c r="E251" s="4">
        <v>46</v>
      </c>
      <c r="F251" s="4">
        <v>9</v>
      </c>
      <c r="G251" s="4"/>
      <c r="H251" s="4">
        <v>2874</v>
      </c>
      <c r="I251" s="4">
        <v>2881</v>
      </c>
      <c r="J251" s="4"/>
      <c r="K251" s="4">
        <v>25</v>
      </c>
      <c r="L251" s="4" t="s">
        <v>2062</v>
      </c>
      <c r="M251" s="4" t="s">
        <v>2063</v>
      </c>
      <c r="N251" s="4" t="s">
        <v>2064</v>
      </c>
      <c r="O251" s="4" t="s">
        <v>2065</v>
      </c>
      <c r="P251" s="4" t="s">
        <v>2066</v>
      </c>
      <c r="Q251" s="4"/>
      <c r="R251" s="4" t="s">
        <v>34</v>
      </c>
      <c r="S251" s="4" t="s">
        <v>33</v>
      </c>
      <c r="T251" s="4" t="s">
        <v>2067</v>
      </c>
      <c r="U251" s="4"/>
      <c r="V251" s="57" t="s">
        <v>63</v>
      </c>
      <c r="W251" s="58" t="s">
        <v>28</v>
      </c>
      <c r="X251" s="58" t="str">
        <f t="shared" si="218"/>
        <v>NPolymer-based</v>
      </c>
      <c r="Y251" s="58" t="s">
        <v>1038</v>
      </c>
      <c r="Z251" s="58" t="str">
        <f t="shared" si="219"/>
        <v>NPLATELET</v>
      </c>
      <c r="AA251" s="58" t="str">
        <f t="shared" si="220"/>
        <v>NPolymer-basedPLATELET</v>
      </c>
      <c r="AB251" s="8"/>
      <c r="AC251" s="8"/>
      <c r="AD251" s="8"/>
      <c r="AE251" s="8"/>
      <c r="AF251" s="8"/>
      <c r="AG251" s="8"/>
      <c r="AH251" s="8"/>
      <c r="AI251" s="8"/>
      <c r="AJ251" s="8"/>
      <c r="AK251" s="8">
        <f t="shared" si="180"/>
        <v>0</v>
      </c>
      <c r="AL251" s="8">
        <f t="shared" si="181"/>
        <v>0</v>
      </c>
      <c r="AM251" s="8">
        <f t="shared" si="182"/>
        <v>0</v>
      </c>
      <c r="AN251" s="8">
        <f t="shared" si="183"/>
        <v>0</v>
      </c>
      <c r="AO251" s="8">
        <f t="shared" si="184"/>
        <v>0</v>
      </c>
      <c r="AP251" s="8">
        <f t="shared" si="185"/>
        <v>0</v>
      </c>
      <c r="AQ251" s="8">
        <f t="shared" si="186"/>
        <v>0</v>
      </c>
      <c r="AR251" s="8">
        <f t="shared" si="187"/>
        <v>0</v>
      </c>
      <c r="AS251" s="8">
        <f t="shared" si="188"/>
        <v>0</v>
      </c>
      <c r="AT251" s="8">
        <f t="shared" si="189"/>
        <v>0</v>
      </c>
      <c r="AU251" s="8">
        <f t="shared" si="190"/>
        <v>0</v>
      </c>
      <c r="AV251" s="8">
        <f t="shared" si="191"/>
        <v>0</v>
      </c>
      <c r="AW251" s="8">
        <f t="shared" si="192"/>
        <v>0</v>
      </c>
      <c r="AX251" s="8">
        <f t="shared" si="193"/>
        <v>0</v>
      </c>
      <c r="AY251" s="8">
        <f t="shared" si="194"/>
        <v>0</v>
      </c>
      <c r="AZ251" s="8">
        <f t="shared" si="195"/>
        <v>0</v>
      </c>
      <c r="BA251" s="8">
        <f t="shared" si="196"/>
        <v>0</v>
      </c>
      <c r="BB251" s="8">
        <f t="shared" si="197"/>
        <v>0</v>
      </c>
      <c r="BC251" s="8">
        <f t="shared" si="198"/>
        <v>0</v>
      </c>
      <c r="BD251" s="8">
        <f t="shared" si="199"/>
        <v>0</v>
      </c>
      <c r="BE251" s="8">
        <f t="shared" si="200"/>
        <v>0</v>
      </c>
      <c r="BF251" s="8">
        <f t="shared" si="201"/>
        <v>0</v>
      </c>
      <c r="BG251" s="8">
        <f t="shared" si="202"/>
        <v>0</v>
      </c>
      <c r="BH251" s="8">
        <f t="shared" si="203"/>
        <v>0</v>
      </c>
      <c r="BI251" s="8">
        <f t="shared" si="204"/>
        <v>0</v>
      </c>
      <c r="BJ251" s="8">
        <f t="shared" si="205"/>
        <v>0</v>
      </c>
      <c r="BK251" s="8">
        <f t="shared" si="206"/>
        <v>0</v>
      </c>
      <c r="BL251" s="8">
        <f t="shared" si="207"/>
        <v>0</v>
      </c>
      <c r="BM251" s="8">
        <f t="shared" si="208"/>
        <v>0</v>
      </c>
      <c r="BN251" s="8">
        <f t="shared" si="221"/>
        <v>0</v>
      </c>
      <c r="BO251" s="8">
        <f t="shared" si="209"/>
        <v>0</v>
      </c>
      <c r="BP251" s="8">
        <f t="shared" si="210"/>
        <v>0</v>
      </c>
      <c r="BQ251" s="8">
        <f t="shared" si="211"/>
        <v>0</v>
      </c>
      <c r="BR251" s="8">
        <f t="shared" si="212"/>
        <v>0</v>
      </c>
      <c r="BS251" s="8">
        <f t="shared" si="213"/>
        <v>0</v>
      </c>
      <c r="BT251" s="44">
        <f t="shared" si="214"/>
        <v>0</v>
      </c>
      <c r="BU251" s="7"/>
    </row>
    <row r="252" spans="1:73" s="15" customFormat="1" ht="28.8" x14ac:dyDescent="0.3">
      <c r="A252" s="4" t="s">
        <v>782</v>
      </c>
      <c r="B252" s="4" t="s">
        <v>781</v>
      </c>
      <c r="C252" s="4">
        <v>2010</v>
      </c>
      <c r="D252" s="4" t="s">
        <v>181</v>
      </c>
      <c r="E252" s="4">
        <v>31</v>
      </c>
      <c r="F252" s="4">
        <v>26</v>
      </c>
      <c r="G252" s="4"/>
      <c r="H252" s="4">
        <v>6710</v>
      </c>
      <c r="I252" s="4">
        <v>6718</v>
      </c>
      <c r="J252" s="4"/>
      <c r="K252" s="4">
        <v>34</v>
      </c>
      <c r="L252" s="4" t="s">
        <v>780</v>
      </c>
      <c r="M252" s="4" t="s">
        <v>779</v>
      </c>
      <c r="N252" s="4" t="s">
        <v>778</v>
      </c>
      <c r="O252" s="4" t="s">
        <v>777</v>
      </c>
      <c r="P252" s="4" t="s">
        <v>776</v>
      </c>
      <c r="Q252" s="4" t="s">
        <v>775</v>
      </c>
      <c r="R252" s="4" t="s">
        <v>34</v>
      </c>
      <c r="S252" s="4" t="s">
        <v>33</v>
      </c>
      <c r="T252" s="4" t="s">
        <v>774</v>
      </c>
      <c r="U252" s="4"/>
      <c r="V252" s="57" t="s">
        <v>63</v>
      </c>
      <c r="W252" s="58" t="s">
        <v>28</v>
      </c>
      <c r="X252" s="58" t="str">
        <f t="shared" si="218"/>
        <v>NPolymer-based</v>
      </c>
      <c r="Y252" s="58" t="s">
        <v>1038</v>
      </c>
      <c r="Z252" s="58" t="str">
        <f t="shared" si="219"/>
        <v>NPLATELET</v>
      </c>
      <c r="AA252" s="58" t="str">
        <f t="shared" si="220"/>
        <v>NPolymer-basedPLATELET</v>
      </c>
      <c r="AB252" s="8"/>
      <c r="AC252" s="8"/>
      <c r="AD252" s="8"/>
      <c r="AE252" s="8"/>
      <c r="AF252" s="8"/>
      <c r="AG252" s="8"/>
      <c r="AH252" s="8"/>
      <c r="AI252" s="8"/>
      <c r="AJ252" s="8"/>
      <c r="AK252" s="8">
        <f t="shared" si="180"/>
        <v>0</v>
      </c>
      <c r="AL252" s="8">
        <f t="shared" si="181"/>
        <v>0</v>
      </c>
      <c r="AM252" s="8">
        <f t="shared" si="182"/>
        <v>0</v>
      </c>
      <c r="AN252" s="8">
        <f t="shared" si="183"/>
        <v>0</v>
      </c>
      <c r="AO252" s="8">
        <f t="shared" si="184"/>
        <v>0</v>
      </c>
      <c r="AP252" s="8">
        <f t="shared" si="185"/>
        <v>0</v>
      </c>
      <c r="AQ252" s="8">
        <f t="shared" si="186"/>
        <v>0</v>
      </c>
      <c r="AR252" s="8">
        <f t="shared" si="187"/>
        <v>0</v>
      </c>
      <c r="AS252" s="8">
        <f t="shared" si="188"/>
        <v>0</v>
      </c>
      <c r="AT252" s="8">
        <f t="shared" si="189"/>
        <v>0</v>
      </c>
      <c r="AU252" s="8">
        <f t="shared" si="190"/>
        <v>0</v>
      </c>
      <c r="AV252" s="8">
        <f t="shared" si="191"/>
        <v>0</v>
      </c>
      <c r="AW252" s="8">
        <f t="shared" si="192"/>
        <v>0</v>
      </c>
      <c r="AX252" s="8">
        <f t="shared" si="193"/>
        <v>0</v>
      </c>
      <c r="AY252" s="8">
        <f t="shared" si="194"/>
        <v>0</v>
      </c>
      <c r="AZ252" s="8">
        <f t="shared" si="195"/>
        <v>0</v>
      </c>
      <c r="BA252" s="8">
        <f t="shared" si="196"/>
        <v>0</v>
      </c>
      <c r="BB252" s="8">
        <f t="shared" si="197"/>
        <v>0</v>
      </c>
      <c r="BC252" s="8">
        <f t="shared" si="198"/>
        <v>0</v>
      </c>
      <c r="BD252" s="8">
        <f t="shared" si="199"/>
        <v>0</v>
      </c>
      <c r="BE252" s="8">
        <f t="shared" si="200"/>
        <v>0</v>
      </c>
      <c r="BF252" s="8">
        <f t="shared" si="201"/>
        <v>0</v>
      </c>
      <c r="BG252" s="8">
        <f t="shared" si="202"/>
        <v>0</v>
      </c>
      <c r="BH252" s="8">
        <f t="shared" si="203"/>
        <v>0</v>
      </c>
      <c r="BI252" s="8">
        <f t="shared" si="204"/>
        <v>0</v>
      </c>
      <c r="BJ252" s="8">
        <f t="shared" si="205"/>
        <v>0</v>
      </c>
      <c r="BK252" s="8">
        <f t="shared" si="206"/>
        <v>0</v>
      </c>
      <c r="BL252" s="8">
        <f t="shared" si="207"/>
        <v>0</v>
      </c>
      <c r="BM252" s="8">
        <f t="shared" si="208"/>
        <v>0</v>
      </c>
      <c r="BN252" s="8">
        <f t="shared" si="221"/>
        <v>0</v>
      </c>
      <c r="BO252" s="8">
        <f t="shared" si="209"/>
        <v>0</v>
      </c>
      <c r="BP252" s="8">
        <f t="shared" si="210"/>
        <v>0</v>
      </c>
      <c r="BQ252" s="8">
        <f t="shared" si="211"/>
        <v>0</v>
      </c>
      <c r="BR252" s="8">
        <f t="shared" si="212"/>
        <v>0</v>
      </c>
      <c r="BS252" s="8">
        <f t="shared" si="213"/>
        <v>0</v>
      </c>
      <c r="BT252" s="44">
        <f t="shared" si="214"/>
        <v>0</v>
      </c>
      <c r="BU252" s="7"/>
    </row>
    <row r="253" spans="1:73" s="15" customFormat="1" ht="28.8" x14ac:dyDescent="0.3">
      <c r="A253" s="4" t="s">
        <v>2087</v>
      </c>
      <c r="B253" s="4" t="s">
        <v>4231</v>
      </c>
      <c r="C253" s="4">
        <v>2010</v>
      </c>
      <c r="D253" s="4" t="s">
        <v>983</v>
      </c>
      <c r="E253" s="4">
        <v>79</v>
      </c>
      <c r="F253" s="4">
        <v>1</v>
      </c>
      <c r="G253" s="4"/>
      <c r="H253" s="4">
        <v>309</v>
      </c>
      <c r="I253" s="4">
        <v>313</v>
      </c>
      <c r="J253" s="4"/>
      <c r="K253" s="4">
        <v>48</v>
      </c>
      <c r="L253" s="4" t="s">
        <v>2088</v>
      </c>
      <c r="M253" s="4" t="s">
        <v>2089</v>
      </c>
      <c r="N253" s="4" t="s">
        <v>2090</v>
      </c>
      <c r="O253" s="4" t="s">
        <v>2091</v>
      </c>
      <c r="P253" s="4" t="s">
        <v>2092</v>
      </c>
      <c r="Q253" s="4" t="s">
        <v>2093</v>
      </c>
      <c r="R253" s="4" t="s">
        <v>34</v>
      </c>
      <c r="S253" s="4" t="s">
        <v>33</v>
      </c>
      <c r="T253" s="4" t="s">
        <v>2094</v>
      </c>
      <c r="U253" s="4"/>
      <c r="V253" s="57" t="s">
        <v>63</v>
      </c>
      <c r="W253" s="58" t="s">
        <v>26</v>
      </c>
      <c r="X253" s="58" t="str">
        <f t="shared" si="218"/>
        <v>NInorganic</v>
      </c>
      <c r="Y253" s="58" t="s">
        <v>1038</v>
      </c>
      <c r="Z253" s="58" t="str">
        <f t="shared" si="219"/>
        <v>NPLATELET</v>
      </c>
      <c r="AA253" s="58" t="str">
        <f t="shared" si="220"/>
        <v>NInorganicPLATELET</v>
      </c>
      <c r="AB253" s="8"/>
      <c r="AC253" s="8"/>
      <c r="AD253" s="8"/>
      <c r="AE253" s="8"/>
      <c r="AF253" s="8"/>
      <c r="AG253" s="8"/>
      <c r="AH253" s="8"/>
      <c r="AI253" s="8"/>
      <c r="AJ253" s="8"/>
      <c r="AK253" s="8">
        <f t="shared" si="180"/>
        <v>0</v>
      </c>
      <c r="AL253" s="8">
        <f t="shared" si="181"/>
        <v>0</v>
      </c>
      <c r="AM253" s="8">
        <f t="shared" si="182"/>
        <v>0</v>
      </c>
      <c r="AN253" s="8">
        <f t="shared" si="183"/>
        <v>0</v>
      </c>
      <c r="AO253" s="8">
        <f t="shared" si="184"/>
        <v>0</v>
      </c>
      <c r="AP253" s="8">
        <f t="shared" si="185"/>
        <v>0</v>
      </c>
      <c r="AQ253" s="8">
        <f t="shared" si="186"/>
        <v>0</v>
      </c>
      <c r="AR253" s="8">
        <f t="shared" si="187"/>
        <v>0</v>
      </c>
      <c r="AS253" s="8">
        <f t="shared" si="188"/>
        <v>0</v>
      </c>
      <c r="AT253" s="8">
        <f t="shared" si="189"/>
        <v>0</v>
      </c>
      <c r="AU253" s="8">
        <f t="shared" si="190"/>
        <v>0</v>
      </c>
      <c r="AV253" s="8">
        <f t="shared" si="191"/>
        <v>0</v>
      </c>
      <c r="AW253" s="8">
        <f t="shared" si="192"/>
        <v>0</v>
      </c>
      <c r="AX253" s="8">
        <f t="shared" si="193"/>
        <v>0</v>
      </c>
      <c r="AY253" s="8">
        <f t="shared" si="194"/>
        <v>0</v>
      </c>
      <c r="AZ253" s="8">
        <f t="shared" si="195"/>
        <v>0</v>
      </c>
      <c r="BA253" s="8">
        <f t="shared" si="196"/>
        <v>0</v>
      </c>
      <c r="BB253" s="8">
        <f t="shared" si="197"/>
        <v>0</v>
      </c>
      <c r="BC253" s="8">
        <f t="shared" si="198"/>
        <v>0</v>
      </c>
      <c r="BD253" s="8">
        <f t="shared" si="199"/>
        <v>0</v>
      </c>
      <c r="BE253" s="8">
        <f t="shared" si="200"/>
        <v>0</v>
      </c>
      <c r="BF253" s="8">
        <f t="shared" si="201"/>
        <v>0</v>
      </c>
      <c r="BG253" s="8">
        <f t="shared" si="202"/>
        <v>0</v>
      </c>
      <c r="BH253" s="8">
        <f t="shared" si="203"/>
        <v>0</v>
      </c>
      <c r="BI253" s="8">
        <f t="shared" si="204"/>
        <v>0</v>
      </c>
      <c r="BJ253" s="8">
        <f t="shared" si="205"/>
        <v>0</v>
      </c>
      <c r="BK253" s="8">
        <f t="shared" si="206"/>
        <v>0</v>
      </c>
      <c r="BL253" s="8">
        <f t="shared" si="207"/>
        <v>0</v>
      </c>
      <c r="BM253" s="8">
        <f t="shared" si="208"/>
        <v>0</v>
      </c>
      <c r="BN253" s="8">
        <f t="shared" si="221"/>
        <v>0</v>
      </c>
      <c r="BO253" s="8">
        <f t="shared" si="209"/>
        <v>0</v>
      </c>
      <c r="BP253" s="8">
        <f t="shared" si="210"/>
        <v>0</v>
      </c>
      <c r="BQ253" s="8">
        <f t="shared" si="211"/>
        <v>0</v>
      </c>
      <c r="BR253" s="8">
        <f t="shared" si="212"/>
        <v>0</v>
      </c>
      <c r="BS253" s="8">
        <f t="shared" si="213"/>
        <v>0</v>
      </c>
      <c r="BT253" s="44">
        <f t="shared" si="214"/>
        <v>0</v>
      </c>
      <c r="BU253" s="7"/>
    </row>
    <row r="254" spans="1:73" s="15" customFormat="1" ht="28.8" x14ac:dyDescent="0.3">
      <c r="A254" s="4" t="s">
        <v>2095</v>
      </c>
      <c r="B254" s="4" t="s">
        <v>4232</v>
      </c>
      <c r="C254" s="4">
        <v>2010</v>
      </c>
      <c r="D254" s="4" t="s">
        <v>2096</v>
      </c>
      <c r="E254" s="4">
        <v>47</v>
      </c>
      <c r="F254" s="4">
        <v>8</v>
      </c>
      <c r="G254" s="4"/>
      <c r="H254" s="4">
        <v>849</v>
      </c>
      <c r="I254" s="4">
        <v>860</v>
      </c>
      <c r="J254" s="4"/>
      <c r="K254" s="4">
        <v>2</v>
      </c>
      <c r="L254" s="4" t="s">
        <v>2097</v>
      </c>
      <c r="M254" s="4" t="s">
        <v>2098</v>
      </c>
      <c r="N254" s="4" t="s">
        <v>2099</v>
      </c>
      <c r="O254" s="4" t="s">
        <v>2100</v>
      </c>
      <c r="P254" s="4" t="s">
        <v>2101</v>
      </c>
      <c r="Q254" s="4" t="s">
        <v>2102</v>
      </c>
      <c r="R254" s="4" t="s">
        <v>34</v>
      </c>
      <c r="S254" s="4" t="s">
        <v>33</v>
      </c>
      <c r="T254" s="4" t="s">
        <v>2103</v>
      </c>
      <c r="U254" s="4"/>
      <c r="V254" s="57" t="s">
        <v>63</v>
      </c>
      <c r="W254" s="58" t="s">
        <v>28</v>
      </c>
      <c r="X254" s="58" t="str">
        <f t="shared" si="218"/>
        <v>NPolymer-based</v>
      </c>
      <c r="Y254" s="58" t="s">
        <v>1038</v>
      </c>
      <c r="Z254" s="58" t="str">
        <f t="shared" si="219"/>
        <v>NPLATELET</v>
      </c>
      <c r="AA254" s="58" t="str">
        <f t="shared" si="220"/>
        <v>NPolymer-basedPLATELET</v>
      </c>
      <c r="AB254" s="8"/>
      <c r="AC254" s="8"/>
      <c r="AD254" s="8"/>
      <c r="AE254" s="8"/>
      <c r="AF254" s="8"/>
      <c r="AG254" s="8"/>
      <c r="AH254" s="8"/>
      <c r="AI254" s="8"/>
      <c r="AJ254" s="8"/>
      <c r="AK254" s="8">
        <f t="shared" si="180"/>
        <v>0</v>
      </c>
      <c r="AL254" s="8">
        <f t="shared" si="181"/>
        <v>0</v>
      </c>
      <c r="AM254" s="8">
        <f t="shared" si="182"/>
        <v>0</v>
      </c>
      <c r="AN254" s="8">
        <f t="shared" si="183"/>
        <v>0</v>
      </c>
      <c r="AO254" s="8">
        <f t="shared" si="184"/>
        <v>0</v>
      </c>
      <c r="AP254" s="8">
        <f t="shared" si="185"/>
        <v>0</v>
      </c>
      <c r="AQ254" s="8">
        <f t="shared" si="186"/>
        <v>0</v>
      </c>
      <c r="AR254" s="8">
        <f t="shared" si="187"/>
        <v>0</v>
      </c>
      <c r="AS254" s="8">
        <f t="shared" si="188"/>
        <v>0</v>
      </c>
      <c r="AT254" s="8">
        <f t="shared" si="189"/>
        <v>0</v>
      </c>
      <c r="AU254" s="8">
        <f t="shared" si="190"/>
        <v>0</v>
      </c>
      <c r="AV254" s="8">
        <f t="shared" si="191"/>
        <v>0</v>
      </c>
      <c r="AW254" s="8">
        <f t="shared" si="192"/>
        <v>0</v>
      </c>
      <c r="AX254" s="8">
        <f t="shared" si="193"/>
        <v>0</v>
      </c>
      <c r="AY254" s="8">
        <f t="shared" si="194"/>
        <v>0</v>
      </c>
      <c r="AZ254" s="8">
        <f t="shared" si="195"/>
        <v>0</v>
      </c>
      <c r="BA254" s="8">
        <f t="shared" si="196"/>
        <v>0</v>
      </c>
      <c r="BB254" s="8">
        <f t="shared" si="197"/>
        <v>0</v>
      </c>
      <c r="BC254" s="8">
        <f t="shared" si="198"/>
        <v>0</v>
      </c>
      <c r="BD254" s="8">
        <f t="shared" si="199"/>
        <v>0</v>
      </c>
      <c r="BE254" s="8">
        <f t="shared" si="200"/>
        <v>0</v>
      </c>
      <c r="BF254" s="8">
        <f t="shared" si="201"/>
        <v>0</v>
      </c>
      <c r="BG254" s="8">
        <f t="shared" si="202"/>
        <v>0</v>
      </c>
      <c r="BH254" s="8">
        <f t="shared" si="203"/>
        <v>0</v>
      </c>
      <c r="BI254" s="8">
        <f t="shared" si="204"/>
        <v>0</v>
      </c>
      <c r="BJ254" s="8">
        <f t="shared" si="205"/>
        <v>0</v>
      </c>
      <c r="BK254" s="8">
        <f t="shared" si="206"/>
        <v>0</v>
      </c>
      <c r="BL254" s="8">
        <f t="shared" si="207"/>
        <v>0</v>
      </c>
      <c r="BM254" s="8">
        <f t="shared" si="208"/>
        <v>0</v>
      </c>
      <c r="BN254" s="8">
        <f t="shared" si="221"/>
        <v>0</v>
      </c>
      <c r="BO254" s="8">
        <f t="shared" si="209"/>
        <v>0</v>
      </c>
      <c r="BP254" s="8">
        <f t="shared" si="210"/>
        <v>0</v>
      </c>
      <c r="BQ254" s="8">
        <f t="shared" si="211"/>
        <v>0</v>
      </c>
      <c r="BR254" s="8">
        <f t="shared" si="212"/>
        <v>0</v>
      </c>
      <c r="BS254" s="8">
        <f t="shared" si="213"/>
        <v>0</v>
      </c>
      <c r="BT254" s="44">
        <f t="shared" si="214"/>
        <v>0</v>
      </c>
      <c r="BU254" s="7"/>
    </row>
    <row r="255" spans="1:73" s="15" customFormat="1" ht="28.8" x14ac:dyDescent="0.3">
      <c r="A255" s="4" t="s">
        <v>2114</v>
      </c>
      <c r="B255" s="4" t="s">
        <v>4233</v>
      </c>
      <c r="C255" s="4">
        <v>2009</v>
      </c>
      <c r="D255" s="4" t="s">
        <v>2115</v>
      </c>
      <c r="E255" s="4">
        <v>23</v>
      </c>
      <c r="F255" s="4">
        <v>1</v>
      </c>
      <c r="G255" s="4"/>
      <c r="H255" s="4">
        <v>64</v>
      </c>
      <c r="I255" s="4">
        <v>71</v>
      </c>
      <c r="J255" s="4"/>
      <c r="K255" s="4">
        <v>7</v>
      </c>
      <c r="L255" s="4" t="s">
        <v>2116</v>
      </c>
      <c r="M255" s="4" t="s">
        <v>2117</v>
      </c>
      <c r="N255" s="4" t="s">
        <v>2118</v>
      </c>
      <c r="O255" s="4" t="s">
        <v>2119</v>
      </c>
      <c r="P255" s="4" t="s">
        <v>2120</v>
      </c>
      <c r="Q255" s="4" t="s">
        <v>2121</v>
      </c>
      <c r="R255" s="4" t="s">
        <v>34</v>
      </c>
      <c r="S255" s="4" t="s">
        <v>33</v>
      </c>
      <c r="T255" s="4" t="s">
        <v>2122</v>
      </c>
      <c r="U255" s="4"/>
      <c r="V255" s="57" t="s">
        <v>63</v>
      </c>
      <c r="W255" s="58" t="s">
        <v>26</v>
      </c>
      <c r="X255" s="58" t="str">
        <f t="shared" si="218"/>
        <v>NInorganic</v>
      </c>
      <c r="Y255" s="58" t="s">
        <v>1038</v>
      </c>
      <c r="Z255" s="58" t="str">
        <f t="shared" si="219"/>
        <v>NPLATELET</v>
      </c>
      <c r="AA255" s="58" t="str">
        <f t="shared" si="220"/>
        <v>NInorganicPLATELET</v>
      </c>
      <c r="AB255" s="8"/>
      <c r="AC255" s="8"/>
      <c r="AD255" s="8"/>
      <c r="AE255" s="8"/>
      <c r="AF255" s="8"/>
      <c r="AG255" s="8"/>
      <c r="AH255" s="8"/>
      <c r="AI255" s="8"/>
      <c r="AJ255" s="8"/>
      <c r="AK255" s="8">
        <f t="shared" si="180"/>
        <v>0</v>
      </c>
      <c r="AL255" s="8">
        <f t="shared" si="181"/>
        <v>0</v>
      </c>
      <c r="AM255" s="8">
        <f t="shared" si="182"/>
        <v>0</v>
      </c>
      <c r="AN255" s="8">
        <f t="shared" si="183"/>
        <v>0</v>
      </c>
      <c r="AO255" s="8">
        <f t="shared" si="184"/>
        <v>0</v>
      </c>
      <c r="AP255" s="8">
        <f t="shared" si="185"/>
        <v>0</v>
      </c>
      <c r="AQ255" s="8">
        <f t="shared" si="186"/>
        <v>0</v>
      </c>
      <c r="AR255" s="8">
        <f t="shared" si="187"/>
        <v>0</v>
      </c>
      <c r="AS255" s="8">
        <f t="shared" si="188"/>
        <v>0</v>
      </c>
      <c r="AT255" s="8">
        <f t="shared" si="189"/>
        <v>0</v>
      </c>
      <c r="AU255" s="8">
        <f t="shared" si="190"/>
        <v>0</v>
      </c>
      <c r="AV255" s="8">
        <f t="shared" si="191"/>
        <v>0</v>
      </c>
      <c r="AW255" s="8">
        <f t="shared" si="192"/>
        <v>0</v>
      </c>
      <c r="AX255" s="8">
        <f t="shared" si="193"/>
        <v>0</v>
      </c>
      <c r="AY255" s="8">
        <f t="shared" si="194"/>
        <v>0</v>
      </c>
      <c r="AZ255" s="8">
        <f t="shared" si="195"/>
        <v>0</v>
      </c>
      <c r="BA255" s="8">
        <f t="shared" si="196"/>
        <v>0</v>
      </c>
      <c r="BB255" s="8">
        <f t="shared" si="197"/>
        <v>0</v>
      </c>
      <c r="BC255" s="8">
        <f t="shared" si="198"/>
        <v>0</v>
      </c>
      <c r="BD255" s="8">
        <f t="shared" si="199"/>
        <v>0</v>
      </c>
      <c r="BE255" s="8">
        <f t="shared" si="200"/>
        <v>0</v>
      </c>
      <c r="BF255" s="8">
        <f t="shared" si="201"/>
        <v>0</v>
      </c>
      <c r="BG255" s="8">
        <f t="shared" si="202"/>
        <v>0</v>
      </c>
      <c r="BH255" s="8">
        <f t="shared" si="203"/>
        <v>0</v>
      </c>
      <c r="BI255" s="8">
        <f t="shared" si="204"/>
        <v>0</v>
      </c>
      <c r="BJ255" s="8">
        <f t="shared" si="205"/>
        <v>0</v>
      </c>
      <c r="BK255" s="8">
        <f t="shared" si="206"/>
        <v>0</v>
      </c>
      <c r="BL255" s="8">
        <f t="shared" si="207"/>
        <v>0</v>
      </c>
      <c r="BM255" s="8">
        <f t="shared" si="208"/>
        <v>0</v>
      </c>
      <c r="BN255" s="8">
        <f t="shared" si="221"/>
        <v>0</v>
      </c>
      <c r="BO255" s="8">
        <f t="shared" si="209"/>
        <v>0</v>
      </c>
      <c r="BP255" s="8">
        <f t="shared" si="210"/>
        <v>0</v>
      </c>
      <c r="BQ255" s="8">
        <f t="shared" si="211"/>
        <v>0</v>
      </c>
      <c r="BR255" s="8">
        <f t="shared" si="212"/>
        <v>0</v>
      </c>
      <c r="BS255" s="8">
        <f t="shared" si="213"/>
        <v>0</v>
      </c>
      <c r="BT255" s="44">
        <f t="shared" si="214"/>
        <v>0</v>
      </c>
      <c r="BU255" s="7"/>
    </row>
    <row r="256" spans="1:73" s="15" customFormat="1" ht="28.8" x14ac:dyDescent="0.3">
      <c r="A256" s="4" t="s">
        <v>2132</v>
      </c>
      <c r="B256" s="4" t="s">
        <v>4234</v>
      </c>
      <c r="C256" s="4">
        <v>2009</v>
      </c>
      <c r="D256" s="4" t="s">
        <v>2133</v>
      </c>
      <c r="E256" s="4">
        <v>5</v>
      </c>
      <c r="F256" s="4">
        <v>2</v>
      </c>
      <c r="G256" s="4"/>
      <c r="H256" s="4">
        <v>177</v>
      </c>
      <c r="I256" s="4">
        <v>181</v>
      </c>
      <c r="J256" s="4"/>
      <c r="K256" s="4">
        <v>10</v>
      </c>
      <c r="L256" s="4" t="s">
        <v>2134</v>
      </c>
      <c r="M256" s="4" t="s">
        <v>2135</v>
      </c>
      <c r="N256" s="4" t="s">
        <v>2136</v>
      </c>
      <c r="O256" s="4" t="s">
        <v>2137</v>
      </c>
      <c r="P256" s="4" t="s">
        <v>2138</v>
      </c>
      <c r="Q256" s="4" t="s">
        <v>2139</v>
      </c>
      <c r="R256" s="4" t="s">
        <v>34</v>
      </c>
      <c r="S256" s="4" t="s">
        <v>33</v>
      </c>
      <c r="T256" s="4" t="s">
        <v>2140</v>
      </c>
      <c r="U256" s="4"/>
      <c r="V256" s="57" t="s">
        <v>63</v>
      </c>
      <c r="W256" s="58" t="s">
        <v>26</v>
      </c>
      <c r="X256" s="58" t="str">
        <f t="shared" si="218"/>
        <v>NInorganic</v>
      </c>
      <c r="Y256" s="58" t="s">
        <v>1038</v>
      </c>
      <c r="Z256" s="58" t="str">
        <f t="shared" si="219"/>
        <v>NPLATELET</v>
      </c>
      <c r="AA256" s="58" t="str">
        <f t="shared" si="220"/>
        <v>NInorganicPLATELET</v>
      </c>
      <c r="AB256" s="8"/>
      <c r="AC256" s="8"/>
      <c r="AD256" s="8"/>
      <c r="AE256" s="8"/>
      <c r="AF256" s="8"/>
      <c r="AG256" s="8"/>
      <c r="AH256" s="8"/>
      <c r="AI256" s="8"/>
      <c r="AJ256" s="8"/>
      <c r="AK256" s="8">
        <f t="shared" si="180"/>
        <v>0</v>
      </c>
      <c r="AL256" s="8">
        <f t="shared" si="181"/>
        <v>0</v>
      </c>
      <c r="AM256" s="8">
        <f t="shared" si="182"/>
        <v>0</v>
      </c>
      <c r="AN256" s="8">
        <f t="shared" si="183"/>
        <v>0</v>
      </c>
      <c r="AO256" s="8">
        <f t="shared" si="184"/>
        <v>0</v>
      </c>
      <c r="AP256" s="8">
        <f t="shared" si="185"/>
        <v>0</v>
      </c>
      <c r="AQ256" s="8">
        <f t="shared" si="186"/>
        <v>0</v>
      </c>
      <c r="AR256" s="8">
        <f t="shared" si="187"/>
        <v>0</v>
      </c>
      <c r="AS256" s="8">
        <f t="shared" si="188"/>
        <v>0</v>
      </c>
      <c r="AT256" s="8">
        <f t="shared" si="189"/>
        <v>0</v>
      </c>
      <c r="AU256" s="8">
        <f t="shared" si="190"/>
        <v>0</v>
      </c>
      <c r="AV256" s="8">
        <f t="shared" si="191"/>
        <v>0</v>
      </c>
      <c r="AW256" s="8">
        <f t="shared" si="192"/>
        <v>0</v>
      </c>
      <c r="AX256" s="8">
        <f t="shared" si="193"/>
        <v>0</v>
      </c>
      <c r="AY256" s="8">
        <f t="shared" si="194"/>
        <v>0</v>
      </c>
      <c r="AZ256" s="8">
        <f t="shared" si="195"/>
        <v>0</v>
      </c>
      <c r="BA256" s="8">
        <f t="shared" si="196"/>
        <v>0</v>
      </c>
      <c r="BB256" s="8">
        <f t="shared" si="197"/>
        <v>0</v>
      </c>
      <c r="BC256" s="8">
        <f t="shared" si="198"/>
        <v>0</v>
      </c>
      <c r="BD256" s="8">
        <f t="shared" si="199"/>
        <v>0</v>
      </c>
      <c r="BE256" s="8">
        <f t="shared" si="200"/>
        <v>0</v>
      </c>
      <c r="BF256" s="8">
        <f t="shared" si="201"/>
        <v>0</v>
      </c>
      <c r="BG256" s="8">
        <f t="shared" si="202"/>
        <v>0</v>
      </c>
      <c r="BH256" s="8">
        <f t="shared" si="203"/>
        <v>0</v>
      </c>
      <c r="BI256" s="8">
        <f t="shared" si="204"/>
        <v>0</v>
      </c>
      <c r="BJ256" s="8">
        <f t="shared" si="205"/>
        <v>0</v>
      </c>
      <c r="BK256" s="8">
        <f t="shared" si="206"/>
        <v>0</v>
      </c>
      <c r="BL256" s="8">
        <f t="shared" si="207"/>
        <v>0</v>
      </c>
      <c r="BM256" s="8">
        <f t="shared" si="208"/>
        <v>0</v>
      </c>
      <c r="BN256" s="8">
        <f t="shared" si="221"/>
        <v>0</v>
      </c>
      <c r="BO256" s="8">
        <f t="shared" si="209"/>
        <v>0</v>
      </c>
      <c r="BP256" s="8">
        <f t="shared" si="210"/>
        <v>0</v>
      </c>
      <c r="BQ256" s="8">
        <f t="shared" si="211"/>
        <v>0</v>
      </c>
      <c r="BR256" s="8">
        <f t="shared" si="212"/>
        <v>0</v>
      </c>
      <c r="BS256" s="8">
        <f t="shared" si="213"/>
        <v>0</v>
      </c>
      <c r="BT256" s="44">
        <f t="shared" si="214"/>
        <v>0</v>
      </c>
      <c r="BU256" s="7"/>
    </row>
    <row r="257" spans="1:73" s="15" customFormat="1" ht="28.8" x14ac:dyDescent="0.3">
      <c r="A257" s="4" t="s">
        <v>2141</v>
      </c>
      <c r="B257" s="4" t="s">
        <v>4235</v>
      </c>
      <c r="C257" s="4">
        <v>2008</v>
      </c>
      <c r="D257" s="4" t="s">
        <v>2142</v>
      </c>
      <c r="E257" s="4">
        <v>6</v>
      </c>
      <c r="F257" s="4"/>
      <c r="G257" s="4">
        <v>3</v>
      </c>
      <c r="H257" s="4"/>
      <c r="I257" s="4"/>
      <c r="J257" s="4"/>
      <c r="K257" s="4">
        <v>19</v>
      </c>
      <c r="L257" s="4" t="s">
        <v>2143</v>
      </c>
      <c r="M257" s="4" t="s">
        <v>2144</v>
      </c>
      <c r="N257" s="4" t="s">
        <v>2145</v>
      </c>
      <c r="O257" s="4" t="s">
        <v>2146</v>
      </c>
      <c r="P257" s="4" t="s">
        <v>2147</v>
      </c>
      <c r="Q257" s="4"/>
      <c r="R257" s="4" t="s">
        <v>34</v>
      </c>
      <c r="S257" s="4" t="s">
        <v>33</v>
      </c>
      <c r="T257" s="4" t="s">
        <v>2148</v>
      </c>
      <c r="U257" s="4"/>
      <c r="V257" s="57" t="s">
        <v>63</v>
      </c>
      <c r="W257" s="58" t="s">
        <v>28</v>
      </c>
      <c r="X257" s="58" t="str">
        <f t="shared" si="218"/>
        <v>NPolymer-based</v>
      </c>
      <c r="Y257" s="58" t="s">
        <v>1038</v>
      </c>
      <c r="Z257" s="58" t="str">
        <f t="shared" si="219"/>
        <v>NPLATELET</v>
      </c>
      <c r="AA257" s="58" t="str">
        <f t="shared" si="220"/>
        <v>NPolymer-basedPLATELET</v>
      </c>
      <c r="AB257" s="8"/>
      <c r="AC257" s="8"/>
      <c r="AD257" s="8"/>
      <c r="AE257" s="8"/>
      <c r="AF257" s="8"/>
      <c r="AG257" s="8"/>
      <c r="AH257" s="8"/>
      <c r="AI257" s="8"/>
      <c r="AJ257" s="8"/>
      <c r="AK257" s="8">
        <f t="shared" si="180"/>
        <v>0</v>
      </c>
      <c r="AL257" s="8">
        <f t="shared" si="181"/>
        <v>0</v>
      </c>
      <c r="AM257" s="8">
        <f t="shared" si="182"/>
        <v>0</v>
      </c>
      <c r="AN257" s="8">
        <f t="shared" si="183"/>
        <v>0</v>
      </c>
      <c r="AO257" s="8">
        <f t="shared" si="184"/>
        <v>0</v>
      </c>
      <c r="AP257" s="8">
        <f t="shared" si="185"/>
        <v>0</v>
      </c>
      <c r="AQ257" s="8">
        <f t="shared" si="186"/>
        <v>0</v>
      </c>
      <c r="AR257" s="8">
        <f t="shared" si="187"/>
        <v>0</v>
      </c>
      <c r="AS257" s="8">
        <f t="shared" si="188"/>
        <v>0</v>
      </c>
      <c r="AT257" s="8">
        <f t="shared" si="189"/>
        <v>0</v>
      </c>
      <c r="AU257" s="8">
        <f t="shared" si="190"/>
        <v>0</v>
      </c>
      <c r="AV257" s="8">
        <f t="shared" si="191"/>
        <v>0</v>
      </c>
      <c r="AW257" s="8">
        <f t="shared" si="192"/>
        <v>0</v>
      </c>
      <c r="AX257" s="8">
        <f t="shared" si="193"/>
        <v>0</v>
      </c>
      <c r="AY257" s="8">
        <f t="shared" si="194"/>
        <v>0</v>
      </c>
      <c r="AZ257" s="8">
        <f t="shared" si="195"/>
        <v>0</v>
      </c>
      <c r="BA257" s="8">
        <f t="shared" si="196"/>
        <v>0</v>
      </c>
      <c r="BB257" s="8">
        <f t="shared" si="197"/>
        <v>0</v>
      </c>
      <c r="BC257" s="8">
        <f t="shared" si="198"/>
        <v>0</v>
      </c>
      <c r="BD257" s="8">
        <f t="shared" si="199"/>
        <v>0</v>
      </c>
      <c r="BE257" s="8">
        <f t="shared" si="200"/>
        <v>0</v>
      </c>
      <c r="BF257" s="8">
        <f t="shared" si="201"/>
        <v>0</v>
      </c>
      <c r="BG257" s="8">
        <f t="shared" si="202"/>
        <v>0</v>
      </c>
      <c r="BH257" s="8">
        <f t="shared" si="203"/>
        <v>0</v>
      </c>
      <c r="BI257" s="8">
        <f t="shared" si="204"/>
        <v>0</v>
      </c>
      <c r="BJ257" s="8">
        <f t="shared" si="205"/>
        <v>0</v>
      </c>
      <c r="BK257" s="8">
        <f t="shared" si="206"/>
        <v>0</v>
      </c>
      <c r="BL257" s="8">
        <f t="shared" si="207"/>
        <v>0</v>
      </c>
      <c r="BM257" s="8">
        <f t="shared" si="208"/>
        <v>0</v>
      </c>
      <c r="BN257" s="8">
        <f t="shared" si="221"/>
        <v>0</v>
      </c>
      <c r="BO257" s="8">
        <f t="shared" si="209"/>
        <v>0</v>
      </c>
      <c r="BP257" s="8">
        <f t="shared" si="210"/>
        <v>0</v>
      </c>
      <c r="BQ257" s="8">
        <f t="shared" si="211"/>
        <v>0</v>
      </c>
      <c r="BR257" s="8">
        <f t="shared" si="212"/>
        <v>0</v>
      </c>
      <c r="BS257" s="8">
        <f t="shared" si="213"/>
        <v>0</v>
      </c>
      <c r="BT257" s="44">
        <f t="shared" si="214"/>
        <v>0</v>
      </c>
      <c r="BU257" s="7"/>
    </row>
    <row r="258" spans="1:73" s="15" customFormat="1" ht="28.8" x14ac:dyDescent="0.3">
      <c r="A258" s="4" t="s">
        <v>2149</v>
      </c>
      <c r="B258" s="4" t="s">
        <v>4236</v>
      </c>
      <c r="C258" s="4">
        <v>2008</v>
      </c>
      <c r="D258" s="4" t="s">
        <v>2150</v>
      </c>
      <c r="E258" s="4">
        <v>25</v>
      </c>
      <c r="F258" s="4">
        <v>1</v>
      </c>
      <c r="G258" s="4"/>
      <c r="H258" s="4">
        <v>108</v>
      </c>
      <c r="I258" s="4">
        <v>112</v>
      </c>
      <c r="J258" s="4"/>
      <c r="K258" s="4"/>
      <c r="L258" s="4"/>
      <c r="M258" s="4" t="s">
        <v>2151</v>
      </c>
      <c r="N258" s="4" t="s">
        <v>2152</v>
      </c>
      <c r="O258" s="4" t="s">
        <v>2153</v>
      </c>
      <c r="P258" s="4" t="s">
        <v>2154</v>
      </c>
      <c r="Q258" s="4"/>
      <c r="R258" s="4" t="s">
        <v>34</v>
      </c>
      <c r="S258" s="4" t="s">
        <v>33</v>
      </c>
      <c r="T258" s="4" t="s">
        <v>2155</v>
      </c>
      <c r="U258" s="4"/>
      <c r="V258" s="57" t="s">
        <v>63</v>
      </c>
      <c r="W258" s="58" t="s">
        <v>28</v>
      </c>
      <c r="X258" s="58" t="str">
        <f t="shared" si="218"/>
        <v>NPolymer-based</v>
      </c>
      <c r="Y258" s="58" t="s">
        <v>1038</v>
      </c>
      <c r="Z258" s="58" t="str">
        <f t="shared" si="219"/>
        <v>NPLATELET</v>
      </c>
      <c r="AA258" s="58" t="str">
        <f t="shared" si="220"/>
        <v>NPolymer-basedPLATELET</v>
      </c>
      <c r="AB258" s="8"/>
      <c r="AC258" s="8"/>
      <c r="AD258" s="8"/>
      <c r="AE258" s="8"/>
      <c r="AF258" s="8"/>
      <c r="AG258" s="8"/>
      <c r="AH258" s="8"/>
      <c r="AI258" s="8"/>
      <c r="AJ258" s="8"/>
      <c r="AK258" s="8">
        <f t="shared" si="180"/>
        <v>0</v>
      </c>
      <c r="AL258" s="8">
        <f t="shared" si="181"/>
        <v>0</v>
      </c>
      <c r="AM258" s="8">
        <f t="shared" si="182"/>
        <v>0</v>
      </c>
      <c r="AN258" s="8">
        <f t="shared" si="183"/>
        <v>0</v>
      </c>
      <c r="AO258" s="8">
        <f t="shared" si="184"/>
        <v>0</v>
      </c>
      <c r="AP258" s="8">
        <f t="shared" si="185"/>
        <v>0</v>
      </c>
      <c r="AQ258" s="8">
        <f t="shared" si="186"/>
        <v>0</v>
      </c>
      <c r="AR258" s="8">
        <f t="shared" si="187"/>
        <v>0</v>
      </c>
      <c r="AS258" s="8">
        <f t="shared" si="188"/>
        <v>0</v>
      </c>
      <c r="AT258" s="8">
        <f t="shared" si="189"/>
        <v>0</v>
      </c>
      <c r="AU258" s="8">
        <f t="shared" si="190"/>
        <v>0</v>
      </c>
      <c r="AV258" s="8">
        <f t="shared" si="191"/>
        <v>0</v>
      </c>
      <c r="AW258" s="8">
        <f t="shared" si="192"/>
        <v>0</v>
      </c>
      <c r="AX258" s="8">
        <f t="shared" si="193"/>
        <v>0</v>
      </c>
      <c r="AY258" s="8">
        <f t="shared" si="194"/>
        <v>0</v>
      </c>
      <c r="AZ258" s="8">
        <f t="shared" si="195"/>
        <v>0</v>
      </c>
      <c r="BA258" s="8">
        <f t="shared" si="196"/>
        <v>0</v>
      </c>
      <c r="BB258" s="8">
        <f t="shared" si="197"/>
        <v>0</v>
      </c>
      <c r="BC258" s="8">
        <f t="shared" si="198"/>
        <v>0</v>
      </c>
      <c r="BD258" s="8">
        <f t="shared" si="199"/>
        <v>0</v>
      </c>
      <c r="BE258" s="8">
        <f t="shared" si="200"/>
        <v>0</v>
      </c>
      <c r="BF258" s="8">
        <f t="shared" si="201"/>
        <v>0</v>
      </c>
      <c r="BG258" s="8">
        <f t="shared" si="202"/>
        <v>0</v>
      </c>
      <c r="BH258" s="8">
        <f t="shared" si="203"/>
        <v>0</v>
      </c>
      <c r="BI258" s="8">
        <f t="shared" si="204"/>
        <v>0</v>
      </c>
      <c r="BJ258" s="8">
        <f t="shared" si="205"/>
        <v>0</v>
      </c>
      <c r="BK258" s="8">
        <f t="shared" si="206"/>
        <v>0</v>
      </c>
      <c r="BL258" s="8">
        <f t="shared" si="207"/>
        <v>0</v>
      </c>
      <c r="BM258" s="8">
        <f t="shared" si="208"/>
        <v>0</v>
      </c>
      <c r="BN258" s="8">
        <f t="shared" si="221"/>
        <v>0</v>
      </c>
      <c r="BO258" s="8">
        <f t="shared" si="209"/>
        <v>0</v>
      </c>
      <c r="BP258" s="8">
        <f t="shared" si="210"/>
        <v>0</v>
      </c>
      <c r="BQ258" s="8">
        <f t="shared" si="211"/>
        <v>0</v>
      </c>
      <c r="BR258" s="8">
        <f t="shared" si="212"/>
        <v>0</v>
      </c>
      <c r="BS258" s="8">
        <f t="shared" si="213"/>
        <v>0</v>
      </c>
      <c r="BT258" s="44">
        <f t="shared" si="214"/>
        <v>0</v>
      </c>
      <c r="BU258" s="7"/>
    </row>
    <row r="259" spans="1:73" s="15" customFormat="1" ht="28.8" x14ac:dyDescent="0.3">
      <c r="A259" s="4" t="s">
        <v>2164</v>
      </c>
      <c r="B259" s="4" t="s">
        <v>4237</v>
      </c>
      <c r="C259" s="4">
        <v>2005</v>
      </c>
      <c r="D259" s="4" t="s">
        <v>2165</v>
      </c>
      <c r="E259" s="4">
        <v>20</v>
      </c>
      <c r="F259" s="4" t="s">
        <v>2166</v>
      </c>
      <c r="G259" s="4"/>
      <c r="H259" s="4">
        <v>312</v>
      </c>
      <c r="I259" s="4">
        <v>314</v>
      </c>
      <c r="J259" s="4"/>
      <c r="K259" s="4"/>
      <c r="L259" s="4"/>
      <c r="M259" s="4" t="s">
        <v>2167</v>
      </c>
      <c r="N259" s="4" t="s">
        <v>2168</v>
      </c>
      <c r="O259" s="4" t="s">
        <v>2169</v>
      </c>
      <c r="P259" s="4" t="s">
        <v>2170</v>
      </c>
      <c r="Q259" s="4" t="s">
        <v>2171</v>
      </c>
      <c r="R259" s="4" t="s">
        <v>34</v>
      </c>
      <c r="S259" s="4" t="s">
        <v>33</v>
      </c>
      <c r="T259" s="4" t="s">
        <v>2172</v>
      </c>
      <c r="U259" s="4"/>
      <c r="V259" s="57" t="s">
        <v>63</v>
      </c>
      <c r="W259" s="58" t="s">
        <v>26</v>
      </c>
      <c r="X259" s="58" t="str">
        <f t="shared" si="218"/>
        <v>NInorganic</v>
      </c>
      <c r="Y259" s="58" t="s">
        <v>1038</v>
      </c>
      <c r="Z259" s="58" t="str">
        <f t="shared" si="219"/>
        <v>NPLATELET</v>
      </c>
      <c r="AA259" s="58" t="str">
        <f t="shared" si="220"/>
        <v>NInorganicPLATELET</v>
      </c>
      <c r="AB259" s="8"/>
      <c r="AC259" s="8"/>
      <c r="AD259" s="8"/>
      <c r="AE259" s="8"/>
      <c r="AF259" s="8"/>
      <c r="AG259" s="8"/>
      <c r="AH259" s="8"/>
      <c r="AI259" s="8"/>
      <c r="AJ259" s="8"/>
      <c r="AK259" s="8">
        <f t="shared" si="180"/>
        <v>0</v>
      </c>
      <c r="AL259" s="8">
        <f t="shared" si="181"/>
        <v>0</v>
      </c>
      <c r="AM259" s="8">
        <f t="shared" si="182"/>
        <v>0</v>
      </c>
      <c r="AN259" s="8">
        <f t="shared" si="183"/>
        <v>0</v>
      </c>
      <c r="AO259" s="8">
        <f t="shared" si="184"/>
        <v>0</v>
      </c>
      <c r="AP259" s="8">
        <f t="shared" si="185"/>
        <v>0</v>
      </c>
      <c r="AQ259" s="8">
        <f t="shared" si="186"/>
        <v>0</v>
      </c>
      <c r="AR259" s="8">
        <f t="shared" si="187"/>
        <v>0</v>
      </c>
      <c r="AS259" s="8">
        <f t="shared" si="188"/>
        <v>0</v>
      </c>
      <c r="AT259" s="8">
        <f t="shared" si="189"/>
        <v>0</v>
      </c>
      <c r="AU259" s="8">
        <f t="shared" si="190"/>
        <v>0</v>
      </c>
      <c r="AV259" s="8">
        <f t="shared" si="191"/>
        <v>0</v>
      </c>
      <c r="AW259" s="8">
        <f t="shared" si="192"/>
        <v>0</v>
      </c>
      <c r="AX259" s="8">
        <f t="shared" si="193"/>
        <v>0</v>
      </c>
      <c r="AY259" s="8">
        <f t="shared" si="194"/>
        <v>0</v>
      </c>
      <c r="AZ259" s="8">
        <f t="shared" si="195"/>
        <v>0</v>
      </c>
      <c r="BA259" s="8">
        <f t="shared" si="196"/>
        <v>0</v>
      </c>
      <c r="BB259" s="8">
        <f t="shared" si="197"/>
        <v>0</v>
      </c>
      <c r="BC259" s="8">
        <f t="shared" si="198"/>
        <v>0</v>
      </c>
      <c r="BD259" s="8">
        <f t="shared" si="199"/>
        <v>0</v>
      </c>
      <c r="BE259" s="8">
        <f t="shared" si="200"/>
        <v>0</v>
      </c>
      <c r="BF259" s="8">
        <f t="shared" si="201"/>
        <v>0</v>
      </c>
      <c r="BG259" s="8">
        <f t="shared" si="202"/>
        <v>0</v>
      </c>
      <c r="BH259" s="8">
        <f t="shared" si="203"/>
        <v>0</v>
      </c>
      <c r="BI259" s="8">
        <f t="shared" si="204"/>
        <v>0</v>
      </c>
      <c r="BJ259" s="8">
        <f t="shared" si="205"/>
        <v>0</v>
      </c>
      <c r="BK259" s="8">
        <f t="shared" si="206"/>
        <v>0</v>
      </c>
      <c r="BL259" s="8">
        <f t="shared" si="207"/>
        <v>0</v>
      </c>
      <c r="BM259" s="8">
        <f t="shared" si="208"/>
        <v>0</v>
      </c>
      <c r="BN259" s="8">
        <f t="shared" si="221"/>
        <v>0</v>
      </c>
      <c r="BO259" s="8">
        <f t="shared" si="209"/>
        <v>0</v>
      </c>
      <c r="BP259" s="8">
        <f t="shared" si="210"/>
        <v>0</v>
      </c>
      <c r="BQ259" s="8">
        <f t="shared" si="211"/>
        <v>0</v>
      </c>
      <c r="BR259" s="8">
        <f t="shared" si="212"/>
        <v>0</v>
      </c>
      <c r="BS259" s="8">
        <f t="shared" si="213"/>
        <v>0</v>
      </c>
      <c r="BT259" s="44">
        <f t="shared" si="214"/>
        <v>0</v>
      </c>
      <c r="BU259" s="7"/>
    </row>
    <row r="260" spans="1:73" s="15" customFormat="1" ht="28.8" x14ac:dyDescent="0.3">
      <c r="A260" s="4" t="s">
        <v>2173</v>
      </c>
      <c r="B260" s="4" t="s">
        <v>4238</v>
      </c>
      <c r="C260" s="4">
        <v>2005</v>
      </c>
      <c r="D260" s="4" t="s">
        <v>1392</v>
      </c>
      <c r="E260" s="4">
        <v>1</v>
      </c>
      <c r="F260" s="4">
        <v>10</v>
      </c>
      <c r="G260" s="4"/>
      <c r="H260" s="4">
        <v>959</v>
      </c>
      <c r="I260" s="4">
        <v>963</v>
      </c>
      <c r="J260" s="4"/>
      <c r="K260" s="4">
        <v>188</v>
      </c>
      <c r="L260" s="4" t="s">
        <v>2174</v>
      </c>
      <c r="M260" s="4" t="s">
        <v>2175</v>
      </c>
      <c r="N260" s="4" t="s">
        <v>2176</v>
      </c>
      <c r="O260" s="4" t="s">
        <v>2177</v>
      </c>
      <c r="P260" s="4" t="s">
        <v>2178</v>
      </c>
      <c r="Q260" s="4" t="s">
        <v>2179</v>
      </c>
      <c r="R260" s="4" t="s">
        <v>34</v>
      </c>
      <c r="S260" s="4" t="s">
        <v>33</v>
      </c>
      <c r="T260" s="4" t="s">
        <v>2180</v>
      </c>
      <c r="U260" s="4"/>
      <c r="V260" s="57" t="s">
        <v>63</v>
      </c>
      <c r="W260" s="58" t="s">
        <v>28</v>
      </c>
      <c r="X260" s="58" t="str">
        <f t="shared" si="218"/>
        <v>NPolymer-based</v>
      </c>
      <c r="Y260" s="58" t="s">
        <v>1038</v>
      </c>
      <c r="Z260" s="58" t="str">
        <f t="shared" si="219"/>
        <v>NPLATELET</v>
      </c>
      <c r="AA260" s="58" t="str">
        <f t="shared" si="220"/>
        <v>NPolymer-basedPLATELET</v>
      </c>
      <c r="AB260" s="8"/>
      <c r="AC260" s="8"/>
      <c r="AD260" s="8"/>
      <c r="AE260" s="8"/>
      <c r="AF260" s="8"/>
      <c r="AG260" s="8"/>
      <c r="AH260" s="8"/>
      <c r="AI260" s="8"/>
      <c r="AJ260" s="8"/>
      <c r="AK260" s="8">
        <f t="shared" si="180"/>
        <v>0</v>
      </c>
      <c r="AL260" s="8">
        <f t="shared" si="181"/>
        <v>0</v>
      </c>
      <c r="AM260" s="8">
        <f t="shared" si="182"/>
        <v>0</v>
      </c>
      <c r="AN260" s="8">
        <f t="shared" si="183"/>
        <v>0</v>
      </c>
      <c r="AO260" s="8">
        <f t="shared" si="184"/>
        <v>0</v>
      </c>
      <c r="AP260" s="8">
        <f t="shared" si="185"/>
        <v>0</v>
      </c>
      <c r="AQ260" s="8">
        <f t="shared" si="186"/>
        <v>0</v>
      </c>
      <c r="AR260" s="8">
        <f t="shared" si="187"/>
        <v>0</v>
      </c>
      <c r="AS260" s="8">
        <f t="shared" si="188"/>
        <v>0</v>
      </c>
      <c r="AT260" s="8">
        <f t="shared" si="189"/>
        <v>0</v>
      </c>
      <c r="AU260" s="8">
        <f t="shared" si="190"/>
        <v>0</v>
      </c>
      <c r="AV260" s="8">
        <f t="shared" si="191"/>
        <v>0</v>
      </c>
      <c r="AW260" s="8">
        <f t="shared" si="192"/>
        <v>0</v>
      </c>
      <c r="AX260" s="8">
        <f t="shared" si="193"/>
        <v>0</v>
      </c>
      <c r="AY260" s="8">
        <f t="shared" si="194"/>
        <v>0</v>
      </c>
      <c r="AZ260" s="8">
        <f t="shared" si="195"/>
        <v>0</v>
      </c>
      <c r="BA260" s="8">
        <f t="shared" si="196"/>
        <v>0</v>
      </c>
      <c r="BB260" s="8">
        <f t="shared" si="197"/>
        <v>0</v>
      </c>
      <c r="BC260" s="8">
        <f t="shared" si="198"/>
        <v>0</v>
      </c>
      <c r="BD260" s="8">
        <f t="shared" si="199"/>
        <v>0</v>
      </c>
      <c r="BE260" s="8">
        <f t="shared" si="200"/>
        <v>0</v>
      </c>
      <c r="BF260" s="8">
        <f t="shared" si="201"/>
        <v>0</v>
      </c>
      <c r="BG260" s="8">
        <f t="shared" si="202"/>
        <v>0</v>
      </c>
      <c r="BH260" s="8">
        <f t="shared" si="203"/>
        <v>0</v>
      </c>
      <c r="BI260" s="8">
        <f t="shared" si="204"/>
        <v>0</v>
      </c>
      <c r="BJ260" s="8">
        <f t="shared" si="205"/>
        <v>0</v>
      </c>
      <c r="BK260" s="8">
        <f t="shared" si="206"/>
        <v>0</v>
      </c>
      <c r="BL260" s="8">
        <f t="shared" si="207"/>
        <v>0</v>
      </c>
      <c r="BM260" s="8">
        <f t="shared" si="208"/>
        <v>0</v>
      </c>
      <c r="BN260" s="8">
        <f t="shared" si="221"/>
        <v>0</v>
      </c>
      <c r="BO260" s="8">
        <f t="shared" si="209"/>
        <v>0</v>
      </c>
      <c r="BP260" s="8">
        <f t="shared" si="210"/>
        <v>0</v>
      </c>
      <c r="BQ260" s="8">
        <f t="shared" si="211"/>
        <v>0</v>
      </c>
      <c r="BR260" s="8">
        <f t="shared" si="212"/>
        <v>0</v>
      </c>
      <c r="BS260" s="8">
        <f t="shared" si="213"/>
        <v>0</v>
      </c>
      <c r="BT260" s="44">
        <f t="shared" si="214"/>
        <v>0</v>
      </c>
      <c r="BU260" s="7"/>
    </row>
    <row r="261" spans="1:73" s="15" customFormat="1" ht="28.8" x14ac:dyDescent="0.3">
      <c r="A261" s="4" t="s">
        <v>2181</v>
      </c>
      <c r="B261" s="4" t="s">
        <v>4239</v>
      </c>
      <c r="C261" s="4">
        <v>2004</v>
      </c>
      <c r="D261" s="4" t="s">
        <v>2182</v>
      </c>
      <c r="E261" s="4">
        <v>13</v>
      </c>
      <c r="F261" s="68">
        <v>42951</v>
      </c>
      <c r="G261" s="4"/>
      <c r="H261" s="4">
        <v>1088</v>
      </c>
      <c r="I261" s="4">
        <v>1092</v>
      </c>
      <c r="J261" s="4"/>
      <c r="K261" s="4">
        <v>42</v>
      </c>
      <c r="L261" s="4" t="s">
        <v>2183</v>
      </c>
      <c r="M261" s="4" t="s">
        <v>2184</v>
      </c>
      <c r="N261" s="4" t="s">
        <v>2185</v>
      </c>
      <c r="O261" s="4" t="s">
        <v>2186</v>
      </c>
      <c r="P261" s="4" t="s">
        <v>2187</v>
      </c>
      <c r="Q261" s="4" t="s">
        <v>2188</v>
      </c>
      <c r="R261" s="4" t="s">
        <v>34</v>
      </c>
      <c r="S261" s="4" t="s">
        <v>33</v>
      </c>
      <c r="T261" s="4" t="s">
        <v>2189</v>
      </c>
      <c r="U261" s="4"/>
      <c r="V261" s="57" t="s">
        <v>63</v>
      </c>
      <c r="W261" s="58" t="s">
        <v>26</v>
      </c>
      <c r="X261" s="58" t="str">
        <f t="shared" si="218"/>
        <v>NInorganic</v>
      </c>
      <c r="Y261" s="58" t="s">
        <v>1038</v>
      </c>
      <c r="Z261" s="58" t="str">
        <f t="shared" si="219"/>
        <v>NPLATELET</v>
      </c>
      <c r="AA261" s="58" t="str">
        <f t="shared" si="220"/>
        <v>NInorganicPLATELET</v>
      </c>
      <c r="AB261" s="8"/>
      <c r="AC261" s="8"/>
      <c r="AD261" s="8"/>
      <c r="AE261" s="8"/>
      <c r="AF261" s="8"/>
      <c r="AG261" s="8"/>
      <c r="AH261" s="8"/>
      <c r="AI261" s="8"/>
      <c r="AJ261" s="8"/>
      <c r="AK261" s="8">
        <f t="shared" ref="AK261:AK332" si="222">IF(AND($Z261=AK$2,AB261="x"),1,0)</f>
        <v>0</v>
      </c>
      <c r="AL261" s="8">
        <f t="shared" ref="AL261:AL332" si="223">IF(AND($Z261=AL$2,AC261="x"),1,0)</f>
        <v>0</v>
      </c>
      <c r="AM261" s="8">
        <f t="shared" ref="AM261:AM332" si="224">IF(AND($Z261=AM$2,AD261="x"),1,0)</f>
        <v>0</v>
      </c>
      <c r="AN261" s="8">
        <f t="shared" ref="AN261:AN332" si="225">IF(AND($Z261=AN$2,AE261="x"),1,0)</f>
        <v>0</v>
      </c>
      <c r="AO261" s="8">
        <f t="shared" ref="AO261:AO332" si="226">IF(AND($Z261=AO$2,AF261="x"),1,0)</f>
        <v>0</v>
      </c>
      <c r="AP261" s="8">
        <f t="shared" ref="AP261:AP332" si="227">IF(AND($Z261=AP$2,AG261="x"),1,0)</f>
        <v>0</v>
      </c>
      <c r="AQ261" s="8">
        <f t="shared" ref="AQ261:AQ332" si="228">IF(AND($Z261=AQ$2,AH261="x"),1,0)</f>
        <v>0</v>
      </c>
      <c r="AR261" s="8">
        <f t="shared" ref="AR261:AR332" si="229">IF(AND($Z261=AR$2,AI261="x"),1,0)</f>
        <v>0</v>
      </c>
      <c r="AS261" s="8">
        <f t="shared" ref="AS261:AS332" si="230">IF(AND($Z261=AS$2,AJ261="x"),1,0)</f>
        <v>0</v>
      </c>
      <c r="AT261" s="8">
        <f t="shared" ref="AT261:AT332" si="231">IF(AND($Z261=AT$2,AB261="x"),1,0)</f>
        <v>0</v>
      </c>
      <c r="AU261" s="8">
        <f t="shared" ref="AU261:AU332" si="232">IF(AND($Z261=AU$2,AC261="x"),1,0)</f>
        <v>0</v>
      </c>
      <c r="AV261" s="8">
        <f t="shared" ref="AV261:AV332" si="233">IF(AND($Z261=AV$2,AD261="x"),1,0)</f>
        <v>0</v>
      </c>
      <c r="AW261" s="8">
        <f t="shared" ref="AW261:AW332" si="234">IF(AND($Z261=AW$2,AE261="x"),1,0)</f>
        <v>0</v>
      </c>
      <c r="AX261" s="8">
        <f t="shared" ref="AX261:AX332" si="235">IF(AND($Z261=AX$2,AF261="x"),1,0)</f>
        <v>0</v>
      </c>
      <c r="AY261" s="8">
        <f t="shared" ref="AY261:AY332" si="236">IF(AND($Z261=AY$2,AG261="x"),1,0)</f>
        <v>0</v>
      </c>
      <c r="AZ261" s="8">
        <f t="shared" ref="AZ261:AZ332" si="237">IF(AND($Z261=AZ$2,AH261="x"),1,0)</f>
        <v>0</v>
      </c>
      <c r="BA261" s="8">
        <f t="shared" ref="BA261:BA332" si="238">IF(AND($Z261=BA$2,AI261="x"),1,0)</f>
        <v>0</v>
      </c>
      <c r="BB261" s="8">
        <f t="shared" ref="BB261:BB332" si="239">IF(AND($Z261=BB$2,AJ261="x"),1,0)</f>
        <v>0</v>
      </c>
      <c r="BC261" s="8">
        <f t="shared" ref="BC261:BC332" si="240">IF(AND($Z261=BC$2,AB261="x"),1,0)</f>
        <v>0</v>
      </c>
      <c r="BD261" s="8">
        <f t="shared" ref="BD261:BD332" si="241">IF(AND($Z261=BD$2,AC261="x"),1,0)</f>
        <v>0</v>
      </c>
      <c r="BE261" s="8">
        <f t="shared" ref="BE261:BE332" si="242">IF(AND($Z261=BE$2,AD261="x"),1,0)</f>
        <v>0</v>
      </c>
      <c r="BF261" s="8">
        <f t="shared" ref="BF261:BF332" si="243">IF(AND($Z261=BF$2,AE261="x"),1,0)</f>
        <v>0</v>
      </c>
      <c r="BG261" s="8">
        <f t="shared" ref="BG261:BG332" si="244">IF(AND($Z261=BG$2,AF261="x"),1,0)</f>
        <v>0</v>
      </c>
      <c r="BH261" s="8">
        <f t="shared" ref="BH261:BH332" si="245">IF(AND($Z261=BH$2,AG261="x"),1,0)</f>
        <v>0</v>
      </c>
      <c r="BI261" s="8">
        <f t="shared" ref="BI261:BI332" si="246">IF(AND($Z261=BI$2,AH261="x"),1,0)</f>
        <v>0</v>
      </c>
      <c r="BJ261" s="8">
        <f t="shared" ref="BJ261:BJ332" si="247">IF(AND($Z261=BJ$2,AI261="x"),1,0)</f>
        <v>0</v>
      </c>
      <c r="BK261" s="8">
        <f t="shared" ref="BK261:BK332" si="248">IF(AND($Z261=BK$2,AJ261="x"),1,0)</f>
        <v>0</v>
      </c>
      <c r="BL261" s="8">
        <f t="shared" ref="BL261:BL332" si="249">IF(AND($Z261=BL$2,AB261="x"),1,0)</f>
        <v>0</v>
      </c>
      <c r="BM261" s="8">
        <f t="shared" ref="BM261:BM332" si="250">IF(AND($Z261=BM$2,AC261="x"),1,0)</f>
        <v>0</v>
      </c>
      <c r="BN261" s="8">
        <f t="shared" si="221"/>
        <v>0</v>
      </c>
      <c r="BO261" s="8">
        <f t="shared" ref="BO261:BO332" si="251">IF(AND($Z261=BO$2,AE261="x"),1,0)</f>
        <v>0</v>
      </c>
      <c r="BP261" s="8">
        <f t="shared" ref="BP261:BP332" si="252">IF(AND($Z261=BP$2,AF261="x"),1,0)</f>
        <v>0</v>
      </c>
      <c r="BQ261" s="8">
        <f t="shared" ref="BQ261:BQ332" si="253">IF(AND($Z261=BQ$2,AG261="x"),1,0)</f>
        <v>0</v>
      </c>
      <c r="BR261" s="8">
        <f t="shared" ref="BR261:BR332" si="254">IF(AND($Z261=BR$2,AH261="x"),1,0)</f>
        <v>0</v>
      </c>
      <c r="BS261" s="8">
        <f t="shared" ref="BS261:BS332" si="255">IF(AND($Z261=BS$2,AI261="x"),1,0)</f>
        <v>0</v>
      </c>
      <c r="BT261" s="44">
        <f t="shared" ref="BT261:BT332" si="256">IF(AND($Z261=BT$2,AJ261="x"),1,0)</f>
        <v>0</v>
      </c>
      <c r="BU261" s="7"/>
    </row>
    <row r="262" spans="1:73" s="15" customFormat="1" ht="28.8" x14ac:dyDescent="0.3">
      <c r="A262" s="4" t="s">
        <v>2190</v>
      </c>
      <c r="B262" s="4" t="s">
        <v>4240</v>
      </c>
      <c r="C262" s="4">
        <v>2003</v>
      </c>
      <c r="D262" s="4" t="s">
        <v>2191</v>
      </c>
      <c r="E262" s="4">
        <v>531</v>
      </c>
      <c r="F262" s="4">
        <v>2</v>
      </c>
      <c r="G262" s="4"/>
      <c r="H262" s="4">
        <v>177</v>
      </c>
      <c r="I262" s="4">
        <v>184</v>
      </c>
      <c r="J262" s="4"/>
      <c r="K262" s="4">
        <v>60</v>
      </c>
      <c r="L262" s="4" t="s">
        <v>2192</v>
      </c>
      <c r="M262" s="4" t="s">
        <v>2193</v>
      </c>
      <c r="N262" s="4" t="s">
        <v>2194</v>
      </c>
      <c r="O262" s="4" t="s">
        <v>2195</v>
      </c>
      <c r="P262" s="4" t="s">
        <v>2196</v>
      </c>
      <c r="Q262" s="4" t="s">
        <v>2197</v>
      </c>
      <c r="R262" s="4" t="s">
        <v>34</v>
      </c>
      <c r="S262" s="4" t="s">
        <v>33</v>
      </c>
      <c r="T262" s="4" t="s">
        <v>2198</v>
      </c>
      <c r="U262" s="4"/>
      <c r="V262" s="57" t="s">
        <v>63</v>
      </c>
      <c r="W262" s="58" t="s">
        <v>26</v>
      </c>
      <c r="X262" s="58" t="str">
        <f t="shared" si="218"/>
        <v>NInorganic</v>
      </c>
      <c r="Y262" s="58" t="s">
        <v>1038</v>
      </c>
      <c r="Z262" s="58" t="str">
        <f t="shared" si="219"/>
        <v>NPLATELET</v>
      </c>
      <c r="AA262" s="58" t="str">
        <f t="shared" si="220"/>
        <v>NInorganicPLATELET</v>
      </c>
      <c r="AB262" s="8"/>
      <c r="AC262" s="8"/>
      <c r="AD262" s="8"/>
      <c r="AE262" s="8"/>
      <c r="AF262" s="8"/>
      <c r="AG262" s="8"/>
      <c r="AH262" s="8"/>
      <c r="AI262" s="8"/>
      <c r="AJ262" s="8"/>
      <c r="AK262" s="8">
        <f t="shared" si="222"/>
        <v>0</v>
      </c>
      <c r="AL262" s="8">
        <f t="shared" si="223"/>
        <v>0</v>
      </c>
      <c r="AM262" s="8">
        <f t="shared" si="224"/>
        <v>0</v>
      </c>
      <c r="AN262" s="8">
        <f t="shared" si="225"/>
        <v>0</v>
      </c>
      <c r="AO262" s="8">
        <f t="shared" si="226"/>
        <v>0</v>
      </c>
      <c r="AP262" s="8">
        <f t="shared" si="227"/>
        <v>0</v>
      </c>
      <c r="AQ262" s="8">
        <f t="shared" si="228"/>
        <v>0</v>
      </c>
      <c r="AR262" s="8">
        <f t="shared" si="229"/>
        <v>0</v>
      </c>
      <c r="AS262" s="8">
        <f t="shared" si="230"/>
        <v>0</v>
      </c>
      <c r="AT262" s="8">
        <f t="shared" si="231"/>
        <v>0</v>
      </c>
      <c r="AU262" s="8">
        <f t="shared" si="232"/>
        <v>0</v>
      </c>
      <c r="AV262" s="8">
        <f t="shared" si="233"/>
        <v>0</v>
      </c>
      <c r="AW262" s="8">
        <f t="shared" si="234"/>
        <v>0</v>
      </c>
      <c r="AX262" s="8">
        <f t="shared" si="235"/>
        <v>0</v>
      </c>
      <c r="AY262" s="8">
        <f t="shared" si="236"/>
        <v>0</v>
      </c>
      <c r="AZ262" s="8">
        <f t="shared" si="237"/>
        <v>0</v>
      </c>
      <c r="BA262" s="8">
        <f t="shared" si="238"/>
        <v>0</v>
      </c>
      <c r="BB262" s="8">
        <f t="shared" si="239"/>
        <v>0</v>
      </c>
      <c r="BC262" s="8">
        <f t="shared" si="240"/>
        <v>0</v>
      </c>
      <c r="BD262" s="8">
        <f t="shared" si="241"/>
        <v>0</v>
      </c>
      <c r="BE262" s="8">
        <f t="shared" si="242"/>
        <v>0</v>
      </c>
      <c r="BF262" s="8">
        <f t="shared" si="243"/>
        <v>0</v>
      </c>
      <c r="BG262" s="8">
        <f t="shared" si="244"/>
        <v>0</v>
      </c>
      <c r="BH262" s="8">
        <f t="shared" si="245"/>
        <v>0</v>
      </c>
      <c r="BI262" s="8">
        <f t="shared" si="246"/>
        <v>0</v>
      </c>
      <c r="BJ262" s="8">
        <f t="shared" si="247"/>
        <v>0</v>
      </c>
      <c r="BK262" s="8">
        <f t="shared" si="248"/>
        <v>0</v>
      </c>
      <c r="BL262" s="8">
        <f t="shared" si="249"/>
        <v>0</v>
      </c>
      <c r="BM262" s="8">
        <f t="shared" si="250"/>
        <v>0</v>
      </c>
      <c r="BN262" s="8">
        <f t="shared" si="221"/>
        <v>0</v>
      </c>
      <c r="BO262" s="8">
        <f t="shared" si="251"/>
        <v>0</v>
      </c>
      <c r="BP262" s="8">
        <f t="shared" si="252"/>
        <v>0</v>
      </c>
      <c r="BQ262" s="8">
        <f t="shared" si="253"/>
        <v>0</v>
      </c>
      <c r="BR262" s="8">
        <f t="shared" si="254"/>
        <v>0</v>
      </c>
      <c r="BS262" s="8">
        <f t="shared" si="255"/>
        <v>0</v>
      </c>
      <c r="BT262" s="44">
        <f t="shared" si="256"/>
        <v>0</v>
      </c>
      <c r="BU262" s="7"/>
    </row>
    <row r="263" spans="1:73" s="15" customFormat="1" ht="28.8" x14ac:dyDescent="0.3">
      <c r="A263" s="4" t="s">
        <v>2199</v>
      </c>
      <c r="B263" s="4" t="s">
        <v>4241</v>
      </c>
      <c r="C263" s="4">
        <v>2002</v>
      </c>
      <c r="D263" s="4" t="s">
        <v>1751</v>
      </c>
      <c r="E263" s="4">
        <v>60</v>
      </c>
      <c r="F263" s="4">
        <v>2</v>
      </c>
      <c r="G263" s="4"/>
      <c r="H263" s="4">
        <v>283</v>
      </c>
      <c r="I263" s="4">
        <v>291</v>
      </c>
      <c r="J263" s="4"/>
      <c r="K263" s="4">
        <v>81</v>
      </c>
      <c r="L263" s="4" t="s">
        <v>2200</v>
      </c>
      <c r="M263" s="4" t="s">
        <v>2201</v>
      </c>
      <c r="N263" s="4" t="s">
        <v>2202</v>
      </c>
      <c r="O263" s="4" t="s">
        <v>2203</v>
      </c>
      <c r="P263" s="4" t="s">
        <v>2204</v>
      </c>
      <c r="Q263" s="4" t="s">
        <v>2205</v>
      </c>
      <c r="R263" s="4" t="s">
        <v>34</v>
      </c>
      <c r="S263" s="4" t="s">
        <v>33</v>
      </c>
      <c r="T263" s="4" t="s">
        <v>2206</v>
      </c>
      <c r="U263" s="4"/>
      <c r="V263" s="57" t="s">
        <v>63</v>
      </c>
      <c r="W263" s="58" t="s">
        <v>26</v>
      </c>
      <c r="X263" s="58" t="str">
        <f t="shared" si="218"/>
        <v>NInorganic</v>
      </c>
      <c r="Y263" s="58" t="s">
        <v>1038</v>
      </c>
      <c r="Z263" s="58" t="str">
        <f t="shared" si="219"/>
        <v>NPLATELET</v>
      </c>
      <c r="AA263" s="58" t="str">
        <f t="shared" si="220"/>
        <v>NInorganicPLATELET</v>
      </c>
      <c r="AB263" s="8"/>
      <c r="AC263" s="8"/>
      <c r="AD263" s="8"/>
      <c r="AE263" s="8"/>
      <c r="AF263" s="8"/>
      <c r="AG263" s="8"/>
      <c r="AH263" s="8"/>
      <c r="AI263" s="8"/>
      <c r="AJ263" s="8"/>
      <c r="AK263" s="8">
        <f t="shared" si="222"/>
        <v>0</v>
      </c>
      <c r="AL263" s="8">
        <f t="shared" si="223"/>
        <v>0</v>
      </c>
      <c r="AM263" s="8">
        <f t="shared" si="224"/>
        <v>0</v>
      </c>
      <c r="AN263" s="8">
        <f t="shared" si="225"/>
        <v>0</v>
      </c>
      <c r="AO263" s="8">
        <f t="shared" si="226"/>
        <v>0</v>
      </c>
      <c r="AP263" s="8">
        <f t="shared" si="227"/>
        <v>0</v>
      </c>
      <c r="AQ263" s="8">
        <f t="shared" si="228"/>
        <v>0</v>
      </c>
      <c r="AR263" s="8">
        <f t="shared" si="229"/>
        <v>0</v>
      </c>
      <c r="AS263" s="8">
        <f t="shared" si="230"/>
        <v>0</v>
      </c>
      <c r="AT263" s="8">
        <f t="shared" si="231"/>
        <v>0</v>
      </c>
      <c r="AU263" s="8">
        <f t="shared" si="232"/>
        <v>0</v>
      </c>
      <c r="AV263" s="8">
        <f t="shared" si="233"/>
        <v>0</v>
      </c>
      <c r="AW263" s="8">
        <f t="shared" si="234"/>
        <v>0</v>
      </c>
      <c r="AX263" s="8">
        <f t="shared" si="235"/>
        <v>0</v>
      </c>
      <c r="AY263" s="8">
        <f t="shared" si="236"/>
        <v>0</v>
      </c>
      <c r="AZ263" s="8">
        <f t="shared" si="237"/>
        <v>0</v>
      </c>
      <c r="BA263" s="8">
        <f t="shared" si="238"/>
        <v>0</v>
      </c>
      <c r="BB263" s="8">
        <f t="shared" si="239"/>
        <v>0</v>
      </c>
      <c r="BC263" s="8">
        <f t="shared" si="240"/>
        <v>0</v>
      </c>
      <c r="BD263" s="8">
        <f t="shared" si="241"/>
        <v>0</v>
      </c>
      <c r="BE263" s="8">
        <f t="shared" si="242"/>
        <v>0</v>
      </c>
      <c r="BF263" s="8">
        <f t="shared" si="243"/>
        <v>0</v>
      </c>
      <c r="BG263" s="8">
        <f t="shared" si="244"/>
        <v>0</v>
      </c>
      <c r="BH263" s="8">
        <f t="shared" si="245"/>
        <v>0</v>
      </c>
      <c r="BI263" s="8">
        <f t="shared" si="246"/>
        <v>0</v>
      </c>
      <c r="BJ263" s="8">
        <f t="shared" si="247"/>
        <v>0</v>
      </c>
      <c r="BK263" s="8">
        <f t="shared" si="248"/>
        <v>0</v>
      </c>
      <c r="BL263" s="8">
        <f t="shared" si="249"/>
        <v>0</v>
      </c>
      <c r="BM263" s="8">
        <f t="shared" si="250"/>
        <v>0</v>
      </c>
      <c r="BN263" s="8">
        <f t="shared" si="221"/>
        <v>0</v>
      </c>
      <c r="BO263" s="8">
        <f t="shared" si="251"/>
        <v>0</v>
      </c>
      <c r="BP263" s="8">
        <f t="shared" si="252"/>
        <v>0</v>
      </c>
      <c r="BQ263" s="8">
        <f t="shared" si="253"/>
        <v>0</v>
      </c>
      <c r="BR263" s="8">
        <f t="shared" si="254"/>
        <v>0</v>
      </c>
      <c r="BS263" s="8">
        <f t="shared" si="255"/>
        <v>0</v>
      </c>
      <c r="BT263" s="44">
        <f t="shared" si="256"/>
        <v>0</v>
      </c>
      <c r="BU263" s="7"/>
    </row>
    <row r="264" spans="1:73" s="15" customFormat="1" ht="28.8" x14ac:dyDescent="0.3">
      <c r="A264" s="4" t="s">
        <v>2207</v>
      </c>
      <c r="B264" s="4" t="s">
        <v>4242</v>
      </c>
      <c r="C264" s="4">
        <v>2001</v>
      </c>
      <c r="D264" s="4" t="s">
        <v>181</v>
      </c>
      <c r="E264" s="4">
        <v>22</v>
      </c>
      <c r="F264" s="4">
        <v>1</v>
      </c>
      <c r="G264" s="4"/>
      <c r="H264" s="4">
        <v>1</v>
      </c>
      <c r="I264" s="4">
        <v>8</v>
      </c>
      <c r="J264" s="4"/>
      <c r="K264" s="4">
        <v>17</v>
      </c>
      <c r="L264" s="4" t="s">
        <v>2208</v>
      </c>
      <c r="M264" s="4" t="s">
        <v>2209</v>
      </c>
      <c r="N264" s="4" t="s">
        <v>2210</v>
      </c>
      <c r="O264" s="4" t="s">
        <v>2211</v>
      </c>
      <c r="P264" s="4" t="s">
        <v>2212</v>
      </c>
      <c r="Q264" s="4" t="s">
        <v>2213</v>
      </c>
      <c r="R264" s="4" t="s">
        <v>34</v>
      </c>
      <c r="S264" s="4" t="s">
        <v>33</v>
      </c>
      <c r="T264" s="4" t="s">
        <v>2214</v>
      </c>
      <c r="U264" s="4"/>
      <c r="V264" s="57" t="s">
        <v>63</v>
      </c>
      <c r="W264" s="58" t="s">
        <v>28</v>
      </c>
      <c r="X264" s="58" t="str">
        <f t="shared" si="218"/>
        <v>NPolymer-based</v>
      </c>
      <c r="Y264" s="58" t="s">
        <v>1038</v>
      </c>
      <c r="Z264" s="58" t="str">
        <f t="shared" si="219"/>
        <v>NPLATELET</v>
      </c>
      <c r="AA264" s="58" t="str">
        <f t="shared" si="220"/>
        <v>NPolymer-basedPLATELET</v>
      </c>
      <c r="AB264" s="8"/>
      <c r="AC264" s="8"/>
      <c r="AD264" s="8"/>
      <c r="AE264" s="8"/>
      <c r="AF264" s="8"/>
      <c r="AG264" s="8"/>
      <c r="AH264" s="8"/>
      <c r="AI264" s="8"/>
      <c r="AJ264" s="8"/>
      <c r="AK264" s="8">
        <f t="shared" si="222"/>
        <v>0</v>
      </c>
      <c r="AL264" s="8">
        <f t="shared" si="223"/>
        <v>0</v>
      </c>
      <c r="AM264" s="8">
        <f t="shared" si="224"/>
        <v>0</v>
      </c>
      <c r="AN264" s="8">
        <f t="shared" si="225"/>
        <v>0</v>
      </c>
      <c r="AO264" s="8">
        <f t="shared" si="226"/>
        <v>0</v>
      </c>
      <c r="AP264" s="8">
        <f t="shared" si="227"/>
        <v>0</v>
      </c>
      <c r="AQ264" s="8">
        <f t="shared" si="228"/>
        <v>0</v>
      </c>
      <c r="AR264" s="8">
        <f t="shared" si="229"/>
        <v>0</v>
      </c>
      <c r="AS264" s="8">
        <f t="shared" si="230"/>
        <v>0</v>
      </c>
      <c r="AT264" s="8">
        <f t="shared" si="231"/>
        <v>0</v>
      </c>
      <c r="AU264" s="8">
        <f t="shared" si="232"/>
        <v>0</v>
      </c>
      <c r="AV264" s="8">
        <f t="shared" si="233"/>
        <v>0</v>
      </c>
      <c r="AW264" s="8">
        <f t="shared" si="234"/>
        <v>0</v>
      </c>
      <c r="AX264" s="8">
        <f t="shared" si="235"/>
        <v>0</v>
      </c>
      <c r="AY264" s="8">
        <f t="shared" si="236"/>
        <v>0</v>
      </c>
      <c r="AZ264" s="8">
        <f t="shared" si="237"/>
        <v>0</v>
      </c>
      <c r="BA264" s="8">
        <f t="shared" si="238"/>
        <v>0</v>
      </c>
      <c r="BB264" s="8">
        <f t="shared" si="239"/>
        <v>0</v>
      </c>
      <c r="BC264" s="8">
        <f t="shared" si="240"/>
        <v>0</v>
      </c>
      <c r="BD264" s="8">
        <f t="shared" si="241"/>
        <v>0</v>
      </c>
      <c r="BE264" s="8">
        <f t="shared" si="242"/>
        <v>0</v>
      </c>
      <c r="BF264" s="8">
        <f t="shared" si="243"/>
        <v>0</v>
      </c>
      <c r="BG264" s="8">
        <f t="shared" si="244"/>
        <v>0</v>
      </c>
      <c r="BH264" s="8">
        <f t="shared" si="245"/>
        <v>0</v>
      </c>
      <c r="BI264" s="8">
        <f t="shared" si="246"/>
        <v>0</v>
      </c>
      <c r="BJ264" s="8">
        <f t="shared" si="247"/>
        <v>0</v>
      </c>
      <c r="BK264" s="8">
        <f t="shared" si="248"/>
        <v>0</v>
      </c>
      <c r="BL264" s="8">
        <f t="shared" si="249"/>
        <v>0</v>
      </c>
      <c r="BM264" s="8">
        <f t="shared" si="250"/>
        <v>0</v>
      </c>
      <c r="BN264" s="8">
        <f t="shared" si="221"/>
        <v>0</v>
      </c>
      <c r="BO264" s="8">
        <f t="shared" si="251"/>
        <v>0</v>
      </c>
      <c r="BP264" s="8">
        <f t="shared" si="252"/>
        <v>0</v>
      </c>
      <c r="BQ264" s="8">
        <f t="shared" si="253"/>
        <v>0</v>
      </c>
      <c r="BR264" s="8">
        <f t="shared" si="254"/>
        <v>0</v>
      </c>
      <c r="BS264" s="8">
        <f t="shared" si="255"/>
        <v>0</v>
      </c>
      <c r="BT264" s="44">
        <f t="shared" si="256"/>
        <v>0</v>
      </c>
      <c r="BU264" s="7"/>
    </row>
    <row r="265" spans="1:73" s="15" customFormat="1" ht="28.8" x14ac:dyDescent="0.3">
      <c r="A265" s="4" t="s">
        <v>282</v>
      </c>
      <c r="B265" s="4" t="s">
        <v>281</v>
      </c>
      <c r="C265" s="4">
        <v>2013</v>
      </c>
      <c r="D265" s="4" t="s">
        <v>117</v>
      </c>
      <c r="E265" s="4">
        <v>7</v>
      </c>
      <c r="F265" s="4">
        <v>12</v>
      </c>
      <c r="G265" s="4"/>
      <c r="H265" s="4">
        <v>10704</v>
      </c>
      <c r="I265" s="4">
        <v>10716</v>
      </c>
      <c r="J265" s="4"/>
      <c r="K265" s="4">
        <v>19</v>
      </c>
      <c r="L265" s="4" t="s">
        <v>280</v>
      </c>
      <c r="M265" s="4" t="s">
        <v>279</v>
      </c>
      <c r="N265" s="4" t="s">
        <v>1234</v>
      </c>
      <c r="O265" s="4" t="s">
        <v>1235</v>
      </c>
      <c r="P265" s="4" t="s">
        <v>278</v>
      </c>
      <c r="Q265" s="4" t="s">
        <v>1236</v>
      </c>
      <c r="R265" s="4" t="s">
        <v>34</v>
      </c>
      <c r="S265" s="4" t="s">
        <v>33</v>
      </c>
      <c r="T265" s="4" t="s">
        <v>277</v>
      </c>
      <c r="U265" s="4"/>
      <c r="V265" s="57" t="s">
        <v>63</v>
      </c>
      <c r="W265" s="58" t="s">
        <v>28</v>
      </c>
      <c r="X265" s="58" t="str">
        <f t="shared" si="218"/>
        <v>NPolymer-based</v>
      </c>
      <c r="Y265" s="58" t="s">
        <v>1038</v>
      </c>
      <c r="Z265" s="58" t="str">
        <f t="shared" si="219"/>
        <v>NPLATELET</v>
      </c>
      <c r="AA265" s="58" t="str">
        <f t="shared" si="220"/>
        <v>NPolymer-basedPLATELET</v>
      </c>
      <c r="AB265" s="8"/>
      <c r="AC265" s="8"/>
      <c r="AD265" s="8"/>
      <c r="AE265" s="8"/>
      <c r="AF265" s="8"/>
      <c r="AG265" s="8"/>
      <c r="AH265" s="8"/>
      <c r="AI265" s="8"/>
      <c r="AJ265" s="8"/>
      <c r="AK265" s="8">
        <f t="shared" si="222"/>
        <v>0</v>
      </c>
      <c r="AL265" s="8">
        <f t="shared" si="223"/>
        <v>0</v>
      </c>
      <c r="AM265" s="8">
        <f t="shared" si="224"/>
        <v>0</v>
      </c>
      <c r="AN265" s="8">
        <f t="shared" si="225"/>
        <v>0</v>
      </c>
      <c r="AO265" s="8">
        <f t="shared" si="226"/>
        <v>0</v>
      </c>
      <c r="AP265" s="8">
        <f t="shared" si="227"/>
        <v>0</v>
      </c>
      <c r="AQ265" s="8">
        <f t="shared" si="228"/>
        <v>0</v>
      </c>
      <c r="AR265" s="8">
        <f t="shared" si="229"/>
        <v>0</v>
      </c>
      <c r="AS265" s="8">
        <f t="shared" si="230"/>
        <v>0</v>
      </c>
      <c r="AT265" s="8">
        <f t="shared" si="231"/>
        <v>0</v>
      </c>
      <c r="AU265" s="8">
        <f t="shared" si="232"/>
        <v>0</v>
      </c>
      <c r="AV265" s="8">
        <f t="shared" si="233"/>
        <v>0</v>
      </c>
      <c r="AW265" s="8">
        <f t="shared" si="234"/>
        <v>0</v>
      </c>
      <c r="AX265" s="8">
        <f t="shared" si="235"/>
        <v>0</v>
      </c>
      <c r="AY265" s="8">
        <f t="shared" si="236"/>
        <v>0</v>
      </c>
      <c r="AZ265" s="8">
        <f t="shared" si="237"/>
        <v>0</v>
      </c>
      <c r="BA265" s="8">
        <f t="shared" si="238"/>
        <v>0</v>
      </c>
      <c r="BB265" s="8">
        <f t="shared" si="239"/>
        <v>0</v>
      </c>
      <c r="BC265" s="8">
        <f t="shared" si="240"/>
        <v>0</v>
      </c>
      <c r="BD265" s="8">
        <f t="shared" si="241"/>
        <v>0</v>
      </c>
      <c r="BE265" s="8">
        <f t="shared" si="242"/>
        <v>0</v>
      </c>
      <c r="BF265" s="8">
        <f t="shared" si="243"/>
        <v>0</v>
      </c>
      <c r="BG265" s="8">
        <f t="shared" si="244"/>
        <v>0</v>
      </c>
      <c r="BH265" s="8">
        <f t="shared" si="245"/>
        <v>0</v>
      </c>
      <c r="BI265" s="8">
        <f t="shared" si="246"/>
        <v>0</v>
      </c>
      <c r="BJ265" s="8">
        <f t="shared" si="247"/>
        <v>0</v>
      </c>
      <c r="BK265" s="8">
        <f t="shared" si="248"/>
        <v>0</v>
      </c>
      <c r="BL265" s="8">
        <f t="shared" si="249"/>
        <v>0</v>
      </c>
      <c r="BM265" s="8">
        <f t="shared" si="250"/>
        <v>0</v>
      </c>
      <c r="BN265" s="8">
        <f t="shared" si="221"/>
        <v>0</v>
      </c>
      <c r="BO265" s="8">
        <f t="shared" si="251"/>
        <v>0</v>
      </c>
      <c r="BP265" s="8">
        <f t="shared" si="252"/>
        <v>0</v>
      </c>
      <c r="BQ265" s="8">
        <f t="shared" si="253"/>
        <v>0</v>
      </c>
      <c r="BR265" s="8">
        <f t="shared" si="254"/>
        <v>0</v>
      </c>
      <c r="BS265" s="8">
        <f t="shared" si="255"/>
        <v>0</v>
      </c>
      <c r="BT265" s="44">
        <f t="shared" si="256"/>
        <v>0</v>
      </c>
      <c r="BU265" s="7"/>
    </row>
    <row r="266" spans="1:73" s="15" customFormat="1" ht="28.8" x14ac:dyDescent="0.3">
      <c r="A266" s="4" t="s">
        <v>1237</v>
      </c>
      <c r="B266" s="4" t="s">
        <v>4163</v>
      </c>
      <c r="C266" s="4">
        <v>2013</v>
      </c>
      <c r="D266" s="4" t="s">
        <v>1238</v>
      </c>
      <c r="E266" s="4">
        <v>29</v>
      </c>
      <c r="F266" s="4">
        <v>26</v>
      </c>
      <c r="G266" s="4"/>
      <c r="H266" s="4">
        <v>8402</v>
      </c>
      <c r="I266" s="4">
        <v>8409</v>
      </c>
      <c r="J266" s="4"/>
      <c r="K266" s="4">
        <v>18</v>
      </c>
      <c r="L266" s="4" t="s">
        <v>1239</v>
      </c>
      <c r="M266" s="4" t="s">
        <v>1240</v>
      </c>
      <c r="N266" s="4" t="s">
        <v>1241</v>
      </c>
      <c r="O266" s="4" t="s">
        <v>1242</v>
      </c>
      <c r="P266" s="4" t="s">
        <v>1243</v>
      </c>
      <c r="Q266" s="4"/>
      <c r="R266" s="4" t="s">
        <v>34</v>
      </c>
      <c r="S266" s="4" t="s">
        <v>33</v>
      </c>
      <c r="T266" s="4" t="s">
        <v>1244</v>
      </c>
      <c r="U266" s="4"/>
      <c r="V266" s="57" t="s">
        <v>63</v>
      </c>
      <c r="W266" s="58" t="s">
        <v>28</v>
      </c>
      <c r="X266" s="58" t="str">
        <f t="shared" si="218"/>
        <v>NPolymer-based</v>
      </c>
      <c r="Y266" s="58" t="s">
        <v>1038</v>
      </c>
      <c r="Z266" s="58" t="str">
        <f t="shared" si="219"/>
        <v>NPLATELET</v>
      </c>
      <c r="AA266" s="58" t="str">
        <f t="shared" si="220"/>
        <v>NPolymer-basedPLATELET</v>
      </c>
      <c r="AB266" s="8"/>
      <c r="AC266" s="8"/>
      <c r="AD266" s="8"/>
      <c r="AE266" s="8"/>
      <c r="AF266" s="8"/>
      <c r="AG266" s="8"/>
      <c r="AH266" s="8"/>
      <c r="AI266" s="8"/>
      <c r="AJ266" s="8"/>
      <c r="AK266" s="8">
        <f t="shared" si="222"/>
        <v>0</v>
      </c>
      <c r="AL266" s="8">
        <f t="shared" si="223"/>
        <v>0</v>
      </c>
      <c r="AM266" s="8">
        <f t="shared" si="224"/>
        <v>0</v>
      </c>
      <c r="AN266" s="8">
        <f t="shared" si="225"/>
        <v>0</v>
      </c>
      <c r="AO266" s="8">
        <f t="shared" si="226"/>
        <v>0</v>
      </c>
      <c r="AP266" s="8">
        <f t="shared" si="227"/>
        <v>0</v>
      </c>
      <c r="AQ266" s="8">
        <f t="shared" si="228"/>
        <v>0</v>
      </c>
      <c r="AR266" s="8">
        <f t="shared" si="229"/>
        <v>0</v>
      </c>
      <c r="AS266" s="8">
        <f t="shared" si="230"/>
        <v>0</v>
      </c>
      <c r="AT266" s="8">
        <f t="shared" si="231"/>
        <v>0</v>
      </c>
      <c r="AU266" s="8">
        <f t="shared" si="232"/>
        <v>0</v>
      </c>
      <c r="AV266" s="8">
        <f t="shared" si="233"/>
        <v>0</v>
      </c>
      <c r="AW266" s="8">
        <f t="shared" si="234"/>
        <v>0</v>
      </c>
      <c r="AX266" s="8">
        <f t="shared" si="235"/>
        <v>0</v>
      </c>
      <c r="AY266" s="8">
        <f t="shared" si="236"/>
        <v>0</v>
      </c>
      <c r="AZ266" s="8">
        <f t="shared" si="237"/>
        <v>0</v>
      </c>
      <c r="BA266" s="8">
        <f t="shared" si="238"/>
        <v>0</v>
      </c>
      <c r="BB266" s="8">
        <f t="shared" si="239"/>
        <v>0</v>
      </c>
      <c r="BC266" s="8">
        <f t="shared" si="240"/>
        <v>0</v>
      </c>
      <c r="BD266" s="8">
        <f t="shared" si="241"/>
        <v>0</v>
      </c>
      <c r="BE266" s="8">
        <f t="shared" si="242"/>
        <v>0</v>
      </c>
      <c r="BF266" s="8">
        <f t="shared" si="243"/>
        <v>0</v>
      </c>
      <c r="BG266" s="8">
        <f t="shared" si="244"/>
        <v>0</v>
      </c>
      <c r="BH266" s="8">
        <f t="shared" si="245"/>
        <v>0</v>
      </c>
      <c r="BI266" s="8">
        <f t="shared" si="246"/>
        <v>0</v>
      </c>
      <c r="BJ266" s="8">
        <f t="shared" si="247"/>
        <v>0</v>
      </c>
      <c r="BK266" s="8">
        <f t="shared" si="248"/>
        <v>0</v>
      </c>
      <c r="BL266" s="8">
        <f t="shared" si="249"/>
        <v>0</v>
      </c>
      <c r="BM266" s="8">
        <f t="shared" si="250"/>
        <v>0</v>
      </c>
      <c r="BN266" s="8">
        <f t="shared" si="221"/>
        <v>0</v>
      </c>
      <c r="BO266" s="8">
        <f t="shared" si="251"/>
        <v>0</v>
      </c>
      <c r="BP266" s="8">
        <f t="shared" si="252"/>
        <v>0</v>
      </c>
      <c r="BQ266" s="8">
        <f t="shared" si="253"/>
        <v>0</v>
      </c>
      <c r="BR266" s="8">
        <f t="shared" si="254"/>
        <v>0</v>
      </c>
      <c r="BS266" s="8">
        <f t="shared" si="255"/>
        <v>0</v>
      </c>
      <c r="BT266" s="44">
        <f t="shared" si="256"/>
        <v>0</v>
      </c>
      <c r="BU266" s="7"/>
    </row>
    <row r="267" spans="1:73" s="15" customFormat="1" ht="28.8" x14ac:dyDescent="0.3">
      <c r="A267" s="4" t="s">
        <v>1261</v>
      </c>
      <c r="B267" s="4" t="s">
        <v>4166</v>
      </c>
      <c r="C267" s="4">
        <v>2012</v>
      </c>
      <c r="D267" s="4" t="s">
        <v>117</v>
      </c>
      <c r="E267" s="4">
        <v>6</v>
      </c>
      <c r="F267" s="4">
        <v>7</v>
      </c>
      <c r="G267" s="4"/>
      <c r="H267" s="4">
        <v>5897</v>
      </c>
      <c r="I267" s="4">
        <v>5908</v>
      </c>
      <c r="J267" s="4"/>
      <c r="K267" s="4">
        <v>50</v>
      </c>
      <c r="L267" s="4" t="s">
        <v>1262</v>
      </c>
      <c r="M267" s="4" t="s">
        <v>1263</v>
      </c>
      <c r="N267" s="4" t="s">
        <v>1264</v>
      </c>
      <c r="O267" s="4" t="s">
        <v>1265</v>
      </c>
      <c r="P267" s="4" t="s">
        <v>1266</v>
      </c>
      <c r="Q267" s="4" t="s">
        <v>1267</v>
      </c>
      <c r="R267" s="4" t="s">
        <v>34</v>
      </c>
      <c r="S267" s="4" t="s">
        <v>33</v>
      </c>
      <c r="T267" s="4" t="s">
        <v>1268</v>
      </c>
      <c r="U267" s="4"/>
      <c r="V267" s="57" t="s">
        <v>63</v>
      </c>
      <c r="W267" s="58" t="s">
        <v>28</v>
      </c>
      <c r="X267" s="58" t="str">
        <f t="shared" si="218"/>
        <v>NPolymer-based</v>
      </c>
      <c r="Y267" s="58" t="s">
        <v>1038</v>
      </c>
      <c r="Z267" s="58" t="str">
        <f t="shared" si="219"/>
        <v>NPLATELET</v>
      </c>
      <c r="AA267" s="58" t="str">
        <f t="shared" si="220"/>
        <v>NPolymer-basedPLATELET</v>
      </c>
      <c r="AB267" s="8"/>
      <c r="AC267" s="8"/>
      <c r="AD267" s="8"/>
      <c r="AE267" s="8"/>
      <c r="AF267" s="8"/>
      <c r="AG267" s="8"/>
      <c r="AH267" s="8"/>
      <c r="AI267" s="8"/>
      <c r="AJ267" s="8"/>
      <c r="AK267" s="8">
        <f t="shared" si="222"/>
        <v>0</v>
      </c>
      <c r="AL267" s="8">
        <f t="shared" si="223"/>
        <v>0</v>
      </c>
      <c r="AM267" s="8">
        <f t="shared" si="224"/>
        <v>0</v>
      </c>
      <c r="AN267" s="8">
        <f t="shared" si="225"/>
        <v>0</v>
      </c>
      <c r="AO267" s="8">
        <f t="shared" si="226"/>
        <v>0</v>
      </c>
      <c r="AP267" s="8">
        <f t="shared" si="227"/>
        <v>0</v>
      </c>
      <c r="AQ267" s="8">
        <f t="shared" si="228"/>
        <v>0</v>
      </c>
      <c r="AR267" s="8">
        <f t="shared" si="229"/>
        <v>0</v>
      </c>
      <c r="AS267" s="8">
        <f t="shared" si="230"/>
        <v>0</v>
      </c>
      <c r="AT267" s="8">
        <f t="shared" si="231"/>
        <v>0</v>
      </c>
      <c r="AU267" s="8">
        <f t="shared" si="232"/>
        <v>0</v>
      </c>
      <c r="AV267" s="8">
        <f t="shared" si="233"/>
        <v>0</v>
      </c>
      <c r="AW267" s="8">
        <f t="shared" si="234"/>
        <v>0</v>
      </c>
      <c r="AX267" s="8">
        <f t="shared" si="235"/>
        <v>0</v>
      </c>
      <c r="AY267" s="8">
        <f t="shared" si="236"/>
        <v>0</v>
      </c>
      <c r="AZ267" s="8">
        <f t="shared" si="237"/>
        <v>0</v>
      </c>
      <c r="BA267" s="8">
        <f t="shared" si="238"/>
        <v>0</v>
      </c>
      <c r="BB267" s="8">
        <f t="shared" si="239"/>
        <v>0</v>
      </c>
      <c r="BC267" s="8">
        <f t="shared" si="240"/>
        <v>0</v>
      </c>
      <c r="BD267" s="8">
        <f t="shared" si="241"/>
        <v>0</v>
      </c>
      <c r="BE267" s="8">
        <f t="shared" si="242"/>
        <v>0</v>
      </c>
      <c r="BF267" s="8">
        <f t="shared" si="243"/>
        <v>0</v>
      </c>
      <c r="BG267" s="8">
        <f t="shared" si="244"/>
        <v>0</v>
      </c>
      <c r="BH267" s="8">
        <f t="shared" si="245"/>
        <v>0</v>
      </c>
      <c r="BI267" s="8">
        <f t="shared" si="246"/>
        <v>0</v>
      </c>
      <c r="BJ267" s="8">
        <f t="shared" si="247"/>
        <v>0</v>
      </c>
      <c r="BK267" s="8">
        <f t="shared" si="248"/>
        <v>0</v>
      </c>
      <c r="BL267" s="8">
        <f t="shared" si="249"/>
        <v>0</v>
      </c>
      <c r="BM267" s="8">
        <f t="shared" si="250"/>
        <v>0</v>
      </c>
      <c r="BN267" s="8">
        <f t="shared" si="221"/>
        <v>0</v>
      </c>
      <c r="BO267" s="8">
        <f t="shared" si="251"/>
        <v>0</v>
      </c>
      <c r="BP267" s="8">
        <f t="shared" si="252"/>
        <v>0</v>
      </c>
      <c r="BQ267" s="8">
        <f t="shared" si="253"/>
        <v>0</v>
      </c>
      <c r="BR267" s="8">
        <f t="shared" si="254"/>
        <v>0</v>
      </c>
      <c r="BS267" s="8">
        <f t="shared" si="255"/>
        <v>0</v>
      </c>
      <c r="BT267" s="44">
        <f t="shared" si="256"/>
        <v>0</v>
      </c>
      <c r="BU267" s="7"/>
    </row>
    <row r="268" spans="1:73" s="15" customFormat="1" x14ac:dyDescent="0.3">
      <c r="A268" s="106" t="s">
        <v>4554</v>
      </c>
      <c r="B268" s="106" t="s">
        <v>4555</v>
      </c>
      <c r="C268" s="106">
        <v>2017</v>
      </c>
      <c r="D268" s="106" t="s">
        <v>4556</v>
      </c>
      <c r="E268" s="106">
        <v>7</v>
      </c>
      <c r="F268" s="106">
        <v>5</v>
      </c>
      <c r="G268" s="106"/>
      <c r="H268" s="106">
        <v>1062</v>
      </c>
      <c r="I268" s="106">
        <v>1071</v>
      </c>
      <c r="J268" s="106"/>
      <c r="K268" s="106">
        <v>1</v>
      </c>
      <c r="L268" s="106" t="s">
        <v>4557</v>
      </c>
      <c r="M268" s="106" t="s">
        <v>4558</v>
      </c>
      <c r="N268" s="106" t="s">
        <v>4559</v>
      </c>
      <c r="O268" s="106" t="s">
        <v>4560</v>
      </c>
      <c r="P268" s="106" t="s">
        <v>4561</v>
      </c>
      <c r="Q268" s="106" t="s">
        <v>4562</v>
      </c>
      <c r="R268" s="106" t="s">
        <v>34</v>
      </c>
      <c r="S268" s="106" t="s">
        <v>33</v>
      </c>
      <c r="T268" s="106" t="s">
        <v>4563</v>
      </c>
      <c r="U268" s="106"/>
      <c r="V268" s="8" t="s">
        <v>63</v>
      </c>
      <c r="W268" s="106" t="s">
        <v>28</v>
      </c>
      <c r="X268" s="106" t="str">
        <f t="shared" ref="X268:X272" si="257">CONCATENATE(V268,W268)</f>
        <v>NPolymer-based</v>
      </c>
      <c r="Y268" s="106" t="s">
        <v>1038</v>
      </c>
      <c r="Z268" s="106" t="str">
        <f t="shared" ref="Z268:Z272" si="258">CONCATENATE(V268,Y268)</f>
        <v>NPLATELET</v>
      </c>
      <c r="AA268" s="106" t="str">
        <f t="shared" ref="AA268:AA272" si="259">CONCATENATE(X268,Y268)</f>
        <v>NPolymer-basedPLATELET</v>
      </c>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44"/>
      <c r="BU268" s="7"/>
    </row>
    <row r="269" spans="1:73" s="15" customFormat="1" x14ac:dyDescent="0.3">
      <c r="A269" s="106" t="s">
        <v>4564</v>
      </c>
      <c r="B269" s="106" t="s">
        <v>4565</v>
      </c>
      <c r="C269" s="106">
        <v>2016</v>
      </c>
      <c r="D269" s="106" t="s">
        <v>1334</v>
      </c>
      <c r="E269" s="106">
        <v>5</v>
      </c>
      <c r="F269" s="106">
        <v>20</v>
      </c>
      <c r="G269" s="106"/>
      <c r="H269" s="106">
        <v>2686</v>
      </c>
      <c r="I269" s="106">
        <v>2697</v>
      </c>
      <c r="J269" s="106"/>
      <c r="K269" s="106"/>
      <c r="L269" s="106" t="s">
        <v>4566</v>
      </c>
      <c r="M269" s="106" t="s">
        <v>4567</v>
      </c>
      <c r="N269" s="106" t="s">
        <v>4568</v>
      </c>
      <c r="O269" s="106" t="s">
        <v>4569</v>
      </c>
      <c r="P269" s="106" t="s">
        <v>4570</v>
      </c>
      <c r="Q269" s="106" t="s">
        <v>4571</v>
      </c>
      <c r="R269" s="106" t="s">
        <v>34</v>
      </c>
      <c r="S269" s="106" t="s">
        <v>33</v>
      </c>
      <c r="T269" s="106" t="s">
        <v>4572</v>
      </c>
      <c r="U269" s="106"/>
      <c r="V269" s="8" t="s">
        <v>63</v>
      </c>
      <c r="W269" s="106" t="s">
        <v>28</v>
      </c>
      <c r="X269" s="106" t="str">
        <f t="shared" si="257"/>
        <v>NPolymer-based</v>
      </c>
      <c r="Y269" s="106" t="s">
        <v>1038</v>
      </c>
      <c r="Z269" s="106" t="str">
        <f t="shared" si="258"/>
        <v>NPLATELET</v>
      </c>
      <c r="AA269" s="106" t="str">
        <f t="shared" si="259"/>
        <v>NPolymer-basedPLATELET</v>
      </c>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44"/>
      <c r="BU269" s="7"/>
    </row>
    <row r="270" spans="1:73" s="15" customFormat="1" x14ac:dyDescent="0.3">
      <c r="A270" s="106" t="s">
        <v>4573</v>
      </c>
      <c r="B270" s="106" t="s">
        <v>4574</v>
      </c>
      <c r="C270" s="106">
        <v>2016</v>
      </c>
      <c r="D270" s="106" t="s">
        <v>4575</v>
      </c>
      <c r="E270" s="106">
        <v>87</v>
      </c>
      <c r="F270" s="106">
        <v>3</v>
      </c>
      <c r="G270" s="106"/>
      <c r="H270" s="106">
        <v>321</v>
      </c>
      <c r="I270" s="106">
        <v>334</v>
      </c>
      <c r="J270" s="106"/>
      <c r="K270" s="106">
        <v>7</v>
      </c>
      <c r="L270" s="106" t="s">
        <v>4576</v>
      </c>
      <c r="M270" s="106" t="s">
        <v>4577</v>
      </c>
      <c r="N270" s="106" t="s">
        <v>4578</v>
      </c>
      <c r="O270" s="106" t="s">
        <v>4579</v>
      </c>
      <c r="P270" s="106" t="s">
        <v>4580</v>
      </c>
      <c r="Q270" s="106" t="s">
        <v>4581</v>
      </c>
      <c r="R270" s="106" t="s">
        <v>34</v>
      </c>
      <c r="S270" s="106" t="s">
        <v>33</v>
      </c>
      <c r="T270" s="106" t="s">
        <v>4582</v>
      </c>
      <c r="U270" s="106"/>
      <c r="V270" s="8" t="s">
        <v>63</v>
      </c>
      <c r="W270" s="106" t="s">
        <v>28</v>
      </c>
      <c r="X270" s="106" t="str">
        <f t="shared" si="257"/>
        <v>NPolymer-based</v>
      </c>
      <c r="Y270" s="106" t="s">
        <v>1038</v>
      </c>
      <c r="Z270" s="106" t="str">
        <f t="shared" si="258"/>
        <v>NPLATELET</v>
      </c>
      <c r="AA270" s="106" t="str">
        <f t="shared" si="259"/>
        <v>NPolymer-basedPLATELET</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44"/>
      <c r="BU270" s="7"/>
    </row>
    <row r="271" spans="1:73" s="15" customFormat="1" x14ac:dyDescent="0.3">
      <c r="A271" s="106" t="s">
        <v>4546</v>
      </c>
      <c r="B271" s="106" t="s">
        <v>4547</v>
      </c>
      <c r="C271" s="106">
        <v>2015</v>
      </c>
      <c r="D271" s="106" t="s">
        <v>1031</v>
      </c>
      <c r="E271" s="106">
        <v>5</v>
      </c>
      <c r="F271" s="106">
        <v>49</v>
      </c>
      <c r="G271" s="106"/>
      <c r="H271" s="106">
        <v>39168</v>
      </c>
      <c r="I271" s="106">
        <v>39176</v>
      </c>
      <c r="J271" s="106"/>
      <c r="K271" s="106">
        <v>2</v>
      </c>
      <c r="L271" s="106" t="s">
        <v>4548</v>
      </c>
      <c r="M271" s="106" t="s">
        <v>4549</v>
      </c>
      <c r="N271" s="106" t="s">
        <v>4550</v>
      </c>
      <c r="O271" s="106" t="s">
        <v>4551</v>
      </c>
      <c r="P271" s="106" t="s">
        <v>4552</v>
      </c>
      <c r="Q271" s="106"/>
      <c r="R271" s="106" t="s">
        <v>34</v>
      </c>
      <c r="S271" s="106" t="s">
        <v>33</v>
      </c>
      <c r="T271" s="106" t="s">
        <v>4553</v>
      </c>
      <c r="U271" s="106"/>
      <c r="V271" s="8" t="s">
        <v>63</v>
      </c>
      <c r="W271" s="106" t="s">
        <v>28</v>
      </c>
      <c r="X271" s="106" t="str">
        <f t="shared" si="257"/>
        <v>NPolymer-based</v>
      </c>
      <c r="Y271" s="106" t="s">
        <v>1038</v>
      </c>
      <c r="Z271" s="106" t="str">
        <f t="shared" si="258"/>
        <v>NPLATELET</v>
      </c>
      <c r="AA271" s="106" t="str">
        <f t="shared" si="259"/>
        <v>NPolymer-basedPLATELET</v>
      </c>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44"/>
      <c r="BU271" s="7"/>
    </row>
    <row r="272" spans="1:73" s="15" customFormat="1" x14ac:dyDescent="0.3">
      <c r="A272" s="106" t="s">
        <v>4583</v>
      </c>
      <c r="B272" s="106" t="s">
        <v>4584</v>
      </c>
      <c r="C272" s="106">
        <v>2013</v>
      </c>
      <c r="D272" s="106" t="s">
        <v>295</v>
      </c>
      <c r="E272" s="106">
        <v>9</v>
      </c>
      <c r="F272" s="106">
        <v>3</v>
      </c>
      <c r="G272" s="106"/>
      <c r="H272" s="106">
        <v>499</v>
      </c>
      <c r="I272" s="106">
        <v>510</v>
      </c>
      <c r="J272" s="106"/>
      <c r="K272" s="106">
        <v>13</v>
      </c>
      <c r="L272" s="106" t="s">
        <v>4585</v>
      </c>
      <c r="M272" s="106" t="s">
        <v>4586</v>
      </c>
      <c r="N272" s="106" t="s">
        <v>4587</v>
      </c>
      <c r="O272" s="106" t="s">
        <v>4588</v>
      </c>
      <c r="P272" s="106" t="s">
        <v>4589</v>
      </c>
      <c r="Q272" s="106" t="s">
        <v>4590</v>
      </c>
      <c r="R272" s="106" t="s">
        <v>34</v>
      </c>
      <c r="S272" s="106" t="s">
        <v>33</v>
      </c>
      <c r="T272" s="106" t="s">
        <v>4591</v>
      </c>
      <c r="U272" s="106"/>
      <c r="V272" s="8" t="s">
        <v>63</v>
      </c>
      <c r="W272" s="106" t="s">
        <v>28</v>
      </c>
      <c r="X272" s="106" t="str">
        <f t="shared" si="257"/>
        <v>NPolymer-based</v>
      </c>
      <c r="Y272" s="106" t="s">
        <v>1038</v>
      </c>
      <c r="Z272" s="106" t="str">
        <f t="shared" si="258"/>
        <v>NPLATELET</v>
      </c>
      <c r="AA272" s="106" t="str">
        <f t="shared" si="259"/>
        <v>NPolymer-basedPLATELET</v>
      </c>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44"/>
      <c r="BU272" s="7"/>
    </row>
    <row r="273" spans="1:73" s="15" customFormat="1" ht="28.8" x14ac:dyDescent="0.3">
      <c r="A273" s="4" t="s">
        <v>245</v>
      </c>
      <c r="B273" s="4" t="s">
        <v>244</v>
      </c>
      <c r="C273" s="4">
        <v>2010</v>
      </c>
      <c r="D273" s="4" t="s">
        <v>97</v>
      </c>
      <c r="E273" s="4">
        <v>6</v>
      </c>
      <c r="F273" s="4">
        <v>2</v>
      </c>
      <c r="G273" s="4"/>
      <c r="H273" s="4">
        <v>201</v>
      </c>
      <c r="I273" s="4">
        <v>209</v>
      </c>
      <c r="J273" s="4"/>
      <c r="K273" s="4">
        <v>83</v>
      </c>
      <c r="L273" s="4" t="s">
        <v>243</v>
      </c>
      <c r="M273" s="4" t="s">
        <v>242</v>
      </c>
      <c r="N273" s="4" t="s">
        <v>1286</v>
      </c>
      <c r="O273" s="4" t="s">
        <v>1287</v>
      </c>
      <c r="P273" s="4" t="s">
        <v>241</v>
      </c>
      <c r="Q273" s="4" t="s">
        <v>1288</v>
      </c>
      <c r="R273" s="4" t="s">
        <v>34</v>
      </c>
      <c r="S273" s="4" t="s">
        <v>33</v>
      </c>
      <c r="T273" s="4" t="s">
        <v>240</v>
      </c>
      <c r="U273" s="4"/>
      <c r="V273" s="57" t="s">
        <v>63</v>
      </c>
      <c r="W273" s="58" t="s">
        <v>26</v>
      </c>
      <c r="X273" s="58" t="str">
        <f t="shared" si="218"/>
        <v>NInorganic</v>
      </c>
      <c r="Y273" s="58" t="s">
        <v>1038</v>
      </c>
      <c r="Z273" s="58" t="str">
        <f t="shared" si="219"/>
        <v>NPLATELET</v>
      </c>
      <c r="AA273" s="58" t="str">
        <f t="shared" si="220"/>
        <v>NInorganicPLATELET</v>
      </c>
      <c r="AB273" s="8"/>
      <c r="AC273" s="8"/>
      <c r="AD273" s="8"/>
      <c r="AE273" s="8"/>
      <c r="AF273" s="8"/>
      <c r="AG273" s="8"/>
      <c r="AH273" s="8"/>
      <c r="AI273" s="8"/>
      <c r="AJ273" s="8"/>
      <c r="AK273" s="8">
        <f t="shared" si="222"/>
        <v>0</v>
      </c>
      <c r="AL273" s="8">
        <f t="shared" si="223"/>
        <v>0</v>
      </c>
      <c r="AM273" s="8">
        <f t="shared" si="224"/>
        <v>0</v>
      </c>
      <c r="AN273" s="8">
        <f t="shared" si="225"/>
        <v>0</v>
      </c>
      <c r="AO273" s="8">
        <f t="shared" si="226"/>
        <v>0</v>
      </c>
      <c r="AP273" s="8">
        <f t="shared" si="227"/>
        <v>0</v>
      </c>
      <c r="AQ273" s="8">
        <f t="shared" si="228"/>
        <v>0</v>
      </c>
      <c r="AR273" s="8">
        <f t="shared" si="229"/>
        <v>0</v>
      </c>
      <c r="AS273" s="8">
        <f t="shared" si="230"/>
        <v>0</v>
      </c>
      <c r="AT273" s="8">
        <f t="shared" si="231"/>
        <v>0</v>
      </c>
      <c r="AU273" s="8">
        <f t="shared" si="232"/>
        <v>0</v>
      </c>
      <c r="AV273" s="8">
        <f t="shared" si="233"/>
        <v>0</v>
      </c>
      <c r="AW273" s="8">
        <f t="shared" si="234"/>
        <v>0</v>
      </c>
      <c r="AX273" s="8">
        <f t="shared" si="235"/>
        <v>0</v>
      </c>
      <c r="AY273" s="8">
        <f t="shared" si="236"/>
        <v>0</v>
      </c>
      <c r="AZ273" s="8">
        <f t="shared" si="237"/>
        <v>0</v>
      </c>
      <c r="BA273" s="8">
        <f t="shared" si="238"/>
        <v>0</v>
      </c>
      <c r="BB273" s="8">
        <f t="shared" si="239"/>
        <v>0</v>
      </c>
      <c r="BC273" s="8">
        <f t="shared" si="240"/>
        <v>0</v>
      </c>
      <c r="BD273" s="8">
        <f t="shared" si="241"/>
        <v>0</v>
      </c>
      <c r="BE273" s="8">
        <f t="shared" si="242"/>
        <v>0</v>
      </c>
      <c r="BF273" s="8">
        <f t="shared" si="243"/>
        <v>0</v>
      </c>
      <c r="BG273" s="8">
        <f t="shared" si="244"/>
        <v>0</v>
      </c>
      <c r="BH273" s="8">
        <f t="shared" si="245"/>
        <v>0</v>
      </c>
      <c r="BI273" s="8">
        <f t="shared" si="246"/>
        <v>0</v>
      </c>
      <c r="BJ273" s="8">
        <f t="shared" si="247"/>
        <v>0</v>
      </c>
      <c r="BK273" s="8">
        <f t="shared" si="248"/>
        <v>0</v>
      </c>
      <c r="BL273" s="8">
        <f t="shared" si="249"/>
        <v>0</v>
      </c>
      <c r="BM273" s="8">
        <f t="shared" si="250"/>
        <v>0</v>
      </c>
      <c r="BN273" s="8">
        <f t="shared" si="221"/>
        <v>0</v>
      </c>
      <c r="BO273" s="8">
        <f t="shared" si="251"/>
        <v>0</v>
      </c>
      <c r="BP273" s="8">
        <f t="shared" si="252"/>
        <v>0</v>
      </c>
      <c r="BQ273" s="8">
        <f t="shared" si="253"/>
        <v>0</v>
      </c>
      <c r="BR273" s="8">
        <f t="shared" si="254"/>
        <v>0</v>
      </c>
      <c r="BS273" s="8">
        <f t="shared" si="255"/>
        <v>0</v>
      </c>
      <c r="BT273" s="44">
        <f t="shared" si="256"/>
        <v>0</v>
      </c>
      <c r="BU273" s="7"/>
    </row>
    <row r="274" spans="1:73" s="15" customFormat="1" ht="28.8" x14ac:dyDescent="0.3">
      <c r="A274" s="4" t="s">
        <v>1217</v>
      </c>
      <c r="B274" s="4" t="s">
        <v>4161</v>
      </c>
      <c r="C274" s="4">
        <v>2014</v>
      </c>
      <c r="D274" s="4" t="s">
        <v>1218</v>
      </c>
      <c r="E274" s="4">
        <v>25</v>
      </c>
      <c r="F274" s="4">
        <v>2</v>
      </c>
      <c r="G274" s="4"/>
      <c r="H274" s="4">
        <v>499</v>
      </c>
      <c r="I274" s="4">
        <v>506</v>
      </c>
      <c r="J274" s="4"/>
      <c r="K274" s="4">
        <v>10</v>
      </c>
      <c r="L274" s="4" t="s">
        <v>1219</v>
      </c>
      <c r="M274" s="4" t="s">
        <v>1220</v>
      </c>
      <c r="N274" s="4" t="s">
        <v>1221</v>
      </c>
      <c r="O274" s="4" t="s">
        <v>1222</v>
      </c>
      <c r="P274" s="4" t="s">
        <v>1223</v>
      </c>
      <c r="Q274" s="4"/>
      <c r="R274" s="4" t="s">
        <v>34</v>
      </c>
      <c r="S274" s="4" t="s">
        <v>33</v>
      </c>
      <c r="T274" s="4" t="s">
        <v>1224</v>
      </c>
      <c r="U274" s="4"/>
      <c r="V274" s="57" t="s">
        <v>63</v>
      </c>
      <c r="W274" s="58" t="s">
        <v>28</v>
      </c>
      <c r="X274" s="58" t="str">
        <f t="shared" si="218"/>
        <v>NPolymer-based</v>
      </c>
      <c r="Y274" s="58" t="s">
        <v>427</v>
      </c>
      <c r="Z274" s="58" t="str">
        <f t="shared" si="219"/>
        <v>NCOAGULATION</v>
      </c>
      <c r="AA274" s="58" t="str">
        <f t="shared" si="220"/>
        <v>NPolymer-basedCOAGULATION</v>
      </c>
      <c r="AB274" s="8"/>
      <c r="AC274" s="8"/>
      <c r="AD274" s="8"/>
      <c r="AE274" s="8"/>
      <c r="AF274" s="8"/>
      <c r="AG274" s="8"/>
      <c r="AH274" s="8"/>
      <c r="AI274" s="8"/>
      <c r="AJ274" s="8"/>
      <c r="AK274" s="8">
        <f t="shared" si="222"/>
        <v>0</v>
      </c>
      <c r="AL274" s="8">
        <f t="shared" si="223"/>
        <v>0</v>
      </c>
      <c r="AM274" s="8">
        <f t="shared" si="224"/>
        <v>0</v>
      </c>
      <c r="AN274" s="8">
        <f t="shared" si="225"/>
        <v>0</v>
      </c>
      <c r="AO274" s="8">
        <f t="shared" si="226"/>
        <v>0</v>
      </c>
      <c r="AP274" s="8">
        <f t="shared" si="227"/>
        <v>0</v>
      </c>
      <c r="AQ274" s="8">
        <f t="shared" si="228"/>
        <v>0</v>
      </c>
      <c r="AR274" s="8">
        <f t="shared" si="229"/>
        <v>0</v>
      </c>
      <c r="AS274" s="8">
        <f t="shared" si="230"/>
        <v>0</v>
      </c>
      <c r="AT274" s="8">
        <f t="shared" si="231"/>
        <v>0</v>
      </c>
      <c r="AU274" s="8">
        <f t="shared" si="232"/>
        <v>0</v>
      </c>
      <c r="AV274" s="8">
        <f t="shared" si="233"/>
        <v>0</v>
      </c>
      <c r="AW274" s="8">
        <f t="shared" si="234"/>
        <v>0</v>
      </c>
      <c r="AX274" s="8">
        <f t="shared" si="235"/>
        <v>0</v>
      </c>
      <c r="AY274" s="8">
        <f t="shared" si="236"/>
        <v>0</v>
      </c>
      <c r="AZ274" s="8">
        <f t="shared" si="237"/>
        <v>0</v>
      </c>
      <c r="BA274" s="8">
        <f t="shared" si="238"/>
        <v>0</v>
      </c>
      <c r="BB274" s="8">
        <f t="shared" si="239"/>
        <v>0</v>
      </c>
      <c r="BC274" s="8">
        <f t="shared" si="240"/>
        <v>0</v>
      </c>
      <c r="BD274" s="8">
        <f t="shared" si="241"/>
        <v>0</v>
      </c>
      <c r="BE274" s="8">
        <f t="shared" si="242"/>
        <v>0</v>
      </c>
      <c r="BF274" s="8">
        <f t="shared" si="243"/>
        <v>0</v>
      </c>
      <c r="BG274" s="8">
        <f t="shared" si="244"/>
        <v>0</v>
      </c>
      <c r="BH274" s="8">
        <f t="shared" si="245"/>
        <v>0</v>
      </c>
      <c r="BI274" s="8">
        <f t="shared" si="246"/>
        <v>0</v>
      </c>
      <c r="BJ274" s="8">
        <f t="shared" si="247"/>
        <v>0</v>
      </c>
      <c r="BK274" s="8">
        <f t="shared" si="248"/>
        <v>0</v>
      </c>
      <c r="BL274" s="8">
        <f t="shared" si="249"/>
        <v>0</v>
      </c>
      <c r="BM274" s="8">
        <f t="shared" si="250"/>
        <v>0</v>
      </c>
      <c r="BN274" s="8">
        <f t="shared" si="221"/>
        <v>0</v>
      </c>
      <c r="BO274" s="8">
        <f t="shared" si="251"/>
        <v>0</v>
      </c>
      <c r="BP274" s="8">
        <f t="shared" si="252"/>
        <v>0</v>
      </c>
      <c r="BQ274" s="8">
        <f t="shared" si="253"/>
        <v>0</v>
      </c>
      <c r="BR274" s="8">
        <f t="shared" si="254"/>
        <v>0</v>
      </c>
      <c r="BS274" s="8">
        <f t="shared" si="255"/>
        <v>0</v>
      </c>
      <c r="BT274" s="44">
        <f t="shared" si="256"/>
        <v>0</v>
      </c>
      <c r="BU274" s="7"/>
    </row>
    <row r="275" spans="1:73" s="15" customFormat="1" ht="28.8" x14ac:dyDescent="0.3">
      <c r="A275" s="4" t="s">
        <v>2215</v>
      </c>
      <c r="B275" s="4" t="s">
        <v>4243</v>
      </c>
      <c r="C275" s="4">
        <v>2014</v>
      </c>
      <c r="D275" s="4" t="s">
        <v>983</v>
      </c>
      <c r="E275" s="4">
        <v>113</v>
      </c>
      <c r="F275" s="4"/>
      <c r="G275" s="4"/>
      <c r="H275" s="4">
        <v>394</v>
      </c>
      <c r="I275" s="4">
        <v>402</v>
      </c>
      <c r="J275" s="4"/>
      <c r="K275" s="4">
        <v>12</v>
      </c>
      <c r="L275" s="4" t="s">
        <v>2216</v>
      </c>
      <c r="M275" s="4" t="s">
        <v>2217</v>
      </c>
      <c r="N275" s="4" t="s">
        <v>2218</v>
      </c>
      <c r="O275" s="4" t="s">
        <v>2219</v>
      </c>
      <c r="P275" s="4" t="s">
        <v>2220</v>
      </c>
      <c r="Q275" s="4" t="s">
        <v>2221</v>
      </c>
      <c r="R275" s="4" t="s">
        <v>34</v>
      </c>
      <c r="S275" s="4" t="s">
        <v>33</v>
      </c>
      <c r="T275" s="4" t="s">
        <v>2222</v>
      </c>
      <c r="U275" s="69"/>
      <c r="V275" s="57" t="s">
        <v>63</v>
      </c>
      <c r="W275" s="58" t="s">
        <v>28</v>
      </c>
      <c r="X275" s="58" t="str">
        <f t="shared" si="218"/>
        <v>NPolymer-based</v>
      </c>
      <c r="Y275" s="58" t="s">
        <v>427</v>
      </c>
      <c r="Z275" s="58" t="str">
        <f t="shared" si="219"/>
        <v>NCOAGULATION</v>
      </c>
      <c r="AA275" s="58" t="str">
        <f t="shared" si="220"/>
        <v>NPolymer-basedCOAGULATION</v>
      </c>
      <c r="AB275" s="8"/>
      <c r="AC275" s="8"/>
      <c r="AD275" s="8"/>
      <c r="AE275" s="8"/>
      <c r="AF275" s="8"/>
      <c r="AG275" s="8"/>
      <c r="AH275" s="8"/>
      <c r="AI275" s="8"/>
      <c r="AJ275" s="8"/>
      <c r="AK275" s="8">
        <f t="shared" si="222"/>
        <v>0</v>
      </c>
      <c r="AL275" s="8">
        <f t="shared" si="223"/>
        <v>0</v>
      </c>
      <c r="AM275" s="8">
        <f t="shared" si="224"/>
        <v>0</v>
      </c>
      <c r="AN275" s="8">
        <f t="shared" si="225"/>
        <v>0</v>
      </c>
      <c r="AO275" s="8">
        <f t="shared" si="226"/>
        <v>0</v>
      </c>
      <c r="AP275" s="8">
        <f t="shared" si="227"/>
        <v>0</v>
      </c>
      <c r="AQ275" s="8">
        <f t="shared" si="228"/>
        <v>0</v>
      </c>
      <c r="AR275" s="8">
        <f t="shared" si="229"/>
        <v>0</v>
      </c>
      <c r="AS275" s="8">
        <f t="shared" si="230"/>
        <v>0</v>
      </c>
      <c r="AT275" s="8">
        <f t="shared" si="231"/>
        <v>0</v>
      </c>
      <c r="AU275" s="8">
        <f t="shared" si="232"/>
        <v>0</v>
      </c>
      <c r="AV275" s="8">
        <f t="shared" si="233"/>
        <v>0</v>
      </c>
      <c r="AW275" s="8">
        <f t="shared" si="234"/>
        <v>0</v>
      </c>
      <c r="AX275" s="8">
        <f t="shared" si="235"/>
        <v>0</v>
      </c>
      <c r="AY275" s="8">
        <f t="shared" si="236"/>
        <v>0</v>
      </c>
      <c r="AZ275" s="8">
        <f t="shared" si="237"/>
        <v>0</v>
      </c>
      <c r="BA275" s="8">
        <f t="shared" si="238"/>
        <v>0</v>
      </c>
      <c r="BB275" s="8">
        <f t="shared" si="239"/>
        <v>0</v>
      </c>
      <c r="BC275" s="8">
        <f t="shared" si="240"/>
        <v>0</v>
      </c>
      <c r="BD275" s="8">
        <f t="shared" si="241"/>
        <v>0</v>
      </c>
      <c r="BE275" s="8">
        <f t="shared" si="242"/>
        <v>0</v>
      </c>
      <c r="BF275" s="8">
        <f t="shared" si="243"/>
        <v>0</v>
      </c>
      <c r="BG275" s="8">
        <f t="shared" si="244"/>
        <v>0</v>
      </c>
      <c r="BH275" s="8">
        <f t="shared" si="245"/>
        <v>0</v>
      </c>
      <c r="BI275" s="8">
        <f t="shared" si="246"/>
        <v>0</v>
      </c>
      <c r="BJ275" s="8">
        <f t="shared" si="247"/>
        <v>0</v>
      </c>
      <c r="BK275" s="8">
        <f t="shared" si="248"/>
        <v>0</v>
      </c>
      <c r="BL275" s="8">
        <f t="shared" si="249"/>
        <v>0</v>
      </c>
      <c r="BM275" s="8">
        <f t="shared" si="250"/>
        <v>0</v>
      </c>
      <c r="BN275" s="8">
        <f t="shared" si="221"/>
        <v>0</v>
      </c>
      <c r="BO275" s="8">
        <f t="shared" si="251"/>
        <v>0</v>
      </c>
      <c r="BP275" s="8">
        <f t="shared" si="252"/>
        <v>0</v>
      </c>
      <c r="BQ275" s="8">
        <f t="shared" si="253"/>
        <v>0</v>
      </c>
      <c r="BR275" s="8">
        <f t="shared" si="254"/>
        <v>0</v>
      </c>
      <c r="BS275" s="8">
        <f t="shared" si="255"/>
        <v>0</v>
      </c>
      <c r="BT275" s="44">
        <f t="shared" si="256"/>
        <v>0</v>
      </c>
      <c r="BU275" s="7"/>
    </row>
    <row r="276" spans="1:73" s="15" customFormat="1" ht="28.8" x14ac:dyDescent="0.3">
      <c r="A276" s="4" t="s">
        <v>2215</v>
      </c>
      <c r="B276" s="4" t="s">
        <v>4244</v>
      </c>
      <c r="C276" s="4">
        <v>2013</v>
      </c>
      <c r="D276" s="4" t="s">
        <v>2223</v>
      </c>
      <c r="E276" s="4">
        <v>62</v>
      </c>
      <c r="F276" s="4"/>
      <c r="G276" s="4"/>
      <c r="H276" s="4">
        <v>35</v>
      </c>
      <c r="I276" s="4">
        <v>43</v>
      </c>
      <c r="J276" s="4"/>
      <c r="K276" s="4">
        <v>13</v>
      </c>
      <c r="L276" s="4" t="s">
        <v>2224</v>
      </c>
      <c r="M276" s="4" t="s">
        <v>2225</v>
      </c>
      <c r="N276" s="4" t="s">
        <v>2218</v>
      </c>
      <c r="O276" s="4" t="s">
        <v>2219</v>
      </c>
      <c r="P276" s="4" t="s">
        <v>2226</v>
      </c>
      <c r="Q276" s="4" t="s">
        <v>2227</v>
      </c>
      <c r="R276" s="4" t="s">
        <v>34</v>
      </c>
      <c r="S276" s="4" t="s">
        <v>33</v>
      </c>
      <c r="T276" s="4" t="s">
        <v>2228</v>
      </c>
      <c r="U276" s="69"/>
      <c r="V276" s="57" t="s">
        <v>63</v>
      </c>
      <c r="W276" s="58" t="s">
        <v>28</v>
      </c>
      <c r="X276" s="58" t="str">
        <f t="shared" si="218"/>
        <v>NPolymer-based</v>
      </c>
      <c r="Y276" s="58" t="s">
        <v>427</v>
      </c>
      <c r="Z276" s="58" t="str">
        <f t="shared" si="219"/>
        <v>NCOAGULATION</v>
      </c>
      <c r="AA276" s="58" t="str">
        <f t="shared" si="220"/>
        <v>NPolymer-basedCOAGULATION</v>
      </c>
      <c r="AB276" s="8"/>
      <c r="AC276" s="8"/>
      <c r="AD276" s="8"/>
      <c r="AE276" s="8"/>
      <c r="AF276" s="8"/>
      <c r="AG276" s="8"/>
      <c r="AH276" s="8"/>
      <c r="AI276" s="8"/>
      <c r="AJ276" s="8"/>
      <c r="AK276" s="8">
        <f t="shared" si="222"/>
        <v>0</v>
      </c>
      <c r="AL276" s="8">
        <f t="shared" si="223"/>
        <v>0</v>
      </c>
      <c r="AM276" s="8">
        <f t="shared" si="224"/>
        <v>0</v>
      </c>
      <c r="AN276" s="8">
        <f t="shared" si="225"/>
        <v>0</v>
      </c>
      <c r="AO276" s="8">
        <f t="shared" si="226"/>
        <v>0</v>
      </c>
      <c r="AP276" s="8">
        <f t="shared" si="227"/>
        <v>0</v>
      </c>
      <c r="AQ276" s="8">
        <f t="shared" si="228"/>
        <v>0</v>
      </c>
      <c r="AR276" s="8">
        <f t="shared" si="229"/>
        <v>0</v>
      </c>
      <c r="AS276" s="8">
        <f t="shared" si="230"/>
        <v>0</v>
      </c>
      <c r="AT276" s="8">
        <f t="shared" si="231"/>
        <v>0</v>
      </c>
      <c r="AU276" s="8">
        <f t="shared" si="232"/>
        <v>0</v>
      </c>
      <c r="AV276" s="8">
        <f t="shared" si="233"/>
        <v>0</v>
      </c>
      <c r="AW276" s="8">
        <f t="shared" si="234"/>
        <v>0</v>
      </c>
      <c r="AX276" s="8">
        <f t="shared" si="235"/>
        <v>0</v>
      </c>
      <c r="AY276" s="8">
        <f t="shared" si="236"/>
        <v>0</v>
      </c>
      <c r="AZ276" s="8">
        <f t="shared" si="237"/>
        <v>0</v>
      </c>
      <c r="BA276" s="8">
        <f t="shared" si="238"/>
        <v>0</v>
      </c>
      <c r="BB276" s="8">
        <f t="shared" si="239"/>
        <v>0</v>
      </c>
      <c r="BC276" s="8">
        <f t="shared" si="240"/>
        <v>0</v>
      </c>
      <c r="BD276" s="8">
        <f t="shared" si="241"/>
        <v>0</v>
      </c>
      <c r="BE276" s="8">
        <f t="shared" si="242"/>
        <v>0</v>
      </c>
      <c r="BF276" s="8">
        <f t="shared" si="243"/>
        <v>0</v>
      </c>
      <c r="BG276" s="8">
        <f t="shared" si="244"/>
        <v>0</v>
      </c>
      <c r="BH276" s="8">
        <f t="shared" si="245"/>
        <v>0</v>
      </c>
      <c r="BI276" s="8">
        <f t="shared" si="246"/>
        <v>0</v>
      </c>
      <c r="BJ276" s="8">
        <f t="shared" si="247"/>
        <v>0</v>
      </c>
      <c r="BK276" s="8">
        <f t="shared" si="248"/>
        <v>0</v>
      </c>
      <c r="BL276" s="8">
        <f t="shared" si="249"/>
        <v>0</v>
      </c>
      <c r="BM276" s="8">
        <f t="shared" si="250"/>
        <v>0</v>
      </c>
      <c r="BN276" s="8">
        <f t="shared" si="221"/>
        <v>0</v>
      </c>
      <c r="BO276" s="8">
        <f t="shared" si="251"/>
        <v>0</v>
      </c>
      <c r="BP276" s="8">
        <f t="shared" si="252"/>
        <v>0</v>
      </c>
      <c r="BQ276" s="8">
        <f t="shared" si="253"/>
        <v>0</v>
      </c>
      <c r="BR276" s="8">
        <f t="shared" si="254"/>
        <v>0</v>
      </c>
      <c r="BS276" s="8">
        <f t="shared" si="255"/>
        <v>0</v>
      </c>
      <c r="BT276" s="44">
        <f t="shared" si="256"/>
        <v>0</v>
      </c>
      <c r="BU276" s="7"/>
    </row>
    <row r="277" spans="1:73" s="15" customFormat="1" ht="28.8" x14ac:dyDescent="0.3">
      <c r="A277" s="4" t="s">
        <v>890</v>
      </c>
      <c r="B277" s="4" t="s">
        <v>889</v>
      </c>
      <c r="C277" s="4">
        <v>2012</v>
      </c>
      <c r="D277" s="4" t="s">
        <v>181</v>
      </c>
      <c r="E277" s="4">
        <v>33</v>
      </c>
      <c r="F277" s="4">
        <v>30</v>
      </c>
      <c r="G277" s="4"/>
      <c r="H277" s="4">
        <v>7643</v>
      </c>
      <c r="I277" s="4">
        <v>7654</v>
      </c>
      <c r="J277" s="4"/>
      <c r="K277" s="4">
        <v>16</v>
      </c>
      <c r="L277" s="4" t="s">
        <v>888</v>
      </c>
      <c r="M277" s="4" t="s">
        <v>887</v>
      </c>
      <c r="N277" s="4" t="s">
        <v>886</v>
      </c>
      <c r="O277" s="4" t="s">
        <v>885</v>
      </c>
      <c r="P277" s="4" t="s">
        <v>884</v>
      </c>
      <c r="Q277" s="4" t="s">
        <v>883</v>
      </c>
      <c r="R277" s="4" t="s">
        <v>34</v>
      </c>
      <c r="S277" s="4" t="s">
        <v>33</v>
      </c>
      <c r="T277" s="4" t="s">
        <v>882</v>
      </c>
      <c r="U277" s="69"/>
      <c r="V277" s="57" t="s">
        <v>63</v>
      </c>
      <c r="W277" s="58" t="s">
        <v>28</v>
      </c>
      <c r="X277" s="58" t="str">
        <f t="shared" si="218"/>
        <v>NPolymer-based</v>
      </c>
      <c r="Y277" s="58" t="s">
        <v>427</v>
      </c>
      <c r="Z277" s="58" t="str">
        <f t="shared" si="219"/>
        <v>NCOAGULATION</v>
      </c>
      <c r="AA277" s="58" t="str">
        <f t="shared" si="220"/>
        <v>NPolymer-basedCOAGULATION</v>
      </c>
      <c r="AB277" s="8"/>
      <c r="AC277" s="8"/>
      <c r="AD277" s="8"/>
      <c r="AE277" s="8"/>
      <c r="AF277" s="8"/>
      <c r="AG277" s="8"/>
      <c r="AH277" s="8"/>
      <c r="AI277" s="8"/>
      <c r="AJ277" s="8"/>
      <c r="AK277" s="8">
        <f t="shared" si="222"/>
        <v>0</v>
      </c>
      <c r="AL277" s="8">
        <f t="shared" si="223"/>
        <v>0</v>
      </c>
      <c r="AM277" s="8">
        <f t="shared" si="224"/>
        <v>0</v>
      </c>
      <c r="AN277" s="8">
        <f t="shared" si="225"/>
        <v>0</v>
      </c>
      <c r="AO277" s="8">
        <f t="shared" si="226"/>
        <v>0</v>
      </c>
      <c r="AP277" s="8">
        <f t="shared" si="227"/>
        <v>0</v>
      </c>
      <c r="AQ277" s="8">
        <f t="shared" si="228"/>
        <v>0</v>
      </c>
      <c r="AR277" s="8">
        <f t="shared" si="229"/>
        <v>0</v>
      </c>
      <c r="AS277" s="8">
        <f t="shared" si="230"/>
        <v>0</v>
      </c>
      <c r="AT277" s="8">
        <f t="shared" si="231"/>
        <v>0</v>
      </c>
      <c r="AU277" s="8">
        <f t="shared" si="232"/>
        <v>0</v>
      </c>
      <c r="AV277" s="8">
        <f t="shared" si="233"/>
        <v>0</v>
      </c>
      <c r="AW277" s="8">
        <f t="shared" si="234"/>
        <v>0</v>
      </c>
      <c r="AX277" s="8">
        <f t="shared" si="235"/>
        <v>0</v>
      </c>
      <c r="AY277" s="8">
        <f t="shared" si="236"/>
        <v>0</v>
      </c>
      <c r="AZ277" s="8">
        <f t="shared" si="237"/>
        <v>0</v>
      </c>
      <c r="BA277" s="8">
        <f t="shared" si="238"/>
        <v>0</v>
      </c>
      <c r="BB277" s="8">
        <f t="shared" si="239"/>
        <v>0</v>
      </c>
      <c r="BC277" s="8">
        <f t="shared" si="240"/>
        <v>0</v>
      </c>
      <c r="BD277" s="8">
        <f t="shared" si="241"/>
        <v>0</v>
      </c>
      <c r="BE277" s="8">
        <f t="shared" si="242"/>
        <v>0</v>
      </c>
      <c r="BF277" s="8">
        <f t="shared" si="243"/>
        <v>0</v>
      </c>
      <c r="BG277" s="8">
        <f t="shared" si="244"/>
        <v>0</v>
      </c>
      <c r="BH277" s="8">
        <f t="shared" si="245"/>
        <v>0</v>
      </c>
      <c r="BI277" s="8">
        <f t="shared" si="246"/>
        <v>0</v>
      </c>
      <c r="BJ277" s="8">
        <f t="shared" si="247"/>
        <v>0</v>
      </c>
      <c r="BK277" s="8">
        <f t="shared" si="248"/>
        <v>0</v>
      </c>
      <c r="BL277" s="8">
        <f t="shared" si="249"/>
        <v>0</v>
      </c>
      <c r="BM277" s="8">
        <f t="shared" si="250"/>
        <v>0</v>
      </c>
      <c r="BN277" s="8">
        <f t="shared" si="221"/>
        <v>0</v>
      </c>
      <c r="BO277" s="8">
        <f t="shared" si="251"/>
        <v>0</v>
      </c>
      <c r="BP277" s="8">
        <f t="shared" si="252"/>
        <v>0</v>
      </c>
      <c r="BQ277" s="8">
        <f t="shared" si="253"/>
        <v>0</v>
      </c>
      <c r="BR277" s="8">
        <f t="shared" si="254"/>
        <v>0</v>
      </c>
      <c r="BS277" s="8">
        <f t="shared" si="255"/>
        <v>0</v>
      </c>
      <c r="BT277" s="44">
        <f t="shared" si="256"/>
        <v>0</v>
      </c>
      <c r="BU277" s="7"/>
    </row>
    <row r="278" spans="1:73" s="15" customFormat="1" ht="28.8" x14ac:dyDescent="0.3">
      <c r="A278" s="4" t="s">
        <v>1253</v>
      </c>
      <c r="B278" s="4" t="s">
        <v>4165</v>
      </c>
      <c r="C278" s="4">
        <v>2012</v>
      </c>
      <c r="D278" s="4" t="s">
        <v>1254</v>
      </c>
      <c r="E278" s="4">
        <v>134</v>
      </c>
      <c r="F278" s="4">
        <v>36</v>
      </c>
      <c r="G278" s="4"/>
      <c r="H278" s="4">
        <v>14945</v>
      </c>
      <c r="I278" s="4">
        <v>14957</v>
      </c>
      <c r="J278" s="4"/>
      <c r="K278" s="4">
        <v>37</v>
      </c>
      <c r="L278" s="4" t="s">
        <v>1255</v>
      </c>
      <c r="M278" s="4" t="s">
        <v>1256</v>
      </c>
      <c r="N278" s="4" t="s">
        <v>1257</v>
      </c>
      <c r="O278" s="4" t="s">
        <v>1258</v>
      </c>
      <c r="P278" s="4" t="s">
        <v>1259</v>
      </c>
      <c r="Q278" s="4"/>
      <c r="R278" s="4" t="s">
        <v>34</v>
      </c>
      <c r="S278" s="4" t="s">
        <v>33</v>
      </c>
      <c r="T278" s="4" t="s">
        <v>1260</v>
      </c>
      <c r="U278" s="69"/>
      <c r="V278" s="57" t="s">
        <v>63</v>
      </c>
      <c r="W278" s="58" t="s">
        <v>28</v>
      </c>
      <c r="X278" s="58" t="str">
        <f t="shared" si="218"/>
        <v>NPolymer-based</v>
      </c>
      <c r="Y278" s="58" t="s">
        <v>427</v>
      </c>
      <c r="Z278" s="58" t="str">
        <f t="shared" si="219"/>
        <v>NCOAGULATION</v>
      </c>
      <c r="AA278" s="58" t="str">
        <f t="shared" si="220"/>
        <v>NPolymer-basedCOAGULATION</v>
      </c>
      <c r="AB278" s="8"/>
      <c r="AC278" s="8"/>
      <c r="AD278" s="8"/>
      <c r="AE278" s="8"/>
      <c r="AF278" s="8"/>
      <c r="AG278" s="8"/>
      <c r="AH278" s="8"/>
      <c r="AI278" s="8"/>
      <c r="AJ278" s="8"/>
      <c r="AK278" s="8">
        <f t="shared" si="222"/>
        <v>0</v>
      </c>
      <c r="AL278" s="8">
        <f t="shared" si="223"/>
        <v>0</v>
      </c>
      <c r="AM278" s="8">
        <f t="shared" si="224"/>
        <v>0</v>
      </c>
      <c r="AN278" s="8">
        <f t="shared" si="225"/>
        <v>0</v>
      </c>
      <c r="AO278" s="8">
        <f t="shared" si="226"/>
        <v>0</v>
      </c>
      <c r="AP278" s="8">
        <f t="shared" si="227"/>
        <v>0</v>
      </c>
      <c r="AQ278" s="8">
        <f t="shared" si="228"/>
        <v>0</v>
      </c>
      <c r="AR278" s="8">
        <f t="shared" si="229"/>
        <v>0</v>
      </c>
      <c r="AS278" s="8">
        <f t="shared" si="230"/>
        <v>0</v>
      </c>
      <c r="AT278" s="8">
        <f t="shared" si="231"/>
        <v>0</v>
      </c>
      <c r="AU278" s="8">
        <f t="shared" si="232"/>
        <v>0</v>
      </c>
      <c r="AV278" s="8">
        <f t="shared" si="233"/>
        <v>0</v>
      </c>
      <c r="AW278" s="8">
        <f t="shared" si="234"/>
        <v>0</v>
      </c>
      <c r="AX278" s="8">
        <f t="shared" si="235"/>
        <v>0</v>
      </c>
      <c r="AY278" s="8">
        <f t="shared" si="236"/>
        <v>0</v>
      </c>
      <c r="AZ278" s="8">
        <f t="shared" si="237"/>
        <v>0</v>
      </c>
      <c r="BA278" s="8">
        <f t="shared" si="238"/>
        <v>0</v>
      </c>
      <c r="BB278" s="8">
        <f t="shared" si="239"/>
        <v>0</v>
      </c>
      <c r="BC278" s="8">
        <f t="shared" si="240"/>
        <v>0</v>
      </c>
      <c r="BD278" s="8">
        <f t="shared" si="241"/>
        <v>0</v>
      </c>
      <c r="BE278" s="8">
        <f t="shared" si="242"/>
        <v>0</v>
      </c>
      <c r="BF278" s="8">
        <f t="shared" si="243"/>
        <v>0</v>
      </c>
      <c r="BG278" s="8">
        <f t="shared" si="244"/>
        <v>0</v>
      </c>
      <c r="BH278" s="8">
        <f t="shared" si="245"/>
        <v>0</v>
      </c>
      <c r="BI278" s="8">
        <f t="shared" si="246"/>
        <v>0</v>
      </c>
      <c r="BJ278" s="8">
        <f t="shared" si="247"/>
        <v>0</v>
      </c>
      <c r="BK278" s="8">
        <f t="shared" si="248"/>
        <v>0</v>
      </c>
      <c r="BL278" s="8">
        <f t="shared" si="249"/>
        <v>0</v>
      </c>
      <c r="BM278" s="8">
        <f t="shared" si="250"/>
        <v>0</v>
      </c>
      <c r="BN278" s="8">
        <f t="shared" si="221"/>
        <v>0</v>
      </c>
      <c r="BO278" s="8">
        <f t="shared" si="251"/>
        <v>0</v>
      </c>
      <c r="BP278" s="8">
        <f t="shared" si="252"/>
        <v>0</v>
      </c>
      <c r="BQ278" s="8">
        <f t="shared" si="253"/>
        <v>0</v>
      </c>
      <c r="BR278" s="8">
        <f t="shared" si="254"/>
        <v>0</v>
      </c>
      <c r="BS278" s="8">
        <f t="shared" si="255"/>
        <v>0</v>
      </c>
      <c r="BT278" s="44">
        <f t="shared" si="256"/>
        <v>0</v>
      </c>
      <c r="BU278" s="7"/>
    </row>
    <row r="279" spans="1:73" s="15" customFormat="1" ht="28.8" x14ac:dyDescent="0.3">
      <c r="A279" s="4" t="s">
        <v>2229</v>
      </c>
      <c r="B279" s="4" t="s">
        <v>4245</v>
      </c>
      <c r="C279" s="4">
        <v>2012</v>
      </c>
      <c r="D279" s="4" t="s">
        <v>295</v>
      </c>
      <c r="E279" s="4">
        <v>8</v>
      </c>
      <c r="F279" s="4">
        <v>1</v>
      </c>
      <c r="G279" s="4"/>
      <c r="H279" s="4">
        <v>29</v>
      </c>
      <c r="I279" s="4">
        <v>42</v>
      </c>
      <c r="J279" s="4"/>
      <c r="K279" s="4">
        <v>50</v>
      </c>
      <c r="L279" s="4" t="s">
        <v>2230</v>
      </c>
      <c r="M279" s="4" t="s">
        <v>2231</v>
      </c>
      <c r="N279" s="4" t="s">
        <v>2232</v>
      </c>
      <c r="O279" s="4" t="s">
        <v>2233</v>
      </c>
      <c r="P279" s="4" t="s">
        <v>2234</v>
      </c>
      <c r="Q279" s="4" t="s">
        <v>2235</v>
      </c>
      <c r="R279" s="4" t="s">
        <v>34</v>
      </c>
      <c r="S279" s="4" t="s">
        <v>33</v>
      </c>
      <c r="T279" s="4" t="s">
        <v>2236</v>
      </c>
      <c r="U279" s="69"/>
      <c r="V279" s="57" t="s">
        <v>63</v>
      </c>
      <c r="W279" s="58" t="s">
        <v>28</v>
      </c>
      <c r="X279" s="58" t="str">
        <f t="shared" si="218"/>
        <v>NPolymer-based</v>
      </c>
      <c r="Y279" s="58" t="s">
        <v>427</v>
      </c>
      <c r="Z279" s="58" t="str">
        <f t="shared" si="219"/>
        <v>NCOAGULATION</v>
      </c>
      <c r="AA279" s="58" t="str">
        <f t="shared" si="220"/>
        <v>NPolymer-basedCOAGULATION</v>
      </c>
      <c r="AB279" s="8"/>
      <c r="AC279" s="8"/>
      <c r="AD279" s="8"/>
      <c r="AE279" s="8"/>
      <c r="AF279" s="8"/>
      <c r="AG279" s="8"/>
      <c r="AH279" s="8"/>
      <c r="AI279" s="8"/>
      <c r="AJ279" s="8"/>
      <c r="AK279" s="8">
        <f t="shared" si="222"/>
        <v>0</v>
      </c>
      <c r="AL279" s="8">
        <f t="shared" si="223"/>
        <v>0</v>
      </c>
      <c r="AM279" s="8">
        <f t="shared" si="224"/>
        <v>0</v>
      </c>
      <c r="AN279" s="8">
        <f t="shared" si="225"/>
        <v>0</v>
      </c>
      <c r="AO279" s="8">
        <f t="shared" si="226"/>
        <v>0</v>
      </c>
      <c r="AP279" s="8">
        <f t="shared" si="227"/>
        <v>0</v>
      </c>
      <c r="AQ279" s="8">
        <f t="shared" si="228"/>
        <v>0</v>
      </c>
      <c r="AR279" s="8">
        <f t="shared" si="229"/>
        <v>0</v>
      </c>
      <c r="AS279" s="8">
        <f t="shared" si="230"/>
        <v>0</v>
      </c>
      <c r="AT279" s="8">
        <f t="shared" si="231"/>
        <v>0</v>
      </c>
      <c r="AU279" s="8">
        <f t="shared" si="232"/>
        <v>0</v>
      </c>
      <c r="AV279" s="8">
        <f t="shared" si="233"/>
        <v>0</v>
      </c>
      <c r="AW279" s="8">
        <f t="shared" si="234"/>
        <v>0</v>
      </c>
      <c r="AX279" s="8">
        <f t="shared" si="235"/>
        <v>0</v>
      </c>
      <c r="AY279" s="8">
        <f t="shared" si="236"/>
        <v>0</v>
      </c>
      <c r="AZ279" s="8">
        <f t="shared" si="237"/>
        <v>0</v>
      </c>
      <c r="BA279" s="8">
        <f t="shared" si="238"/>
        <v>0</v>
      </c>
      <c r="BB279" s="8">
        <f t="shared" si="239"/>
        <v>0</v>
      </c>
      <c r="BC279" s="8">
        <f t="shared" si="240"/>
        <v>0</v>
      </c>
      <c r="BD279" s="8">
        <f t="shared" si="241"/>
        <v>0</v>
      </c>
      <c r="BE279" s="8">
        <f t="shared" si="242"/>
        <v>0</v>
      </c>
      <c r="BF279" s="8">
        <f t="shared" si="243"/>
        <v>0</v>
      </c>
      <c r="BG279" s="8">
        <f t="shared" si="244"/>
        <v>0</v>
      </c>
      <c r="BH279" s="8">
        <f t="shared" si="245"/>
        <v>0</v>
      </c>
      <c r="BI279" s="8">
        <f t="shared" si="246"/>
        <v>0</v>
      </c>
      <c r="BJ279" s="8">
        <f t="shared" si="247"/>
        <v>0</v>
      </c>
      <c r="BK279" s="8">
        <f t="shared" si="248"/>
        <v>0</v>
      </c>
      <c r="BL279" s="8">
        <f t="shared" si="249"/>
        <v>0</v>
      </c>
      <c r="BM279" s="8">
        <f t="shared" si="250"/>
        <v>0</v>
      </c>
      <c r="BN279" s="8">
        <f t="shared" si="221"/>
        <v>0</v>
      </c>
      <c r="BO279" s="8">
        <f t="shared" si="251"/>
        <v>0</v>
      </c>
      <c r="BP279" s="8">
        <f t="shared" si="252"/>
        <v>0</v>
      </c>
      <c r="BQ279" s="8">
        <f t="shared" si="253"/>
        <v>0</v>
      </c>
      <c r="BR279" s="8">
        <f t="shared" si="254"/>
        <v>0</v>
      </c>
      <c r="BS279" s="8">
        <f t="shared" si="255"/>
        <v>0</v>
      </c>
      <c r="BT279" s="44">
        <f t="shared" si="256"/>
        <v>0</v>
      </c>
      <c r="BU279" s="7"/>
    </row>
    <row r="280" spans="1:73" s="15" customFormat="1" ht="28.8" x14ac:dyDescent="0.3">
      <c r="A280" s="4" t="s">
        <v>2245</v>
      </c>
      <c r="B280" s="4" t="s">
        <v>4246</v>
      </c>
      <c r="C280" s="4">
        <v>2010</v>
      </c>
      <c r="D280" s="4" t="s">
        <v>117</v>
      </c>
      <c r="E280" s="4">
        <v>4</v>
      </c>
      <c r="F280" s="4">
        <v>10</v>
      </c>
      <c r="G280" s="4"/>
      <c r="H280" s="4">
        <v>6001</v>
      </c>
      <c r="I280" s="4">
        <v>6013</v>
      </c>
      <c r="J280" s="4"/>
      <c r="K280" s="4">
        <v>362</v>
      </c>
      <c r="L280" s="4" t="s">
        <v>2246</v>
      </c>
      <c r="M280" s="4" t="s">
        <v>2247</v>
      </c>
      <c r="N280" s="4" t="s">
        <v>2248</v>
      </c>
      <c r="O280" s="4" t="s">
        <v>2249</v>
      </c>
      <c r="P280" s="4" t="s">
        <v>2250</v>
      </c>
      <c r="Q280" s="4" t="s">
        <v>2251</v>
      </c>
      <c r="R280" s="4" t="s">
        <v>34</v>
      </c>
      <c r="S280" s="4" t="s">
        <v>33</v>
      </c>
      <c r="T280" s="4" t="s">
        <v>2252</v>
      </c>
      <c r="U280" s="69"/>
      <c r="V280" s="57" t="s">
        <v>63</v>
      </c>
      <c r="W280" s="58" t="s">
        <v>26</v>
      </c>
      <c r="X280" s="58" t="str">
        <f t="shared" si="218"/>
        <v>NInorganic</v>
      </c>
      <c r="Y280" s="58" t="s">
        <v>427</v>
      </c>
      <c r="Z280" s="58" t="str">
        <f t="shared" si="219"/>
        <v>NCOAGULATION</v>
      </c>
      <c r="AA280" s="58" t="str">
        <f t="shared" si="220"/>
        <v>NInorganicCOAGULATION</v>
      </c>
      <c r="AB280" s="8"/>
      <c r="AC280" s="8"/>
      <c r="AD280" s="8"/>
      <c r="AE280" s="8"/>
      <c r="AF280" s="8"/>
      <c r="AG280" s="8"/>
      <c r="AH280" s="8"/>
      <c r="AI280" s="8"/>
      <c r="AJ280" s="8"/>
      <c r="AK280" s="8">
        <f t="shared" si="222"/>
        <v>0</v>
      </c>
      <c r="AL280" s="8">
        <f t="shared" si="223"/>
        <v>0</v>
      </c>
      <c r="AM280" s="8">
        <f t="shared" si="224"/>
        <v>0</v>
      </c>
      <c r="AN280" s="8">
        <f t="shared" si="225"/>
        <v>0</v>
      </c>
      <c r="AO280" s="8">
        <f t="shared" si="226"/>
        <v>0</v>
      </c>
      <c r="AP280" s="8">
        <f t="shared" si="227"/>
        <v>0</v>
      </c>
      <c r="AQ280" s="8">
        <f t="shared" si="228"/>
        <v>0</v>
      </c>
      <c r="AR280" s="8">
        <f t="shared" si="229"/>
        <v>0</v>
      </c>
      <c r="AS280" s="8">
        <f t="shared" si="230"/>
        <v>0</v>
      </c>
      <c r="AT280" s="8">
        <f t="shared" si="231"/>
        <v>0</v>
      </c>
      <c r="AU280" s="8">
        <f t="shared" si="232"/>
        <v>0</v>
      </c>
      <c r="AV280" s="8">
        <f t="shared" si="233"/>
        <v>0</v>
      </c>
      <c r="AW280" s="8">
        <f t="shared" si="234"/>
        <v>0</v>
      </c>
      <c r="AX280" s="8">
        <f t="shared" si="235"/>
        <v>0</v>
      </c>
      <c r="AY280" s="8">
        <f t="shared" si="236"/>
        <v>0</v>
      </c>
      <c r="AZ280" s="8">
        <f t="shared" si="237"/>
        <v>0</v>
      </c>
      <c r="BA280" s="8">
        <f t="shared" si="238"/>
        <v>0</v>
      </c>
      <c r="BB280" s="8">
        <f t="shared" si="239"/>
        <v>0</v>
      </c>
      <c r="BC280" s="8">
        <f t="shared" si="240"/>
        <v>0</v>
      </c>
      <c r="BD280" s="8">
        <f t="shared" si="241"/>
        <v>0</v>
      </c>
      <c r="BE280" s="8">
        <f t="shared" si="242"/>
        <v>0</v>
      </c>
      <c r="BF280" s="8">
        <f t="shared" si="243"/>
        <v>0</v>
      </c>
      <c r="BG280" s="8">
        <f t="shared" si="244"/>
        <v>0</v>
      </c>
      <c r="BH280" s="8">
        <f t="shared" si="245"/>
        <v>0</v>
      </c>
      <c r="BI280" s="8">
        <f t="shared" si="246"/>
        <v>0</v>
      </c>
      <c r="BJ280" s="8">
        <f t="shared" si="247"/>
        <v>0</v>
      </c>
      <c r="BK280" s="8">
        <f t="shared" si="248"/>
        <v>0</v>
      </c>
      <c r="BL280" s="8">
        <f t="shared" si="249"/>
        <v>0</v>
      </c>
      <c r="BM280" s="8">
        <f t="shared" si="250"/>
        <v>0</v>
      </c>
      <c r="BN280" s="8">
        <f t="shared" si="221"/>
        <v>0</v>
      </c>
      <c r="BO280" s="8">
        <f t="shared" si="251"/>
        <v>0</v>
      </c>
      <c r="BP280" s="8">
        <f t="shared" si="252"/>
        <v>0</v>
      </c>
      <c r="BQ280" s="8">
        <f t="shared" si="253"/>
        <v>0</v>
      </c>
      <c r="BR280" s="8">
        <f t="shared" si="254"/>
        <v>0</v>
      </c>
      <c r="BS280" s="8">
        <f t="shared" si="255"/>
        <v>0</v>
      </c>
      <c r="BT280" s="44">
        <f t="shared" si="256"/>
        <v>0</v>
      </c>
      <c r="BU280" s="7"/>
    </row>
    <row r="281" spans="1:73" s="15" customFormat="1" ht="28.8" x14ac:dyDescent="0.3">
      <c r="A281" s="4" t="s">
        <v>2253</v>
      </c>
      <c r="B281" s="4" t="s">
        <v>4247</v>
      </c>
      <c r="C281" s="4">
        <v>2010</v>
      </c>
      <c r="D281" s="4" t="s">
        <v>1218</v>
      </c>
      <c r="E281" s="4">
        <v>21</v>
      </c>
      <c r="F281" s="4">
        <v>4</v>
      </c>
      <c r="G281" s="4"/>
      <c r="H281" s="4">
        <v>1121</v>
      </c>
      <c r="I281" s="4">
        <v>1133</v>
      </c>
      <c r="J281" s="4"/>
      <c r="K281" s="4">
        <v>15</v>
      </c>
      <c r="L281" s="4" t="s">
        <v>2254</v>
      </c>
      <c r="M281" s="4" t="s">
        <v>2255</v>
      </c>
      <c r="N281" s="4" t="s">
        <v>2256</v>
      </c>
      <c r="O281" s="4" t="s">
        <v>2257</v>
      </c>
      <c r="P281" s="4" t="s">
        <v>2258</v>
      </c>
      <c r="Q281" s="4"/>
      <c r="R281" s="4" t="s">
        <v>34</v>
      </c>
      <c r="S281" s="4" t="s">
        <v>33</v>
      </c>
      <c r="T281" s="4" t="s">
        <v>2259</v>
      </c>
      <c r="U281" s="69"/>
      <c r="V281" s="57" t="s">
        <v>63</v>
      </c>
      <c r="W281" s="58" t="s">
        <v>28</v>
      </c>
      <c r="X281" s="58" t="str">
        <f t="shared" si="218"/>
        <v>NPolymer-based</v>
      </c>
      <c r="Y281" s="58" t="s">
        <v>427</v>
      </c>
      <c r="Z281" s="58" t="str">
        <f t="shared" si="219"/>
        <v>NCOAGULATION</v>
      </c>
      <c r="AA281" s="58" t="str">
        <f t="shared" si="220"/>
        <v>NPolymer-basedCOAGULATION</v>
      </c>
      <c r="AB281" s="8"/>
      <c r="AC281" s="8"/>
      <c r="AD281" s="8"/>
      <c r="AE281" s="8"/>
      <c r="AF281" s="8"/>
      <c r="AG281" s="8"/>
      <c r="AH281" s="8"/>
      <c r="AI281" s="8"/>
      <c r="AJ281" s="8"/>
      <c r="AK281" s="8">
        <f t="shared" si="222"/>
        <v>0</v>
      </c>
      <c r="AL281" s="8">
        <f t="shared" si="223"/>
        <v>0</v>
      </c>
      <c r="AM281" s="8">
        <f t="shared" si="224"/>
        <v>0</v>
      </c>
      <c r="AN281" s="8">
        <f t="shared" si="225"/>
        <v>0</v>
      </c>
      <c r="AO281" s="8">
        <f t="shared" si="226"/>
        <v>0</v>
      </c>
      <c r="AP281" s="8">
        <f t="shared" si="227"/>
        <v>0</v>
      </c>
      <c r="AQ281" s="8">
        <f t="shared" si="228"/>
        <v>0</v>
      </c>
      <c r="AR281" s="8">
        <f t="shared" si="229"/>
        <v>0</v>
      </c>
      <c r="AS281" s="8">
        <f t="shared" si="230"/>
        <v>0</v>
      </c>
      <c r="AT281" s="8">
        <f t="shared" si="231"/>
        <v>0</v>
      </c>
      <c r="AU281" s="8">
        <f t="shared" si="232"/>
        <v>0</v>
      </c>
      <c r="AV281" s="8">
        <f t="shared" si="233"/>
        <v>0</v>
      </c>
      <c r="AW281" s="8">
        <f t="shared" si="234"/>
        <v>0</v>
      </c>
      <c r="AX281" s="8">
        <f t="shared" si="235"/>
        <v>0</v>
      </c>
      <c r="AY281" s="8">
        <f t="shared" si="236"/>
        <v>0</v>
      </c>
      <c r="AZ281" s="8">
        <f t="shared" si="237"/>
        <v>0</v>
      </c>
      <c r="BA281" s="8">
        <f t="shared" si="238"/>
        <v>0</v>
      </c>
      <c r="BB281" s="8">
        <f t="shared" si="239"/>
        <v>0</v>
      </c>
      <c r="BC281" s="8">
        <f t="shared" si="240"/>
        <v>0</v>
      </c>
      <c r="BD281" s="8">
        <f t="shared" si="241"/>
        <v>0</v>
      </c>
      <c r="BE281" s="8">
        <f t="shared" si="242"/>
        <v>0</v>
      </c>
      <c r="BF281" s="8">
        <f t="shared" si="243"/>
        <v>0</v>
      </c>
      <c r="BG281" s="8">
        <f t="shared" si="244"/>
        <v>0</v>
      </c>
      <c r="BH281" s="8">
        <f t="shared" si="245"/>
        <v>0</v>
      </c>
      <c r="BI281" s="8">
        <f t="shared" si="246"/>
        <v>0</v>
      </c>
      <c r="BJ281" s="8">
        <f t="shared" si="247"/>
        <v>0</v>
      </c>
      <c r="BK281" s="8">
        <f t="shared" si="248"/>
        <v>0</v>
      </c>
      <c r="BL281" s="8">
        <f t="shared" si="249"/>
        <v>0</v>
      </c>
      <c r="BM281" s="8">
        <f t="shared" si="250"/>
        <v>0</v>
      </c>
      <c r="BN281" s="8">
        <f t="shared" si="221"/>
        <v>0</v>
      </c>
      <c r="BO281" s="8">
        <f t="shared" si="251"/>
        <v>0</v>
      </c>
      <c r="BP281" s="8">
        <f t="shared" si="252"/>
        <v>0</v>
      </c>
      <c r="BQ281" s="8">
        <f t="shared" si="253"/>
        <v>0</v>
      </c>
      <c r="BR281" s="8">
        <f t="shared" si="254"/>
        <v>0</v>
      </c>
      <c r="BS281" s="8">
        <f t="shared" si="255"/>
        <v>0</v>
      </c>
      <c r="BT281" s="44">
        <f t="shared" si="256"/>
        <v>0</v>
      </c>
      <c r="BU281" s="7"/>
    </row>
    <row r="282" spans="1:73" s="15" customFormat="1" ht="28.8" x14ac:dyDescent="0.3">
      <c r="A282" s="4" t="s">
        <v>1061</v>
      </c>
      <c r="B282" s="4" t="s">
        <v>1062</v>
      </c>
      <c r="C282" s="4">
        <v>2007</v>
      </c>
      <c r="D282" s="4" t="s">
        <v>181</v>
      </c>
      <c r="E282" s="4">
        <v>28</v>
      </c>
      <c r="F282" s="4">
        <v>31</v>
      </c>
      <c r="G282" s="4"/>
      <c r="H282" s="4">
        <v>4581</v>
      </c>
      <c r="I282" s="4">
        <v>4590</v>
      </c>
      <c r="J282" s="4"/>
      <c r="K282" s="4">
        <v>163</v>
      </c>
      <c r="L282" s="4" t="s">
        <v>1063</v>
      </c>
      <c r="M282" s="4" t="s">
        <v>1064</v>
      </c>
      <c r="N282" s="4" t="s">
        <v>1065</v>
      </c>
      <c r="O282" s="4" t="s">
        <v>1066</v>
      </c>
      <c r="P282" s="4" t="s">
        <v>1067</v>
      </c>
      <c r="Q282" s="4" t="s">
        <v>1068</v>
      </c>
      <c r="R282" s="4" t="s">
        <v>34</v>
      </c>
      <c r="S282" s="4" t="s">
        <v>33</v>
      </c>
      <c r="T282" s="4" t="s">
        <v>1069</v>
      </c>
      <c r="U282" s="69"/>
      <c r="V282" s="57" t="s">
        <v>63</v>
      </c>
      <c r="W282" s="58" t="s">
        <v>28</v>
      </c>
      <c r="X282" s="58" t="str">
        <f t="shared" si="218"/>
        <v>NPolymer-based</v>
      </c>
      <c r="Y282" s="58" t="s">
        <v>427</v>
      </c>
      <c r="Z282" s="58" t="str">
        <f t="shared" si="219"/>
        <v>NCOAGULATION</v>
      </c>
      <c r="AA282" s="58" t="str">
        <f t="shared" si="220"/>
        <v>NPolymer-basedCOAGULATION</v>
      </c>
      <c r="AB282" s="8"/>
      <c r="AC282" s="8"/>
      <c r="AD282" s="8"/>
      <c r="AE282" s="8"/>
      <c r="AF282" s="8"/>
      <c r="AG282" s="8"/>
      <c r="AH282" s="8"/>
      <c r="AI282" s="8"/>
      <c r="AJ282" s="8"/>
      <c r="AK282" s="8">
        <f t="shared" si="222"/>
        <v>0</v>
      </c>
      <c r="AL282" s="8">
        <f t="shared" si="223"/>
        <v>0</v>
      </c>
      <c r="AM282" s="8">
        <f t="shared" si="224"/>
        <v>0</v>
      </c>
      <c r="AN282" s="8">
        <f t="shared" si="225"/>
        <v>0</v>
      </c>
      <c r="AO282" s="8">
        <f t="shared" si="226"/>
        <v>0</v>
      </c>
      <c r="AP282" s="8">
        <f t="shared" si="227"/>
        <v>0</v>
      </c>
      <c r="AQ282" s="8">
        <f t="shared" si="228"/>
        <v>0</v>
      </c>
      <c r="AR282" s="8">
        <f t="shared" si="229"/>
        <v>0</v>
      </c>
      <c r="AS282" s="8">
        <f t="shared" si="230"/>
        <v>0</v>
      </c>
      <c r="AT282" s="8">
        <f t="shared" si="231"/>
        <v>0</v>
      </c>
      <c r="AU282" s="8">
        <f t="shared" si="232"/>
        <v>0</v>
      </c>
      <c r="AV282" s="8">
        <f t="shared" si="233"/>
        <v>0</v>
      </c>
      <c r="AW282" s="8">
        <f t="shared" si="234"/>
        <v>0</v>
      </c>
      <c r="AX282" s="8">
        <f t="shared" si="235"/>
        <v>0</v>
      </c>
      <c r="AY282" s="8">
        <f t="shared" si="236"/>
        <v>0</v>
      </c>
      <c r="AZ282" s="8">
        <f t="shared" si="237"/>
        <v>0</v>
      </c>
      <c r="BA282" s="8">
        <f t="shared" si="238"/>
        <v>0</v>
      </c>
      <c r="BB282" s="8">
        <f t="shared" si="239"/>
        <v>0</v>
      </c>
      <c r="BC282" s="8">
        <f t="shared" si="240"/>
        <v>0</v>
      </c>
      <c r="BD282" s="8">
        <f t="shared" si="241"/>
        <v>0</v>
      </c>
      <c r="BE282" s="8">
        <f t="shared" si="242"/>
        <v>0</v>
      </c>
      <c r="BF282" s="8">
        <f t="shared" si="243"/>
        <v>0</v>
      </c>
      <c r="BG282" s="8">
        <f t="shared" si="244"/>
        <v>0</v>
      </c>
      <c r="BH282" s="8">
        <f t="shared" si="245"/>
        <v>0</v>
      </c>
      <c r="BI282" s="8">
        <f t="shared" si="246"/>
        <v>0</v>
      </c>
      <c r="BJ282" s="8">
        <f t="shared" si="247"/>
        <v>0</v>
      </c>
      <c r="BK282" s="8">
        <f t="shared" si="248"/>
        <v>0</v>
      </c>
      <c r="BL282" s="8">
        <f t="shared" si="249"/>
        <v>0</v>
      </c>
      <c r="BM282" s="8">
        <f t="shared" si="250"/>
        <v>0</v>
      </c>
      <c r="BN282" s="8">
        <f t="shared" si="221"/>
        <v>0</v>
      </c>
      <c r="BO282" s="8">
        <f t="shared" si="251"/>
        <v>0</v>
      </c>
      <c r="BP282" s="8">
        <f t="shared" si="252"/>
        <v>0</v>
      </c>
      <c r="BQ282" s="8">
        <f t="shared" si="253"/>
        <v>0</v>
      </c>
      <c r="BR282" s="8">
        <f t="shared" si="254"/>
        <v>0</v>
      </c>
      <c r="BS282" s="8">
        <f t="shared" si="255"/>
        <v>0</v>
      </c>
      <c r="BT282" s="44">
        <f t="shared" si="256"/>
        <v>0</v>
      </c>
      <c r="BU282" s="7"/>
    </row>
    <row r="283" spans="1:73" s="15" customFormat="1" ht="28.8" x14ac:dyDescent="0.3">
      <c r="A283" s="4" t="s">
        <v>282</v>
      </c>
      <c r="B283" s="4" t="s">
        <v>281</v>
      </c>
      <c r="C283" s="4">
        <v>2013</v>
      </c>
      <c r="D283" s="4" t="s">
        <v>117</v>
      </c>
      <c r="E283" s="4">
        <v>7</v>
      </c>
      <c r="F283" s="4">
        <v>12</v>
      </c>
      <c r="G283" s="4"/>
      <c r="H283" s="4">
        <v>10704</v>
      </c>
      <c r="I283" s="4">
        <v>10716</v>
      </c>
      <c r="J283" s="4"/>
      <c r="K283" s="4">
        <v>19</v>
      </c>
      <c r="L283" s="4" t="s">
        <v>280</v>
      </c>
      <c r="M283" s="4" t="s">
        <v>279</v>
      </c>
      <c r="N283" s="4" t="s">
        <v>1234</v>
      </c>
      <c r="O283" s="4" t="s">
        <v>1235</v>
      </c>
      <c r="P283" s="4" t="s">
        <v>278</v>
      </c>
      <c r="Q283" s="4" t="s">
        <v>1236</v>
      </c>
      <c r="R283" s="4" t="s">
        <v>34</v>
      </c>
      <c r="S283" s="4" t="s">
        <v>33</v>
      </c>
      <c r="T283" s="4" t="s">
        <v>277</v>
      </c>
      <c r="U283" s="69"/>
      <c r="V283" s="57" t="s">
        <v>63</v>
      </c>
      <c r="W283" s="58" t="s">
        <v>28</v>
      </c>
      <c r="X283" s="58" t="str">
        <f t="shared" si="218"/>
        <v>NPolymer-based</v>
      </c>
      <c r="Y283" s="58" t="s">
        <v>427</v>
      </c>
      <c r="Z283" s="58" t="str">
        <f t="shared" si="219"/>
        <v>NCOAGULATION</v>
      </c>
      <c r="AA283" s="58" t="str">
        <f t="shared" si="220"/>
        <v>NPolymer-basedCOAGULATION</v>
      </c>
      <c r="AB283" s="8"/>
      <c r="AC283" s="8"/>
      <c r="AD283" s="8"/>
      <c r="AE283" s="8"/>
      <c r="AF283" s="8"/>
      <c r="AG283" s="8"/>
      <c r="AH283" s="8"/>
      <c r="AI283" s="8"/>
      <c r="AJ283" s="8"/>
      <c r="AK283" s="8">
        <f t="shared" si="222"/>
        <v>0</v>
      </c>
      <c r="AL283" s="8">
        <f t="shared" si="223"/>
        <v>0</v>
      </c>
      <c r="AM283" s="8">
        <f t="shared" si="224"/>
        <v>0</v>
      </c>
      <c r="AN283" s="8">
        <f t="shared" si="225"/>
        <v>0</v>
      </c>
      <c r="AO283" s="8">
        <f t="shared" si="226"/>
        <v>0</v>
      </c>
      <c r="AP283" s="8">
        <f t="shared" si="227"/>
        <v>0</v>
      </c>
      <c r="AQ283" s="8">
        <f t="shared" si="228"/>
        <v>0</v>
      </c>
      <c r="AR283" s="8">
        <f t="shared" si="229"/>
        <v>0</v>
      </c>
      <c r="AS283" s="8">
        <f t="shared" si="230"/>
        <v>0</v>
      </c>
      <c r="AT283" s="8">
        <f t="shared" si="231"/>
        <v>0</v>
      </c>
      <c r="AU283" s="8">
        <f t="shared" si="232"/>
        <v>0</v>
      </c>
      <c r="AV283" s="8">
        <f t="shared" si="233"/>
        <v>0</v>
      </c>
      <c r="AW283" s="8">
        <f t="shared" si="234"/>
        <v>0</v>
      </c>
      <c r="AX283" s="8">
        <f t="shared" si="235"/>
        <v>0</v>
      </c>
      <c r="AY283" s="8">
        <f t="shared" si="236"/>
        <v>0</v>
      </c>
      <c r="AZ283" s="8">
        <f t="shared" si="237"/>
        <v>0</v>
      </c>
      <c r="BA283" s="8">
        <f t="shared" si="238"/>
        <v>0</v>
      </c>
      <c r="BB283" s="8">
        <f t="shared" si="239"/>
        <v>0</v>
      </c>
      <c r="BC283" s="8">
        <f t="shared" si="240"/>
        <v>0</v>
      </c>
      <c r="BD283" s="8">
        <f t="shared" si="241"/>
        <v>0</v>
      </c>
      <c r="BE283" s="8">
        <f t="shared" si="242"/>
        <v>0</v>
      </c>
      <c r="BF283" s="8">
        <f t="shared" si="243"/>
        <v>0</v>
      </c>
      <c r="BG283" s="8">
        <f t="shared" si="244"/>
        <v>0</v>
      </c>
      <c r="BH283" s="8">
        <f t="shared" si="245"/>
        <v>0</v>
      </c>
      <c r="BI283" s="8">
        <f t="shared" si="246"/>
        <v>0</v>
      </c>
      <c r="BJ283" s="8">
        <f t="shared" si="247"/>
        <v>0</v>
      </c>
      <c r="BK283" s="8">
        <f t="shared" si="248"/>
        <v>0</v>
      </c>
      <c r="BL283" s="8">
        <f t="shared" si="249"/>
        <v>0</v>
      </c>
      <c r="BM283" s="8">
        <f t="shared" si="250"/>
        <v>0</v>
      </c>
      <c r="BN283" s="8">
        <f t="shared" si="221"/>
        <v>0</v>
      </c>
      <c r="BO283" s="8">
        <f t="shared" si="251"/>
        <v>0</v>
      </c>
      <c r="BP283" s="8">
        <f t="shared" si="252"/>
        <v>0</v>
      </c>
      <c r="BQ283" s="8">
        <f t="shared" si="253"/>
        <v>0</v>
      </c>
      <c r="BR283" s="8">
        <f t="shared" si="254"/>
        <v>0</v>
      </c>
      <c r="BS283" s="8">
        <f t="shared" si="255"/>
        <v>0</v>
      </c>
      <c r="BT283" s="44">
        <f t="shared" si="256"/>
        <v>0</v>
      </c>
      <c r="BU283" s="7"/>
    </row>
    <row r="284" spans="1:73" s="15" customFormat="1" ht="28.8" x14ac:dyDescent="0.3">
      <c r="A284" s="4" t="s">
        <v>1237</v>
      </c>
      <c r="B284" s="4" t="s">
        <v>4163</v>
      </c>
      <c r="C284" s="4">
        <v>2013</v>
      </c>
      <c r="D284" s="4" t="s">
        <v>1238</v>
      </c>
      <c r="E284" s="4">
        <v>29</v>
      </c>
      <c r="F284" s="4">
        <v>26</v>
      </c>
      <c r="G284" s="4"/>
      <c r="H284" s="4">
        <v>8402</v>
      </c>
      <c r="I284" s="4">
        <v>8409</v>
      </c>
      <c r="J284" s="4"/>
      <c r="K284" s="4">
        <v>18</v>
      </c>
      <c r="L284" s="4" t="s">
        <v>1239</v>
      </c>
      <c r="M284" s="4" t="s">
        <v>1240</v>
      </c>
      <c r="N284" s="4" t="s">
        <v>1241</v>
      </c>
      <c r="O284" s="4" t="s">
        <v>1242</v>
      </c>
      <c r="P284" s="4" t="s">
        <v>1243</v>
      </c>
      <c r="Q284" s="4"/>
      <c r="R284" s="4" t="s">
        <v>34</v>
      </c>
      <c r="S284" s="4" t="s">
        <v>33</v>
      </c>
      <c r="T284" s="4" t="s">
        <v>1244</v>
      </c>
      <c r="U284" s="69"/>
      <c r="V284" s="57" t="s">
        <v>63</v>
      </c>
      <c r="W284" s="58" t="s">
        <v>28</v>
      </c>
      <c r="X284" s="58" t="str">
        <f t="shared" si="218"/>
        <v>NPolymer-based</v>
      </c>
      <c r="Y284" s="58" t="s">
        <v>427</v>
      </c>
      <c r="Z284" s="58" t="str">
        <f t="shared" si="219"/>
        <v>NCOAGULATION</v>
      </c>
      <c r="AA284" s="58" t="str">
        <f t="shared" si="220"/>
        <v>NPolymer-basedCOAGULATION</v>
      </c>
      <c r="AB284" s="8"/>
      <c r="AC284" s="8"/>
      <c r="AD284" s="8"/>
      <c r="AE284" s="8"/>
      <c r="AF284" s="8"/>
      <c r="AG284" s="8"/>
      <c r="AH284" s="8"/>
      <c r="AI284" s="8"/>
      <c r="AJ284" s="8"/>
      <c r="AK284" s="8">
        <f t="shared" si="222"/>
        <v>0</v>
      </c>
      <c r="AL284" s="8">
        <f t="shared" si="223"/>
        <v>0</v>
      </c>
      <c r="AM284" s="8">
        <f t="shared" si="224"/>
        <v>0</v>
      </c>
      <c r="AN284" s="8">
        <f t="shared" si="225"/>
        <v>0</v>
      </c>
      <c r="AO284" s="8">
        <f t="shared" si="226"/>
        <v>0</v>
      </c>
      <c r="AP284" s="8">
        <f t="shared" si="227"/>
        <v>0</v>
      </c>
      <c r="AQ284" s="8">
        <f t="shared" si="228"/>
        <v>0</v>
      </c>
      <c r="AR284" s="8">
        <f t="shared" si="229"/>
        <v>0</v>
      </c>
      <c r="AS284" s="8">
        <f t="shared" si="230"/>
        <v>0</v>
      </c>
      <c r="AT284" s="8">
        <f t="shared" si="231"/>
        <v>0</v>
      </c>
      <c r="AU284" s="8">
        <f t="shared" si="232"/>
        <v>0</v>
      </c>
      <c r="AV284" s="8">
        <f t="shared" si="233"/>
        <v>0</v>
      </c>
      <c r="AW284" s="8">
        <f t="shared" si="234"/>
        <v>0</v>
      </c>
      <c r="AX284" s="8">
        <f t="shared" si="235"/>
        <v>0</v>
      </c>
      <c r="AY284" s="8">
        <f t="shared" si="236"/>
        <v>0</v>
      </c>
      <c r="AZ284" s="8">
        <f t="shared" si="237"/>
        <v>0</v>
      </c>
      <c r="BA284" s="8">
        <f t="shared" si="238"/>
        <v>0</v>
      </c>
      <c r="BB284" s="8">
        <f t="shared" si="239"/>
        <v>0</v>
      </c>
      <c r="BC284" s="8">
        <f t="shared" si="240"/>
        <v>0</v>
      </c>
      <c r="BD284" s="8">
        <f t="shared" si="241"/>
        <v>0</v>
      </c>
      <c r="BE284" s="8">
        <f t="shared" si="242"/>
        <v>0</v>
      </c>
      <c r="BF284" s="8">
        <f t="shared" si="243"/>
        <v>0</v>
      </c>
      <c r="BG284" s="8">
        <f t="shared" si="244"/>
        <v>0</v>
      </c>
      <c r="BH284" s="8">
        <f t="shared" si="245"/>
        <v>0</v>
      </c>
      <c r="BI284" s="8">
        <f t="shared" si="246"/>
        <v>0</v>
      </c>
      <c r="BJ284" s="8">
        <f t="shared" si="247"/>
        <v>0</v>
      </c>
      <c r="BK284" s="8">
        <f t="shared" si="248"/>
        <v>0</v>
      </c>
      <c r="BL284" s="8">
        <f t="shared" si="249"/>
        <v>0</v>
      </c>
      <c r="BM284" s="8">
        <f t="shared" si="250"/>
        <v>0</v>
      </c>
      <c r="BN284" s="8">
        <f t="shared" si="221"/>
        <v>0</v>
      </c>
      <c r="BO284" s="8">
        <f t="shared" si="251"/>
        <v>0</v>
      </c>
      <c r="BP284" s="8">
        <f t="shared" si="252"/>
        <v>0</v>
      </c>
      <c r="BQ284" s="8">
        <f t="shared" si="253"/>
        <v>0</v>
      </c>
      <c r="BR284" s="8">
        <f t="shared" si="254"/>
        <v>0</v>
      </c>
      <c r="BS284" s="8">
        <f t="shared" si="255"/>
        <v>0</v>
      </c>
      <c r="BT284" s="44">
        <f t="shared" si="256"/>
        <v>0</v>
      </c>
      <c r="BU284" s="7"/>
    </row>
    <row r="285" spans="1:73" s="15" customFormat="1" ht="28.8" x14ac:dyDescent="0.3">
      <c r="A285" s="4" t="s">
        <v>1261</v>
      </c>
      <c r="B285" s="4" t="s">
        <v>4166</v>
      </c>
      <c r="C285" s="4">
        <v>2012</v>
      </c>
      <c r="D285" s="4" t="s">
        <v>117</v>
      </c>
      <c r="E285" s="4">
        <v>6</v>
      </c>
      <c r="F285" s="4">
        <v>7</v>
      </c>
      <c r="G285" s="4"/>
      <c r="H285" s="4">
        <v>5897</v>
      </c>
      <c r="I285" s="4">
        <v>5908</v>
      </c>
      <c r="J285" s="4"/>
      <c r="K285" s="4">
        <v>50</v>
      </c>
      <c r="L285" s="4" t="s">
        <v>1262</v>
      </c>
      <c r="M285" s="4" t="s">
        <v>1263</v>
      </c>
      <c r="N285" s="4" t="s">
        <v>1264</v>
      </c>
      <c r="O285" s="4" t="s">
        <v>1265</v>
      </c>
      <c r="P285" s="4" t="s">
        <v>1266</v>
      </c>
      <c r="Q285" s="4" t="s">
        <v>1267</v>
      </c>
      <c r="R285" s="4" t="s">
        <v>34</v>
      </c>
      <c r="S285" s="4" t="s">
        <v>33</v>
      </c>
      <c r="T285" s="4" t="s">
        <v>1268</v>
      </c>
      <c r="U285" s="69"/>
      <c r="V285" s="57" t="s">
        <v>63</v>
      </c>
      <c r="W285" s="58" t="s">
        <v>28</v>
      </c>
      <c r="X285" s="58" t="str">
        <f t="shared" si="218"/>
        <v>NPolymer-based</v>
      </c>
      <c r="Y285" s="58" t="s">
        <v>427</v>
      </c>
      <c r="Z285" s="58" t="str">
        <f t="shared" si="219"/>
        <v>NCOAGULATION</v>
      </c>
      <c r="AA285" s="58" t="str">
        <f t="shared" si="220"/>
        <v>NPolymer-basedCOAGULATION</v>
      </c>
      <c r="AB285" s="8"/>
      <c r="AC285" s="8"/>
      <c r="AD285" s="8"/>
      <c r="AE285" s="8"/>
      <c r="AF285" s="8"/>
      <c r="AG285" s="8"/>
      <c r="AH285" s="8"/>
      <c r="AI285" s="8"/>
      <c r="AJ285" s="8"/>
      <c r="AK285" s="8">
        <f t="shared" si="222"/>
        <v>0</v>
      </c>
      <c r="AL285" s="8">
        <f t="shared" si="223"/>
        <v>0</v>
      </c>
      <c r="AM285" s="8">
        <f t="shared" si="224"/>
        <v>0</v>
      </c>
      <c r="AN285" s="8">
        <f t="shared" si="225"/>
        <v>0</v>
      </c>
      <c r="AO285" s="8">
        <f t="shared" si="226"/>
        <v>0</v>
      </c>
      <c r="AP285" s="8">
        <f t="shared" si="227"/>
        <v>0</v>
      </c>
      <c r="AQ285" s="8">
        <f t="shared" si="228"/>
        <v>0</v>
      </c>
      <c r="AR285" s="8">
        <f t="shared" si="229"/>
        <v>0</v>
      </c>
      <c r="AS285" s="8">
        <f t="shared" si="230"/>
        <v>0</v>
      </c>
      <c r="AT285" s="8">
        <f t="shared" si="231"/>
        <v>0</v>
      </c>
      <c r="AU285" s="8">
        <f t="shared" si="232"/>
        <v>0</v>
      </c>
      <c r="AV285" s="8">
        <f t="shared" si="233"/>
        <v>0</v>
      </c>
      <c r="AW285" s="8">
        <f t="shared" si="234"/>
        <v>0</v>
      </c>
      <c r="AX285" s="8">
        <f t="shared" si="235"/>
        <v>0</v>
      </c>
      <c r="AY285" s="8">
        <f t="shared" si="236"/>
        <v>0</v>
      </c>
      <c r="AZ285" s="8">
        <f t="shared" si="237"/>
        <v>0</v>
      </c>
      <c r="BA285" s="8">
        <f t="shared" si="238"/>
        <v>0</v>
      </c>
      <c r="BB285" s="8">
        <f t="shared" si="239"/>
        <v>0</v>
      </c>
      <c r="BC285" s="8">
        <f t="shared" si="240"/>
        <v>0</v>
      </c>
      <c r="BD285" s="8">
        <f t="shared" si="241"/>
        <v>0</v>
      </c>
      <c r="BE285" s="8">
        <f t="shared" si="242"/>
        <v>0</v>
      </c>
      <c r="BF285" s="8">
        <f t="shared" si="243"/>
        <v>0</v>
      </c>
      <c r="BG285" s="8">
        <f t="shared" si="244"/>
        <v>0</v>
      </c>
      <c r="BH285" s="8">
        <f t="shared" si="245"/>
        <v>0</v>
      </c>
      <c r="BI285" s="8">
        <f t="shared" si="246"/>
        <v>0</v>
      </c>
      <c r="BJ285" s="8">
        <f t="shared" si="247"/>
        <v>0</v>
      </c>
      <c r="BK285" s="8">
        <f t="shared" si="248"/>
        <v>0</v>
      </c>
      <c r="BL285" s="8">
        <f t="shared" si="249"/>
        <v>0</v>
      </c>
      <c r="BM285" s="8">
        <f t="shared" si="250"/>
        <v>0</v>
      </c>
      <c r="BN285" s="8">
        <f t="shared" si="221"/>
        <v>0</v>
      </c>
      <c r="BO285" s="8">
        <f t="shared" si="251"/>
        <v>0</v>
      </c>
      <c r="BP285" s="8">
        <f t="shared" si="252"/>
        <v>0</v>
      </c>
      <c r="BQ285" s="8">
        <f t="shared" si="253"/>
        <v>0</v>
      </c>
      <c r="BR285" s="8">
        <f t="shared" si="254"/>
        <v>0</v>
      </c>
      <c r="BS285" s="8">
        <f t="shared" si="255"/>
        <v>0</v>
      </c>
      <c r="BT285" s="44">
        <f t="shared" si="256"/>
        <v>0</v>
      </c>
      <c r="BU285" s="7"/>
    </row>
    <row r="286" spans="1:73" s="15" customFormat="1" ht="28.8" x14ac:dyDescent="0.3">
      <c r="A286" s="4" t="s">
        <v>2269</v>
      </c>
      <c r="B286" s="4" t="s">
        <v>4248</v>
      </c>
      <c r="C286" s="4">
        <v>2016</v>
      </c>
      <c r="D286" s="4" t="s">
        <v>2270</v>
      </c>
      <c r="E286" s="4">
        <v>119</v>
      </c>
      <c r="F286" s="4">
        <v>1</v>
      </c>
      <c r="G286" s="4">
        <v>12031</v>
      </c>
      <c r="H286" s="4"/>
      <c r="I286" s="4"/>
      <c r="J286" s="4"/>
      <c r="K286" s="4"/>
      <c r="L286" s="4" t="s">
        <v>2271</v>
      </c>
      <c r="M286" s="4" t="s">
        <v>2272</v>
      </c>
      <c r="N286" s="4" t="s">
        <v>2273</v>
      </c>
      <c r="O286" s="4" t="s">
        <v>2274</v>
      </c>
      <c r="P286" s="4" t="s">
        <v>2275</v>
      </c>
      <c r="Q286" s="4"/>
      <c r="R286" s="4" t="s">
        <v>2276</v>
      </c>
      <c r="S286" s="4" t="s">
        <v>33</v>
      </c>
      <c r="T286" s="4" t="s">
        <v>2277</v>
      </c>
      <c r="U286" s="69"/>
      <c r="V286" s="57" t="s">
        <v>63</v>
      </c>
      <c r="W286" s="58" t="s">
        <v>26</v>
      </c>
      <c r="X286" s="58" t="str">
        <f t="shared" si="218"/>
        <v>NInorganic</v>
      </c>
      <c r="Y286" s="58" t="s">
        <v>427</v>
      </c>
      <c r="Z286" s="58" t="str">
        <f t="shared" si="219"/>
        <v>NCOAGULATION</v>
      </c>
      <c r="AA286" s="58" t="str">
        <f t="shared" si="220"/>
        <v>NInorganicCOAGULATION</v>
      </c>
      <c r="AB286" s="8"/>
      <c r="AC286" s="8"/>
      <c r="AD286" s="8"/>
      <c r="AE286" s="8"/>
      <c r="AF286" s="8"/>
      <c r="AG286" s="8"/>
      <c r="AH286" s="8"/>
      <c r="AI286" s="8"/>
      <c r="AJ286" s="8"/>
      <c r="AK286" s="8">
        <f t="shared" si="222"/>
        <v>0</v>
      </c>
      <c r="AL286" s="8">
        <f t="shared" si="223"/>
        <v>0</v>
      </c>
      <c r="AM286" s="8">
        <f t="shared" si="224"/>
        <v>0</v>
      </c>
      <c r="AN286" s="8">
        <f t="shared" si="225"/>
        <v>0</v>
      </c>
      <c r="AO286" s="8">
        <f t="shared" si="226"/>
        <v>0</v>
      </c>
      <c r="AP286" s="8">
        <f t="shared" si="227"/>
        <v>0</v>
      </c>
      <c r="AQ286" s="8">
        <f t="shared" si="228"/>
        <v>0</v>
      </c>
      <c r="AR286" s="8">
        <f t="shared" si="229"/>
        <v>0</v>
      </c>
      <c r="AS286" s="8">
        <f t="shared" si="230"/>
        <v>0</v>
      </c>
      <c r="AT286" s="8">
        <f t="shared" si="231"/>
        <v>0</v>
      </c>
      <c r="AU286" s="8">
        <f t="shared" si="232"/>
        <v>0</v>
      </c>
      <c r="AV286" s="8">
        <f t="shared" si="233"/>
        <v>0</v>
      </c>
      <c r="AW286" s="8">
        <f t="shared" si="234"/>
        <v>0</v>
      </c>
      <c r="AX286" s="8">
        <f t="shared" si="235"/>
        <v>0</v>
      </c>
      <c r="AY286" s="8">
        <f t="shared" si="236"/>
        <v>0</v>
      </c>
      <c r="AZ286" s="8">
        <f t="shared" si="237"/>
        <v>0</v>
      </c>
      <c r="BA286" s="8">
        <f t="shared" si="238"/>
        <v>0</v>
      </c>
      <c r="BB286" s="8">
        <f t="shared" si="239"/>
        <v>0</v>
      </c>
      <c r="BC286" s="8">
        <f t="shared" si="240"/>
        <v>0</v>
      </c>
      <c r="BD286" s="8">
        <f t="shared" si="241"/>
        <v>0</v>
      </c>
      <c r="BE286" s="8">
        <f t="shared" si="242"/>
        <v>0</v>
      </c>
      <c r="BF286" s="8">
        <f t="shared" si="243"/>
        <v>0</v>
      </c>
      <c r="BG286" s="8">
        <f t="shared" si="244"/>
        <v>0</v>
      </c>
      <c r="BH286" s="8">
        <f t="shared" si="245"/>
        <v>0</v>
      </c>
      <c r="BI286" s="8">
        <f t="shared" si="246"/>
        <v>0</v>
      </c>
      <c r="BJ286" s="8">
        <f t="shared" si="247"/>
        <v>0</v>
      </c>
      <c r="BK286" s="8">
        <f t="shared" si="248"/>
        <v>0</v>
      </c>
      <c r="BL286" s="8">
        <f t="shared" si="249"/>
        <v>0</v>
      </c>
      <c r="BM286" s="8">
        <f t="shared" si="250"/>
        <v>0</v>
      </c>
      <c r="BN286" s="8">
        <f t="shared" si="221"/>
        <v>0</v>
      </c>
      <c r="BO286" s="8">
        <f t="shared" si="251"/>
        <v>0</v>
      </c>
      <c r="BP286" s="8">
        <f t="shared" si="252"/>
        <v>0</v>
      </c>
      <c r="BQ286" s="8">
        <f t="shared" si="253"/>
        <v>0</v>
      </c>
      <c r="BR286" s="8">
        <f t="shared" si="254"/>
        <v>0</v>
      </c>
      <c r="BS286" s="8">
        <f t="shared" si="255"/>
        <v>0</v>
      </c>
      <c r="BT286" s="44">
        <f t="shared" si="256"/>
        <v>0</v>
      </c>
      <c r="BU286" s="7"/>
    </row>
    <row r="287" spans="1:73" s="15" customFormat="1" ht="28.8" x14ac:dyDescent="0.3">
      <c r="A287" s="4" t="s">
        <v>2278</v>
      </c>
      <c r="B287" s="4" t="s">
        <v>4249</v>
      </c>
      <c r="C287" s="4">
        <v>2013</v>
      </c>
      <c r="D287" s="4" t="s">
        <v>699</v>
      </c>
      <c r="E287" s="4">
        <v>1</v>
      </c>
      <c r="F287" s="4">
        <v>14</v>
      </c>
      <c r="G287" s="4"/>
      <c r="H287" s="4">
        <v>1909</v>
      </c>
      <c r="I287" s="4">
        <v>1920</v>
      </c>
      <c r="J287" s="4"/>
      <c r="K287" s="4">
        <v>49</v>
      </c>
      <c r="L287" s="4" t="s">
        <v>2279</v>
      </c>
      <c r="M287" s="4" t="s">
        <v>2280</v>
      </c>
      <c r="N287" s="4" t="s">
        <v>2281</v>
      </c>
      <c r="O287" s="4" t="s">
        <v>2282</v>
      </c>
      <c r="P287" s="4" t="s">
        <v>2283</v>
      </c>
      <c r="Q287" s="4"/>
      <c r="R287" s="4" t="s">
        <v>34</v>
      </c>
      <c r="S287" s="4" t="s">
        <v>33</v>
      </c>
      <c r="T287" s="4" t="s">
        <v>2284</v>
      </c>
      <c r="U287" s="69"/>
      <c r="V287" s="57" t="s">
        <v>63</v>
      </c>
      <c r="W287" s="58" t="s">
        <v>26</v>
      </c>
      <c r="X287" s="58" t="str">
        <f t="shared" si="218"/>
        <v>NInorganic</v>
      </c>
      <c r="Y287" s="58" t="s">
        <v>427</v>
      </c>
      <c r="Z287" s="58" t="str">
        <f t="shared" si="219"/>
        <v>NCOAGULATION</v>
      </c>
      <c r="AA287" s="58" t="str">
        <f t="shared" si="220"/>
        <v>NInorganicCOAGULATION</v>
      </c>
      <c r="AB287" s="8"/>
      <c r="AC287" s="8"/>
      <c r="AD287" s="8"/>
      <c r="AE287" s="8"/>
      <c r="AF287" s="8"/>
      <c r="AG287" s="8"/>
      <c r="AH287" s="8"/>
      <c r="AI287" s="8"/>
      <c r="AJ287" s="8"/>
      <c r="AK287" s="8">
        <f t="shared" si="222"/>
        <v>0</v>
      </c>
      <c r="AL287" s="8">
        <f t="shared" si="223"/>
        <v>0</v>
      </c>
      <c r="AM287" s="8">
        <f t="shared" si="224"/>
        <v>0</v>
      </c>
      <c r="AN287" s="8">
        <f t="shared" si="225"/>
        <v>0</v>
      </c>
      <c r="AO287" s="8">
        <f t="shared" si="226"/>
        <v>0</v>
      </c>
      <c r="AP287" s="8">
        <f t="shared" si="227"/>
        <v>0</v>
      </c>
      <c r="AQ287" s="8">
        <f t="shared" si="228"/>
        <v>0</v>
      </c>
      <c r="AR287" s="8">
        <f t="shared" si="229"/>
        <v>0</v>
      </c>
      <c r="AS287" s="8">
        <f t="shared" si="230"/>
        <v>0</v>
      </c>
      <c r="AT287" s="8">
        <f t="shared" si="231"/>
        <v>0</v>
      </c>
      <c r="AU287" s="8">
        <f t="shared" si="232"/>
        <v>0</v>
      </c>
      <c r="AV287" s="8">
        <f t="shared" si="233"/>
        <v>0</v>
      </c>
      <c r="AW287" s="8">
        <f t="shared" si="234"/>
        <v>0</v>
      </c>
      <c r="AX287" s="8">
        <f t="shared" si="235"/>
        <v>0</v>
      </c>
      <c r="AY287" s="8">
        <f t="shared" si="236"/>
        <v>0</v>
      </c>
      <c r="AZ287" s="8">
        <f t="shared" si="237"/>
        <v>0</v>
      </c>
      <c r="BA287" s="8">
        <f t="shared" si="238"/>
        <v>0</v>
      </c>
      <c r="BB287" s="8">
        <f t="shared" si="239"/>
        <v>0</v>
      </c>
      <c r="BC287" s="8">
        <f t="shared" si="240"/>
        <v>0</v>
      </c>
      <c r="BD287" s="8">
        <f t="shared" si="241"/>
        <v>0</v>
      </c>
      <c r="BE287" s="8">
        <f t="shared" si="242"/>
        <v>0</v>
      </c>
      <c r="BF287" s="8">
        <f t="shared" si="243"/>
        <v>0</v>
      </c>
      <c r="BG287" s="8">
        <f t="shared" si="244"/>
        <v>0</v>
      </c>
      <c r="BH287" s="8">
        <f t="shared" si="245"/>
        <v>0</v>
      </c>
      <c r="BI287" s="8">
        <f t="shared" si="246"/>
        <v>0</v>
      </c>
      <c r="BJ287" s="8">
        <f t="shared" si="247"/>
        <v>0</v>
      </c>
      <c r="BK287" s="8">
        <f t="shared" si="248"/>
        <v>0</v>
      </c>
      <c r="BL287" s="8">
        <f t="shared" si="249"/>
        <v>0</v>
      </c>
      <c r="BM287" s="8">
        <f t="shared" si="250"/>
        <v>0</v>
      </c>
      <c r="BN287" s="8">
        <f t="shared" si="221"/>
        <v>0</v>
      </c>
      <c r="BO287" s="8">
        <f t="shared" si="251"/>
        <v>0</v>
      </c>
      <c r="BP287" s="8">
        <f t="shared" si="252"/>
        <v>0</v>
      </c>
      <c r="BQ287" s="8">
        <f t="shared" si="253"/>
        <v>0</v>
      </c>
      <c r="BR287" s="8">
        <f t="shared" si="254"/>
        <v>0</v>
      </c>
      <c r="BS287" s="8">
        <f t="shared" si="255"/>
        <v>0</v>
      </c>
      <c r="BT287" s="44">
        <f t="shared" si="256"/>
        <v>0</v>
      </c>
      <c r="BU287" s="7"/>
    </row>
    <row r="288" spans="1:73" s="15" customFormat="1" ht="28.8" x14ac:dyDescent="0.3">
      <c r="A288" s="4" t="s">
        <v>2285</v>
      </c>
      <c r="B288" s="4" t="s">
        <v>4250</v>
      </c>
      <c r="C288" s="4">
        <v>2015</v>
      </c>
      <c r="D288" s="4" t="s">
        <v>1334</v>
      </c>
      <c r="E288" s="4">
        <v>4</v>
      </c>
      <c r="F288" s="4">
        <v>4</v>
      </c>
      <c r="G288" s="4"/>
      <c r="H288" s="4">
        <v>559</v>
      </c>
      <c r="I288" s="4">
        <v>568</v>
      </c>
      <c r="J288" s="4"/>
      <c r="K288" s="4">
        <v>23</v>
      </c>
      <c r="L288" s="4" t="s">
        <v>2286</v>
      </c>
      <c r="M288" s="4" t="s">
        <v>2287</v>
      </c>
      <c r="N288" s="4" t="s">
        <v>2288</v>
      </c>
      <c r="O288" s="4" t="s">
        <v>2289</v>
      </c>
      <c r="P288" s="4" t="s">
        <v>2290</v>
      </c>
      <c r="Q288" s="4" t="s">
        <v>2291</v>
      </c>
      <c r="R288" s="4" t="s">
        <v>34</v>
      </c>
      <c r="S288" s="4" t="s">
        <v>33</v>
      </c>
      <c r="T288" s="4" t="s">
        <v>2292</v>
      </c>
      <c r="U288" s="69"/>
      <c r="V288" s="57" t="s">
        <v>63</v>
      </c>
      <c r="W288" s="58" t="s">
        <v>26</v>
      </c>
      <c r="X288" s="58" t="str">
        <f t="shared" si="218"/>
        <v>NInorganic</v>
      </c>
      <c r="Y288" s="58" t="s">
        <v>427</v>
      </c>
      <c r="Z288" s="58" t="str">
        <f t="shared" si="219"/>
        <v>NCOAGULATION</v>
      </c>
      <c r="AA288" s="58" t="str">
        <f t="shared" si="220"/>
        <v>NInorganicCOAGULATION</v>
      </c>
      <c r="AB288" s="8"/>
      <c r="AC288" s="8"/>
      <c r="AD288" s="8"/>
      <c r="AE288" s="8"/>
      <c r="AF288" s="8"/>
      <c r="AG288" s="8"/>
      <c r="AH288" s="8"/>
      <c r="AI288" s="8"/>
      <c r="AJ288" s="8"/>
      <c r="AK288" s="8">
        <f t="shared" si="222"/>
        <v>0</v>
      </c>
      <c r="AL288" s="8">
        <f t="shared" si="223"/>
        <v>0</v>
      </c>
      <c r="AM288" s="8">
        <f t="shared" si="224"/>
        <v>0</v>
      </c>
      <c r="AN288" s="8">
        <f t="shared" si="225"/>
        <v>0</v>
      </c>
      <c r="AO288" s="8">
        <f t="shared" si="226"/>
        <v>0</v>
      </c>
      <c r="AP288" s="8">
        <f t="shared" si="227"/>
        <v>0</v>
      </c>
      <c r="AQ288" s="8">
        <f t="shared" si="228"/>
        <v>0</v>
      </c>
      <c r="AR288" s="8">
        <f t="shared" si="229"/>
        <v>0</v>
      </c>
      <c r="AS288" s="8">
        <f t="shared" si="230"/>
        <v>0</v>
      </c>
      <c r="AT288" s="8">
        <f t="shared" si="231"/>
        <v>0</v>
      </c>
      <c r="AU288" s="8">
        <f t="shared" si="232"/>
        <v>0</v>
      </c>
      <c r="AV288" s="8">
        <f t="shared" si="233"/>
        <v>0</v>
      </c>
      <c r="AW288" s="8">
        <f t="shared" si="234"/>
        <v>0</v>
      </c>
      <c r="AX288" s="8">
        <f t="shared" si="235"/>
        <v>0</v>
      </c>
      <c r="AY288" s="8">
        <f t="shared" si="236"/>
        <v>0</v>
      </c>
      <c r="AZ288" s="8">
        <f t="shared" si="237"/>
        <v>0</v>
      </c>
      <c r="BA288" s="8">
        <f t="shared" si="238"/>
        <v>0</v>
      </c>
      <c r="BB288" s="8">
        <f t="shared" si="239"/>
        <v>0</v>
      </c>
      <c r="BC288" s="8">
        <f t="shared" si="240"/>
        <v>0</v>
      </c>
      <c r="BD288" s="8">
        <f t="shared" si="241"/>
        <v>0</v>
      </c>
      <c r="BE288" s="8">
        <f t="shared" si="242"/>
        <v>0</v>
      </c>
      <c r="BF288" s="8">
        <f t="shared" si="243"/>
        <v>0</v>
      </c>
      <c r="BG288" s="8">
        <f t="shared" si="244"/>
        <v>0</v>
      </c>
      <c r="BH288" s="8">
        <f t="shared" si="245"/>
        <v>0</v>
      </c>
      <c r="BI288" s="8">
        <f t="shared" si="246"/>
        <v>0</v>
      </c>
      <c r="BJ288" s="8">
        <f t="shared" si="247"/>
        <v>0</v>
      </c>
      <c r="BK288" s="8">
        <f t="shared" si="248"/>
        <v>0</v>
      </c>
      <c r="BL288" s="8">
        <f t="shared" si="249"/>
        <v>0</v>
      </c>
      <c r="BM288" s="8">
        <f t="shared" si="250"/>
        <v>0</v>
      </c>
      <c r="BN288" s="8">
        <f t="shared" si="221"/>
        <v>0</v>
      </c>
      <c r="BO288" s="8">
        <f t="shared" si="251"/>
        <v>0</v>
      </c>
      <c r="BP288" s="8">
        <f t="shared" si="252"/>
        <v>0</v>
      </c>
      <c r="BQ288" s="8">
        <f t="shared" si="253"/>
        <v>0</v>
      </c>
      <c r="BR288" s="8">
        <f t="shared" si="254"/>
        <v>0</v>
      </c>
      <c r="BS288" s="8">
        <f t="shared" si="255"/>
        <v>0</v>
      </c>
      <c r="BT288" s="44">
        <f t="shared" si="256"/>
        <v>0</v>
      </c>
      <c r="BU288" s="7"/>
    </row>
    <row r="289" spans="1:73" s="15" customFormat="1" ht="28.8" x14ac:dyDescent="0.3">
      <c r="A289" s="4" t="s">
        <v>1342</v>
      </c>
      <c r="B289" s="4" t="s">
        <v>4174</v>
      </c>
      <c r="C289" s="4">
        <v>2015</v>
      </c>
      <c r="D289" s="4" t="s">
        <v>686</v>
      </c>
      <c r="E289" s="4">
        <v>15</v>
      </c>
      <c r="F289" s="4">
        <v>1</v>
      </c>
      <c r="G289" s="4"/>
      <c r="H289" s="4">
        <v>144</v>
      </c>
      <c r="I289" s="4">
        <v>150</v>
      </c>
      <c r="J289" s="4"/>
      <c r="K289" s="4"/>
      <c r="L289" s="4" t="s">
        <v>1343</v>
      </c>
      <c r="M289" s="4" t="s">
        <v>1344</v>
      </c>
      <c r="N289" s="4" t="s">
        <v>1345</v>
      </c>
      <c r="O289" s="4" t="s">
        <v>1346</v>
      </c>
      <c r="P289" s="4" t="s">
        <v>1347</v>
      </c>
      <c r="Q289" s="4" t="s">
        <v>1348</v>
      </c>
      <c r="R289" s="4" t="s">
        <v>34</v>
      </c>
      <c r="S289" s="4" t="s">
        <v>33</v>
      </c>
      <c r="T289" s="4" t="s">
        <v>1349</v>
      </c>
      <c r="U289" s="69"/>
      <c r="V289" s="57" t="s">
        <v>63</v>
      </c>
      <c r="W289" s="58" t="s">
        <v>28</v>
      </c>
      <c r="X289" s="58" t="str">
        <f t="shared" si="218"/>
        <v>NPolymer-based</v>
      </c>
      <c r="Y289" s="58" t="s">
        <v>427</v>
      </c>
      <c r="Z289" s="58" t="str">
        <f t="shared" si="219"/>
        <v>NCOAGULATION</v>
      </c>
      <c r="AA289" s="58" t="str">
        <f t="shared" si="220"/>
        <v>NPolymer-basedCOAGULATION</v>
      </c>
      <c r="AB289" s="8"/>
      <c r="AC289" s="8"/>
      <c r="AD289" s="8"/>
      <c r="AE289" s="8"/>
      <c r="AF289" s="8"/>
      <c r="AG289" s="8"/>
      <c r="AH289" s="8"/>
      <c r="AI289" s="8"/>
      <c r="AJ289" s="8"/>
      <c r="AK289" s="8">
        <f t="shared" si="222"/>
        <v>0</v>
      </c>
      <c r="AL289" s="8">
        <f t="shared" si="223"/>
        <v>0</v>
      </c>
      <c r="AM289" s="8">
        <f t="shared" si="224"/>
        <v>0</v>
      </c>
      <c r="AN289" s="8">
        <f t="shared" si="225"/>
        <v>0</v>
      </c>
      <c r="AO289" s="8">
        <f t="shared" si="226"/>
        <v>0</v>
      </c>
      <c r="AP289" s="8">
        <f t="shared" si="227"/>
        <v>0</v>
      </c>
      <c r="AQ289" s="8">
        <f t="shared" si="228"/>
        <v>0</v>
      </c>
      <c r="AR289" s="8">
        <f t="shared" si="229"/>
        <v>0</v>
      </c>
      <c r="AS289" s="8">
        <f t="shared" si="230"/>
        <v>0</v>
      </c>
      <c r="AT289" s="8">
        <f t="shared" si="231"/>
        <v>0</v>
      </c>
      <c r="AU289" s="8">
        <f t="shared" si="232"/>
        <v>0</v>
      </c>
      <c r="AV289" s="8">
        <f t="shared" si="233"/>
        <v>0</v>
      </c>
      <c r="AW289" s="8">
        <f t="shared" si="234"/>
        <v>0</v>
      </c>
      <c r="AX289" s="8">
        <f t="shared" si="235"/>
        <v>0</v>
      </c>
      <c r="AY289" s="8">
        <f t="shared" si="236"/>
        <v>0</v>
      </c>
      <c r="AZ289" s="8">
        <f t="shared" si="237"/>
        <v>0</v>
      </c>
      <c r="BA289" s="8">
        <f t="shared" si="238"/>
        <v>0</v>
      </c>
      <c r="BB289" s="8">
        <f t="shared" si="239"/>
        <v>0</v>
      </c>
      <c r="BC289" s="8">
        <f t="shared" si="240"/>
        <v>0</v>
      </c>
      <c r="BD289" s="8">
        <f t="shared" si="241"/>
        <v>0</v>
      </c>
      <c r="BE289" s="8">
        <f t="shared" si="242"/>
        <v>0</v>
      </c>
      <c r="BF289" s="8">
        <f t="shared" si="243"/>
        <v>0</v>
      </c>
      <c r="BG289" s="8">
        <f t="shared" si="244"/>
        <v>0</v>
      </c>
      <c r="BH289" s="8">
        <f t="shared" si="245"/>
        <v>0</v>
      </c>
      <c r="BI289" s="8">
        <f t="shared" si="246"/>
        <v>0</v>
      </c>
      <c r="BJ289" s="8">
        <f t="shared" si="247"/>
        <v>0</v>
      </c>
      <c r="BK289" s="8">
        <f t="shared" si="248"/>
        <v>0</v>
      </c>
      <c r="BL289" s="8">
        <f t="shared" si="249"/>
        <v>0</v>
      </c>
      <c r="BM289" s="8">
        <f t="shared" si="250"/>
        <v>0</v>
      </c>
      <c r="BN289" s="8">
        <f t="shared" si="221"/>
        <v>0</v>
      </c>
      <c r="BO289" s="8">
        <f t="shared" si="251"/>
        <v>0</v>
      </c>
      <c r="BP289" s="8">
        <f t="shared" si="252"/>
        <v>0</v>
      </c>
      <c r="BQ289" s="8">
        <f t="shared" si="253"/>
        <v>0</v>
      </c>
      <c r="BR289" s="8">
        <f t="shared" si="254"/>
        <v>0</v>
      </c>
      <c r="BS289" s="8">
        <f t="shared" si="255"/>
        <v>0</v>
      </c>
      <c r="BT289" s="44">
        <f t="shared" si="256"/>
        <v>0</v>
      </c>
      <c r="BU289" s="7"/>
    </row>
    <row r="290" spans="1:73" s="15" customFormat="1" ht="28.8" x14ac:dyDescent="0.3">
      <c r="A290" s="4" t="s">
        <v>1366</v>
      </c>
      <c r="B290" s="4" t="s">
        <v>4177</v>
      </c>
      <c r="C290" s="4">
        <v>2013</v>
      </c>
      <c r="D290" s="4" t="s">
        <v>1367</v>
      </c>
      <c r="E290" s="4">
        <v>776</v>
      </c>
      <c r="F290" s="4"/>
      <c r="G290" s="4"/>
      <c r="H290" s="4">
        <v>17</v>
      </c>
      <c r="I290" s="4">
        <v>23</v>
      </c>
      <c r="J290" s="4"/>
      <c r="K290" s="4">
        <v>13</v>
      </c>
      <c r="L290" s="4" t="s">
        <v>1368</v>
      </c>
      <c r="M290" s="4" t="s">
        <v>1369</v>
      </c>
      <c r="N290" s="4" t="s">
        <v>1370</v>
      </c>
      <c r="O290" s="4" t="s">
        <v>1371</v>
      </c>
      <c r="P290" s="4" t="s">
        <v>1372</v>
      </c>
      <c r="Q290" s="4" t="s">
        <v>1373</v>
      </c>
      <c r="R290" s="4" t="s">
        <v>34</v>
      </c>
      <c r="S290" s="4" t="s">
        <v>33</v>
      </c>
      <c r="T290" s="4" t="s">
        <v>1374</v>
      </c>
      <c r="U290" s="69"/>
      <c r="V290" s="57" t="s">
        <v>63</v>
      </c>
      <c r="W290" s="58" t="s">
        <v>28</v>
      </c>
      <c r="X290" s="58" t="str">
        <f t="shared" si="218"/>
        <v>NPolymer-based</v>
      </c>
      <c r="Y290" s="58" t="s">
        <v>427</v>
      </c>
      <c r="Z290" s="58" t="str">
        <f t="shared" si="219"/>
        <v>NCOAGULATION</v>
      </c>
      <c r="AA290" s="58" t="str">
        <f t="shared" si="220"/>
        <v>NPolymer-basedCOAGULATION</v>
      </c>
      <c r="AB290" s="8"/>
      <c r="AC290" s="8"/>
      <c r="AD290" s="8"/>
      <c r="AE290" s="8"/>
      <c r="AF290" s="8"/>
      <c r="AG290" s="8"/>
      <c r="AH290" s="8"/>
      <c r="AI290" s="8"/>
      <c r="AJ290" s="8"/>
      <c r="AK290" s="8">
        <f t="shared" si="222"/>
        <v>0</v>
      </c>
      <c r="AL290" s="8">
        <f t="shared" si="223"/>
        <v>0</v>
      </c>
      <c r="AM290" s="8">
        <f t="shared" si="224"/>
        <v>0</v>
      </c>
      <c r="AN290" s="8">
        <f t="shared" si="225"/>
        <v>0</v>
      </c>
      <c r="AO290" s="8">
        <f t="shared" si="226"/>
        <v>0</v>
      </c>
      <c r="AP290" s="8">
        <f t="shared" si="227"/>
        <v>0</v>
      </c>
      <c r="AQ290" s="8">
        <f t="shared" si="228"/>
        <v>0</v>
      </c>
      <c r="AR290" s="8">
        <f t="shared" si="229"/>
        <v>0</v>
      </c>
      <c r="AS290" s="8">
        <f t="shared" si="230"/>
        <v>0</v>
      </c>
      <c r="AT290" s="8">
        <f t="shared" si="231"/>
        <v>0</v>
      </c>
      <c r="AU290" s="8">
        <f t="shared" si="232"/>
        <v>0</v>
      </c>
      <c r="AV290" s="8">
        <f t="shared" si="233"/>
        <v>0</v>
      </c>
      <c r="AW290" s="8">
        <f t="shared" si="234"/>
        <v>0</v>
      </c>
      <c r="AX290" s="8">
        <f t="shared" si="235"/>
        <v>0</v>
      </c>
      <c r="AY290" s="8">
        <f t="shared" si="236"/>
        <v>0</v>
      </c>
      <c r="AZ290" s="8">
        <f t="shared" si="237"/>
        <v>0</v>
      </c>
      <c r="BA290" s="8">
        <f t="shared" si="238"/>
        <v>0</v>
      </c>
      <c r="BB290" s="8">
        <f t="shared" si="239"/>
        <v>0</v>
      </c>
      <c r="BC290" s="8">
        <f t="shared" si="240"/>
        <v>0</v>
      </c>
      <c r="BD290" s="8">
        <f t="shared" si="241"/>
        <v>0</v>
      </c>
      <c r="BE290" s="8">
        <f t="shared" si="242"/>
        <v>0</v>
      </c>
      <c r="BF290" s="8">
        <f t="shared" si="243"/>
        <v>0</v>
      </c>
      <c r="BG290" s="8">
        <f t="shared" si="244"/>
        <v>0</v>
      </c>
      <c r="BH290" s="8">
        <f t="shared" si="245"/>
        <v>0</v>
      </c>
      <c r="BI290" s="8">
        <f t="shared" si="246"/>
        <v>0</v>
      </c>
      <c r="BJ290" s="8">
        <f t="shared" si="247"/>
        <v>0</v>
      </c>
      <c r="BK290" s="8">
        <f t="shared" si="248"/>
        <v>0</v>
      </c>
      <c r="BL290" s="8">
        <f t="shared" si="249"/>
        <v>0</v>
      </c>
      <c r="BM290" s="8">
        <f t="shared" si="250"/>
        <v>0</v>
      </c>
      <c r="BN290" s="8">
        <f t="shared" si="221"/>
        <v>0</v>
      </c>
      <c r="BO290" s="8">
        <f t="shared" si="251"/>
        <v>0</v>
      </c>
      <c r="BP290" s="8">
        <f t="shared" si="252"/>
        <v>0</v>
      </c>
      <c r="BQ290" s="8">
        <f t="shared" si="253"/>
        <v>0</v>
      </c>
      <c r="BR290" s="8">
        <f t="shared" si="254"/>
        <v>0</v>
      </c>
      <c r="BS290" s="8">
        <f t="shared" si="255"/>
        <v>0</v>
      </c>
      <c r="BT290" s="44">
        <f t="shared" si="256"/>
        <v>0</v>
      </c>
      <c r="BU290" s="7"/>
    </row>
    <row r="291" spans="1:73" s="15" customFormat="1" ht="28.8" x14ac:dyDescent="0.3">
      <c r="A291" s="4" t="s">
        <v>2021</v>
      </c>
      <c r="B291" s="4" t="s">
        <v>4226</v>
      </c>
      <c r="C291" s="4">
        <v>2012</v>
      </c>
      <c r="D291" s="4" t="s">
        <v>2014</v>
      </c>
      <c r="E291" s="4">
        <v>22</v>
      </c>
      <c r="F291" s="4">
        <v>30</v>
      </c>
      <c r="G291" s="4"/>
      <c r="H291" s="4">
        <v>15362</v>
      </c>
      <c r="I291" s="4">
        <v>15369</v>
      </c>
      <c r="J291" s="4"/>
      <c r="K291" s="4">
        <v>36</v>
      </c>
      <c r="L291" s="4" t="s">
        <v>2022</v>
      </c>
      <c r="M291" s="4" t="s">
        <v>2023</v>
      </c>
      <c r="N291" s="4" t="s">
        <v>2024</v>
      </c>
      <c r="O291" s="4" t="s">
        <v>2025</v>
      </c>
      <c r="P291" s="4" t="s">
        <v>2026</v>
      </c>
      <c r="Q291" s="4"/>
      <c r="R291" s="4" t="s">
        <v>34</v>
      </c>
      <c r="S291" s="4" t="s">
        <v>33</v>
      </c>
      <c r="T291" s="4" t="s">
        <v>2027</v>
      </c>
      <c r="U291" s="69"/>
      <c r="V291" s="57" t="s">
        <v>63</v>
      </c>
      <c r="W291" s="58" t="s">
        <v>28</v>
      </c>
      <c r="X291" s="58" t="str">
        <f t="shared" si="218"/>
        <v>NPolymer-based</v>
      </c>
      <c r="Y291" s="58" t="s">
        <v>427</v>
      </c>
      <c r="Z291" s="58" t="str">
        <f t="shared" si="219"/>
        <v>NCOAGULATION</v>
      </c>
      <c r="AA291" s="58" t="str">
        <f t="shared" si="220"/>
        <v>NPolymer-basedCOAGULATION</v>
      </c>
      <c r="AB291" s="8"/>
      <c r="AC291" s="8"/>
      <c r="AD291" s="8"/>
      <c r="AE291" s="8"/>
      <c r="AF291" s="8"/>
      <c r="AG291" s="8"/>
      <c r="AH291" s="8"/>
      <c r="AI291" s="8"/>
      <c r="AJ291" s="8"/>
      <c r="AK291" s="8">
        <f t="shared" si="222"/>
        <v>0</v>
      </c>
      <c r="AL291" s="8">
        <f t="shared" si="223"/>
        <v>0</v>
      </c>
      <c r="AM291" s="8">
        <f t="shared" si="224"/>
        <v>0</v>
      </c>
      <c r="AN291" s="8">
        <f t="shared" si="225"/>
        <v>0</v>
      </c>
      <c r="AO291" s="8">
        <f t="shared" si="226"/>
        <v>0</v>
      </c>
      <c r="AP291" s="8">
        <f t="shared" si="227"/>
        <v>0</v>
      </c>
      <c r="AQ291" s="8">
        <f t="shared" si="228"/>
        <v>0</v>
      </c>
      <c r="AR291" s="8">
        <f t="shared" si="229"/>
        <v>0</v>
      </c>
      <c r="AS291" s="8">
        <f t="shared" si="230"/>
        <v>0</v>
      </c>
      <c r="AT291" s="8">
        <f t="shared" si="231"/>
        <v>0</v>
      </c>
      <c r="AU291" s="8">
        <f t="shared" si="232"/>
        <v>0</v>
      </c>
      <c r="AV291" s="8">
        <f t="shared" si="233"/>
        <v>0</v>
      </c>
      <c r="AW291" s="8">
        <f t="shared" si="234"/>
        <v>0</v>
      </c>
      <c r="AX291" s="8">
        <f t="shared" si="235"/>
        <v>0</v>
      </c>
      <c r="AY291" s="8">
        <f t="shared" si="236"/>
        <v>0</v>
      </c>
      <c r="AZ291" s="8">
        <f t="shared" si="237"/>
        <v>0</v>
      </c>
      <c r="BA291" s="8">
        <f t="shared" si="238"/>
        <v>0</v>
      </c>
      <c r="BB291" s="8">
        <f t="shared" si="239"/>
        <v>0</v>
      </c>
      <c r="BC291" s="8">
        <f t="shared" si="240"/>
        <v>0</v>
      </c>
      <c r="BD291" s="8">
        <f t="shared" si="241"/>
        <v>0</v>
      </c>
      <c r="BE291" s="8">
        <f t="shared" si="242"/>
        <v>0</v>
      </c>
      <c r="BF291" s="8">
        <f t="shared" si="243"/>
        <v>0</v>
      </c>
      <c r="BG291" s="8">
        <f t="shared" si="244"/>
        <v>0</v>
      </c>
      <c r="BH291" s="8">
        <f t="shared" si="245"/>
        <v>0</v>
      </c>
      <c r="BI291" s="8">
        <f t="shared" si="246"/>
        <v>0</v>
      </c>
      <c r="BJ291" s="8">
        <f t="shared" si="247"/>
        <v>0</v>
      </c>
      <c r="BK291" s="8">
        <f t="shared" si="248"/>
        <v>0</v>
      </c>
      <c r="BL291" s="8">
        <f t="shared" si="249"/>
        <v>0</v>
      </c>
      <c r="BM291" s="8">
        <f t="shared" si="250"/>
        <v>0</v>
      </c>
      <c r="BN291" s="8">
        <f t="shared" si="221"/>
        <v>0</v>
      </c>
      <c r="BO291" s="8">
        <f t="shared" si="251"/>
        <v>0</v>
      </c>
      <c r="BP291" s="8">
        <f t="shared" si="252"/>
        <v>0</v>
      </c>
      <c r="BQ291" s="8">
        <f t="shared" si="253"/>
        <v>0</v>
      </c>
      <c r="BR291" s="8">
        <f t="shared" si="254"/>
        <v>0</v>
      </c>
      <c r="BS291" s="8">
        <f t="shared" si="255"/>
        <v>0</v>
      </c>
      <c r="BT291" s="44">
        <f t="shared" si="256"/>
        <v>0</v>
      </c>
      <c r="BU291" s="7"/>
    </row>
    <row r="292" spans="1:73" s="15" customFormat="1" ht="28.8" x14ac:dyDescent="0.3">
      <c r="A292" s="4" t="s">
        <v>2302</v>
      </c>
      <c r="B292" s="4" t="s">
        <v>4251</v>
      </c>
      <c r="C292" s="4">
        <v>2011</v>
      </c>
      <c r="D292" s="4" t="s">
        <v>1126</v>
      </c>
      <c r="E292" s="4">
        <v>12</v>
      </c>
      <c r="F292" s="4">
        <v>10</v>
      </c>
      <c r="G292" s="4"/>
      <c r="H292" s="4">
        <v>3567</v>
      </c>
      <c r="I292" s="4">
        <v>3580</v>
      </c>
      <c r="J292" s="4"/>
      <c r="K292" s="4">
        <v>20</v>
      </c>
      <c r="L292" s="4" t="s">
        <v>2303</v>
      </c>
      <c r="M292" s="4" t="s">
        <v>2304</v>
      </c>
      <c r="N292" s="4" t="s">
        <v>2305</v>
      </c>
      <c r="O292" s="4" t="s">
        <v>2306</v>
      </c>
      <c r="P292" s="4" t="s">
        <v>2307</v>
      </c>
      <c r="Q292" s="4"/>
      <c r="R292" s="4" t="s">
        <v>34</v>
      </c>
      <c r="S292" s="4" t="s">
        <v>33</v>
      </c>
      <c r="T292" s="4" t="s">
        <v>2308</v>
      </c>
      <c r="U292" s="69"/>
      <c r="V292" s="57" t="s">
        <v>63</v>
      </c>
      <c r="W292" s="58" t="s">
        <v>28</v>
      </c>
      <c r="X292" s="58" t="str">
        <f t="shared" si="218"/>
        <v>NPolymer-based</v>
      </c>
      <c r="Y292" s="58" t="s">
        <v>427</v>
      </c>
      <c r="Z292" s="58" t="str">
        <f t="shared" si="219"/>
        <v>NCOAGULATION</v>
      </c>
      <c r="AA292" s="58" t="str">
        <f t="shared" si="220"/>
        <v>NPolymer-basedCOAGULATION</v>
      </c>
      <c r="AB292" s="8"/>
      <c r="AC292" s="8"/>
      <c r="AD292" s="8"/>
      <c r="AE292" s="8"/>
      <c r="AF292" s="8"/>
      <c r="AG292" s="8"/>
      <c r="AH292" s="8"/>
      <c r="AI292" s="8"/>
      <c r="AJ292" s="8"/>
      <c r="AK292" s="8">
        <f t="shared" si="222"/>
        <v>0</v>
      </c>
      <c r="AL292" s="8">
        <f t="shared" si="223"/>
        <v>0</v>
      </c>
      <c r="AM292" s="8">
        <f t="shared" si="224"/>
        <v>0</v>
      </c>
      <c r="AN292" s="8">
        <f t="shared" si="225"/>
        <v>0</v>
      </c>
      <c r="AO292" s="8">
        <f t="shared" si="226"/>
        <v>0</v>
      </c>
      <c r="AP292" s="8">
        <f t="shared" si="227"/>
        <v>0</v>
      </c>
      <c r="AQ292" s="8">
        <f t="shared" si="228"/>
        <v>0</v>
      </c>
      <c r="AR292" s="8">
        <f t="shared" si="229"/>
        <v>0</v>
      </c>
      <c r="AS292" s="8">
        <f t="shared" si="230"/>
        <v>0</v>
      </c>
      <c r="AT292" s="8">
        <f t="shared" si="231"/>
        <v>0</v>
      </c>
      <c r="AU292" s="8">
        <f t="shared" si="232"/>
        <v>0</v>
      </c>
      <c r="AV292" s="8">
        <f t="shared" si="233"/>
        <v>0</v>
      </c>
      <c r="AW292" s="8">
        <f t="shared" si="234"/>
        <v>0</v>
      </c>
      <c r="AX292" s="8">
        <f t="shared" si="235"/>
        <v>0</v>
      </c>
      <c r="AY292" s="8">
        <f t="shared" si="236"/>
        <v>0</v>
      </c>
      <c r="AZ292" s="8">
        <f t="shared" si="237"/>
        <v>0</v>
      </c>
      <c r="BA292" s="8">
        <f t="shared" si="238"/>
        <v>0</v>
      </c>
      <c r="BB292" s="8">
        <f t="shared" si="239"/>
        <v>0</v>
      </c>
      <c r="BC292" s="8">
        <f t="shared" si="240"/>
        <v>0</v>
      </c>
      <c r="BD292" s="8">
        <f t="shared" si="241"/>
        <v>0</v>
      </c>
      <c r="BE292" s="8">
        <f t="shared" si="242"/>
        <v>0</v>
      </c>
      <c r="BF292" s="8">
        <f t="shared" si="243"/>
        <v>0</v>
      </c>
      <c r="BG292" s="8">
        <f t="shared" si="244"/>
        <v>0</v>
      </c>
      <c r="BH292" s="8">
        <f t="shared" si="245"/>
        <v>0</v>
      </c>
      <c r="BI292" s="8">
        <f t="shared" si="246"/>
        <v>0</v>
      </c>
      <c r="BJ292" s="8">
        <f t="shared" si="247"/>
        <v>0</v>
      </c>
      <c r="BK292" s="8">
        <f t="shared" si="248"/>
        <v>0</v>
      </c>
      <c r="BL292" s="8">
        <f t="shared" si="249"/>
        <v>0</v>
      </c>
      <c r="BM292" s="8">
        <f t="shared" si="250"/>
        <v>0</v>
      </c>
      <c r="BN292" s="8">
        <f t="shared" si="221"/>
        <v>0</v>
      </c>
      <c r="BO292" s="8">
        <f t="shared" si="251"/>
        <v>0</v>
      </c>
      <c r="BP292" s="8">
        <f t="shared" si="252"/>
        <v>0</v>
      </c>
      <c r="BQ292" s="8">
        <f t="shared" si="253"/>
        <v>0</v>
      </c>
      <c r="BR292" s="8">
        <f t="shared" si="254"/>
        <v>0</v>
      </c>
      <c r="BS292" s="8">
        <f t="shared" si="255"/>
        <v>0</v>
      </c>
      <c r="BT292" s="44">
        <f t="shared" si="256"/>
        <v>0</v>
      </c>
      <c r="BU292" s="7"/>
    </row>
    <row r="293" spans="1:73" s="15" customFormat="1" ht="28.8" x14ac:dyDescent="0.3">
      <c r="A293" s="4" t="s">
        <v>2309</v>
      </c>
      <c r="B293" s="4" t="s">
        <v>4252</v>
      </c>
      <c r="C293" s="4">
        <v>2017</v>
      </c>
      <c r="D293" s="4" t="s">
        <v>2310</v>
      </c>
      <c r="E293" s="4">
        <v>516</v>
      </c>
      <c r="F293" s="4"/>
      <c r="G293" s="4"/>
      <c r="H293" s="4">
        <v>317</v>
      </c>
      <c r="I293" s="4">
        <v>324</v>
      </c>
      <c r="J293" s="4"/>
      <c r="K293" s="4"/>
      <c r="L293" s="4" t="s">
        <v>2311</v>
      </c>
      <c r="M293" s="4" t="s">
        <v>2312</v>
      </c>
      <c r="N293" s="4" t="s">
        <v>2313</v>
      </c>
      <c r="O293" s="4" t="s">
        <v>2314</v>
      </c>
      <c r="P293" s="4" t="s">
        <v>2315</v>
      </c>
      <c r="Q293" s="4" t="s">
        <v>2316</v>
      </c>
      <c r="R293" s="4" t="s">
        <v>34</v>
      </c>
      <c r="S293" s="4" t="s">
        <v>33</v>
      </c>
      <c r="T293" s="4" t="s">
        <v>2317</v>
      </c>
      <c r="U293" s="69"/>
      <c r="V293" s="57" t="s">
        <v>63</v>
      </c>
      <c r="W293" s="58" t="s">
        <v>26</v>
      </c>
      <c r="X293" s="58" t="str">
        <f t="shared" si="218"/>
        <v>NInorganic</v>
      </c>
      <c r="Y293" s="58" t="s">
        <v>427</v>
      </c>
      <c r="Z293" s="58" t="str">
        <f t="shared" si="219"/>
        <v>NCOAGULATION</v>
      </c>
      <c r="AA293" s="58" t="str">
        <f t="shared" si="220"/>
        <v>NInorganicCOAGULATION</v>
      </c>
      <c r="AB293" s="8"/>
      <c r="AC293" s="8"/>
      <c r="AD293" s="8"/>
      <c r="AE293" s="8"/>
      <c r="AF293" s="8"/>
      <c r="AG293" s="8"/>
      <c r="AH293" s="8"/>
      <c r="AI293" s="8"/>
      <c r="AJ293" s="8"/>
      <c r="AK293" s="8">
        <f t="shared" si="222"/>
        <v>0</v>
      </c>
      <c r="AL293" s="8">
        <f t="shared" si="223"/>
        <v>0</v>
      </c>
      <c r="AM293" s="8">
        <f t="shared" si="224"/>
        <v>0</v>
      </c>
      <c r="AN293" s="8">
        <f t="shared" si="225"/>
        <v>0</v>
      </c>
      <c r="AO293" s="8">
        <f t="shared" si="226"/>
        <v>0</v>
      </c>
      <c r="AP293" s="8">
        <f t="shared" si="227"/>
        <v>0</v>
      </c>
      <c r="AQ293" s="8">
        <f t="shared" si="228"/>
        <v>0</v>
      </c>
      <c r="AR293" s="8">
        <f t="shared" si="229"/>
        <v>0</v>
      </c>
      <c r="AS293" s="8">
        <f t="shared" si="230"/>
        <v>0</v>
      </c>
      <c r="AT293" s="8">
        <f t="shared" si="231"/>
        <v>0</v>
      </c>
      <c r="AU293" s="8">
        <f t="shared" si="232"/>
        <v>0</v>
      </c>
      <c r="AV293" s="8">
        <f t="shared" si="233"/>
        <v>0</v>
      </c>
      <c r="AW293" s="8">
        <f t="shared" si="234"/>
        <v>0</v>
      </c>
      <c r="AX293" s="8">
        <f t="shared" si="235"/>
        <v>0</v>
      </c>
      <c r="AY293" s="8">
        <f t="shared" si="236"/>
        <v>0</v>
      </c>
      <c r="AZ293" s="8">
        <f t="shared" si="237"/>
        <v>0</v>
      </c>
      <c r="BA293" s="8">
        <f t="shared" si="238"/>
        <v>0</v>
      </c>
      <c r="BB293" s="8">
        <f t="shared" si="239"/>
        <v>0</v>
      </c>
      <c r="BC293" s="8">
        <f t="shared" si="240"/>
        <v>0</v>
      </c>
      <c r="BD293" s="8">
        <f t="shared" si="241"/>
        <v>0</v>
      </c>
      <c r="BE293" s="8">
        <f t="shared" si="242"/>
        <v>0</v>
      </c>
      <c r="BF293" s="8">
        <f t="shared" si="243"/>
        <v>0</v>
      </c>
      <c r="BG293" s="8">
        <f t="shared" si="244"/>
        <v>0</v>
      </c>
      <c r="BH293" s="8">
        <f t="shared" si="245"/>
        <v>0</v>
      </c>
      <c r="BI293" s="8">
        <f t="shared" si="246"/>
        <v>0</v>
      </c>
      <c r="BJ293" s="8">
        <f t="shared" si="247"/>
        <v>0</v>
      </c>
      <c r="BK293" s="8">
        <f t="shared" si="248"/>
        <v>0</v>
      </c>
      <c r="BL293" s="8">
        <f t="shared" si="249"/>
        <v>0</v>
      </c>
      <c r="BM293" s="8">
        <f t="shared" si="250"/>
        <v>0</v>
      </c>
      <c r="BN293" s="8">
        <f t="shared" si="221"/>
        <v>0</v>
      </c>
      <c r="BO293" s="8">
        <f t="shared" si="251"/>
        <v>0</v>
      </c>
      <c r="BP293" s="8">
        <f t="shared" si="252"/>
        <v>0</v>
      </c>
      <c r="BQ293" s="8">
        <f t="shared" si="253"/>
        <v>0</v>
      </c>
      <c r="BR293" s="8">
        <f t="shared" si="254"/>
        <v>0</v>
      </c>
      <c r="BS293" s="8">
        <f t="shared" si="255"/>
        <v>0</v>
      </c>
      <c r="BT293" s="44">
        <f t="shared" si="256"/>
        <v>0</v>
      </c>
      <c r="BU293" s="7"/>
    </row>
    <row r="294" spans="1:73" s="15" customFormat="1" ht="28.8" x14ac:dyDescent="0.3">
      <c r="A294" s="4" t="s">
        <v>1300</v>
      </c>
      <c r="B294" s="4" t="s">
        <v>4169</v>
      </c>
      <c r="C294" s="4">
        <v>2016</v>
      </c>
      <c r="D294" s="4" t="s">
        <v>1301</v>
      </c>
      <c r="E294" s="4">
        <v>2</v>
      </c>
      <c r="F294" s="4">
        <v>9</v>
      </c>
      <c r="G294" s="4"/>
      <c r="H294" s="4">
        <v>1608</v>
      </c>
      <c r="I294" s="4">
        <v>1618</v>
      </c>
      <c r="J294" s="4"/>
      <c r="K294" s="4"/>
      <c r="L294" s="4" t="s">
        <v>1302</v>
      </c>
      <c r="M294" s="4" t="s">
        <v>1303</v>
      </c>
      <c r="N294" s="4" t="s">
        <v>1304</v>
      </c>
      <c r="O294" s="4" t="s">
        <v>1305</v>
      </c>
      <c r="P294" s="4" t="s">
        <v>1306</v>
      </c>
      <c r="Q294" s="4" t="s">
        <v>1307</v>
      </c>
      <c r="R294" s="4" t="s">
        <v>34</v>
      </c>
      <c r="S294" s="4" t="s">
        <v>33</v>
      </c>
      <c r="T294" s="4" t="s">
        <v>1308</v>
      </c>
      <c r="U294" s="69"/>
      <c r="V294" s="57" t="s">
        <v>63</v>
      </c>
      <c r="W294" s="58" t="s">
        <v>26</v>
      </c>
      <c r="X294" s="58" t="str">
        <f t="shared" si="218"/>
        <v>NInorganic</v>
      </c>
      <c r="Y294" s="58" t="s">
        <v>427</v>
      </c>
      <c r="Z294" s="58" t="str">
        <f t="shared" si="219"/>
        <v>NCOAGULATION</v>
      </c>
      <c r="AA294" s="58" t="str">
        <f t="shared" si="220"/>
        <v>NInorganicCOAGULATION</v>
      </c>
      <c r="AB294" s="8"/>
      <c r="AC294" s="8"/>
      <c r="AD294" s="8"/>
      <c r="AE294" s="8"/>
      <c r="AF294" s="8"/>
      <c r="AG294" s="8"/>
      <c r="AH294" s="8"/>
      <c r="AI294" s="8"/>
      <c r="AJ294" s="8"/>
      <c r="AK294" s="8">
        <f t="shared" si="222"/>
        <v>0</v>
      </c>
      <c r="AL294" s="8">
        <f t="shared" si="223"/>
        <v>0</v>
      </c>
      <c r="AM294" s="8">
        <f t="shared" si="224"/>
        <v>0</v>
      </c>
      <c r="AN294" s="8">
        <f t="shared" si="225"/>
        <v>0</v>
      </c>
      <c r="AO294" s="8">
        <f t="shared" si="226"/>
        <v>0</v>
      </c>
      <c r="AP294" s="8">
        <f t="shared" si="227"/>
        <v>0</v>
      </c>
      <c r="AQ294" s="8">
        <f t="shared" si="228"/>
        <v>0</v>
      </c>
      <c r="AR294" s="8">
        <f t="shared" si="229"/>
        <v>0</v>
      </c>
      <c r="AS294" s="8">
        <f t="shared" si="230"/>
        <v>0</v>
      </c>
      <c r="AT294" s="8">
        <f t="shared" si="231"/>
        <v>0</v>
      </c>
      <c r="AU294" s="8">
        <f t="shared" si="232"/>
        <v>0</v>
      </c>
      <c r="AV294" s="8">
        <f t="shared" si="233"/>
        <v>0</v>
      </c>
      <c r="AW294" s="8">
        <f t="shared" si="234"/>
        <v>0</v>
      </c>
      <c r="AX294" s="8">
        <f t="shared" si="235"/>
        <v>0</v>
      </c>
      <c r="AY294" s="8">
        <f t="shared" si="236"/>
        <v>0</v>
      </c>
      <c r="AZ294" s="8">
        <f t="shared" si="237"/>
        <v>0</v>
      </c>
      <c r="BA294" s="8">
        <f t="shared" si="238"/>
        <v>0</v>
      </c>
      <c r="BB294" s="8">
        <f t="shared" si="239"/>
        <v>0</v>
      </c>
      <c r="BC294" s="8">
        <f t="shared" si="240"/>
        <v>0</v>
      </c>
      <c r="BD294" s="8">
        <f t="shared" si="241"/>
        <v>0</v>
      </c>
      <c r="BE294" s="8">
        <f t="shared" si="242"/>
        <v>0</v>
      </c>
      <c r="BF294" s="8">
        <f t="shared" si="243"/>
        <v>0</v>
      </c>
      <c r="BG294" s="8">
        <f t="shared" si="244"/>
        <v>0</v>
      </c>
      <c r="BH294" s="8">
        <f t="shared" si="245"/>
        <v>0</v>
      </c>
      <c r="BI294" s="8">
        <f t="shared" si="246"/>
        <v>0</v>
      </c>
      <c r="BJ294" s="8">
        <f t="shared" si="247"/>
        <v>0</v>
      </c>
      <c r="BK294" s="8">
        <f t="shared" si="248"/>
        <v>0</v>
      </c>
      <c r="BL294" s="8">
        <f t="shared" si="249"/>
        <v>0</v>
      </c>
      <c r="BM294" s="8">
        <f t="shared" si="250"/>
        <v>0</v>
      </c>
      <c r="BN294" s="8">
        <f t="shared" si="221"/>
        <v>0</v>
      </c>
      <c r="BO294" s="8">
        <f t="shared" si="251"/>
        <v>0</v>
      </c>
      <c r="BP294" s="8">
        <f t="shared" si="252"/>
        <v>0</v>
      </c>
      <c r="BQ294" s="8">
        <f t="shared" si="253"/>
        <v>0</v>
      </c>
      <c r="BR294" s="8">
        <f t="shared" si="254"/>
        <v>0</v>
      </c>
      <c r="BS294" s="8">
        <f t="shared" si="255"/>
        <v>0</v>
      </c>
      <c r="BT294" s="44">
        <f t="shared" si="256"/>
        <v>0</v>
      </c>
      <c r="BU294" s="7"/>
    </row>
    <row r="295" spans="1:73" s="15" customFormat="1" ht="28.8" x14ac:dyDescent="0.3">
      <c r="A295" s="4" t="s">
        <v>2318</v>
      </c>
      <c r="B295" s="4" t="s">
        <v>4253</v>
      </c>
      <c r="C295" s="4">
        <v>2015</v>
      </c>
      <c r="D295" s="4" t="s">
        <v>632</v>
      </c>
      <c r="E295" s="4">
        <v>7</v>
      </c>
      <c r="F295" s="4">
        <v>33</v>
      </c>
      <c r="G295" s="4"/>
      <c r="H295" s="4">
        <v>18732</v>
      </c>
      <c r="I295" s="4">
        <v>18741</v>
      </c>
      <c r="J295" s="4"/>
      <c r="K295" s="4">
        <v>5</v>
      </c>
      <c r="L295" s="4" t="s">
        <v>2319</v>
      </c>
      <c r="M295" s="4" t="s">
        <v>2320</v>
      </c>
      <c r="N295" s="4" t="s">
        <v>2321</v>
      </c>
      <c r="O295" s="4" t="s">
        <v>2322</v>
      </c>
      <c r="P295" s="4" t="s">
        <v>2323</v>
      </c>
      <c r="Q295" s="4" t="s">
        <v>2324</v>
      </c>
      <c r="R295" s="4" t="s">
        <v>34</v>
      </c>
      <c r="S295" s="4" t="s">
        <v>33</v>
      </c>
      <c r="T295" s="4" t="s">
        <v>2325</v>
      </c>
      <c r="U295" s="69"/>
      <c r="V295" s="57" t="s">
        <v>63</v>
      </c>
      <c r="W295" s="58" t="s">
        <v>26</v>
      </c>
      <c r="X295" s="58" t="str">
        <f t="shared" si="218"/>
        <v>NInorganic</v>
      </c>
      <c r="Y295" s="58" t="s">
        <v>427</v>
      </c>
      <c r="Z295" s="58" t="str">
        <f t="shared" si="219"/>
        <v>NCOAGULATION</v>
      </c>
      <c r="AA295" s="58" t="str">
        <f t="shared" si="220"/>
        <v>NInorganicCOAGULATION</v>
      </c>
      <c r="AB295" s="8"/>
      <c r="AC295" s="8"/>
      <c r="AD295" s="8"/>
      <c r="AE295" s="8"/>
      <c r="AF295" s="8"/>
      <c r="AG295" s="8"/>
      <c r="AH295" s="8"/>
      <c r="AI295" s="8"/>
      <c r="AJ295" s="8"/>
      <c r="AK295" s="8">
        <f t="shared" si="222"/>
        <v>0</v>
      </c>
      <c r="AL295" s="8">
        <f t="shared" si="223"/>
        <v>0</v>
      </c>
      <c r="AM295" s="8">
        <f t="shared" si="224"/>
        <v>0</v>
      </c>
      <c r="AN295" s="8">
        <f t="shared" si="225"/>
        <v>0</v>
      </c>
      <c r="AO295" s="8">
        <f t="shared" si="226"/>
        <v>0</v>
      </c>
      <c r="AP295" s="8">
        <f t="shared" si="227"/>
        <v>0</v>
      </c>
      <c r="AQ295" s="8">
        <f t="shared" si="228"/>
        <v>0</v>
      </c>
      <c r="AR295" s="8">
        <f t="shared" si="229"/>
        <v>0</v>
      </c>
      <c r="AS295" s="8">
        <f t="shared" si="230"/>
        <v>0</v>
      </c>
      <c r="AT295" s="8">
        <f t="shared" si="231"/>
        <v>0</v>
      </c>
      <c r="AU295" s="8">
        <f t="shared" si="232"/>
        <v>0</v>
      </c>
      <c r="AV295" s="8">
        <f t="shared" si="233"/>
        <v>0</v>
      </c>
      <c r="AW295" s="8">
        <f t="shared" si="234"/>
        <v>0</v>
      </c>
      <c r="AX295" s="8">
        <f t="shared" si="235"/>
        <v>0</v>
      </c>
      <c r="AY295" s="8">
        <f t="shared" si="236"/>
        <v>0</v>
      </c>
      <c r="AZ295" s="8">
        <f t="shared" si="237"/>
        <v>0</v>
      </c>
      <c r="BA295" s="8">
        <f t="shared" si="238"/>
        <v>0</v>
      </c>
      <c r="BB295" s="8">
        <f t="shared" si="239"/>
        <v>0</v>
      </c>
      <c r="BC295" s="8">
        <f t="shared" si="240"/>
        <v>0</v>
      </c>
      <c r="BD295" s="8">
        <f t="shared" si="241"/>
        <v>0</v>
      </c>
      <c r="BE295" s="8">
        <f t="shared" si="242"/>
        <v>0</v>
      </c>
      <c r="BF295" s="8">
        <f t="shared" si="243"/>
        <v>0</v>
      </c>
      <c r="BG295" s="8">
        <f t="shared" si="244"/>
        <v>0</v>
      </c>
      <c r="BH295" s="8">
        <f t="shared" si="245"/>
        <v>0</v>
      </c>
      <c r="BI295" s="8">
        <f t="shared" si="246"/>
        <v>0</v>
      </c>
      <c r="BJ295" s="8">
        <f t="shared" si="247"/>
        <v>0</v>
      </c>
      <c r="BK295" s="8">
        <f t="shared" si="248"/>
        <v>0</v>
      </c>
      <c r="BL295" s="8">
        <f t="shared" si="249"/>
        <v>0</v>
      </c>
      <c r="BM295" s="8">
        <f t="shared" si="250"/>
        <v>0</v>
      </c>
      <c r="BN295" s="8">
        <f t="shared" si="221"/>
        <v>0</v>
      </c>
      <c r="BO295" s="8">
        <f t="shared" si="251"/>
        <v>0</v>
      </c>
      <c r="BP295" s="8">
        <f t="shared" si="252"/>
        <v>0</v>
      </c>
      <c r="BQ295" s="8">
        <f t="shared" si="253"/>
        <v>0</v>
      </c>
      <c r="BR295" s="8">
        <f t="shared" si="254"/>
        <v>0</v>
      </c>
      <c r="BS295" s="8">
        <f t="shared" si="255"/>
        <v>0</v>
      </c>
      <c r="BT295" s="44">
        <f t="shared" si="256"/>
        <v>0</v>
      </c>
      <c r="BU295" s="7"/>
    </row>
    <row r="296" spans="1:73" s="15" customFormat="1" ht="28.8" x14ac:dyDescent="0.3">
      <c r="A296" s="4" t="s">
        <v>2326</v>
      </c>
      <c r="B296" s="4" t="s">
        <v>4254</v>
      </c>
      <c r="C296" s="4">
        <v>2014</v>
      </c>
      <c r="D296" s="4" t="s">
        <v>2327</v>
      </c>
      <c r="E296" s="4">
        <v>449</v>
      </c>
      <c r="F296" s="4"/>
      <c r="G296" s="4"/>
      <c r="H296" s="4">
        <v>163</v>
      </c>
      <c r="I296" s="4">
        <v>173</v>
      </c>
      <c r="J296" s="4"/>
      <c r="K296" s="4">
        <v>46</v>
      </c>
      <c r="L296" s="4" t="s">
        <v>2328</v>
      </c>
      <c r="M296" s="4" t="s">
        <v>2329</v>
      </c>
      <c r="N296" s="4" t="s">
        <v>2330</v>
      </c>
      <c r="O296" s="4" t="s">
        <v>2331</v>
      </c>
      <c r="P296" s="4" t="s">
        <v>2332</v>
      </c>
      <c r="Q296" s="4" t="s">
        <v>2333</v>
      </c>
      <c r="R296" s="4" t="s">
        <v>34</v>
      </c>
      <c r="S296" s="4" t="s">
        <v>33</v>
      </c>
      <c r="T296" s="4" t="s">
        <v>2334</v>
      </c>
      <c r="U296" s="69"/>
      <c r="V296" s="57" t="s">
        <v>63</v>
      </c>
      <c r="W296" s="58" t="s">
        <v>28</v>
      </c>
      <c r="X296" s="58" t="str">
        <f t="shared" si="218"/>
        <v>NPolymer-based</v>
      </c>
      <c r="Y296" s="58" t="s">
        <v>427</v>
      </c>
      <c r="Z296" s="58" t="str">
        <f t="shared" si="219"/>
        <v>NCOAGULATION</v>
      </c>
      <c r="AA296" s="58" t="str">
        <f t="shared" si="220"/>
        <v>NPolymer-basedCOAGULATION</v>
      </c>
      <c r="AB296" s="8"/>
      <c r="AC296" s="8"/>
      <c r="AD296" s="8"/>
      <c r="AE296" s="8"/>
      <c r="AF296" s="8"/>
      <c r="AG296" s="8"/>
      <c r="AH296" s="8"/>
      <c r="AI296" s="8"/>
      <c r="AJ296" s="8"/>
      <c r="AK296" s="8">
        <f t="shared" si="222"/>
        <v>0</v>
      </c>
      <c r="AL296" s="8">
        <f t="shared" si="223"/>
        <v>0</v>
      </c>
      <c r="AM296" s="8">
        <f t="shared" si="224"/>
        <v>0</v>
      </c>
      <c r="AN296" s="8">
        <f t="shared" si="225"/>
        <v>0</v>
      </c>
      <c r="AO296" s="8">
        <f t="shared" si="226"/>
        <v>0</v>
      </c>
      <c r="AP296" s="8">
        <f t="shared" si="227"/>
        <v>0</v>
      </c>
      <c r="AQ296" s="8">
        <f t="shared" si="228"/>
        <v>0</v>
      </c>
      <c r="AR296" s="8">
        <f t="shared" si="229"/>
        <v>0</v>
      </c>
      <c r="AS296" s="8">
        <f t="shared" si="230"/>
        <v>0</v>
      </c>
      <c r="AT296" s="8">
        <f t="shared" si="231"/>
        <v>0</v>
      </c>
      <c r="AU296" s="8">
        <f t="shared" si="232"/>
        <v>0</v>
      </c>
      <c r="AV296" s="8">
        <f t="shared" si="233"/>
        <v>0</v>
      </c>
      <c r="AW296" s="8">
        <f t="shared" si="234"/>
        <v>0</v>
      </c>
      <c r="AX296" s="8">
        <f t="shared" si="235"/>
        <v>0</v>
      </c>
      <c r="AY296" s="8">
        <f t="shared" si="236"/>
        <v>0</v>
      </c>
      <c r="AZ296" s="8">
        <f t="shared" si="237"/>
        <v>0</v>
      </c>
      <c r="BA296" s="8">
        <f t="shared" si="238"/>
        <v>0</v>
      </c>
      <c r="BB296" s="8">
        <f t="shared" si="239"/>
        <v>0</v>
      </c>
      <c r="BC296" s="8">
        <f t="shared" si="240"/>
        <v>0</v>
      </c>
      <c r="BD296" s="8">
        <f t="shared" si="241"/>
        <v>0</v>
      </c>
      <c r="BE296" s="8">
        <f t="shared" si="242"/>
        <v>0</v>
      </c>
      <c r="BF296" s="8">
        <f t="shared" si="243"/>
        <v>0</v>
      </c>
      <c r="BG296" s="8">
        <f t="shared" si="244"/>
        <v>0</v>
      </c>
      <c r="BH296" s="8">
        <f t="shared" si="245"/>
        <v>0</v>
      </c>
      <c r="BI296" s="8">
        <f t="shared" si="246"/>
        <v>0</v>
      </c>
      <c r="BJ296" s="8">
        <f t="shared" si="247"/>
        <v>0</v>
      </c>
      <c r="BK296" s="8">
        <f t="shared" si="248"/>
        <v>0</v>
      </c>
      <c r="BL296" s="8">
        <f t="shared" si="249"/>
        <v>0</v>
      </c>
      <c r="BM296" s="8">
        <f t="shared" si="250"/>
        <v>0</v>
      </c>
      <c r="BN296" s="8">
        <f t="shared" si="221"/>
        <v>0</v>
      </c>
      <c r="BO296" s="8">
        <f t="shared" si="251"/>
        <v>0</v>
      </c>
      <c r="BP296" s="8">
        <f t="shared" si="252"/>
        <v>0</v>
      </c>
      <c r="BQ296" s="8">
        <f t="shared" si="253"/>
        <v>0</v>
      </c>
      <c r="BR296" s="8">
        <f t="shared" si="254"/>
        <v>0</v>
      </c>
      <c r="BS296" s="8">
        <f t="shared" si="255"/>
        <v>0</v>
      </c>
      <c r="BT296" s="44">
        <f t="shared" si="256"/>
        <v>0</v>
      </c>
      <c r="BU296" s="7"/>
    </row>
    <row r="297" spans="1:73" s="15" customFormat="1" ht="28.8" x14ac:dyDescent="0.3">
      <c r="A297" s="4" t="s">
        <v>3950</v>
      </c>
      <c r="B297" s="4" t="s">
        <v>4255</v>
      </c>
      <c r="C297" s="4">
        <v>2015</v>
      </c>
      <c r="D297" s="4" t="s">
        <v>983</v>
      </c>
      <c r="E297" s="4">
        <v>134</v>
      </c>
      <c r="F297" s="4"/>
      <c r="G297" s="4"/>
      <c r="H297" s="4">
        <v>122</v>
      </c>
      <c r="I297" s="4">
        <v>130</v>
      </c>
      <c r="J297" s="4"/>
      <c r="K297" s="4">
        <v>6</v>
      </c>
      <c r="L297" s="4" t="s">
        <v>3951</v>
      </c>
      <c r="M297" s="4" t="s">
        <v>3952</v>
      </c>
      <c r="N297" s="4" t="s">
        <v>3953</v>
      </c>
      <c r="O297" s="4" t="s">
        <v>3954</v>
      </c>
      <c r="P297" s="4" t="s">
        <v>3955</v>
      </c>
      <c r="Q297" s="4" t="s">
        <v>3956</v>
      </c>
      <c r="R297" s="4" t="s">
        <v>34</v>
      </c>
      <c r="S297" s="4" t="s">
        <v>33</v>
      </c>
      <c r="T297" s="4" t="s">
        <v>3957</v>
      </c>
      <c r="U297" s="69"/>
      <c r="V297" s="57" t="s">
        <v>63</v>
      </c>
      <c r="W297" s="58" t="s">
        <v>26</v>
      </c>
      <c r="X297" s="58" t="str">
        <f t="shared" ref="X297" si="260">CONCATENATE(V297,W297)</f>
        <v>NInorganic</v>
      </c>
      <c r="Y297" s="58" t="s">
        <v>427</v>
      </c>
      <c r="Z297" s="58" t="str">
        <f t="shared" ref="Z297" si="261">CONCATENATE(V297,Y297)</f>
        <v>NCOAGULATION</v>
      </c>
      <c r="AA297" s="58" t="str">
        <f t="shared" ref="AA297" si="262">CONCATENATE(X297,Y297)</f>
        <v>NInorganicCOAGULATION</v>
      </c>
      <c r="AB297" s="8"/>
      <c r="AC297" s="8"/>
      <c r="AD297" s="8"/>
      <c r="AE297" s="8"/>
      <c r="AF297" s="8"/>
      <c r="AG297" s="8"/>
      <c r="AH297" s="8"/>
      <c r="AI297" s="8"/>
      <c r="AJ297" s="8"/>
      <c r="AK297" s="8">
        <f t="shared" si="222"/>
        <v>0</v>
      </c>
      <c r="AL297" s="8">
        <f t="shared" si="223"/>
        <v>0</v>
      </c>
      <c r="AM297" s="8">
        <f t="shared" si="224"/>
        <v>0</v>
      </c>
      <c r="AN297" s="8">
        <f t="shared" si="225"/>
        <v>0</v>
      </c>
      <c r="AO297" s="8">
        <f t="shared" si="226"/>
        <v>0</v>
      </c>
      <c r="AP297" s="8">
        <f t="shared" si="227"/>
        <v>0</v>
      </c>
      <c r="AQ297" s="8">
        <f t="shared" si="228"/>
        <v>0</v>
      </c>
      <c r="AR297" s="8">
        <f t="shared" si="229"/>
        <v>0</v>
      </c>
      <c r="AS297" s="8">
        <f t="shared" si="230"/>
        <v>0</v>
      </c>
      <c r="AT297" s="8">
        <f t="shared" si="231"/>
        <v>0</v>
      </c>
      <c r="AU297" s="8">
        <f t="shared" si="232"/>
        <v>0</v>
      </c>
      <c r="AV297" s="8">
        <f t="shared" si="233"/>
        <v>0</v>
      </c>
      <c r="AW297" s="8">
        <f t="shared" si="234"/>
        <v>0</v>
      </c>
      <c r="AX297" s="8">
        <f t="shared" si="235"/>
        <v>0</v>
      </c>
      <c r="AY297" s="8">
        <f t="shared" si="236"/>
        <v>0</v>
      </c>
      <c r="AZ297" s="8">
        <f t="shared" si="237"/>
        <v>0</v>
      </c>
      <c r="BA297" s="8">
        <f t="shared" si="238"/>
        <v>0</v>
      </c>
      <c r="BB297" s="8">
        <f t="shared" si="239"/>
        <v>0</v>
      </c>
      <c r="BC297" s="8">
        <f t="shared" si="240"/>
        <v>0</v>
      </c>
      <c r="BD297" s="8">
        <f t="shared" si="241"/>
        <v>0</v>
      </c>
      <c r="BE297" s="8">
        <f t="shared" si="242"/>
        <v>0</v>
      </c>
      <c r="BF297" s="8">
        <f t="shared" si="243"/>
        <v>0</v>
      </c>
      <c r="BG297" s="8">
        <f t="shared" si="244"/>
        <v>0</v>
      </c>
      <c r="BH297" s="8">
        <f t="shared" si="245"/>
        <v>0</v>
      </c>
      <c r="BI297" s="8">
        <f t="shared" si="246"/>
        <v>0</v>
      </c>
      <c r="BJ297" s="8">
        <f t="shared" si="247"/>
        <v>0</v>
      </c>
      <c r="BK297" s="8">
        <f t="shared" si="248"/>
        <v>0</v>
      </c>
      <c r="BL297" s="8">
        <f t="shared" si="249"/>
        <v>0</v>
      </c>
      <c r="BM297" s="8">
        <f t="shared" si="250"/>
        <v>0</v>
      </c>
      <c r="BN297" s="8">
        <f t="shared" si="221"/>
        <v>0</v>
      </c>
      <c r="BO297" s="8">
        <f t="shared" si="251"/>
        <v>0</v>
      </c>
      <c r="BP297" s="8">
        <f t="shared" si="252"/>
        <v>0</v>
      </c>
      <c r="BQ297" s="8">
        <f t="shared" si="253"/>
        <v>0</v>
      </c>
      <c r="BR297" s="8">
        <f t="shared" si="254"/>
        <v>0</v>
      </c>
      <c r="BS297" s="8">
        <f t="shared" si="255"/>
        <v>0</v>
      </c>
      <c r="BT297" s="44">
        <f t="shared" si="256"/>
        <v>0</v>
      </c>
      <c r="BU297" s="7"/>
    </row>
    <row r="298" spans="1:73" s="15" customFormat="1" ht="28.8" x14ac:dyDescent="0.3">
      <c r="A298" s="4" t="s">
        <v>2335</v>
      </c>
      <c r="B298" s="4" t="s">
        <v>772</v>
      </c>
      <c r="C298" s="4">
        <v>2014</v>
      </c>
      <c r="D298" s="4" t="s">
        <v>2336</v>
      </c>
      <c r="E298" s="4">
        <v>5</v>
      </c>
      <c r="F298" s="4">
        <v>20</v>
      </c>
      <c r="G298" s="4"/>
      <c r="H298" s="4">
        <v>5906</v>
      </c>
      <c r="I298" s="4">
        <v>5919</v>
      </c>
      <c r="J298" s="4"/>
      <c r="K298" s="4">
        <v>32</v>
      </c>
      <c r="L298" s="4" t="s">
        <v>2337</v>
      </c>
      <c r="M298" s="4" t="s">
        <v>2338</v>
      </c>
      <c r="N298" s="4" t="s">
        <v>2339</v>
      </c>
      <c r="O298" s="4" t="s">
        <v>2340</v>
      </c>
      <c r="P298" s="4" t="s">
        <v>2341</v>
      </c>
      <c r="Q298" s="4"/>
      <c r="R298" s="4" t="s">
        <v>34</v>
      </c>
      <c r="S298" s="4" t="s">
        <v>33</v>
      </c>
      <c r="T298" s="4" t="s">
        <v>2342</v>
      </c>
      <c r="U298" s="69"/>
      <c r="V298" s="57" t="s">
        <v>63</v>
      </c>
      <c r="W298" s="58" t="s">
        <v>28</v>
      </c>
      <c r="X298" s="58" t="str">
        <f t="shared" ref="X298:X364" si="263">CONCATENATE(V298,W298)</f>
        <v>NPolymer-based</v>
      </c>
      <c r="Y298" s="58" t="s">
        <v>427</v>
      </c>
      <c r="Z298" s="58" t="str">
        <f t="shared" ref="Z298:Z364" si="264">CONCATENATE(V298,Y298)</f>
        <v>NCOAGULATION</v>
      </c>
      <c r="AA298" s="58" t="str">
        <f t="shared" ref="AA298:AA364" si="265">CONCATENATE(X298,Y298)</f>
        <v>NPolymer-basedCOAGULATION</v>
      </c>
      <c r="AB298" s="8"/>
      <c r="AC298" s="8"/>
      <c r="AD298" s="8"/>
      <c r="AE298" s="8"/>
      <c r="AF298" s="8"/>
      <c r="AG298" s="8"/>
      <c r="AH298" s="8"/>
      <c r="AI298" s="8"/>
      <c r="AJ298" s="8"/>
      <c r="AK298" s="8">
        <f t="shared" si="222"/>
        <v>0</v>
      </c>
      <c r="AL298" s="8">
        <f t="shared" si="223"/>
        <v>0</v>
      </c>
      <c r="AM298" s="8">
        <f t="shared" si="224"/>
        <v>0</v>
      </c>
      <c r="AN298" s="8">
        <f t="shared" si="225"/>
        <v>0</v>
      </c>
      <c r="AO298" s="8">
        <f t="shared" si="226"/>
        <v>0</v>
      </c>
      <c r="AP298" s="8">
        <f t="shared" si="227"/>
        <v>0</v>
      </c>
      <c r="AQ298" s="8">
        <f t="shared" si="228"/>
        <v>0</v>
      </c>
      <c r="AR298" s="8">
        <f t="shared" si="229"/>
        <v>0</v>
      </c>
      <c r="AS298" s="8">
        <f t="shared" si="230"/>
        <v>0</v>
      </c>
      <c r="AT298" s="8">
        <f t="shared" si="231"/>
        <v>0</v>
      </c>
      <c r="AU298" s="8">
        <f t="shared" si="232"/>
        <v>0</v>
      </c>
      <c r="AV298" s="8">
        <f t="shared" si="233"/>
        <v>0</v>
      </c>
      <c r="AW298" s="8">
        <f t="shared" si="234"/>
        <v>0</v>
      </c>
      <c r="AX298" s="8">
        <f t="shared" si="235"/>
        <v>0</v>
      </c>
      <c r="AY298" s="8">
        <f t="shared" si="236"/>
        <v>0</v>
      </c>
      <c r="AZ298" s="8">
        <f t="shared" si="237"/>
        <v>0</v>
      </c>
      <c r="BA298" s="8">
        <f t="shared" si="238"/>
        <v>0</v>
      </c>
      <c r="BB298" s="8">
        <f t="shared" si="239"/>
        <v>0</v>
      </c>
      <c r="BC298" s="8">
        <f t="shared" si="240"/>
        <v>0</v>
      </c>
      <c r="BD298" s="8">
        <f t="shared" si="241"/>
        <v>0</v>
      </c>
      <c r="BE298" s="8">
        <f t="shared" si="242"/>
        <v>0</v>
      </c>
      <c r="BF298" s="8">
        <f t="shared" si="243"/>
        <v>0</v>
      </c>
      <c r="BG298" s="8">
        <f t="shared" si="244"/>
        <v>0</v>
      </c>
      <c r="BH298" s="8">
        <f t="shared" si="245"/>
        <v>0</v>
      </c>
      <c r="BI298" s="8">
        <f t="shared" si="246"/>
        <v>0</v>
      </c>
      <c r="BJ298" s="8">
        <f t="shared" si="247"/>
        <v>0</v>
      </c>
      <c r="BK298" s="8">
        <f t="shared" si="248"/>
        <v>0</v>
      </c>
      <c r="BL298" s="8">
        <f t="shared" si="249"/>
        <v>0</v>
      </c>
      <c r="BM298" s="8">
        <f t="shared" si="250"/>
        <v>0</v>
      </c>
      <c r="BN298" s="8">
        <f t="shared" si="221"/>
        <v>0</v>
      </c>
      <c r="BO298" s="8">
        <f t="shared" si="251"/>
        <v>0</v>
      </c>
      <c r="BP298" s="8">
        <f t="shared" si="252"/>
        <v>0</v>
      </c>
      <c r="BQ298" s="8">
        <f t="shared" si="253"/>
        <v>0</v>
      </c>
      <c r="BR298" s="8">
        <f t="shared" si="254"/>
        <v>0</v>
      </c>
      <c r="BS298" s="8">
        <f t="shared" si="255"/>
        <v>0</v>
      </c>
      <c r="BT298" s="44">
        <f t="shared" si="256"/>
        <v>0</v>
      </c>
      <c r="BU298" s="7"/>
    </row>
    <row r="299" spans="1:73" s="15" customFormat="1" ht="28.8" x14ac:dyDescent="0.3">
      <c r="A299" s="4" t="s">
        <v>4527</v>
      </c>
      <c r="B299" s="4" t="s">
        <v>4528</v>
      </c>
      <c r="C299" s="4">
        <v>2017</v>
      </c>
      <c r="D299" s="4" t="s">
        <v>983</v>
      </c>
      <c r="E299" s="4">
        <v>158</v>
      </c>
      <c r="F299" s="4"/>
      <c r="G299" s="4"/>
      <c r="H299" s="4">
        <v>93</v>
      </c>
      <c r="I299" s="4">
        <v>101</v>
      </c>
      <c r="J299" s="4"/>
      <c r="K299" s="4"/>
      <c r="L299" s="4" t="s">
        <v>4529</v>
      </c>
      <c r="M299" s="4" t="s">
        <v>4530</v>
      </c>
      <c r="N299" s="4" t="s">
        <v>4531</v>
      </c>
      <c r="O299" s="4" t="s">
        <v>4532</v>
      </c>
      <c r="P299" s="4" t="s">
        <v>4533</v>
      </c>
      <c r="Q299" s="4" t="s">
        <v>4534</v>
      </c>
      <c r="R299" s="4" t="s">
        <v>34</v>
      </c>
      <c r="S299" s="4" t="s">
        <v>33</v>
      </c>
      <c r="T299" s="4" t="s">
        <v>4535</v>
      </c>
      <c r="U299" s="69"/>
      <c r="V299" s="57" t="s">
        <v>63</v>
      </c>
      <c r="W299" s="58" t="s">
        <v>30</v>
      </c>
      <c r="X299" s="58" t="str">
        <f t="shared" ref="X299" si="266">CONCATENATE(V299,W299)</f>
        <v>NLipid-based</v>
      </c>
      <c r="Y299" s="58" t="s">
        <v>427</v>
      </c>
      <c r="Z299" s="58" t="str">
        <f t="shared" ref="Z299" si="267">CONCATENATE(V299,Y299)</f>
        <v>NCOAGULATION</v>
      </c>
      <c r="AA299" s="58" t="str">
        <f t="shared" ref="AA299" si="268">CONCATENATE(X299,Y299)</f>
        <v>NLipid-basedCOAGULATION</v>
      </c>
      <c r="AB299" s="8"/>
      <c r="AC299" s="8"/>
      <c r="AD299" s="8"/>
      <c r="AE299" s="8"/>
      <c r="AF299" s="8"/>
      <c r="AG299" s="8"/>
      <c r="AH299" s="8"/>
      <c r="AI299" s="8"/>
      <c r="AJ299" s="8"/>
      <c r="AK299" s="8">
        <f t="shared" ref="AK299:AK301" si="269">IF(AND($Z299=AK$2,AB299="x"),1,0)</f>
        <v>0</v>
      </c>
      <c r="AL299" s="8">
        <f t="shared" ref="AL299:AL301" si="270">IF(AND($Z299=AL$2,AC299="x"),1,0)</f>
        <v>0</v>
      </c>
      <c r="AM299" s="8">
        <f t="shared" ref="AM299:AM301" si="271">IF(AND($Z299=AM$2,AD299="x"),1,0)</f>
        <v>0</v>
      </c>
      <c r="AN299" s="8">
        <f t="shared" ref="AN299:AN301" si="272">IF(AND($Z299=AN$2,AE299="x"),1,0)</f>
        <v>0</v>
      </c>
      <c r="AO299" s="8">
        <f t="shared" ref="AO299:AO301" si="273">IF(AND($Z299=AO$2,AF299="x"),1,0)</f>
        <v>0</v>
      </c>
      <c r="AP299" s="8">
        <f t="shared" ref="AP299:AP301" si="274">IF(AND($Z299=AP$2,AG299="x"),1,0)</f>
        <v>0</v>
      </c>
      <c r="AQ299" s="8">
        <f t="shared" ref="AQ299:AQ301" si="275">IF(AND($Z299=AQ$2,AH299="x"),1,0)</f>
        <v>0</v>
      </c>
      <c r="AR299" s="8">
        <f t="shared" ref="AR299:AR301" si="276">IF(AND($Z299=AR$2,AI299="x"),1,0)</f>
        <v>0</v>
      </c>
      <c r="AS299" s="8">
        <f t="shared" ref="AS299:AS301" si="277">IF(AND($Z299=AS$2,AJ299="x"),1,0)</f>
        <v>0</v>
      </c>
      <c r="AT299" s="8">
        <f t="shared" ref="AT299:AT301" si="278">IF(AND($Z299=AT$2,AB299="x"),1,0)</f>
        <v>0</v>
      </c>
      <c r="AU299" s="8">
        <f t="shared" ref="AU299:AU301" si="279">IF(AND($Z299=AU$2,AC299="x"),1,0)</f>
        <v>0</v>
      </c>
      <c r="AV299" s="8">
        <f t="shared" ref="AV299:AV301" si="280">IF(AND($Z299=AV$2,AD299="x"),1,0)</f>
        <v>0</v>
      </c>
      <c r="AW299" s="8">
        <f t="shared" ref="AW299:AW301" si="281">IF(AND($Z299=AW$2,AE299="x"),1,0)</f>
        <v>0</v>
      </c>
      <c r="AX299" s="8">
        <f t="shared" ref="AX299:AX301" si="282">IF(AND($Z299=AX$2,AF299="x"),1,0)</f>
        <v>0</v>
      </c>
      <c r="AY299" s="8">
        <f t="shared" ref="AY299:AY301" si="283">IF(AND($Z299=AY$2,AG299="x"),1,0)</f>
        <v>0</v>
      </c>
      <c r="AZ299" s="8">
        <f t="shared" ref="AZ299:AZ301" si="284">IF(AND($Z299=AZ$2,AH299="x"),1,0)</f>
        <v>0</v>
      </c>
      <c r="BA299" s="8">
        <f t="shared" ref="BA299:BA301" si="285">IF(AND($Z299=BA$2,AI299="x"),1,0)</f>
        <v>0</v>
      </c>
      <c r="BB299" s="8">
        <f t="shared" ref="BB299:BB301" si="286">IF(AND($Z299=BB$2,AJ299="x"),1,0)</f>
        <v>0</v>
      </c>
      <c r="BC299" s="8">
        <f t="shared" ref="BC299:BC301" si="287">IF(AND($Z299=BC$2,AB299="x"),1,0)</f>
        <v>0</v>
      </c>
      <c r="BD299" s="8">
        <f t="shared" ref="BD299:BD301" si="288">IF(AND($Z299=BD$2,AC299="x"),1,0)</f>
        <v>0</v>
      </c>
      <c r="BE299" s="8">
        <f t="shared" ref="BE299:BE301" si="289">IF(AND($Z299=BE$2,AD299="x"),1,0)</f>
        <v>0</v>
      </c>
      <c r="BF299" s="8">
        <f t="shared" ref="BF299:BF301" si="290">IF(AND($Z299=BF$2,AE299="x"),1,0)</f>
        <v>0</v>
      </c>
      <c r="BG299" s="8">
        <f t="shared" ref="BG299:BG301" si="291">IF(AND($Z299=BG$2,AF299="x"),1,0)</f>
        <v>0</v>
      </c>
      <c r="BH299" s="8">
        <f t="shared" ref="BH299:BH301" si="292">IF(AND($Z299=BH$2,AG299="x"),1,0)</f>
        <v>0</v>
      </c>
      <c r="BI299" s="8">
        <f t="shared" ref="BI299:BI301" si="293">IF(AND($Z299=BI$2,AH299="x"),1,0)</f>
        <v>0</v>
      </c>
      <c r="BJ299" s="8">
        <f t="shared" ref="BJ299:BJ301" si="294">IF(AND($Z299=BJ$2,AI299="x"),1,0)</f>
        <v>0</v>
      </c>
      <c r="BK299" s="8">
        <f t="shared" ref="BK299:BK301" si="295">IF(AND($Z299=BK$2,AJ299="x"),1,0)</f>
        <v>0</v>
      </c>
      <c r="BL299" s="8">
        <f t="shared" ref="BL299:BL301" si="296">IF(AND($Z299=BL$2,AB299="x"),1,0)</f>
        <v>0</v>
      </c>
      <c r="BM299" s="8">
        <f t="shared" ref="BM299:BM301" si="297">IF(AND($Z299=BM$2,AC299="x"),1,0)</f>
        <v>0</v>
      </c>
      <c r="BN299" s="8">
        <f t="shared" ref="BN299:BN301" si="298">IF(AND($Z299=BN$2,AD299="x"),1,0)</f>
        <v>0</v>
      </c>
      <c r="BO299" s="8">
        <f t="shared" ref="BO299:BO301" si="299">IF(AND($Z299=BO$2,AE299="x"),1,0)</f>
        <v>0</v>
      </c>
      <c r="BP299" s="8">
        <f t="shared" ref="BP299:BP301" si="300">IF(AND($Z299=BP$2,AF299="x"),1,0)</f>
        <v>0</v>
      </c>
      <c r="BQ299" s="8">
        <f t="shared" ref="BQ299:BQ301" si="301">IF(AND($Z299=BQ$2,AG299="x"),1,0)</f>
        <v>0</v>
      </c>
      <c r="BR299" s="8">
        <f t="shared" ref="BR299:BR301" si="302">IF(AND($Z299=BR$2,AH299="x"),1,0)</f>
        <v>0</v>
      </c>
      <c r="BS299" s="8">
        <f t="shared" ref="BS299:BS301" si="303">IF(AND($Z299=BS$2,AI299="x"),1,0)</f>
        <v>0</v>
      </c>
      <c r="BT299" s="44">
        <f t="shared" ref="BT299:BT301" si="304">IF(AND($Z299=BT$2,AJ299="x"),1,0)</f>
        <v>0</v>
      </c>
      <c r="BU299" s="7"/>
    </row>
    <row r="300" spans="1:73" s="15" customFormat="1" x14ac:dyDescent="0.3">
      <c r="A300" s="4" t="s">
        <v>1538</v>
      </c>
      <c r="B300" s="4" t="s">
        <v>1539</v>
      </c>
      <c r="C300" s="4">
        <v>2012</v>
      </c>
      <c r="D300" s="4" t="s">
        <v>41</v>
      </c>
      <c r="E300" s="4">
        <v>160</v>
      </c>
      <c r="F300" s="4">
        <v>2</v>
      </c>
      <c r="G300" s="4"/>
      <c r="H300" s="4">
        <v>394</v>
      </c>
      <c r="I300" s="4">
        <v>400</v>
      </c>
      <c r="J300" s="4"/>
      <c r="K300" s="4">
        <v>42</v>
      </c>
      <c r="L300" s="4" t="s">
        <v>1540</v>
      </c>
      <c r="M300" s="4" t="s">
        <v>1541</v>
      </c>
      <c r="N300" s="4" t="s">
        <v>1542</v>
      </c>
      <c r="O300" s="4" t="s">
        <v>1543</v>
      </c>
      <c r="P300" s="4" t="s">
        <v>1544</v>
      </c>
      <c r="Q300" s="4" t="s">
        <v>1545</v>
      </c>
      <c r="R300" s="4" t="s">
        <v>34</v>
      </c>
      <c r="S300" s="4" t="s">
        <v>33</v>
      </c>
      <c r="T300" s="4" t="s">
        <v>1546</v>
      </c>
      <c r="U300" s="69"/>
      <c r="V300" s="8" t="s">
        <v>31</v>
      </c>
      <c r="W300" s="106" t="s">
        <v>30</v>
      </c>
      <c r="X300" s="106" t="str">
        <f t="shared" ref="X300" si="305">CONCATENATE(V300,W300)</f>
        <v>YLipid-based</v>
      </c>
      <c r="Y300" s="106" t="s">
        <v>427</v>
      </c>
      <c r="Z300" s="106" t="str">
        <f t="shared" ref="Z300" si="306">CONCATENATE(V300,Y300)</f>
        <v>YCOAGULATION</v>
      </c>
      <c r="AA300" s="106" t="str">
        <f t="shared" ref="AA300" si="307">CONCATENATE(X300,Y300)</f>
        <v>YLipid-basedCOAGULATION</v>
      </c>
      <c r="AB300" s="8"/>
      <c r="AC300" s="8"/>
      <c r="AD300" s="8"/>
      <c r="AE300" s="8"/>
      <c r="AF300" s="8"/>
      <c r="AG300" s="8"/>
      <c r="AH300" s="8"/>
      <c r="AI300" s="8"/>
      <c r="AJ300" s="8" t="s">
        <v>4461</v>
      </c>
      <c r="AK300" s="8">
        <f t="shared" si="269"/>
        <v>0</v>
      </c>
      <c r="AL300" s="8">
        <f t="shared" si="270"/>
        <v>0</v>
      </c>
      <c r="AM300" s="8">
        <f t="shared" si="271"/>
        <v>0</v>
      </c>
      <c r="AN300" s="8">
        <f t="shared" si="272"/>
        <v>0</v>
      </c>
      <c r="AO300" s="8">
        <f t="shared" si="273"/>
        <v>0</v>
      </c>
      <c r="AP300" s="8">
        <f t="shared" si="274"/>
        <v>0</v>
      </c>
      <c r="AQ300" s="8">
        <f t="shared" si="275"/>
        <v>0</v>
      </c>
      <c r="AR300" s="8">
        <f t="shared" si="276"/>
        <v>0</v>
      </c>
      <c r="AS300" s="8">
        <f t="shared" si="277"/>
        <v>0</v>
      </c>
      <c r="AT300" s="8">
        <f t="shared" si="278"/>
        <v>0</v>
      </c>
      <c r="AU300" s="8">
        <f t="shared" si="279"/>
        <v>0</v>
      </c>
      <c r="AV300" s="8">
        <f t="shared" si="280"/>
        <v>0</v>
      </c>
      <c r="AW300" s="8">
        <f t="shared" si="281"/>
        <v>0</v>
      </c>
      <c r="AX300" s="8">
        <f t="shared" si="282"/>
        <v>0</v>
      </c>
      <c r="AY300" s="8">
        <f t="shared" si="283"/>
        <v>0</v>
      </c>
      <c r="AZ300" s="8">
        <f t="shared" si="284"/>
        <v>0</v>
      </c>
      <c r="BA300" s="8">
        <f t="shared" si="285"/>
        <v>0</v>
      </c>
      <c r="BB300" s="8">
        <f t="shared" si="286"/>
        <v>0</v>
      </c>
      <c r="BC300" s="8">
        <f t="shared" si="287"/>
        <v>0</v>
      </c>
      <c r="BD300" s="8">
        <f t="shared" si="288"/>
        <v>0</v>
      </c>
      <c r="BE300" s="8">
        <f t="shared" si="289"/>
        <v>0</v>
      </c>
      <c r="BF300" s="8">
        <f t="shared" si="290"/>
        <v>0</v>
      </c>
      <c r="BG300" s="8">
        <f t="shared" si="291"/>
        <v>0</v>
      </c>
      <c r="BH300" s="8">
        <f t="shared" si="292"/>
        <v>0</v>
      </c>
      <c r="BI300" s="8">
        <f t="shared" si="293"/>
        <v>0</v>
      </c>
      <c r="BJ300" s="8">
        <f t="shared" si="294"/>
        <v>0</v>
      </c>
      <c r="BK300" s="8">
        <f>IF(AND($Z300=BK$2,AJ300="x"),1,0)</f>
        <v>1</v>
      </c>
      <c r="BL300" s="8">
        <f t="shared" si="296"/>
        <v>0</v>
      </c>
      <c r="BM300" s="8">
        <f t="shared" si="297"/>
        <v>0</v>
      </c>
      <c r="BN300" s="8">
        <f t="shared" si="298"/>
        <v>0</v>
      </c>
      <c r="BO300" s="8">
        <f t="shared" si="299"/>
        <v>0</v>
      </c>
      <c r="BP300" s="8">
        <f t="shared" si="300"/>
        <v>0</v>
      </c>
      <c r="BQ300" s="8">
        <f t="shared" si="301"/>
        <v>0</v>
      </c>
      <c r="BR300" s="8">
        <f t="shared" si="302"/>
        <v>0</v>
      </c>
      <c r="BS300" s="8">
        <f t="shared" si="303"/>
        <v>0</v>
      </c>
      <c r="BT300" s="44">
        <f t="shared" si="304"/>
        <v>0</v>
      </c>
      <c r="BU300" s="7"/>
    </row>
    <row r="301" spans="1:73" s="15" customFormat="1" x14ac:dyDescent="0.3">
      <c r="A301" s="4" t="s">
        <v>4536</v>
      </c>
      <c r="B301" s="4" t="s">
        <v>4537</v>
      </c>
      <c r="C301" s="4">
        <v>2015</v>
      </c>
      <c r="D301" s="4" t="s">
        <v>4538</v>
      </c>
      <c r="E301" s="4">
        <v>50</v>
      </c>
      <c r="F301" s="4">
        <v>24</v>
      </c>
      <c r="G301" s="4"/>
      <c r="H301" s="4">
        <v>2139</v>
      </c>
      <c r="I301" s="4">
        <v>2145</v>
      </c>
      <c r="J301" s="4"/>
      <c r="K301" s="4"/>
      <c r="L301" s="4" t="s">
        <v>4539</v>
      </c>
      <c r="M301" s="4" t="s">
        <v>4540</v>
      </c>
      <c r="N301" s="4" t="s">
        <v>4541</v>
      </c>
      <c r="O301" s="4" t="s">
        <v>4542</v>
      </c>
      <c r="P301" s="4" t="s">
        <v>4543</v>
      </c>
      <c r="Q301" s="4" t="s">
        <v>4544</v>
      </c>
      <c r="R301" s="4" t="s">
        <v>34</v>
      </c>
      <c r="S301" s="4" t="s">
        <v>33</v>
      </c>
      <c r="T301" s="4" t="s">
        <v>4545</v>
      </c>
      <c r="U301" s="69"/>
      <c r="V301" s="8" t="s">
        <v>63</v>
      </c>
      <c r="W301" s="106" t="s">
        <v>30</v>
      </c>
      <c r="X301" s="106" t="str">
        <f t="shared" ref="X301" si="308">CONCATENATE(V301,W301)</f>
        <v>NLipid-based</v>
      </c>
      <c r="Y301" s="106" t="s">
        <v>427</v>
      </c>
      <c r="Z301" s="106" t="str">
        <f t="shared" ref="Z301" si="309">CONCATENATE(V301,Y301)</f>
        <v>NCOAGULATION</v>
      </c>
      <c r="AA301" s="106" t="str">
        <f t="shared" ref="AA301" si="310">CONCATENATE(X301,Y301)</f>
        <v>NLipid-basedCOAGULATION</v>
      </c>
      <c r="AB301" s="8"/>
      <c r="AC301" s="8"/>
      <c r="AD301" s="8"/>
      <c r="AE301" s="8"/>
      <c r="AF301" s="8"/>
      <c r="AG301" s="8"/>
      <c r="AH301" s="8"/>
      <c r="AI301" s="8"/>
      <c r="AJ301" s="8"/>
      <c r="AK301" s="8">
        <f t="shared" si="269"/>
        <v>0</v>
      </c>
      <c r="AL301" s="8">
        <f t="shared" si="270"/>
        <v>0</v>
      </c>
      <c r="AM301" s="8">
        <f t="shared" si="271"/>
        <v>0</v>
      </c>
      <c r="AN301" s="8">
        <f t="shared" si="272"/>
        <v>0</v>
      </c>
      <c r="AO301" s="8">
        <f t="shared" si="273"/>
        <v>0</v>
      </c>
      <c r="AP301" s="8">
        <f t="shared" si="274"/>
        <v>0</v>
      </c>
      <c r="AQ301" s="8">
        <f t="shared" si="275"/>
        <v>0</v>
      </c>
      <c r="AR301" s="8">
        <f t="shared" si="276"/>
        <v>0</v>
      </c>
      <c r="AS301" s="8">
        <f t="shared" si="277"/>
        <v>0</v>
      </c>
      <c r="AT301" s="8">
        <f t="shared" si="278"/>
        <v>0</v>
      </c>
      <c r="AU301" s="8">
        <f t="shared" si="279"/>
        <v>0</v>
      </c>
      <c r="AV301" s="8">
        <f t="shared" si="280"/>
        <v>0</v>
      </c>
      <c r="AW301" s="8">
        <f t="shared" si="281"/>
        <v>0</v>
      </c>
      <c r="AX301" s="8">
        <f t="shared" si="282"/>
        <v>0</v>
      </c>
      <c r="AY301" s="8">
        <f t="shared" si="283"/>
        <v>0</v>
      </c>
      <c r="AZ301" s="8">
        <f t="shared" si="284"/>
        <v>0</v>
      </c>
      <c r="BA301" s="8">
        <f t="shared" si="285"/>
        <v>0</v>
      </c>
      <c r="BB301" s="8">
        <f t="shared" si="286"/>
        <v>0</v>
      </c>
      <c r="BC301" s="8">
        <f t="shared" si="287"/>
        <v>0</v>
      </c>
      <c r="BD301" s="8">
        <f t="shared" si="288"/>
        <v>0</v>
      </c>
      <c r="BE301" s="8">
        <f t="shared" si="289"/>
        <v>0</v>
      </c>
      <c r="BF301" s="8">
        <f t="shared" si="290"/>
        <v>0</v>
      </c>
      <c r="BG301" s="8">
        <f t="shared" si="291"/>
        <v>0</v>
      </c>
      <c r="BH301" s="8">
        <f t="shared" si="292"/>
        <v>0</v>
      </c>
      <c r="BI301" s="8">
        <f t="shared" si="293"/>
        <v>0</v>
      </c>
      <c r="BJ301" s="8">
        <f t="shared" si="294"/>
        <v>0</v>
      </c>
      <c r="BK301" s="8">
        <f t="shared" si="295"/>
        <v>0</v>
      </c>
      <c r="BL301" s="8">
        <f t="shared" si="296"/>
        <v>0</v>
      </c>
      <c r="BM301" s="8">
        <f t="shared" si="297"/>
        <v>0</v>
      </c>
      <c r="BN301" s="8">
        <f t="shared" si="298"/>
        <v>0</v>
      </c>
      <c r="BO301" s="8">
        <f t="shared" si="299"/>
        <v>0</v>
      </c>
      <c r="BP301" s="8">
        <f t="shared" si="300"/>
        <v>0</v>
      </c>
      <c r="BQ301" s="8">
        <f t="shared" si="301"/>
        <v>0</v>
      </c>
      <c r="BR301" s="8">
        <f t="shared" si="302"/>
        <v>0</v>
      </c>
      <c r="BS301" s="8">
        <f t="shared" si="303"/>
        <v>0</v>
      </c>
      <c r="BT301" s="44">
        <f t="shared" si="304"/>
        <v>0</v>
      </c>
      <c r="BU301" s="7"/>
    </row>
    <row r="302" spans="1:73" s="15" customFormat="1" ht="28.8" x14ac:dyDescent="0.3">
      <c r="A302" s="4" t="s">
        <v>773</v>
      </c>
      <c r="B302" s="4" t="s">
        <v>1978</v>
      </c>
      <c r="C302" s="4">
        <v>2006</v>
      </c>
      <c r="D302" s="4" t="s">
        <v>771</v>
      </c>
      <c r="E302" s="4">
        <v>16</v>
      </c>
      <c r="F302" s="4">
        <v>13</v>
      </c>
      <c r="G302" s="4"/>
      <c r="H302" s="4">
        <v>1723</v>
      </c>
      <c r="I302" s="4">
        <v>1730</v>
      </c>
      <c r="J302" s="4"/>
      <c r="K302" s="4">
        <v>55</v>
      </c>
      <c r="L302" s="4" t="s">
        <v>770</v>
      </c>
      <c r="M302" s="4" t="s">
        <v>769</v>
      </c>
      <c r="N302" s="4" t="s">
        <v>768</v>
      </c>
      <c r="O302" s="4" t="s">
        <v>767</v>
      </c>
      <c r="P302" s="4" t="s">
        <v>766</v>
      </c>
      <c r="Q302" s="4"/>
      <c r="R302" s="4" t="s">
        <v>34</v>
      </c>
      <c r="S302" s="4" t="s">
        <v>33</v>
      </c>
      <c r="T302" s="4" t="s">
        <v>765</v>
      </c>
      <c r="U302" s="69"/>
      <c r="V302" s="57" t="s">
        <v>63</v>
      </c>
      <c r="W302" s="58" t="s">
        <v>26</v>
      </c>
      <c r="X302" s="58" t="str">
        <f t="shared" si="263"/>
        <v>NInorganic</v>
      </c>
      <c r="Y302" s="58" t="s">
        <v>427</v>
      </c>
      <c r="Z302" s="58" t="str">
        <f t="shared" si="264"/>
        <v>NCOAGULATION</v>
      </c>
      <c r="AA302" s="58" t="str">
        <f t="shared" si="265"/>
        <v>NInorganicCOAGULATION</v>
      </c>
      <c r="AB302" s="8"/>
      <c r="AC302" s="8"/>
      <c r="AD302" s="8"/>
      <c r="AE302" s="8"/>
      <c r="AF302" s="8"/>
      <c r="AG302" s="8"/>
      <c r="AH302" s="8"/>
      <c r="AI302" s="8"/>
      <c r="AJ302" s="8"/>
      <c r="AK302" s="8">
        <f t="shared" si="222"/>
        <v>0</v>
      </c>
      <c r="AL302" s="8">
        <f t="shared" si="223"/>
        <v>0</v>
      </c>
      <c r="AM302" s="8">
        <f t="shared" si="224"/>
        <v>0</v>
      </c>
      <c r="AN302" s="8">
        <f t="shared" si="225"/>
        <v>0</v>
      </c>
      <c r="AO302" s="8">
        <f t="shared" si="226"/>
        <v>0</v>
      </c>
      <c r="AP302" s="8">
        <f t="shared" si="227"/>
        <v>0</v>
      </c>
      <c r="AQ302" s="8">
        <f t="shared" si="228"/>
        <v>0</v>
      </c>
      <c r="AR302" s="8">
        <f t="shared" si="229"/>
        <v>0</v>
      </c>
      <c r="AS302" s="8">
        <f t="shared" si="230"/>
        <v>0</v>
      </c>
      <c r="AT302" s="8">
        <f t="shared" si="231"/>
        <v>0</v>
      </c>
      <c r="AU302" s="8">
        <f t="shared" si="232"/>
        <v>0</v>
      </c>
      <c r="AV302" s="8">
        <f t="shared" si="233"/>
        <v>0</v>
      </c>
      <c r="AW302" s="8">
        <f t="shared" si="234"/>
        <v>0</v>
      </c>
      <c r="AX302" s="8">
        <f t="shared" si="235"/>
        <v>0</v>
      </c>
      <c r="AY302" s="8">
        <f t="shared" si="236"/>
        <v>0</v>
      </c>
      <c r="AZ302" s="8">
        <f t="shared" si="237"/>
        <v>0</v>
      </c>
      <c r="BA302" s="8">
        <f t="shared" si="238"/>
        <v>0</v>
      </c>
      <c r="BB302" s="8">
        <f t="shared" si="239"/>
        <v>0</v>
      </c>
      <c r="BC302" s="8">
        <f t="shared" si="240"/>
        <v>0</v>
      </c>
      <c r="BD302" s="8">
        <f t="shared" si="241"/>
        <v>0</v>
      </c>
      <c r="BE302" s="8">
        <f t="shared" si="242"/>
        <v>0</v>
      </c>
      <c r="BF302" s="8">
        <f t="shared" si="243"/>
        <v>0</v>
      </c>
      <c r="BG302" s="8">
        <f t="shared" si="244"/>
        <v>0</v>
      </c>
      <c r="BH302" s="8">
        <f t="shared" si="245"/>
        <v>0</v>
      </c>
      <c r="BI302" s="8">
        <f t="shared" si="246"/>
        <v>0</v>
      </c>
      <c r="BJ302" s="8">
        <f t="shared" si="247"/>
        <v>0</v>
      </c>
      <c r="BK302" s="8">
        <f t="shared" si="248"/>
        <v>0</v>
      </c>
      <c r="BL302" s="8">
        <f t="shared" si="249"/>
        <v>0</v>
      </c>
      <c r="BM302" s="8">
        <f t="shared" si="250"/>
        <v>0</v>
      </c>
      <c r="BN302" s="8">
        <f t="shared" si="221"/>
        <v>0</v>
      </c>
      <c r="BO302" s="8">
        <f t="shared" si="251"/>
        <v>0</v>
      </c>
      <c r="BP302" s="8">
        <f t="shared" si="252"/>
        <v>0</v>
      </c>
      <c r="BQ302" s="8">
        <f t="shared" si="253"/>
        <v>0</v>
      </c>
      <c r="BR302" s="8">
        <f t="shared" si="254"/>
        <v>0</v>
      </c>
      <c r="BS302" s="8">
        <f t="shared" si="255"/>
        <v>0</v>
      </c>
      <c r="BT302" s="44">
        <f t="shared" si="256"/>
        <v>0</v>
      </c>
      <c r="BU302" s="7"/>
    </row>
    <row r="303" spans="1:73" s="15" customFormat="1" ht="28.8" x14ac:dyDescent="0.3">
      <c r="A303" s="11" t="s">
        <v>2380</v>
      </c>
      <c r="B303" s="11" t="s">
        <v>4256</v>
      </c>
      <c r="C303" s="11">
        <v>2016</v>
      </c>
      <c r="D303" s="11" t="s">
        <v>391</v>
      </c>
      <c r="E303" s="11">
        <v>11</v>
      </c>
      <c r="F303" s="11">
        <v>11</v>
      </c>
      <c r="G303" s="11"/>
      <c r="H303" s="11">
        <v>1377</v>
      </c>
      <c r="I303" s="11">
        <v>1392</v>
      </c>
      <c r="J303" s="11"/>
      <c r="K303" s="11"/>
      <c r="L303" s="11" t="s">
        <v>2381</v>
      </c>
      <c r="M303" s="11" t="s">
        <v>2382</v>
      </c>
      <c r="N303" s="11" t="s">
        <v>2383</v>
      </c>
      <c r="O303" s="11" t="s">
        <v>2384</v>
      </c>
      <c r="P303" s="11" t="s">
        <v>2385</v>
      </c>
      <c r="Q303" s="11" t="s">
        <v>2386</v>
      </c>
      <c r="R303" s="11" t="s">
        <v>34</v>
      </c>
      <c r="S303" s="11" t="s">
        <v>33</v>
      </c>
      <c r="T303" s="11" t="s">
        <v>2387</v>
      </c>
      <c r="U303" s="71"/>
      <c r="V303" s="57" t="s">
        <v>63</v>
      </c>
      <c r="W303" s="20" t="s">
        <v>30</v>
      </c>
      <c r="X303" s="58" t="str">
        <f t="shared" si="263"/>
        <v>NLipid-based</v>
      </c>
      <c r="Y303" s="58" t="s">
        <v>191</v>
      </c>
      <c r="Z303" s="58" t="str">
        <f t="shared" si="264"/>
        <v>NHEMOLYSIS</v>
      </c>
      <c r="AA303" s="58" t="str">
        <f t="shared" si="265"/>
        <v>NLipid-basedHEMOLYSIS</v>
      </c>
      <c r="AB303" s="8"/>
      <c r="AC303" s="8"/>
      <c r="AD303" s="8"/>
      <c r="AE303" s="8"/>
      <c r="AF303" s="8"/>
      <c r="AG303" s="8"/>
      <c r="AH303" s="8"/>
      <c r="AI303" s="8"/>
      <c r="AJ303" s="8"/>
      <c r="AK303" s="8">
        <f t="shared" si="222"/>
        <v>0</v>
      </c>
      <c r="AL303" s="8">
        <f t="shared" si="223"/>
        <v>0</v>
      </c>
      <c r="AM303" s="8">
        <f t="shared" si="224"/>
        <v>0</v>
      </c>
      <c r="AN303" s="8">
        <f t="shared" si="225"/>
        <v>0</v>
      </c>
      <c r="AO303" s="8">
        <f t="shared" si="226"/>
        <v>0</v>
      </c>
      <c r="AP303" s="8">
        <f t="shared" si="227"/>
        <v>0</v>
      </c>
      <c r="AQ303" s="8">
        <f t="shared" si="228"/>
        <v>0</v>
      </c>
      <c r="AR303" s="8">
        <f t="shared" si="229"/>
        <v>0</v>
      </c>
      <c r="AS303" s="8">
        <f t="shared" si="230"/>
        <v>0</v>
      </c>
      <c r="AT303" s="8">
        <f t="shared" si="231"/>
        <v>0</v>
      </c>
      <c r="AU303" s="8">
        <f t="shared" si="232"/>
        <v>0</v>
      </c>
      <c r="AV303" s="8">
        <f t="shared" si="233"/>
        <v>0</v>
      </c>
      <c r="AW303" s="8">
        <f t="shared" si="234"/>
        <v>0</v>
      </c>
      <c r="AX303" s="8">
        <f t="shared" si="235"/>
        <v>0</v>
      </c>
      <c r="AY303" s="8">
        <f t="shared" si="236"/>
        <v>0</v>
      </c>
      <c r="AZ303" s="8">
        <f t="shared" si="237"/>
        <v>0</v>
      </c>
      <c r="BA303" s="8">
        <f t="shared" si="238"/>
        <v>0</v>
      </c>
      <c r="BB303" s="8">
        <f t="shared" si="239"/>
        <v>0</v>
      </c>
      <c r="BC303" s="8">
        <f t="shared" si="240"/>
        <v>0</v>
      </c>
      <c r="BD303" s="8">
        <f t="shared" si="241"/>
        <v>0</v>
      </c>
      <c r="BE303" s="8">
        <f t="shared" si="242"/>
        <v>0</v>
      </c>
      <c r="BF303" s="8">
        <f t="shared" si="243"/>
        <v>0</v>
      </c>
      <c r="BG303" s="8">
        <f t="shared" si="244"/>
        <v>0</v>
      </c>
      <c r="BH303" s="8">
        <f t="shared" si="245"/>
        <v>0</v>
      </c>
      <c r="BI303" s="8">
        <f t="shared" si="246"/>
        <v>0</v>
      </c>
      <c r="BJ303" s="8">
        <f t="shared" si="247"/>
        <v>0</v>
      </c>
      <c r="BK303" s="8">
        <f t="shared" si="248"/>
        <v>0</v>
      </c>
      <c r="BL303" s="8">
        <f t="shared" si="249"/>
        <v>0</v>
      </c>
      <c r="BM303" s="8">
        <f t="shared" si="250"/>
        <v>0</v>
      </c>
      <c r="BN303" s="8">
        <f t="shared" si="221"/>
        <v>0</v>
      </c>
      <c r="BO303" s="8">
        <f t="shared" si="251"/>
        <v>0</v>
      </c>
      <c r="BP303" s="8">
        <f t="shared" si="252"/>
        <v>0</v>
      </c>
      <c r="BQ303" s="8">
        <f t="shared" si="253"/>
        <v>0</v>
      </c>
      <c r="BR303" s="8">
        <f t="shared" si="254"/>
        <v>0</v>
      </c>
      <c r="BS303" s="8">
        <f t="shared" si="255"/>
        <v>0</v>
      </c>
      <c r="BT303" s="44">
        <f t="shared" si="256"/>
        <v>0</v>
      </c>
      <c r="BU303" s="7"/>
    </row>
    <row r="304" spans="1:73" s="15" customFormat="1" ht="28.8" x14ac:dyDescent="0.3">
      <c r="A304" s="11" t="s">
        <v>2422</v>
      </c>
      <c r="B304" s="11" t="s">
        <v>4257</v>
      </c>
      <c r="C304" s="11">
        <v>2015</v>
      </c>
      <c r="D304" s="11" t="s">
        <v>673</v>
      </c>
      <c r="E304" s="11">
        <v>10</v>
      </c>
      <c r="F304" s="11">
        <v>11</v>
      </c>
      <c r="G304" s="11" t="s">
        <v>2423</v>
      </c>
      <c r="H304" s="11"/>
      <c r="I304" s="11"/>
      <c r="J304" s="11"/>
      <c r="K304" s="11">
        <v>3</v>
      </c>
      <c r="L304" s="11" t="s">
        <v>2424</v>
      </c>
      <c r="M304" s="11" t="s">
        <v>2425</v>
      </c>
      <c r="N304" s="11" t="s">
        <v>2426</v>
      </c>
      <c r="O304" s="11" t="s">
        <v>2427</v>
      </c>
      <c r="P304" s="11" t="s">
        <v>2428</v>
      </c>
      <c r="Q304" s="11"/>
      <c r="R304" s="11" t="s">
        <v>34</v>
      </c>
      <c r="S304" s="11" t="s">
        <v>33</v>
      </c>
      <c r="T304" s="11" t="s">
        <v>2429</v>
      </c>
      <c r="U304" s="71"/>
      <c r="V304" s="57" t="s">
        <v>63</v>
      </c>
      <c r="W304" s="58" t="s">
        <v>30</v>
      </c>
      <c r="X304" s="58" t="str">
        <f t="shared" si="263"/>
        <v>NLipid-based</v>
      </c>
      <c r="Y304" s="58" t="s">
        <v>191</v>
      </c>
      <c r="Z304" s="58" t="str">
        <f t="shared" si="264"/>
        <v>NHEMOLYSIS</v>
      </c>
      <c r="AA304" s="58" t="str">
        <f t="shared" si="265"/>
        <v>NLipid-basedHEMOLYSIS</v>
      </c>
      <c r="AB304" s="8"/>
      <c r="AC304" s="8"/>
      <c r="AD304" s="8"/>
      <c r="AE304" s="8"/>
      <c r="AF304" s="8"/>
      <c r="AG304" s="8"/>
      <c r="AH304" s="8"/>
      <c r="AI304" s="8"/>
      <c r="AJ304" s="8"/>
      <c r="AK304" s="8">
        <f t="shared" si="222"/>
        <v>0</v>
      </c>
      <c r="AL304" s="8">
        <f t="shared" si="223"/>
        <v>0</v>
      </c>
      <c r="AM304" s="8">
        <f t="shared" si="224"/>
        <v>0</v>
      </c>
      <c r="AN304" s="8">
        <f t="shared" si="225"/>
        <v>0</v>
      </c>
      <c r="AO304" s="8">
        <f t="shared" si="226"/>
        <v>0</v>
      </c>
      <c r="AP304" s="8">
        <f t="shared" si="227"/>
        <v>0</v>
      </c>
      <c r="AQ304" s="8">
        <f t="shared" si="228"/>
        <v>0</v>
      </c>
      <c r="AR304" s="8">
        <f t="shared" si="229"/>
        <v>0</v>
      </c>
      <c r="AS304" s="8">
        <f t="shared" si="230"/>
        <v>0</v>
      </c>
      <c r="AT304" s="8">
        <f t="shared" si="231"/>
        <v>0</v>
      </c>
      <c r="AU304" s="8">
        <f t="shared" si="232"/>
        <v>0</v>
      </c>
      <c r="AV304" s="8">
        <f t="shared" si="233"/>
        <v>0</v>
      </c>
      <c r="AW304" s="8">
        <f t="shared" si="234"/>
        <v>0</v>
      </c>
      <c r="AX304" s="8">
        <f t="shared" si="235"/>
        <v>0</v>
      </c>
      <c r="AY304" s="8">
        <f t="shared" si="236"/>
        <v>0</v>
      </c>
      <c r="AZ304" s="8">
        <f t="shared" si="237"/>
        <v>0</v>
      </c>
      <c r="BA304" s="8">
        <f t="shared" si="238"/>
        <v>0</v>
      </c>
      <c r="BB304" s="8">
        <f t="shared" si="239"/>
        <v>0</v>
      </c>
      <c r="BC304" s="8">
        <f t="shared" si="240"/>
        <v>0</v>
      </c>
      <c r="BD304" s="8">
        <f t="shared" si="241"/>
        <v>0</v>
      </c>
      <c r="BE304" s="8">
        <f t="shared" si="242"/>
        <v>0</v>
      </c>
      <c r="BF304" s="8">
        <f t="shared" si="243"/>
        <v>0</v>
      </c>
      <c r="BG304" s="8">
        <f t="shared" si="244"/>
        <v>0</v>
      </c>
      <c r="BH304" s="8">
        <f t="shared" si="245"/>
        <v>0</v>
      </c>
      <c r="BI304" s="8">
        <f t="shared" si="246"/>
        <v>0</v>
      </c>
      <c r="BJ304" s="8">
        <f t="shared" si="247"/>
        <v>0</v>
      </c>
      <c r="BK304" s="8">
        <f t="shared" si="248"/>
        <v>0</v>
      </c>
      <c r="BL304" s="8">
        <f t="shared" si="249"/>
        <v>0</v>
      </c>
      <c r="BM304" s="8">
        <f t="shared" si="250"/>
        <v>0</v>
      </c>
      <c r="BN304" s="8">
        <f t="shared" si="221"/>
        <v>0</v>
      </c>
      <c r="BO304" s="8">
        <f t="shared" si="251"/>
        <v>0</v>
      </c>
      <c r="BP304" s="8">
        <f t="shared" si="252"/>
        <v>0</v>
      </c>
      <c r="BQ304" s="8">
        <f t="shared" si="253"/>
        <v>0</v>
      </c>
      <c r="BR304" s="8">
        <f t="shared" si="254"/>
        <v>0</v>
      </c>
      <c r="BS304" s="8">
        <f t="shared" si="255"/>
        <v>0</v>
      </c>
      <c r="BT304" s="44">
        <f t="shared" si="256"/>
        <v>0</v>
      </c>
      <c r="BU304" s="7"/>
    </row>
    <row r="305" spans="1:73" s="15" customFormat="1" ht="28.8" x14ac:dyDescent="0.3">
      <c r="A305" s="11" t="s">
        <v>2447</v>
      </c>
      <c r="B305" s="11" t="s">
        <v>4258</v>
      </c>
      <c r="C305" s="11">
        <v>2015</v>
      </c>
      <c r="D305" s="11" t="s">
        <v>2448</v>
      </c>
      <c r="E305" s="11">
        <v>2015</v>
      </c>
      <c r="F305" s="11">
        <v>27</v>
      </c>
      <c r="G305" s="11"/>
      <c r="H305" s="11">
        <v>4595</v>
      </c>
      <c r="I305" s="11">
        <v>4602</v>
      </c>
      <c r="J305" s="11"/>
      <c r="K305" s="11">
        <v>1</v>
      </c>
      <c r="L305" s="11" t="s">
        <v>2449</v>
      </c>
      <c r="M305" s="11" t="s">
        <v>2450</v>
      </c>
      <c r="N305" s="11" t="s">
        <v>2451</v>
      </c>
      <c r="O305" s="11" t="s">
        <v>2452</v>
      </c>
      <c r="P305" s="11" t="s">
        <v>2453</v>
      </c>
      <c r="Q305" s="11" t="s">
        <v>2454</v>
      </c>
      <c r="R305" s="11" t="s">
        <v>34</v>
      </c>
      <c r="S305" s="11" t="s">
        <v>33</v>
      </c>
      <c r="T305" s="11" t="s">
        <v>2455</v>
      </c>
      <c r="U305" s="71"/>
      <c r="V305" s="57" t="s">
        <v>63</v>
      </c>
      <c r="W305" s="58" t="s">
        <v>26</v>
      </c>
      <c r="X305" s="58" t="str">
        <f t="shared" si="263"/>
        <v>NInorganic</v>
      </c>
      <c r="Y305" s="58" t="s">
        <v>191</v>
      </c>
      <c r="Z305" s="58" t="str">
        <f t="shared" si="264"/>
        <v>NHEMOLYSIS</v>
      </c>
      <c r="AA305" s="58" t="str">
        <f t="shared" si="265"/>
        <v>NInorganicHEMOLYSIS</v>
      </c>
      <c r="AB305" s="8"/>
      <c r="AC305" s="8"/>
      <c r="AD305" s="8"/>
      <c r="AE305" s="8"/>
      <c r="AF305" s="8"/>
      <c r="AG305" s="8"/>
      <c r="AH305" s="8"/>
      <c r="AI305" s="8"/>
      <c r="AJ305" s="8"/>
      <c r="AK305" s="8">
        <f t="shared" si="222"/>
        <v>0</v>
      </c>
      <c r="AL305" s="8">
        <f t="shared" si="223"/>
        <v>0</v>
      </c>
      <c r="AM305" s="8">
        <f t="shared" si="224"/>
        <v>0</v>
      </c>
      <c r="AN305" s="8">
        <f t="shared" si="225"/>
        <v>0</v>
      </c>
      <c r="AO305" s="8">
        <f t="shared" si="226"/>
        <v>0</v>
      </c>
      <c r="AP305" s="8">
        <f t="shared" si="227"/>
        <v>0</v>
      </c>
      <c r="AQ305" s="8">
        <f t="shared" si="228"/>
        <v>0</v>
      </c>
      <c r="AR305" s="8">
        <f t="shared" si="229"/>
        <v>0</v>
      </c>
      <c r="AS305" s="8">
        <f t="shared" si="230"/>
        <v>0</v>
      </c>
      <c r="AT305" s="8">
        <f t="shared" si="231"/>
        <v>0</v>
      </c>
      <c r="AU305" s="8">
        <f t="shared" si="232"/>
        <v>0</v>
      </c>
      <c r="AV305" s="8">
        <f t="shared" si="233"/>
        <v>0</v>
      </c>
      <c r="AW305" s="8">
        <f t="shared" si="234"/>
        <v>0</v>
      </c>
      <c r="AX305" s="8">
        <f t="shared" si="235"/>
        <v>0</v>
      </c>
      <c r="AY305" s="8">
        <f t="shared" si="236"/>
        <v>0</v>
      </c>
      <c r="AZ305" s="8">
        <f t="shared" si="237"/>
        <v>0</v>
      </c>
      <c r="BA305" s="8">
        <f t="shared" si="238"/>
        <v>0</v>
      </c>
      <c r="BB305" s="8">
        <f t="shared" si="239"/>
        <v>0</v>
      </c>
      <c r="BC305" s="8">
        <f t="shared" si="240"/>
        <v>0</v>
      </c>
      <c r="BD305" s="8">
        <f t="shared" si="241"/>
        <v>0</v>
      </c>
      <c r="BE305" s="8">
        <f t="shared" si="242"/>
        <v>0</v>
      </c>
      <c r="BF305" s="8">
        <f t="shared" si="243"/>
        <v>0</v>
      </c>
      <c r="BG305" s="8">
        <f t="shared" si="244"/>
        <v>0</v>
      </c>
      <c r="BH305" s="8">
        <f t="shared" si="245"/>
        <v>0</v>
      </c>
      <c r="BI305" s="8">
        <f t="shared" si="246"/>
        <v>0</v>
      </c>
      <c r="BJ305" s="8">
        <f t="shared" si="247"/>
        <v>0</v>
      </c>
      <c r="BK305" s="8">
        <f t="shared" si="248"/>
        <v>0</v>
      </c>
      <c r="BL305" s="8">
        <f t="shared" si="249"/>
        <v>0</v>
      </c>
      <c r="BM305" s="8">
        <f t="shared" si="250"/>
        <v>0</v>
      </c>
      <c r="BN305" s="8">
        <f t="shared" si="221"/>
        <v>0</v>
      </c>
      <c r="BO305" s="8">
        <f t="shared" si="251"/>
        <v>0</v>
      </c>
      <c r="BP305" s="8">
        <f t="shared" si="252"/>
        <v>0</v>
      </c>
      <c r="BQ305" s="8">
        <f t="shared" si="253"/>
        <v>0</v>
      </c>
      <c r="BR305" s="8">
        <f t="shared" si="254"/>
        <v>0</v>
      </c>
      <c r="BS305" s="8">
        <f t="shared" si="255"/>
        <v>0</v>
      </c>
      <c r="BT305" s="44">
        <f t="shared" si="256"/>
        <v>0</v>
      </c>
      <c r="BU305" s="7"/>
    </row>
    <row r="306" spans="1:73" s="15" customFormat="1" ht="28.8" x14ac:dyDescent="0.3">
      <c r="A306" s="11" t="s">
        <v>380</v>
      </c>
      <c r="B306" s="11" t="s">
        <v>379</v>
      </c>
      <c r="C306" s="11">
        <v>2015</v>
      </c>
      <c r="D306" s="11" t="s">
        <v>250</v>
      </c>
      <c r="E306" s="11">
        <v>17</v>
      </c>
      <c r="F306" s="11">
        <v>6</v>
      </c>
      <c r="G306" s="11">
        <v>265</v>
      </c>
      <c r="H306" s="11"/>
      <c r="I306" s="11"/>
      <c r="J306" s="11">
        <v>11</v>
      </c>
      <c r="K306" s="11">
        <v>3</v>
      </c>
      <c r="L306" s="11" t="s">
        <v>378</v>
      </c>
      <c r="M306" s="11" t="s">
        <v>377</v>
      </c>
      <c r="N306" s="11" t="s">
        <v>2456</v>
      </c>
      <c r="O306" s="11" t="s">
        <v>2457</v>
      </c>
      <c r="P306" s="11" t="s">
        <v>376</v>
      </c>
      <c r="Q306" s="11" t="s">
        <v>2458</v>
      </c>
      <c r="R306" s="11" t="s">
        <v>34</v>
      </c>
      <c r="S306" s="11" t="s">
        <v>33</v>
      </c>
      <c r="T306" s="11" t="s">
        <v>375</v>
      </c>
      <c r="U306" s="71"/>
      <c r="V306" s="57" t="s">
        <v>63</v>
      </c>
      <c r="W306" s="58" t="s">
        <v>28</v>
      </c>
      <c r="X306" s="58" t="str">
        <f t="shared" si="263"/>
        <v>NPolymer-based</v>
      </c>
      <c r="Y306" s="58" t="s">
        <v>191</v>
      </c>
      <c r="Z306" s="58" t="str">
        <f t="shared" si="264"/>
        <v>NHEMOLYSIS</v>
      </c>
      <c r="AA306" s="58" t="str">
        <f t="shared" si="265"/>
        <v>NPolymer-basedHEMOLYSIS</v>
      </c>
      <c r="AB306" s="8"/>
      <c r="AC306" s="8"/>
      <c r="AD306" s="8"/>
      <c r="AE306" s="8"/>
      <c r="AF306" s="8"/>
      <c r="AG306" s="8"/>
      <c r="AH306" s="8"/>
      <c r="AI306" s="8"/>
      <c r="AJ306" s="8"/>
      <c r="AK306" s="8">
        <f t="shared" si="222"/>
        <v>0</v>
      </c>
      <c r="AL306" s="8">
        <f t="shared" si="223"/>
        <v>0</v>
      </c>
      <c r="AM306" s="8">
        <f t="shared" si="224"/>
        <v>0</v>
      </c>
      <c r="AN306" s="8">
        <f t="shared" si="225"/>
        <v>0</v>
      </c>
      <c r="AO306" s="8">
        <f t="shared" si="226"/>
        <v>0</v>
      </c>
      <c r="AP306" s="8">
        <f t="shared" si="227"/>
        <v>0</v>
      </c>
      <c r="AQ306" s="8">
        <f t="shared" si="228"/>
        <v>0</v>
      </c>
      <c r="AR306" s="8">
        <f t="shared" si="229"/>
        <v>0</v>
      </c>
      <c r="AS306" s="8">
        <f t="shared" si="230"/>
        <v>0</v>
      </c>
      <c r="AT306" s="8">
        <f t="shared" si="231"/>
        <v>0</v>
      </c>
      <c r="AU306" s="8">
        <f t="shared" si="232"/>
        <v>0</v>
      </c>
      <c r="AV306" s="8">
        <f t="shared" si="233"/>
        <v>0</v>
      </c>
      <c r="AW306" s="8">
        <f t="shared" si="234"/>
        <v>0</v>
      </c>
      <c r="AX306" s="8">
        <f t="shared" si="235"/>
        <v>0</v>
      </c>
      <c r="AY306" s="8">
        <f t="shared" si="236"/>
        <v>0</v>
      </c>
      <c r="AZ306" s="8">
        <f t="shared" si="237"/>
        <v>0</v>
      </c>
      <c r="BA306" s="8">
        <f t="shared" si="238"/>
        <v>0</v>
      </c>
      <c r="BB306" s="8">
        <f t="shared" si="239"/>
        <v>0</v>
      </c>
      <c r="BC306" s="8">
        <f t="shared" si="240"/>
        <v>0</v>
      </c>
      <c r="BD306" s="8">
        <f t="shared" si="241"/>
        <v>0</v>
      </c>
      <c r="BE306" s="8">
        <f t="shared" si="242"/>
        <v>0</v>
      </c>
      <c r="BF306" s="8">
        <f t="shared" si="243"/>
        <v>0</v>
      </c>
      <c r="BG306" s="8">
        <f t="shared" si="244"/>
        <v>0</v>
      </c>
      <c r="BH306" s="8">
        <f t="shared" si="245"/>
        <v>0</v>
      </c>
      <c r="BI306" s="8">
        <f t="shared" si="246"/>
        <v>0</v>
      </c>
      <c r="BJ306" s="8">
        <f t="shared" si="247"/>
        <v>0</v>
      </c>
      <c r="BK306" s="8">
        <f t="shared" si="248"/>
        <v>0</v>
      </c>
      <c r="BL306" s="8">
        <f t="shared" si="249"/>
        <v>0</v>
      </c>
      <c r="BM306" s="8">
        <f t="shared" si="250"/>
        <v>0</v>
      </c>
      <c r="BN306" s="8">
        <f t="shared" si="221"/>
        <v>0</v>
      </c>
      <c r="BO306" s="8">
        <f t="shared" si="251"/>
        <v>0</v>
      </c>
      <c r="BP306" s="8">
        <f t="shared" si="252"/>
        <v>0</v>
      </c>
      <c r="BQ306" s="8">
        <f t="shared" si="253"/>
        <v>0</v>
      </c>
      <c r="BR306" s="8">
        <f t="shared" si="254"/>
        <v>0</v>
      </c>
      <c r="BS306" s="8">
        <f t="shared" si="255"/>
        <v>0</v>
      </c>
      <c r="BT306" s="44">
        <f t="shared" si="256"/>
        <v>0</v>
      </c>
      <c r="BU306" s="7"/>
    </row>
    <row r="307" spans="1:73" s="15" customFormat="1" ht="28.8" x14ac:dyDescent="0.3">
      <c r="A307" s="11" t="s">
        <v>2459</v>
      </c>
      <c r="B307" s="11" t="s">
        <v>4259</v>
      </c>
      <c r="C307" s="11">
        <v>2015</v>
      </c>
      <c r="D307" s="11" t="s">
        <v>983</v>
      </c>
      <c r="E307" s="11">
        <v>129</v>
      </c>
      <c r="F307" s="11"/>
      <c r="G307" s="11"/>
      <c r="H307" s="11">
        <v>39</v>
      </c>
      <c r="I307" s="11">
        <v>46</v>
      </c>
      <c r="J307" s="11"/>
      <c r="K307" s="11">
        <v>4</v>
      </c>
      <c r="L307" s="11" t="s">
        <v>2460</v>
      </c>
      <c r="M307" s="11" t="s">
        <v>2461</v>
      </c>
      <c r="N307" s="11" t="s">
        <v>2462</v>
      </c>
      <c r="O307" s="11" t="s">
        <v>2463</v>
      </c>
      <c r="P307" s="11" t="s">
        <v>2464</v>
      </c>
      <c r="Q307" s="11" t="s">
        <v>2465</v>
      </c>
      <c r="R307" s="11" t="s">
        <v>34</v>
      </c>
      <c r="S307" s="11" t="s">
        <v>33</v>
      </c>
      <c r="T307" s="11" t="s">
        <v>2466</v>
      </c>
      <c r="U307" s="71"/>
      <c r="V307" s="57" t="s">
        <v>63</v>
      </c>
      <c r="W307" s="58" t="s">
        <v>28</v>
      </c>
      <c r="X307" s="58" t="str">
        <f t="shared" si="263"/>
        <v>NPolymer-based</v>
      </c>
      <c r="Y307" s="58" t="s">
        <v>191</v>
      </c>
      <c r="Z307" s="58" t="str">
        <f t="shared" si="264"/>
        <v>NHEMOLYSIS</v>
      </c>
      <c r="AA307" s="58" t="str">
        <f t="shared" si="265"/>
        <v>NPolymer-basedHEMOLYSIS</v>
      </c>
      <c r="AB307" s="8"/>
      <c r="AC307" s="8"/>
      <c r="AD307" s="8"/>
      <c r="AE307" s="8"/>
      <c r="AF307" s="8"/>
      <c r="AG307" s="8"/>
      <c r="AH307" s="8"/>
      <c r="AI307" s="8"/>
      <c r="AJ307" s="8"/>
      <c r="AK307" s="8">
        <f t="shared" si="222"/>
        <v>0</v>
      </c>
      <c r="AL307" s="8">
        <f t="shared" si="223"/>
        <v>0</v>
      </c>
      <c r="AM307" s="8">
        <f t="shared" si="224"/>
        <v>0</v>
      </c>
      <c r="AN307" s="8">
        <f t="shared" si="225"/>
        <v>0</v>
      </c>
      <c r="AO307" s="8">
        <f t="shared" si="226"/>
        <v>0</v>
      </c>
      <c r="AP307" s="8">
        <f t="shared" si="227"/>
        <v>0</v>
      </c>
      <c r="AQ307" s="8">
        <f t="shared" si="228"/>
        <v>0</v>
      </c>
      <c r="AR307" s="8">
        <f t="shared" si="229"/>
        <v>0</v>
      </c>
      <c r="AS307" s="8">
        <f t="shared" si="230"/>
        <v>0</v>
      </c>
      <c r="AT307" s="8">
        <f t="shared" si="231"/>
        <v>0</v>
      </c>
      <c r="AU307" s="8">
        <f t="shared" si="232"/>
        <v>0</v>
      </c>
      <c r="AV307" s="8">
        <f t="shared" si="233"/>
        <v>0</v>
      </c>
      <c r="AW307" s="8">
        <f t="shared" si="234"/>
        <v>0</v>
      </c>
      <c r="AX307" s="8">
        <f t="shared" si="235"/>
        <v>0</v>
      </c>
      <c r="AY307" s="8">
        <f t="shared" si="236"/>
        <v>0</v>
      </c>
      <c r="AZ307" s="8">
        <f t="shared" si="237"/>
        <v>0</v>
      </c>
      <c r="BA307" s="8">
        <f t="shared" si="238"/>
        <v>0</v>
      </c>
      <c r="BB307" s="8">
        <f t="shared" si="239"/>
        <v>0</v>
      </c>
      <c r="BC307" s="8">
        <f t="shared" si="240"/>
        <v>0</v>
      </c>
      <c r="BD307" s="8">
        <f t="shared" si="241"/>
        <v>0</v>
      </c>
      <c r="BE307" s="8">
        <f t="shared" si="242"/>
        <v>0</v>
      </c>
      <c r="BF307" s="8">
        <f t="shared" si="243"/>
        <v>0</v>
      </c>
      <c r="BG307" s="8">
        <f t="shared" si="244"/>
        <v>0</v>
      </c>
      <c r="BH307" s="8">
        <f t="shared" si="245"/>
        <v>0</v>
      </c>
      <c r="BI307" s="8">
        <f t="shared" si="246"/>
        <v>0</v>
      </c>
      <c r="BJ307" s="8">
        <f t="shared" si="247"/>
        <v>0</v>
      </c>
      <c r="BK307" s="8">
        <f t="shared" si="248"/>
        <v>0</v>
      </c>
      <c r="BL307" s="8">
        <f t="shared" si="249"/>
        <v>0</v>
      </c>
      <c r="BM307" s="8">
        <f t="shared" si="250"/>
        <v>0</v>
      </c>
      <c r="BN307" s="8">
        <f t="shared" si="221"/>
        <v>0</v>
      </c>
      <c r="BO307" s="8">
        <f t="shared" si="251"/>
        <v>0</v>
      </c>
      <c r="BP307" s="8">
        <f t="shared" si="252"/>
        <v>0</v>
      </c>
      <c r="BQ307" s="8">
        <f t="shared" si="253"/>
        <v>0</v>
      </c>
      <c r="BR307" s="8">
        <f t="shared" si="254"/>
        <v>0</v>
      </c>
      <c r="BS307" s="8">
        <f t="shared" si="255"/>
        <v>0</v>
      </c>
      <c r="BT307" s="44">
        <f t="shared" si="256"/>
        <v>0</v>
      </c>
      <c r="BU307" s="7"/>
    </row>
    <row r="308" spans="1:73" s="15" customFormat="1" ht="28.8" x14ac:dyDescent="0.3">
      <c r="A308" s="11" t="s">
        <v>368</v>
      </c>
      <c r="B308" s="11" t="s">
        <v>367</v>
      </c>
      <c r="C308" s="11">
        <v>2015</v>
      </c>
      <c r="D308" s="11" t="s">
        <v>147</v>
      </c>
      <c r="E308" s="11">
        <v>10</v>
      </c>
      <c r="F308" s="11"/>
      <c r="G308" s="11"/>
      <c r="H308" s="11">
        <v>1493</v>
      </c>
      <c r="I308" s="11">
        <v>1503</v>
      </c>
      <c r="J308" s="11"/>
      <c r="K308" s="11">
        <v>1</v>
      </c>
      <c r="L308" s="11" t="s">
        <v>366</v>
      </c>
      <c r="M308" s="11" t="s">
        <v>365</v>
      </c>
      <c r="N308" s="11" t="s">
        <v>2467</v>
      </c>
      <c r="O308" s="11" t="s">
        <v>2468</v>
      </c>
      <c r="P308" s="11" t="s">
        <v>364</v>
      </c>
      <c r="Q308" s="11" t="s">
        <v>2469</v>
      </c>
      <c r="R308" s="11" t="s">
        <v>34</v>
      </c>
      <c r="S308" s="11" t="s">
        <v>33</v>
      </c>
      <c r="T308" s="11" t="s">
        <v>363</v>
      </c>
      <c r="U308" s="71"/>
      <c r="V308" s="57" t="s">
        <v>63</v>
      </c>
      <c r="W308" s="58" t="s">
        <v>30</v>
      </c>
      <c r="X308" s="58" t="str">
        <f t="shared" si="263"/>
        <v>NLipid-based</v>
      </c>
      <c r="Y308" s="58" t="s">
        <v>191</v>
      </c>
      <c r="Z308" s="58" t="str">
        <f t="shared" si="264"/>
        <v>NHEMOLYSIS</v>
      </c>
      <c r="AA308" s="58" t="str">
        <f t="shared" si="265"/>
        <v>NLipid-basedHEMOLYSIS</v>
      </c>
      <c r="AB308" s="8"/>
      <c r="AC308" s="8"/>
      <c r="AD308" s="8"/>
      <c r="AE308" s="8"/>
      <c r="AF308" s="8"/>
      <c r="AG308" s="8"/>
      <c r="AH308" s="8"/>
      <c r="AI308" s="8"/>
      <c r="AJ308" s="8"/>
      <c r="AK308" s="8">
        <f t="shared" si="222"/>
        <v>0</v>
      </c>
      <c r="AL308" s="8">
        <f t="shared" si="223"/>
        <v>0</v>
      </c>
      <c r="AM308" s="8">
        <f t="shared" si="224"/>
        <v>0</v>
      </c>
      <c r="AN308" s="8">
        <f t="shared" si="225"/>
        <v>0</v>
      </c>
      <c r="AO308" s="8">
        <f t="shared" si="226"/>
        <v>0</v>
      </c>
      <c r="AP308" s="8">
        <f t="shared" si="227"/>
        <v>0</v>
      </c>
      <c r="AQ308" s="8">
        <f t="shared" si="228"/>
        <v>0</v>
      </c>
      <c r="AR308" s="8">
        <f t="shared" si="229"/>
        <v>0</v>
      </c>
      <c r="AS308" s="8">
        <f t="shared" si="230"/>
        <v>0</v>
      </c>
      <c r="AT308" s="8">
        <f t="shared" si="231"/>
        <v>0</v>
      </c>
      <c r="AU308" s="8">
        <f t="shared" si="232"/>
        <v>0</v>
      </c>
      <c r="AV308" s="8">
        <f t="shared" si="233"/>
        <v>0</v>
      </c>
      <c r="AW308" s="8">
        <f t="shared" si="234"/>
        <v>0</v>
      </c>
      <c r="AX308" s="8">
        <f t="shared" si="235"/>
        <v>0</v>
      </c>
      <c r="AY308" s="8">
        <f t="shared" si="236"/>
        <v>0</v>
      </c>
      <c r="AZ308" s="8">
        <f t="shared" si="237"/>
        <v>0</v>
      </c>
      <c r="BA308" s="8">
        <f t="shared" si="238"/>
        <v>0</v>
      </c>
      <c r="BB308" s="8">
        <f t="shared" si="239"/>
        <v>0</v>
      </c>
      <c r="BC308" s="8">
        <f t="shared" si="240"/>
        <v>0</v>
      </c>
      <c r="BD308" s="8">
        <f t="shared" si="241"/>
        <v>0</v>
      </c>
      <c r="BE308" s="8">
        <f t="shared" si="242"/>
        <v>0</v>
      </c>
      <c r="BF308" s="8">
        <f t="shared" si="243"/>
        <v>0</v>
      </c>
      <c r="BG308" s="8">
        <f t="shared" si="244"/>
        <v>0</v>
      </c>
      <c r="BH308" s="8">
        <f t="shared" si="245"/>
        <v>0</v>
      </c>
      <c r="BI308" s="8">
        <f t="shared" si="246"/>
        <v>0</v>
      </c>
      <c r="BJ308" s="8">
        <f t="shared" si="247"/>
        <v>0</v>
      </c>
      <c r="BK308" s="8">
        <f t="shared" si="248"/>
        <v>0</v>
      </c>
      <c r="BL308" s="8">
        <f t="shared" si="249"/>
        <v>0</v>
      </c>
      <c r="BM308" s="8">
        <f t="shared" si="250"/>
        <v>0</v>
      </c>
      <c r="BN308" s="8">
        <f t="shared" si="221"/>
        <v>0</v>
      </c>
      <c r="BO308" s="8">
        <f t="shared" si="251"/>
        <v>0</v>
      </c>
      <c r="BP308" s="8">
        <f t="shared" si="252"/>
        <v>0</v>
      </c>
      <c r="BQ308" s="8">
        <f t="shared" si="253"/>
        <v>0</v>
      </c>
      <c r="BR308" s="8">
        <f t="shared" si="254"/>
        <v>0</v>
      </c>
      <c r="BS308" s="8">
        <f t="shared" si="255"/>
        <v>0</v>
      </c>
      <c r="BT308" s="44">
        <f t="shared" si="256"/>
        <v>0</v>
      </c>
      <c r="BU308" s="7"/>
    </row>
    <row r="309" spans="1:73" s="15" customFormat="1" ht="28.8" x14ac:dyDescent="0.3">
      <c r="A309" s="11" t="s">
        <v>2470</v>
      </c>
      <c r="B309" s="11" t="s">
        <v>4260</v>
      </c>
      <c r="C309" s="11">
        <v>2015</v>
      </c>
      <c r="D309" s="11" t="s">
        <v>250</v>
      </c>
      <c r="E309" s="11">
        <v>17</v>
      </c>
      <c r="F309" s="11">
        <v>2</v>
      </c>
      <c r="G309" s="11">
        <v>61</v>
      </c>
      <c r="H309" s="11"/>
      <c r="I309" s="11"/>
      <c r="J309" s="11">
        <v>17</v>
      </c>
      <c r="K309" s="11">
        <v>3</v>
      </c>
      <c r="L309" s="11" t="s">
        <v>2471</v>
      </c>
      <c r="M309" s="11" t="s">
        <v>2472</v>
      </c>
      <c r="N309" s="11" t="s">
        <v>2473</v>
      </c>
      <c r="O309" s="11" t="s">
        <v>2474</v>
      </c>
      <c r="P309" s="11" t="s">
        <v>2475</v>
      </c>
      <c r="Q309" s="11" t="s">
        <v>2476</v>
      </c>
      <c r="R309" s="11" t="s">
        <v>34</v>
      </c>
      <c r="S309" s="11" t="s">
        <v>33</v>
      </c>
      <c r="T309" s="11" t="s">
        <v>2477</v>
      </c>
      <c r="U309" s="71"/>
      <c r="V309" s="57" t="s">
        <v>63</v>
      </c>
      <c r="W309" s="58" t="s">
        <v>28</v>
      </c>
      <c r="X309" s="58" t="str">
        <f t="shared" si="263"/>
        <v>NPolymer-based</v>
      </c>
      <c r="Y309" s="58" t="s">
        <v>191</v>
      </c>
      <c r="Z309" s="58" t="str">
        <f t="shared" si="264"/>
        <v>NHEMOLYSIS</v>
      </c>
      <c r="AA309" s="58" t="str">
        <f t="shared" si="265"/>
        <v>NPolymer-basedHEMOLYSIS</v>
      </c>
      <c r="AB309" s="8"/>
      <c r="AC309" s="8"/>
      <c r="AD309" s="8"/>
      <c r="AE309" s="8"/>
      <c r="AF309" s="8"/>
      <c r="AG309" s="8"/>
      <c r="AH309" s="8"/>
      <c r="AI309" s="8"/>
      <c r="AJ309" s="8"/>
      <c r="AK309" s="8">
        <f t="shared" si="222"/>
        <v>0</v>
      </c>
      <c r="AL309" s="8">
        <f t="shared" si="223"/>
        <v>0</v>
      </c>
      <c r="AM309" s="8">
        <f t="shared" si="224"/>
        <v>0</v>
      </c>
      <c r="AN309" s="8">
        <f t="shared" si="225"/>
        <v>0</v>
      </c>
      <c r="AO309" s="8">
        <f t="shared" si="226"/>
        <v>0</v>
      </c>
      <c r="AP309" s="8">
        <f t="shared" si="227"/>
        <v>0</v>
      </c>
      <c r="AQ309" s="8">
        <f t="shared" si="228"/>
        <v>0</v>
      </c>
      <c r="AR309" s="8">
        <f t="shared" si="229"/>
        <v>0</v>
      </c>
      <c r="AS309" s="8">
        <f t="shared" si="230"/>
        <v>0</v>
      </c>
      <c r="AT309" s="8">
        <f t="shared" si="231"/>
        <v>0</v>
      </c>
      <c r="AU309" s="8">
        <f t="shared" si="232"/>
        <v>0</v>
      </c>
      <c r="AV309" s="8">
        <f t="shared" si="233"/>
        <v>0</v>
      </c>
      <c r="AW309" s="8">
        <f t="shared" si="234"/>
        <v>0</v>
      </c>
      <c r="AX309" s="8">
        <f t="shared" si="235"/>
        <v>0</v>
      </c>
      <c r="AY309" s="8">
        <f t="shared" si="236"/>
        <v>0</v>
      </c>
      <c r="AZ309" s="8">
        <f t="shared" si="237"/>
        <v>0</v>
      </c>
      <c r="BA309" s="8">
        <f t="shared" si="238"/>
        <v>0</v>
      </c>
      <c r="BB309" s="8">
        <f t="shared" si="239"/>
        <v>0</v>
      </c>
      <c r="BC309" s="8">
        <f t="shared" si="240"/>
        <v>0</v>
      </c>
      <c r="BD309" s="8">
        <f t="shared" si="241"/>
        <v>0</v>
      </c>
      <c r="BE309" s="8">
        <f t="shared" si="242"/>
        <v>0</v>
      </c>
      <c r="BF309" s="8">
        <f t="shared" si="243"/>
        <v>0</v>
      </c>
      <c r="BG309" s="8">
        <f t="shared" si="244"/>
        <v>0</v>
      </c>
      <c r="BH309" s="8">
        <f t="shared" si="245"/>
        <v>0</v>
      </c>
      <c r="BI309" s="8">
        <f t="shared" si="246"/>
        <v>0</v>
      </c>
      <c r="BJ309" s="8">
        <f t="shared" si="247"/>
        <v>0</v>
      </c>
      <c r="BK309" s="8">
        <f t="shared" si="248"/>
        <v>0</v>
      </c>
      <c r="BL309" s="8">
        <f t="shared" si="249"/>
        <v>0</v>
      </c>
      <c r="BM309" s="8">
        <f t="shared" si="250"/>
        <v>0</v>
      </c>
      <c r="BN309" s="8">
        <f t="shared" si="221"/>
        <v>0</v>
      </c>
      <c r="BO309" s="8">
        <f t="shared" si="251"/>
        <v>0</v>
      </c>
      <c r="BP309" s="8">
        <f t="shared" si="252"/>
        <v>0</v>
      </c>
      <c r="BQ309" s="8">
        <f t="shared" si="253"/>
        <v>0</v>
      </c>
      <c r="BR309" s="8">
        <f t="shared" si="254"/>
        <v>0</v>
      </c>
      <c r="BS309" s="8">
        <f t="shared" si="255"/>
        <v>0</v>
      </c>
      <c r="BT309" s="44">
        <f t="shared" si="256"/>
        <v>0</v>
      </c>
      <c r="BU309" s="7"/>
    </row>
    <row r="310" spans="1:73" s="15" customFormat="1" ht="28.8" x14ac:dyDescent="0.3">
      <c r="A310" s="11" t="s">
        <v>362</v>
      </c>
      <c r="B310" s="11" t="s">
        <v>361</v>
      </c>
      <c r="C310" s="11">
        <v>2015</v>
      </c>
      <c r="D310" s="11" t="s">
        <v>196</v>
      </c>
      <c r="E310" s="11">
        <v>478</v>
      </c>
      <c r="F310" s="11">
        <v>1</v>
      </c>
      <c r="G310" s="11"/>
      <c r="H310" s="11">
        <v>19</v>
      </c>
      <c r="I310" s="11">
        <v>30</v>
      </c>
      <c r="J310" s="11"/>
      <c r="K310" s="11">
        <v>6</v>
      </c>
      <c r="L310" s="11" t="s">
        <v>360</v>
      </c>
      <c r="M310" s="11" t="s">
        <v>359</v>
      </c>
      <c r="N310" s="11" t="s">
        <v>2478</v>
      </c>
      <c r="O310" s="11" t="s">
        <v>2479</v>
      </c>
      <c r="P310" s="11" t="s">
        <v>358</v>
      </c>
      <c r="Q310" s="11" t="s">
        <v>2480</v>
      </c>
      <c r="R310" s="11" t="s">
        <v>34</v>
      </c>
      <c r="S310" s="11" t="s">
        <v>33</v>
      </c>
      <c r="T310" s="11" t="s">
        <v>357</v>
      </c>
      <c r="U310" s="71"/>
      <c r="V310" s="57" t="s">
        <v>63</v>
      </c>
      <c r="W310" s="58" t="s">
        <v>28</v>
      </c>
      <c r="X310" s="58" t="str">
        <f t="shared" si="263"/>
        <v>NPolymer-based</v>
      </c>
      <c r="Y310" s="58" t="s">
        <v>191</v>
      </c>
      <c r="Z310" s="58" t="str">
        <f t="shared" si="264"/>
        <v>NHEMOLYSIS</v>
      </c>
      <c r="AA310" s="58" t="str">
        <f t="shared" si="265"/>
        <v>NPolymer-basedHEMOLYSIS</v>
      </c>
      <c r="AB310" s="8"/>
      <c r="AC310" s="8"/>
      <c r="AD310" s="8"/>
      <c r="AE310" s="8"/>
      <c r="AF310" s="8"/>
      <c r="AG310" s="8"/>
      <c r="AH310" s="8"/>
      <c r="AI310" s="8"/>
      <c r="AJ310" s="8"/>
      <c r="AK310" s="8">
        <f t="shared" si="222"/>
        <v>0</v>
      </c>
      <c r="AL310" s="8">
        <f t="shared" si="223"/>
        <v>0</v>
      </c>
      <c r="AM310" s="8">
        <f t="shared" si="224"/>
        <v>0</v>
      </c>
      <c r="AN310" s="8">
        <f t="shared" si="225"/>
        <v>0</v>
      </c>
      <c r="AO310" s="8">
        <f t="shared" si="226"/>
        <v>0</v>
      </c>
      <c r="AP310" s="8">
        <f t="shared" si="227"/>
        <v>0</v>
      </c>
      <c r="AQ310" s="8">
        <f t="shared" si="228"/>
        <v>0</v>
      </c>
      <c r="AR310" s="8">
        <f t="shared" si="229"/>
        <v>0</v>
      </c>
      <c r="AS310" s="8">
        <f t="shared" si="230"/>
        <v>0</v>
      </c>
      <c r="AT310" s="8">
        <f t="shared" si="231"/>
        <v>0</v>
      </c>
      <c r="AU310" s="8">
        <f t="shared" si="232"/>
        <v>0</v>
      </c>
      <c r="AV310" s="8">
        <f t="shared" si="233"/>
        <v>0</v>
      </c>
      <c r="AW310" s="8">
        <f t="shared" si="234"/>
        <v>0</v>
      </c>
      <c r="AX310" s="8">
        <f t="shared" si="235"/>
        <v>0</v>
      </c>
      <c r="AY310" s="8">
        <f t="shared" si="236"/>
        <v>0</v>
      </c>
      <c r="AZ310" s="8">
        <f t="shared" si="237"/>
        <v>0</v>
      </c>
      <c r="BA310" s="8">
        <f t="shared" si="238"/>
        <v>0</v>
      </c>
      <c r="BB310" s="8">
        <f t="shared" si="239"/>
        <v>0</v>
      </c>
      <c r="BC310" s="8">
        <f t="shared" si="240"/>
        <v>0</v>
      </c>
      <c r="BD310" s="8">
        <f t="shared" si="241"/>
        <v>0</v>
      </c>
      <c r="BE310" s="8">
        <f t="shared" si="242"/>
        <v>0</v>
      </c>
      <c r="BF310" s="8">
        <f t="shared" si="243"/>
        <v>0</v>
      </c>
      <c r="BG310" s="8">
        <f t="shared" si="244"/>
        <v>0</v>
      </c>
      <c r="BH310" s="8">
        <f t="shared" si="245"/>
        <v>0</v>
      </c>
      <c r="BI310" s="8">
        <f t="shared" si="246"/>
        <v>0</v>
      </c>
      <c r="BJ310" s="8">
        <f t="shared" si="247"/>
        <v>0</v>
      </c>
      <c r="BK310" s="8">
        <f t="shared" si="248"/>
        <v>0</v>
      </c>
      <c r="BL310" s="8">
        <f t="shared" si="249"/>
        <v>0</v>
      </c>
      <c r="BM310" s="8">
        <f t="shared" si="250"/>
        <v>0</v>
      </c>
      <c r="BN310" s="8">
        <f t="shared" si="221"/>
        <v>0</v>
      </c>
      <c r="BO310" s="8">
        <f t="shared" si="251"/>
        <v>0</v>
      </c>
      <c r="BP310" s="8">
        <f t="shared" si="252"/>
        <v>0</v>
      </c>
      <c r="BQ310" s="8">
        <f t="shared" si="253"/>
        <v>0</v>
      </c>
      <c r="BR310" s="8">
        <f t="shared" si="254"/>
        <v>0</v>
      </c>
      <c r="BS310" s="8">
        <f t="shared" si="255"/>
        <v>0</v>
      </c>
      <c r="BT310" s="44">
        <f t="shared" si="256"/>
        <v>0</v>
      </c>
      <c r="BU310" s="7"/>
    </row>
    <row r="311" spans="1:73" s="15" customFormat="1" ht="28.8" x14ac:dyDescent="0.3">
      <c r="A311" s="11" t="s">
        <v>2481</v>
      </c>
      <c r="B311" s="11" t="s">
        <v>4261</v>
      </c>
      <c r="C311" s="11">
        <v>2015</v>
      </c>
      <c r="D311" s="11" t="s">
        <v>2482</v>
      </c>
      <c r="E311" s="11">
        <v>71</v>
      </c>
      <c r="F311" s="11"/>
      <c r="G311" s="11"/>
      <c r="H311" s="11">
        <v>201</v>
      </c>
      <c r="I311" s="11">
        <v>209</v>
      </c>
      <c r="J311" s="11"/>
      <c r="K311" s="11">
        <v>3</v>
      </c>
      <c r="L311" s="11" t="s">
        <v>2483</v>
      </c>
      <c r="M311" s="11" t="s">
        <v>2484</v>
      </c>
      <c r="N311" s="11" t="s">
        <v>2485</v>
      </c>
      <c r="O311" s="11" t="s">
        <v>2486</v>
      </c>
      <c r="P311" s="11" t="s">
        <v>2487</v>
      </c>
      <c r="Q311" s="11" t="s">
        <v>2488</v>
      </c>
      <c r="R311" s="11" t="s">
        <v>34</v>
      </c>
      <c r="S311" s="11" t="s">
        <v>33</v>
      </c>
      <c r="T311" s="11" t="s">
        <v>2489</v>
      </c>
      <c r="U311" s="71"/>
      <c r="V311" s="57" t="s">
        <v>63</v>
      </c>
      <c r="W311" s="58" t="s">
        <v>28</v>
      </c>
      <c r="X311" s="58" t="str">
        <f t="shared" si="263"/>
        <v>NPolymer-based</v>
      </c>
      <c r="Y311" s="58" t="s">
        <v>191</v>
      </c>
      <c r="Z311" s="58" t="str">
        <f t="shared" si="264"/>
        <v>NHEMOLYSIS</v>
      </c>
      <c r="AA311" s="58" t="str">
        <f t="shared" si="265"/>
        <v>NPolymer-basedHEMOLYSIS</v>
      </c>
      <c r="AB311" s="8"/>
      <c r="AC311" s="8"/>
      <c r="AD311" s="8"/>
      <c r="AE311" s="8"/>
      <c r="AF311" s="8"/>
      <c r="AG311" s="8"/>
      <c r="AH311" s="8"/>
      <c r="AI311" s="8"/>
      <c r="AJ311" s="8"/>
      <c r="AK311" s="8">
        <f t="shared" si="222"/>
        <v>0</v>
      </c>
      <c r="AL311" s="8">
        <f t="shared" si="223"/>
        <v>0</v>
      </c>
      <c r="AM311" s="8">
        <f t="shared" si="224"/>
        <v>0</v>
      </c>
      <c r="AN311" s="8">
        <f t="shared" si="225"/>
        <v>0</v>
      </c>
      <c r="AO311" s="8">
        <f t="shared" si="226"/>
        <v>0</v>
      </c>
      <c r="AP311" s="8">
        <f t="shared" si="227"/>
        <v>0</v>
      </c>
      <c r="AQ311" s="8">
        <f t="shared" si="228"/>
        <v>0</v>
      </c>
      <c r="AR311" s="8">
        <f t="shared" si="229"/>
        <v>0</v>
      </c>
      <c r="AS311" s="8">
        <f t="shared" si="230"/>
        <v>0</v>
      </c>
      <c r="AT311" s="8">
        <f t="shared" si="231"/>
        <v>0</v>
      </c>
      <c r="AU311" s="8">
        <f t="shared" si="232"/>
        <v>0</v>
      </c>
      <c r="AV311" s="8">
        <f t="shared" si="233"/>
        <v>0</v>
      </c>
      <c r="AW311" s="8">
        <f t="shared" si="234"/>
        <v>0</v>
      </c>
      <c r="AX311" s="8">
        <f t="shared" si="235"/>
        <v>0</v>
      </c>
      <c r="AY311" s="8">
        <f t="shared" si="236"/>
        <v>0</v>
      </c>
      <c r="AZ311" s="8">
        <f t="shared" si="237"/>
        <v>0</v>
      </c>
      <c r="BA311" s="8">
        <f t="shared" si="238"/>
        <v>0</v>
      </c>
      <c r="BB311" s="8">
        <f t="shared" si="239"/>
        <v>0</v>
      </c>
      <c r="BC311" s="8">
        <f t="shared" si="240"/>
        <v>0</v>
      </c>
      <c r="BD311" s="8">
        <f t="shared" si="241"/>
        <v>0</v>
      </c>
      <c r="BE311" s="8">
        <f t="shared" si="242"/>
        <v>0</v>
      </c>
      <c r="BF311" s="8">
        <f t="shared" si="243"/>
        <v>0</v>
      </c>
      <c r="BG311" s="8">
        <f t="shared" si="244"/>
        <v>0</v>
      </c>
      <c r="BH311" s="8">
        <f t="shared" si="245"/>
        <v>0</v>
      </c>
      <c r="BI311" s="8">
        <f t="shared" si="246"/>
        <v>0</v>
      </c>
      <c r="BJ311" s="8">
        <f t="shared" si="247"/>
        <v>0</v>
      </c>
      <c r="BK311" s="8">
        <f t="shared" si="248"/>
        <v>0</v>
      </c>
      <c r="BL311" s="8">
        <f t="shared" si="249"/>
        <v>0</v>
      </c>
      <c r="BM311" s="8">
        <f t="shared" si="250"/>
        <v>0</v>
      </c>
      <c r="BN311" s="8">
        <f t="shared" si="221"/>
        <v>0</v>
      </c>
      <c r="BO311" s="8">
        <f t="shared" si="251"/>
        <v>0</v>
      </c>
      <c r="BP311" s="8">
        <f t="shared" si="252"/>
        <v>0</v>
      </c>
      <c r="BQ311" s="8">
        <f t="shared" si="253"/>
        <v>0</v>
      </c>
      <c r="BR311" s="8">
        <f t="shared" si="254"/>
        <v>0</v>
      </c>
      <c r="BS311" s="8">
        <f t="shared" si="255"/>
        <v>0</v>
      </c>
      <c r="BT311" s="44">
        <f t="shared" si="256"/>
        <v>0</v>
      </c>
      <c r="BU311" s="7"/>
    </row>
    <row r="312" spans="1:73" s="15" customFormat="1" ht="28.8" x14ac:dyDescent="0.3">
      <c r="A312" s="11" t="s">
        <v>356</v>
      </c>
      <c r="B312" s="11" t="s">
        <v>355</v>
      </c>
      <c r="C312" s="11">
        <v>2015</v>
      </c>
      <c r="D312" s="11" t="s">
        <v>117</v>
      </c>
      <c r="E312" s="11">
        <v>9</v>
      </c>
      <c r="F312" s="11">
        <v>1</v>
      </c>
      <c r="G312" s="11"/>
      <c r="H312" s="11">
        <v>191</v>
      </c>
      <c r="I312" s="11">
        <v>205</v>
      </c>
      <c r="J312" s="11"/>
      <c r="K312" s="11">
        <v>57</v>
      </c>
      <c r="L312" s="11" t="s">
        <v>354</v>
      </c>
      <c r="M312" s="11" t="s">
        <v>353</v>
      </c>
      <c r="N312" s="11" t="s">
        <v>2490</v>
      </c>
      <c r="O312" s="11" t="s">
        <v>2491</v>
      </c>
      <c r="P312" s="11" t="s">
        <v>352</v>
      </c>
      <c r="Q312" s="11" t="s">
        <v>2492</v>
      </c>
      <c r="R312" s="11" t="s">
        <v>34</v>
      </c>
      <c r="S312" s="11" t="s">
        <v>33</v>
      </c>
      <c r="T312" s="11" t="s">
        <v>351</v>
      </c>
      <c r="U312" s="71"/>
      <c r="V312" s="57" t="s">
        <v>63</v>
      </c>
      <c r="W312" s="58" t="s">
        <v>26</v>
      </c>
      <c r="X312" s="58" t="str">
        <f t="shared" si="263"/>
        <v>NInorganic</v>
      </c>
      <c r="Y312" s="58" t="s">
        <v>191</v>
      </c>
      <c r="Z312" s="58" t="str">
        <f t="shared" si="264"/>
        <v>NHEMOLYSIS</v>
      </c>
      <c r="AA312" s="58" t="str">
        <f t="shared" si="265"/>
        <v>NInorganicHEMOLYSIS</v>
      </c>
      <c r="AB312" s="8"/>
      <c r="AC312" s="8"/>
      <c r="AD312" s="8"/>
      <c r="AE312" s="8"/>
      <c r="AF312" s="8"/>
      <c r="AG312" s="8"/>
      <c r="AH312" s="8"/>
      <c r="AI312" s="8"/>
      <c r="AJ312" s="8"/>
      <c r="AK312" s="8">
        <f t="shared" si="222"/>
        <v>0</v>
      </c>
      <c r="AL312" s="8">
        <f t="shared" si="223"/>
        <v>0</v>
      </c>
      <c r="AM312" s="8">
        <f t="shared" si="224"/>
        <v>0</v>
      </c>
      <c r="AN312" s="8">
        <f t="shared" si="225"/>
        <v>0</v>
      </c>
      <c r="AO312" s="8">
        <f t="shared" si="226"/>
        <v>0</v>
      </c>
      <c r="AP312" s="8">
        <f t="shared" si="227"/>
        <v>0</v>
      </c>
      <c r="AQ312" s="8">
        <f t="shared" si="228"/>
        <v>0</v>
      </c>
      <c r="AR312" s="8">
        <f t="shared" si="229"/>
        <v>0</v>
      </c>
      <c r="AS312" s="8">
        <f t="shared" si="230"/>
        <v>0</v>
      </c>
      <c r="AT312" s="8">
        <f t="shared" si="231"/>
        <v>0</v>
      </c>
      <c r="AU312" s="8">
        <f t="shared" si="232"/>
        <v>0</v>
      </c>
      <c r="AV312" s="8">
        <f t="shared" si="233"/>
        <v>0</v>
      </c>
      <c r="AW312" s="8">
        <f t="shared" si="234"/>
        <v>0</v>
      </c>
      <c r="AX312" s="8">
        <f t="shared" si="235"/>
        <v>0</v>
      </c>
      <c r="AY312" s="8">
        <f t="shared" si="236"/>
        <v>0</v>
      </c>
      <c r="AZ312" s="8">
        <f t="shared" si="237"/>
        <v>0</v>
      </c>
      <c r="BA312" s="8">
        <f t="shared" si="238"/>
        <v>0</v>
      </c>
      <c r="BB312" s="8">
        <f t="shared" si="239"/>
        <v>0</v>
      </c>
      <c r="BC312" s="8">
        <f t="shared" si="240"/>
        <v>0</v>
      </c>
      <c r="BD312" s="8">
        <f t="shared" si="241"/>
        <v>0</v>
      </c>
      <c r="BE312" s="8">
        <f t="shared" si="242"/>
        <v>0</v>
      </c>
      <c r="BF312" s="8">
        <f t="shared" si="243"/>
        <v>0</v>
      </c>
      <c r="BG312" s="8">
        <f t="shared" si="244"/>
        <v>0</v>
      </c>
      <c r="BH312" s="8">
        <f t="shared" si="245"/>
        <v>0</v>
      </c>
      <c r="BI312" s="8">
        <f t="shared" si="246"/>
        <v>0</v>
      </c>
      <c r="BJ312" s="8">
        <f t="shared" si="247"/>
        <v>0</v>
      </c>
      <c r="BK312" s="8">
        <f t="shared" si="248"/>
        <v>0</v>
      </c>
      <c r="BL312" s="8">
        <f t="shared" si="249"/>
        <v>0</v>
      </c>
      <c r="BM312" s="8">
        <f t="shared" si="250"/>
        <v>0</v>
      </c>
      <c r="BN312" s="8">
        <f t="shared" si="221"/>
        <v>0</v>
      </c>
      <c r="BO312" s="8">
        <f t="shared" si="251"/>
        <v>0</v>
      </c>
      <c r="BP312" s="8">
        <f t="shared" si="252"/>
        <v>0</v>
      </c>
      <c r="BQ312" s="8">
        <f t="shared" si="253"/>
        <v>0</v>
      </c>
      <c r="BR312" s="8">
        <f t="shared" si="254"/>
        <v>0</v>
      </c>
      <c r="BS312" s="8">
        <f t="shared" si="255"/>
        <v>0</v>
      </c>
      <c r="BT312" s="44">
        <f t="shared" si="256"/>
        <v>0</v>
      </c>
      <c r="BU312" s="7"/>
    </row>
    <row r="313" spans="1:73" s="15" customFormat="1" ht="28.8" x14ac:dyDescent="0.3">
      <c r="A313" s="11" t="s">
        <v>2493</v>
      </c>
      <c r="B313" s="11" t="s">
        <v>4262</v>
      </c>
      <c r="C313" s="11">
        <v>2015</v>
      </c>
      <c r="D313" s="11" t="s">
        <v>181</v>
      </c>
      <c r="E313" s="11">
        <v>46</v>
      </c>
      <c r="F313" s="11"/>
      <c r="G313" s="11"/>
      <c r="H313" s="11">
        <v>1</v>
      </c>
      <c r="I313" s="11">
        <v>12</v>
      </c>
      <c r="J313" s="11"/>
      <c r="K313" s="11">
        <v>22</v>
      </c>
      <c r="L313" s="11" t="s">
        <v>2494</v>
      </c>
      <c r="M313" s="11" t="s">
        <v>2495</v>
      </c>
      <c r="N313" s="11" t="s">
        <v>2496</v>
      </c>
      <c r="O313" s="11" t="s">
        <v>2497</v>
      </c>
      <c r="P313" s="11" t="s">
        <v>2498</v>
      </c>
      <c r="Q313" s="11" t="s">
        <v>2499</v>
      </c>
      <c r="R313" s="11" t="s">
        <v>34</v>
      </c>
      <c r="S313" s="11" t="s">
        <v>33</v>
      </c>
      <c r="T313" s="11" t="s">
        <v>2500</v>
      </c>
      <c r="U313" s="71"/>
      <c r="V313" s="57" t="s">
        <v>63</v>
      </c>
      <c r="W313" s="58" t="s">
        <v>26</v>
      </c>
      <c r="X313" s="58" t="str">
        <f t="shared" si="263"/>
        <v>NInorganic</v>
      </c>
      <c r="Y313" s="58" t="s">
        <v>191</v>
      </c>
      <c r="Z313" s="58" t="str">
        <f t="shared" si="264"/>
        <v>NHEMOLYSIS</v>
      </c>
      <c r="AA313" s="58" t="str">
        <f t="shared" si="265"/>
        <v>NInorganicHEMOLYSIS</v>
      </c>
      <c r="AB313" s="8"/>
      <c r="AC313" s="8"/>
      <c r="AD313" s="8"/>
      <c r="AE313" s="8"/>
      <c r="AF313" s="8"/>
      <c r="AG313" s="8"/>
      <c r="AH313" s="8"/>
      <c r="AI313" s="8"/>
      <c r="AJ313" s="8"/>
      <c r="AK313" s="8">
        <f t="shared" si="222"/>
        <v>0</v>
      </c>
      <c r="AL313" s="8">
        <f t="shared" si="223"/>
        <v>0</v>
      </c>
      <c r="AM313" s="8">
        <f t="shared" si="224"/>
        <v>0</v>
      </c>
      <c r="AN313" s="8">
        <f t="shared" si="225"/>
        <v>0</v>
      </c>
      <c r="AO313" s="8">
        <f t="shared" si="226"/>
        <v>0</v>
      </c>
      <c r="AP313" s="8">
        <f t="shared" si="227"/>
        <v>0</v>
      </c>
      <c r="AQ313" s="8">
        <f t="shared" si="228"/>
        <v>0</v>
      </c>
      <c r="AR313" s="8">
        <f t="shared" si="229"/>
        <v>0</v>
      </c>
      <c r="AS313" s="8">
        <f t="shared" si="230"/>
        <v>0</v>
      </c>
      <c r="AT313" s="8">
        <f t="shared" si="231"/>
        <v>0</v>
      </c>
      <c r="AU313" s="8">
        <f t="shared" si="232"/>
        <v>0</v>
      </c>
      <c r="AV313" s="8">
        <f t="shared" si="233"/>
        <v>0</v>
      </c>
      <c r="AW313" s="8">
        <f t="shared" si="234"/>
        <v>0</v>
      </c>
      <c r="AX313" s="8">
        <f t="shared" si="235"/>
        <v>0</v>
      </c>
      <c r="AY313" s="8">
        <f t="shared" si="236"/>
        <v>0</v>
      </c>
      <c r="AZ313" s="8">
        <f t="shared" si="237"/>
        <v>0</v>
      </c>
      <c r="BA313" s="8">
        <f t="shared" si="238"/>
        <v>0</v>
      </c>
      <c r="BB313" s="8">
        <f t="shared" si="239"/>
        <v>0</v>
      </c>
      <c r="BC313" s="8">
        <f t="shared" si="240"/>
        <v>0</v>
      </c>
      <c r="BD313" s="8">
        <f t="shared" si="241"/>
        <v>0</v>
      </c>
      <c r="BE313" s="8">
        <f t="shared" si="242"/>
        <v>0</v>
      </c>
      <c r="BF313" s="8">
        <f t="shared" si="243"/>
        <v>0</v>
      </c>
      <c r="BG313" s="8">
        <f t="shared" si="244"/>
        <v>0</v>
      </c>
      <c r="BH313" s="8">
        <f t="shared" si="245"/>
        <v>0</v>
      </c>
      <c r="BI313" s="8">
        <f t="shared" si="246"/>
        <v>0</v>
      </c>
      <c r="BJ313" s="8">
        <f t="shared" si="247"/>
        <v>0</v>
      </c>
      <c r="BK313" s="8">
        <f t="shared" si="248"/>
        <v>0</v>
      </c>
      <c r="BL313" s="8">
        <f t="shared" si="249"/>
        <v>0</v>
      </c>
      <c r="BM313" s="8">
        <f t="shared" si="250"/>
        <v>0</v>
      </c>
      <c r="BN313" s="8">
        <f t="shared" si="221"/>
        <v>0</v>
      </c>
      <c r="BO313" s="8">
        <f t="shared" si="251"/>
        <v>0</v>
      </c>
      <c r="BP313" s="8">
        <f t="shared" si="252"/>
        <v>0</v>
      </c>
      <c r="BQ313" s="8">
        <f t="shared" si="253"/>
        <v>0</v>
      </c>
      <c r="BR313" s="8">
        <f t="shared" si="254"/>
        <v>0</v>
      </c>
      <c r="BS313" s="8">
        <f t="shared" si="255"/>
        <v>0</v>
      </c>
      <c r="BT313" s="44">
        <f t="shared" si="256"/>
        <v>0</v>
      </c>
      <c r="BU313" s="7"/>
    </row>
    <row r="314" spans="1:73" s="15" customFormat="1" ht="28.8" x14ac:dyDescent="0.3">
      <c r="A314" s="11" t="s">
        <v>350</v>
      </c>
      <c r="B314" s="11" t="s">
        <v>349</v>
      </c>
      <c r="C314" s="11">
        <v>2015</v>
      </c>
      <c r="D314" s="11" t="s">
        <v>348</v>
      </c>
      <c r="E314" s="11">
        <v>7</v>
      </c>
      <c r="F314" s="11">
        <v>17</v>
      </c>
      <c r="G314" s="11"/>
      <c r="H314" s="11">
        <v>7632</v>
      </c>
      <c r="I314" s="11">
        <v>7643</v>
      </c>
      <c r="J314" s="11"/>
      <c r="K314" s="11">
        <v>5</v>
      </c>
      <c r="L314" s="11" t="s">
        <v>347</v>
      </c>
      <c r="M314" s="11" t="s">
        <v>346</v>
      </c>
      <c r="N314" s="11" t="s">
        <v>2501</v>
      </c>
      <c r="O314" s="11" t="s">
        <v>2502</v>
      </c>
      <c r="P314" s="11" t="s">
        <v>345</v>
      </c>
      <c r="Q314" s="11"/>
      <c r="R314" s="11" t="s">
        <v>34</v>
      </c>
      <c r="S314" s="11" t="s">
        <v>33</v>
      </c>
      <c r="T314" s="11" t="s">
        <v>344</v>
      </c>
      <c r="U314" s="71"/>
      <c r="V314" s="57" t="s">
        <v>63</v>
      </c>
      <c r="W314" s="58" t="s">
        <v>26</v>
      </c>
      <c r="X314" s="58" t="str">
        <f t="shared" si="263"/>
        <v>NInorganic</v>
      </c>
      <c r="Y314" s="58" t="s">
        <v>191</v>
      </c>
      <c r="Z314" s="58" t="str">
        <f t="shared" si="264"/>
        <v>NHEMOLYSIS</v>
      </c>
      <c r="AA314" s="58" t="str">
        <f t="shared" si="265"/>
        <v>NInorganicHEMOLYSIS</v>
      </c>
      <c r="AB314" s="8"/>
      <c r="AC314" s="8"/>
      <c r="AD314" s="8"/>
      <c r="AE314" s="8"/>
      <c r="AF314" s="8"/>
      <c r="AG314" s="8"/>
      <c r="AH314" s="8"/>
      <c r="AI314" s="8"/>
      <c r="AJ314" s="8"/>
      <c r="AK314" s="8">
        <f t="shared" si="222"/>
        <v>0</v>
      </c>
      <c r="AL314" s="8">
        <f t="shared" si="223"/>
        <v>0</v>
      </c>
      <c r="AM314" s="8">
        <f t="shared" si="224"/>
        <v>0</v>
      </c>
      <c r="AN314" s="8">
        <f t="shared" si="225"/>
        <v>0</v>
      </c>
      <c r="AO314" s="8">
        <f t="shared" si="226"/>
        <v>0</v>
      </c>
      <c r="AP314" s="8">
        <f t="shared" si="227"/>
        <v>0</v>
      </c>
      <c r="AQ314" s="8">
        <f t="shared" si="228"/>
        <v>0</v>
      </c>
      <c r="AR314" s="8">
        <f t="shared" si="229"/>
        <v>0</v>
      </c>
      <c r="AS314" s="8">
        <f t="shared" si="230"/>
        <v>0</v>
      </c>
      <c r="AT314" s="8">
        <f t="shared" si="231"/>
        <v>0</v>
      </c>
      <c r="AU314" s="8">
        <f t="shared" si="232"/>
        <v>0</v>
      </c>
      <c r="AV314" s="8">
        <f t="shared" si="233"/>
        <v>0</v>
      </c>
      <c r="AW314" s="8">
        <f t="shared" si="234"/>
        <v>0</v>
      </c>
      <c r="AX314" s="8">
        <f t="shared" si="235"/>
        <v>0</v>
      </c>
      <c r="AY314" s="8">
        <f t="shared" si="236"/>
        <v>0</v>
      </c>
      <c r="AZ314" s="8">
        <f t="shared" si="237"/>
        <v>0</v>
      </c>
      <c r="BA314" s="8">
        <f t="shared" si="238"/>
        <v>0</v>
      </c>
      <c r="BB314" s="8">
        <f t="shared" si="239"/>
        <v>0</v>
      </c>
      <c r="BC314" s="8">
        <f t="shared" si="240"/>
        <v>0</v>
      </c>
      <c r="BD314" s="8">
        <f t="shared" si="241"/>
        <v>0</v>
      </c>
      <c r="BE314" s="8">
        <f t="shared" si="242"/>
        <v>0</v>
      </c>
      <c r="BF314" s="8">
        <f t="shared" si="243"/>
        <v>0</v>
      </c>
      <c r="BG314" s="8">
        <f t="shared" si="244"/>
        <v>0</v>
      </c>
      <c r="BH314" s="8">
        <f t="shared" si="245"/>
        <v>0</v>
      </c>
      <c r="BI314" s="8">
        <f t="shared" si="246"/>
        <v>0</v>
      </c>
      <c r="BJ314" s="8">
        <f t="shared" si="247"/>
        <v>0</v>
      </c>
      <c r="BK314" s="8">
        <f t="shared" si="248"/>
        <v>0</v>
      </c>
      <c r="BL314" s="8">
        <f t="shared" si="249"/>
        <v>0</v>
      </c>
      <c r="BM314" s="8">
        <f t="shared" si="250"/>
        <v>0</v>
      </c>
      <c r="BN314" s="8">
        <f t="shared" si="221"/>
        <v>0</v>
      </c>
      <c r="BO314" s="8">
        <f t="shared" si="251"/>
        <v>0</v>
      </c>
      <c r="BP314" s="8">
        <f t="shared" si="252"/>
        <v>0</v>
      </c>
      <c r="BQ314" s="8">
        <f t="shared" si="253"/>
        <v>0</v>
      </c>
      <c r="BR314" s="8">
        <f t="shared" si="254"/>
        <v>0</v>
      </c>
      <c r="BS314" s="8">
        <f t="shared" si="255"/>
        <v>0</v>
      </c>
      <c r="BT314" s="44">
        <f t="shared" si="256"/>
        <v>0</v>
      </c>
      <c r="BU314" s="7"/>
    </row>
    <row r="315" spans="1:73" s="15" customFormat="1" ht="28.8" x14ac:dyDescent="0.3">
      <c r="A315" s="11" t="s">
        <v>2503</v>
      </c>
      <c r="B315" s="11" t="s">
        <v>4263</v>
      </c>
      <c r="C315" s="11">
        <v>2014</v>
      </c>
      <c r="D315" s="11" t="s">
        <v>41</v>
      </c>
      <c r="E315" s="11">
        <v>189</v>
      </c>
      <c r="F315" s="11"/>
      <c r="G315" s="11"/>
      <c r="H315" s="11">
        <v>90</v>
      </c>
      <c r="I315" s="11">
        <v>104</v>
      </c>
      <c r="J315" s="11"/>
      <c r="K315" s="11">
        <v>28</v>
      </c>
      <c r="L315" s="11" t="s">
        <v>2504</v>
      </c>
      <c r="M315" s="11" t="s">
        <v>2505</v>
      </c>
      <c r="N315" s="11" t="s">
        <v>2506</v>
      </c>
      <c r="O315" s="11" t="s">
        <v>2507</v>
      </c>
      <c r="P315" s="11" t="s">
        <v>2508</v>
      </c>
      <c r="Q315" s="11" t="s">
        <v>2509</v>
      </c>
      <c r="R315" s="11" t="s">
        <v>34</v>
      </c>
      <c r="S315" s="11" t="s">
        <v>33</v>
      </c>
      <c r="T315" s="11" t="s">
        <v>2510</v>
      </c>
      <c r="U315" s="71"/>
      <c r="V315" s="57" t="s">
        <v>63</v>
      </c>
      <c r="W315" s="58" t="s">
        <v>28</v>
      </c>
      <c r="X315" s="58" t="str">
        <f t="shared" si="263"/>
        <v>NPolymer-based</v>
      </c>
      <c r="Y315" s="58" t="s">
        <v>191</v>
      </c>
      <c r="Z315" s="58" t="str">
        <f t="shared" si="264"/>
        <v>NHEMOLYSIS</v>
      </c>
      <c r="AA315" s="58" t="str">
        <f t="shared" si="265"/>
        <v>NPolymer-basedHEMOLYSIS</v>
      </c>
      <c r="AB315" s="8"/>
      <c r="AC315" s="8"/>
      <c r="AD315" s="8"/>
      <c r="AE315" s="8"/>
      <c r="AF315" s="8"/>
      <c r="AG315" s="8"/>
      <c r="AH315" s="8"/>
      <c r="AI315" s="8"/>
      <c r="AJ315" s="8"/>
      <c r="AK315" s="8">
        <f t="shared" si="222"/>
        <v>0</v>
      </c>
      <c r="AL315" s="8">
        <f t="shared" si="223"/>
        <v>0</v>
      </c>
      <c r="AM315" s="8">
        <f t="shared" si="224"/>
        <v>0</v>
      </c>
      <c r="AN315" s="8">
        <f t="shared" si="225"/>
        <v>0</v>
      </c>
      <c r="AO315" s="8">
        <f t="shared" si="226"/>
        <v>0</v>
      </c>
      <c r="AP315" s="8">
        <f t="shared" si="227"/>
        <v>0</v>
      </c>
      <c r="AQ315" s="8">
        <f t="shared" si="228"/>
        <v>0</v>
      </c>
      <c r="AR315" s="8">
        <f t="shared" si="229"/>
        <v>0</v>
      </c>
      <c r="AS315" s="8">
        <f t="shared" si="230"/>
        <v>0</v>
      </c>
      <c r="AT315" s="8">
        <f t="shared" si="231"/>
        <v>0</v>
      </c>
      <c r="AU315" s="8">
        <f t="shared" si="232"/>
        <v>0</v>
      </c>
      <c r="AV315" s="8">
        <f t="shared" si="233"/>
        <v>0</v>
      </c>
      <c r="AW315" s="8">
        <f t="shared" si="234"/>
        <v>0</v>
      </c>
      <c r="AX315" s="8">
        <f t="shared" si="235"/>
        <v>0</v>
      </c>
      <c r="AY315" s="8">
        <f t="shared" si="236"/>
        <v>0</v>
      </c>
      <c r="AZ315" s="8">
        <f t="shared" si="237"/>
        <v>0</v>
      </c>
      <c r="BA315" s="8">
        <f t="shared" si="238"/>
        <v>0</v>
      </c>
      <c r="BB315" s="8">
        <f t="shared" si="239"/>
        <v>0</v>
      </c>
      <c r="BC315" s="8">
        <f t="shared" si="240"/>
        <v>0</v>
      </c>
      <c r="BD315" s="8">
        <f t="shared" si="241"/>
        <v>0</v>
      </c>
      <c r="BE315" s="8">
        <f t="shared" si="242"/>
        <v>0</v>
      </c>
      <c r="BF315" s="8">
        <f t="shared" si="243"/>
        <v>0</v>
      </c>
      <c r="BG315" s="8">
        <f t="shared" si="244"/>
        <v>0</v>
      </c>
      <c r="BH315" s="8">
        <f t="shared" si="245"/>
        <v>0</v>
      </c>
      <c r="BI315" s="8">
        <f t="shared" si="246"/>
        <v>0</v>
      </c>
      <c r="BJ315" s="8">
        <f t="shared" si="247"/>
        <v>0</v>
      </c>
      <c r="BK315" s="8">
        <f t="shared" si="248"/>
        <v>0</v>
      </c>
      <c r="BL315" s="8">
        <f t="shared" si="249"/>
        <v>0</v>
      </c>
      <c r="BM315" s="8">
        <f t="shared" si="250"/>
        <v>0</v>
      </c>
      <c r="BN315" s="8">
        <f t="shared" si="221"/>
        <v>0</v>
      </c>
      <c r="BO315" s="8">
        <f t="shared" si="251"/>
        <v>0</v>
      </c>
      <c r="BP315" s="8">
        <f t="shared" si="252"/>
        <v>0</v>
      </c>
      <c r="BQ315" s="8">
        <f t="shared" si="253"/>
        <v>0</v>
      </c>
      <c r="BR315" s="8">
        <f t="shared" si="254"/>
        <v>0</v>
      </c>
      <c r="BS315" s="8">
        <f t="shared" si="255"/>
        <v>0</v>
      </c>
      <c r="BT315" s="44">
        <f t="shared" si="256"/>
        <v>0</v>
      </c>
      <c r="BU315" s="7"/>
    </row>
    <row r="316" spans="1:73" s="15" customFormat="1" ht="28.8" x14ac:dyDescent="0.3">
      <c r="A316" s="11" t="s">
        <v>337</v>
      </c>
      <c r="B316" s="11" t="s">
        <v>336</v>
      </c>
      <c r="C316" s="11">
        <v>2014</v>
      </c>
      <c r="D316" s="11" t="s">
        <v>335</v>
      </c>
      <c r="E316" s="11">
        <v>88</v>
      </c>
      <c r="F316" s="11">
        <v>1</v>
      </c>
      <c r="G316" s="11"/>
      <c r="H316" s="11">
        <v>238</v>
      </c>
      <c r="I316" s="11">
        <v>251</v>
      </c>
      <c r="J316" s="11"/>
      <c r="K316" s="11">
        <v>13</v>
      </c>
      <c r="L316" s="11" t="s">
        <v>334</v>
      </c>
      <c r="M316" s="11" t="s">
        <v>333</v>
      </c>
      <c r="N316" s="11" t="s">
        <v>2511</v>
      </c>
      <c r="O316" s="11" t="s">
        <v>2512</v>
      </c>
      <c r="P316" s="11" t="s">
        <v>332</v>
      </c>
      <c r="Q316" s="11" t="s">
        <v>2513</v>
      </c>
      <c r="R316" s="11" t="s">
        <v>34</v>
      </c>
      <c r="S316" s="11" t="s">
        <v>33</v>
      </c>
      <c r="T316" s="11" t="s">
        <v>331</v>
      </c>
      <c r="U316" s="71"/>
      <c r="V316" s="57" t="s">
        <v>63</v>
      </c>
      <c r="W316" s="58" t="s">
        <v>28</v>
      </c>
      <c r="X316" s="58" t="str">
        <f t="shared" si="263"/>
        <v>NPolymer-based</v>
      </c>
      <c r="Y316" s="58" t="s">
        <v>191</v>
      </c>
      <c r="Z316" s="58" t="str">
        <f t="shared" si="264"/>
        <v>NHEMOLYSIS</v>
      </c>
      <c r="AA316" s="58" t="str">
        <f t="shared" si="265"/>
        <v>NPolymer-basedHEMOLYSIS</v>
      </c>
      <c r="AB316" s="8"/>
      <c r="AC316" s="8"/>
      <c r="AD316" s="8"/>
      <c r="AE316" s="8"/>
      <c r="AF316" s="8"/>
      <c r="AG316" s="8"/>
      <c r="AH316" s="8"/>
      <c r="AI316" s="8"/>
      <c r="AJ316" s="8"/>
      <c r="AK316" s="8">
        <f t="shared" si="222"/>
        <v>0</v>
      </c>
      <c r="AL316" s="8">
        <f t="shared" si="223"/>
        <v>0</v>
      </c>
      <c r="AM316" s="8">
        <f t="shared" si="224"/>
        <v>0</v>
      </c>
      <c r="AN316" s="8">
        <f t="shared" si="225"/>
        <v>0</v>
      </c>
      <c r="AO316" s="8">
        <f t="shared" si="226"/>
        <v>0</v>
      </c>
      <c r="AP316" s="8">
        <f t="shared" si="227"/>
        <v>0</v>
      </c>
      <c r="AQ316" s="8">
        <f t="shared" si="228"/>
        <v>0</v>
      </c>
      <c r="AR316" s="8">
        <f t="shared" si="229"/>
        <v>0</v>
      </c>
      <c r="AS316" s="8">
        <f t="shared" si="230"/>
        <v>0</v>
      </c>
      <c r="AT316" s="8">
        <f t="shared" si="231"/>
        <v>0</v>
      </c>
      <c r="AU316" s="8">
        <f t="shared" si="232"/>
        <v>0</v>
      </c>
      <c r="AV316" s="8">
        <f t="shared" si="233"/>
        <v>0</v>
      </c>
      <c r="AW316" s="8">
        <f t="shared" si="234"/>
        <v>0</v>
      </c>
      <c r="AX316" s="8">
        <f t="shared" si="235"/>
        <v>0</v>
      </c>
      <c r="AY316" s="8">
        <f t="shared" si="236"/>
        <v>0</v>
      </c>
      <c r="AZ316" s="8">
        <f t="shared" si="237"/>
        <v>0</v>
      </c>
      <c r="BA316" s="8">
        <f t="shared" si="238"/>
        <v>0</v>
      </c>
      <c r="BB316" s="8">
        <f t="shared" si="239"/>
        <v>0</v>
      </c>
      <c r="BC316" s="8">
        <f t="shared" si="240"/>
        <v>0</v>
      </c>
      <c r="BD316" s="8">
        <f t="shared" si="241"/>
        <v>0</v>
      </c>
      <c r="BE316" s="8">
        <f t="shared" si="242"/>
        <v>0</v>
      </c>
      <c r="BF316" s="8">
        <f t="shared" si="243"/>
        <v>0</v>
      </c>
      <c r="BG316" s="8">
        <f t="shared" si="244"/>
        <v>0</v>
      </c>
      <c r="BH316" s="8">
        <f t="shared" si="245"/>
        <v>0</v>
      </c>
      <c r="BI316" s="8">
        <f t="shared" si="246"/>
        <v>0</v>
      </c>
      <c r="BJ316" s="8">
        <f t="shared" si="247"/>
        <v>0</v>
      </c>
      <c r="BK316" s="8">
        <f t="shared" si="248"/>
        <v>0</v>
      </c>
      <c r="BL316" s="8">
        <f t="shared" si="249"/>
        <v>0</v>
      </c>
      <c r="BM316" s="8">
        <f t="shared" si="250"/>
        <v>0</v>
      </c>
      <c r="BN316" s="8">
        <f t="shared" si="221"/>
        <v>0</v>
      </c>
      <c r="BO316" s="8">
        <f t="shared" si="251"/>
        <v>0</v>
      </c>
      <c r="BP316" s="8">
        <f t="shared" si="252"/>
        <v>0</v>
      </c>
      <c r="BQ316" s="8">
        <f t="shared" si="253"/>
        <v>0</v>
      </c>
      <c r="BR316" s="8">
        <f t="shared" si="254"/>
        <v>0</v>
      </c>
      <c r="BS316" s="8">
        <f t="shared" si="255"/>
        <v>0</v>
      </c>
      <c r="BT316" s="44">
        <f t="shared" si="256"/>
        <v>0</v>
      </c>
      <c r="BU316" s="7"/>
    </row>
    <row r="317" spans="1:73" s="15" customFormat="1" ht="28.8" x14ac:dyDescent="0.3">
      <c r="A317" s="11" t="s">
        <v>2514</v>
      </c>
      <c r="B317" s="11" t="s">
        <v>4264</v>
      </c>
      <c r="C317" s="11">
        <v>2014</v>
      </c>
      <c r="D317" s="11" t="s">
        <v>181</v>
      </c>
      <c r="E317" s="11">
        <v>35</v>
      </c>
      <c r="F317" s="11">
        <v>12</v>
      </c>
      <c r="G317" s="11"/>
      <c r="H317" s="11">
        <v>3851</v>
      </c>
      <c r="I317" s="11">
        <v>3864</v>
      </c>
      <c r="J317" s="11"/>
      <c r="K317" s="11">
        <v>83</v>
      </c>
      <c r="L317" s="11" t="s">
        <v>2515</v>
      </c>
      <c r="M317" s="11" t="s">
        <v>2516</v>
      </c>
      <c r="N317" s="11" t="s">
        <v>2517</v>
      </c>
      <c r="O317" s="11" t="s">
        <v>2518</v>
      </c>
      <c r="P317" s="11" t="s">
        <v>2519</v>
      </c>
      <c r="Q317" s="11" t="s">
        <v>2520</v>
      </c>
      <c r="R317" s="11" t="s">
        <v>34</v>
      </c>
      <c r="S317" s="11" t="s">
        <v>33</v>
      </c>
      <c r="T317" s="11" t="s">
        <v>2521</v>
      </c>
      <c r="U317" s="71"/>
      <c r="V317" s="57" t="s">
        <v>63</v>
      </c>
      <c r="W317" s="58" t="s">
        <v>28</v>
      </c>
      <c r="X317" s="58" t="str">
        <f t="shared" si="263"/>
        <v>NPolymer-based</v>
      </c>
      <c r="Y317" s="58" t="s">
        <v>191</v>
      </c>
      <c r="Z317" s="58" t="str">
        <f t="shared" si="264"/>
        <v>NHEMOLYSIS</v>
      </c>
      <c r="AA317" s="58" t="str">
        <f t="shared" si="265"/>
        <v>NPolymer-basedHEMOLYSIS</v>
      </c>
      <c r="AB317" s="8"/>
      <c r="AC317" s="8"/>
      <c r="AD317" s="8"/>
      <c r="AE317" s="8"/>
      <c r="AF317" s="8"/>
      <c r="AG317" s="8"/>
      <c r="AH317" s="8"/>
      <c r="AI317" s="8"/>
      <c r="AJ317" s="8"/>
      <c r="AK317" s="8">
        <f t="shared" si="222"/>
        <v>0</v>
      </c>
      <c r="AL317" s="8">
        <f t="shared" si="223"/>
        <v>0</v>
      </c>
      <c r="AM317" s="8">
        <f t="shared" si="224"/>
        <v>0</v>
      </c>
      <c r="AN317" s="8">
        <f t="shared" si="225"/>
        <v>0</v>
      </c>
      <c r="AO317" s="8">
        <f t="shared" si="226"/>
        <v>0</v>
      </c>
      <c r="AP317" s="8">
        <f t="shared" si="227"/>
        <v>0</v>
      </c>
      <c r="AQ317" s="8">
        <f t="shared" si="228"/>
        <v>0</v>
      </c>
      <c r="AR317" s="8">
        <f t="shared" si="229"/>
        <v>0</v>
      </c>
      <c r="AS317" s="8">
        <f t="shared" si="230"/>
        <v>0</v>
      </c>
      <c r="AT317" s="8">
        <f t="shared" si="231"/>
        <v>0</v>
      </c>
      <c r="AU317" s="8">
        <f t="shared" si="232"/>
        <v>0</v>
      </c>
      <c r="AV317" s="8">
        <f t="shared" si="233"/>
        <v>0</v>
      </c>
      <c r="AW317" s="8">
        <f t="shared" si="234"/>
        <v>0</v>
      </c>
      <c r="AX317" s="8">
        <f t="shared" si="235"/>
        <v>0</v>
      </c>
      <c r="AY317" s="8">
        <f t="shared" si="236"/>
        <v>0</v>
      </c>
      <c r="AZ317" s="8">
        <f t="shared" si="237"/>
        <v>0</v>
      </c>
      <c r="BA317" s="8">
        <f t="shared" si="238"/>
        <v>0</v>
      </c>
      <c r="BB317" s="8">
        <f t="shared" si="239"/>
        <v>0</v>
      </c>
      <c r="BC317" s="8">
        <f t="shared" si="240"/>
        <v>0</v>
      </c>
      <c r="BD317" s="8">
        <f t="shared" si="241"/>
        <v>0</v>
      </c>
      <c r="BE317" s="8">
        <f t="shared" si="242"/>
        <v>0</v>
      </c>
      <c r="BF317" s="8">
        <f t="shared" si="243"/>
        <v>0</v>
      </c>
      <c r="BG317" s="8">
        <f t="shared" si="244"/>
        <v>0</v>
      </c>
      <c r="BH317" s="8">
        <f t="shared" si="245"/>
        <v>0</v>
      </c>
      <c r="BI317" s="8">
        <f t="shared" si="246"/>
        <v>0</v>
      </c>
      <c r="BJ317" s="8">
        <f t="shared" si="247"/>
        <v>0</v>
      </c>
      <c r="BK317" s="8">
        <f t="shared" si="248"/>
        <v>0</v>
      </c>
      <c r="BL317" s="8">
        <f t="shared" si="249"/>
        <v>0</v>
      </c>
      <c r="BM317" s="8">
        <f t="shared" si="250"/>
        <v>0</v>
      </c>
      <c r="BN317" s="8">
        <f t="shared" ref="BN317:BN380" si="311">IF(AND($Z317=BN$2,AD317="x"),1,0)</f>
        <v>0</v>
      </c>
      <c r="BO317" s="8">
        <f t="shared" si="251"/>
        <v>0</v>
      </c>
      <c r="BP317" s="8">
        <f t="shared" si="252"/>
        <v>0</v>
      </c>
      <c r="BQ317" s="8">
        <f t="shared" si="253"/>
        <v>0</v>
      </c>
      <c r="BR317" s="8">
        <f t="shared" si="254"/>
        <v>0</v>
      </c>
      <c r="BS317" s="8">
        <f t="shared" si="255"/>
        <v>0</v>
      </c>
      <c r="BT317" s="44">
        <f t="shared" si="256"/>
        <v>0</v>
      </c>
      <c r="BU317" s="7"/>
    </row>
    <row r="318" spans="1:73" s="15" customFormat="1" ht="28.8" x14ac:dyDescent="0.3">
      <c r="A318" s="11" t="s">
        <v>330</v>
      </c>
      <c r="B318" s="11" t="s">
        <v>329</v>
      </c>
      <c r="C318" s="11">
        <v>2014</v>
      </c>
      <c r="D318" s="11" t="s">
        <v>41</v>
      </c>
      <c r="E318" s="11">
        <v>177</v>
      </c>
      <c r="F318" s="11">
        <v>1</v>
      </c>
      <c r="G318" s="11"/>
      <c r="H318" s="11">
        <v>84</v>
      </c>
      <c r="I318" s="11">
        <v>95</v>
      </c>
      <c r="J318" s="11"/>
      <c r="K318" s="11">
        <v>21</v>
      </c>
      <c r="L318" s="11" t="s">
        <v>328</v>
      </c>
      <c r="M318" s="11" t="s">
        <v>327</v>
      </c>
      <c r="N318" s="11" t="s">
        <v>2522</v>
      </c>
      <c r="O318" s="11" t="s">
        <v>2523</v>
      </c>
      <c r="P318" s="11" t="s">
        <v>326</v>
      </c>
      <c r="Q318" s="11" t="s">
        <v>2524</v>
      </c>
      <c r="R318" s="11" t="s">
        <v>34</v>
      </c>
      <c r="S318" s="11" t="s">
        <v>33</v>
      </c>
      <c r="T318" s="11" t="s">
        <v>325</v>
      </c>
      <c r="U318" s="71"/>
      <c r="V318" s="57" t="s">
        <v>63</v>
      </c>
      <c r="W318" s="58" t="s">
        <v>28</v>
      </c>
      <c r="X318" s="58" t="str">
        <f t="shared" si="263"/>
        <v>NPolymer-based</v>
      </c>
      <c r="Y318" s="58" t="s">
        <v>191</v>
      </c>
      <c r="Z318" s="58" t="str">
        <f t="shared" si="264"/>
        <v>NHEMOLYSIS</v>
      </c>
      <c r="AA318" s="58" t="str">
        <f t="shared" si="265"/>
        <v>NPolymer-basedHEMOLYSIS</v>
      </c>
      <c r="AB318" s="8"/>
      <c r="AC318" s="8"/>
      <c r="AD318" s="8"/>
      <c r="AE318" s="8"/>
      <c r="AF318" s="8"/>
      <c r="AG318" s="8"/>
      <c r="AH318" s="8"/>
      <c r="AI318" s="8"/>
      <c r="AJ318" s="8"/>
      <c r="AK318" s="8">
        <f t="shared" si="222"/>
        <v>0</v>
      </c>
      <c r="AL318" s="8">
        <f t="shared" si="223"/>
        <v>0</v>
      </c>
      <c r="AM318" s="8">
        <f t="shared" si="224"/>
        <v>0</v>
      </c>
      <c r="AN318" s="8">
        <f t="shared" si="225"/>
        <v>0</v>
      </c>
      <c r="AO318" s="8">
        <f t="shared" si="226"/>
        <v>0</v>
      </c>
      <c r="AP318" s="8">
        <f t="shared" si="227"/>
        <v>0</v>
      </c>
      <c r="AQ318" s="8">
        <f t="shared" si="228"/>
        <v>0</v>
      </c>
      <c r="AR318" s="8">
        <f t="shared" si="229"/>
        <v>0</v>
      </c>
      <c r="AS318" s="8">
        <f t="shared" si="230"/>
        <v>0</v>
      </c>
      <c r="AT318" s="8">
        <f t="shared" si="231"/>
        <v>0</v>
      </c>
      <c r="AU318" s="8">
        <f t="shared" si="232"/>
        <v>0</v>
      </c>
      <c r="AV318" s="8">
        <f t="shared" si="233"/>
        <v>0</v>
      </c>
      <c r="AW318" s="8">
        <f t="shared" si="234"/>
        <v>0</v>
      </c>
      <c r="AX318" s="8">
        <f t="shared" si="235"/>
        <v>0</v>
      </c>
      <c r="AY318" s="8">
        <f t="shared" si="236"/>
        <v>0</v>
      </c>
      <c r="AZ318" s="8">
        <f t="shared" si="237"/>
        <v>0</v>
      </c>
      <c r="BA318" s="8">
        <f t="shared" si="238"/>
        <v>0</v>
      </c>
      <c r="BB318" s="8">
        <f t="shared" si="239"/>
        <v>0</v>
      </c>
      <c r="BC318" s="8">
        <f t="shared" si="240"/>
        <v>0</v>
      </c>
      <c r="BD318" s="8">
        <f t="shared" si="241"/>
        <v>0</v>
      </c>
      <c r="BE318" s="8">
        <f t="shared" si="242"/>
        <v>0</v>
      </c>
      <c r="BF318" s="8">
        <f t="shared" si="243"/>
        <v>0</v>
      </c>
      <c r="BG318" s="8">
        <f t="shared" si="244"/>
        <v>0</v>
      </c>
      <c r="BH318" s="8">
        <f t="shared" si="245"/>
        <v>0</v>
      </c>
      <c r="BI318" s="8">
        <f t="shared" si="246"/>
        <v>0</v>
      </c>
      <c r="BJ318" s="8">
        <f t="shared" si="247"/>
        <v>0</v>
      </c>
      <c r="BK318" s="8">
        <f t="shared" si="248"/>
        <v>0</v>
      </c>
      <c r="BL318" s="8">
        <f t="shared" si="249"/>
        <v>0</v>
      </c>
      <c r="BM318" s="8">
        <f t="shared" si="250"/>
        <v>0</v>
      </c>
      <c r="BN318" s="8">
        <f t="shared" si="311"/>
        <v>0</v>
      </c>
      <c r="BO318" s="8">
        <f t="shared" si="251"/>
        <v>0</v>
      </c>
      <c r="BP318" s="8">
        <f t="shared" si="252"/>
        <v>0</v>
      </c>
      <c r="BQ318" s="8">
        <f t="shared" si="253"/>
        <v>0</v>
      </c>
      <c r="BR318" s="8">
        <f t="shared" si="254"/>
        <v>0</v>
      </c>
      <c r="BS318" s="8">
        <f t="shared" si="255"/>
        <v>0</v>
      </c>
      <c r="BT318" s="44">
        <f t="shared" si="256"/>
        <v>0</v>
      </c>
      <c r="BU318" s="7"/>
    </row>
    <row r="319" spans="1:73" s="15" customFormat="1" ht="28.8" x14ac:dyDescent="0.3">
      <c r="A319" s="11" t="s">
        <v>2525</v>
      </c>
      <c r="B319" s="11" t="s">
        <v>4265</v>
      </c>
      <c r="C319" s="11">
        <v>2014</v>
      </c>
      <c r="D319" s="11" t="s">
        <v>147</v>
      </c>
      <c r="E319" s="11">
        <v>9</v>
      </c>
      <c r="F319" s="11">
        <v>1</v>
      </c>
      <c r="G319" s="11"/>
      <c r="H319" s="11">
        <v>1139</v>
      </c>
      <c r="I319" s="11">
        <v>1152</v>
      </c>
      <c r="J319" s="11"/>
      <c r="K319" s="11">
        <v>11</v>
      </c>
      <c r="L319" s="11" t="s">
        <v>2526</v>
      </c>
      <c r="M319" s="11" t="s">
        <v>2527</v>
      </c>
      <c r="N319" s="11" t="s">
        <v>2528</v>
      </c>
      <c r="O319" s="11" t="s">
        <v>2529</v>
      </c>
      <c r="P319" s="11" t="s">
        <v>2530</v>
      </c>
      <c r="Q319" s="11" t="s">
        <v>2531</v>
      </c>
      <c r="R319" s="11" t="s">
        <v>34</v>
      </c>
      <c r="S319" s="11" t="s">
        <v>33</v>
      </c>
      <c r="T319" s="11" t="s">
        <v>2532</v>
      </c>
      <c r="U319" s="71"/>
      <c r="V319" s="57" t="s">
        <v>63</v>
      </c>
      <c r="W319" s="58" t="s">
        <v>30</v>
      </c>
      <c r="X319" s="58" t="str">
        <f t="shared" si="263"/>
        <v>NLipid-based</v>
      </c>
      <c r="Y319" s="58" t="s">
        <v>191</v>
      </c>
      <c r="Z319" s="58" t="str">
        <f t="shared" si="264"/>
        <v>NHEMOLYSIS</v>
      </c>
      <c r="AA319" s="58" t="str">
        <f t="shared" si="265"/>
        <v>NLipid-basedHEMOLYSIS</v>
      </c>
      <c r="AB319" s="8"/>
      <c r="AC319" s="8"/>
      <c r="AD319" s="8"/>
      <c r="AE319" s="8"/>
      <c r="AF319" s="8"/>
      <c r="AG319" s="8"/>
      <c r="AH319" s="8"/>
      <c r="AI319" s="8"/>
      <c r="AJ319" s="8"/>
      <c r="AK319" s="8">
        <f t="shared" si="222"/>
        <v>0</v>
      </c>
      <c r="AL319" s="8">
        <f t="shared" si="223"/>
        <v>0</v>
      </c>
      <c r="AM319" s="8">
        <f t="shared" si="224"/>
        <v>0</v>
      </c>
      <c r="AN319" s="8">
        <f t="shared" si="225"/>
        <v>0</v>
      </c>
      <c r="AO319" s="8">
        <f t="shared" si="226"/>
        <v>0</v>
      </c>
      <c r="AP319" s="8">
        <f t="shared" si="227"/>
        <v>0</v>
      </c>
      <c r="AQ319" s="8">
        <f t="shared" si="228"/>
        <v>0</v>
      </c>
      <c r="AR319" s="8">
        <f t="shared" si="229"/>
        <v>0</v>
      </c>
      <c r="AS319" s="8">
        <f t="shared" si="230"/>
        <v>0</v>
      </c>
      <c r="AT319" s="8">
        <f t="shared" si="231"/>
        <v>0</v>
      </c>
      <c r="AU319" s="8">
        <f t="shared" si="232"/>
        <v>0</v>
      </c>
      <c r="AV319" s="8">
        <f t="shared" si="233"/>
        <v>0</v>
      </c>
      <c r="AW319" s="8">
        <f t="shared" si="234"/>
        <v>0</v>
      </c>
      <c r="AX319" s="8">
        <f t="shared" si="235"/>
        <v>0</v>
      </c>
      <c r="AY319" s="8">
        <f t="shared" si="236"/>
        <v>0</v>
      </c>
      <c r="AZ319" s="8">
        <f t="shared" si="237"/>
        <v>0</v>
      </c>
      <c r="BA319" s="8">
        <f t="shared" si="238"/>
        <v>0</v>
      </c>
      <c r="BB319" s="8">
        <f t="shared" si="239"/>
        <v>0</v>
      </c>
      <c r="BC319" s="8">
        <f t="shared" si="240"/>
        <v>0</v>
      </c>
      <c r="BD319" s="8">
        <f t="shared" si="241"/>
        <v>0</v>
      </c>
      <c r="BE319" s="8">
        <f t="shared" si="242"/>
        <v>0</v>
      </c>
      <c r="BF319" s="8">
        <f t="shared" si="243"/>
        <v>0</v>
      </c>
      <c r="BG319" s="8">
        <f t="shared" si="244"/>
        <v>0</v>
      </c>
      <c r="BH319" s="8">
        <f t="shared" si="245"/>
        <v>0</v>
      </c>
      <c r="BI319" s="8">
        <f t="shared" si="246"/>
        <v>0</v>
      </c>
      <c r="BJ319" s="8">
        <f t="shared" si="247"/>
        <v>0</v>
      </c>
      <c r="BK319" s="8">
        <f t="shared" si="248"/>
        <v>0</v>
      </c>
      <c r="BL319" s="8">
        <f t="shared" si="249"/>
        <v>0</v>
      </c>
      <c r="BM319" s="8">
        <f t="shared" si="250"/>
        <v>0</v>
      </c>
      <c r="BN319" s="8">
        <f t="shared" si="311"/>
        <v>0</v>
      </c>
      <c r="BO319" s="8">
        <f t="shared" si="251"/>
        <v>0</v>
      </c>
      <c r="BP319" s="8">
        <f t="shared" si="252"/>
        <v>0</v>
      </c>
      <c r="BQ319" s="8">
        <f t="shared" si="253"/>
        <v>0</v>
      </c>
      <c r="BR319" s="8">
        <f t="shared" si="254"/>
        <v>0</v>
      </c>
      <c r="BS319" s="8">
        <f t="shared" si="255"/>
        <v>0</v>
      </c>
      <c r="BT319" s="44">
        <f t="shared" si="256"/>
        <v>0</v>
      </c>
      <c r="BU319" s="7"/>
    </row>
    <row r="320" spans="1:73" s="15" customFormat="1" ht="28.8" x14ac:dyDescent="0.3">
      <c r="A320" s="11" t="s">
        <v>2533</v>
      </c>
      <c r="B320" s="11" t="s">
        <v>4266</v>
      </c>
      <c r="C320" s="11">
        <v>2014</v>
      </c>
      <c r="D320" s="11" t="s">
        <v>147</v>
      </c>
      <c r="E320" s="11">
        <v>9</v>
      </c>
      <c r="F320" s="11">
        <v>1</v>
      </c>
      <c r="G320" s="11">
        <v>877</v>
      </c>
      <c r="H320" s="11">
        <v>877</v>
      </c>
      <c r="I320" s="11">
        <v>890</v>
      </c>
      <c r="J320" s="11"/>
      <c r="K320" s="11">
        <v>16</v>
      </c>
      <c r="L320" s="11" t="s">
        <v>2534</v>
      </c>
      <c r="M320" s="11" t="s">
        <v>2535</v>
      </c>
      <c r="N320" s="11" t="s">
        <v>2536</v>
      </c>
      <c r="O320" s="11" t="s">
        <v>2537</v>
      </c>
      <c r="P320" s="11" t="s">
        <v>2538</v>
      </c>
      <c r="Q320" s="11" t="s">
        <v>2539</v>
      </c>
      <c r="R320" s="11" t="s">
        <v>34</v>
      </c>
      <c r="S320" s="11" t="s">
        <v>33</v>
      </c>
      <c r="T320" s="11" t="s">
        <v>2540</v>
      </c>
      <c r="U320" s="71"/>
      <c r="V320" s="57" t="s">
        <v>63</v>
      </c>
      <c r="W320" s="58" t="s">
        <v>28</v>
      </c>
      <c r="X320" s="58" t="str">
        <f t="shared" si="263"/>
        <v>NPolymer-based</v>
      </c>
      <c r="Y320" s="58" t="s">
        <v>191</v>
      </c>
      <c r="Z320" s="58" t="str">
        <f t="shared" si="264"/>
        <v>NHEMOLYSIS</v>
      </c>
      <c r="AA320" s="58" t="str">
        <f t="shared" si="265"/>
        <v>NPolymer-basedHEMOLYSIS</v>
      </c>
      <c r="AB320" s="8"/>
      <c r="AC320" s="8"/>
      <c r="AD320" s="8"/>
      <c r="AE320" s="8"/>
      <c r="AF320" s="8"/>
      <c r="AG320" s="8"/>
      <c r="AH320" s="8"/>
      <c r="AI320" s="8"/>
      <c r="AJ320" s="8"/>
      <c r="AK320" s="8">
        <f t="shared" si="222"/>
        <v>0</v>
      </c>
      <c r="AL320" s="8">
        <f t="shared" si="223"/>
        <v>0</v>
      </c>
      <c r="AM320" s="8">
        <f t="shared" si="224"/>
        <v>0</v>
      </c>
      <c r="AN320" s="8">
        <f t="shared" si="225"/>
        <v>0</v>
      </c>
      <c r="AO320" s="8">
        <f t="shared" si="226"/>
        <v>0</v>
      </c>
      <c r="AP320" s="8">
        <f t="shared" si="227"/>
        <v>0</v>
      </c>
      <c r="AQ320" s="8">
        <f t="shared" si="228"/>
        <v>0</v>
      </c>
      <c r="AR320" s="8">
        <f t="shared" si="229"/>
        <v>0</v>
      </c>
      <c r="AS320" s="8">
        <f t="shared" si="230"/>
        <v>0</v>
      </c>
      <c r="AT320" s="8">
        <f t="shared" si="231"/>
        <v>0</v>
      </c>
      <c r="AU320" s="8">
        <f t="shared" si="232"/>
        <v>0</v>
      </c>
      <c r="AV320" s="8">
        <f t="shared" si="233"/>
        <v>0</v>
      </c>
      <c r="AW320" s="8">
        <f t="shared" si="234"/>
        <v>0</v>
      </c>
      <c r="AX320" s="8">
        <f t="shared" si="235"/>
        <v>0</v>
      </c>
      <c r="AY320" s="8">
        <f t="shared" si="236"/>
        <v>0</v>
      </c>
      <c r="AZ320" s="8">
        <f t="shared" si="237"/>
        <v>0</v>
      </c>
      <c r="BA320" s="8">
        <f t="shared" si="238"/>
        <v>0</v>
      </c>
      <c r="BB320" s="8">
        <f t="shared" si="239"/>
        <v>0</v>
      </c>
      <c r="BC320" s="8">
        <f t="shared" si="240"/>
        <v>0</v>
      </c>
      <c r="BD320" s="8">
        <f t="shared" si="241"/>
        <v>0</v>
      </c>
      <c r="BE320" s="8">
        <f t="shared" si="242"/>
        <v>0</v>
      </c>
      <c r="BF320" s="8">
        <f t="shared" si="243"/>
        <v>0</v>
      </c>
      <c r="BG320" s="8">
        <f t="shared" si="244"/>
        <v>0</v>
      </c>
      <c r="BH320" s="8">
        <f t="shared" si="245"/>
        <v>0</v>
      </c>
      <c r="BI320" s="8">
        <f t="shared" si="246"/>
        <v>0</v>
      </c>
      <c r="BJ320" s="8">
        <f t="shared" si="247"/>
        <v>0</v>
      </c>
      <c r="BK320" s="8">
        <f t="shared" si="248"/>
        <v>0</v>
      </c>
      <c r="BL320" s="8">
        <f t="shared" si="249"/>
        <v>0</v>
      </c>
      <c r="BM320" s="8">
        <f t="shared" si="250"/>
        <v>0</v>
      </c>
      <c r="BN320" s="8">
        <f t="shared" si="311"/>
        <v>0</v>
      </c>
      <c r="BO320" s="8">
        <f t="shared" si="251"/>
        <v>0</v>
      </c>
      <c r="BP320" s="8">
        <f t="shared" si="252"/>
        <v>0</v>
      </c>
      <c r="BQ320" s="8">
        <f t="shared" si="253"/>
        <v>0</v>
      </c>
      <c r="BR320" s="8">
        <f t="shared" si="254"/>
        <v>0</v>
      </c>
      <c r="BS320" s="8">
        <f t="shared" si="255"/>
        <v>0</v>
      </c>
      <c r="BT320" s="44">
        <f t="shared" si="256"/>
        <v>0</v>
      </c>
      <c r="BU320" s="7"/>
    </row>
    <row r="321" spans="1:73" s="15" customFormat="1" ht="28.8" x14ac:dyDescent="0.3">
      <c r="A321" s="11" t="s">
        <v>324</v>
      </c>
      <c r="B321" s="11" t="s">
        <v>323</v>
      </c>
      <c r="C321" s="11">
        <v>2014</v>
      </c>
      <c r="D321" s="11" t="s">
        <v>97</v>
      </c>
      <c r="E321" s="11">
        <v>10</v>
      </c>
      <c r="F321" s="11">
        <v>2</v>
      </c>
      <c r="G321" s="11"/>
      <c r="H321" s="11">
        <v>371</v>
      </c>
      <c r="I321" s="11">
        <v>380</v>
      </c>
      <c r="J321" s="11"/>
      <c r="K321" s="11">
        <v>12</v>
      </c>
      <c r="L321" s="11" t="s">
        <v>322</v>
      </c>
      <c r="M321" s="11" t="s">
        <v>321</v>
      </c>
      <c r="N321" s="11" t="s">
        <v>2541</v>
      </c>
      <c r="O321" s="11" t="s">
        <v>2542</v>
      </c>
      <c r="P321" s="11" t="s">
        <v>320</v>
      </c>
      <c r="Q321" s="11" t="s">
        <v>2543</v>
      </c>
      <c r="R321" s="11" t="s">
        <v>34</v>
      </c>
      <c r="S321" s="11" t="s">
        <v>33</v>
      </c>
      <c r="T321" s="11" t="s">
        <v>319</v>
      </c>
      <c r="U321" s="71"/>
      <c r="V321" s="57" t="s">
        <v>63</v>
      </c>
      <c r="W321" s="58" t="s">
        <v>30</v>
      </c>
      <c r="X321" s="58" t="str">
        <f t="shared" si="263"/>
        <v>NLipid-based</v>
      </c>
      <c r="Y321" s="58" t="s">
        <v>191</v>
      </c>
      <c r="Z321" s="58" t="str">
        <f t="shared" si="264"/>
        <v>NHEMOLYSIS</v>
      </c>
      <c r="AA321" s="58" t="str">
        <f t="shared" si="265"/>
        <v>NLipid-basedHEMOLYSIS</v>
      </c>
      <c r="AB321" s="8"/>
      <c r="AC321" s="8"/>
      <c r="AD321" s="8"/>
      <c r="AE321" s="8"/>
      <c r="AF321" s="8"/>
      <c r="AG321" s="8"/>
      <c r="AH321" s="8"/>
      <c r="AI321" s="8"/>
      <c r="AJ321" s="8"/>
      <c r="AK321" s="8">
        <f t="shared" si="222"/>
        <v>0</v>
      </c>
      <c r="AL321" s="8">
        <f t="shared" si="223"/>
        <v>0</v>
      </c>
      <c r="AM321" s="8">
        <f t="shared" si="224"/>
        <v>0</v>
      </c>
      <c r="AN321" s="8">
        <f t="shared" si="225"/>
        <v>0</v>
      </c>
      <c r="AO321" s="8">
        <f t="shared" si="226"/>
        <v>0</v>
      </c>
      <c r="AP321" s="8">
        <f t="shared" si="227"/>
        <v>0</v>
      </c>
      <c r="AQ321" s="8">
        <f t="shared" si="228"/>
        <v>0</v>
      </c>
      <c r="AR321" s="8">
        <f t="shared" si="229"/>
        <v>0</v>
      </c>
      <c r="AS321" s="8">
        <f t="shared" si="230"/>
        <v>0</v>
      </c>
      <c r="AT321" s="8">
        <f t="shared" si="231"/>
        <v>0</v>
      </c>
      <c r="AU321" s="8">
        <f t="shared" si="232"/>
        <v>0</v>
      </c>
      <c r="AV321" s="8">
        <f t="shared" si="233"/>
        <v>0</v>
      </c>
      <c r="AW321" s="8">
        <f t="shared" si="234"/>
        <v>0</v>
      </c>
      <c r="AX321" s="8">
        <f t="shared" si="235"/>
        <v>0</v>
      </c>
      <c r="AY321" s="8">
        <f t="shared" si="236"/>
        <v>0</v>
      </c>
      <c r="AZ321" s="8">
        <f t="shared" si="237"/>
        <v>0</v>
      </c>
      <c r="BA321" s="8">
        <f t="shared" si="238"/>
        <v>0</v>
      </c>
      <c r="BB321" s="8">
        <f t="shared" si="239"/>
        <v>0</v>
      </c>
      <c r="BC321" s="8">
        <f t="shared" si="240"/>
        <v>0</v>
      </c>
      <c r="BD321" s="8">
        <f t="shared" si="241"/>
        <v>0</v>
      </c>
      <c r="BE321" s="8">
        <f t="shared" si="242"/>
        <v>0</v>
      </c>
      <c r="BF321" s="8">
        <f t="shared" si="243"/>
        <v>0</v>
      </c>
      <c r="BG321" s="8">
        <f t="shared" si="244"/>
        <v>0</v>
      </c>
      <c r="BH321" s="8">
        <f t="shared" si="245"/>
        <v>0</v>
      </c>
      <c r="BI321" s="8">
        <f t="shared" si="246"/>
        <v>0</v>
      </c>
      <c r="BJ321" s="8">
        <f t="shared" si="247"/>
        <v>0</v>
      </c>
      <c r="BK321" s="8">
        <f t="shared" si="248"/>
        <v>0</v>
      </c>
      <c r="BL321" s="8">
        <f t="shared" si="249"/>
        <v>0</v>
      </c>
      <c r="BM321" s="8">
        <f t="shared" si="250"/>
        <v>0</v>
      </c>
      <c r="BN321" s="8">
        <f t="shared" si="311"/>
        <v>0</v>
      </c>
      <c r="BO321" s="8">
        <f t="shared" si="251"/>
        <v>0</v>
      </c>
      <c r="BP321" s="8">
        <f t="shared" si="252"/>
        <v>0</v>
      </c>
      <c r="BQ321" s="8">
        <f t="shared" si="253"/>
        <v>0</v>
      </c>
      <c r="BR321" s="8">
        <f t="shared" si="254"/>
        <v>0</v>
      </c>
      <c r="BS321" s="8">
        <f t="shared" si="255"/>
        <v>0</v>
      </c>
      <c r="BT321" s="44">
        <f t="shared" si="256"/>
        <v>0</v>
      </c>
      <c r="BU321" s="7"/>
    </row>
    <row r="322" spans="1:73" s="15" customFormat="1" ht="28.8" x14ac:dyDescent="0.3">
      <c r="A322" s="11" t="s">
        <v>2544</v>
      </c>
      <c r="B322" s="11" t="s">
        <v>4267</v>
      </c>
      <c r="C322" s="11">
        <v>2014</v>
      </c>
      <c r="D322" s="11" t="s">
        <v>983</v>
      </c>
      <c r="E322" s="11">
        <v>114</v>
      </c>
      <c r="F322" s="11"/>
      <c r="G322" s="11"/>
      <c r="H322" s="11">
        <v>209</v>
      </c>
      <c r="I322" s="11">
        <v>217</v>
      </c>
      <c r="J322" s="11"/>
      <c r="K322" s="11">
        <v>12</v>
      </c>
      <c r="L322" s="11" t="s">
        <v>2545</v>
      </c>
      <c r="M322" s="11" t="s">
        <v>2546</v>
      </c>
      <c r="N322" s="11" t="s">
        <v>2218</v>
      </c>
      <c r="O322" s="11" t="s">
        <v>2547</v>
      </c>
      <c r="P322" s="11" t="s">
        <v>2548</v>
      </c>
      <c r="Q322" s="11" t="s">
        <v>2549</v>
      </c>
      <c r="R322" s="11" t="s">
        <v>34</v>
      </c>
      <c r="S322" s="11" t="s">
        <v>33</v>
      </c>
      <c r="T322" s="11" t="s">
        <v>2550</v>
      </c>
      <c r="U322" s="71"/>
      <c r="V322" s="57" t="s">
        <v>63</v>
      </c>
      <c r="W322" s="58" t="s">
        <v>28</v>
      </c>
      <c r="X322" s="58" t="str">
        <f t="shared" si="263"/>
        <v>NPolymer-based</v>
      </c>
      <c r="Y322" s="58" t="s">
        <v>191</v>
      </c>
      <c r="Z322" s="58" t="str">
        <f t="shared" si="264"/>
        <v>NHEMOLYSIS</v>
      </c>
      <c r="AA322" s="58" t="str">
        <f t="shared" si="265"/>
        <v>NPolymer-basedHEMOLYSIS</v>
      </c>
      <c r="AB322" s="8"/>
      <c r="AC322" s="8"/>
      <c r="AD322" s="8"/>
      <c r="AE322" s="8"/>
      <c r="AF322" s="8"/>
      <c r="AG322" s="8"/>
      <c r="AH322" s="8"/>
      <c r="AI322" s="8"/>
      <c r="AJ322" s="8"/>
      <c r="AK322" s="8">
        <f t="shared" si="222"/>
        <v>0</v>
      </c>
      <c r="AL322" s="8">
        <f t="shared" si="223"/>
        <v>0</v>
      </c>
      <c r="AM322" s="8">
        <f t="shared" si="224"/>
        <v>0</v>
      </c>
      <c r="AN322" s="8">
        <f t="shared" si="225"/>
        <v>0</v>
      </c>
      <c r="AO322" s="8">
        <f t="shared" si="226"/>
        <v>0</v>
      </c>
      <c r="AP322" s="8">
        <f t="shared" si="227"/>
        <v>0</v>
      </c>
      <c r="AQ322" s="8">
        <f t="shared" si="228"/>
        <v>0</v>
      </c>
      <c r="AR322" s="8">
        <f t="shared" si="229"/>
        <v>0</v>
      </c>
      <c r="AS322" s="8">
        <f t="shared" si="230"/>
        <v>0</v>
      </c>
      <c r="AT322" s="8">
        <f t="shared" si="231"/>
        <v>0</v>
      </c>
      <c r="AU322" s="8">
        <f t="shared" si="232"/>
        <v>0</v>
      </c>
      <c r="AV322" s="8">
        <f t="shared" si="233"/>
        <v>0</v>
      </c>
      <c r="AW322" s="8">
        <f t="shared" si="234"/>
        <v>0</v>
      </c>
      <c r="AX322" s="8">
        <f t="shared" si="235"/>
        <v>0</v>
      </c>
      <c r="AY322" s="8">
        <f t="shared" si="236"/>
        <v>0</v>
      </c>
      <c r="AZ322" s="8">
        <f t="shared" si="237"/>
        <v>0</v>
      </c>
      <c r="BA322" s="8">
        <f t="shared" si="238"/>
        <v>0</v>
      </c>
      <c r="BB322" s="8">
        <f t="shared" si="239"/>
        <v>0</v>
      </c>
      <c r="BC322" s="8">
        <f t="shared" si="240"/>
        <v>0</v>
      </c>
      <c r="BD322" s="8">
        <f t="shared" si="241"/>
        <v>0</v>
      </c>
      <c r="BE322" s="8">
        <f t="shared" si="242"/>
        <v>0</v>
      </c>
      <c r="BF322" s="8">
        <f t="shared" si="243"/>
        <v>0</v>
      </c>
      <c r="BG322" s="8">
        <f t="shared" si="244"/>
        <v>0</v>
      </c>
      <c r="BH322" s="8">
        <f t="shared" si="245"/>
        <v>0</v>
      </c>
      <c r="BI322" s="8">
        <f t="shared" si="246"/>
        <v>0</v>
      </c>
      <c r="BJ322" s="8">
        <f t="shared" si="247"/>
        <v>0</v>
      </c>
      <c r="BK322" s="8">
        <f t="shared" si="248"/>
        <v>0</v>
      </c>
      <c r="BL322" s="8">
        <f t="shared" si="249"/>
        <v>0</v>
      </c>
      <c r="BM322" s="8">
        <f t="shared" si="250"/>
        <v>0</v>
      </c>
      <c r="BN322" s="8">
        <f t="shared" si="311"/>
        <v>0</v>
      </c>
      <c r="BO322" s="8">
        <f t="shared" si="251"/>
        <v>0</v>
      </c>
      <c r="BP322" s="8">
        <f t="shared" si="252"/>
        <v>0</v>
      </c>
      <c r="BQ322" s="8">
        <f t="shared" si="253"/>
        <v>0</v>
      </c>
      <c r="BR322" s="8">
        <f t="shared" si="254"/>
        <v>0</v>
      </c>
      <c r="BS322" s="8">
        <f t="shared" si="255"/>
        <v>0</v>
      </c>
      <c r="BT322" s="44">
        <f t="shared" si="256"/>
        <v>0</v>
      </c>
      <c r="BU322" s="7"/>
    </row>
    <row r="323" spans="1:73" s="15" customFormat="1" ht="28.8" x14ac:dyDescent="0.3">
      <c r="A323" s="11" t="s">
        <v>318</v>
      </c>
      <c r="B323" s="11" t="s">
        <v>317</v>
      </c>
      <c r="C323" s="11">
        <v>2014</v>
      </c>
      <c r="D323" s="11" t="s">
        <v>147</v>
      </c>
      <c r="E323" s="11">
        <v>9</v>
      </c>
      <c r="F323" s="11">
        <v>1</v>
      </c>
      <c r="G323" s="11"/>
      <c r="H323" s="11">
        <v>419</v>
      </c>
      <c r="I323" s="11">
        <v>435</v>
      </c>
      <c r="J323" s="11"/>
      <c r="K323" s="11">
        <v>6</v>
      </c>
      <c r="L323" s="11" t="s">
        <v>316</v>
      </c>
      <c r="M323" s="11" t="s">
        <v>315</v>
      </c>
      <c r="N323" s="11" t="s">
        <v>2551</v>
      </c>
      <c r="O323" s="11" t="s">
        <v>2552</v>
      </c>
      <c r="P323" s="11" t="s">
        <v>314</v>
      </c>
      <c r="Q323" s="11" t="s">
        <v>2553</v>
      </c>
      <c r="R323" s="11" t="s">
        <v>34</v>
      </c>
      <c r="S323" s="11" t="s">
        <v>33</v>
      </c>
      <c r="T323" s="11" t="s">
        <v>312</v>
      </c>
      <c r="U323" s="71"/>
      <c r="V323" s="57" t="s">
        <v>63</v>
      </c>
      <c r="W323" s="58" t="s">
        <v>28</v>
      </c>
      <c r="X323" s="58" t="str">
        <f t="shared" si="263"/>
        <v>NPolymer-based</v>
      </c>
      <c r="Y323" s="58" t="s">
        <v>191</v>
      </c>
      <c r="Z323" s="58" t="str">
        <f t="shared" si="264"/>
        <v>NHEMOLYSIS</v>
      </c>
      <c r="AA323" s="58" t="str">
        <f t="shared" si="265"/>
        <v>NPolymer-basedHEMOLYSIS</v>
      </c>
      <c r="AB323" s="8"/>
      <c r="AC323" s="8"/>
      <c r="AD323" s="8"/>
      <c r="AE323" s="8"/>
      <c r="AF323" s="8"/>
      <c r="AG323" s="8"/>
      <c r="AH323" s="8"/>
      <c r="AI323" s="8"/>
      <c r="AJ323" s="8"/>
      <c r="AK323" s="8">
        <f t="shared" si="222"/>
        <v>0</v>
      </c>
      <c r="AL323" s="8">
        <f t="shared" si="223"/>
        <v>0</v>
      </c>
      <c r="AM323" s="8">
        <f t="shared" si="224"/>
        <v>0</v>
      </c>
      <c r="AN323" s="8">
        <f t="shared" si="225"/>
        <v>0</v>
      </c>
      <c r="AO323" s="8">
        <f t="shared" si="226"/>
        <v>0</v>
      </c>
      <c r="AP323" s="8">
        <f t="shared" si="227"/>
        <v>0</v>
      </c>
      <c r="AQ323" s="8">
        <f t="shared" si="228"/>
        <v>0</v>
      </c>
      <c r="AR323" s="8">
        <f t="shared" si="229"/>
        <v>0</v>
      </c>
      <c r="AS323" s="8">
        <f t="shared" si="230"/>
        <v>0</v>
      </c>
      <c r="AT323" s="8">
        <f t="shared" si="231"/>
        <v>0</v>
      </c>
      <c r="AU323" s="8">
        <f t="shared" si="232"/>
        <v>0</v>
      </c>
      <c r="AV323" s="8">
        <f t="shared" si="233"/>
        <v>0</v>
      </c>
      <c r="AW323" s="8">
        <f t="shared" si="234"/>
        <v>0</v>
      </c>
      <c r="AX323" s="8">
        <f t="shared" si="235"/>
        <v>0</v>
      </c>
      <c r="AY323" s="8">
        <f t="shared" si="236"/>
        <v>0</v>
      </c>
      <c r="AZ323" s="8">
        <f t="shared" si="237"/>
        <v>0</v>
      </c>
      <c r="BA323" s="8">
        <f t="shared" si="238"/>
        <v>0</v>
      </c>
      <c r="BB323" s="8">
        <f t="shared" si="239"/>
        <v>0</v>
      </c>
      <c r="BC323" s="8">
        <f t="shared" si="240"/>
        <v>0</v>
      </c>
      <c r="BD323" s="8">
        <f t="shared" si="241"/>
        <v>0</v>
      </c>
      <c r="BE323" s="8">
        <f t="shared" si="242"/>
        <v>0</v>
      </c>
      <c r="BF323" s="8">
        <f t="shared" si="243"/>
        <v>0</v>
      </c>
      <c r="BG323" s="8">
        <f t="shared" si="244"/>
        <v>0</v>
      </c>
      <c r="BH323" s="8">
        <f t="shared" si="245"/>
        <v>0</v>
      </c>
      <c r="BI323" s="8">
        <f t="shared" si="246"/>
        <v>0</v>
      </c>
      <c r="BJ323" s="8">
        <f t="shared" si="247"/>
        <v>0</v>
      </c>
      <c r="BK323" s="8">
        <f t="shared" si="248"/>
        <v>0</v>
      </c>
      <c r="BL323" s="8">
        <f t="shared" si="249"/>
        <v>0</v>
      </c>
      <c r="BM323" s="8">
        <f t="shared" si="250"/>
        <v>0</v>
      </c>
      <c r="BN323" s="8">
        <f t="shared" si="311"/>
        <v>0</v>
      </c>
      <c r="BO323" s="8">
        <f t="shared" si="251"/>
        <v>0</v>
      </c>
      <c r="BP323" s="8">
        <f t="shared" si="252"/>
        <v>0</v>
      </c>
      <c r="BQ323" s="8">
        <f t="shared" si="253"/>
        <v>0</v>
      </c>
      <c r="BR323" s="8">
        <f t="shared" si="254"/>
        <v>0</v>
      </c>
      <c r="BS323" s="8">
        <f t="shared" si="255"/>
        <v>0</v>
      </c>
      <c r="BT323" s="44">
        <f t="shared" si="256"/>
        <v>0</v>
      </c>
      <c r="BU323" s="7"/>
    </row>
    <row r="324" spans="1:73" s="15" customFormat="1" ht="28.8" x14ac:dyDescent="0.3">
      <c r="A324" s="11" t="s">
        <v>1070</v>
      </c>
      <c r="B324" s="11" t="s">
        <v>1071</v>
      </c>
      <c r="C324" s="11">
        <v>2014</v>
      </c>
      <c r="D324" s="11" t="s">
        <v>147</v>
      </c>
      <c r="E324" s="11">
        <v>9</v>
      </c>
      <c r="F324" s="11">
        <v>1</v>
      </c>
      <c r="G324" s="11"/>
      <c r="H324" s="11">
        <v>485</v>
      </c>
      <c r="I324" s="11">
        <v>494</v>
      </c>
      <c r="J324" s="11"/>
      <c r="K324" s="11">
        <v>24</v>
      </c>
      <c r="L324" s="11" t="s">
        <v>1072</v>
      </c>
      <c r="M324" s="11" t="s">
        <v>1073</v>
      </c>
      <c r="N324" s="11" t="s">
        <v>1074</v>
      </c>
      <c r="O324" s="11" t="s">
        <v>1075</v>
      </c>
      <c r="P324" s="11" t="s">
        <v>1076</v>
      </c>
      <c r="Q324" s="11" t="s">
        <v>1077</v>
      </c>
      <c r="R324" s="11" t="s">
        <v>34</v>
      </c>
      <c r="S324" s="11" t="s">
        <v>33</v>
      </c>
      <c r="T324" s="11" t="s">
        <v>1078</v>
      </c>
      <c r="U324" s="71"/>
      <c r="V324" s="57" t="s">
        <v>63</v>
      </c>
      <c r="W324" s="58" t="s">
        <v>28</v>
      </c>
      <c r="X324" s="58" t="str">
        <f t="shared" si="263"/>
        <v>NPolymer-based</v>
      </c>
      <c r="Y324" s="58" t="s">
        <v>191</v>
      </c>
      <c r="Z324" s="58" t="str">
        <f t="shared" si="264"/>
        <v>NHEMOLYSIS</v>
      </c>
      <c r="AA324" s="58" t="str">
        <f t="shared" si="265"/>
        <v>NPolymer-basedHEMOLYSIS</v>
      </c>
      <c r="AB324" s="8"/>
      <c r="AC324" s="8"/>
      <c r="AD324" s="8"/>
      <c r="AE324" s="8"/>
      <c r="AF324" s="8"/>
      <c r="AG324" s="8"/>
      <c r="AH324" s="8"/>
      <c r="AI324" s="8"/>
      <c r="AJ324" s="8"/>
      <c r="AK324" s="8">
        <f t="shared" si="222"/>
        <v>0</v>
      </c>
      <c r="AL324" s="8">
        <f t="shared" si="223"/>
        <v>0</v>
      </c>
      <c r="AM324" s="8">
        <f t="shared" si="224"/>
        <v>0</v>
      </c>
      <c r="AN324" s="8">
        <f t="shared" si="225"/>
        <v>0</v>
      </c>
      <c r="AO324" s="8">
        <f t="shared" si="226"/>
        <v>0</v>
      </c>
      <c r="AP324" s="8">
        <f t="shared" si="227"/>
        <v>0</v>
      </c>
      <c r="AQ324" s="8">
        <f t="shared" si="228"/>
        <v>0</v>
      </c>
      <c r="AR324" s="8">
        <f t="shared" si="229"/>
        <v>0</v>
      </c>
      <c r="AS324" s="8">
        <f t="shared" si="230"/>
        <v>0</v>
      </c>
      <c r="AT324" s="8">
        <f t="shared" si="231"/>
        <v>0</v>
      </c>
      <c r="AU324" s="8">
        <f t="shared" si="232"/>
        <v>0</v>
      </c>
      <c r="AV324" s="8">
        <f t="shared" si="233"/>
        <v>0</v>
      </c>
      <c r="AW324" s="8">
        <f t="shared" si="234"/>
        <v>0</v>
      </c>
      <c r="AX324" s="8">
        <f t="shared" si="235"/>
        <v>0</v>
      </c>
      <c r="AY324" s="8">
        <f t="shared" si="236"/>
        <v>0</v>
      </c>
      <c r="AZ324" s="8">
        <f t="shared" si="237"/>
        <v>0</v>
      </c>
      <c r="BA324" s="8">
        <f t="shared" si="238"/>
        <v>0</v>
      </c>
      <c r="BB324" s="8">
        <f t="shared" si="239"/>
        <v>0</v>
      </c>
      <c r="BC324" s="8">
        <f t="shared" si="240"/>
        <v>0</v>
      </c>
      <c r="BD324" s="8">
        <f t="shared" si="241"/>
        <v>0</v>
      </c>
      <c r="BE324" s="8">
        <f t="shared" si="242"/>
        <v>0</v>
      </c>
      <c r="BF324" s="8">
        <f t="shared" si="243"/>
        <v>0</v>
      </c>
      <c r="BG324" s="8">
        <f t="shared" si="244"/>
        <v>0</v>
      </c>
      <c r="BH324" s="8">
        <f t="shared" si="245"/>
        <v>0</v>
      </c>
      <c r="BI324" s="8">
        <f t="shared" si="246"/>
        <v>0</v>
      </c>
      <c r="BJ324" s="8">
        <f t="shared" si="247"/>
        <v>0</v>
      </c>
      <c r="BK324" s="8">
        <f t="shared" si="248"/>
        <v>0</v>
      </c>
      <c r="BL324" s="8">
        <f t="shared" si="249"/>
        <v>0</v>
      </c>
      <c r="BM324" s="8">
        <f t="shared" si="250"/>
        <v>0</v>
      </c>
      <c r="BN324" s="8">
        <f t="shared" si="311"/>
        <v>0</v>
      </c>
      <c r="BO324" s="8">
        <f t="shared" si="251"/>
        <v>0</v>
      </c>
      <c r="BP324" s="8">
        <f t="shared" si="252"/>
        <v>0</v>
      </c>
      <c r="BQ324" s="8">
        <f t="shared" si="253"/>
        <v>0</v>
      </c>
      <c r="BR324" s="8">
        <f t="shared" si="254"/>
        <v>0</v>
      </c>
      <c r="BS324" s="8">
        <f t="shared" si="255"/>
        <v>0</v>
      </c>
      <c r="BT324" s="44">
        <f t="shared" si="256"/>
        <v>0</v>
      </c>
      <c r="BU324" s="7"/>
    </row>
    <row r="325" spans="1:73" s="15" customFormat="1" ht="28.8" x14ac:dyDescent="0.3">
      <c r="A325" s="11" t="s">
        <v>2554</v>
      </c>
      <c r="B325" s="11" t="s">
        <v>4268</v>
      </c>
      <c r="C325" s="11">
        <v>2014</v>
      </c>
      <c r="D325" s="11" t="s">
        <v>250</v>
      </c>
      <c r="E325" s="11">
        <v>16</v>
      </c>
      <c r="F325" s="11">
        <v>3</v>
      </c>
      <c r="G325" s="11"/>
      <c r="H325" s="11"/>
      <c r="I325" s="11"/>
      <c r="J325" s="11"/>
      <c r="K325" s="11">
        <v>6</v>
      </c>
      <c r="L325" s="11" t="s">
        <v>2555</v>
      </c>
      <c r="M325" s="11" t="s">
        <v>2556</v>
      </c>
      <c r="N325" s="11" t="s">
        <v>2557</v>
      </c>
      <c r="O325" s="11" t="s">
        <v>2558</v>
      </c>
      <c r="P325" s="11" t="s">
        <v>2559</v>
      </c>
      <c r="Q325" s="11" t="s">
        <v>2560</v>
      </c>
      <c r="R325" s="11" t="s">
        <v>34</v>
      </c>
      <c r="S325" s="11" t="s">
        <v>33</v>
      </c>
      <c r="T325" s="11" t="s">
        <v>2561</v>
      </c>
      <c r="U325" s="71"/>
      <c r="V325" s="57" t="s">
        <v>63</v>
      </c>
      <c r="W325" s="58" t="s">
        <v>26</v>
      </c>
      <c r="X325" s="58" t="str">
        <f t="shared" si="263"/>
        <v>NInorganic</v>
      </c>
      <c r="Y325" s="58" t="s">
        <v>191</v>
      </c>
      <c r="Z325" s="58" t="str">
        <f t="shared" si="264"/>
        <v>NHEMOLYSIS</v>
      </c>
      <c r="AA325" s="58" t="str">
        <f t="shared" si="265"/>
        <v>NInorganicHEMOLYSIS</v>
      </c>
      <c r="AB325" s="8"/>
      <c r="AC325" s="8"/>
      <c r="AD325" s="8"/>
      <c r="AE325" s="8"/>
      <c r="AF325" s="8"/>
      <c r="AG325" s="8"/>
      <c r="AH325" s="8"/>
      <c r="AI325" s="8"/>
      <c r="AJ325" s="8"/>
      <c r="AK325" s="8">
        <f t="shared" si="222"/>
        <v>0</v>
      </c>
      <c r="AL325" s="8">
        <f t="shared" si="223"/>
        <v>0</v>
      </c>
      <c r="AM325" s="8">
        <f t="shared" si="224"/>
        <v>0</v>
      </c>
      <c r="AN325" s="8">
        <f t="shared" si="225"/>
        <v>0</v>
      </c>
      <c r="AO325" s="8">
        <f t="shared" si="226"/>
        <v>0</v>
      </c>
      <c r="AP325" s="8">
        <f t="shared" si="227"/>
        <v>0</v>
      </c>
      <c r="AQ325" s="8">
        <f t="shared" si="228"/>
        <v>0</v>
      </c>
      <c r="AR325" s="8">
        <f t="shared" si="229"/>
        <v>0</v>
      </c>
      <c r="AS325" s="8">
        <f t="shared" si="230"/>
        <v>0</v>
      </c>
      <c r="AT325" s="8">
        <f t="shared" si="231"/>
        <v>0</v>
      </c>
      <c r="AU325" s="8">
        <f t="shared" si="232"/>
        <v>0</v>
      </c>
      <c r="AV325" s="8">
        <f t="shared" si="233"/>
        <v>0</v>
      </c>
      <c r="AW325" s="8">
        <f t="shared" si="234"/>
        <v>0</v>
      </c>
      <c r="AX325" s="8">
        <f t="shared" si="235"/>
        <v>0</v>
      </c>
      <c r="AY325" s="8">
        <f t="shared" si="236"/>
        <v>0</v>
      </c>
      <c r="AZ325" s="8">
        <f t="shared" si="237"/>
        <v>0</v>
      </c>
      <c r="BA325" s="8">
        <f t="shared" si="238"/>
        <v>0</v>
      </c>
      <c r="BB325" s="8">
        <f t="shared" si="239"/>
        <v>0</v>
      </c>
      <c r="BC325" s="8">
        <f t="shared" si="240"/>
        <v>0</v>
      </c>
      <c r="BD325" s="8">
        <f t="shared" si="241"/>
        <v>0</v>
      </c>
      <c r="BE325" s="8">
        <f t="shared" si="242"/>
        <v>0</v>
      </c>
      <c r="BF325" s="8">
        <f t="shared" si="243"/>
        <v>0</v>
      </c>
      <c r="BG325" s="8">
        <f t="shared" si="244"/>
        <v>0</v>
      </c>
      <c r="BH325" s="8">
        <f t="shared" si="245"/>
        <v>0</v>
      </c>
      <c r="BI325" s="8">
        <f t="shared" si="246"/>
        <v>0</v>
      </c>
      <c r="BJ325" s="8">
        <f t="shared" si="247"/>
        <v>0</v>
      </c>
      <c r="BK325" s="8">
        <f t="shared" si="248"/>
        <v>0</v>
      </c>
      <c r="BL325" s="8">
        <f t="shared" si="249"/>
        <v>0</v>
      </c>
      <c r="BM325" s="8">
        <f t="shared" si="250"/>
        <v>0</v>
      </c>
      <c r="BN325" s="8">
        <f t="shared" si="311"/>
        <v>0</v>
      </c>
      <c r="BO325" s="8">
        <f t="shared" si="251"/>
        <v>0</v>
      </c>
      <c r="BP325" s="8">
        <f t="shared" si="252"/>
        <v>0</v>
      </c>
      <c r="BQ325" s="8">
        <f t="shared" si="253"/>
        <v>0</v>
      </c>
      <c r="BR325" s="8">
        <f t="shared" si="254"/>
        <v>0</v>
      </c>
      <c r="BS325" s="8">
        <f t="shared" si="255"/>
        <v>0</v>
      </c>
      <c r="BT325" s="44">
        <f t="shared" si="256"/>
        <v>0</v>
      </c>
      <c r="BU325" s="7"/>
    </row>
    <row r="326" spans="1:73" s="15" customFormat="1" ht="28.8" x14ac:dyDescent="0.3">
      <c r="A326" s="11" t="s">
        <v>2562</v>
      </c>
      <c r="B326" s="11" t="s">
        <v>4269</v>
      </c>
      <c r="C326" s="11">
        <v>2014</v>
      </c>
      <c r="D326" s="11" t="s">
        <v>250</v>
      </c>
      <c r="E326" s="11">
        <v>16</v>
      </c>
      <c r="F326" s="11">
        <v>12</v>
      </c>
      <c r="G326" s="11"/>
      <c r="H326" s="11"/>
      <c r="I326" s="11"/>
      <c r="J326" s="11">
        <v>13</v>
      </c>
      <c r="K326" s="11">
        <v>1</v>
      </c>
      <c r="L326" s="11" t="s">
        <v>2563</v>
      </c>
      <c r="M326" s="11" t="s">
        <v>2564</v>
      </c>
      <c r="N326" s="11" t="s">
        <v>2565</v>
      </c>
      <c r="O326" s="11" t="s">
        <v>2566</v>
      </c>
      <c r="P326" s="11" t="s">
        <v>2567</v>
      </c>
      <c r="Q326" s="11" t="s">
        <v>2568</v>
      </c>
      <c r="R326" s="11" t="s">
        <v>34</v>
      </c>
      <c r="S326" s="11" t="s">
        <v>33</v>
      </c>
      <c r="T326" s="11" t="s">
        <v>2569</v>
      </c>
      <c r="U326" s="71"/>
      <c r="V326" s="57" t="s">
        <v>63</v>
      </c>
      <c r="W326" s="58" t="s">
        <v>28</v>
      </c>
      <c r="X326" s="58" t="str">
        <f t="shared" si="263"/>
        <v>NPolymer-based</v>
      </c>
      <c r="Y326" s="58" t="s">
        <v>191</v>
      </c>
      <c r="Z326" s="58" t="str">
        <f t="shared" si="264"/>
        <v>NHEMOLYSIS</v>
      </c>
      <c r="AA326" s="58" t="str">
        <f t="shared" si="265"/>
        <v>NPolymer-basedHEMOLYSIS</v>
      </c>
      <c r="AB326" s="8"/>
      <c r="AC326" s="8"/>
      <c r="AD326" s="8"/>
      <c r="AE326" s="8"/>
      <c r="AF326" s="8"/>
      <c r="AG326" s="8"/>
      <c r="AH326" s="8"/>
      <c r="AI326" s="8"/>
      <c r="AJ326" s="8"/>
      <c r="AK326" s="8">
        <f t="shared" si="222"/>
        <v>0</v>
      </c>
      <c r="AL326" s="8">
        <f t="shared" si="223"/>
        <v>0</v>
      </c>
      <c r="AM326" s="8">
        <f t="shared" si="224"/>
        <v>0</v>
      </c>
      <c r="AN326" s="8">
        <f t="shared" si="225"/>
        <v>0</v>
      </c>
      <c r="AO326" s="8">
        <f t="shared" si="226"/>
        <v>0</v>
      </c>
      <c r="AP326" s="8">
        <f t="shared" si="227"/>
        <v>0</v>
      </c>
      <c r="AQ326" s="8">
        <f t="shared" si="228"/>
        <v>0</v>
      </c>
      <c r="AR326" s="8">
        <f t="shared" si="229"/>
        <v>0</v>
      </c>
      <c r="AS326" s="8">
        <f t="shared" si="230"/>
        <v>0</v>
      </c>
      <c r="AT326" s="8">
        <f t="shared" si="231"/>
        <v>0</v>
      </c>
      <c r="AU326" s="8">
        <f t="shared" si="232"/>
        <v>0</v>
      </c>
      <c r="AV326" s="8">
        <f t="shared" si="233"/>
        <v>0</v>
      </c>
      <c r="AW326" s="8">
        <f t="shared" si="234"/>
        <v>0</v>
      </c>
      <c r="AX326" s="8">
        <f t="shared" si="235"/>
        <v>0</v>
      </c>
      <c r="AY326" s="8">
        <f t="shared" si="236"/>
        <v>0</v>
      </c>
      <c r="AZ326" s="8">
        <f t="shared" si="237"/>
        <v>0</v>
      </c>
      <c r="BA326" s="8">
        <f t="shared" si="238"/>
        <v>0</v>
      </c>
      <c r="BB326" s="8">
        <f t="shared" si="239"/>
        <v>0</v>
      </c>
      <c r="BC326" s="8">
        <f t="shared" si="240"/>
        <v>0</v>
      </c>
      <c r="BD326" s="8">
        <f t="shared" si="241"/>
        <v>0</v>
      </c>
      <c r="BE326" s="8">
        <f t="shared" si="242"/>
        <v>0</v>
      </c>
      <c r="BF326" s="8">
        <f t="shared" si="243"/>
        <v>0</v>
      </c>
      <c r="BG326" s="8">
        <f t="shared" si="244"/>
        <v>0</v>
      </c>
      <c r="BH326" s="8">
        <f t="shared" si="245"/>
        <v>0</v>
      </c>
      <c r="BI326" s="8">
        <f t="shared" si="246"/>
        <v>0</v>
      </c>
      <c r="BJ326" s="8">
        <f t="shared" si="247"/>
        <v>0</v>
      </c>
      <c r="BK326" s="8">
        <f t="shared" si="248"/>
        <v>0</v>
      </c>
      <c r="BL326" s="8">
        <f t="shared" si="249"/>
        <v>0</v>
      </c>
      <c r="BM326" s="8">
        <f t="shared" si="250"/>
        <v>0</v>
      </c>
      <c r="BN326" s="8">
        <f t="shared" si="311"/>
        <v>0</v>
      </c>
      <c r="BO326" s="8">
        <f t="shared" si="251"/>
        <v>0</v>
      </c>
      <c r="BP326" s="8">
        <f t="shared" si="252"/>
        <v>0</v>
      </c>
      <c r="BQ326" s="8">
        <f t="shared" si="253"/>
        <v>0</v>
      </c>
      <c r="BR326" s="8">
        <f t="shared" si="254"/>
        <v>0</v>
      </c>
      <c r="BS326" s="8">
        <f t="shared" si="255"/>
        <v>0</v>
      </c>
      <c r="BT326" s="44">
        <f t="shared" si="256"/>
        <v>0</v>
      </c>
      <c r="BU326" s="7"/>
    </row>
    <row r="327" spans="1:73" s="15" customFormat="1" ht="28.8" x14ac:dyDescent="0.3">
      <c r="A327" s="11" t="s">
        <v>304</v>
      </c>
      <c r="B327" s="11" t="s">
        <v>303</v>
      </c>
      <c r="C327" s="11">
        <v>2014</v>
      </c>
      <c r="D327" s="11" t="s">
        <v>302</v>
      </c>
      <c r="E327" s="11">
        <v>10</v>
      </c>
      <c r="F327" s="11">
        <v>5</v>
      </c>
      <c r="G327" s="11"/>
      <c r="H327" s="11">
        <v>2112</v>
      </c>
      <c r="I327" s="11">
        <v>2124</v>
      </c>
      <c r="J327" s="11"/>
      <c r="K327" s="11">
        <v>18</v>
      </c>
      <c r="L327" s="11" t="s">
        <v>301</v>
      </c>
      <c r="M327" s="11" t="s">
        <v>300</v>
      </c>
      <c r="N327" s="11" t="s">
        <v>2570</v>
      </c>
      <c r="O327" s="11" t="s">
        <v>2571</v>
      </c>
      <c r="P327" s="11" t="s">
        <v>299</v>
      </c>
      <c r="Q327" s="11" t="s">
        <v>2572</v>
      </c>
      <c r="R327" s="11" t="s">
        <v>34</v>
      </c>
      <c r="S327" s="11" t="s">
        <v>33</v>
      </c>
      <c r="T327" s="11" t="s">
        <v>298</v>
      </c>
      <c r="U327" s="71"/>
      <c r="V327" s="57" t="s">
        <v>63</v>
      </c>
      <c r="W327" s="58" t="s">
        <v>28</v>
      </c>
      <c r="X327" s="58" t="str">
        <f t="shared" si="263"/>
        <v>NPolymer-based</v>
      </c>
      <c r="Y327" s="58" t="s">
        <v>191</v>
      </c>
      <c r="Z327" s="58" t="str">
        <f t="shared" si="264"/>
        <v>NHEMOLYSIS</v>
      </c>
      <c r="AA327" s="58" t="str">
        <f t="shared" si="265"/>
        <v>NPolymer-basedHEMOLYSIS</v>
      </c>
      <c r="AB327" s="8"/>
      <c r="AC327" s="8"/>
      <c r="AD327" s="8"/>
      <c r="AE327" s="8"/>
      <c r="AF327" s="8"/>
      <c r="AG327" s="8"/>
      <c r="AH327" s="8"/>
      <c r="AI327" s="8"/>
      <c r="AJ327" s="8"/>
      <c r="AK327" s="8">
        <f t="shared" si="222"/>
        <v>0</v>
      </c>
      <c r="AL327" s="8">
        <f t="shared" si="223"/>
        <v>0</v>
      </c>
      <c r="AM327" s="8">
        <f t="shared" si="224"/>
        <v>0</v>
      </c>
      <c r="AN327" s="8">
        <f t="shared" si="225"/>
        <v>0</v>
      </c>
      <c r="AO327" s="8">
        <f t="shared" si="226"/>
        <v>0</v>
      </c>
      <c r="AP327" s="8">
        <f t="shared" si="227"/>
        <v>0</v>
      </c>
      <c r="AQ327" s="8">
        <f t="shared" si="228"/>
        <v>0</v>
      </c>
      <c r="AR327" s="8">
        <f t="shared" si="229"/>
        <v>0</v>
      </c>
      <c r="AS327" s="8">
        <f t="shared" si="230"/>
        <v>0</v>
      </c>
      <c r="AT327" s="8">
        <f t="shared" si="231"/>
        <v>0</v>
      </c>
      <c r="AU327" s="8">
        <f t="shared" si="232"/>
        <v>0</v>
      </c>
      <c r="AV327" s="8">
        <f t="shared" si="233"/>
        <v>0</v>
      </c>
      <c r="AW327" s="8">
        <f t="shared" si="234"/>
        <v>0</v>
      </c>
      <c r="AX327" s="8">
        <f t="shared" si="235"/>
        <v>0</v>
      </c>
      <c r="AY327" s="8">
        <f t="shared" si="236"/>
        <v>0</v>
      </c>
      <c r="AZ327" s="8">
        <f t="shared" si="237"/>
        <v>0</v>
      </c>
      <c r="BA327" s="8">
        <f t="shared" si="238"/>
        <v>0</v>
      </c>
      <c r="BB327" s="8">
        <f t="shared" si="239"/>
        <v>0</v>
      </c>
      <c r="BC327" s="8">
        <f t="shared" si="240"/>
        <v>0</v>
      </c>
      <c r="BD327" s="8">
        <f t="shared" si="241"/>
        <v>0</v>
      </c>
      <c r="BE327" s="8">
        <f t="shared" si="242"/>
        <v>0</v>
      </c>
      <c r="BF327" s="8">
        <f t="shared" si="243"/>
        <v>0</v>
      </c>
      <c r="BG327" s="8">
        <f t="shared" si="244"/>
        <v>0</v>
      </c>
      <c r="BH327" s="8">
        <f t="shared" si="245"/>
        <v>0</v>
      </c>
      <c r="BI327" s="8">
        <f t="shared" si="246"/>
        <v>0</v>
      </c>
      <c r="BJ327" s="8">
        <f t="shared" si="247"/>
        <v>0</v>
      </c>
      <c r="BK327" s="8">
        <f t="shared" si="248"/>
        <v>0</v>
      </c>
      <c r="BL327" s="8">
        <f t="shared" si="249"/>
        <v>0</v>
      </c>
      <c r="BM327" s="8">
        <f t="shared" si="250"/>
        <v>0</v>
      </c>
      <c r="BN327" s="8">
        <f t="shared" si="311"/>
        <v>0</v>
      </c>
      <c r="BO327" s="8">
        <f t="shared" si="251"/>
        <v>0</v>
      </c>
      <c r="BP327" s="8">
        <f t="shared" si="252"/>
        <v>0</v>
      </c>
      <c r="BQ327" s="8">
        <f t="shared" si="253"/>
        <v>0</v>
      </c>
      <c r="BR327" s="8">
        <f t="shared" si="254"/>
        <v>0</v>
      </c>
      <c r="BS327" s="8">
        <f t="shared" si="255"/>
        <v>0</v>
      </c>
      <c r="BT327" s="44">
        <f t="shared" si="256"/>
        <v>0</v>
      </c>
      <c r="BU327" s="7"/>
    </row>
    <row r="328" spans="1:73" s="15" customFormat="1" ht="28.8" x14ac:dyDescent="0.3">
      <c r="A328" s="11" t="s">
        <v>297</v>
      </c>
      <c r="B328" s="11" t="s">
        <v>296</v>
      </c>
      <c r="C328" s="11">
        <v>2014</v>
      </c>
      <c r="D328" s="11" t="s">
        <v>295</v>
      </c>
      <c r="E328" s="11">
        <v>10</v>
      </c>
      <c r="F328" s="11">
        <v>8</v>
      </c>
      <c r="G328" s="11"/>
      <c r="H328" s="11">
        <v>1416</v>
      </c>
      <c r="I328" s="11">
        <v>1428</v>
      </c>
      <c r="J328" s="11"/>
      <c r="K328" s="11">
        <v>17</v>
      </c>
      <c r="L328" s="11" t="s">
        <v>294</v>
      </c>
      <c r="M328" s="11" t="s">
        <v>293</v>
      </c>
      <c r="N328" s="11" t="s">
        <v>2573</v>
      </c>
      <c r="O328" s="11" t="s">
        <v>2574</v>
      </c>
      <c r="P328" s="11" t="s">
        <v>292</v>
      </c>
      <c r="Q328" s="11" t="s">
        <v>2575</v>
      </c>
      <c r="R328" s="11" t="s">
        <v>34</v>
      </c>
      <c r="S328" s="11" t="s">
        <v>33</v>
      </c>
      <c r="T328" s="11" t="s">
        <v>291</v>
      </c>
      <c r="U328" s="71"/>
      <c r="V328" s="57" t="s">
        <v>63</v>
      </c>
      <c r="W328" s="58" t="s">
        <v>28</v>
      </c>
      <c r="X328" s="58" t="str">
        <f t="shared" si="263"/>
        <v>NPolymer-based</v>
      </c>
      <c r="Y328" s="58" t="s">
        <v>191</v>
      </c>
      <c r="Z328" s="58" t="str">
        <f t="shared" si="264"/>
        <v>NHEMOLYSIS</v>
      </c>
      <c r="AA328" s="58" t="str">
        <f t="shared" si="265"/>
        <v>NPolymer-basedHEMOLYSIS</v>
      </c>
      <c r="AB328" s="8"/>
      <c r="AC328" s="8"/>
      <c r="AD328" s="8"/>
      <c r="AE328" s="8"/>
      <c r="AF328" s="8"/>
      <c r="AG328" s="8"/>
      <c r="AH328" s="8"/>
      <c r="AI328" s="8"/>
      <c r="AJ328" s="8"/>
      <c r="AK328" s="8">
        <f t="shared" si="222"/>
        <v>0</v>
      </c>
      <c r="AL328" s="8">
        <f t="shared" si="223"/>
        <v>0</v>
      </c>
      <c r="AM328" s="8">
        <f t="shared" si="224"/>
        <v>0</v>
      </c>
      <c r="AN328" s="8">
        <f t="shared" si="225"/>
        <v>0</v>
      </c>
      <c r="AO328" s="8">
        <f t="shared" si="226"/>
        <v>0</v>
      </c>
      <c r="AP328" s="8">
        <f t="shared" si="227"/>
        <v>0</v>
      </c>
      <c r="AQ328" s="8">
        <f t="shared" si="228"/>
        <v>0</v>
      </c>
      <c r="AR328" s="8">
        <f t="shared" si="229"/>
        <v>0</v>
      </c>
      <c r="AS328" s="8">
        <f t="shared" si="230"/>
        <v>0</v>
      </c>
      <c r="AT328" s="8">
        <f t="shared" si="231"/>
        <v>0</v>
      </c>
      <c r="AU328" s="8">
        <f t="shared" si="232"/>
        <v>0</v>
      </c>
      <c r="AV328" s="8">
        <f t="shared" si="233"/>
        <v>0</v>
      </c>
      <c r="AW328" s="8">
        <f t="shared" si="234"/>
        <v>0</v>
      </c>
      <c r="AX328" s="8">
        <f t="shared" si="235"/>
        <v>0</v>
      </c>
      <c r="AY328" s="8">
        <f t="shared" si="236"/>
        <v>0</v>
      </c>
      <c r="AZ328" s="8">
        <f t="shared" si="237"/>
        <v>0</v>
      </c>
      <c r="BA328" s="8">
        <f t="shared" si="238"/>
        <v>0</v>
      </c>
      <c r="BB328" s="8">
        <f t="shared" si="239"/>
        <v>0</v>
      </c>
      <c r="BC328" s="8">
        <f t="shared" si="240"/>
        <v>0</v>
      </c>
      <c r="BD328" s="8">
        <f t="shared" si="241"/>
        <v>0</v>
      </c>
      <c r="BE328" s="8">
        <f t="shared" si="242"/>
        <v>0</v>
      </c>
      <c r="BF328" s="8">
        <f t="shared" si="243"/>
        <v>0</v>
      </c>
      <c r="BG328" s="8">
        <f t="shared" si="244"/>
        <v>0</v>
      </c>
      <c r="BH328" s="8">
        <f t="shared" si="245"/>
        <v>0</v>
      </c>
      <c r="BI328" s="8">
        <f t="shared" si="246"/>
        <v>0</v>
      </c>
      <c r="BJ328" s="8">
        <f t="shared" si="247"/>
        <v>0</v>
      </c>
      <c r="BK328" s="8">
        <f t="shared" si="248"/>
        <v>0</v>
      </c>
      <c r="BL328" s="8">
        <f t="shared" si="249"/>
        <v>0</v>
      </c>
      <c r="BM328" s="8">
        <f t="shared" si="250"/>
        <v>0</v>
      </c>
      <c r="BN328" s="8">
        <f t="shared" si="311"/>
        <v>0</v>
      </c>
      <c r="BO328" s="8">
        <f t="shared" si="251"/>
        <v>0</v>
      </c>
      <c r="BP328" s="8">
        <f t="shared" si="252"/>
        <v>0</v>
      </c>
      <c r="BQ328" s="8">
        <f t="shared" si="253"/>
        <v>0</v>
      </c>
      <c r="BR328" s="8">
        <f t="shared" si="254"/>
        <v>0</v>
      </c>
      <c r="BS328" s="8">
        <f t="shared" si="255"/>
        <v>0</v>
      </c>
      <c r="BT328" s="44">
        <f t="shared" si="256"/>
        <v>0</v>
      </c>
      <c r="BU328" s="7"/>
    </row>
    <row r="329" spans="1:73" s="15" customFormat="1" ht="28.8" x14ac:dyDescent="0.3">
      <c r="A329" s="11" t="s">
        <v>290</v>
      </c>
      <c r="B329" s="11" t="s">
        <v>289</v>
      </c>
      <c r="C329" s="11">
        <v>2014</v>
      </c>
      <c r="D329" s="11" t="s">
        <v>288</v>
      </c>
      <c r="E329" s="11">
        <v>1840</v>
      </c>
      <c r="F329" s="11">
        <v>9</v>
      </c>
      <c r="G329" s="11"/>
      <c r="H329" s="11">
        <v>2730</v>
      </c>
      <c r="I329" s="11">
        <v>2743</v>
      </c>
      <c r="J329" s="11"/>
      <c r="K329" s="11">
        <v>28</v>
      </c>
      <c r="L329" s="11" t="s">
        <v>287</v>
      </c>
      <c r="M329" s="11" t="s">
        <v>286</v>
      </c>
      <c r="N329" s="11" t="s">
        <v>2218</v>
      </c>
      <c r="O329" s="11" t="s">
        <v>2576</v>
      </c>
      <c r="P329" s="11" t="s">
        <v>285</v>
      </c>
      <c r="Q329" s="11" t="s">
        <v>2577</v>
      </c>
      <c r="R329" s="11" t="s">
        <v>34</v>
      </c>
      <c r="S329" s="11" t="s">
        <v>33</v>
      </c>
      <c r="T329" s="11" t="s">
        <v>283</v>
      </c>
      <c r="U329" s="71"/>
      <c r="V329" s="57" t="s">
        <v>63</v>
      </c>
      <c r="W329" s="58" t="s">
        <v>28</v>
      </c>
      <c r="X329" s="58" t="str">
        <f t="shared" si="263"/>
        <v>NPolymer-based</v>
      </c>
      <c r="Y329" s="58" t="s">
        <v>191</v>
      </c>
      <c r="Z329" s="58" t="str">
        <f t="shared" si="264"/>
        <v>NHEMOLYSIS</v>
      </c>
      <c r="AA329" s="58" t="str">
        <f t="shared" si="265"/>
        <v>NPolymer-basedHEMOLYSIS</v>
      </c>
      <c r="AB329" s="8"/>
      <c r="AC329" s="8"/>
      <c r="AD329" s="8"/>
      <c r="AE329" s="8"/>
      <c r="AF329" s="8"/>
      <c r="AG329" s="8"/>
      <c r="AH329" s="8"/>
      <c r="AI329" s="8"/>
      <c r="AJ329" s="8"/>
      <c r="AK329" s="8">
        <f t="shared" si="222"/>
        <v>0</v>
      </c>
      <c r="AL329" s="8">
        <f t="shared" si="223"/>
        <v>0</v>
      </c>
      <c r="AM329" s="8">
        <f t="shared" si="224"/>
        <v>0</v>
      </c>
      <c r="AN329" s="8">
        <f t="shared" si="225"/>
        <v>0</v>
      </c>
      <c r="AO329" s="8">
        <f t="shared" si="226"/>
        <v>0</v>
      </c>
      <c r="AP329" s="8">
        <f t="shared" si="227"/>
        <v>0</v>
      </c>
      <c r="AQ329" s="8">
        <f t="shared" si="228"/>
        <v>0</v>
      </c>
      <c r="AR329" s="8">
        <f t="shared" si="229"/>
        <v>0</v>
      </c>
      <c r="AS329" s="8">
        <f t="shared" si="230"/>
        <v>0</v>
      </c>
      <c r="AT329" s="8">
        <f t="shared" si="231"/>
        <v>0</v>
      </c>
      <c r="AU329" s="8">
        <f t="shared" si="232"/>
        <v>0</v>
      </c>
      <c r="AV329" s="8">
        <f t="shared" si="233"/>
        <v>0</v>
      </c>
      <c r="AW329" s="8">
        <f t="shared" si="234"/>
        <v>0</v>
      </c>
      <c r="AX329" s="8">
        <f t="shared" si="235"/>
        <v>0</v>
      </c>
      <c r="AY329" s="8">
        <f t="shared" si="236"/>
        <v>0</v>
      </c>
      <c r="AZ329" s="8">
        <f t="shared" si="237"/>
        <v>0</v>
      </c>
      <c r="BA329" s="8">
        <f t="shared" si="238"/>
        <v>0</v>
      </c>
      <c r="BB329" s="8">
        <f t="shared" si="239"/>
        <v>0</v>
      </c>
      <c r="BC329" s="8">
        <f t="shared" si="240"/>
        <v>0</v>
      </c>
      <c r="BD329" s="8">
        <f t="shared" si="241"/>
        <v>0</v>
      </c>
      <c r="BE329" s="8">
        <f t="shared" si="242"/>
        <v>0</v>
      </c>
      <c r="BF329" s="8">
        <f t="shared" si="243"/>
        <v>0</v>
      </c>
      <c r="BG329" s="8">
        <f t="shared" si="244"/>
        <v>0</v>
      </c>
      <c r="BH329" s="8">
        <f t="shared" si="245"/>
        <v>0</v>
      </c>
      <c r="BI329" s="8">
        <f t="shared" si="246"/>
        <v>0</v>
      </c>
      <c r="BJ329" s="8">
        <f t="shared" si="247"/>
        <v>0</v>
      </c>
      <c r="BK329" s="8">
        <f t="shared" si="248"/>
        <v>0</v>
      </c>
      <c r="BL329" s="8">
        <f t="shared" si="249"/>
        <v>0</v>
      </c>
      <c r="BM329" s="8">
        <f t="shared" si="250"/>
        <v>0</v>
      </c>
      <c r="BN329" s="8">
        <f t="shared" si="311"/>
        <v>0</v>
      </c>
      <c r="BO329" s="8">
        <f t="shared" si="251"/>
        <v>0</v>
      </c>
      <c r="BP329" s="8">
        <f t="shared" si="252"/>
        <v>0</v>
      </c>
      <c r="BQ329" s="8">
        <f t="shared" si="253"/>
        <v>0</v>
      </c>
      <c r="BR329" s="8">
        <f t="shared" si="254"/>
        <v>0</v>
      </c>
      <c r="BS329" s="8">
        <f t="shared" si="255"/>
        <v>0</v>
      </c>
      <c r="BT329" s="44">
        <f t="shared" si="256"/>
        <v>0</v>
      </c>
      <c r="BU329" s="7"/>
    </row>
    <row r="330" spans="1:73" s="15" customFormat="1" ht="28.8" x14ac:dyDescent="0.3">
      <c r="A330" s="11" t="s">
        <v>311</v>
      </c>
      <c r="B330" s="11" t="s">
        <v>310</v>
      </c>
      <c r="C330" s="11">
        <v>2014</v>
      </c>
      <c r="D330" s="11" t="s">
        <v>309</v>
      </c>
      <c r="E330" s="11">
        <v>4</v>
      </c>
      <c r="F330" s="11">
        <v>3</v>
      </c>
      <c r="G330" s="11"/>
      <c r="H330" s="11">
        <v>210</v>
      </c>
      <c r="I330" s="11">
        <v>216</v>
      </c>
      <c r="J330" s="11"/>
      <c r="K330" s="11">
        <v>8</v>
      </c>
      <c r="L330" s="11" t="s">
        <v>308</v>
      </c>
      <c r="M330" s="11" t="s">
        <v>307</v>
      </c>
      <c r="N330" s="11" t="s">
        <v>2578</v>
      </c>
      <c r="O330" s="11" t="s">
        <v>2579</v>
      </c>
      <c r="P330" s="11" t="s">
        <v>306</v>
      </c>
      <c r="Q330" s="11" t="s">
        <v>2580</v>
      </c>
      <c r="R330" s="11" t="s">
        <v>34</v>
      </c>
      <c r="S330" s="11" t="s">
        <v>33</v>
      </c>
      <c r="T330" s="11" t="s">
        <v>305</v>
      </c>
      <c r="U330" s="71"/>
      <c r="V330" s="57" t="s">
        <v>63</v>
      </c>
      <c r="W330" s="58" t="s">
        <v>28</v>
      </c>
      <c r="X330" s="58" t="str">
        <f t="shared" si="263"/>
        <v>NPolymer-based</v>
      </c>
      <c r="Y330" s="58" t="s">
        <v>191</v>
      </c>
      <c r="Z330" s="58" t="str">
        <f t="shared" si="264"/>
        <v>NHEMOLYSIS</v>
      </c>
      <c r="AA330" s="58" t="str">
        <f t="shared" si="265"/>
        <v>NPolymer-basedHEMOLYSIS</v>
      </c>
      <c r="AB330" s="8"/>
      <c r="AC330" s="8"/>
      <c r="AD330" s="8"/>
      <c r="AE330" s="8"/>
      <c r="AF330" s="8"/>
      <c r="AG330" s="8"/>
      <c r="AH330" s="8"/>
      <c r="AI330" s="8"/>
      <c r="AJ330" s="8"/>
      <c r="AK330" s="8">
        <f t="shared" si="222"/>
        <v>0</v>
      </c>
      <c r="AL330" s="8">
        <f t="shared" si="223"/>
        <v>0</v>
      </c>
      <c r="AM330" s="8">
        <f t="shared" si="224"/>
        <v>0</v>
      </c>
      <c r="AN330" s="8">
        <f t="shared" si="225"/>
        <v>0</v>
      </c>
      <c r="AO330" s="8">
        <f t="shared" si="226"/>
        <v>0</v>
      </c>
      <c r="AP330" s="8">
        <f t="shared" si="227"/>
        <v>0</v>
      </c>
      <c r="AQ330" s="8">
        <f t="shared" si="228"/>
        <v>0</v>
      </c>
      <c r="AR330" s="8">
        <f t="shared" si="229"/>
        <v>0</v>
      </c>
      <c r="AS330" s="8">
        <f t="shared" si="230"/>
        <v>0</v>
      </c>
      <c r="AT330" s="8">
        <f t="shared" si="231"/>
        <v>0</v>
      </c>
      <c r="AU330" s="8">
        <f t="shared" si="232"/>
        <v>0</v>
      </c>
      <c r="AV330" s="8">
        <f t="shared" si="233"/>
        <v>0</v>
      </c>
      <c r="AW330" s="8">
        <f t="shared" si="234"/>
        <v>0</v>
      </c>
      <c r="AX330" s="8">
        <f t="shared" si="235"/>
        <v>0</v>
      </c>
      <c r="AY330" s="8">
        <f t="shared" si="236"/>
        <v>0</v>
      </c>
      <c r="AZ330" s="8">
        <f t="shared" si="237"/>
        <v>0</v>
      </c>
      <c r="BA330" s="8">
        <f t="shared" si="238"/>
        <v>0</v>
      </c>
      <c r="BB330" s="8">
        <f t="shared" si="239"/>
        <v>0</v>
      </c>
      <c r="BC330" s="8">
        <f t="shared" si="240"/>
        <v>0</v>
      </c>
      <c r="BD330" s="8">
        <f t="shared" si="241"/>
        <v>0</v>
      </c>
      <c r="BE330" s="8">
        <f t="shared" si="242"/>
        <v>0</v>
      </c>
      <c r="BF330" s="8">
        <f t="shared" si="243"/>
        <v>0</v>
      </c>
      <c r="BG330" s="8">
        <f t="shared" si="244"/>
        <v>0</v>
      </c>
      <c r="BH330" s="8">
        <f t="shared" si="245"/>
        <v>0</v>
      </c>
      <c r="BI330" s="8">
        <f t="shared" si="246"/>
        <v>0</v>
      </c>
      <c r="BJ330" s="8">
        <f t="shared" si="247"/>
        <v>0</v>
      </c>
      <c r="BK330" s="8">
        <f t="shared" si="248"/>
        <v>0</v>
      </c>
      <c r="BL330" s="8">
        <f t="shared" si="249"/>
        <v>0</v>
      </c>
      <c r="BM330" s="8">
        <f t="shared" si="250"/>
        <v>0</v>
      </c>
      <c r="BN330" s="8">
        <f t="shared" si="311"/>
        <v>0</v>
      </c>
      <c r="BO330" s="8">
        <f t="shared" si="251"/>
        <v>0</v>
      </c>
      <c r="BP330" s="8">
        <f t="shared" si="252"/>
        <v>0</v>
      </c>
      <c r="BQ330" s="8">
        <f t="shared" si="253"/>
        <v>0</v>
      </c>
      <c r="BR330" s="8">
        <f t="shared" si="254"/>
        <v>0</v>
      </c>
      <c r="BS330" s="8">
        <f t="shared" si="255"/>
        <v>0</v>
      </c>
      <c r="BT330" s="44">
        <f t="shared" si="256"/>
        <v>0</v>
      </c>
      <c r="BU330" s="7"/>
    </row>
    <row r="331" spans="1:73" s="15" customFormat="1" ht="28.8" x14ac:dyDescent="0.3">
      <c r="A331" s="11" t="s">
        <v>2581</v>
      </c>
      <c r="B331" s="11" t="s">
        <v>4270</v>
      </c>
      <c r="C331" s="11">
        <v>2014</v>
      </c>
      <c r="D331" s="11" t="s">
        <v>250</v>
      </c>
      <c r="E331" s="11">
        <v>16</v>
      </c>
      <c r="F331" s="11">
        <v>4</v>
      </c>
      <c r="G331" s="11">
        <v>2345</v>
      </c>
      <c r="H331" s="11"/>
      <c r="I331" s="11"/>
      <c r="J331" s="11"/>
      <c r="K331" s="11">
        <v>3</v>
      </c>
      <c r="L331" s="11" t="s">
        <v>2582</v>
      </c>
      <c r="M331" s="11" t="s">
        <v>2583</v>
      </c>
      <c r="N331" s="11" t="s">
        <v>2584</v>
      </c>
      <c r="O331" s="11" t="s">
        <v>2585</v>
      </c>
      <c r="P331" s="11" t="s">
        <v>2586</v>
      </c>
      <c r="Q331" s="11" t="s">
        <v>2587</v>
      </c>
      <c r="R331" s="11" t="s">
        <v>34</v>
      </c>
      <c r="S331" s="11" t="s">
        <v>33</v>
      </c>
      <c r="T331" s="11" t="s">
        <v>2588</v>
      </c>
      <c r="U331" s="71"/>
      <c r="V331" s="57" t="s">
        <v>63</v>
      </c>
      <c r="W331" s="58" t="s">
        <v>30</v>
      </c>
      <c r="X331" s="58" t="str">
        <f t="shared" si="263"/>
        <v>NLipid-based</v>
      </c>
      <c r="Y331" s="58" t="s">
        <v>191</v>
      </c>
      <c r="Z331" s="58" t="str">
        <f t="shared" si="264"/>
        <v>NHEMOLYSIS</v>
      </c>
      <c r="AA331" s="58" t="str">
        <f t="shared" si="265"/>
        <v>NLipid-basedHEMOLYSIS</v>
      </c>
      <c r="AB331" s="8"/>
      <c r="AC331" s="8"/>
      <c r="AD331" s="8"/>
      <c r="AE331" s="8"/>
      <c r="AF331" s="8"/>
      <c r="AG331" s="8"/>
      <c r="AH331" s="8"/>
      <c r="AI331" s="8"/>
      <c r="AJ331" s="8"/>
      <c r="AK331" s="8">
        <f t="shared" si="222"/>
        <v>0</v>
      </c>
      <c r="AL331" s="8">
        <f t="shared" si="223"/>
        <v>0</v>
      </c>
      <c r="AM331" s="8">
        <f t="shared" si="224"/>
        <v>0</v>
      </c>
      <c r="AN331" s="8">
        <f t="shared" si="225"/>
        <v>0</v>
      </c>
      <c r="AO331" s="8">
        <f t="shared" si="226"/>
        <v>0</v>
      </c>
      <c r="AP331" s="8">
        <f t="shared" si="227"/>
        <v>0</v>
      </c>
      <c r="AQ331" s="8">
        <f t="shared" si="228"/>
        <v>0</v>
      </c>
      <c r="AR331" s="8">
        <f t="shared" si="229"/>
        <v>0</v>
      </c>
      <c r="AS331" s="8">
        <f t="shared" si="230"/>
        <v>0</v>
      </c>
      <c r="AT331" s="8">
        <f t="shared" si="231"/>
        <v>0</v>
      </c>
      <c r="AU331" s="8">
        <f t="shared" si="232"/>
        <v>0</v>
      </c>
      <c r="AV331" s="8">
        <f t="shared" si="233"/>
        <v>0</v>
      </c>
      <c r="AW331" s="8">
        <f t="shared" si="234"/>
        <v>0</v>
      </c>
      <c r="AX331" s="8">
        <f t="shared" si="235"/>
        <v>0</v>
      </c>
      <c r="AY331" s="8">
        <f t="shared" si="236"/>
        <v>0</v>
      </c>
      <c r="AZ331" s="8">
        <f t="shared" si="237"/>
        <v>0</v>
      </c>
      <c r="BA331" s="8">
        <f t="shared" si="238"/>
        <v>0</v>
      </c>
      <c r="BB331" s="8">
        <f t="shared" si="239"/>
        <v>0</v>
      </c>
      <c r="BC331" s="8">
        <f t="shared" si="240"/>
        <v>0</v>
      </c>
      <c r="BD331" s="8">
        <f t="shared" si="241"/>
        <v>0</v>
      </c>
      <c r="BE331" s="8">
        <f t="shared" si="242"/>
        <v>0</v>
      </c>
      <c r="BF331" s="8">
        <f t="shared" si="243"/>
        <v>0</v>
      </c>
      <c r="BG331" s="8">
        <f t="shared" si="244"/>
        <v>0</v>
      </c>
      <c r="BH331" s="8">
        <f t="shared" si="245"/>
        <v>0</v>
      </c>
      <c r="BI331" s="8">
        <f t="shared" si="246"/>
        <v>0</v>
      </c>
      <c r="BJ331" s="8">
        <f t="shared" si="247"/>
        <v>0</v>
      </c>
      <c r="BK331" s="8">
        <f t="shared" si="248"/>
        <v>0</v>
      </c>
      <c r="BL331" s="8">
        <f t="shared" si="249"/>
        <v>0</v>
      </c>
      <c r="BM331" s="8">
        <f t="shared" si="250"/>
        <v>0</v>
      </c>
      <c r="BN331" s="8">
        <f t="shared" si="311"/>
        <v>0</v>
      </c>
      <c r="BO331" s="8">
        <f t="shared" si="251"/>
        <v>0</v>
      </c>
      <c r="BP331" s="8">
        <f t="shared" si="252"/>
        <v>0</v>
      </c>
      <c r="BQ331" s="8">
        <f t="shared" si="253"/>
        <v>0</v>
      </c>
      <c r="BR331" s="8">
        <f t="shared" si="254"/>
        <v>0</v>
      </c>
      <c r="BS331" s="8">
        <f t="shared" si="255"/>
        <v>0</v>
      </c>
      <c r="BT331" s="44">
        <f t="shared" si="256"/>
        <v>0</v>
      </c>
      <c r="BU331" s="7"/>
    </row>
    <row r="332" spans="1:73" s="15" customFormat="1" ht="28.8" x14ac:dyDescent="0.3">
      <c r="A332" s="11" t="s">
        <v>2589</v>
      </c>
      <c r="B332" s="11" t="s">
        <v>4271</v>
      </c>
      <c r="C332" s="11">
        <v>2014</v>
      </c>
      <c r="D332" s="11" t="s">
        <v>2590</v>
      </c>
      <c r="E332" s="11">
        <v>3</v>
      </c>
      <c r="F332" s="11"/>
      <c r="G332" s="11"/>
      <c r="H332" s="11" t="s">
        <v>2591</v>
      </c>
      <c r="I332" s="11"/>
      <c r="J332" s="11"/>
      <c r="K332" s="11">
        <v>12</v>
      </c>
      <c r="L332" s="11" t="s">
        <v>2592</v>
      </c>
      <c r="M332" s="11" t="s">
        <v>2593</v>
      </c>
      <c r="N332" s="11" t="s">
        <v>2594</v>
      </c>
      <c r="O332" s="11" t="s">
        <v>2595</v>
      </c>
      <c r="P332" s="11" t="s">
        <v>2596</v>
      </c>
      <c r="Q332" s="11" t="s">
        <v>2597</v>
      </c>
      <c r="R332" s="11" t="s">
        <v>34</v>
      </c>
      <c r="S332" s="11" t="s">
        <v>33</v>
      </c>
      <c r="T332" s="11" t="s">
        <v>2598</v>
      </c>
      <c r="U332" s="71"/>
      <c r="V332" s="57" t="s">
        <v>63</v>
      </c>
      <c r="W332" s="58" t="s">
        <v>30</v>
      </c>
      <c r="X332" s="58" t="str">
        <f t="shared" si="263"/>
        <v>NLipid-based</v>
      </c>
      <c r="Y332" s="58" t="s">
        <v>191</v>
      </c>
      <c r="Z332" s="58" t="str">
        <f t="shared" si="264"/>
        <v>NHEMOLYSIS</v>
      </c>
      <c r="AA332" s="58" t="str">
        <f t="shared" si="265"/>
        <v>NLipid-basedHEMOLYSIS</v>
      </c>
      <c r="AB332" s="8"/>
      <c r="AC332" s="8"/>
      <c r="AD332" s="8"/>
      <c r="AE332" s="8"/>
      <c r="AF332" s="8"/>
      <c r="AG332" s="8"/>
      <c r="AH332" s="8"/>
      <c r="AI332" s="8"/>
      <c r="AJ332" s="8"/>
      <c r="AK332" s="8">
        <f t="shared" si="222"/>
        <v>0</v>
      </c>
      <c r="AL332" s="8">
        <f t="shared" si="223"/>
        <v>0</v>
      </c>
      <c r="AM332" s="8">
        <f t="shared" si="224"/>
        <v>0</v>
      </c>
      <c r="AN332" s="8">
        <f t="shared" si="225"/>
        <v>0</v>
      </c>
      <c r="AO332" s="8">
        <f t="shared" si="226"/>
        <v>0</v>
      </c>
      <c r="AP332" s="8">
        <f t="shared" si="227"/>
        <v>0</v>
      </c>
      <c r="AQ332" s="8">
        <f t="shared" si="228"/>
        <v>0</v>
      </c>
      <c r="AR332" s="8">
        <f t="shared" si="229"/>
        <v>0</v>
      </c>
      <c r="AS332" s="8">
        <f t="shared" si="230"/>
        <v>0</v>
      </c>
      <c r="AT332" s="8">
        <f t="shared" si="231"/>
        <v>0</v>
      </c>
      <c r="AU332" s="8">
        <f t="shared" si="232"/>
        <v>0</v>
      </c>
      <c r="AV332" s="8">
        <f t="shared" si="233"/>
        <v>0</v>
      </c>
      <c r="AW332" s="8">
        <f t="shared" si="234"/>
        <v>0</v>
      </c>
      <c r="AX332" s="8">
        <f t="shared" si="235"/>
        <v>0</v>
      </c>
      <c r="AY332" s="8">
        <f t="shared" si="236"/>
        <v>0</v>
      </c>
      <c r="AZ332" s="8">
        <f t="shared" si="237"/>
        <v>0</v>
      </c>
      <c r="BA332" s="8">
        <f t="shared" si="238"/>
        <v>0</v>
      </c>
      <c r="BB332" s="8">
        <f t="shared" si="239"/>
        <v>0</v>
      </c>
      <c r="BC332" s="8">
        <f t="shared" si="240"/>
        <v>0</v>
      </c>
      <c r="BD332" s="8">
        <f t="shared" si="241"/>
        <v>0</v>
      </c>
      <c r="BE332" s="8">
        <f t="shared" si="242"/>
        <v>0</v>
      </c>
      <c r="BF332" s="8">
        <f t="shared" si="243"/>
        <v>0</v>
      </c>
      <c r="BG332" s="8">
        <f t="shared" si="244"/>
        <v>0</v>
      </c>
      <c r="BH332" s="8">
        <f t="shared" si="245"/>
        <v>0</v>
      </c>
      <c r="BI332" s="8">
        <f t="shared" si="246"/>
        <v>0</v>
      </c>
      <c r="BJ332" s="8">
        <f t="shared" si="247"/>
        <v>0</v>
      </c>
      <c r="BK332" s="8">
        <f t="shared" si="248"/>
        <v>0</v>
      </c>
      <c r="BL332" s="8">
        <f t="shared" si="249"/>
        <v>0</v>
      </c>
      <c r="BM332" s="8">
        <f t="shared" si="250"/>
        <v>0</v>
      </c>
      <c r="BN332" s="8">
        <f t="shared" si="311"/>
        <v>0</v>
      </c>
      <c r="BO332" s="8">
        <f t="shared" si="251"/>
        <v>0</v>
      </c>
      <c r="BP332" s="8">
        <f t="shared" si="252"/>
        <v>0</v>
      </c>
      <c r="BQ332" s="8">
        <f t="shared" si="253"/>
        <v>0</v>
      </c>
      <c r="BR332" s="8">
        <f t="shared" si="254"/>
        <v>0</v>
      </c>
      <c r="BS332" s="8">
        <f t="shared" si="255"/>
        <v>0</v>
      </c>
      <c r="BT332" s="44">
        <f t="shared" si="256"/>
        <v>0</v>
      </c>
      <c r="BU332" s="7"/>
    </row>
    <row r="333" spans="1:73" s="15" customFormat="1" ht="28.8" x14ac:dyDescent="0.3">
      <c r="A333" s="11" t="s">
        <v>2215</v>
      </c>
      <c r="B333" s="11" t="s">
        <v>4243</v>
      </c>
      <c r="C333" s="11">
        <v>2014</v>
      </c>
      <c r="D333" s="11" t="s">
        <v>983</v>
      </c>
      <c r="E333" s="11">
        <v>113</v>
      </c>
      <c r="F333" s="11"/>
      <c r="G333" s="11"/>
      <c r="H333" s="11">
        <v>394</v>
      </c>
      <c r="I333" s="11">
        <v>402</v>
      </c>
      <c r="J333" s="11"/>
      <c r="K333" s="11">
        <v>12</v>
      </c>
      <c r="L333" s="11" t="s">
        <v>2216</v>
      </c>
      <c r="M333" s="11" t="s">
        <v>2217</v>
      </c>
      <c r="N333" s="11" t="s">
        <v>2218</v>
      </c>
      <c r="O333" s="11" t="s">
        <v>2219</v>
      </c>
      <c r="P333" s="11" t="s">
        <v>2220</v>
      </c>
      <c r="Q333" s="11" t="s">
        <v>2221</v>
      </c>
      <c r="R333" s="11" t="s">
        <v>34</v>
      </c>
      <c r="S333" s="11" t="s">
        <v>33</v>
      </c>
      <c r="T333" s="11" t="s">
        <v>2222</v>
      </c>
      <c r="U333" s="71"/>
      <c r="V333" s="57" t="s">
        <v>63</v>
      </c>
      <c r="W333" s="58" t="s">
        <v>28</v>
      </c>
      <c r="X333" s="58" t="str">
        <f t="shared" si="263"/>
        <v>NPolymer-based</v>
      </c>
      <c r="Y333" s="58" t="s">
        <v>191</v>
      </c>
      <c r="Z333" s="58" t="str">
        <f t="shared" si="264"/>
        <v>NHEMOLYSIS</v>
      </c>
      <c r="AA333" s="58" t="str">
        <f t="shared" si="265"/>
        <v>NPolymer-basedHEMOLYSIS</v>
      </c>
      <c r="AB333" s="8"/>
      <c r="AC333" s="8"/>
      <c r="AD333" s="8"/>
      <c r="AE333" s="8"/>
      <c r="AF333" s="8"/>
      <c r="AG333" s="8"/>
      <c r="AH333" s="8"/>
      <c r="AI333" s="8"/>
      <c r="AJ333" s="8"/>
      <c r="AK333" s="8">
        <f t="shared" ref="AK333:AK396" si="312">IF(AND($Z333=AK$2,AB333="x"),1,0)</f>
        <v>0</v>
      </c>
      <c r="AL333" s="8">
        <f t="shared" ref="AL333:AL396" si="313">IF(AND($Z333=AL$2,AC333="x"),1,0)</f>
        <v>0</v>
      </c>
      <c r="AM333" s="8">
        <f t="shared" ref="AM333:AM396" si="314">IF(AND($Z333=AM$2,AD333="x"),1,0)</f>
        <v>0</v>
      </c>
      <c r="AN333" s="8">
        <f t="shared" ref="AN333:AN396" si="315">IF(AND($Z333=AN$2,AE333="x"),1,0)</f>
        <v>0</v>
      </c>
      <c r="AO333" s="8">
        <f t="shared" ref="AO333:AO396" si="316">IF(AND($Z333=AO$2,AF333="x"),1,0)</f>
        <v>0</v>
      </c>
      <c r="AP333" s="8">
        <f t="shared" ref="AP333:AP396" si="317">IF(AND($Z333=AP$2,AG333="x"),1,0)</f>
        <v>0</v>
      </c>
      <c r="AQ333" s="8">
        <f t="shared" ref="AQ333:AQ396" si="318">IF(AND($Z333=AQ$2,AH333="x"),1,0)</f>
        <v>0</v>
      </c>
      <c r="AR333" s="8">
        <f t="shared" ref="AR333:AR396" si="319">IF(AND($Z333=AR$2,AI333="x"),1,0)</f>
        <v>0</v>
      </c>
      <c r="AS333" s="8">
        <f t="shared" ref="AS333:AS396" si="320">IF(AND($Z333=AS$2,AJ333="x"),1,0)</f>
        <v>0</v>
      </c>
      <c r="AT333" s="8">
        <f t="shared" ref="AT333:AT396" si="321">IF(AND($Z333=AT$2,AB333="x"),1,0)</f>
        <v>0</v>
      </c>
      <c r="AU333" s="8">
        <f t="shared" ref="AU333:AU396" si="322">IF(AND($Z333=AU$2,AC333="x"),1,0)</f>
        <v>0</v>
      </c>
      <c r="AV333" s="8">
        <f t="shared" ref="AV333:AV396" si="323">IF(AND($Z333=AV$2,AD333="x"),1,0)</f>
        <v>0</v>
      </c>
      <c r="AW333" s="8">
        <f t="shared" ref="AW333:AW396" si="324">IF(AND($Z333=AW$2,AE333="x"),1,0)</f>
        <v>0</v>
      </c>
      <c r="AX333" s="8">
        <f t="shared" ref="AX333:AX396" si="325">IF(AND($Z333=AX$2,AF333="x"),1,0)</f>
        <v>0</v>
      </c>
      <c r="AY333" s="8">
        <f t="shared" ref="AY333:AY396" si="326">IF(AND($Z333=AY$2,AG333="x"),1,0)</f>
        <v>0</v>
      </c>
      <c r="AZ333" s="8">
        <f t="shared" ref="AZ333:AZ396" si="327">IF(AND($Z333=AZ$2,AH333="x"),1,0)</f>
        <v>0</v>
      </c>
      <c r="BA333" s="8">
        <f t="shared" ref="BA333:BA396" si="328">IF(AND($Z333=BA$2,AI333="x"),1,0)</f>
        <v>0</v>
      </c>
      <c r="BB333" s="8">
        <f t="shared" ref="BB333:BB396" si="329">IF(AND($Z333=BB$2,AJ333="x"),1,0)</f>
        <v>0</v>
      </c>
      <c r="BC333" s="8">
        <f t="shared" ref="BC333:BC396" si="330">IF(AND($Z333=BC$2,AB333="x"),1,0)</f>
        <v>0</v>
      </c>
      <c r="BD333" s="8">
        <f t="shared" ref="BD333:BD396" si="331">IF(AND($Z333=BD$2,AC333="x"),1,0)</f>
        <v>0</v>
      </c>
      <c r="BE333" s="8">
        <f t="shared" ref="BE333:BE396" si="332">IF(AND($Z333=BE$2,AD333="x"),1,0)</f>
        <v>0</v>
      </c>
      <c r="BF333" s="8">
        <f t="shared" ref="BF333:BF396" si="333">IF(AND($Z333=BF$2,AE333="x"),1,0)</f>
        <v>0</v>
      </c>
      <c r="BG333" s="8">
        <f t="shared" ref="BG333:BG396" si="334">IF(AND($Z333=BG$2,AF333="x"),1,0)</f>
        <v>0</v>
      </c>
      <c r="BH333" s="8">
        <f t="shared" ref="BH333:BH396" si="335">IF(AND($Z333=BH$2,AG333="x"),1,0)</f>
        <v>0</v>
      </c>
      <c r="BI333" s="8">
        <f t="shared" ref="BI333:BI396" si="336">IF(AND($Z333=BI$2,AH333="x"),1,0)</f>
        <v>0</v>
      </c>
      <c r="BJ333" s="8">
        <f t="shared" ref="BJ333:BJ396" si="337">IF(AND($Z333=BJ$2,AI333="x"),1,0)</f>
        <v>0</v>
      </c>
      <c r="BK333" s="8">
        <f t="shared" ref="BK333:BK396" si="338">IF(AND($Z333=BK$2,AJ333="x"),1,0)</f>
        <v>0</v>
      </c>
      <c r="BL333" s="8">
        <f t="shared" ref="BL333:BL396" si="339">IF(AND($Z333=BL$2,AB333="x"),1,0)</f>
        <v>0</v>
      </c>
      <c r="BM333" s="8">
        <f t="shared" ref="BM333:BM396" si="340">IF(AND($Z333=BM$2,AC333="x"),1,0)</f>
        <v>0</v>
      </c>
      <c r="BN333" s="8">
        <f t="shared" si="311"/>
        <v>0</v>
      </c>
      <c r="BO333" s="8">
        <f t="shared" ref="BO333:BO396" si="341">IF(AND($Z333=BO$2,AE333="x"),1,0)</f>
        <v>0</v>
      </c>
      <c r="BP333" s="8">
        <f t="shared" ref="BP333:BP396" si="342">IF(AND($Z333=BP$2,AF333="x"),1,0)</f>
        <v>0</v>
      </c>
      <c r="BQ333" s="8">
        <f t="shared" ref="BQ333:BQ396" si="343">IF(AND($Z333=BQ$2,AG333="x"),1,0)</f>
        <v>0</v>
      </c>
      <c r="BR333" s="8">
        <f t="shared" ref="BR333:BR396" si="344">IF(AND($Z333=BR$2,AH333="x"),1,0)</f>
        <v>0</v>
      </c>
      <c r="BS333" s="8">
        <f t="shared" ref="BS333:BS396" si="345">IF(AND($Z333=BS$2,AI333="x"),1,0)</f>
        <v>0</v>
      </c>
      <c r="BT333" s="44">
        <f t="shared" ref="BT333:BT396" si="346">IF(AND($Z333=BT$2,AJ333="x"),1,0)</f>
        <v>0</v>
      </c>
      <c r="BU333" s="7"/>
    </row>
    <row r="334" spans="1:73" s="15" customFormat="1" ht="28.8" x14ac:dyDescent="0.3">
      <c r="A334" s="11" t="s">
        <v>2599</v>
      </c>
      <c r="B334" s="11" t="s">
        <v>4272</v>
      </c>
      <c r="C334" s="11">
        <v>2014</v>
      </c>
      <c r="D334" s="11" t="s">
        <v>391</v>
      </c>
      <c r="E334" s="11">
        <v>9</v>
      </c>
      <c r="F334" s="11">
        <v>12</v>
      </c>
      <c r="G334" s="11"/>
      <c r="H334" s="11">
        <v>1789</v>
      </c>
      <c r="I334" s="11">
        <v>1805</v>
      </c>
      <c r="J334" s="11"/>
      <c r="K334" s="11">
        <v>2</v>
      </c>
      <c r="L334" s="11" t="s">
        <v>2600</v>
      </c>
      <c r="M334" s="11" t="s">
        <v>2601</v>
      </c>
      <c r="N334" s="11" t="s">
        <v>2602</v>
      </c>
      <c r="O334" s="11" t="s">
        <v>2603</v>
      </c>
      <c r="P334" s="11" t="s">
        <v>2604</v>
      </c>
      <c r="Q334" s="11" t="s">
        <v>2605</v>
      </c>
      <c r="R334" s="11" t="s">
        <v>34</v>
      </c>
      <c r="S334" s="11" t="s">
        <v>33</v>
      </c>
      <c r="T334" s="11" t="s">
        <v>2606</v>
      </c>
      <c r="U334" s="71"/>
      <c r="V334" s="57" t="s">
        <v>63</v>
      </c>
      <c r="W334" s="132" t="s">
        <v>30</v>
      </c>
      <c r="X334" s="58" t="str">
        <f t="shared" si="263"/>
        <v>NLipid-based</v>
      </c>
      <c r="Y334" s="58" t="s">
        <v>191</v>
      </c>
      <c r="Z334" s="58" t="str">
        <f t="shared" si="264"/>
        <v>NHEMOLYSIS</v>
      </c>
      <c r="AA334" s="58" t="str">
        <f t="shared" si="265"/>
        <v>NLipid-basedHEMOLYSIS</v>
      </c>
      <c r="AB334" s="8"/>
      <c r="AC334" s="8"/>
      <c r="AD334" s="8"/>
      <c r="AE334" s="8"/>
      <c r="AF334" s="8"/>
      <c r="AG334" s="8"/>
      <c r="AH334" s="8"/>
      <c r="AI334" s="8"/>
      <c r="AJ334" s="8"/>
      <c r="AK334" s="8">
        <f t="shared" si="312"/>
        <v>0</v>
      </c>
      <c r="AL334" s="8">
        <f t="shared" si="313"/>
        <v>0</v>
      </c>
      <c r="AM334" s="8">
        <f t="shared" si="314"/>
        <v>0</v>
      </c>
      <c r="AN334" s="8">
        <f t="shared" si="315"/>
        <v>0</v>
      </c>
      <c r="AO334" s="8">
        <f t="shared" si="316"/>
        <v>0</v>
      </c>
      <c r="AP334" s="8">
        <f t="shared" si="317"/>
        <v>0</v>
      </c>
      <c r="AQ334" s="8">
        <f t="shared" si="318"/>
        <v>0</v>
      </c>
      <c r="AR334" s="8">
        <f t="shared" si="319"/>
        <v>0</v>
      </c>
      <c r="AS334" s="8">
        <f t="shared" si="320"/>
        <v>0</v>
      </c>
      <c r="AT334" s="8">
        <f t="shared" si="321"/>
        <v>0</v>
      </c>
      <c r="AU334" s="8">
        <f t="shared" si="322"/>
        <v>0</v>
      </c>
      <c r="AV334" s="8">
        <f t="shared" si="323"/>
        <v>0</v>
      </c>
      <c r="AW334" s="8">
        <f t="shared" si="324"/>
        <v>0</v>
      </c>
      <c r="AX334" s="8">
        <f t="shared" si="325"/>
        <v>0</v>
      </c>
      <c r="AY334" s="8">
        <f t="shared" si="326"/>
        <v>0</v>
      </c>
      <c r="AZ334" s="8">
        <f t="shared" si="327"/>
        <v>0</v>
      </c>
      <c r="BA334" s="8">
        <f t="shared" si="328"/>
        <v>0</v>
      </c>
      <c r="BB334" s="8">
        <f t="shared" si="329"/>
        <v>0</v>
      </c>
      <c r="BC334" s="8">
        <f t="shared" si="330"/>
        <v>0</v>
      </c>
      <c r="BD334" s="8">
        <f t="shared" si="331"/>
        <v>0</v>
      </c>
      <c r="BE334" s="8">
        <f t="shared" si="332"/>
        <v>0</v>
      </c>
      <c r="BF334" s="8">
        <f t="shared" si="333"/>
        <v>0</v>
      </c>
      <c r="BG334" s="8">
        <f t="shared" si="334"/>
        <v>0</v>
      </c>
      <c r="BH334" s="8">
        <f t="shared" si="335"/>
        <v>0</v>
      </c>
      <c r="BI334" s="8">
        <f t="shared" si="336"/>
        <v>0</v>
      </c>
      <c r="BJ334" s="8">
        <f t="shared" si="337"/>
        <v>0</v>
      </c>
      <c r="BK334" s="8">
        <f t="shared" si="338"/>
        <v>0</v>
      </c>
      <c r="BL334" s="8">
        <f t="shared" si="339"/>
        <v>0</v>
      </c>
      <c r="BM334" s="8">
        <f t="shared" si="340"/>
        <v>0</v>
      </c>
      <c r="BN334" s="8">
        <f t="shared" si="311"/>
        <v>0</v>
      </c>
      <c r="BO334" s="8">
        <f t="shared" si="341"/>
        <v>0</v>
      </c>
      <c r="BP334" s="8">
        <f t="shared" si="342"/>
        <v>0</v>
      </c>
      <c r="BQ334" s="8">
        <f t="shared" si="343"/>
        <v>0</v>
      </c>
      <c r="BR334" s="8">
        <f t="shared" si="344"/>
        <v>0</v>
      </c>
      <c r="BS334" s="8">
        <f t="shared" si="345"/>
        <v>0</v>
      </c>
      <c r="BT334" s="44">
        <f t="shared" si="346"/>
        <v>0</v>
      </c>
      <c r="BU334" s="7"/>
    </row>
    <row r="335" spans="1:73" s="15" customFormat="1" ht="28.8" x14ac:dyDescent="0.3">
      <c r="A335" s="11" t="s">
        <v>282</v>
      </c>
      <c r="B335" s="11" t="s">
        <v>281</v>
      </c>
      <c r="C335" s="11">
        <v>2013</v>
      </c>
      <c r="D335" s="11" t="s">
        <v>117</v>
      </c>
      <c r="E335" s="11">
        <v>7</v>
      </c>
      <c r="F335" s="11">
        <v>12</v>
      </c>
      <c r="G335" s="11"/>
      <c r="H335" s="11">
        <v>10704</v>
      </c>
      <c r="I335" s="11">
        <v>10716</v>
      </c>
      <c r="J335" s="11"/>
      <c r="K335" s="11">
        <v>19</v>
      </c>
      <c r="L335" s="11" t="s">
        <v>280</v>
      </c>
      <c r="M335" s="11" t="s">
        <v>279</v>
      </c>
      <c r="N335" s="11" t="s">
        <v>1234</v>
      </c>
      <c r="O335" s="11" t="s">
        <v>1235</v>
      </c>
      <c r="P335" s="11" t="s">
        <v>278</v>
      </c>
      <c r="Q335" s="11" t="s">
        <v>1236</v>
      </c>
      <c r="R335" s="11" t="s">
        <v>34</v>
      </c>
      <c r="S335" s="11" t="s">
        <v>33</v>
      </c>
      <c r="T335" s="11" t="s">
        <v>277</v>
      </c>
      <c r="U335" s="71"/>
      <c r="V335" s="57" t="s">
        <v>63</v>
      </c>
      <c r="W335" s="58" t="s">
        <v>28</v>
      </c>
      <c r="X335" s="58" t="str">
        <f t="shared" si="263"/>
        <v>NPolymer-based</v>
      </c>
      <c r="Y335" s="58" t="s">
        <v>191</v>
      </c>
      <c r="Z335" s="58" t="str">
        <f t="shared" si="264"/>
        <v>NHEMOLYSIS</v>
      </c>
      <c r="AA335" s="58" t="str">
        <f t="shared" si="265"/>
        <v>NPolymer-basedHEMOLYSIS</v>
      </c>
      <c r="AB335" s="8"/>
      <c r="AC335" s="8"/>
      <c r="AD335" s="8"/>
      <c r="AE335" s="8"/>
      <c r="AF335" s="8"/>
      <c r="AG335" s="8"/>
      <c r="AH335" s="8"/>
      <c r="AI335" s="8"/>
      <c r="AJ335" s="8"/>
      <c r="AK335" s="8">
        <f t="shared" si="312"/>
        <v>0</v>
      </c>
      <c r="AL335" s="8">
        <f t="shared" si="313"/>
        <v>0</v>
      </c>
      <c r="AM335" s="8">
        <f t="shared" si="314"/>
        <v>0</v>
      </c>
      <c r="AN335" s="8">
        <f t="shared" si="315"/>
        <v>0</v>
      </c>
      <c r="AO335" s="8">
        <f t="shared" si="316"/>
        <v>0</v>
      </c>
      <c r="AP335" s="8">
        <f t="shared" si="317"/>
        <v>0</v>
      </c>
      <c r="AQ335" s="8">
        <f t="shared" si="318"/>
        <v>0</v>
      </c>
      <c r="AR335" s="8">
        <f t="shared" si="319"/>
        <v>0</v>
      </c>
      <c r="AS335" s="8">
        <f t="shared" si="320"/>
        <v>0</v>
      </c>
      <c r="AT335" s="8">
        <f t="shared" si="321"/>
        <v>0</v>
      </c>
      <c r="AU335" s="8">
        <f t="shared" si="322"/>
        <v>0</v>
      </c>
      <c r="AV335" s="8">
        <f t="shared" si="323"/>
        <v>0</v>
      </c>
      <c r="AW335" s="8">
        <f t="shared" si="324"/>
        <v>0</v>
      </c>
      <c r="AX335" s="8">
        <f t="shared" si="325"/>
        <v>0</v>
      </c>
      <c r="AY335" s="8">
        <f t="shared" si="326"/>
        <v>0</v>
      </c>
      <c r="AZ335" s="8">
        <f t="shared" si="327"/>
        <v>0</v>
      </c>
      <c r="BA335" s="8">
        <f t="shared" si="328"/>
        <v>0</v>
      </c>
      <c r="BB335" s="8">
        <f t="shared" si="329"/>
        <v>0</v>
      </c>
      <c r="BC335" s="8">
        <f t="shared" si="330"/>
        <v>0</v>
      </c>
      <c r="BD335" s="8">
        <f t="shared" si="331"/>
        <v>0</v>
      </c>
      <c r="BE335" s="8">
        <f t="shared" si="332"/>
        <v>0</v>
      </c>
      <c r="BF335" s="8">
        <f t="shared" si="333"/>
        <v>0</v>
      </c>
      <c r="BG335" s="8">
        <f t="shared" si="334"/>
        <v>0</v>
      </c>
      <c r="BH335" s="8">
        <f t="shared" si="335"/>
        <v>0</v>
      </c>
      <c r="BI335" s="8">
        <f t="shared" si="336"/>
        <v>0</v>
      </c>
      <c r="BJ335" s="8">
        <f t="shared" si="337"/>
        <v>0</v>
      </c>
      <c r="BK335" s="8">
        <f t="shared" si="338"/>
        <v>0</v>
      </c>
      <c r="BL335" s="8">
        <f t="shared" si="339"/>
        <v>0</v>
      </c>
      <c r="BM335" s="8">
        <f t="shared" si="340"/>
        <v>0</v>
      </c>
      <c r="BN335" s="8">
        <f t="shared" si="311"/>
        <v>0</v>
      </c>
      <c r="BO335" s="8">
        <f t="shared" si="341"/>
        <v>0</v>
      </c>
      <c r="BP335" s="8">
        <f t="shared" si="342"/>
        <v>0</v>
      </c>
      <c r="BQ335" s="8">
        <f t="shared" si="343"/>
        <v>0</v>
      </c>
      <c r="BR335" s="8">
        <f t="shared" si="344"/>
        <v>0</v>
      </c>
      <c r="BS335" s="8">
        <f t="shared" si="345"/>
        <v>0</v>
      </c>
      <c r="BT335" s="44">
        <f t="shared" si="346"/>
        <v>0</v>
      </c>
      <c r="BU335" s="7"/>
    </row>
    <row r="336" spans="1:73" s="15" customFormat="1" ht="28.8" x14ac:dyDescent="0.3">
      <c r="A336" s="11" t="s">
        <v>2607</v>
      </c>
      <c r="B336" s="11" t="s">
        <v>4118</v>
      </c>
      <c r="C336" s="11">
        <v>2013</v>
      </c>
      <c r="D336" s="11" t="s">
        <v>2608</v>
      </c>
      <c r="E336" s="11">
        <v>65</v>
      </c>
      <c r="F336" s="11">
        <v>15</v>
      </c>
      <c r="G336" s="11"/>
      <c r="H336" s="11">
        <v>2127</v>
      </c>
      <c r="I336" s="11">
        <v>2134</v>
      </c>
      <c r="J336" s="11"/>
      <c r="K336" s="11">
        <v>15</v>
      </c>
      <c r="L336" s="11" t="s">
        <v>2609</v>
      </c>
      <c r="M336" s="11" t="s">
        <v>2610</v>
      </c>
      <c r="N336" s="11" t="s">
        <v>2611</v>
      </c>
      <c r="O336" s="11" t="s">
        <v>2612</v>
      </c>
      <c r="P336" s="11" t="s">
        <v>2613</v>
      </c>
      <c r="Q336" s="11" t="s">
        <v>2614</v>
      </c>
      <c r="R336" s="11" t="s">
        <v>2409</v>
      </c>
      <c r="S336" s="11" t="s">
        <v>33</v>
      </c>
      <c r="T336" s="11" t="s">
        <v>2615</v>
      </c>
      <c r="U336" s="71"/>
      <c r="V336" s="57" t="s">
        <v>63</v>
      </c>
      <c r="W336" s="58" t="s">
        <v>26</v>
      </c>
      <c r="X336" s="58" t="str">
        <f t="shared" si="263"/>
        <v>NInorganic</v>
      </c>
      <c r="Y336" s="58" t="s">
        <v>191</v>
      </c>
      <c r="Z336" s="58" t="str">
        <f t="shared" si="264"/>
        <v>NHEMOLYSIS</v>
      </c>
      <c r="AA336" s="58" t="str">
        <f t="shared" si="265"/>
        <v>NInorganicHEMOLYSIS</v>
      </c>
      <c r="AB336" s="8"/>
      <c r="AC336" s="8"/>
      <c r="AD336" s="8"/>
      <c r="AE336" s="8"/>
      <c r="AF336" s="8"/>
      <c r="AG336" s="8"/>
      <c r="AH336" s="8"/>
      <c r="AI336" s="8"/>
      <c r="AJ336" s="8"/>
      <c r="AK336" s="8">
        <f t="shared" si="312"/>
        <v>0</v>
      </c>
      <c r="AL336" s="8">
        <f t="shared" si="313"/>
        <v>0</v>
      </c>
      <c r="AM336" s="8">
        <f t="shared" si="314"/>
        <v>0</v>
      </c>
      <c r="AN336" s="8">
        <f t="shared" si="315"/>
        <v>0</v>
      </c>
      <c r="AO336" s="8">
        <f t="shared" si="316"/>
        <v>0</v>
      </c>
      <c r="AP336" s="8">
        <f t="shared" si="317"/>
        <v>0</v>
      </c>
      <c r="AQ336" s="8">
        <f t="shared" si="318"/>
        <v>0</v>
      </c>
      <c r="AR336" s="8">
        <f t="shared" si="319"/>
        <v>0</v>
      </c>
      <c r="AS336" s="8">
        <f t="shared" si="320"/>
        <v>0</v>
      </c>
      <c r="AT336" s="8">
        <f t="shared" si="321"/>
        <v>0</v>
      </c>
      <c r="AU336" s="8">
        <f t="shared" si="322"/>
        <v>0</v>
      </c>
      <c r="AV336" s="8">
        <f t="shared" si="323"/>
        <v>0</v>
      </c>
      <c r="AW336" s="8">
        <f t="shared" si="324"/>
        <v>0</v>
      </c>
      <c r="AX336" s="8">
        <f t="shared" si="325"/>
        <v>0</v>
      </c>
      <c r="AY336" s="8">
        <f t="shared" si="326"/>
        <v>0</v>
      </c>
      <c r="AZ336" s="8">
        <f t="shared" si="327"/>
        <v>0</v>
      </c>
      <c r="BA336" s="8">
        <f t="shared" si="328"/>
        <v>0</v>
      </c>
      <c r="BB336" s="8">
        <f t="shared" si="329"/>
        <v>0</v>
      </c>
      <c r="BC336" s="8">
        <f t="shared" si="330"/>
        <v>0</v>
      </c>
      <c r="BD336" s="8">
        <f t="shared" si="331"/>
        <v>0</v>
      </c>
      <c r="BE336" s="8">
        <f t="shared" si="332"/>
        <v>0</v>
      </c>
      <c r="BF336" s="8">
        <f t="shared" si="333"/>
        <v>0</v>
      </c>
      <c r="BG336" s="8">
        <f t="shared" si="334"/>
        <v>0</v>
      </c>
      <c r="BH336" s="8">
        <f t="shared" si="335"/>
        <v>0</v>
      </c>
      <c r="BI336" s="8">
        <f t="shared" si="336"/>
        <v>0</v>
      </c>
      <c r="BJ336" s="8">
        <f t="shared" si="337"/>
        <v>0</v>
      </c>
      <c r="BK336" s="8">
        <f t="shared" si="338"/>
        <v>0</v>
      </c>
      <c r="BL336" s="8">
        <f t="shared" si="339"/>
        <v>0</v>
      </c>
      <c r="BM336" s="8">
        <f t="shared" si="340"/>
        <v>0</v>
      </c>
      <c r="BN336" s="8">
        <f t="shared" si="311"/>
        <v>0</v>
      </c>
      <c r="BO336" s="8">
        <f t="shared" si="341"/>
        <v>0</v>
      </c>
      <c r="BP336" s="8">
        <f t="shared" si="342"/>
        <v>0</v>
      </c>
      <c r="BQ336" s="8">
        <f t="shared" si="343"/>
        <v>0</v>
      </c>
      <c r="BR336" s="8">
        <f t="shared" si="344"/>
        <v>0</v>
      </c>
      <c r="BS336" s="8">
        <f t="shared" si="345"/>
        <v>0</v>
      </c>
      <c r="BT336" s="44">
        <f t="shared" si="346"/>
        <v>0</v>
      </c>
      <c r="BU336" s="7"/>
    </row>
    <row r="337" spans="1:73" s="15" customFormat="1" ht="28.8" x14ac:dyDescent="0.3">
      <c r="A337" s="11" t="s">
        <v>2616</v>
      </c>
      <c r="B337" s="11" t="s">
        <v>4273</v>
      </c>
      <c r="C337" s="11">
        <v>2013</v>
      </c>
      <c r="D337" s="11" t="s">
        <v>250</v>
      </c>
      <c r="E337" s="11">
        <v>15</v>
      </c>
      <c r="F337" s="11">
        <v>10</v>
      </c>
      <c r="G337" s="11">
        <v>2010</v>
      </c>
      <c r="H337" s="11"/>
      <c r="I337" s="11"/>
      <c r="J337" s="11"/>
      <c r="K337" s="11">
        <v>3</v>
      </c>
      <c r="L337" s="11" t="s">
        <v>2617</v>
      </c>
      <c r="M337" s="11" t="s">
        <v>2618</v>
      </c>
      <c r="N337" s="11" t="s">
        <v>2619</v>
      </c>
      <c r="O337" s="11" t="s">
        <v>2620</v>
      </c>
      <c r="P337" s="11" t="s">
        <v>2621</v>
      </c>
      <c r="Q337" s="11" t="s">
        <v>2622</v>
      </c>
      <c r="R337" s="11" t="s">
        <v>34</v>
      </c>
      <c r="S337" s="11" t="s">
        <v>33</v>
      </c>
      <c r="T337" s="11" t="s">
        <v>2623</v>
      </c>
      <c r="U337" s="71"/>
      <c r="V337" s="57" t="s">
        <v>63</v>
      </c>
      <c r="W337" s="58" t="s">
        <v>26</v>
      </c>
      <c r="X337" s="58" t="str">
        <f t="shared" si="263"/>
        <v>NInorganic</v>
      </c>
      <c r="Y337" s="58" t="s">
        <v>191</v>
      </c>
      <c r="Z337" s="58" t="str">
        <f t="shared" si="264"/>
        <v>NHEMOLYSIS</v>
      </c>
      <c r="AA337" s="58" t="str">
        <f t="shared" si="265"/>
        <v>NInorganicHEMOLYSIS</v>
      </c>
      <c r="AB337" s="8"/>
      <c r="AC337" s="8"/>
      <c r="AD337" s="8"/>
      <c r="AE337" s="8"/>
      <c r="AF337" s="8"/>
      <c r="AG337" s="8"/>
      <c r="AH337" s="8"/>
      <c r="AI337" s="8"/>
      <c r="AJ337" s="8"/>
      <c r="AK337" s="8">
        <f t="shared" si="312"/>
        <v>0</v>
      </c>
      <c r="AL337" s="8">
        <f t="shared" si="313"/>
        <v>0</v>
      </c>
      <c r="AM337" s="8">
        <f t="shared" si="314"/>
        <v>0</v>
      </c>
      <c r="AN337" s="8">
        <f t="shared" si="315"/>
        <v>0</v>
      </c>
      <c r="AO337" s="8">
        <f t="shared" si="316"/>
        <v>0</v>
      </c>
      <c r="AP337" s="8">
        <f t="shared" si="317"/>
        <v>0</v>
      </c>
      <c r="AQ337" s="8">
        <f t="shared" si="318"/>
        <v>0</v>
      </c>
      <c r="AR337" s="8">
        <f t="shared" si="319"/>
        <v>0</v>
      </c>
      <c r="AS337" s="8">
        <f t="shared" si="320"/>
        <v>0</v>
      </c>
      <c r="AT337" s="8">
        <f t="shared" si="321"/>
        <v>0</v>
      </c>
      <c r="AU337" s="8">
        <f t="shared" si="322"/>
        <v>0</v>
      </c>
      <c r="AV337" s="8">
        <f t="shared" si="323"/>
        <v>0</v>
      </c>
      <c r="AW337" s="8">
        <f t="shared" si="324"/>
        <v>0</v>
      </c>
      <c r="AX337" s="8">
        <f t="shared" si="325"/>
        <v>0</v>
      </c>
      <c r="AY337" s="8">
        <f t="shared" si="326"/>
        <v>0</v>
      </c>
      <c r="AZ337" s="8">
        <f t="shared" si="327"/>
        <v>0</v>
      </c>
      <c r="BA337" s="8">
        <f t="shared" si="328"/>
        <v>0</v>
      </c>
      <c r="BB337" s="8">
        <f t="shared" si="329"/>
        <v>0</v>
      </c>
      <c r="BC337" s="8">
        <f t="shared" si="330"/>
        <v>0</v>
      </c>
      <c r="BD337" s="8">
        <f t="shared" si="331"/>
        <v>0</v>
      </c>
      <c r="BE337" s="8">
        <f t="shared" si="332"/>
        <v>0</v>
      </c>
      <c r="BF337" s="8">
        <f t="shared" si="333"/>
        <v>0</v>
      </c>
      <c r="BG337" s="8">
        <f t="shared" si="334"/>
        <v>0</v>
      </c>
      <c r="BH337" s="8">
        <f t="shared" si="335"/>
        <v>0</v>
      </c>
      <c r="BI337" s="8">
        <f t="shared" si="336"/>
        <v>0</v>
      </c>
      <c r="BJ337" s="8">
        <f t="shared" si="337"/>
        <v>0</v>
      </c>
      <c r="BK337" s="8">
        <f t="shared" si="338"/>
        <v>0</v>
      </c>
      <c r="BL337" s="8">
        <f t="shared" si="339"/>
        <v>0</v>
      </c>
      <c r="BM337" s="8">
        <f t="shared" si="340"/>
        <v>0</v>
      </c>
      <c r="BN337" s="8">
        <f t="shared" si="311"/>
        <v>0</v>
      </c>
      <c r="BO337" s="8">
        <f t="shared" si="341"/>
        <v>0</v>
      </c>
      <c r="BP337" s="8">
        <f t="shared" si="342"/>
        <v>0</v>
      </c>
      <c r="BQ337" s="8">
        <f t="shared" si="343"/>
        <v>0</v>
      </c>
      <c r="BR337" s="8">
        <f t="shared" si="344"/>
        <v>0</v>
      </c>
      <c r="BS337" s="8">
        <f t="shared" si="345"/>
        <v>0</v>
      </c>
      <c r="BT337" s="44">
        <f t="shared" si="346"/>
        <v>0</v>
      </c>
      <c r="BU337" s="7"/>
    </row>
    <row r="338" spans="1:73" s="15" customFormat="1" ht="28.8" x14ac:dyDescent="0.3">
      <c r="A338" s="11" t="s">
        <v>276</v>
      </c>
      <c r="B338" s="11" t="s">
        <v>275</v>
      </c>
      <c r="C338" s="11">
        <v>2013</v>
      </c>
      <c r="D338" s="11" t="s">
        <v>90</v>
      </c>
      <c r="E338" s="11">
        <v>3</v>
      </c>
      <c r="F338" s="11"/>
      <c r="G338" s="11">
        <v>3044</v>
      </c>
      <c r="H338" s="11"/>
      <c r="I338" s="11"/>
      <c r="J338" s="11"/>
      <c r="K338" s="11">
        <v>12</v>
      </c>
      <c r="L338" s="11" t="s">
        <v>274</v>
      </c>
      <c r="M338" s="11" t="s">
        <v>273</v>
      </c>
      <c r="N338" s="11" t="s">
        <v>866</v>
      </c>
      <c r="O338" s="11" t="s">
        <v>865</v>
      </c>
      <c r="P338" s="11" t="s">
        <v>272</v>
      </c>
      <c r="Q338" s="11"/>
      <c r="R338" s="11" t="s">
        <v>34</v>
      </c>
      <c r="S338" s="11" t="s">
        <v>33</v>
      </c>
      <c r="T338" s="11" t="s">
        <v>271</v>
      </c>
      <c r="U338" s="71"/>
      <c r="V338" s="57" t="s">
        <v>63</v>
      </c>
      <c r="W338" s="58" t="s">
        <v>26</v>
      </c>
      <c r="X338" s="58" t="str">
        <f t="shared" si="263"/>
        <v>NInorganic</v>
      </c>
      <c r="Y338" s="58" t="s">
        <v>191</v>
      </c>
      <c r="Z338" s="58" t="str">
        <f t="shared" si="264"/>
        <v>NHEMOLYSIS</v>
      </c>
      <c r="AA338" s="58" t="str">
        <f t="shared" si="265"/>
        <v>NInorganicHEMOLYSIS</v>
      </c>
      <c r="AB338" s="8"/>
      <c r="AC338" s="8"/>
      <c r="AD338" s="8"/>
      <c r="AE338" s="8"/>
      <c r="AF338" s="8"/>
      <c r="AG338" s="8"/>
      <c r="AH338" s="8"/>
      <c r="AI338" s="8"/>
      <c r="AJ338" s="8"/>
      <c r="AK338" s="8">
        <f t="shared" si="312"/>
        <v>0</v>
      </c>
      <c r="AL338" s="8">
        <f t="shared" si="313"/>
        <v>0</v>
      </c>
      <c r="AM338" s="8">
        <f t="shared" si="314"/>
        <v>0</v>
      </c>
      <c r="AN338" s="8">
        <f t="shared" si="315"/>
        <v>0</v>
      </c>
      <c r="AO338" s="8">
        <f t="shared" si="316"/>
        <v>0</v>
      </c>
      <c r="AP338" s="8">
        <f t="shared" si="317"/>
        <v>0</v>
      </c>
      <c r="AQ338" s="8">
        <f t="shared" si="318"/>
        <v>0</v>
      </c>
      <c r="AR338" s="8">
        <f t="shared" si="319"/>
        <v>0</v>
      </c>
      <c r="AS338" s="8">
        <f t="shared" si="320"/>
        <v>0</v>
      </c>
      <c r="AT338" s="8">
        <f t="shared" si="321"/>
        <v>0</v>
      </c>
      <c r="AU338" s="8">
        <f t="shared" si="322"/>
        <v>0</v>
      </c>
      <c r="AV338" s="8">
        <f t="shared" si="323"/>
        <v>0</v>
      </c>
      <c r="AW338" s="8">
        <f t="shared" si="324"/>
        <v>0</v>
      </c>
      <c r="AX338" s="8">
        <f t="shared" si="325"/>
        <v>0</v>
      </c>
      <c r="AY338" s="8">
        <f t="shared" si="326"/>
        <v>0</v>
      </c>
      <c r="AZ338" s="8">
        <f t="shared" si="327"/>
        <v>0</v>
      </c>
      <c r="BA338" s="8">
        <f t="shared" si="328"/>
        <v>0</v>
      </c>
      <c r="BB338" s="8">
        <f t="shared" si="329"/>
        <v>0</v>
      </c>
      <c r="BC338" s="8">
        <f t="shared" si="330"/>
        <v>0</v>
      </c>
      <c r="BD338" s="8">
        <f t="shared" si="331"/>
        <v>0</v>
      </c>
      <c r="BE338" s="8">
        <f t="shared" si="332"/>
        <v>0</v>
      </c>
      <c r="BF338" s="8">
        <f t="shared" si="333"/>
        <v>0</v>
      </c>
      <c r="BG338" s="8">
        <f t="shared" si="334"/>
        <v>0</v>
      </c>
      <c r="BH338" s="8">
        <f t="shared" si="335"/>
        <v>0</v>
      </c>
      <c r="BI338" s="8">
        <f t="shared" si="336"/>
        <v>0</v>
      </c>
      <c r="BJ338" s="8">
        <f t="shared" si="337"/>
        <v>0</v>
      </c>
      <c r="BK338" s="8">
        <f t="shared" si="338"/>
        <v>0</v>
      </c>
      <c r="BL338" s="8">
        <f t="shared" si="339"/>
        <v>0</v>
      </c>
      <c r="BM338" s="8">
        <f t="shared" si="340"/>
        <v>0</v>
      </c>
      <c r="BN338" s="8">
        <f t="shared" si="311"/>
        <v>0</v>
      </c>
      <c r="BO338" s="8">
        <f t="shared" si="341"/>
        <v>0</v>
      </c>
      <c r="BP338" s="8">
        <f t="shared" si="342"/>
        <v>0</v>
      </c>
      <c r="BQ338" s="8">
        <f t="shared" si="343"/>
        <v>0</v>
      </c>
      <c r="BR338" s="8">
        <f t="shared" si="344"/>
        <v>0</v>
      </c>
      <c r="BS338" s="8">
        <f t="shared" si="345"/>
        <v>0</v>
      </c>
      <c r="BT338" s="44">
        <f t="shared" si="346"/>
        <v>0</v>
      </c>
      <c r="BU338" s="7"/>
    </row>
    <row r="339" spans="1:73" s="15" customFormat="1" ht="28.8" x14ac:dyDescent="0.3">
      <c r="A339" s="11" t="s">
        <v>1182</v>
      </c>
      <c r="B339" s="11" t="s">
        <v>1183</v>
      </c>
      <c r="C339" s="11">
        <v>2013</v>
      </c>
      <c r="D339" s="11" t="s">
        <v>1184</v>
      </c>
      <c r="E339" s="11">
        <v>8</v>
      </c>
      <c r="F339" s="11">
        <v>10</v>
      </c>
      <c r="G339" s="11"/>
      <c r="H339" s="11">
        <v>772</v>
      </c>
      <c r="I339" s="11">
        <v>781</v>
      </c>
      <c r="J339" s="11"/>
      <c r="K339" s="11">
        <v>421</v>
      </c>
      <c r="L339" s="11" t="s">
        <v>1185</v>
      </c>
      <c r="M339" s="11" t="s">
        <v>1186</v>
      </c>
      <c r="N339" s="11" t="s">
        <v>1187</v>
      </c>
      <c r="O339" s="11" t="s">
        <v>1188</v>
      </c>
      <c r="P339" s="11" t="s">
        <v>1189</v>
      </c>
      <c r="Q339" s="11"/>
      <c r="R339" s="11" t="s">
        <v>34</v>
      </c>
      <c r="S339" s="11" t="s">
        <v>33</v>
      </c>
      <c r="T339" s="11" t="s">
        <v>1190</v>
      </c>
      <c r="U339" s="71"/>
      <c r="V339" s="57" t="s">
        <v>63</v>
      </c>
      <c r="W339" s="58" t="s">
        <v>26</v>
      </c>
      <c r="X339" s="58" t="str">
        <f t="shared" si="263"/>
        <v>NInorganic</v>
      </c>
      <c r="Y339" s="58" t="s">
        <v>191</v>
      </c>
      <c r="Z339" s="58" t="str">
        <f t="shared" si="264"/>
        <v>NHEMOLYSIS</v>
      </c>
      <c r="AA339" s="58" t="str">
        <f t="shared" si="265"/>
        <v>NInorganicHEMOLYSIS</v>
      </c>
      <c r="AB339" s="8"/>
      <c r="AC339" s="8"/>
      <c r="AD339" s="8"/>
      <c r="AE339" s="8"/>
      <c r="AF339" s="8"/>
      <c r="AG339" s="8"/>
      <c r="AH339" s="8"/>
      <c r="AI339" s="8"/>
      <c r="AJ339" s="8"/>
      <c r="AK339" s="8">
        <f t="shared" si="312"/>
        <v>0</v>
      </c>
      <c r="AL339" s="8">
        <f t="shared" si="313"/>
        <v>0</v>
      </c>
      <c r="AM339" s="8">
        <f t="shared" si="314"/>
        <v>0</v>
      </c>
      <c r="AN339" s="8">
        <f t="shared" si="315"/>
        <v>0</v>
      </c>
      <c r="AO339" s="8">
        <f t="shared" si="316"/>
        <v>0</v>
      </c>
      <c r="AP339" s="8">
        <f t="shared" si="317"/>
        <v>0</v>
      </c>
      <c r="AQ339" s="8">
        <f t="shared" si="318"/>
        <v>0</v>
      </c>
      <c r="AR339" s="8">
        <f t="shared" si="319"/>
        <v>0</v>
      </c>
      <c r="AS339" s="8">
        <f t="shared" si="320"/>
        <v>0</v>
      </c>
      <c r="AT339" s="8">
        <f t="shared" si="321"/>
        <v>0</v>
      </c>
      <c r="AU339" s="8">
        <f t="shared" si="322"/>
        <v>0</v>
      </c>
      <c r="AV339" s="8">
        <f t="shared" si="323"/>
        <v>0</v>
      </c>
      <c r="AW339" s="8">
        <f t="shared" si="324"/>
        <v>0</v>
      </c>
      <c r="AX339" s="8">
        <f t="shared" si="325"/>
        <v>0</v>
      </c>
      <c r="AY339" s="8">
        <f t="shared" si="326"/>
        <v>0</v>
      </c>
      <c r="AZ339" s="8">
        <f t="shared" si="327"/>
        <v>0</v>
      </c>
      <c r="BA339" s="8">
        <f t="shared" si="328"/>
        <v>0</v>
      </c>
      <c r="BB339" s="8">
        <f t="shared" si="329"/>
        <v>0</v>
      </c>
      <c r="BC339" s="8">
        <f t="shared" si="330"/>
        <v>0</v>
      </c>
      <c r="BD339" s="8">
        <f t="shared" si="331"/>
        <v>0</v>
      </c>
      <c r="BE339" s="8">
        <f t="shared" si="332"/>
        <v>0</v>
      </c>
      <c r="BF339" s="8">
        <f t="shared" si="333"/>
        <v>0</v>
      </c>
      <c r="BG339" s="8">
        <f t="shared" si="334"/>
        <v>0</v>
      </c>
      <c r="BH339" s="8">
        <f t="shared" si="335"/>
        <v>0</v>
      </c>
      <c r="BI339" s="8">
        <f t="shared" si="336"/>
        <v>0</v>
      </c>
      <c r="BJ339" s="8">
        <f t="shared" si="337"/>
        <v>0</v>
      </c>
      <c r="BK339" s="8">
        <f t="shared" si="338"/>
        <v>0</v>
      </c>
      <c r="BL339" s="8">
        <f t="shared" si="339"/>
        <v>0</v>
      </c>
      <c r="BM339" s="8">
        <f t="shared" si="340"/>
        <v>0</v>
      </c>
      <c r="BN339" s="8">
        <f t="shared" si="311"/>
        <v>0</v>
      </c>
      <c r="BO339" s="8">
        <f t="shared" si="341"/>
        <v>0</v>
      </c>
      <c r="BP339" s="8">
        <f t="shared" si="342"/>
        <v>0</v>
      </c>
      <c r="BQ339" s="8">
        <f t="shared" si="343"/>
        <v>0</v>
      </c>
      <c r="BR339" s="8">
        <f t="shared" si="344"/>
        <v>0</v>
      </c>
      <c r="BS339" s="8">
        <f t="shared" si="345"/>
        <v>0</v>
      </c>
      <c r="BT339" s="44">
        <f t="shared" si="346"/>
        <v>0</v>
      </c>
      <c r="BU339" s="7"/>
    </row>
    <row r="340" spans="1:73" s="15" customFormat="1" ht="28.8" x14ac:dyDescent="0.3">
      <c r="A340" s="11" t="s">
        <v>2624</v>
      </c>
      <c r="B340" s="11" t="s">
        <v>4274</v>
      </c>
      <c r="C340" s="11">
        <v>2013</v>
      </c>
      <c r="D340" s="11" t="s">
        <v>203</v>
      </c>
      <c r="E340" s="11">
        <v>84</v>
      </c>
      <c r="F340" s="11">
        <v>3</v>
      </c>
      <c r="G340" s="11"/>
      <c r="H340" s="11">
        <v>472</v>
      </c>
      <c r="I340" s="11">
        <v>478</v>
      </c>
      <c r="J340" s="11"/>
      <c r="K340" s="11">
        <v>13</v>
      </c>
      <c r="L340" s="11" t="s">
        <v>2625</v>
      </c>
      <c r="M340" s="11" t="s">
        <v>2626</v>
      </c>
      <c r="N340" s="11" t="s">
        <v>2627</v>
      </c>
      <c r="O340" s="11" t="s">
        <v>2628</v>
      </c>
      <c r="P340" s="11" t="s">
        <v>2629</v>
      </c>
      <c r="Q340" s="11" t="s">
        <v>2630</v>
      </c>
      <c r="R340" s="11" t="s">
        <v>34</v>
      </c>
      <c r="S340" s="11" t="s">
        <v>33</v>
      </c>
      <c r="T340" s="11" t="s">
        <v>2631</v>
      </c>
      <c r="U340" s="71"/>
      <c r="V340" s="57" t="s">
        <v>63</v>
      </c>
      <c r="W340" s="58" t="s">
        <v>28</v>
      </c>
      <c r="X340" s="58" t="str">
        <f t="shared" si="263"/>
        <v>NPolymer-based</v>
      </c>
      <c r="Y340" s="58" t="s">
        <v>191</v>
      </c>
      <c r="Z340" s="58" t="str">
        <f t="shared" si="264"/>
        <v>NHEMOLYSIS</v>
      </c>
      <c r="AA340" s="58" t="str">
        <f t="shared" si="265"/>
        <v>NPolymer-basedHEMOLYSIS</v>
      </c>
      <c r="AB340" s="8"/>
      <c r="AC340" s="8"/>
      <c r="AD340" s="8"/>
      <c r="AE340" s="8"/>
      <c r="AF340" s="8"/>
      <c r="AG340" s="8"/>
      <c r="AH340" s="8"/>
      <c r="AI340" s="8"/>
      <c r="AJ340" s="8"/>
      <c r="AK340" s="8">
        <f t="shared" si="312"/>
        <v>0</v>
      </c>
      <c r="AL340" s="8">
        <f t="shared" si="313"/>
        <v>0</v>
      </c>
      <c r="AM340" s="8">
        <f t="shared" si="314"/>
        <v>0</v>
      </c>
      <c r="AN340" s="8">
        <f t="shared" si="315"/>
        <v>0</v>
      </c>
      <c r="AO340" s="8">
        <f t="shared" si="316"/>
        <v>0</v>
      </c>
      <c r="AP340" s="8">
        <f t="shared" si="317"/>
        <v>0</v>
      </c>
      <c r="AQ340" s="8">
        <f t="shared" si="318"/>
        <v>0</v>
      </c>
      <c r="AR340" s="8">
        <f t="shared" si="319"/>
        <v>0</v>
      </c>
      <c r="AS340" s="8">
        <f t="shared" si="320"/>
        <v>0</v>
      </c>
      <c r="AT340" s="8">
        <f t="shared" si="321"/>
        <v>0</v>
      </c>
      <c r="AU340" s="8">
        <f t="shared" si="322"/>
        <v>0</v>
      </c>
      <c r="AV340" s="8">
        <f t="shared" si="323"/>
        <v>0</v>
      </c>
      <c r="AW340" s="8">
        <f t="shared" si="324"/>
        <v>0</v>
      </c>
      <c r="AX340" s="8">
        <f t="shared" si="325"/>
        <v>0</v>
      </c>
      <c r="AY340" s="8">
        <f t="shared" si="326"/>
        <v>0</v>
      </c>
      <c r="AZ340" s="8">
        <f t="shared" si="327"/>
        <v>0</v>
      </c>
      <c r="BA340" s="8">
        <f t="shared" si="328"/>
        <v>0</v>
      </c>
      <c r="BB340" s="8">
        <f t="shared" si="329"/>
        <v>0</v>
      </c>
      <c r="BC340" s="8">
        <f t="shared" si="330"/>
        <v>0</v>
      </c>
      <c r="BD340" s="8">
        <f t="shared" si="331"/>
        <v>0</v>
      </c>
      <c r="BE340" s="8">
        <f t="shared" si="332"/>
        <v>0</v>
      </c>
      <c r="BF340" s="8">
        <f t="shared" si="333"/>
        <v>0</v>
      </c>
      <c r="BG340" s="8">
        <f t="shared" si="334"/>
        <v>0</v>
      </c>
      <c r="BH340" s="8">
        <f t="shared" si="335"/>
        <v>0</v>
      </c>
      <c r="BI340" s="8">
        <f t="shared" si="336"/>
        <v>0</v>
      </c>
      <c r="BJ340" s="8">
        <f t="shared" si="337"/>
        <v>0</v>
      </c>
      <c r="BK340" s="8">
        <f t="shared" si="338"/>
        <v>0</v>
      </c>
      <c r="BL340" s="8">
        <f t="shared" si="339"/>
        <v>0</v>
      </c>
      <c r="BM340" s="8">
        <f t="shared" si="340"/>
        <v>0</v>
      </c>
      <c r="BN340" s="8">
        <f t="shared" si="311"/>
        <v>0</v>
      </c>
      <c r="BO340" s="8">
        <f t="shared" si="341"/>
        <v>0</v>
      </c>
      <c r="BP340" s="8">
        <f t="shared" si="342"/>
        <v>0</v>
      </c>
      <c r="BQ340" s="8">
        <f t="shared" si="343"/>
        <v>0</v>
      </c>
      <c r="BR340" s="8">
        <f t="shared" si="344"/>
        <v>0</v>
      </c>
      <c r="BS340" s="8">
        <f t="shared" si="345"/>
        <v>0</v>
      </c>
      <c r="BT340" s="44">
        <f t="shared" si="346"/>
        <v>0</v>
      </c>
      <c r="BU340" s="7"/>
    </row>
    <row r="341" spans="1:73" s="15" customFormat="1" ht="28.8" x14ac:dyDescent="0.3">
      <c r="A341" s="11" t="s">
        <v>1237</v>
      </c>
      <c r="B341" s="11" t="s">
        <v>4163</v>
      </c>
      <c r="C341" s="11">
        <v>2013</v>
      </c>
      <c r="D341" s="11" t="s">
        <v>1238</v>
      </c>
      <c r="E341" s="11">
        <v>29</v>
      </c>
      <c r="F341" s="11">
        <v>26</v>
      </c>
      <c r="G341" s="11"/>
      <c r="H341" s="11">
        <v>8402</v>
      </c>
      <c r="I341" s="11">
        <v>8409</v>
      </c>
      <c r="J341" s="11"/>
      <c r="K341" s="11">
        <v>18</v>
      </c>
      <c r="L341" s="11" t="s">
        <v>1239</v>
      </c>
      <c r="M341" s="11" t="s">
        <v>1240</v>
      </c>
      <c r="N341" s="11" t="s">
        <v>1241</v>
      </c>
      <c r="O341" s="11" t="s">
        <v>1242</v>
      </c>
      <c r="P341" s="11" t="s">
        <v>1243</v>
      </c>
      <c r="Q341" s="11"/>
      <c r="R341" s="11" t="s">
        <v>34</v>
      </c>
      <c r="S341" s="11" t="s">
        <v>33</v>
      </c>
      <c r="T341" s="11" t="s">
        <v>1244</v>
      </c>
      <c r="U341" s="71"/>
      <c r="V341" s="57" t="s">
        <v>63</v>
      </c>
      <c r="W341" s="58" t="s">
        <v>28</v>
      </c>
      <c r="X341" s="58" t="str">
        <f t="shared" si="263"/>
        <v>NPolymer-based</v>
      </c>
      <c r="Y341" s="58" t="s">
        <v>191</v>
      </c>
      <c r="Z341" s="58" t="str">
        <f t="shared" si="264"/>
        <v>NHEMOLYSIS</v>
      </c>
      <c r="AA341" s="58" t="str">
        <f t="shared" si="265"/>
        <v>NPolymer-basedHEMOLYSIS</v>
      </c>
      <c r="AB341" s="8"/>
      <c r="AC341" s="8"/>
      <c r="AD341" s="8"/>
      <c r="AE341" s="8"/>
      <c r="AF341" s="8"/>
      <c r="AG341" s="8"/>
      <c r="AH341" s="8"/>
      <c r="AI341" s="8"/>
      <c r="AJ341" s="8"/>
      <c r="AK341" s="8">
        <f t="shared" si="312"/>
        <v>0</v>
      </c>
      <c r="AL341" s="8">
        <f t="shared" si="313"/>
        <v>0</v>
      </c>
      <c r="AM341" s="8">
        <f t="shared" si="314"/>
        <v>0</v>
      </c>
      <c r="AN341" s="8">
        <f t="shared" si="315"/>
        <v>0</v>
      </c>
      <c r="AO341" s="8">
        <f t="shared" si="316"/>
        <v>0</v>
      </c>
      <c r="AP341" s="8">
        <f t="shared" si="317"/>
        <v>0</v>
      </c>
      <c r="AQ341" s="8">
        <f t="shared" si="318"/>
        <v>0</v>
      </c>
      <c r="AR341" s="8">
        <f t="shared" si="319"/>
        <v>0</v>
      </c>
      <c r="AS341" s="8">
        <f t="shared" si="320"/>
        <v>0</v>
      </c>
      <c r="AT341" s="8">
        <f t="shared" si="321"/>
        <v>0</v>
      </c>
      <c r="AU341" s="8">
        <f t="shared" si="322"/>
        <v>0</v>
      </c>
      <c r="AV341" s="8">
        <f t="shared" si="323"/>
        <v>0</v>
      </c>
      <c r="AW341" s="8">
        <f t="shared" si="324"/>
        <v>0</v>
      </c>
      <c r="AX341" s="8">
        <f t="shared" si="325"/>
        <v>0</v>
      </c>
      <c r="AY341" s="8">
        <f t="shared" si="326"/>
        <v>0</v>
      </c>
      <c r="AZ341" s="8">
        <f t="shared" si="327"/>
        <v>0</v>
      </c>
      <c r="BA341" s="8">
        <f t="shared" si="328"/>
        <v>0</v>
      </c>
      <c r="BB341" s="8">
        <f t="shared" si="329"/>
        <v>0</v>
      </c>
      <c r="BC341" s="8">
        <f t="shared" si="330"/>
        <v>0</v>
      </c>
      <c r="BD341" s="8">
        <f t="shared" si="331"/>
        <v>0</v>
      </c>
      <c r="BE341" s="8">
        <f t="shared" si="332"/>
        <v>0</v>
      </c>
      <c r="BF341" s="8">
        <f t="shared" si="333"/>
        <v>0</v>
      </c>
      <c r="BG341" s="8">
        <f t="shared" si="334"/>
        <v>0</v>
      </c>
      <c r="BH341" s="8">
        <f t="shared" si="335"/>
        <v>0</v>
      </c>
      <c r="BI341" s="8">
        <f t="shared" si="336"/>
        <v>0</v>
      </c>
      <c r="BJ341" s="8">
        <f t="shared" si="337"/>
        <v>0</v>
      </c>
      <c r="BK341" s="8">
        <f t="shared" si="338"/>
        <v>0</v>
      </c>
      <c r="BL341" s="8">
        <f t="shared" si="339"/>
        <v>0</v>
      </c>
      <c r="BM341" s="8">
        <f t="shared" si="340"/>
        <v>0</v>
      </c>
      <c r="BN341" s="8">
        <f t="shared" si="311"/>
        <v>0</v>
      </c>
      <c r="BO341" s="8">
        <f t="shared" si="341"/>
        <v>0</v>
      </c>
      <c r="BP341" s="8">
        <f t="shared" si="342"/>
        <v>0</v>
      </c>
      <c r="BQ341" s="8">
        <f t="shared" si="343"/>
        <v>0</v>
      </c>
      <c r="BR341" s="8">
        <f t="shared" si="344"/>
        <v>0</v>
      </c>
      <c r="BS341" s="8">
        <f t="shared" si="345"/>
        <v>0</v>
      </c>
      <c r="BT341" s="44">
        <f t="shared" si="346"/>
        <v>0</v>
      </c>
      <c r="BU341" s="7"/>
    </row>
    <row r="342" spans="1:73" s="15" customFormat="1" ht="28.8" x14ac:dyDescent="0.3">
      <c r="A342" s="11" t="s">
        <v>2632</v>
      </c>
      <c r="B342" s="11" t="s">
        <v>4275</v>
      </c>
      <c r="C342" s="11">
        <v>2013</v>
      </c>
      <c r="D342" s="11" t="s">
        <v>2633</v>
      </c>
      <c r="E342" s="11">
        <v>78</v>
      </c>
      <c r="F342" s="11">
        <v>7</v>
      </c>
      <c r="G342" s="11"/>
      <c r="H342" s="11">
        <v>656</v>
      </c>
      <c r="I342" s="11">
        <v>662</v>
      </c>
      <c r="J342" s="11"/>
      <c r="K342" s="11">
        <v>2</v>
      </c>
      <c r="L342" s="11" t="s">
        <v>2634</v>
      </c>
      <c r="M342" s="11" t="s">
        <v>2635</v>
      </c>
      <c r="N342" s="11" t="s">
        <v>2636</v>
      </c>
      <c r="O342" s="11" t="s">
        <v>2637</v>
      </c>
      <c r="P342" s="11" t="s">
        <v>2638</v>
      </c>
      <c r="Q342" s="11" t="s">
        <v>2639</v>
      </c>
      <c r="R342" s="11" t="s">
        <v>34</v>
      </c>
      <c r="S342" s="11" t="s">
        <v>33</v>
      </c>
      <c r="T342" s="11" t="s">
        <v>2640</v>
      </c>
      <c r="U342" s="71"/>
      <c r="V342" s="57" t="s">
        <v>63</v>
      </c>
      <c r="W342" s="58" t="s">
        <v>26</v>
      </c>
      <c r="X342" s="58" t="str">
        <f t="shared" si="263"/>
        <v>NInorganic</v>
      </c>
      <c r="Y342" s="58" t="s">
        <v>191</v>
      </c>
      <c r="Z342" s="58" t="str">
        <f t="shared" si="264"/>
        <v>NHEMOLYSIS</v>
      </c>
      <c r="AA342" s="58" t="str">
        <f t="shared" si="265"/>
        <v>NInorganicHEMOLYSIS</v>
      </c>
      <c r="AB342" s="8"/>
      <c r="AC342" s="8"/>
      <c r="AD342" s="8"/>
      <c r="AE342" s="8"/>
      <c r="AF342" s="8"/>
      <c r="AG342" s="8"/>
      <c r="AH342" s="8"/>
      <c r="AI342" s="8"/>
      <c r="AJ342" s="8"/>
      <c r="AK342" s="8">
        <f t="shared" si="312"/>
        <v>0</v>
      </c>
      <c r="AL342" s="8">
        <f t="shared" si="313"/>
        <v>0</v>
      </c>
      <c r="AM342" s="8">
        <f t="shared" si="314"/>
        <v>0</v>
      </c>
      <c r="AN342" s="8">
        <f t="shared" si="315"/>
        <v>0</v>
      </c>
      <c r="AO342" s="8">
        <f t="shared" si="316"/>
        <v>0</v>
      </c>
      <c r="AP342" s="8">
        <f t="shared" si="317"/>
        <v>0</v>
      </c>
      <c r="AQ342" s="8">
        <f t="shared" si="318"/>
        <v>0</v>
      </c>
      <c r="AR342" s="8">
        <f t="shared" si="319"/>
        <v>0</v>
      </c>
      <c r="AS342" s="8">
        <f t="shared" si="320"/>
        <v>0</v>
      </c>
      <c r="AT342" s="8">
        <f t="shared" si="321"/>
        <v>0</v>
      </c>
      <c r="AU342" s="8">
        <f t="shared" si="322"/>
        <v>0</v>
      </c>
      <c r="AV342" s="8">
        <f t="shared" si="323"/>
        <v>0</v>
      </c>
      <c r="AW342" s="8">
        <f t="shared" si="324"/>
        <v>0</v>
      </c>
      <c r="AX342" s="8">
        <f t="shared" si="325"/>
        <v>0</v>
      </c>
      <c r="AY342" s="8">
        <f t="shared" si="326"/>
        <v>0</v>
      </c>
      <c r="AZ342" s="8">
        <f t="shared" si="327"/>
        <v>0</v>
      </c>
      <c r="BA342" s="8">
        <f t="shared" si="328"/>
        <v>0</v>
      </c>
      <c r="BB342" s="8">
        <f t="shared" si="329"/>
        <v>0</v>
      </c>
      <c r="BC342" s="8">
        <f t="shared" si="330"/>
        <v>0</v>
      </c>
      <c r="BD342" s="8">
        <f t="shared" si="331"/>
        <v>0</v>
      </c>
      <c r="BE342" s="8">
        <f t="shared" si="332"/>
        <v>0</v>
      </c>
      <c r="BF342" s="8">
        <f t="shared" si="333"/>
        <v>0</v>
      </c>
      <c r="BG342" s="8">
        <f t="shared" si="334"/>
        <v>0</v>
      </c>
      <c r="BH342" s="8">
        <f t="shared" si="335"/>
        <v>0</v>
      </c>
      <c r="BI342" s="8">
        <f t="shared" si="336"/>
        <v>0</v>
      </c>
      <c r="BJ342" s="8">
        <f t="shared" si="337"/>
        <v>0</v>
      </c>
      <c r="BK342" s="8">
        <f t="shared" si="338"/>
        <v>0</v>
      </c>
      <c r="BL342" s="8">
        <f t="shared" si="339"/>
        <v>0</v>
      </c>
      <c r="BM342" s="8">
        <f t="shared" si="340"/>
        <v>0</v>
      </c>
      <c r="BN342" s="8">
        <f t="shared" si="311"/>
        <v>0</v>
      </c>
      <c r="BO342" s="8">
        <f t="shared" si="341"/>
        <v>0</v>
      </c>
      <c r="BP342" s="8">
        <f t="shared" si="342"/>
        <v>0</v>
      </c>
      <c r="BQ342" s="8">
        <f t="shared" si="343"/>
        <v>0</v>
      </c>
      <c r="BR342" s="8">
        <f t="shared" si="344"/>
        <v>0</v>
      </c>
      <c r="BS342" s="8">
        <f t="shared" si="345"/>
        <v>0</v>
      </c>
      <c r="BT342" s="44">
        <f t="shared" si="346"/>
        <v>0</v>
      </c>
      <c r="BU342" s="7"/>
    </row>
    <row r="343" spans="1:73" s="15" customFormat="1" ht="28.8" x14ac:dyDescent="0.3">
      <c r="A343" s="11" t="s">
        <v>2641</v>
      </c>
      <c r="B343" s="11" t="s">
        <v>4276</v>
      </c>
      <c r="C343" s="11">
        <v>2013</v>
      </c>
      <c r="D343" s="11" t="s">
        <v>2642</v>
      </c>
      <c r="E343" s="11">
        <v>93</v>
      </c>
      <c r="F343" s="11">
        <v>2</v>
      </c>
      <c r="G343" s="11"/>
      <c r="H343" s="11">
        <v>661</v>
      </c>
      <c r="I343" s="11">
        <v>669</v>
      </c>
      <c r="J343" s="11"/>
      <c r="K343" s="11">
        <v>35</v>
      </c>
      <c r="L343" s="11" t="s">
        <v>2643</v>
      </c>
      <c r="M343" s="11" t="s">
        <v>2644</v>
      </c>
      <c r="N343" s="11" t="s">
        <v>2645</v>
      </c>
      <c r="O343" s="11" t="s">
        <v>2646</v>
      </c>
      <c r="P343" s="11" t="s">
        <v>2647</v>
      </c>
      <c r="Q343" s="11" t="s">
        <v>2648</v>
      </c>
      <c r="R343" s="11" t="s">
        <v>34</v>
      </c>
      <c r="S343" s="11" t="s">
        <v>33</v>
      </c>
      <c r="T343" s="11" t="s">
        <v>2649</v>
      </c>
      <c r="U343" s="71"/>
      <c r="V343" s="57" t="s">
        <v>63</v>
      </c>
      <c r="W343" s="58" t="s">
        <v>28</v>
      </c>
      <c r="X343" s="58" t="str">
        <f t="shared" si="263"/>
        <v>NPolymer-based</v>
      </c>
      <c r="Y343" s="58" t="s">
        <v>191</v>
      </c>
      <c r="Z343" s="58" t="str">
        <f t="shared" si="264"/>
        <v>NHEMOLYSIS</v>
      </c>
      <c r="AA343" s="58" t="str">
        <f t="shared" si="265"/>
        <v>NPolymer-basedHEMOLYSIS</v>
      </c>
      <c r="AB343" s="8"/>
      <c r="AC343" s="8"/>
      <c r="AD343" s="8"/>
      <c r="AE343" s="8"/>
      <c r="AF343" s="8"/>
      <c r="AG343" s="8"/>
      <c r="AH343" s="8"/>
      <c r="AI343" s="8"/>
      <c r="AJ343" s="8"/>
      <c r="AK343" s="8">
        <f t="shared" si="312"/>
        <v>0</v>
      </c>
      <c r="AL343" s="8">
        <f t="shared" si="313"/>
        <v>0</v>
      </c>
      <c r="AM343" s="8">
        <f t="shared" si="314"/>
        <v>0</v>
      </c>
      <c r="AN343" s="8">
        <f t="shared" si="315"/>
        <v>0</v>
      </c>
      <c r="AO343" s="8">
        <f t="shared" si="316"/>
        <v>0</v>
      </c>
      <c r="AP343" s="8">
        <f t="shared" si="317"/>
        <v>0</v>
      </c>
      <c r="AQ343" s="8">
        <f t="shared" si="318"/>
        <v>0</v>
      </c>
      <c r="AR343" s="8">
        <f t="shared" si="319"/>
        <v>0</v>
      </c>
      <c r="AS343" s="8">
        <f t="shared" si="320"/>
        <v>0</v>
      </c>
      <c r="AT343" s="8">
        <f t="shared" si="321"/>
        <v>0</v>
      </c>
      <c r="AU343" s="8">
        <f t="shared" si="322"/>
        <v>0</v>
      </c>
      <c r="AV343" s="8">
        <f t="shared" si="323"/>
        <v>0</v>
      </c>
      <c r="AW343" s="8">
        <f t="shared" si="324"/>
        <v>0</v>
      </c>
      <c r="AX343" s="8">
        <f t="shared" si="325"/>
        <v>0</v>
      </c>
      <c r="AY343" s="8">
        <f t="shared" si="326"/>
        <v>0</v>
      </c>
      <c r="AZ343" s="8">
        <f t="shared" si="327"/>
        <v>0</v>
      </c>
      <c r="BA343" s="8">
        <f t="shared" si="328"/>
        <v>0</v>
      </c>
      <c r="BB343" s="8">
        <f t="shared" si="329"/>
        <v>0</v>
      </c>
      <c r="BC343" s="8">
        <f t="shared" si="330"/>
        <v>0</v>
      </c>
      <c r="BD343" s="8">
        <f t="shared" si="331"/>
        <v>0</v>
      </c>
      <c r="BE343" s="8">
        <f t="shared" si="332"/>
        <v>0</v>
      </c>
      <c r="BF343" s="8">
        <f t="shared" si="333"/>
        <v>0</v>
      </c>
      <c r="BG343" s="8">
        <f t="shared" si="334"/>
        <v>0</v>
      </c>
      <c r="BH343" s="8">
        <f t="shared" si="335"/>
        <v>0</v>
      </c>
      <c r="BI343" s="8">
        <f t="shared" si="336"/>
        <v>0</v>
      </c>
      <c r="BJ343" s="8">
        <f t="shared" si="337"/>
        <v>0</v>
      </c>
      <c r="BK343" s="8">
        <f t="shared" si="338"/>
        <v>0</v>
      </c>
      <c r="BL343" s="8">
        <f t="shared" si="339"/>
        <v>0</v>
      </c>
      <c r="BM343" s="8">
        <f t="shared" si="340"/>
        <v>0</v>
      </c>
      <c r="BN343" s="8">
        <f t="shared" si="311"/>
        <v>0</v>
      </c>
      <c r="BO343" s="8">
        <f t="shared" si="341"/>
        <v>0</v>
      </c>
      <c r="BP343" s="8">
        <f t="shared" si="342"/>
        <v>0</v>
      </c>
      <c r="BQ343" s="8">
        <f t="shared" si="343"/>
        <v>0</v>
      </c>
      <c r="BR343" s="8">
        <f t="shared" si="344"/>
        <v>0</v>
      </c>
      <c r="BS343" s="8">
        <f t="shared" si="345"/>
        <v>0</v>
      </c>
      <c r="BT343" s="44">
        <f t="shared" si="346"/>
        <v>0</v>
      </c>
      <c r="BU343" s="7"/>
    </row>
    <row r="344" spans="1:73" s="15" customFormat="1" ht="28.8" x14ac:dyDescent="0.3">
      <c r="A344" s="11" t="s">
        <v>2650</v>
      </c>
      <c r="B344" s="11" t="s">
        <v>4277</v>
      </c>
      <c r="C344" s="11">
        <v>2012</v>
      </c>
      <c r="D344" s="11" t="s">
        <v>147</v>
      </c>
      <c r="E344" s="11">
        <v>7</v>
      </c>
      <c r="F344" s="11"/>
      <c r="G344" s="11"/>
      <c r="H344" s="11">
        <v>2687</v>
      </c>
      <c r="I344" s="11">
        <v>2697</v>
      </c>
      <c r="J344" s="11"/>
      <c r="K344" s="11">
        <v>27</v>
      </c>
      <c r="L344" s="11" t="s">
        <v>2651</v>
      </c>
      <c r="M344" s="11" t="s">
        <v>2652</v>
      </c>
      <c r="N344" s="11" t="s">
        <v>2653</v>
      </c>
      <c r="O344" s="11" t="s">
        <v>2654</v>
      </c>
      <c r="P344" s="11" t="s">
        <v>2655</v>
      </c>
      <c r="Q344" s="11" t="s">
        <v>2656</v>
      </c>
      <c r="R344" s="11" t="s">
        <v>34</v>
      </c>
      <c r="S344" s="11" t="s">
        <v>33</v>
      </c>
      <c r="T344" s="11" t="s">
        <v>2657</v>
      </c>
      <c r="U344" s="71"/>
      <c r="V344" s="57" t="s">
        <v>63</v>
      </c>
      <c r="W344" s="58" t="s">
        <v>28</v>
      </c>
      <c r="X344" s="58" t="str">
        <f t="shared" si="263"/>
        <v>NPolymer-based</v>
      </c>
      <c r="Y344" s="58" t="s">
        <v>191</v>
      </c>
      <c r="Z344" s="58" t="str">
        <f t="shared" si="264"/>
        <v>NHEMOLYSIS</v>
      </c>
      <c r="AA344" s="58" t="str">
        <f t="shared" si="265"/>
        <v>NPolymer-basedHEMOLYSIS</v>
      </c>
      <c r="AB344" s="8"/>
      <c r="AC344" s="8"/>
      <c r="AD344" s="8"/>
      <c r="AE344" s="8"/>
      <c r="AF344" s="8"/>
      <c r="AG344" s="8"/>
      <c r="AH344" s="8"/>
      <c r="AI344" s="8"/>
      <c r="AJ344" s="8"/>
      <c r="AK344" s="8">
        <f t="shared" si="312"/>
        <v>0</v>
      </c>
      <c r="AL344" s="8">
        <f t="shared" si="313"/>
        <v>0</v>
      </c>
      <c r="AM344" s="8">
        <f t="shared" si="314"/>
        <v>0</v>
      </c>
      <c r="AN344" s="8">
        <f t="shared" si="315"/>
        <v>0</v>
      </c>
      <c r="AO344" s="8">
        <f t="shared" si="316"/>
        <v>0</v>
      </c>
      <c r="AP344" s="8">
        <f t="shared" si="317"/>
        <v>0</v>
      </c>
      <c r="AQ344" s="8">
        <f t="shared" si="318"/>
        <v>0</v>
      </c>
      <c r="AR344" s="8">
        <f t="shared" si="319"/>
        <v>0</v>
      </c>
      <c r="AS344" s="8">
        <f t="shared" si="320"/>
        <v>0</v>
      </c>
      <c r="AT344" s="8">
        <f t="shared" si="321"/>
        <v>0</v>
      </c>
      <c r="AU344" s="8">
        <f t="shared" si="322"/>
        <v>0</v>
      </c>
      <c r="AV344" s="8">
        <f t="shared" si="323"/>
        <v>0</v>
      </c>
      <c r="AW344" s="8">
        <f t="shared" si="324"/>
        <v>0</v>
      </c>
      <c r="AX344" s="8">
        <f t="shared" si="325"/>
        <v>0</v>
      </c>
      <c r="AY344" s="8">
        <f t="shared" si="326"/>
        <v>0</v>
      </c>
      <c r="AZ344" s="8">
        <f t="shared" si="327"/>
        <v>0</v>
      </c>
      <c r="BA344" s="8">
        <f t="shared" si="328"/>
        <v>0</v>
      </c>
      <c r="BB344" s="8">
        <f t="shared" si="329"/>
        <v>0</v>
      </c>
      <c r="BC344" s="8">
        <f t="shared" si="330"/>
        <v>0</v>
      </c>
      <c r="BD344" s="8">
        <f t="shared" si="331"/>
        <v>0</v>
      </c>
      <c r="BE344" s="8">
        <f t="shared" si="332"/>
        <v>0</v>
      </c>
      <c r="BF344" s="8">
        <f t="shared" si="333"/>
        <v>0</v>
      </c>
      <c r="BG344" s="8">
        <f t="shared" si="334"/>
        <v>0</v>
      </c>
      <c r="BH344" s="8">
        <f t="shared" si="335"/>
        <v>0</v>
      </c>
      <c r="BI344" s="8">
        <f t="shared" si="336"/>
        <v>0</v>
      </c>
      <c r="BJ344" s="8">
        <f t="shared" si="337"/>
        <v>0</v>
      </c>
      <c r="BK344" s="8">
        <f t="shared" si="338"/>
        <v>0</v>
      </c>
      <c r="BL344" s="8">
        <f t="shared" si="339"/>
        <v>0</v>
      </c>
      <c r="BM344" s="8">
        <f t="shared" si="340"/>
        <v>0</v>
      </c>
      <c r="BN344" s="8">
        <f t="shared" si="311"/>
        <v>0</v>
      </c>
      <c r="BO344" s="8">
        <f t="shared" si="341"/>
        <v>0</v>
      </c>
      <c r="BP344" s="8">
        <f t="shared" si="342"/>
        <v>0</v>
      </c>
      <c r="BQ344" s="8">
        <f t="shared" si="343"/>
        <v>0</v>
      </c>
      <c r="BR344" s="8">
        <f t="shared" si="344"/>
        <v>0</v>
      </c>
      <c r="BS344" s="8">
        <f t="shared" si="345"/>
        <v>0</v>
      </c>
      <c r="BT344" s="44">
        <f t="shared" si="346"/>
        <v>0</v>
      </c>
      <c r="BU344" s="7"/>
    </row>
    <row r="345" spans="1:73" s="15" customFormat="1" ht="28.8" x14ac:dyDescent="0.3">
      <c r="A345" s="11" t="s">
        <v>270</v>
      </c>
      <c r="B345" s="11" t="s">
        <v>269</v>
      </c>
      <c r="C345" s="11">
        <v>2012</v>
      </c>
      <c r="D345" s="11" t="s">
        <v>147</v>
      </c>
      <c r="E345" s="11">
        <v>7</v>
      </c>
      <c r="F345" s="11"/>
      <c r="G345" s="11"/>
      <c r="H345" s="11">
        <v>581</v>
      </c>
      <c r="I345" s="11">
        <v>589</v>
      </c>
      <c r="J345" s="11"/>
      <c r="K345" s="11">
        <v>8</v>
      </c>
      <c r="L345" s="11" t="s">
        <v>268</v>
      </c>
      <c r="M345" s="11" t="s">
        <v>267</v>
      </c>
      <c r="N345" s="11" t="s">
        <v>2658</v>
      </c>
      <c r="O345" s="11" t="s">
        <v>2659</v>
      </c>
      <c r="P345" s="11" t="s">
        <v>266</v>
      </c>
      <c r="Q345" s="11" t="s">
        <v>2660</v>
      </c>
      <c r="R345" s="11" t="s">
        <v>34</v>
      </c>
      <c r="S345" s="11" t="s">
        <v>33</v>
      </c>
      <c r="T345" s="11" t="s">
        <v>265</v>
      </c>
      <c r="U345" s="71"/>
      <c r="V345" s="57" t="s">
        <v>63</v>
      </c>
      <c r="W345" s="58" t="s">
        <v>28</v>
      </c>
      <c r="X345" s="58" t="str">
        <f t="shared" si="263"/>
        <v>NPolymer-based</v>
      </c>
      <c r="Y345" s="58" t="s">
        <v>191</v>
      </c>
      <c r="Z345" s="58" t="str">
        <f t="shared" si="264"/>
        <v>NHEMOLYSIS</v>
      </c>
      <c r="AA345" s="58" t="str">
        <f t="shared" si="265"/>
        <v>NPolymer-basedHEMOLYSIS</v>
      </c>
      <c r="AB345" s="8"/>
      <c r="AC345" s="8"/>
      <c r="AD345" s="8"/>
      <c r="AE345" s="8"/>
      <c r="AF345" s="8"/>
      <c r="AG345" s="8"/>
      <c r="AH345" s="8"/>
      <c r="AI345" s="8"/>
      <c r="AJ345" s="8"/>
      <c r="AK345" s="8">
        <f t="shared" si="312"/>
        <v>0</v>
      </c>
      <c r="AL345" s="8">
        <f t="shared" si="313"/>
        <v>0</v>
      </c>
      <c r="AM345" s="8">
        <f t="shared" si="314"/>
        <v>0</v>
      </c>
      <c r="AN345" s="8">
        <f t="shared" si="315"/>
        <v>0</v>
      </c>
      <c r="AO345" s="8">
        <f t="shared" si="316"/>
        <v>0</v>
      </c>
      <c r="AP345" s="8">
        <f t="shared" si="317"/>
        <v>0</v>
      </c>
      <c r="AQ345" s="8">
        <f t="shared" si="318"/>
        <v>0</v>
      </c>
      <c r="AR345" s="8">
        <f t="shared" si="319"/>
        <v>0</v>
      </c>
      <c r="AS345" s="8">
        <f t="shared" si="320"/>
        <v>0</v>
      </c>
      <c r="AT345" s="8">
        <f t="shared" si="321"/>
        <v>0</v>
      </c>
      <c r="AU345" s="8">
        <f t="shared" si="322"/>
        <v>0</v>
      </c>
      <c r="AV345" s="8">
        <f t="shared" si="323"/>
        <v>0</v>
      </c>
      <c r="AW345" s="8">
        <f t="shared" si="324"/>
        <v>0</v>
      </c>
      <c r="AX345" s="8">
        <f t="shared" si="325"/>
        <v>0</v>
      </c>
      <c r="AY345" s="8">
        <f t="shared" si="326"/>
        <v>0</v>
      </c>
      <c r="AZ345" s="8">
        <f t="shared" si="327"/>
        <v>0</v>
      </c>
      <c r="BA345" s="8">
        <f t="shared" si="328"/>
        <v>0</v>
      </c>
      <c r="BB345" s="8">
        <f t="shared" si="329"/>
        <v>0</v>
      </c>
      <c r="BC345" s="8">
        <f t="shared" si="330"/>
        <v>0</v>
      </c>
      <c r="BD345" s="8">
        <f t="shared" si="331"/>
        <v>0</v>
      </c>
      <c r="BE345" s="8">
        <f t="shared" si="332"/>
        <v>0</v>
      </c>
      <c r="BF345" s="8">
        <f t="shared" si="333"/>
        <v>0</v>
      </c>
      <c r="BG345" s="8">
        <f t="shared" si="334"/>
        <v>0</v>
      </c>
      <c r="BH345" s="8">
        <f t="shared" si="335"/>
        <v>0</v>
      </c>
      <c r="BI345" s="8">
        <f t="shared" si="336"/>
        <v>0</v>
      </c>
      <c r="BJ345" s="8">
        <f t="shared" si="337"/>
        <v>0</v>
      </c>
      <c r="BK345" s="8">
        <f t="shared" si="338"/>
        <v>0</v>
      </c>
      <c r="BL345" s="8">
        <f t="shared" si="339"/>
        <v>0</v>
      </c>
      <c r="BM345" s="8">
        <f t="shared" si="340"/>
        <v>0</v>
      </c>
      <c r="BN345" s="8">
        <f t="shared" si="311"/>
        <v>0</v>
      </c>
      <c r="BO345" s="8">
        <f t="shared" si="341"/>
        <v>0</v>
      </c>
      <c r="BP345" s="8">
        <f t="shared" si="342"/>
        <v>0</v>
      </c>
      <c r="BQ345" s="8">
        <f t="shared" si="343"/>
        <v>0</v>
      </c>
      <c r="BR345" s="8">
        <f t="shared" si="344"/>
        <v>0</v>
      </c>
      <c r="BS345" s="8">
        <f t="shared" si="345"/>
        <v>0</v>
      </c>
      <c r="BT345" s="44">
        <f t="shared" si="346"/>
        <v>0</v>
      </c>
      <c r="BU345" s="7"/>
    </row>
    <row r="346" spans="1:73" s="15" customFormat="1" ht="28.8" x14ac:dyDescent="0.3">
      <c r="A346" s="11" t="s">
        <v>2661</v>
      </c>
      <c r="B346" s="11" t="s">
        <v>4278</v>
      </c>
      <c r="C346" s="11">
        <v>2012</v>
      </c>
      <c r="D346" s="11" t="s">
        <v>147</v>
      </c>
      <c r="E346" s="11">
        <v>7</v>
      </c>
      <c r="F346" s="11"/>
      <c r="G346" s="11"/>
      <c r="H346" s="11">
        <v>3309</v>
      </c>
      <c r="I346" s="11">
        <v>3318</v>
      </c>
      <c r="J346" s="11"/>
      <c r="K346" s="11">
        <v>32</v>
      </c>
      <c r="L346" s="11" t="s">
        <v>2662</v>
      </c>
      <c r="M346" s="11" t="s">
        <v>2663</v>
      </c>
      <c r="N346" s="11" t="s">
        <v>2664</v>
      </c>
      <c r="O346" s="11" t="s">
        <v>2665</v>
      </c>
      <c r="P346" s="11" t="s">
        <v>2666</v>
      </c>
      <c r="Q346" s="11" t="s">
        <v>2667</v>
      </c>
      <c r="R346" s="11" t="s">
        <v>34</v>
      </c>
      <c r="S346" s="11" t="s">
        <v>33</v>
      </c>
      <c r="T346" s="11" t="s">
        <v>2668</v>
      </c>
      <c r="U346" s="71"/>
      <c r="V346" s="57" t="s">
        <v>63</v>
      </c>
      <c r="W346" s="58" t="s">
        <v>28</v>
      </c>
      <c r="X346" s="58" t="str">
        <f t="shared" si="263"/>
        <v>NPolymer-based</v>
      </c>
      <c r="Y346" s="58" t="s">
        <v>191</v>
      </c>
      <c r="Z346" s="58" t="str">
        <f t="shared" si="264"/>
        <v>NHEMOLYSIS</v>
      </c>
      <c r="AA346" s="58" t="str">
        <f t="shared" si="265"/>
        <v>NPolymer-basedHEMOLYSIS</v>
      </c>
      <c r="AB346" s="8"/>
      <c r="AC346" s="8"/>
      <c r="AD346" s="8"/>
      <c r="AE346" s="8"/>
      <c r="AF346" s="8"/>
      <c r="AG346" s="8"/>
      <c r="AH346" s="8"/>
      <c r="AI346" s="8"/>
      <c r="AJ346" s="8"/>
      <c r="AK346" s="8">
        <f t="shared" si="312"/>
        <v>0</v>
      </c>
      <c r="AL346" s="8">
        <f t="shared" si="313"/>
        <v>0</v>
      </c>
      <c r="AM346" s="8">
        <f t="shared" si="314"/>
        <v>0</v>
      </c>
      <c r="AN346" s="8">
        <f t="shared" si="315"/>
        <v>0</v>
      </c>
      <c r="AO346" s="8">
        <f t="shared" si="316"/>
        <v>0</v>
      </c>
      <c r="AP346" s="8">
        <f t="shared" si="317"/>
        <v>0</v>
      </c>
      <c r="AQ346" s="8">
        <f t="shared" si="318"/>
        <v>0</v>
      </c>
      <c r="AR346" s="8">
        <f t="shared" si="319"/>
        <v>0</v>
      </c>
      <c r="AS346" s="8">
        <f t="shared" si="320"/>
        <v>0</v>
      </c>
      <c r="AT346" s="8">
        <f t="shared" si="321"/>
        <v>0</v>
      </c>
      <c r="AU346" s="8">
        <f t="shared" si="322"/>
        <v>0</v>
      </c>
      <c r="AV346" s="8">
        <f t="shared" si="323"/>
        <v>0</v>
      </c>
      <c r="AW346" s="8">
        <f t="shared" si="324"/>
        <v>0</v>
      </c>
      <c r="AX346" s="8">
        <f t="shared" si="325"/>
        <v>0</v>
      </c>
      <c r="AY346" s="8">
        <f t="shared" si="326"/>
        <v>0</v>
      </c>
      <c r="AZ346" s="8">
        <f t="shared" si="327"/>
        <v>0</v>
      </c>
      <c r="BA346" s="8">
        <f t="shared" si="328"/>
        <v>0</v>
      </c>
      <c r="BB346" s="8">
        <f t="shared" si="329"/>
        <v>0</v>
      </c>
      <c r="BC346" s="8">
        <f t="shared" si="330"/>
        <v>0</v>
      </c>
      <c r="BD346" s="8">
        <f t="shared" si="331"/>
        <v>0</v>
      </c>
      <c r="BE346" s="8">
        <f t="shared" si="332"/>
        <v>0</v>
      </c>
      <c r="BF346" s="8">
        <f t="shared" si="333"/>
        <v>0</v>
      </c>
      <c r="BG346" s="8">
        <f t="shared" si="334"/>
        <v>0</v>
      </c>
      <c r="BH346" s="8">
        <f t="shared" si="335"/>
        <v>0</v>
      </c>
      <c r="BI346" s="8">
        <f t="shared" si="336"/>
        <v>0</v>
      </c>
      <c r="BJ346" s="8">
        <f t="shared" si="337"/>
        <v>0</v>
      </c>
      <c r="BK346" s="8">
        <f t="shared" si="338"/>
        <v>0</v>
      </c>
      <c r="BL346" s="8">
        <f t="shared" si="339"/>
        <v>0</v>
      </c>
      <c r="BM346" s="8">
        <f t="shared" si="340"/>
        <v>0</v>
      </c>
      <c r="BN346" s="8">
        <f t="shared" si="311"/>
        <v>0</v>
      </c>
      <c r="BO346" s="8">
        <f t="shared" si="341"/>
        <v>0</v>
      </c>
      <c r="BP346" s="8">
        <f t="shared" si="342"/>
        <v>0</v>
      </c>
      <c r="BQ346" s="8">
        <f t="shared" si="343"/>
        <v>0</v>
      </c>
      <c r="BR346" s="8">
        <f t="shared" si="344"/>
        <v>0</v>
      </c>
      <c r="BS346" s="8">
        <f t="shared" si="345"/>
        <v>0</v>
      </c>
      <c r="BT346" s="44">
        <f t="shared" si="346"/>
        <v>0</v>
      </c>
      <c r="BU346" s="7"/>
    </row>
    <row r="347" spans="1:73" s="15" customFormat="1" ht="28.8" x14ac:dyDescent="0.3">
      <c r="A347" s="11" t="s">
        <v>264</v>
      </c>
      <c r="B347" s="11" t="s">
        <v>263</v>
      </c>
      <c r="C347" s="11">
        <v>2012</v>
      </c>
      <c r="D347" s="11" t="s">
        <v>147</v>
      </c>
      <c r="E347" s="11">
        <v>7</v>
      </c>
      <c r="F347" s="11"/>
      <c r="G347" s="11"/>
      <c r="H347" s="11">
        <v>2557</v>
      </c>
      <c r="I347" s="11">
        <v>2571</v>
      </c>
      <c r="J347" s="11"/>
      <c r="K347" s="11">
        <v>21</v>
      </c>
      <c r="L347" s="11" t="s">
        <v>262</v>
      </c>
      <c r="M347" s="11" t="s">
        <v>261</v>
      </c>
      <c r="N347" s="11" t="s">
        <v>2669</v>
      </c>
      <c r="O347" s="11" t="s">
        <v>2670</v>
      </c>
      <c r="P347" s="11" t="s">
        <v>260</v>
      </c>
      <c r="Q347" s="11" t="s">
        <v>2671</v>
      </c>
      <c r="R347" s="11" t="s">
        <v>34</v>
      </c>
      <c r="S347" s="11" t="s">
        <v>33</v>
      </c>
      <c r="T347" s="11" t="s">
        <v>259</v>
      </c>
      <c r="U347" s="71"/>
      <c r="V347" s="57" t="s">
        <v>63</v>
      </c>
      <c r="W347" s="58" t="s">
        <v>28</v>
      </c>
      <c r="X347" s="58" t="str">
        <f t="shared" si="263"/>
        <v>NPolymer-based</v>
      </c>
      <c r="Y347" s="58" t="s">
        <v>191</v>
      </c>
      <c r="Z347" s="58" t="str">
        <f t="shared" si="264"/>
        <v>NHEMOLYSIS</v>
      </c>
      <c r="AA347" s="58" t="str">
        <f t="shared" si="265"/>
        <v>NPolymer-basedHEMOLYSIS</v>
      </c>
      <c r="AB347" s="8"/>
      <c r="AC347" s="8"/>
      <c r="AD347" s="8"/>
      <c r="AE347" s="8"/>
      <c r="AF347" s="8"/>
      <c r="AG347" s="8"/>
      <c r="AH347" s="8"/>
      <c r="AI347" s="8"/>
      <c r="AJ347" s="8"/>
      <c r="AK347" s="8">
        <f t="shared" si="312"/>
        <v>0</v>
      </c>
      <c r="AL347" s="8">
        <f t="shared" si="313"/>
        <v>0</v>
      </c>
      <c r="AM347" s="8">
        <f t="shared" si="314"/>
        <v>0</v>
      </c>
      <c r="AN347" s="8">
        <f t="shared" si="315"/>
        <v>0</v>
      </c>
      <c r="AO347" s="8">
        <f t="shared" si="316"/>
        <v>0</v>
      </c>
      <c r="AP347" s="8">
        <f t="shared" si="317"/>
        <v>0</v>
      </c>
      <c r="AQ347" s="8">
        <f t="shared" si="318"/>
        <v>0</v>
      </c>
      <c r="AR347" s="8">
        <f t="shared" si="319"/>
        <v>0</v>
      </c>
      <c r="AS347" s="8">
        <f t="shared" si="320"/>
        <v>0</v>
      </c>
      <c r="AT347" s="8">
        <f t="shared" si="321"/>
        <v>0</v>
      </c>
      <c r="AU347" s="8">
        <f t="shared" si="322"/>
        <v>0</v>
      </c>
      <c r="AV347" s="8">
        <f t="shared" si="323"/>
        <v>0</v>
      </c>
      <c r="AW347" s="8">
        <f t="shared" si="324"/>
        <v>0</v>
      </c>
      <c r="AX347" s="8">
        <f t="shared" si="325"/>
        <v>0</v>
      </c>
      <c r="AY347" s="8">
        <f t="shared" si="326"/>
        <v>0</v>
      </c>
      <c r="AZ347" s="8">
        <f t="shared" si="327"/>
        <v>0</v>
      </c>
      <c r="BA347" s="8">
        <f t="shared" si="328"/>
        <v>0</v>
      </c>
      <c r="BB347" s="8">
        <f t="shared" si="329"/>
        <v>0</v>
      </c>
      <c r="BC347" s="8">
        <f t="shared" si="330"/>
        <v>0</v>
      </c>
      <c r="BD347" s="8">
        <f t="shared" si="331"/>
        <v>0</v>
      </c>
      <c r="BE347" s="8">
        <f t="shared" si="332"/>
        <v>0</v>
      </c>
      <c r="BF347" s="8">
        <f t="shared" si="333"/>
        <v>0</v>
      </c>
      <c r="BG347" s="8">
        <f t="shared" si="334"/>
        <v>0</v>
      </c>
      <c r="BH347" s="8">
        <f t="shared" si="335"/>
        <v>0</v>
      </c>
      <c r="BI347" s="8">
        <f t="shared" si="336"/>
        <v>0</v>
      </c>
      <c r="BJ347" s="8">
        <f t="shared" si="337"/>
        <v>0</v>
      </c>
      <c r="BK347" s="8">
        <f t="shared" si="338"/>
        <v>0</v>
      </c>
      <c r="BL347" s="8">
        <f t="shared" si="339"/>
        <v>0</v>
      </c>
      <c r="BM347" s="8">
        <f t="shared" si="340"/>
        <v>0</v>
      </c>
      <c r="BN347" s="8">
        <f t="shared" si="311"/>
        <v>0</v>
      </c>
      <c r="BO347" s="8">
        <f t="shared" si="341"/>
        <v>0</v>
      </c>
      <c r="BP347" s="8">
        <f t="shared" si="342"/>
        <v>0</v>
      </c>
      <c r="BQ347" s="8">
        <f t="shared" si="343"/>
        <v>0</v>
      </c>
      <c r="BR347" s="8">
        <f t="shared" si="344"/>
        <v>0</v>
      </c>
      <c r="BS347" s="8">
        <f t="shared" si="345"/>
        <v>0</v>
      </c>
      <c r="BT347" s="44">
        <f t="shared" si="346"/>
        <v>0</v>
      </c>
      <c r="BU347" s="7"/>
    </row>
    <row r="348" spans="1:73" s="15" customFormat="1" ht="28.8" x14ac:dyDescent="0.3">
      <c r="A348" s="11" t="s">
        <v>2672</v>
      </c>
      <c r="B348" s="11" t="s">
        <v>4279</v>
      </c>
      <c r="C348" s="11">
        <v>2012</v>
      </c>
      <c r="D348" s="11" t="s">
        <v>2223</v>
      </c>
      <c r="E348" s="11">
        <v>51</v>
      </c>
      <c r="F348" s="11">
        <v>4</v>
      </c>
      <c r="G348" s="11"/>
      <c r="H348" s="11">
        <v>392</v>
      </c>
      <c r="I348" s="11">
        <v>399</v>
      </c>
      <c r="J348" s="11"/>
      <c r="K348" s="11">
        <v>37</v>
      </c>
      <c r="L348" s="11" t="s">
        <v>2673</v>
      </c>
      <c r="M348" s="11" t="s">
        <v>2674</v>
      </c>
      <c r="N348" s="11" t="s">
        <v>2675</v>
      </c>
      <c r="O348" s="11" t="s">
        <v>2676</v>
      </c>
      <c r="P348" s="11" t="s">
        <v>2677</v>
      </c>
      <c r="Q348" s="11" t="s">
        <v>2678</v>
      </c>
      <c r="R348" s="11" t="s">
        <v>34</v>
      </c>
      <c r="S348" s="11" t="s">
        <v>33</v>
      </c>
      <c r="T348" s="11" t="s">
        <v>2679</v>
      </c>
      <c r="U348" s="71"/>
      <c r="V348" s="57" t="s">
        <v>63</v>
      </c>
      <c r="W348" s="58" t="s">
        <v>28</v>
      </c>
      <c r="X348" s="58" t="str">
        <f t="shared" si="263"/>
        <v>NPolymer-based</v>
      </c>
      <c r="Y348" s="58" t="s">
        <v>191</v>
      </c>
      <c r="Z348" s="58" t="str">
        <f t="shared" si="264"/>
        <v>NHEMOLYSIS</v>
      </c>
      <c r="AA348" s="58" t="str">
        <f t="shared" si="265"/>
        <v>NPolymer-basedHEMOLYSIS</v>
      </c>
      <c r="AB348" s="8"/>
      <c r="AC348" s="8"/>
      <c r="AD348" s="8"/>
      <c r="AE348" s="8"/>
      <c r="AF348" s="8"/>
      <c r="AG348" s="8"/>
      <c r="AH348" s="8"/>
      <c r="AI348" s="8"/>
      <c r="AJ348" s="8"/>
      <c r="AK348" s="8">
        <f t="shared" si="312"/>
        <v>0</v>
      </c>
      <c r="AL348" s="8">
        <f t="shared" si="313"/>
        <v>0</v>
      </c>
      <c r="AM348" s="8">
        <f t="shared" si="314"/>
        <v>0</v>
      </c>
      <c r="AN348" s="8">
        <f t="shared" si="315"/>
        <v>0</v>
      </c>
      <c r="AO348" s="8">
        <f t="shared" si="316"/>
        <v>0</v>
      </c>
      <c r="AP348" s="8">
        <f t="shared" si="317"/>
        <v>0</v>
      </c>
      <c r="AQ348" s="8">
        <f t="shared" si="318"/>
        <v>0</v>
      </c>
      <c r="AR348" s="8">
        <f t="shared" si="319"/>
        <v>0</v>
      </c>
      <c r="AS348" s="8">
        <f t="shared" si="320"/>
        <v>0</v>
      </c>
      <c r="AT348" s="8">
        <f t="shared" si="321"/>
        <v>0</v>
      </c>
      <c r="AU348" s="8">
        <f t="shared" si="322"/>
        <v>0</v>
      </c>
      <c r="AV348" s="8">
        <f t="shared" si="323"/>
        <v>0</v>
      </c>
      <c r="AW348" s="8">
        <f t="shared" si="324"/>
        <v>0</v>
      </c>
      <c r="AX348" s="8">
        <f t="shared" si="325"/>
        <v>0</v>
      </c>
      <c r="AY348" s="8">
        <f t="shared" si="326"/>
        <v>0</v>
      </c>
      <c r="AZ348" s="8">
        <f t="shared" si="327"/>
        <v>0</v>
      </c>
      <c r="BA348" s="8">
        <f t="shared" si="328"/>
        <v>0</v>
      </c>
      <c r="BB348" s="8">
        <f t="shared" si="329"/>
        <v>0</v>
      </c>
      <c r="BC348" s="8">
        <f t="shared" si="330"/>
        <v>0</v>
      </c>
      <c r="BD348" s="8">
        <f t="shared" si="331"/>
        <v>0</v>
      </c>
      <c r="BE348" s="8">
        <f t="shared" si="332"/>
        <v>0</v>
      </c>
      <c r="BF348" s="8">
        <f t="shared" si="333"/>
        <v>0</v>
      </c>
      <c r="BG348" s="8">
        <f t="shared" si="334"/>
        <v>0</v>
      </c>
      <c r="BH348" s="8">
        <f t="shared" si="335"/>
        <v>0</v>
      </c>
      <c r="BI348" s="8">
        <f t="shared" si="336"/>
        <v>0</v>
      </c>
      <c r="BJ348" s="8">
        <f t="shared" si="337"/>
        <v>0</v>
      </c>
      <c r="BK348" s="8">
        <f t="shared" si="338"/>
        <v>0</v>
      </c>
      <c r="BL348" s="8">
        <f t="shared" si="339"/>
        <v>0</v>
      </c>
      <c r="BM348" s="8">
        <f t="shared" si="340"/>
        <v>0</v>
      </c>
      <c r="BN348" s="8">
        <f t="shared" si="311"/>
        <v>0</v>
      </c>
      <c r="BO348" s="8">
        <f t="shared" si="341"/>
        <v>0</v>
      </c>
      <c r="BP348" s="8">
        <f t="shared" si="342"/>
        <v>0</v>
      </c>
      <c r="BQ348" s="8">
        <f t="shared" si="343"/>
        <v>0</v>
      </c>
      <c r="BR348" s="8">
        <f t="shared" si="344"/>
        <v>0</v>
      </c>
      <c r="BS348" s="8">
        <f t="shared" si="345"/>
        <v>0</v>
      </c>
      <c r="BT348" s="44">
        <f t="shared" si="346"/>
        <v>0</v>
      </c>
      <c r="BU348" s="7"/>
    </row>
    <row r="349" spans="1:73" s="15" customFormat="1" ht="28.8" x14ac:dyDescent="0.3">
      <c r="A349" s="11" t="s">
        <v>2680</v>
      </c>
      <c r="B349" s="11" t="s">
        <v>4280</v>
      </c>
      <c r="C349" s="11">
        <v>2012</v>
      </c>
      <c r="D349" s="11" t="s">
        <v>2681</v>
      </c>
      <c r="E349" s="11">
        <v>19</v>
      </c>
      <c r="F349" s="11">
        <v>29</v>
      </c>
      <c r="G349" s="11"/>
      <c r="H349" s="11">
        <v>4995</v>
      </c>
      <c r="I349" s="11">
        <v>5010</v>
      </c>
      <c r="J349" s="11"/>
      <c r="K349" s="11">
        <v>28</v>
      </c>
      <c r="L349" s="11" t="s">
        <v>2682</v>
      </c>
      <c r="M349" s="11" t="s">
        <v>2683</v>
      </c>
      <c r="N349" s="11" t="s">
        <v>2684</v>
      </c>
      <c r="O349" s="11" t="s">
        <v>2685</v>
      </c>
      <c r="P349" s="11" t="s">
        <v>2686</v>
      </c>
      <c r="Q349" s="11" t="s">
        <v>2687</v>
      </c>
      <c r="R349" s="11" t="s">
        <v>2409</v>
      </c>
      <c r="S349" s="11" t="s">
        <v>33</v>
      </c>
      <c r="T349" s="11" t="s">
        <v>2688</v>
      </c>
      <c r="U349" s="71"/>
      <c r="V349" s="57" t="s">
        <v>63</v>
      </c>
      <c r="W349" s="58" t="s">
        <v>28</v>
      </c>
      <c r="X349" s="58" t="str">
        <f t="shared" si="263"/>
        <v>NPolymer-based</v>
      </c>
      <c r="Y349" s="58" t="s">
        <v>191</v>
      </c>
      <c r="Z349" s="58" t="str">
        <f t="shared" si="264"/>
        <v>NHEMOLYSIS</v>
      </c>
      <c r="AA349" s="58" t="str">
        <f t="shared" si="265"/>
        <v>NPolymer-basedHEMOLYSIS</v>
      </c>
      <c r="AB349" s="8"/>
      <c r="AC349" s="8"/>
      <c r="AD349" s="8"/>
      <c r="AE349" s="8"/>
      <c r="AF349" s="8"/>
      <c r="AG349" s="8"/>
      <c r="AH349" s="8"/>
      <c r="AI349" s="8"/>
      <c r="AJ349" s="8"/>
      <c r="AK349" s="8">
        <f t="shared" si="312"/>
        <v>0</v>
      </c>
      <c r="AL349" s="8">
        <f t="shared" si="313"/>
        <v>0</v>
      </c>
      <c r="AM349" s="8">
        <f t="shared" si="314"/>
        <v>0</v>
      </c>
      <c r="AN349" s="8">
        <f t="shared" si="315"/>
        <v>0</v>
      </c>
      <c r="AO349" s="8">
        <f t="shared" si="316"/>
        <v>0</v>
      </c>
      <c r="AP349" s="8">
        <f t="shared" si="317"/>
        <v>0</v>
      </c>
      <c r="AQ349" s="8">
        <f t="shared" si="318"/>
        <v>0</v>
      </c>
      <c r="AR349" s="8">
        <f t="shared" si="319"/>
        <v>0</v>
      </c>
      <c r="AS349" s="8">
        <f t="shared" si="320"/>
        <v>0</v>
      </c>
      <c r="AT349" s="8">
        <f t="shared" si="321"/>
        <v>0</v>
      </c>
      <c r="AU349" s="8">
        <f t="shared" si="322"/>
        <v>0</v>
      </c>
      <c r="AV349" s="8">
        <f t="shared" si="323"/>
        <v>0</v>
      </c>
      <c r="AW349" s="8">
        <f t="shared" si="324"/>
        <v>0</v>
      </c>
      <c r="AX349" s="8">
        <f t="shared" si="325"/>
        <v>0</v>
      </c>
      <c r="AY349" s="8">
        <f t="shared" si="326"/>
        <v>0</v>
      </c>
      <c r="AZ349" s="8">
        <f t="shared" si="327"/>
        <v>0</v>
      </c>
      <c r="BA349" s="8">
        <f t="shared" si="328"/>
        <v>0</v>
      </c>
      <c r="BB349" s="8">
        <f t="shared" si="329"/>
        <v>0</v>
      </c>
      <c r="BC349" s="8">
        <f t="shared" si="330"/>
        <v>0</v>
      </c>
      <c r="BD349" s="8">
        <f t="shared" si="331"/>
        <v>0</v>
      </c>
      <c r="BE349" s="8">
        <f t="shared" si="332"/>
        <v>0</v>
      </c>
      <c r="BF349" s="8">
        <f t="shared" si="333"/>
        <v>0</v>
      </c>
      <c r="BG349" s="8">
        <f t="shared" si="334"/>
        <v>0</v>
      </c>
      <c r="BH349" s="8">
        <f t="shared" si="335"/>
        <v>0</v>
      </c>
      <c r="BI349" s="8">
        <f t="shared" si="336"/>
        <v>0</v>
      </c>
      <c r="BJ349" s="8">
        <f t="shared" si="337"/>
        <v>0</v>
      </c>
      <c r="BK349" s="8">
        <f t="shared" si="338"/>
        <v>0</v>
      </c>
      <c r="BL349" s="8">
        <f t="shared" si="339"/>
        <v>0</v>
      </c>
      <c r="BM349" s="8">
        <f t="shared" si="340"/>
        <v>0</v>
      </c>
      <c r="BN349" s="8">
        <f t="shared" si="311"/>
        <v>0</v>
      </c>
      <c r="BO349" s="8">
        <f t="shared" si="341"/>
        <v>0</v>
      </c>
      <c r="BP349" s="8">
        <f t="shared" si="342"/>
        <v>0</v>
      </c>
      <c r="BQ349" s="8">
        <f t="shared" si="343"/>
        <v>0</v>
      </c>
      <c r="BR349" s="8">
        <f t="shared" si="344"/>
        <v>0</v>
      </c>
      <c r="BS349" s="8">
        <f t="shared" si="345"/>
        <v>0</v>
      </c>
      <c r="BT349" s="44">
        <f t="shared" si="346"/>
        <v>0</v>
      </c>
      <c r="BU349" s="7"/>
    </row>
    <row r="350" spans="1:73" s="15" customFormat="1" ht="28.8" x14ac:dyDescent="0.3">
      <c r="A350" s="11" t="s">
        <v>258</v>
      </c>
      <c r="B350" s="11" t="s">
        <v>257</v>
      </c>
      <c r="C350" s="11">
        <v>2012</v>
      </c>
      <c r="D350" s="11" t="s">
        <v>203</v>
      </c>
      <c r="E350" s="11">
        <v>82</v>
      </c>
      <c r="F350" s="11">
        <v>2</v>
      </c>
      <c r="G350" s="11"/>
      <c r="H350" s="11">
        <v>281</v>
      </c>
      <c r="I350" s="11">
        <v>290</v>
      </c>
      <c r="J350" s="11"/>
      <c r="K350" s="11">
        <v>9</v>
      </c>
      <c r="L350" s="11" t="s">
        <v>256</v>
      </c>
      <c r="M350" s="11" t="s">
        <v>255</v>
      </c>
      <c r="N350" s="11" t="s">
        <v>2689</v>
      </c>
      <c r="O350" s="11" t="s">
        <v>2690</v>
      </c>
      <c r="P350" s="11" t="s">
        <v>254</v>
      </c>
      <c r="Q350" s="11" t="s">
        <v>2691</v>
      </c>
      <c r="R350" s="11" t="s">
        <v>34</v>
      </c>
      <c r="S350" s="11" t="s">
        <v>33</v>
      </c>
      <c r="T350" s="11" t="s">
        <v>253</v>
      </c>
      <c r="U350" s="71"/>
      <c r="V350" s="57" t="s">
        <v>63</v>
      </c>
      <c r="W350" s="58" t="s">
        <v>30</v>
      </c>
      <c r="X350" s="58" t="str">
        <f t="shared" si="263"/>
        <v>NLipid-based</v>
      </c>
      <c r="Y350" s="58" t="s">
        <v>191</v>
      </c>
      <c r="Z350" s="58" t="str">
        <f t="shared" si="264"/>
        <v>NHEMOLYSIS</v>
      </c>
      <c r="AA350" s="58" t="str">
        <f t="shared" si="265"/>
        <v>NLipid-basedHEMOLYSIS</v>
      </c>
      <c r="AB350" s="8"/>
      <c r="AC350" s="8"/>
      <c r="AD350" s="8"/>
      <c r="AE350" s="8"/>
      <c r="AF350" s="8"/>
      <c r="AG350" s="8"/>
      <c r="AH350" s="8"/>
      <c r="AI350" s="8"/>
      <c r="AJ350" s="8"/>
      <c r="AK350" s="8">
        <f t="shared" si="312"/>
        <v>0</v>
      </c>
      <c r="AL350" s="8">
        <f t="shared" si="313"/>
        <v>0</v>
      </c>
      <c r="AM350" s="8">
        <f t="shared" si="314"/>
        <v>0</v>
      </c>
      <c r="AN350" s="8">
        <f t="shared" si="315"/>
        <v>0</v>
      </c>
      <c r="AO350" s="8">
        <f t="shared" si="316"/>
        <v>0</v>
      </c>
      <c r="AP350" s="8">
        <f t="shared" si="317"/>
        <v>0</v>
      </c>
      <c r="AQ350" s="8">
        <f t="shared" si="318"/>
        <v>0</v>
      </c>
      <c r="AR350" s="8">
        <f t="shared" si="319"/>
        <v>0</v>
      </c>
      <c r="AS350" s="8">
        <f t="shared" si="320"/>
        <v>0</v>
      </c>
      <c r="AT350" s="8">
        <f t="shared" si="321"/>
        <v>0</v>
      </c>
      <c r="AU350" s="8">
        <f t="shared" si="322"/>
        <v>0</v>
      </c>
      <c r="AV350" s="8">
        <f t="shared" si="323"/>
        <v>0</v>
      </c>
      <c r="AW350" s="8">
        <f t="shared" si="324"/>
        <v>0</v>
      </c>
      <c r="AX350" s="8">
        <f t="shared" si="325"/>
        <v>0</v>
      </c>
      <c r="AY350" s="8">
        <f t="shared" si="326"/>
        <v>0</v>
      </c>
      <c r="AZ350" s="8">
        <f t="shared" si="327"/>
        <v>0</v>
      </c>
      <c r="BA350" s="8">
        <f t="shared" si="328"/>
        <v>0</v>
      </c>
      <c r="BB350" s="8">
        <f t="shared" si="329"/>
        <v>0</v>
      </c>
      <c r="BC350" s="8">
        <f t="shared" si="330"/>
        <v>0</v>
      </c>
      <c r="BD350" s="8">
        <f t="shared" si="331"/>
        <v>0</v>
      </c>
      <c r="BE350" s="8">
        <f t="shared" si="332"/>
        <v>0</v>
      </c>
      <c r="BF350" s="8">
        <f t="shared" si="333"/>
        <v>0</v>
      </c>
      <c r="BG350" s="8">
        <f t="shared" si="334"/>
        <v>0</v>
      </c>
      <c r="BH350" s="8">
        <f t="shared" si="335"/>
        <v>0</v>
      </c>
      <c r="BI350" s="8">
        <f t="shared" si="336"/>
        <v>0</v>
      </c>
      <c r="BJ350" s="8">
        <f t="shared" si="337"/>
        <v>0</v>
      </c>
      <c r="BK350" s="8">
        <f t="shared" si="338"/>
        <v>0</v>
      </c>
      <c r="BL350" s="8">
        <f t="shared" si="339"/>
        <v>0</v>
      </c>
      <c r="BM350" s="8">
        <f t="shared" si="340"/>
        <v>0</v>
      </c>
      <c r="BN350" s="8">
        <f t="shared" si="311"/>
        <v>0</v>
      </c>
      <c r="BO350" s="8">
        <f t="shared" si="341"/>
        <v>0</v>
      </c>
      <c r="BP350" s="8">
        <f t="shared" si="342"/>
        <v>0</v>
      </c>
      <c r="BQ350" s="8">
        <f t="shared" si="343"/>
        <v>0</v>
      </c>
      <c r="BR350" s="8">
        <f t="shared" si="344"/>
        <v>0</v>
      </c>
      <c r="BS350" s="8">
        <f t="shared" si="345"/>
        <v>0</v>
      </c>
      <c r="BT350" s="44">
        <f t="shared" si="346"/>
        <v>0</v>
      </c>
      <c r="BU350" s="7"/>
    </row>
    <row r="351" spans="1:73" s="15" customFormat="1" ht="28.8" x14ac:dyDescent="0.3">
      <c r="A351" s="11" t="s">
        <v>2692</v>
      </c>
      <c r="B351" s="11" t="s">
        <v>4281</v>
      </c>
      <c r="C351" s="11">
        <v>2012</v>
      </c>
      <c r="D351" s="11" t="s">
        <v>41</v>
      </c>
      <c r="E351" s="11">
        <v>161</v>
      </c>
      <c r="F351" s="11">
        <v>3</v>
      </c>
      <c r="G351" s="11"/>
      <c r="H351" s="11">
        <v>795</v>
      </c>
      <c r="I351" s="11">
        <v>803</v>
      </c>
      <c r="J351" s="11"/>
      <c r="K351" s="11">
        <v>47</v>
      </c>
      <c r="L351" s="11" t="s">
        <v>2693</v>
      </c>
      <c r="M351" s="11" t="s">
        <v>2694</v>
      </c>
      <c r="N351" s="11" t="s">
        <v>2695</v>
      </c>
      <c r="O351" s="11" t="s">
        <v>2696</v>
      </c>
      <c r="P351" s="11" t="s">
        <v>2697</v>
      </c>
      <c r="Q351" s="11" t="s">
        <v>2698</v>
      </c>
      <c r="R351" s="11" t="s">
        <v>34</v>
      </c>
      <c r="S351" s="11" t="s">
        <v>33</v>
      </c>
      <c r="T351" s="11" t="s">
        <v>2699</v>
      </c>
      <c r="U351" s="71"/>
      <c r="V351" s="57" t="s">
        <v>63</v>
      </c>
      <c r="W351" s="58" t="s">
        <v>28</v>
      </c>
      <c r="X351" s="58" t="str">
        <f t="shared" si="263"/>
        <v>NPolymer-based</v>
      </c>
      <c r="Y351" s="58" t="s">
        <v>191</v>
      </c>
      <c r="Z351" s="58" t="str">
        <f t="shared" si="264"/>
        <v>NHEMOLYSIS</v>
      </c>
      <c r="AA351" s="58" t="str">
        <f t="shared" si="265"/>
        <v>NPolymer-basedHEMOLYSIS</v>
      </c>
      <c r="AB351" s="8"/>
      <c r="AC351" s="8"/>
      <c r="AD351" s="8"/>
      <c r="AE351" s="8"/>
      <c r="AF351" s="8"/>
      <c r="AG351" s="8"/>
      <c r="AH351" s="8"/>
      <c r="AI351" s="8"/>
      <c r="AJ351" s="8"/>
      <c r="AK351" s="8">
        <f t="shared" si="312"/>
        <v>0</v>
      </c>
      <c r="AL351" s="8">
        <f t="shared" si="313"/>
        <v>0</v>
      </c>
      <c r="AM351" s="8">
        <f t="shared" si="314"/>
        <v>0</v>
      </c>
      <c r="AN351" s="8">
        <f t="shared" si="315"/>
        <v>0</v>
      </c>
      <c r="AO351" s="8">
        <f t="shared" si="316"/>
        <v>0</v>
      </c>
      <c r="AP351" s="8">
        <f t="shared" si="317"/>
        <v>0</v>
      </c>
      <c r="AQ351" s="8">
        <f t="shared" si="318"/>
        <v>0</v>
      </c>
      <c r="AR351" s="8">
        <f t="shared" si="319"/>
        <v>0</v>
      </c>
      <c r="AS351" s="8">
        <f t="shared" si="320"/>
        <v>0</v>
      </c>
      <c r="AT351" s="8">
        <f t="shared" si="321"/>
        <v>0</v>
      </c>
      <c r="AU351" s="8">
        <f t="shared" si="322"/>
        <v>0</v>
      </c>
      <c r="AV351" s="8">
        <f t="shared" si="323"/>
        <v>0</v>
      </c>
      <c r="AW351" s="8">
        <f t="shared" si="324"/>
        <v>0</v>
      </c>
      <c r="AX351" s="8">
        <f t="shared" si="325"/>
        <v>0</v>
      </c>
      <c r="AY351" s="8">
        <f t="shared" si="326"/>
        <v>0</v>
      </c>
      <c r="AZ351" s="8">
        <f t="shared" si="327"/>
        <v>0</v>
      </c>
      <c r="BA351" s="8">
        <f t="shared" si="328"/>
        <v>0</v>
      </c>
      <c r="BB351" s="8">
        <f t="shared" si="329"/>
        <v>0</v>
      </c>
      <c r="BC351" s="8">
        <f t="shared" si="330"/>
        <v>0</v>
      </c>
      <c r="BD351" s="8">
        <f t="shared" si="331"/>
        <v>0</v>
      </c>
      <c r="BE351" s="8">
        <f t="shared" si="332"/>
        <v>0</v>
      </c>
      <c r="BF351" s="8">
        <f t="shared" si="333"/>
        <v>0</v>
      </c>
      <c r="BG351" s="8">
        <f t="shared" si="334"/>
        <v>0</v>
      </c>
      <c r="BH351" s="8">
        <f t="shared" si="335"/>
        <v>0</v>
      </c>
      <c r="BI351" s="8">
        <f t="shared" si="336"/>
        <v>0</v>
      </c>
      <c r="BJ351" s="8">
        <f t="shared" si="337"/>
        <v>0</v>
      </c>
      <c r="BK351" s="8">
        <f t="shared" si="338"/>
        <v>0</v>
      </c>
      <c r="BL351" s="8">
        <f t="shared" si="339"/>
        <v>0</v>
      </c>
      <c r="BM351" s="8">
        <f t="shared" si="340"/>
        <v>0</v>
      </c>
      <c r="BN351" s="8">
        <f t="shared" si="311"/>
        <v>0</v>
      </c>
      <c r="BO351" s="8">
        <f t="shared" si="341"/>
        <v>0</v>
      </c>
      <c r="BP351" s="8">
        <f t="shared" si="342"/>
        <v>0</v>
      </c>
      <c r="BQ351" s="8">
        <f t="shared" si="343"/>
        <v>0</v>
      </c>
      <c r="BR351" s="8">
        <f t="shared" si="344"/>
        <v>0</v>
      </c>
      <c r="BS351" s="8">
        <f t="shared" si="345"/>
        <v>0</v>
      </c>
      <c r="BT351" s="44">
        <f t="shared" si="346"/>
        <v>0</v>
      </c>
      <c r="BU351" s="7"/>
    </row>
    <row r="352" spans="1:73" s="15" customFormat="1" ht="28.8" x14ac:dyDescent="0.3">
      <c r="A352" s="11" t="s">
        <v>2700</v>
      </c>
      <c r="B352" s="11" t="s">
        <v>4282</v>
      </c>
      <c r="C352" s="11">
        <v>2012</v>
      </c>
      <c r="D352" s="11" t="s">
        <v>97</v>
      </c>
      <c r="E352" s="11">
        <v>8</v>
      </c>
      <c r="F352" s="11">
        <v>6</v>
      </c>
      <c r="G352" s="11"/>
      <c r="H352" s="11">
        <v>815</v>
      </c>
      <c r="I352" s="11">
        <v>817</v>
      </c>
      <c r="J352" s="11"/>
      <c r="K352" s="11">
        <v>32</v>
      </c>
      <c r="L352" s="11" t="s">
        <v>2701</v>
      </c>
      <c r="M352" s="11" t="s">
        <v>2702</v>
      </c>
      <c r="N352" s="11" t="s">
        <v>2703</v>
      </c>
      <c r="O352" s="11" t="s">
        <v>2704</v>
      </c>
      <c r="P352" s="11" t="s">
        <v>2705</v>
      </c>
      <c r="Q352" s="11" t="s">
        <v>2706</v>
      </c>
      <c r="R352" s="11" t="s">
        <v>34</v>
      </c>
      <c r="S352" s="11" t="s">
        <v>33</v>
      </c>
      <c r="T352" s="11" t="s">
        <v>2707</v>
      </c>
      <c r="U352" s="71"/>
      <c r="V352" s="57" t="s">
        <v>63</v>
      </c>
      <c r="W352" s="58" t="s">
        <v>28</v>
      </c>
      <c r="X352" s="58" t="str">
        <f t="shared" si="263"/>
        <v>NPolymer-based</v>
      </c>
      <c r="Y352" s="58" t="s">
        <v>191</v>
      </c>
      <c r="Z352" s="58" t="str">
        <f t="shared" si="264"/>
        <v>NHEMOLYSIS</v>
      </c>
      <c r="AA352" s="58" t="str">
        <f t="shared" si="265"/>
        <v>NPolymer-basedHEMOLYSIS</v>
      </c>
      <c r="AB352" s="8"/>
      <c r="AC352" s="8"/>
      <c r="AD352" s="8"/>
      <c r="AE352" s="8"/>
      <c r="AF352" s="8"/>
      <c r="AG352" s="8"/>
      <c r="AH352" s="8"/>
      <c r="AI352" s="8"/>
      <c r="AJ352" s="8"/>
      <c r="AK352" s="8">
        <f t="shared" si="312"/>
        <v>0</v>
      </c>
      <c r="AL352" s="8">
        <f t="shared" si="313"/>
        <v>0</v>
      </c>
      <c r="AM352" s="8">
        <f t="shared" si="314"/>
        <v>0</v>
      </c>
      <c r="AN352" s="8">
        <f t="shared" si="315"/>
        <v>0</v>
      </c>
      <c r="AO352" s="8">
        <f t="shared" si="316"/>
        <v>0</v>
      </c>
      <c r="AP352" s="8">
        <f t="shared" si="317"/>
        <v>0</v>
      </c>
      <c r="AQ352" s="8">
        <f t="shared" si="318"/>
        <v>0</v>
      </c>
      <c r="AR352" s="8">
        <f t="shared" si="319"/>
        <v>0</v>
      </c>
      <c r="AS352" s="8">
        <f t="shared" si="320"/>
        <v>0</v>
      </c>
      <c r="AT352" s="8">
        <f t="shared" si="321"/>
        <v>0</v>
      </c>
      <c r="AU352" s="8">
        <f t="shared" si="322"/>
        <v>0</v>
      </c>
      <c r="AV352" s="8">
        <f t="shared" si="323"/>
        <v>0</v>
      </c>
      <c r="AW352" s="8">
        <f t="shared" si="324"/>
        <v>0</v>
      </c>
      <c r="AX352" s="8">
        <f t="shared" si="325"/>
        <v>0</v>
      </c>
      <c r="AY352" s="8">
        <f t="shared" si="326"/>
        <v>0</v>
      </c>
      <c r="AZ352" s="8">
        <f t="shared" si="327"/>
        <v>0</v>
      </c>
      <c r="BA352" s="8">
        <f t="shared" si="328"/>
        <v>0</v>
      </c>
      <c r="BB352" s="8">
        <f t="shared" si="329"/>
        <v>0</v>
      </c>
      <c r="BC352" s="8">
        <f t="shared" si="330"/>
        <v>0</v>
      </c>
      <c r="BD352" s="8">
        <f t="shared" si="331"/>
        <v>0</v>
      </c>
      <c r="BE352" s="8">
        <f t="shared" si="332"/>
        <v>0</v>
      </c>
      <c r="BF352" s="8">
        <f t="shared" si="333"/>
        <v>0</v>
      </c>
      <c r="BG352" s="8">
        <f t="shared" si="334"/>
        <v>0</v>
      </c>
      <c r="BH352" s="8">
        <f t="shared" si="335"/>
        <v>0</v>
      </c>
      <c r="BI352" s="8">
        <f t="shared" si="336"/>
        <v>0</v>
      </c>
      <c r="BJ352" s="8">
        <f t="shared" si="337"/>
        <v>0</v>
      </c>
      <c r="BK352" s="8">
        <f t="shared" si="338"/>
        <v>0</v>
      </c>
      <c r="BL352" s="8">
        <f t="shared" si="339"/>
        <v>0</v>
      </c>
      <c r="BM352" s="8">
        <f t="shared" si="340"/>
        <v>0</v>
      </c>
      <c r="BN352" s="8">
        <f t="shared" si="311"/>
        <v>0</v>
      </c>
      <c r="BO352" s="8">
        <f t="shared" si="341"/>
        <v>0</v>
      </c>
      <c r="BP352" s="8">
        <f t="shared" si="342"/>
        <v>0</v>
      </c>
      <c r="BQ352" s="8">
        <f t="shared" si="343"/>
        <v>0</v>
      </c>
      <c r="BR352" s="8">
        <f t="shared" si="344"/>
        <v>0</v>
      </c>
      <c r="BS352" s="8">
        <f t="shared" si="345"/>
        <v>0</v>
      </c>
      <c r="BT352" s="44">
        <f t="shared" si="346"/>
        <v>0</v>
      </c>
      <c r="BU352" s="7"/>
    </row>
    <row r="353" spans="1:73" s="15" customFormat="1" ht="28.8" x14ac:dyDescent="0.3">
      <c r="A353" s="11" t="s">
        <v>2229</v>
      </c>
      <c r="B353" s="11" t="s">
        <v>4245</v>
      </c>
      <c r="C353" s="11">
        <v>2012</v>
      </c>
      <c r="D353" s="11" t="s">
        <v>295</v>
      </c>
      <c r="E353" s="11">
        <v>8</v>
      </c>
      <c r="F353" s="11">
        <v>1</v>
      </c>
      <c r="G353" s="11"/>
      <c r="H353" s="11">
        <v>29</v>
      </c>
      <c r="I353" s="11">
        <v>42</v>
      </c>
      <c r="J353" s="11"/>
      <c r="K353" s="11">
        <v>50</v>
      </c>
      <c r="L353" s="11" t="s">
        <v>2230</v>
      </c>
      <c r="M353" s="11" t="s">
        <v>2231</v>
      </c>
      <c r="N353" s="11" t="s">
        <v>2232</v>
      </c>
      <c r="O353" s="11" t="s">
        <v>2233</v>
      </c>
      <c r="P353" s="11" t="s">
        <v>2234</v>
      </c>
      <c r="Q353" s="11" t="s">
        <v>2235</v>
      </c>
      <c r="R353" s="11" t="s">
        <v>34</v>
      </c>
      <c r="S353" s="11" t="s">
        <v>33</v>
      </c>
      <c r="T353" s="11" t="s">
        <v>2236</v>
      </c>
      <c r="U353" s="71"/>
      <c r="V353" s="57" t="s">
        <v>63</v>
      </c>
      <c r="W353" s="58" t="s">
        <v>28</v>
      </c>
      <c r="X353" s="58" t="str">
        <f t="shared" si="263"/>
        <v>NPolymer-based</v>
      </c>
      <c r="Y353" s="58" t="s">
        <v>191</v>
      </c>
      <c r="Z353" s="58" t="str">
        <f t="shared" si="264"/>
        <v>NHEMOLYSIS</v>
      </c>
      <c r="AA353" s="58" t="str">
        <f t="shared" si="265"/>
        <v>NPolymer-basedHEMOLYSIS</v>
      </c>
      <c r="AB353" s="8"/>
      <c r="AC353" s="8"/>
      <c r="AD353" s="8"/>
      <c r="AE353" s="8"/>
      <c r="AF353" s="8"/>
      <c r="AG353" s="8"/>
      <c r="AH353" s="8"/>
      <c r="AI353" s="8"/>
      <c r="AJ353" s="8"/>
      <c r="AK353" s="8">
        <f t="shared" si="312"/>
        <v>0</v>
      </c>
      <c r="AL353" s="8">
        <f t="shared" si="313"/>
        <v>0</v>
      </c>
      <c r="AM353" s="8">
        <f t="shared" si="314"/>
        <v>0</v>
      </c>
      <c r="AN353" s="8">
        <f t="shared" si="315"/>
        <v>0</v>
      </c>
      <c r="AO353" s="8">
        <f t="shared" si="316"/>
        <v>0</v>
      </c>
      <c r="AP353" s="8">
        <f t="shared" si="317"/>
        <v>0</v>
      </c>
      <c r="AQ353" s="8">
        <f t="shared" si="318"/>
        <v>0</v>
      </c>
      <c r="AR353" s="8">
        <f t="shared" si="319"/>
        <v>0</v>
      </c>
      <c r="AS353" s="8">
        <f t="shared" si="320"/>
        <v>0</v>
      </c>
      <c r="AT353" s="8">
        <f t="shared" si="321"/>
        <v>0</v>
      </c>
      <c r="AU353" s="8">
        <f t="shared" si="322"/>
        <v>0</v>
      </c>
      <c r="AV353" s="8">
        <f t="shared" si="323"/>
        <v>0</v>
      </c>
      <c r="AW353" s="8">
        <f t="shared" si="324"/>
        <v>0</v>
      </c>
      <c r="AX353" s="8">
        <f t="shared" si="325"/>
        <v>0</v>
      </c>
      <c r="AY353" s="8">
        <f t="shared" si="326"/>
        <v>0</v>
      </c>
      <c r="AZ353" s="8">
        <f t="shared" si="327"/>
        <v>0</v>
      </c>
      <c r="BA353" s="8">
        <f t="shared" si="328"/>
        <v>0</v>
      </c>
      <c r="BB353" s="8">
        <f t="shared" si="329"/>
        <v>0</v>
      </c>
      <c r="BC353" s="8">
        <f t="shared" si="330"/>
        <v>0</v>
      </c>
      <c r="BD353" s="8">
        <f t="shared" si="331"/>
        <v>0</v>
      </c>
      <c r="BE353" s="8">
        <f t="shared" si="332"/>
        <v>0</v>
      </c>
      <c r="BF353" s="8">
        <f t="shared" si="333"/>
        <v>0</v>
      </c>
      <c r="BG353" s="8">
        <f t="shared" si="334"/>
        <v>0</v>
      </c>
      <c r="BH353" s="8">
        <f t="shared" si="335"/>
        <v>0</v>
      </c>
      <c r="BI353" s="8">
        <f t="shared" si="336"/>
        <v>0</v>
      </c>
      <c r="BJ353" s="8">
        <f t="shared" si="337"/>
        <v>0</v>
      </c>
      <c r="BK353" s="8">
        <f t="shared" si="338"/>
        <v>0</v>
      </c>
      <c r="BL353" s="8">
        <f t="shared" si="339"/>
        <v>0</v>
      </c>
      <c r="BM353" s="8">
        <f t="shared" si="340"/>
        <v>0</v>
      </c>
      <c r="BN353" s="8">
        <f t="shared" si="311"/>
        <v>0</v>
      </c>
      <c r="BO353" s="8">
        <f t="shared" si="341"/>
        <v>0</v>
      </c>
      <c r="BP353" s="8">
        <f t="shared" si="342"/>
        <v>0</v>
      </c>
      <c r="BQ353" s="8">
        <f t="shared" si="343"/>
        <v>0</v>
      </c>
      <c r="BR353" s="8">
        <f t="shared" si="344"/>
        <v>0</v>
      </c>
      <c r="BS353" s="8">
        <f t="shared" si="345"/>
        <v>0</v>
      </c>
      <c r="BT353" s="44">
        <f t="shared" si="346"/>
        <v>0</v>
      </c>
      <c r="BU353" s="7"/>
    </row>
    <row r="354" spans="1:73" s="15" customFormat="1" ht="28.8" x14ac:dyDescent="0.3">
      <c r="A354" s="11" t="s">
        <v>2708</v>
      </c>
      <c r="B354" s="11" t="s">
        <v>4283</v>
      </c>
      <c r="C354" s="11">
        <v>2012</v>
      </c>
      <c r="D354" s="11" t="s">
        <v>391</v>
      </c>
      <c r="E354" s="11">
        <v>7</v>
      </c>
      <c r="F354" s="11">
        <v>4</v>
      </c>
      <c r="G354" s="11"/>
      <c r="H354" s="11">
        <v>507</v>
      </c>
      <c r="I354" s="11">
        <v>519</v>
      </c>
      <c r="J354" s="11"/>
      <c r="K354" s="11">
        <v>21</v>
      </c>
      <c r="L354" s="11" t="s">
        <v>2709</v>
      </c>
      <c r="M354" s="11" t="s">
        <v>2710</v>
      </c>
      <c r="N354" s="11" t="s">
        <v>2711</v>
      </c>
      <c r="O354" s="11" t="s">
        <v>2712</v>
      </c>
      <c r="P354" s="11" t="s">
        <v>2713</v>
      </c>
      <c r="Q354" s="11" t="s">
        <v>2714</v>
      </c>
      <c r="R354" s="11" t="s">
        <v>34</v>
      </c>
      <c r="S354" s="11" t="s">
        <v>33</v>
      </c>
      <c r="T354" s="11" t="s">
        <v>2715</v>
      </c>
      <c r="U354" s="71"/>
      <c r="V354" s="57" t="s">
        <v>63</v>
      </c>
      <c r="W354" s="58" t="s">
        <v>26</v>
      </c>
      <c r="X354" s="58" t="str">
        <f t="shared" si="263"/>
        <v>NInorganic</v>
      </c>
      <c r="Y354" s="58" t="s">
        <v>191</v>
      </c>
      <c r="Z354" s="58" t="str">
        <f t="shared" si="264"/>
        <v>NHEMOLYSIS</v>
      </c>
      <c r="AA354" s="58" t="str">
        <f t="shared" si="265"/>
        <v>NInorganicHEMOLYSIS</v>
      </c>
      <c r="AB354" s="8"/>
      <c r="AC354" s="8"/>
      <c r="AD354" s="8"/>
      <c r="AE354" s="8"/>
      <c r="AF354" s="8"/>
      <c r="AG354" s="8"/>
      <c r="AH354" s="8"/>
      <c r="AI354" s="8"/>
      <c r="AJ354" s="8"/>
      <c r="AK354" s="8">
        <f t="shared" si="312"/>
        <v>0</v>
      </c>
      <c r="AL354" s="8">
        <f t="shared" si="313"/>
        <v>0</v>
      </c>
      <c r="AM354" s="8">
        <f t="shared" si="314"/>
        <v>0</v>
      </c>
      <c r="AN354" s="8">
        <f t="shared" si="315"/>
        <v>0</v>
      </c>
      <c r="AO354" s="8">
        <f t="shared" si="316"/>
        <v>0</v>
      </c>
      <c r="AP354" s="8">
        <f t="shared" si="317"/>
        <v>0</v>
      </c>
      <c r="AQ354" s="8">
        <f t="shared" si="318"/>
        <v>0</v>
      </c>
      <c r="AR354" s="8">
        <f t="shared" si="319"/>
        <v>0</v>
      </c>
      <c r="AS354" s="8">
        <f t="shared" si="320"/>
        <v>0</v>
      </c>
      <c r="AT354" s="8">
        <f t="shared" si="321"/>
        <v>0</v>
      </c>
      <c r="AU354" s="8">
        <f t="shared" si="322"/>
        <v>0</v>
      </c>
      <c r="AV354" s="8">
        <f t="shared" si="323"/>
        <v>0</v>
      </c>
      <c r="AW354" s="8">
        <f t="shared" si="324"/>
        <v>0</v>
      </c>
      <c r="AX354" s="8">
        <f t="shared" si="325"/>
        <v>0</v>
      </c>
      <c r="AY354" s="8">
        <f t="shared" si="326"/>
        <v>0</v>
      </c>
      <c r="AZ354" s="8">
        <f t="shared" si="327"/>
        <v>0</v>
      </c>
      <c r="BA354" s="8">
        <f t="shared" si="328"/>
        <v>0</v>
      </c>
      <c r="BB354" s="8">
        <f t="shared" si="329"/>
        <v>0</v>
      </c>
      <c r="BC354" s="8">
        <f t="shared" si="330"/>
        <v>0</v>
      </c>
      <c r="BD354" s="8">
        <f t="shared" si="331"/>
        <v>0</v>
      </c>
      <c r="BE354" s="8">
        <f t="shared" si="332"/>
        <v>0</v>
      </c>
      <c r="BF354" s="8">
        <f t="shared" si="333"/>
        <v>0</v>
      </c>
      <c r="BG354" s="8">
        <f t="shared" si="334"/>
        <v>0</v>
      </c>
      <c r="BH354" s="8">
        <f t="shared" si="335"/>
        <v>0</v>
      </c>
      <c r="BI354" s="8">
        <f t="shared" si="336"/>
        <v>0</v>
      </c>
      <c r="BJ354" s="8">
        <f t="shared" si="337"/>
        <v>0</v>
      </c>
      <c r="BK354" s="8">
        <f t="shared" si="338"/>
        <v>0</v>
      </c>
      <c r="BL354" s="8">
        <f t="shared" si="339"/>
        <v>0</v>
      </c>
      <c r="BM354" s="8">
        <f t="shared" si="340"/>
        <v>0</v>
      </c>
      <c r="BN354" s="8">
        <f t="shared" si="311"/>
        <v>0</v>
      </c>
      <c r="BO354" s="8">
        <f t="shared" si="341"/>
        <v>0</v>
      </c>
      <c r="BP354" s="8">
        <f t="shared" si="342"/>
        <v>0</v>
      </c>
      <c r="BQ354" s="8">
        <f t="shared" si="343"/>
        <v>0</v>
      </c>
      <c r="BR354" s="8">
        <f t="shared" si="344"/>
        <v>0</v>
      </c>
      <c r="BS354" s="8">
        <f t="shared" si="345"/>
        <v>0</v>
      </c>
      <c r="BT354" s="44">
        <f t="shared" si="346"/>
        <v>0</v>
      </c>
      <c r="BU354" s="7"/>
    </row>
    <row r="355" spans="1:73" s="15" customFormat="1" ht="28.8" x14ac:dyDescent="0.3">
      <c r="A355" s="11" t="s">
        <v>2716</v>
      </c>
      <c r="B355" s="11" t="s">
        <v>4284</v>
      </c>
      <c r="C355" s="11">
        <v>2011</v>
      </c>
      <c r="D355" s="11" t="s">
        <v>250</v>
      </c>
      <c r="E355" s="11">
        <v>13</v>
      </c>
      <c r="F355" s="11">
        <v>12</v>
      </c>
      <c r="G355" s="11"/>
      <c r="H355" s="11">
        <v>7127</v>
      </c>
      <c r="I355" s="11">
        <v>7137</v>
      </c>
      <c r="J355" s="11"/>
      <c r="K355" s="11">
        <v>1</v>
      </c>
      <c r="L355" s="11" t="s">
        <v>2717</v>
      </c>
      <c r="M355" s="11" t="s">
        <v>2718</v>
      </c>
      <c r="N355" s="11" t="s">
        <v>2719</v>
      </c>
      <c r="O355" s="11" t="s">
        <v>2720</v>
      </c>
      <c r="P355" s="11" t="s">
        <v>2721</v>
      </c>
      <c r="Q355" s="11" t="s">
        <v>2722</v>
      </c>
      <c r="R355" s="11" t="s">
        <v>34</v>
      </c>
      <c r="S355" s="11" t="s">
        <v>33</v>
      </c>
      <c r="T355" s="11" t="s">
        <v>2723</v>
      </c>
      <c r="U355" s="71"/>
      <c r="V355" s="57" t="s">
        <v>63</v>
      </c>
      <c r="W355" s="58" t="s">
        <v>30</v>
      </c>
      <c r="X355" s="58" t="str">
        <f t="shared" si="263"/>
        <v>NLipid-based</v>
      </c>
      <c r="Y355" s="58" t="s">
        <v>191</v>
      </c>
      <c r="Z355" s="58" t="str">
        <f t="shared" si="264"/>
        <v>NHEMOLYSIS</v>
      </c>
      <c r="AA355" s="58" t="str">
        <f t="shared" si="265"/>
        <v>NLipid-basedHEMOLYSIS</v>
      </c>
      <c r="AB355" s="8"/>
      <c r="AC355" s="8"/>
      <c r="AD355" s="8"/>
      <c r="AE355" s="8"/>
      <c r="AF355" s="8"/>
      <c r="AG355" s="8"/>
      <c r="AH355" s="8"/>
      <c r="AI355" s="8"/>
      <c r="AJ355" s="8"/>
      <c r="AK355" s="8">
        <f t="shared" si="312"/>
        <v>0</v>
      </c>
      <c r="AL355" s="8">
        <f t="shared" si="313"/>
        <v>0</v>
      </c>
      <c r="AM355" s="8">
        <f t="shared" si="314"/>
        <v>0</v>
      </c>
      <c r="AN355" s="8">
        <f t="shared" si="315"/>
        <v>0</v>
      </c>
      <c r="AO355" s="8">
        <f t="shared" si="316"/>
        <v>0</v>
      </c>
      <c r="AP355" s="8">
        <f t="shared" si="317"/>
        <v>0</v>
      </c>
      <c r="AQ355" s="8">
        <f t="shared" si="318"/>
        <v>0</v>
      </c>
      <c r="AR355" s="8">
        <f t="shared" si="319"/>
        <v>0</v>
      </c>
      <c r="AS355" s="8">
        <f t="shared" si="320"/>
        <v>0</v>
      </c>
      <c r="AT355" s="8">
        <f t="shared" si="321"/>
        <v>0</v>
      </c>
      <c r="AU355" s="8">
        <f t="shared" si="322"/>
        <v>0</v>
      </c>
      <c r="AV355" s="8">
        <f t="shared" si="323"/>
        <v>0</v>
      </c>
      <c r="AW355" s="8">
        <f t="shared" si="324"/>
        <v>0</v>
      </c>
      <c r="AX355" s="8">
        <f t="shared" si="325"/>
        <v>0</v>
      </c>
      <c r="AY355" s="8">
        <f t="shared" si="326"/>
        <v>0</v>
      </c>
      <c r="AZ355" s="8">
        <f t="shared" si="327"/>
        <v>0</v>
      </c>
      <c r="BA355" s="8">
        <f t="shared" si="328"/>
        <v>0</v>
      </c>
      <c r="BB355" s="8">
        <f t="shared" si="329"/>
        <v>0</v>
      </c>
      <c r="BC355" s="8">
        <f t="shared" si="330"/>
        <v>0</v>
      </c>
      <c r="BD355" s="8">
        <f t="shared" si="331"/>
        <v>0</v>
      </c>
      <c r="BE355" s="8">
        <f t="shared" si="332"/>
        <v>0</v>
      </c>
      <c r="BF355" s="8">
        <f t="shared" si="333"/>
        <v>0</v>
      </c>
      <c r="BG355" s="8">
        <f t="shared" si="334"/>
        <v>0</v>
      </c>
      <c r="BH355" s="8">
        <f t="shared" si="335"/>
        <v>0</v>
      </c>
      <c r="BI355" s="8">
        <f t="shared" si="336"/>
        <v>0</v>
      </c>
      <c r="BJ355" s="8">
        <f t="shared" si="337"/>
        <v>0</v>
      </c>
      <c r="BK355" s="8">
        <f t="shared" si="338"/>
        <v>0</v>
      </c>
      <c r="BL355" s="8">
        <f t="shared" si="339"/>
        <v>0</v>
      </c>
      <c r="BM355" s="8">
        <f t="shared" si="340"/>
        <v>0</v>
      </c>
      <c r="BN355" s="8">
        <f t="shared" si="311"/>
        <v>0</v>
      </c>
      <c r="BO355" s="8">
        <f t="shared" si="341"/>
        <v>0</v>
      </c>
      <c r="BP355" s="8">
        <f t="shared" si="342"/>
        <v>0</v>
      </c>
      <c r="BQ355" s="8">
        <f t="shared" si="343"/>
        <v>0</v>
      </c>
      <c r="BR355" s="8">
        <f t="shared" si="344"/>
        <v>0</v>
      </c>
      <c r="BS355" s="8">
        <f t="shared" si="345"/>
        <v>0</v>
      </c>
      <c r="BT355" s="44">
        <f t="shared" si="346"/>
        <v>0</v>
      </c>
      <c r="BU355" s="7"/>
    </row>
    <row r="356" spans="1:73" s="15" customFormat="1" ht="28.8" x14ac:dyDescent="0.3">
      <c r="A356" s="11" t="s">
        <v>2724</v>
      </c>
      <c r="B356" s="11" t="s">
        <v>4285</v>
      </c>
      <c r="C356" s="11">
        <v>2011</v>
      </c>
      <c r="D356" s="11" t="s">
        <v>250</v>
      </c>
      <c r="E356" s="11">
        <v>13</v>
      </c>
      <c r="F356" s="11">
        <v>10</v>
      </c>
      <c r="G356" s="11"/>
      <c r="H356" s="11">
        <v>5547</v>
      </c>
      <c r="I356" s="11">
        <v>5555</v>
      </c>
      <c r="J356" s="11"/>
      <c r="K356" s="11">
        <v>40</v>
      </c>
      <c r="L356" s="11" t="s">
        <v>2725</v>
      </c>
      <c r="M356" s="11" t="s">
        <v>2726</v>
      </c>
      <c r="N356" s="11" t="s">
        <v>2727</v>
      </c>
      <c r="O356" s="11" t="s">
        <v>2728</v>
      </c>
      <c r="P356" s="11" t="s">
        <v>2729</v>
      </c>
      <c r="Q356" s="11" t="s">
        <v>2730</v>
      </c>
      <c r="R356" s="11" t="s">
        <v>34</v>
      </c>
      <c r="S356" s="11" t="s">
        <v>33</v>
      </c>
      <c r="T356" s="11" t="s">
        <v>2731</v>
      </c>
      <c r="U356" s="71"/>
      <c r="V356" s="57" t="s">
        <v>63</v>
      </c>
      <c r="W356" s="58" t="s">
        <v>26</v>
      </c>
      <c r="X356" s="58" t="str">
        <f t="shared" si="263"/>
        <v>NInorganic</v>
      </c>
      <c r="Y356" s="58" t="s">
        <v>191</v>
      </c>
      <c r="Z356" s="58" t="str">
        <f t="shared" si="264"/>
        <v>NHEMOLYSIS</v>
      </c>
      <c r="AA356" s="58" t="str">
        <f t="shared" si="265"/>
        <v>NInorganicHEMOLYSIS</v>
      </c>
      <c r="AB356" s="8"/>
      <c r="AC356" s="8"/>
      <c r="AD356" s="8"/>
      <c r="AE356" s="8"/>
      <c r="AF356" s="8"/>
      <c r="AG356" s="8"/>
      <c r="AH356" s="8"/>
      <c r="AI356" s="8"/>
      <c r="AJ356" s="8"/>
      <c r="AK356" s="8">
        <f t="shared" si="312"/>
        <v>0</v>
      </c>
      <c r="AL356" s="8">
        <f t="shared" si="313"/>
        <v>0</v>
      </c>
      <c r="AM356" s="8">
        <f t="shared" si="314"/>
        <v>0</v>
      </c>
      <c r="AN356" s="8">
        <f t="shared" si="315"/>
        <v>0</v>
      </c>
      <c r="AO356" s="8">
        <f t="shared" si="316"/>
        <v>0</v>
      </c>
      <c r="AP356" s="8">
        <f t="shared" si="317"/>
        <v>0</v>
      </c>
      <c r="AQ356" s="8">
        <f t="shared" si="318"/>
        <v>0</v>
      </c>
      <c r="AR356" s="8">
        <f t="shared" si="319"/>
        <v>0</v>
      </c>
      <c r="AS356" s="8">
        <f t="shared" si="320"/>
        <v>0</v>
      </c>
      <c r="AT356" s="8">
        <f t="shared" si="321"/>
        <v>0</v>
      </c>
      <c r="AU356" s="8">
        <f t="shared" si="322"/>
        <v>0</v>
      </c>
      <c r="AV356" s="8">
        <f t="shared" si="323"/>
        <v>0</v>
      </c>
      <c r="AW356" s="8">
        <f t="shared" si="324"/>
        <v>0</v>
      </c>
      <c r="AX356" s="8">
        <f t="shared" si="325"/>
        <v>0</v>
      </c>
      <c r="AY356" s="8">
        <f t="shared" si="326"/>
        <v>0</v>
      </c>
      <c r="AZ356" s="8">
        <f t="shared" si="327"/>
        <v>0</v>
      </c>
      <c r="BA356" s="8">
        <f t="shared" si="328"/>
        <v>0</v>
      </c>
      <c r="BB356" s="8">
        <f t="shared" si="329"/>
        <v>0</v>
      </c>
      <c r="BC356" s="8">
        <f t="shared" si="330"/>
        <v>0</v>
      </c>
      <c r="BD356" s="8">
        <f t="shared" si="331"/>
        <v>0</v>
      </c>
      <c r="BE356" s="8">
        <f t="shared" si="332"/>
        <v>0</v>
      </c>
      <c r="BF356" s="8">
        <f t="shared" si="333"/>
        <v>0</v>
      </c>
      <c r="BG356" s="8">
        <f t="shared" si="334"/>
        <v>0</v>
      </c>
      <c r="BH356" s="8">
        <f t="shared" si="335"/>
        <v>0</v>
      </c>
      <c r="BI356" s="8">
        <f t="shared" si="336"/>
        <v>0</v>
      </c>
      <c r="BJ356" s="8">
        <f t="shared" si="337"/>
        <v>0</v>
      </c>
      <c r="BK356" s="8">
        <f t="shared" si="338"/>
        <v>0</v>
      </c>
      <c r="BL356" s="8">
        <f t="shared" si="339"/>
        <v>0</v>
      </c>
      <c r="BM356" s="8">
        <f t="shared" si="340"/>
        <v>0</v>
      </c>
      <c r="BN356" s="8">
        <f t="shared" si="311"/>
        <v>0</v>
      </c>
      <c r="BO356" s="8">
        <f t="shared" si="341"/>
        <v>0</v>
      </c>
      <c r="BP356" s="8">
        <f t="shared" si="342"/>
        <v>0</v>
      </c>
      <c r="BQ356" s="8">
        <f t="shared" si="343"/>
        <v>0</v>
      </c>
      <c r="BR356" s="8">
        <f t="shared" si="344"/>
        <v>0</v>
      </c>
      <c r="BS356" s="8">
        <f t="shared" si="345"/>
        <v>0</v>
      </c>
      <c r="BT356" s="44">
        <f t="shared" si="346"/>
        <v>0</v>
      </c>
      <c r="BU356" s="7"/>
    </row>
    <row r="357" spans="1:73" s="15" customFormat="1" ht="28.8" x14ac:dyDescent="0.3">
      <c r="A357" s="11" t="s">
        <v>1277</v>
      </c>
      <c r="B357" s="11" t="s">
        <v>1278</v>
      </c>
      <c r="C357" s="11">
        <v>2011</v>
      </c>
      <c r="D357" s="11" t="s">
        <v>391</v>
      </c>
      <c r="E357" s="11">
        <v>6</v>
      </c>
      <c r="F357" s="11">
        <v>7</v>
      </c>
      <c r="G357" s="11"/>
      <c r="H357" s="11">
        <v>1199</v>
      </c>
      <c r="I357" s="11">
        <v>1213</v>
      </c>
      <c r="J357" s="11"/>
      <c r="K357" s="11">
        <v>13</v>
      </c>
      <c r="L357" s="11" t="s">
        <v>1279</v>
      </c>
      <c r="M357" s="11" t="s">
        <v>1280</v>
      </c>
      <c r="N357" s="11" t="s">
        <v>1281</v>
      </c>
      <c r="O357" s="11" t="s">
        <v>1282</v>
      </c>
      <c r="P357" s="11" t="s">
        <v>1283</v>
      </c>
      <c r="Q357" s="11" t="s">
        <v>1284</v>
      </c>
      <c r="R357" s="11" t="s">
        <v>34</v>
      </c>
      <c r="S357" s="11" t="s">
        <v>33</v>
      </c>
      <c r="T357" s="11" t="s">
        <v>1285</v>
      </c>
      <c r="U357" s="71"/>
      <c r="V357" s="57" t="s">
        <v>63</v>
      </c>
      <c r="W357" s="58" t="s">
        <v>26</v>
      </c>
      <c r="X357" s="58" t="str">
        <f t="shared" si="263"/>
        <v>NInorganic</v>
      </c>
      <c r="Y357" s="58" t="s">
        <v>191</v>
      </c>
      <c r="Z357" s="58" t="str">
        <f t="shared" si="264"/>
        <v>NHEMOLYSIS</v>
      </c>
      <c r="AA357" s="58" t="str">
        <f t="shared" si="265"/>
        <v>NInorganicHEMOLYSIS</v>
      </c>
      <c r="AB357" s="8"/>
      <c r="AC357" s="8"/>
      <c r="AD357" s="8"/>
      <c r="AE357" s="8"/>
      <c r="AF357" s="8"/>
      <c r="AG357" s="8"/>
      <c r="AH357" s="8"/>
      <c r="AI357" s="8"/>
      <c r="AJ357" s="8"/>
      <c r="AK357" s="8">
        <f t="shared" si="312"/>
        <v>0</v>
      </c>
      <c r="AL357" s="8">
        <f t="shared" si="313"/>
        <v>0</v>
      </c>
      <c r="AM357" s="8">
        <f t="shared" si="314"/>
        <v>0</v>
      </c>
      <c r="AN357" s="8">
        <f t="shared" si="315"/>
        <v>0</v>
      </c>
      <c r="AO357" s="8">
        <f t="shared" si="316"/>
        <v>0</v>
      </c>
      <c r="AP357" s="8">
        <f t="shared" si="317"/>
        <v>0</v>
      </c>
      <c r="AQ357" s="8">
        <f t="shared" si="318"/>
        <v>0</v>
      </c>
      <c r="AR357" s="8">
        <f t="shared" si="319"/>
        <v>0</v>
      </c>
      <c r="AS357" s="8">
        <f t="shared" si="320"/>
        <v>0</v>
      </c>
      <c r="AT357" s="8">
        <f t="shared" si="321"/>
        <v>0</v>
      </c>
      <c r="AU357" s="8">
        <f t="shared" si="322"/>
        <v>0</v>
      </c>
      <c r="AV357" s="8">
        <f t="shared" si="323"/>
        <v>0</v>
      </c>
      <c r="AW357" s="8">
        <f t="shared" si="324"/>
        <v>0</v>
      </c>
      <c r="AX357" s="8">
        <f t="shared" si="325"/>
        <v>0</v>
      </c>
      <c r="AY357" s="8">
        <f t="shared" si="326"/>
        <v>0</v>
      </c>
      <c r="AZ357" s="8">
        <f t="shared" si="327"/>
        <v>0</v>
      </c>
      <c r="BA357" s="8">
        <f t="shared" si="328"/>
        <v>0</v>
      </c>
      <c r="BB357" s="8">
        <f t="shared" si="329"/>
        <v>0</v>
      </c>
      <c r="BC357" s="8">
        <f t="shared" si="330"/>
        <v>0</v>
      </c>
      <c r="BD357" s="8">
        <f t="shared" si="331"/>
        <v>0</v>
      </c>
      <c r="BE357" s="8">
        <f t="shared" si="332"/>
        <v>0</v>
      </c>
      <c r="BF357" s="8">
        <f t="shared" si="333"/>
        <v>0</v>
      </c>
      <c r="BG357" s="8">
        <f t="shared" si="334"/>
        <v>0</v>
      </c>
      <c r="BH357" s="8">
        <f t="shared" si="335"/>
        <v>0</v>
      </c>
      <c r="BI357" s="8">
        <f t="shared" si="336"/>
        <v>0</v>
      </c>
      <c r="BJ357" s="8">
        <f t="shared" si="337"/>
        <v>0</v>
      </c>
      <c r="BK357" s="8">
        <f t="shared" si="338"/>
        <v>0</v>
      </c>
      <c r="BL357" s="8">
        <f t="shared" si="339"/>
        <v>0</v>
      </c>
      <c r="BM357" s="8">
        <f t="shared" si="340"/>
        <v>0</v>
      </c>
      <c r="BN357" s="8">
        <f t="shared" si="311"/>
        <v>0</v>
      </c>
      <c r="BO357" s="8">
        <f t="shared" si="341"/>
        <v>0</v>
      </c>
      <c r="BP357" s="8">
        <f t="shared" si="342"/>
        <v>0</v>
      </c>
      <c r="BQ357" s="8">
        <f t="shared" si="343"/>
        <v>0</v>
      </c>
      <c r="BR357" s="8">
        <f t="shared" si="344"/>
        <v>0</v>
      </c>
      <c r="BS357" s="8">
        <f t="shared" si="345"/>
        <v>0</v>
      </c>
      <c r="BT357" s="44">
        <f t="shared" si="346"/>
        <v>0</v>
      </c>
      <c r="BU357" s="7"/>
    </row>
    <row r="358" spans="1:73" s="15" customFormat="1" ht="28.8" x14ac:dyDescent="0.3">
      <c r="A358" s="11" t="s">
        <v>2732</v>
      </c>
      <c r="B358" s="11" t="s">
        <v>4286</v>
      </c>
      <c r="C358" s="11">
        <v>2011</v>
      </c>
      <c r="D358" s="11" t="s">
        <v>117</v>
      </c>
      <c r="E358" s="11">
        <v>5</v>
      </c>
      <c r="F358" s="11">
        <v>7</v>
      </c>
      <c r="G358" s="11"/>
      <c r="H358" s="11">
        <v>5717</v>
      </c>
      <c r="I358" s="11">
        <v>5728</v>
      </c>
      <c r="J358" s="11"/>
      <c r="K358" s="11">
        <v>246</v>
      </c>
      <c r="L358" s="11" t="s">
        <v>2733</v>
      </c>
      <c r="M358" s="11" t="s">
        <v>2734</v>
      </c>
      <c r="N358" s="11" t="s">
        <v>2735</v>
      </c>
      <c r="O358" s="11" t="s">
        <v>2736</v>
      </c>
      <c r="P358" s="11" t="s">
        <v>2737</v>
      </c>
      <c r="Q358" s="11" t="s">
        <v>2738</v>
      </c>
      <c r="R358" s="11" t="s">
        <v>2276</v>
      </c>
      <c r="S358" s="11" t="s">
        <v>33</v>
      </c>
      <c r="T358" s="11" t="s">
        <v>2739</v>
      </c>
      <c r="U358" s="71"/>
      <c r="V358" s="57" t="s">
        <v>63</v>
      </c>
      <c r="W358" s="58" t="s">
        <v>26</v>
      </c>
      <c r="X358" s="58" t="str">
        <f t="shared" si="263"/>
        <v>NInorganic</v>
      </c>
      <c r="Y358" s="58" t="s">
        <v>191</v>
      </c>
      <c r="Z358" s="58" t="str">
        <f t="shared" si="264"/>
        <v>NHEMOLYSIS</v>
      </c>
      <c r="AA358" s="58" t="str">
        <f t="shared" si="265"/>
        <v>NInorganicHEMOLYSIS</v>
      </c>
      <c r="AB358" s="8"/>
      <c r="AC358" s="8"/>
      <c r="AD358" s="8"/>
      <c r="AE358" s="8"/>
      <c r="AF358" s="8"/>
      <c r="AG358" s="8"/>
      <c r="AH358" s="8"/>
      <c r="AI358" s="8"/>
      <c r="AJ358" s="8"/>
      <c r="AK358" s="8">
        <f t="shared" si="312"/>
        <v>0</v>
      </c>
      <c r="AL358" s="8">
        <f t="shared" si="313"/>
        <v>0</v>
      </c>
      <c r="AM358" s="8">
        <f t="shared" si="314"/>
        <v>0</v>
      </c>
      <c r="AN358" s="8">
        <f t="shared" si="315"/>
        <v>0</v>
      </c>
      <c r="AO358" s="8">
        <f t="shared" si="316"/>
        <v>0</v>
      </c>
      <c r="AP358" s="8">
        <f t="shared" si="317"/>
        <v>0</v>
      </c>
      <c r="AQ358" s="8">
        <f t="shared" si="318"/>
        <v>0</v>
      </c>
      <c r="AR358" s="8">
        <f t="shared" si="319"/>
        <v>0</v>
      </c>
      <c r="AS358" s="8">
        <f t="shared" si="320"/>
        <v>0</v>
      </c>
      <c r="AT358" s="8">
        <f t="shared" si="321"/>
        <v>0</v>
      </c>
      <c r="AU358" s="8">
        <f t="shared" si="322"/>
        <v>0</v>
      </c>
      <c r="AV358" s="8">
        <f t="shared" si="323"/>
        <v>0</v>
      </c>
      <c r="AW358" s="8">
        <f t="shared" si="324"/>
        <v>0</v>
      </c>
      <c r="AX358" s="8">
        <f t="shared" si="325"/>
        <v>0</v>
      </c>
      <c r="AY358" s="8">
        <f t="shared" si="326"/>
        <v>0</v>
      </c>
      <c r="AZ358" s="8">
        <f t="shared" si="327"/>
        <v>0</v>
      </c>
      <c r="BA358" s="8">
        <f t="shared" si="328"/>
        <v>0</v>
      </c>
      <c r="BB358" s="8">
        <f t="shared" si="329"/>
        <v>0</v>
      </c>
      <c r="BC358" s="8">
        <f t="shared" si="330"/>
        <v>0</v>
      </c>
      <c r="BD358" s="8">
        <f t="shared" si="331"/>
        <v>0</v>
      </c>
      <c r="BE358" s="8">
        <f t="shared" si="332"/>
        <v>0</v>
      </c>
      <c r="BF358" s="8">
        <f t="shared" si="333"/>
        <v>0</v>
      </c>
      <c r="BG358" s="8">
        <f t="shared" si="334"/>
        <v>0</v>
      </c>
      <c r="BH358" s="8">
        <f t="shared" si="335"/>
        <v>0</v>
      </c>
      <c r="BI358" s="8">
        <f t="shared" si="336"/>
        <v>0</v>
      </c>
      <c r="BJ358" s="8">
        <f t="shared" si="337"/>
        <v>0</v>
      </c>
      <c r="BK358" s="8">
        <f t="shared" si="338"/>
        <v>0</v>
      </c>
      <c r="BL358" s="8">
        <f t="shared" si="339"/>
        <v>0</v>
      </c>
      <c r="BM358" s="8">
        <f t="shared" si="340"/>
        <v>0</v>
      </c>
      <c r="BN358" s="8">
        <f t="shared" si="311"/>
        <v>0</v>
      </c>
      <c r="BO358" s="8">
        <f t="shared" si="341"/>
        <v>0</v>
      </c>
      <c r="BP358" s="8">
        <f t="shared" si="342"/>
        <v>0</v>
      </c>
      <c r="BQ358" s="8">
        <f t="shared" si="343"/>
        <v>0</v>
      </c>
      <c r="BR358" s="8">
        <f t="shared" si="344"/>
        <v>0</v>
      </c>
      <c r="BS358" s="8">
        <f t="shared" si="345"/>
        <v>0</v>
      </c>
      <c r="BT358" s="44">
        <f t="shared" si="346"/>
        <v>0</v>
      </c>
      <c r="BU358" s="7"/>
    </row>
    <row r="359" spans="1:73" s="15" customFormat="1" ht="28.8" x14ac:dyDescent="0.3">
      <c r="A359" s="11" t="s">
        <v>2237</v>
      </c>
      <c r="B359" s="11" t="s">
        <v>2238</v>
      </c>
      <c r="C359" s="11">
        <v>2011</v>
      </c>
      <c r="D359" s="11" t="s">
        <v>2014</v>
      </c>
      <c r="E359" s="11">
        <v>21</v>
      </c>
      <c r="F359" s="11">
        <v>15</v>
      </c>
      <c r="G359" s="11"/>
      <c r="H359" s="11">
        <v>5660</v>
      </c>
      <c r="I359" s="11">
        <v>5670</v>
      </c>
      <c r="J359" s="11"/>
      <c r="K359" s="11">
        <v>19</v>
      </c>
      <c r="L359" s="11" t="s">
        <v>2239</v>
      </c>
      <c r="M359" s="11" t="s">
        <v>2240</v>
      </c>
      <c r="N359" s="11" t="s">
        <v>2241</v>
      </c>
      <c r="O359" s="11" t="s">
        <v>2242</v>
      </c>
      <c r="P359" s="11" t="s">
        <v>2243</v>
      </c>
      <c r="Q359" s="11"/>
      <c r="R359" s="11" t="s">
        <v>34</v>
      </c>
      <c r="S359" s="11" t="s">
        <v>33</v>
      </c>
      <c r="T359" s="11" t="s">
        <v>2244</v>
      </c>
      <c r="U359" s="71"/>
      <c r="V359" s="57" t="s">
        <v>63</v>
      </c>
      <c r="W359" s="58" t="s">
        <v>26</v>
      </c>
      <c r="X359" s="58" t="str">
        <f t="shared" si="263"/>
        <v>NInorganic</v>
      </c>
      <c r="Y359" s="58" t="s">
        <v>191</v>
      </c>
      <c r="Z359" s="58" t="str">
        <f t="shared" si="264"/>
        <v>NHEMOLYSIS</v>
      </c>
      <c r="AA359" s="58" t="str">
        <f t="shared" si="265"/>
        <v>NInorganicHEMOLYSIS</v>
      </c>
      <c r="AB359" s="8"/>
      <c r="AC359" s="8"/>
      <c r="AD359" s="8"/>
      <c r="AE359" s="8"/>
      <c r="AF359" s="8"/>
      <c r="AG359" s="8"/>
      <c r="AH359" s="8"/>
      <c r="AI359" s="8"/>
      <c r="AJ359" s="8"/>
      <c r="AK359" s="8">
        <f t="shared" si="312"/>
        <v>0</v>
      </c>
      <c r="AL359" s="8">
        <f t="shared" si="313"/>
        <v>0</v>
      </c>
      <c r="AM359" s="8">
        <f t="shared" si="314"/>
        <v>0</v>
      </c>
      <c r="AN359" s="8">
        <f t="shared" si="315"/>
        <v>0</v>
      </c>
      <c r="AO359" s="8">
        <f t="shared" si="316"/>
        <v>0</v>
      </c>
      <c r="AP359" s="8">
        <f t="shared" si="317"/>
        <v>0</v>
      </c>
      <c r="AQ359" s="8">
        <f t="shared" si="318"/>
        <v>0</v>
      </c>
      <c r="AR359" s="8">
        <f t="shared" si="319"/>
        <v>0</v>
      </c>
      <c r="AS359" s="8">
        <f t="shared" si="320"/>
        <v>0</v>
      </c>
      <c r="AT359" s="8">
        <f t="shared" si="321"/>
        <v>0</v>
      </c>
      <c r="AU359" s="8">
        <f t="shared" si="322"/>
        <v>0</v>
      </c>
      <c r="AV359" s="8">
        <f t="shared" si="323"/>
        <v>0</v>
      </c>
      <c r="AW359" s="8">
        <f t="shared" si="324"/>
        <v>0</v>
      </c>
      <c r="AX359" s="8">
        <f t="shared" si="325"/>
        <v>0</v>
      </c>
      <c r="AY359" s="8">
        <f t="shared" si="326"/>
        <v>0</v>
      </c>
      <c r="AZ359" s="8">
        <f t="shared" si="327"/>
        <v>0</v>
      </c>
      <c r="BA359" s="8">
        <f t="shared" si="328"/>
        <v>0</v>
      </c>
      <c r="BB359" s="8">
        <f t="shared" si="329"/>
        <v>0</v>
      </c>
      <c r="BC359" s="8">
        <f t="shared" si="330"/>
        <v>0</v>
      </c>
      <c r="BD359" s="8">
        <f t="shared" si="331"/>
        <v>0</v>
      </c>
      <c r="BE359" s="8">
        <f t="shared" si="332"/>
        <v>0</v>
      </c>
      <c r="BF359" s="8">
        <f t="shared" si="333"/>
        <v>0</v>
      </c>
      <c r="BG359" s="8">
        <f t="shared" si="334"/>
        <v>0</v>
      </c>
      <c r="BH359" s="8">
        <f t="shared" si="335"/>
        <v>0</v>
      </c>
      <c r="BI359" s="8">
        <f t="shared" si="336"/>
        <v>0</v>
      </c>
      <c r="BJ359" s="8">
        <f t="shared" si="337"/>
        <v>0</v>
      </c>
      <c r="BK359" s="8">
        <f t="shared" si="338"/>
        <v>0</v>
      </c>
      <c r="BL359" s="8">
        <f t="shared" si="339"/>
        <v>0</v>
      </c>
      <c r="BM359" s="8">
        <f t="shared" si="340"/>
        <v>0</v>
      </c>
      <c r="BN359" s="8">
        <f t="shared" si="311"/>
        <v>0</v>
      </c>
      <c r="BO359" s="8">
        <f t="shared" si="341"/>
        <v>0</v>
      </c>
      <c r="BP359" s="8">
        <f t="shared" si="342"/>
        <v>0</v>
      </c>
      <c r="BQ359" s="8">
        <f t="shared" si="343"/>
        <v>0</v>
      </c>
      <c r="BR359" s="8">
        <f t="shared" si="344"/>
        <v>0</v>
      </c>
      <c r="BS359" s="8">
        <f t="shared" si="345"/>
        <v>0</v>
      </c>
      <c r="BT359" s="44">
        <f t="shared" si="346"/>
        <v>0</v>
      </c>
      <c r="BU359" s="7"/>
    </row>
    <row r="360" spans="1:73" s="15" customFormat="1" ht="28.8" x14ac:dyDescent="0.3">
      <c r="A360" s="11" t="s">
        <v>252</v>
      </c>
      <c r="B360" s="11" t="s">
        <v>251</v>
      </c>
      <c r="C360" s="11">
        <v>2011</v>
      </c>
      <c r="D360" s="11" t="s">
        <v>250</v>
      </c>
      <c r="E360" s="11">
        <v>13</v>
      </c>
      <c r="F360" s="11">
        <v>2</v>
      </c>
      <c r="G360" s="11"/>
      <c r="H360" s="11">
        <v>721</v>
      </c>
      <c r="I360" s="11">
        <v>731</v>
      </c>
      <c r="J360" s="11"/>
      <c r="K360" s="11">
        <v>25</v>
      </c>
      <c r="L360" s="11" t="s">
        <v>249</v>
      </c>
      <c r="M360" s="11" t="s">
        <v>248</v>
      </c>
      <c r="N360" s="11" t="s">
        <v>2740</v>
      </c>
      <c r="O360" s="11" t="s">
        <v>2741</v>
      </c>
      <c r="P360" s="11" t="s">
        <v>247</v>
      </c>
      <c r="Q360" s="11" t="s">
        <v>2742</v>
      </c>
      <c r="R360" s="11" t="s">
        <v>34</v>
      </c>
      <c r="S360" s="11" t="s">
        <v>33</v>
      </c>
      <c r="T360" s="11" t="s">
        <v>246</v>
      </c>
      <c r="U360" s="71"/>
      <c r="V360" s="57" t="s">
        <v>63</v>
      </c>
      <c r="W360" s="58" t="s">
        <v>28</v>
      </c>
      <c r="X360" s="58" t="str">
        <f t="shared" si="263"/>
        <v>NPolymer-based</v>
      </c>
      <c r="Y360" s="58" t="s">
        <v>191</v>
      </c>
      <c r="Z360" s="58" t="str">
        <f t="shared" si="264"/>
        <v>NHEMOLYSIS</v>
      </c>
      <c r="AA360" s="58" t="str">
        <f t="shared" si="265"/>
        <v>NPolymer-basedHEMOLYSIS</v>
      </c>
      <c r="AB360" s="8"/>
      <c r="AC360" s="8"/>
      <c r="AD360" s="8"/>
      <c r="AE360" s="8"/>
      <c r="AF360" s="8"/>
      <c r="AG360" s="8"/>
      <c r="AH360" s="8"/>
      <c r="AI360" s="8"/>
      <c r="AJ360" s="8"/>
      <c r="AK360" s="8">
        <f t="shared" si="312"/>
        <v>0</v>
      </c>
      <c r="AL360" s="8">
        <f t="shared" si="313"/>
        <v>0</v>
      </c>
      <c r="AM360" s="8">
        <f t="shared" si="314"/>
        <v>0</v>
      </c>
      <c r="AN360" s="8">
        <f t="shared" si="315"/>
        <v>0</v>
      </c>
      <c r="AO360" s="8">
        <f t="shared" si="316"/>
        <v>0</v>
      </c>
      <c r="AP360" s="8">
        <f t="shared" si="317"/>
        <v>0</v>
      </c>
      <c r="AQ360" s="8">
        <f t="shared" si="318"/>
        <v>0</v>
      </c>
      <c r="AR360" s="8">
        <f t="shared" si="319"/>
        <v>0</v>
      </c>
      <c r="AS360" s="8">
        <f t="shared" si="320"/>
        <v>0</v>
      </c>
      <c r="AT360" s="8">
        <f t="shared" si="321"/>
        <v>0</v>
      </c>
      <c r="AU360" s="8">
        <f t="shared" si="322"/>
        <v>0</v>
      </c>
      <c r="AV360" s="8">
        <f t="shared" si="323"/>
        <v>0</v>
      </c>
      <c r="AW360" s="8">
        <f t="shared" si="324"/>
        <v>0</v>
      </c>
      <c r="AX360" s="8">
        <f t="shared" si="325"/>
        <v>0</v>
      </c>
      <c r="AY360" s="8">
        <f t="shared" si="326"/>
        <v>0</v>
      </c>
      <c r="AZ360" s="8">
        <f t="shared" si="327"/>
        <v>0</v>
      </c>
      <c r="BA360" s="8">
        <f t="shared" si="328"/>
        <v>0</v>
      </c>
      <c r="BB360" s="8">
        <f t="shared" si="329"/>
        <v>0</v>
      </c>
      <c r="BC360" s="8">
        <f t="shared" si="330"/>
        <v>0</v>
      </c>
      <c r="BD360" s="8">
        <f t="shared" si="331"/>
        <v>0</v>
      </c>
      <c r="BE360" s="8">
        <f t="shared" si="332"/>
        <v>0</v>
      </c>
      <c r="BF360" s="8">
        <f t="shared" si="333"/>
        <v>0</v>
      </c>
      <c r="BG360" s="8">
        <f t="shared" si="334"/>
        <v>0</v>
      </c>
      <c r="BH360" s="8">
        <f t="shared" si="335"/>
        <v>0</v>
      </c>
      <c r="BI360" s="8">
        <f t="shared" si="336"/>
        <v>0</v>
      </c>
      <c r="BJ360" s="8">
        <f t="shared" si="337"/>
        <v>0</v>
      </c>
      <c r="BK360" s="8">
        <f t="shared" si="338"/>
        <v>0</v>
      </c>
      <c r="BL360" s="8">
        <f t="shared" si="339"/>
        <v>0</v>
      </c>
      <c r="BM360" s="8">
        <f t="shared" si="340"/>
        <v>0</v>
      </c>
      <c r="BN360" s="8">
        <f t="shared" si="311"/>
        <v>0</v>
      </c>
      <c r="BO360" s="8">
        <f t="shared" si="341"/>
        <v>0</v>
      </c>
      <c r="BP360" s="8">
        <f t="shared" si="342"/>
        <v>0</v>
      </c>
      <c r="BQ360" s="8">
        <f t="shared" si="343"/>
        <v>0</v>
      </c>
      <c r="BR360" s="8">
        <f t="shared" si="344"/>
        <v>0</v>
      </c>
      <c r="BS360" s="8">
        <f t="shared" si="345"/>
        <v>0</v>
      </c>
      <c r="BT360" s="44">
        <f t="shared" si="346"/>
        <v>0</v>
      </c>
      <c r="BU360" s="7"/>
    </row>
    <row r="361" spans="1:73" s="15" customFormat="1" ht="28.8" x14ac:dyDescent="0.3">
      <c r="A361" s="11" t="s">
        <v>1833</v>
      </c>
      <c r="B361" s="11" t="s">
        <v>1834</v>
      </c>
      <c r="C361" s="11">
        <v>2010</v>
      </c>
      <c r="D361" s="11" t="s">
        <v>391</v>
      </c>
      <c r="E361" s="11">
        <v>5</v>
      </c>
      <c r="F361" s="11">
        <v>6</v>
      </c>
      <c r="G361" s="11"/>
      <c r="H361" s="11">
        <v>881</v>
      </c>
      <c r="I361" s="11">
        <v>896</v>
      </c>
      <c r="J361" s="11"/>
      <c r="K361" s="11">
        <v>26</v>
      </c>
      <c r="L361" s="11" t="s">
        <v>1835</v>
      </c>
      <c r="M361" s="11" t="s">
        <v>1836</v>
      </c>
      <c r="N361" s="11" t="s">
        <v>1837</v>
      </c>
      <c r="O361" s="11" t="s">
        <v>1838</v>
      </c>
      <c r="P361" s="11" t="s">
        <v>2743</v>
      </c>
      <c r="Q361" s="11" t="s">
        <v>1840</v>
      </c>
      <c r="R361" s="11" t="s">
        <v>34</v>
      </c>
      <c r="S361" s="11" t="s">
        <v>33</v>
      </c>
      <c r="T361" s="11" t="s">
        <v>1841</v>
      </c>
      <c r="U361" s="71"/>
      <c r="V361" s="57" t="s">
        <v>63</v>
      </c>
      <c r="W361" s="58" t="s">
        <v>26</v>
      </c>
      <c r="X361" s="58" t="str">
        <f t="shared" si="263"/>
        <v>NInorganic</v>
      </c>
      <c r="Y361" s="58" t="s">
        <v>191</v>
      </c>
      <c r="Z361" s="58" t="str">
        <f t="shared" si="264"/>
        <v>NHEMOLYSIS</v>
      </c>
      <c r="AA361" s="58" t="str">
        <f t="shared" si="265"/>
        <v>NInorganicHEMOLYSIS</v>
      </c>
      <c r="AB361" s="8"/>
      <c r="AC361" s="8"/>
      <c r="AD361" s="8"/>
      <c r="AE361" s="8"/>
      <c r="AF361" s="8"/>
      <c r="AG361" s="8"/>
      <c r="AH361" s="8"/>
      <c r="AI361" s="8"/>
      <c r="AJ361" s="8"/>
      <c r="AK361" s="8">
        <f t="shared" si="312"/>
        <v>0</v>
      </c>
      <c r="AL361" s="8">
        <f t="shared" si="313"/>
        <v>0</v>
      </c>
      <c r="AM361" s="8">
        <f t="shared" si="314"/>
        <v>0</v>
      </c>
      <c r="AN361" s="8">
        <f t="shared" si="315"/>
        <v>0</v>
      </c>
      <c r="AO361" s="8">
        <f t="shared" si="316"/>
        <v>0</v>
      </c>
      <c r="AP361" s="8">
        <f t="shared" si="317"/>
        <v>0</v>
      </c>
      <c r="AQ361" s="8">
        <f t="shared" si="318"/>
        <v>0</v>
      </c>
      <c r="AR361" s="8">
        <f t="shared" si="319"/>
        <v>0</v>
      </c>
      <c r="AS361" s="8">
        <f t="shared" si="320"/>
        <v>0</v>
      </c>
      <c r="AT361" s="8">
        <f t="shared" si="321"/>
        <v>0</v>
      </c>
      <c r="AU361" s="8">
        <f t="shared" si="322"/>
        <v>0</v>
      </c>
      <c r="AV361" s="8">
        <f t="shared" si="323"/>
        <v>0</v>
      </c>
      <c r="AW361" s="8">
        <f t="shared" si="324"/>
        <v>0</v>
      </c>
      <c r="AX361" s="8">
        <f t="shared" si="325"/>
        <v>0</v>
      </c>
      <c r="AY361" s="8">
        <f t="shared" si="326"/>
        <v>0</v>
      </c>
      <c r="AZ361" s="8">
        <f t="shared" si="327"/>
        <v>0</v>
      </c>
      <c r="BA361" s="8">
        <f t="shared" si="328"/>
        <v>0</v>
      </c>
      <c r="BB361" s="8">
        <f t="shared" si="329"/>
        <v>0</v>
      </c>
      <c r="BC361" s="8">
        <f t="shared" si="330"/>
        <v>0</v>
      </c>
      <c r="BD361" s="8">
        <f t="shared" si="331"/>
        <v>0</v>
      </c>
      <c r="BE361" s="8">
        <f t="shared" si="332"/>
        <v>0</v>
      </c>
      <c r="BF361" s="8">
        <f t="shared" si="333"/>
        <v>0</v>
      </c>
      <c r="BG361" s="8">
        <f t="shared" si="334"/>
        <v>0</v>
      </c>
      <c r="BH361" s="8">
        <f t="shared" si="335"/>
        <v>0</v>
      </c>
      <c r="BI361" s="8">
        <f t="shared" si="336"/>
        <v>0</v>
      </c>
      <c r="BJ361" s="8">
        <f t="shared" si="337"/>
        <v>0</v>
      </c>
      <c r="BK361" s="8">
        <f t="shared" si="338"/>
        <v>0</v>
      </c>
      <c r="BL361" s="8">
        <f t="shared" si="339"/>
        <v>0</v>
      </c>
      <c r="BM361" s="8">
        <f t="shared" si="340"/>
        <v>0</v>
      </c>
      <c r="BN361" s="8">
        <f t="shared" si="311"/>
        <v>0</v>
      </c>
      <c r="BO361" s="8">
        <f t="shared" si="341"/>
        <v>0</v>
      </c>
      <c r="BP361" s="8">
        <f t="shared" si="342"/>
        <v>0</v>
      </c>
      <c r="BQ361" s="8">
        <f t="shared" si="343"/>
        <v>0</v>
      </c>
      <c r="BR361" s="8">
        <f t="shared" si="344"/>
        <v>0</v>
      </c>
      <c r="BS361" s="8">
        <f t="shared" si="345"/>
        <v>0</v>
      </c>
      <c r="BT361" s="44">
        <f t="shared" si="346"/>
        <v>0</v>
      </c>
      <c r="BU361" s="7"/>
    </row>
    <row r="362" spans="1:73" s="15" customFormat="1" ht="28.8" x14ac:dyDescent="0.3">
      <c r="A362" s="11" t="s">
        <v>2253</v>
      </c>
      <c r="B362" s="11" t="s">
        <v>4247</v>
      </c>
      <c r="C362" s="11">
        <v>2010</v>
      </c>
      <c r="D362" s="11" t="s">
        <v>1218</v>
      </c>
      <c r="E362" s="11">
        <v>21</v>
      </c>
      <c r="F362" s="11">
        <v>4</v>
      </c>
      <c r="G362" s="11"/>
      <c r="H362" s="11">
        <v>1121</v>
      </c>
      <c r="I362" s="11">
        <v>1133</v>
      </c>
      <c r="J362" s="11"/>
      <c r="K362" s="11">
        <v>15</v>
      </c>
      <c r="L362" s="11" t="s">
        <v>2254</v>
      </c>
      <c r="M362" s="11" t="s">
        <v>2255</v>
      </c>
      <c r="N362" s="11" t="s">
        <v>2256</v>
      </c>
      <c r="O362" s="11" t="s">
        <v>2257</v>
      </c>
      <c r="P362" s="11" t="s">
        <v>2258</v>
      </c>
      <c r="Q362" s="11"/>
      <c r="R362" s="11" t="s">
        <v>34</v>
      </c>
      <c r="S362" s="11" t="s">
        <v>33</v>
      </c>
      <c r="T362" s="11" t="s">
        <v>2259</v>
      </c>
      <c r="U362" s="71"/>
      <c r="V362" s="57" t="s">
        <v>63</v>
      </c>
      <c r="W362" s="58" t="s">
        <v>28</v>
      </c>
      <c r="X362" s="58" t="str">
        <f t="shared" si="263"/>
        <v>NPolymer-based</v>
      </c>
      <c r="Y362" s="58" t="s">
        <v>191</v>
      </c>
      <c r="Z362" s="58" t="str">
        <f t="shared" si="264"/>
        <v>NHEMOLYSIS</v>
      </c>
      <c r="AA362" s="58" t="str">
        <f t="shared" si="265"/>
        <v>NPolymer-basedHEMOLYSIS</v>
      </c>
      <c r="AB362" s="8"/>
      <c r="AC362" s="8"/>
      <c r="AD362" s="8"/>
      <c r="AE362" s="8"/>
      <c r="AF362" s="8"/>
      <c r="AG362" s="8"/>
      <c r="AH362" s="8"/>
      <c r="AI362" s="8"/>
      <c r="AJ362" s="8"/>
      <c r="AK362" s="8">
        <f t="shared" si="312"/>
        <v>0</v>
      </c>
      <c r="AL362" s="8">
        <f t="shared" si="313"/>
        <v>0</v>
      </c>
      <c r="AM362" s="8">
        <f t="shared" si="314"/>
        <v>0</v>
      </c>
      <c r="AN362" s="8">
        <f t="shared" si="315"/>
        <v>0</v>
      </c>
      <c r="AO362" s="8">
        <f t="shared" si="316"/>
        <v>0</v>
      </c>
      <c r="AP362" s="8">
        <f t="shared" si="317"/>
        <v>0</v>
      </c>
      <c r="AQ362" s="8">
        <f t="shared" si="318"/>
        <v>0</v>
      </c>
      <c r="AR362" s="8">
        <f t="shared" si="319"/>
        <v>0</v>
      </c>
      <c r="AS362" s="8">
        <f t="shared" si="320"/>
        <v>0</v>
      </c>
      <c r="AT362" s="8">
        <f t="shared" si="321"/>
        <v>0</v>
      </c>
      <c r="AU362" s="8">
        <f t="shared" si="322"/>
        <v>0</v>
      </c>
      <c r="AV362" s="8">
        <f t="shared" si="323"/>
        <v>0</v>
      </c>
      <c r="AW362" s="8">
        <f t="shared" si="324"/>
        <v>0</v>
      </c>
      <c r="AX362" s="8">
        <f t="shared" si="325"/>
        <v>0</v>
      </c>
      <c r="AY362" s="8">
        <f t="shared" si="326"/>
        <v>0</v>
      </c>
      <c r="AZ362" s="8">
        <f t="shared" si="327"/>
        <v>0</v>
      </c>
      <c r="BA362" s="8">
        <f t="shared" si="328"/>
        <v>0</v>
      </c>
      <c r="BB362" s="8">
        <f t="shared" si="329"/>
        <v>0</v>
      </c>
      <c r="BC362" s="8">
        <f t="shared" si="330"/>
        <v>0</v>
      </c>
      <c r="BD362" s="8">
        <f t="shared" si="331"/>
        <v>0</v>
      </c>
      <c r="BE362" s="8">
        <f t="shared" si="332"/>
        <v>0</v>
      </c>
      <c r="BF362" s="8">
        <f t="shared" si="333"/>
        <v>0</v>
      </c>
      <c r="BG362" s="8">
        <f t="shared" si="334"/>
        <v>0</v>
      </c>
      <c r="BH362" s="8">
        <f t="shared" si="335"/>
        <v>0</v>
      </c>
      <c r="BI362" s="8">
        <f t="shared" si="336"/>
        <v>0</v>
      </c>
      <c r="BJ362" s="8">
        <f t="shared" si="337"/>
        <v>0</v>
      </c>
      <c r="BK362" s="8">
        <f t="shared" si="338"/>
        <v>0</v>
      </c>
      <c r="BL362" s="8">
        <f t="shared" si="339"/>
        <v>0</v>
      </c>
      <c r="BM362" s="8">
        <f t="shared" si="340"/>
        <v>0</v>
      </c>
      <c r="BN362" s="8">
        <f t="shared" si="311"/>
        <v>0</v>
      </c>
      <c r="BO362" s="8">
        <f t="shared" si="341"/>
        <v>0</v>
      </c>
      <c r="BP362" s="8">
        <f t="shared" si="342"/>
        <v>0</v>
      </c>
      <c r="BQ362" s="8">
        <f t="shared" si="343"/>
        <v>0</v>
      </c>
      <c r="BR362" s="8">
        <f t="shared" si="344"/>
        <v>0</v>
      </c>
      <c r="BS362" s="8">
        <f t="shared" si="345"/>
        <v>0</v>
      </c>
      <c r="BT362" s="44">
        <f t="shared" si="346"/>
        <v>0</v>
      </c>
      <c r="BU362" s="7"/>
    </row>
    <row r="363" spans="1:73" s="15" customFormat="1" ht="28.8" x14ac:dyDescent="0.3">
      <c r="A363" s="11" t="s">
        <v>245</v>
      </c>
      <c r="B363" s="11" t="s">
        <v>244</v>
      </c>
      <c r="C363" s="11">
        <v>2010</v>
      </c>
      <c r="D363" s="11" t="s">
        <v>97</v>
      </c>
      <c r="E363" s="11">
        <v>6</v>
      </c>
      <c r="F363" s="11">
        <v>2</v>
      </c>
      <c r="G363" s="11"/>
      <c r="H363" s="11">
        <v>201</v>
      </c>
      <c r="I363" s="11">
        <v>209</v>
      </c>
      <c r="J363" s="11"/>
      <c r="K363" s="11">
        <v>83</v>
      </c>
      <c r="L363" s="11" t="s">
        <v>243</v>
      </c>
      <c r="M363" s="11" t="s">
        <v>242</v>
      </c>
      <c r="N363" s="11" t="s">
        <v>1286</v>
      </c>
      <c r="O363" s="11" t="s">
        <v>1287</v>
      </c>
      <c r="P363" s="11" t="s">
        <v>241</v>
      </c>
      <c r="Q363" s="11" t="s">
        <v>1288</v>
      </c>
      <c r="R363" s="11" t="s">
        <v>34</v>
      </c>
      <c r="S363" s="11" t="s">
        <v>33</v>
      </c>
      <c r="T363" s="11" t="s">
        <v>240</v>
      </c>
      <c r="U363" s="71"/>
      <c r="V363" s="57" t="s">
        <v>63</v>
      </c>
      <c r="W363" s="58" t="s">
        <v>26</v>
      </c>
      <c r="X363" s="58" t="str">
        <f t="shared" si="263"/>
        <v>NInorganic</v>
      </c>
      <c r="Y363" s="58" t="s">
        <v>191</v>
      </c>
      <c r="Z363" s="58" t="str">
        <f t="shared" si="264"/>
        <v>NHEMOLYSIS</v>
      </c>
      <c r="AA363" s="58" t="str">
        <f t="shared" si="265"/>
        <v>NInorganicHEMOLYSIS</v>
      </c>
      <c r="AB363" s="8"/>
      <c r="AC363" s="8"/>
      <c r="AD363" s="8"/>
      <c r="AE363" s="8"/>
      <c r="AF363" s="8"/>
      <c r="AG363" s="8"/>
      <c r="AH363" s="8"/>
      <c r="AI363" s="8"/>
      <c r="AJ363" s="8"/>
      <c r="AK363" s="8">
        <f t="shared" si="312"/>
        <v>0</v>
      </c>
      <c r="AL363" s="8">
        <f t="shared" si="313"/>
        <v>0</v>
      </c>
      <c r="AM363" s="8">
        <f t="shared" si="314"/>
        <v>0</v>
      </c>
      <c r="AN363" s="8">
        <f t="shared" si="315"/>
        <v>0</v>
      </c>
      <c r="AO363" s="8">
        <f t="shared" si="316"/>
        <v>0</v>
      </c>
      <c r="AP363" s="8">
        <f t="shared" si="317"/>
        <v>0</v>
      </c>
      <c r="AQ363" s="8">
        <f t="shared" si="318"/>
        <v>0</v>
      </c>
      <c r="AR363" s="8">
        <f t="shared" si="319"/>
        <v>0</v>
      </c>
      <c r="AS363" s="8">
        <f t="shared" si="320"/>
        <v>0</v>
      </c>
      <c r="AT363" s="8">
        <f t="shared" si="321"/>
        <v>0</v>
      </c>
      <c r="AU363" s="8">
        <f t="shared" si="322"/>
        <v>0</v>
      </c>
      <c r="AV363" s="8">
        <f t="shared" si="323"/>
        <v>0</v>
      </c>
      <c r="AW363" s="8">
        <f t="shared" si="324"/>
        <v>0</v>
      </c>
      <c r="AX363" s="8">
        <f t="shared" si="325"/>
        <v>0</v>
      </c>
      <c r="AY363" s="8">
        <f t="shared" si="326"/>
        <v>0</v>
      </c>
      <c r="AZ363" s="8">
        <f t="shared" si="327"/>
        <v>0</v>
      </c>
      <c r="BA363" s="8">
        <f t="shared" si="328"/>
        <v>0</v>
      </c>
      <c r="BB363" s="8">
        <f t="shared" si="329"/>
        <v>0</v>
      </c>
      <c r="BC363" s="8">
        <f t="shared" si="330"/>
        <v>0</v>
      </c>
      <c r="BD363" s="8">
        <f t="shared" si="331"/>
        <v>0</v>
      </c>
      <c r="BE363" s="8">
        <f t="shared" si="332"/>
        <v>0</v>
      </c>
      <c r="BF363" s="8">
        <f t="shared" si="333"/>
        <v>0</v>
      </c>
      <c r="BG363" s="8">
        <f t="shared" si="334"/>
        <v>0</v>
      </c>
      <c r="BH363" s="8">
        <f t="shared" si="335"/>
        <v>0</v>
      </c>
      <c r="BI363" s="8">
        <f t="shared" si="336"/>
        <v>0</v>
      </c>
      <c r="BJ363" s="8">
        <f t="shared" si="337"/>
        <v>0</v>
      </c>
      <c r="BK363" s="8">
        <f t="shared" si="338"/>
        <v>0</v>
      </c>
      <c r="BL363" s="8">
        <f t="shared" si="339"/>
        <v>0</v>
      </c>
      <c r="BM363" s="8">
        <f t="shared" si="340"/>
        <v>0</v>
      </c>
      <c r="BN363" s="8">
        <f t="shared" si="311"/>
        <v>0</v>
      </c>
      <c r="BO363" s="8">
        <f t="shared" si="341"/>
        <v>0</v>
      </c>
      <c r="BP363" s="8">
        <f t="shared" si="342"/>
        <v>0</v>
      </c>
      <c r="BQ363" s="8">
        <f t="shared" si="343"/>
        <v>0</v>
      </c>
      <c r="BR363" s="8">
        <f t="shared" si="344"/>
        <v>0</v>
      </c>
      <c r="BS363" s="8">
        <f t="shared" si="345"/>
        <v>0</v>
      </c>
      <c r="BT363" s="44">
        <f t="shared" si="346"/>
        <v>0</v>
      </c>
      <c r="BU363" s="7"/>
    </row>
    <row r="364" spans="1:73" s="15" customFormat="1" ht="28.8" x14ac:dyDescent="0.3">
      <c r="A364" s="11" t="s">
        <v>2744</v>
      </c>
      <c r="B364" s="11" t="s">
        <v>4287</v>
      </c>
      <c r="C364" s="11">
        <v>2010</v>
      </c>
      <c r="D364" s="11" t="s">
        <v>2745</v>
      </c>
      <c r="E364" s="11">
        <v>99</v>
      </c>
      <c r="F364" s="11">
        <v>8</v>
      </c>
      <c r="G364" s="11"/>
      <c r="H364" s="11">
        <v>3542</v>
      </c>
      <c r="I364" s="11">
        <v>3551</v>
      </c>
      <c r="J364" s="11"/>
      <c r="K364" s="11">
        <v>68</v>
      </c>
      <c r="L364" s="11" t="s">
        <v>2746</v>
      </c>
      <c r="M364" s="11" t="s">
        <v>2747</v>
      </c>
      <c r="N364" s="11" t="s">
        <v>2748</v>
      </c>
      <c r="O364" s="11" t="s">
        <v>2749</v>
      </c>
      <c r="P364" s="11" t="s">
        <v>2750</v>
      </c>
      <c r="Q364" s="11" t="s">
        <v>2751</v>
      </c>
      <c r="R364" s="11" t="s">
        <v>34</v>
      </c>
      <c r="S364" s="11" t="s">
        <v>33</v>
      </c>
      <c r="T364" s="11" t="s">
        <v>2752</v>
      </c>
      <c r="U364" s="71"/>
      <c r="V364" s="57" t="s">
        <v>63</v>
      </c>
      <c r="W364" s="58" t="s">
        <v>28</v>
      </c>
      <c r="X364" s="58" t="str">
        <f t="shared" si="263"/>
        <v>NPolymer-based</v>
      </c>
      <c r="Y364" s="58" t="s">
        <v>191</v>
      </c>
      <c r="Z364" s="58" t="str">
        <f t="shared" si="264"/>
        <v>NHEMOLYSIS</v>
      </c>
      <c r="AA364" s="58" t="str">
        <f t="shared" si="265"/>
        <v>NPolymer-basedHEMOLYSIS</v>
      </c>
      <c r="AB364" s="8"/>
      <c r="AC364" s="8"/>
      <c r="AD364" s="8"/>
      <c r="AE364" s="8"/>
      <c r="AF364" s="8"/>
      <c r="AG364" s="8"/>
      <c r="AH364" s="8"/>
      <c r="AI364" s="8"/>
      <c r="AJ364" s="8"/>
      <c r="AK364" s="8">
        <f t="shared" si="312"/>
        <v>0</v>
      </c>
      <c r="AL364" s="8">
        <f t="shared" si="313"/>
        <v>0</v>
      </c>
      <c r="AM364" s="8">
        <f t="shared" si="314"/>
        <v>0</v>
      </c>
      <c r="AN364" s="8">
        <f t="shared" si="315"/>
        <v>0</v>
      </c>
      <c r="AO364" s="8">
        <f t="shared" si="316"/>
        <v>0</v>
      </c>
      <c r="AP364" s="8">
        <f t="shared" si="317"/>
        <v>0</v>
      </c>
      <c r="AQ364" s="8">
        <f t="shared" si="318"/>
        <v>0</v>
      </c>
      <c r="AR364" s="8">
        <f t="shared" si="319"/>
        <v>0</v>
      </c>
      <c r="AS364" s="8">
        <f t="shared" si="320"/>
        <v>0</v>
      </c>
      <c r="AT364" s="8">
        <f t="shared" si="321"/>
        <v>0</v>
      </c>
      <c r="AU364" s="8">
        <f t="shared" si="322"/>
        <v>0</v>
      </c>
      <c r="AV364" s="8">
        <f t="shared" si="323"/>
        <v>0</v>
      </c>
      <c r="AW364" s="8">
        <f t="shared" si="324"/>
        <v>0</v>
      </c>
      <c r="AX364" s="8">
        <f t="shared" si="325"/>
        <v>0</v>
      </c>
      <c r="AY364" s="8">
        <f t="shared" si="326"/>
        <v>0</v>
      </c>
      <c r="AZ364" s="8">
        <f t="shared" si="327"/>
        <v>0</v>
      </c>
      <c r="BA364" s="8">
        <f t="shared" si="328"/>
        <v>0</v>
      </c>
      <c r="BB364" s="8">
        <f t="shared" si="329"/>
        <v>0</v>
      </c>
      <c r="BC364" s="8">
        <f t="shared" si="330"/>
        <v>0</v>
      </c>
      <c r="BD364" s="8">
        <f t="shared" si="331"/>
        <v>0</v>
      </c>
      <c r="BE364" s="8">
        <f t="shared" si="332"/>
        <v>0</v>
      </c>
      <c r="BF364" s="8">
        <f t="shared" si="333"/>
        <v>0</v>
      </c>
      <c r="BG364" s="8">
        <f t="shared" si="334"/>
        <v>0</v>
      </c>
      <c r="BH364" s="8">
        <f t="shared" si="335"/>
        <v>0</v>
      </c>
      <c r="BI364" s="8">
        <f t="shared" si="336"/>
        <v>0</v>
      </c>
      <c r="BJ364" s="8">
        <f t="shared" si="337"/>
        <v>0</v>
      </c>
      <c r="BK364" s="8">
        <f t="shared" si="338"/>
        <v>0</v>
      </c>
      <c r="BL364" s="8">
        <f t="shared" si="339"/>
        <v>0</v>
      </c>
      <c r="BM364" s="8">
        <f t="shared" si="340"/>
        <v>0</v>
      </c>
      <c r="BN364" s="8">
        <f t="shared" si="311"/>
        <v>0</v>
      </c>
      <c r="BO364" s="8">
        <f t="shared" si="341"/>
        <v>0</v>
      </c>
      <c r="BP364" s="8">
        <f t="shared" si="342"/>
        <v>0</v>
      </c>
      <c r="BQ364" s="8">
        <f t="shared" si="343"/>
        <v>0</v>
      </c>
      <c r="BR364" s="8">
        <f t="shared" si="344"/>
        <v>0</v>
      </c>
      <c r="BS364" s="8">
        <f t="shared" si="345"/>
        <v>0</v>
      </c>
      <c r="BT364" s="44">
        <f t="shared" si="346"/>
        <v>0</v>
      </c>
      <c r="BU364" s="7"/>
    </row>
    <row r="365" spans="1:73" s="15" customFormat="1" ht="28.8" x14ac:dyDescent="0.3">
      <c r="A365" s="11" t="s">
        <v>1289</v>
      </c>
      <c r="B365" s="11" t="s">
        <v>4168</v>
      </c>
      <c r="C365" s="11">
        <v>2010</v>
      </c>
      <c r="D365" s="11" t="s">
        <v>237</v>
      </c>
      <c r="E365" s="11">
        <v>27</v>
      </c>
      <c r="F365" s="11">
        <v>1</v>
      </c>
      <c r="G365" s="11"/>
      <c r="H365" s="11">
        <v>126</v>
      </c>
      <c r="I365" s="11">
        <v>133</v>
      </c>
      <c r="J365" s="11"/>
      <c r="K365" s="11">
        <v>20</v>
      </c>
      <c r="L365" s="11" t="s">
        <v>1290</v>
      </c>
      <c r="M365" s="11" t="s">
        <v>1291</v>
      </c>
      <c r="N365" s="11" t="s">
        <v>1292</v>
      </c>
      <c r="O365" s="11" t="s">
        <v>1293</v>
      </c>
      <c r="P365" s="11" t="s">
        <v>1294</v>
      </c>
      <c r="Q365" s="11" t="s">
        <v>1295</v>
      </c>
      <c r="R365" s="11" t="s">
        <v>34</v>
      </c>
      <c r="S365" s="11" t="s">
        <v>33</v>
      </c>
      <c r="T365" s="11" t="s">
        <v>1296</v>
      </c>
      <c r="U365" s="71"/>
      <c r="V365" s="57" t="s">
        <v>63</v>
      </c>
      <c r="W365" s="58" t="s">
        <v>28</v>
      </c>
      <c r="X365" s="58" t="str">
        <f t="shared" ref="X365:X428" si="347">CONCATENATE(V365,W365)</f>
        <v>NPolymer-based</v>
      </c>
      <c r="Y365" s="58" t="s">
        <v>191</v>
      </c>
      <c r="Z365" s="58" t="str">
        <f t="shared" ref="Z365:Z428" si="348">CONCATENATE(V365,Y365)</f>
        <v>NHEMOLYSIS</v>
      </c>
      <c r="AA365" s="58" t="str">
        <f t="shared" ref="AA365:AA428" si="349">CONCATENATE(X365,Y365)</f>
        <v>NPolymer-basedHEMOLYSIS</v>
      </c>
      <c r="AB365" s="8"/>
      <c r="AC365" s="8"/>
      <c r="AD365" s="8"/>
      <c r="AE365" s="8"/>
      <c r="AF365" s="8"/>
      <c r="AG365" s="8"/>
      <c r="AH365" s="8"/>
      <c r="AI365" s="8"/>
      <c r="AJ365" s="8"/>
      <c r="AK365" s="8">
        <f t="shared" si="312"/>
        <v>0</v>
      </c>
      <c r="AL365" s="8">
        <f t="shared" si="313"/>
        <v>0</v>
      </c>
      <c r="AM365" s="8">
        <f t="shared" si="314"/>
        <v>0</v>
      </c>
      <c r="AN365" s="8">
        <f t="shared" si="315"/>
        <v>0</v>
      </c>
      <c r="AO365" s="8">
        <f t="shared" si="316"/>
        <v>0</v>
      </c>
      <c r="AP365" s="8">
        <f t="shared" si="317"/>
        <v>0</v>
      </c>
      <c r="AQ365" s="8">
        <f t="shared" si="318"/>
        <v>0</v>
      </c>
      <c r="AR365" s="8">
        <f t="shared" si="319"/>
        <v>0</v>
      </c>
      <c r="AS365" s="8">
        <f t="shared" si="320"/>
        <v>0</v>
      </c>
      <c r="AT365" s="8">
        <f t="shared" si="321"/>
        <v>0</v>
      </c>
      <c r="AU365" s="8">
        <f t="shared" si="322"/>
        <v>0</v>
      </c>
      <c r="AV365" s="8">
        <f t="shared" si="323"/>
        <v>0</v>
      </c>
      <c r="AW365" s="8">
        <f t="shared" si="324"/>
        <v>0</v>
      </c>
      <c r="AX365" s="8">
        <f t="shared" si="325"/>
        <v>0</v>
      </c>
      <c r="AY365" s="8">
        <f t="shared" si="326"/>
        <v>0</v>
      </c>
      <c r="AZ365" s="8">
        <f t="shared" si="327"/>
        <v>0</v>
      </c>
      <c r="BA365" s="8">
        <f t="shared" si="328"/>
        <v>0</v>
      </c>
      <c r="BB365" s="8">
        <f t="shared" si="329"/>
        <v>0</v>
      </c>
      <c r="BC365" s="8">
        <f t="shared" si="330"/>
        <v>0</v>
      </c>
      <c r="BD365" s="8">
        <f t="shared" si="331"/>
        <v>0</v>
      </c>
      <c r="BE365" s="8">
        <f t="shared" si="332"/>
        <v>0</v>
      </c>
      <c r="BF365" s="8">
        <f t="shared" si="333"/>
        <v>0</v>
      </c>
      <c r="BG365" s="8">
        <f t="shared" si="334"/>
        <v>0</v>
      </c>
      <c r="BH365" s="8">
        <f t="shared" si="335"/>
        <v>0</v>
      </c>
      <c r="BI365" s="8">
        <f t="shared" si="336"/>
        <v>0</v>
      </c>
      <c r="BJ365" s="8">
        <f t="shared" si="337"/>
        <v>0</v>
      </c>
      <c r="BK365" s="8">
        <f t="shared" si="338"/>
        <v>0</v>
      </c>
      <c r="BL365" s="8">
        <f t="shared" si="339"/>
        <v>0</v>
      </c>
      <c r="BM365" s="8">
        <f t="shared" si="340"/>
        <v>0</v>
      </c>
      <c r="BN365" s="8">
        <f t="shared" si="311"/>
        <v>0</v>
      </c>
      <c r="BO365" s="8">
        <f t="shared" si="341"/>
        <v>0</v>
      </c>
      <c r="BP365" s="8">
        <f t="shared" si="342"/>
        <v>0</v>
      </c>
      <c r="BQ365" s="8">
        <f t="shared" si="343"/>
        <v>0</v>
      </c>
      <c r="BR365" s="8">
        <f t="shared" si="344"/>
        <v>0</v>
      </c>
      <c r="BS365" s="8">
        <f t="shared" si="345"/>
        <v>0</v>
      </c>
      <c r="BT365" s="44">
        <f t="shared" si="346"/>
        <v>0</v>
      </c>
      <c r="BU365" s="7"/>
    </row>
    <row r="366" spans="1:73" s="15" customFormat="1" ht="28.8" x14ac:dyDescent="0.3">
      <c r="A366" s="11" t="s">
        <v>239</v>
      </c>
      <c r="B366" s="11" t="s">
        <v>238</v>
      </c>
      <c r="C366" s="11">
        <v>2009</v>
      </c>
      <c r="D366" s="11" t="s">
        <v>237</v>
      </c>
      <c r="E366" s="11">
        <v>26</v>
      </c>
      <c r="F366" s="11">
        <v>9</v>
      </c>
      <c r="G366" s="11"/>
      <c r="H366" s="11">
        <v>2164</v>
      </c>
      <c r="I366" s="11">
        <v>2173</v>
      </c>
      <c r="J366" s="11"/>
      <c r="K366" s="11">
        <v>56</v>
      </c>
      <c r="L366" s="11" t="s">
        <v>236</v>
      </c>
      <c r="M366" s="11" t="s">
        <v>235</v>
      </c>
      <c r="N366" s="11" t="s">
        <v>2753</v>
      </c>
      <c r="O366" s="11" t="s">
        <v>2754</v>
      </c>
      <c r="P366" s="11" t="s">
        <v>234</v>
      </c>
      <c r="Q366" s="11" t="s">
        <v>2755</v>
      </c>
      <c r="R366" s="11" t="s">
        <v>34</v>
      </c>
      <c r="S366" s="11" t="s">
        <v>33</v>
      </c>
      <c r="T366" s="11" t="s">
        <v>232</v>
      </c>
      <c r="U366" s="71"/>
      <c r="V366" s="57" t="s">
        <v>63</v>
      </c>
      <c r="W366" s="58" t="s">
        <v>28</v>
      </c>
      <c r="X366" s="58" t="str">
        <f t="shared" si="347"/>
        <v>NPolymer-based</v>
      </c>
      <c r="Y366" s="58" t="s">
        <v>191</v>
      </c>
      <c r="Z366" s="58" t="str">
        <f t="shared" si="348"/>
        <v>NHEMOLYSIS</v>
      </c>
      <c r="AA366" s="58" t="str">
        <f t="shared" si="349"/>
        <v>NPolymer-basedHEMOLYSIS</v>
      </c>
      <c r="AB366" s="8"/>
      <c r="AC366" s="8"/>
      <c r="AD366" s="8"/>
      <c r="AE366" s="8"/>
      <c r="AF366" s="8"/>
      <c r="AG366" s="8"/>
      <c r="AH366" s="8"/>
      <c r="AI366" s="8"/>
      <c r="AJ366" s="8"/>
      <c r="AK366" s="8">
        <f t="shared" si="312"/>
        <v>0</v>
      </c>
      <c r="AL366" s="8">
        <f t="shared" si="313"/>
        <v>0</v>
      </c>
      <c r="AM366" s="8">
        <f t="shared" si="314"/>
        <v>0</v>
      </c>
      <c r="AN366" s="8">
        <f t="shared" si="315"/>
        <v>0</v>
      </c>
      <c r="AO366" s="8">
        <f t="shared" si="316"/>
        <v>0</v>
      </c>
      <c r="AP366" s="8">
        <f t="shared" si="317"/>
        <v>0</v>
      </c>
      <c r="AQ366" s="8">
        <f t="shared" si="318"/>
        <v>0</v>
      </c>
      <c r="AR366" s="8">
        <f t="shared" si="319"/>
        <v>0</v>
      </c>
      <c r="AS366" s="8">
        <f t="shared" si="320"/>
        <v>0</v>
      </c>
      <c r="AT366" s="8">
        <f t="shared" si="321"/>
        <v>0</v>
      </c>
      <c r="AU366" s="8">
        <f t="shared" si="322"/>
        <v>0</v>
      </c>
      <c r="AV366" s="8">
        <f t="shared" si="323"/>
        <v>0</v>
      </c>
      <c r="AW366" s="8">
        <f t="shared" si="324"/>
        <v>0</v>
      </c>
      <c r="AX366" s="8">
        <f t="shared" si="325"/>
        <v>0</v>
      </c>
      <c r="AY366" s="8">
        <f t="shared" si="326"/>
        <v>0</v>
      </c>
      <c r="AZ366" s="8">
        <f t="shared" si="327"/>
        <v>0</v>
      </c>
      <c r="BA366" s="8">
        <f t="shared" si="328"/>
        <v>0</v>
      </c>
      <c r="BB366" s="8">
        <f t="shared" si="329"/>
        <v>0</v>
      </c>
      <c r="BC366" s="8">
        <f t="shared" si="330"/>
        <v>0</v>
      </c>
      <c r="BD366" s="8">
        <f t="shared" si="331"/>
        <v>0</v>
      </c>
      <c r="BE366" s="8">
        <f t="shared" si="332"/>
        <v>0</v>
      </c>
      <c r="BF366" s="8">
        <f t="shared" si="333"/>
        <v>0</v>
      </c>
      <c r="BG366" s="8">
        <f t="shared" si="334"/>
        <v>0</v>
      </c>
      <c r="BH366" s="8">
        <f t="shared" si="335"/>
        <v>0</v>
      </c>
      <c r="BI366" s="8">
        <f t="shared" si="336"/>
        <v>0</v>
      </c>
      <c r="BJ366" s="8">
        <f t="shared" si="337"/>
        <v>0</v>
      </c>
      <c r="BK366" s="8">
        <f t="shared" si="338"/>
        <v>0</v>
      </c>
      <c r="BL366" s="8">
        <f t="shared" si="339"/>
        <v>0</v>
      </c>
      <c r="BM366" s="8">
        <f t="shared" si="340"/>
        <v>0</v>
      </c>
      <c r="BN366" s="8">
        <f t="shared" si="311"/>
        <v>0</v>
      </c>
      <c r="BO366" s="8">
        <f t="shared" si="341"/>
        <v>0</v>
      </c>
      <c r="BP366" s="8">
        <f t="shared" si="342"/>
        <v>0</v>
      </c>
      <c r="BQ366" s="8">
        <f t="shared" si="343"/>
        <v>0</v>
      </c>
      <c r="BR366" s="8">
        <f t="shared" si="344"/>
        <v>0</v>
      </c>
      <c r="BS366" s="8">
        <f t="shared" si="345"/>
        <v>0</v>
      </c>
      <c r="BT366" s="44">
        <f t="shared" si="346"/>
        <v>0</v>
      </c>
      <c r="BU366" s="7"/>
    </row>
    <row r="367" spans="1:73" s="15" customFormat="1" ht="28.8" x14ac:dyDescent="0.3">
      <c r="A367" s="11" t="s">
        <v>2756</v>
      </c>
      <c r="B367" s="11" t="s">
        <v>4288</v>
      </c>
      <c r="C367" s="11">
        <v>2009</v>
      </c>
      <c r="D367" s="11" t="s">
        <v>2757</v>
      </c>
      <c r="E367" s="11">
        <v>6</v>
      </c>
      <c r="F367" s="11">
        <v>8</v>
      </c>
      <c r="G367" s="11"/>
      <c r="H367" s="11">
        <v>835</v>
      </c>
      <c r="I367" s="11">
        <v>850</v>
      </c>
      <c r="J367" s="11"/>
      <c r="K367" s="11">
        <v>41</v>
      </c>
      <c r="L367" s="11" t="s">
        <v>2758</v>
      </c>
      <c r="M367" s="11" t="s">
        <v>2759</v>
      </c>
      <c r="N367" s="11" t="s">
        <v>2760</v>
      </c>
      <c r="O367" s="11" t="s">
        <v>2761</v>
      </c>
      <c r="P367" s="11" t="s">
        <v>2762</v>
      </c>
      <c r="Q367" s="11" t="s">
        <v>2763</v>
      </c>
      <c r="R367" s="11" t="s">
        <v>2409</v>
      </c>
      <c r="S367" s="11" t="s">
        <v>33</v>
      </c>
      <c r="T367" s="11" t="s">
        <v>2764</v>
      </c>
      <c r="U367" s="71"/>
      <c r="V367" s="57" t="s">
        <v>63</v>
      </c>
      <c r="W367" s="58" t="s">
        <v>28</v>
      </c>
      <c r="X367" s="58" t="str">
        <f t="shared" si="347"/>
        <v>NPolymer-based</v>
      </c>
      <c r="Y367" s="58" t="s">
        <v>191</v>
      </c>
      <c r="Z367" s="58" t="str">
        <f t="shared" si="348"/>
        <v>NHEMOLYSIS</v>
      </c>
      <c r="AA367" s="58" t="str">
        <f t="shared" si="349"/>
        <v>NPolymer-basedHEMOLYSIS</v>
      </c>
      <c r="AB367" s="8"/>
      <c r="AC367" s="8"/>
      <c r="AD367" s="8"/>
      <c r="AE367" s="8"/>
      <c r="AF367" s="8"/>
      <c r="AG367" s="8"/>
      <c r="AH367" s="8"/>
      <c r="AI367" s="8"/>
      <c r="AJ367" s="8"/>
      <c r="AK367" s="8">
        <f t="shared" si="312"/>
        <v>0</v>
      </c>
      <c r="AL367" s="8">
        <f t="shared" si="313"/>
        <v>0</v>
      </c>
      <c r="AM367" s="8">
        <f t="shared" si="314"/>
        <v>0</v>
      </c>
      <c r="AN367" s="8">
        <f t="shared" si="315"/>
        <v>0</v>
      </c>
      <c r="AO367" s="8">
        <f t="shared" si="316"/>
        <v>0</v>
      </c>
      <c r="AP367" s="8">
        <f t="shared" si="317"/>
        <v>0</v>
      </c>
      <c r="AQ367" s="8">
        <f t="shared" si="318"/>
        <v>0</v>
      </c>
      <c r="AR367" s="8">
        <f t="shared" si="319"/>
        <v>0</v>
      </c>
      <c r="AS367" s="8">
        <f t="shared" si="320"/>
        <v>0</v>
      </c>
      <c r="AT367" s="8">
        <f t="shared" si="321"/>
        <v>0</v>
      </c>
      <c r="AU367" s="8">
        <f t="shared" si="322"/>
        <v>0</v>
      </c>
      <c r="AV367" s="8">
        <f t="shared" si="323"/>
        <v>0</v>
      </c>
      <c r="AW367" s="8">
        <f t="shared" si="324"/>
        <v>0</v>
      </c>
      <c r="AX367" s="8">
        <f t="shared" si="325"/>
        <v>0</v>
      </c>
      <c r="AY367" s="8">
        <f t="shared" si="326"/>
        <v>0</v>
      </c>
      <c r="AZ367" s="8">
        <f t="shared" si="327"/>
        <v>0</v>
      </c>
      <c r="BA367" s="8">
        <f t="shared" si="328"/>
        <v>0</v>
      </c>
      <c r="BB367" s="8">
        <f t="shared" si="329"/>
        <v>0</v>
      </c>
      <c r="BC367" s="8">
        <f t="shared" si="330"/>
        <v>0</v>
      </c>
      <c r="BD367" s="8">
        <f t="shared" si="331"/>
        <v>0</v>
      </c>
      <c r="BE367" s="8">
        <f t="shared" si="332"/>
        <v>0</v>
      </c>
      <c r="BF367" s="8">
        <f t="shared" si="333"/>
        <v>0</v>
      </c>
      <c r="BG367" s="8">
        <f t="shared" si="334"/>
        <v>0</v>
      </c>
      <c r="BH367" s="8">
        <f t="shared" si="335"/>
        <v>0</v>
      </c>
      <c r="BI367" s="8">
        <f t="shared" si="336"/>
        <v>0</v>
      </c>
      <c r="BJ367" s="8">
        <f t="shared" si="337"/>
        <v>0</v>
      </c>
      <c r="BK367" s="8">
        <f t="shared" si="338"/>
        <v>0</v>
      </c>
      <c r="BL367" s="8">
        <f t="shared" si="339"/>
        <v>0</v>
      </c>
      <c r="BM367" s="8">
        <f t="shared" si="340"/>
        <v>0</v>
      </c>
      <c r="BN367" s="8">
        <f t="shared" si="311"/>
        <v>0</v>
      </c>
      <c r="BO367" s="8">
        <f t="shared" si="341"/>
        <v>0</v>
      </c>
      <c r="BP367" s="8">
        <f t="shared" si="342"/>
        <v>0</v>
      </c>
      <c r="BQ367" s="8">
        <f t="shared" si="343"/>
        <v>0</v>
      </c>
      <c r="BR367" s="8">
        <f t="shared" si="344"/>
        <v>0</v>
      </c>
      <c r="BS367" s="8">
        <f t="shared" si="345"/>
        <v>0</v>
      </c>
      <c r="BT367" s="44">
        <f t="shared" si="346"/>
        <v>0</v>
      </c>
      <c r="BU367" s="7"/>
    </row>
    <row r="368" spans="1:73" s="15" customFormat="1" ht="28.8" x14ac:dyDescent="0.3">
      <c r="A368" s="11" t="s">
        <v>881</v>
      </c>
      <c r="B368" s="11" t="s">
        <v>880</v>
      </c>
      <c r="C368" s="11">
        <v>2008</v>
      </c>
      <c r="D368" s="11" t="s">
        <v>872</v>
      </c>
      <c r="E368" s="11">
        <v>12</v>
      </c>
      <c r="F368" s="11">
        <v>48</v>
      </c>
      <c r="G368" s="11"/>
      <c r="H368" s="11">
        <v>9478</v>
      </c>
      <c r="I368" s="11">
        <v>9480</v>
      </c>
      <c r="J368" s="11"/>
      <c r="K368" s="11">
        <v>1</v>
      </c>
      <c r="L368" s="11"/>
      <c r="M368" s="11" t="s">
        <v>879</v>
      </c>
      <c r="N368" s="11" t="s">
        <v>878</v>
      </c>
      <c r="O368" s="11" t="s">
        <v>877</v>
      </c>
      <c r="P368" s="11" t="s">
        <v>876</v>
      </c>
      <c r="Q368" s="11"/>
      <c r="R368" s="11" t="s">
        <v>34</v>
      </c>
      <c r="S368" s="11" t="s">
        <v>33</v>
      </c>
      <c r="T368" s="11" t="s">
        <v>875</v>
      </c>
      <c r="U368" s="71"/>
      <c r="V368" s="57" t="s">
        <v>63</v>
      </c>
      <c r="W368" s="58" t="s">
        <v>28</v>
      </c>
      <c r="X368" s="58" t="str">
        <f t="shared" si="347"/>
        <v>NPolymer-based</v>
      </c>
      <c r="Y368" s="58" t="s">
        <v>191</v>
      </c>
      <c r="Z368" s="58" t="str">
        <f t="shared" si="348"/>
        <v>NHEMOLYSIS</v>
      </c>
      <c r="AA368" s="58" t="str">
        <f t="shared" si="349"/>
        <v>NPolymer-basedHEMOLYSIS</v>
      </c>
      <c r="AB368" s="8"/>
      <c r="AC368" s="8"/>
      <c r="AD368" s="8"/>
      <c r="AE368" s="8"/>
      <c r="AF368" s="8"/>
      <c r="AG368" s="8"/>
      <c r="AH368" s="8"/>
      <c r="AI368" s="8"/>
      <c r="AJ368" s="8"/>
      <c r="AK368" s="8">
        <f t="shared" si="312"/>
        <v>0</v>
      </c>
      <c r="AL368" s="8">
        <f t="shared" si="313"/>
        <v>0</v>
      </c>
      <c r="AM368" s="8">
        <f t="shared" si="314"/>
        <v>0</v>
      </c>
      <c r="AN368" s="8">
        <f t="shared" si="315"/>
        <v>0</v>
      </c>
      <c r="AO368" s="8">
        <f t="shared" si="316"/>
        <v>0</v>
      </c>
      <c r="AP368" s="8">
        <f t="shared" si="317"/>
        <v>0</v>
      </c>
      <c r="AQ368" s="8">
        <f t="shared" si="318"/>
        <v>0</v>
      </c>
      <c r="AR368" s="8">
        <f t="shared" si="319"/>
        <v>0</v>
      </c>
      <c r="AS368" s="8">
        <f t="shared" si="320"/>
        <v>0</v>
      </c>
      <c r="AT368" s="8">
        <f t="shared" si="321"/>
        <v>0</v>
      </c>
      <c r="AU368" s="8">
        <f t="shared" si="322"/>
        <v>0</v>
      </c>
      <c r="AV368" s="8">
        <f t="shared" si="323"/>
        <v>0</v>
      </c>
      <c r="AW368" s="8">
        <f t="shared" si="324"/>
        <v>0</v>
      </c>
      <c r="AX368" s="8">
        <f t="shared" si="325"/>
        <v>0</v>
      </c>
      <c r="AY368" s="8">
        <f t="shared" si="326"/>
        <v>0</v>
      </c>
      <c r="AZ368" s="8">
        <f t="shared" si="327"/>
        <v>0</v>
      </c>
      <c r="BA368" s="8">
        <f t="shared" si="328"/>
        <v>0</v>
      </c>
      <c r="BB368" s="8">
        <f t="shared" si="329"/>
        <v>0</v>
      </c>
      <c r="BC368" s="8">
        <f t="shared" si="330"/>
        <v>0</v>
      </c>
      <c r="BD368" s="8">
        <f t="shared" si="331"/>
        <v>0</v>
      </c>
      <c r="BE368" s="8">
        <f t="shared" si="332"/>
        <v>0</v>
      </c>
      <c r="BF368" s="8">
        <f t="shared" si="333"/>
        <v>0</v>
      </c>
      <c r="BG368" s="8">
        <f t="shared" si="334"/>
        <v>0</v>
      </c>
      <c r="BH368" s="8">
        <f t="shared" si="335"/>
        <v>0</v>
      </c>
      <c r="BI368" s="8">
        <f t="shared" si="336"/>
        <v>0</v>
      </c>
      <c r="BJ368" s="8">
        <f t="shared" si="337"/>
        <v>0</v>
      </c>
      <c r="BK368" s="8">
        <f t="shared" si="338"/>
        <v>0</v>
      </c>
      <c r="BL368" s="8">
        <f t="shared" si="339"/>
        <v>0</v>
      </c>
      <c r="BM368" s="8">
        <f t="shared" si="340"/>
        <v>0</v>
      </c>
      <c r="BN368" s="8">
        <f t="shared" si="311"/>
        <v>0</v>
      </c>
      <c r="BO368" s="8">
        <f t="shared" si="341"/>
        <v>0</v>
      </c>
      <c r="BP368" s="8">
        <f t="shared" si="342"/>
        <v>0</v>
      </c>
      <c r="BQ368" s="8">
        <f t="shared" si="343"/>
        <v>0</v>
      </c>
      <c r="BR368" s="8">
        <f t="shared" si="344"/>
        <v>0</v>
      </c>
      <c r="BS368" s="8">
        <f t="shared" si="345"/>
        <v>0</v>
      </c>
      <c r="BT368" s="44">
        <f t="shared" si="346"/>
        <v>0</v>
      </c>
      <c r="BU368" s="7"/>
    </row>
    <row r="369" spans="1:73" s="15" customFormat="1" ht="28.8" x14ac:dyDescent="0.3">
      <c r="A369" s="11" t="s">
        <v>2765</v>
      </c>
      <c r="B369" s="11" t="s">
        <v>4289</v>
      </c>
      <c r="C369" s="11">
        <v>2008</v>
      </c>
      <c r="D369" s="11" t="s">
        <v>872</v>
      </c>
      <c r="E369" s="11">
        <v>12</v>
      </c>
      <c r="F369" s="11">
        <v>19</v>
      </c>
      <c r="G369" s="11"/>
      <c r="H369" s="11">
        <v>3765</v>
      </c>
      <c r="I369" s="11">
        <v>3769</v>
      </c>
      <c r="J369" s="11"/>
      <c r="K369" s="11"/>
      <c r="L369" s="11"/>
      <c r="M369" s="11" t="s">
        <v>2766</v>
      </c>
      <c r="N369" s="11" t="s">
        <v>2767</v>
      </c>
      <c r="O369" s="11" t="s">
        <v>2768</v>
      </c>
      <c r="P369" s="11" t="s">
        <v>2769</v>
      </c>
      <c r="Q369" s="11"/>
      <c r="R369" s="11" t="s">
        <v>34</v>
      </c>
      <c r="S369" s="11" t="s">
        <v>33</v>
      </c>
      <c r="T369" s="11" t="s">
        <v>2770</v>
      </c>
      <c r="U369" s="71"/>
      <c r="V369" s="57" t="s">
        <v>63</v>
      </c>
      <c r="W369" s="58" t="s">
        <v>28</v>
      </c>
      <c r="X369" s="58" t="str">
        <f t="shared" si="347"/>
        <v>NPolymer-based</v>
      </c>
      <c r="Y369" s="58" t="s">
        <v>191</v>
      </c>
      <c r="Z369" s="58" t="str">
        <f t="shared" si="348"/>
        <v>NHEMOLYSIS</v>
      </c>
      <c r="AA369" s="58" t="str">
        <f t="shared" si="349"/>
        <v>NPolymer-basedHEMOLYSIS</v>
      </c>
      <c r="AB369" s="8"/>
      <c r="AC369" s="8"/>
      <c r="AD369" s="8"/>
      <c r="AE369" s="8"/>
      <c r="AF369" s="8"/>
      <c r="AG369" s="8"/>
      <c r="AH369" s="8"/>
      <c r="AI369" s="8"/>
      <c r="AJ369" s="8"/>
      <c r="AK369" s="8">
        <f t="shared" si="312"/>
        <v>0</v>
      </c>
      <c r="AL369" s="8">
        <f t="shared" si="313"/>
        <v>0</v>
      </c>
      <c r="AM369" s="8">
        <f t="shared" si="314"/>
        <v>0</v>
      </c>
      <c r="AN369" s="8">
        <f t="shared" si="315"/>
        <v>0</v>
      </c>
      <c r="AO369" s="8">
        <f t="shared" si="316"/>
        <v>0</v>
      </c>
      <c r="AP369" s="8">
        <f t="shared" si="317"/>
        <v>0</v>
      </c>
      <c r="AQ369" s="8">
        <f t="shared" si="318"/>
        <v>0</v>
      </c>
      <c r="AR369" s="8">
        <f t="shared" si="319"/>
        <v>0</v>
      </c>
      <c r="AS369" s="8">
        <f t="shared" si="320"/>
        <v>0</v>
      </c>
      <c r="AT369" s="8">
        <f t="shared" si="321"/>
        <v>0</v>
      </c>
      <c r="AU369" s="8">
        <f t="shared" si="322"/>
        <v>0</v>
      </c>
      <c r="AV369" s="8">
        <f t="shared" si="323"/>
        <v>0</v>
      </c>
      <c r="AW369" s="8">
        <f t="shared" si="324"/>
        <v>0</v>
      </c>
      <c r="AX369" s="8">
        <f t="shared" si="325"/>
        <v>0</v>
      </c>
      <c r="AY369" s="8">
        <f t="shared" si="326"/>
        <v>0</v>
      </c>
      <c r="AZ369" s="8">
        <f t="shared" si="327"/>
        <v>0</v>
      </c>
      <c r="BA369" s="8">
        <f t="shared" si="328"/>
        <v>0</v>
      </c>
      <c r="BB369" s="8">
        <f t="shared" si="329"/>
        <v>0</v>
      </c>
      <c r="BC369" s="8">
        <f t="shared" si="330"/>
        <v>0</v>
      </c>
      <c r="BD369" s="8">
        <f t="shared" si="331"/>
        <v>0</v>
      </c>
      <c r="BE369" s="8">
        <f t="shared" si="332"/>
        <v>0</v>
      </c>
      <c r="BF369" s="8">
        <f t="shared" si="333"/>
        <v>0</v>
      </c>
      <c r="BG369" s="8">
        <f t="shared" si="334"/>
        <v>0</v>
      </c>
      <c r="BH369" s="8">
        <f t="shared" si="335"/>
        <v>0</v>
      </c>
      <c r="BI369" s="8">
        <f t="shared" si="336"/>
        <v>0</v>
      </c>
      <c r="BJ369" s="8">
        <f t="shared" si="337"/>
        <v>0</v>
      </c>
      <c r="BK369" s="8">
        <f t="shared" si="338"/>
        <v>0</v>
      </c>
      <c r="BL369" s="8">
        <f t="shared" si="339"/>
        <v>0</v>
      </c>
      <c r="BM369" s="8">
        <f t="shared" si="340"/>
        <v>0</v>
      </c>
      <c r="BN369" s="8">
        <f t="shared" si="311"/>
        <v>0</v>
      </c>
      <c r="BO369" s="8">
        <f t="shared" si="341"/>
        <v>0</v>
      </c>
      <c r="BP369" s="8">
        <f t="shared" si="342"/>
        <v>0</v>
      </c>
      <c r="BQ369" s="8">
        <f t="shared" si="343"/>
        <v>0</v>
      </c>
      <c r="BR369" s="8">
        <f t="shared" si="344"/>
        <v>0</v>
      </c>
      <c r="BS369" s="8">
        <f t="shared" si="345"/>
        <v>0</v>
      </c>
      <c r="BT369" s="44">
        <f t="shared" si="346"/>
        <v>0</v>
      </c>
      <c r="BU369" s="7"/>
    </row>
    <row r="370" spans="1:73" s="15" customFormat="1" ht="28.8" x14ac:dyDescent="0.3">
      <c r="A370" s="11" t="s">
        <v>874</v>
      </c>
      <c r="B370" s="11" t="s">
        <v>873</v>
      </c>
      <c r="C370" s="11">
        <v>2008</v>
      </c>
      <c r="D370" s="11" t="s">
        <v>872</v>
      </c>
      <c r="E370" s="11">
        <v>12</v>
      </c>
      <c r="F370" s="11">
        <v>14</v>
      </c>
      <c r="G370" s="11"/>
      <c r="H370" s="11">
        <v>2773</v>
      </c>
      <c r="I370" s="11">
        <v>2776</v>
      </c>
      <c r="J370" s="11"/>
      <c r="K370" s="11"/>
      <c r="L370" s="11"/>
      <c r="M370" s="11" t="s">
        <v>871</v>
      </c>
      <c r="N370" s="11" t="s">
        <v>870</v>
      </c>
      <c r="O370" s="11" t="s">
        <v>869</v>
      </c>
      <c r="P370" s="11" t="s">
        <v>2771</v>
      </c>
      <c r="Q370" s="11"/>
      <c r="R370" s="11" t="s">
        <v>34</v>
      </c>
      <c r="S370" s="11" t="s">
        <v>33</v>
      </c>
      <c r="T370" s="11" t="s">
        <v>867</v>
      </c>
      <c r="U370" s="71"/>
      <c r="V370" s="57" t="s">
        <v>63</v>
      </c>
      <c r="W370" s="58" t="s">
        <v>28</v>
      </c>
      <c r="X370" s="58" t="str">
        <f t="shared" si="347"/>
        <v>NPolymer-based</v>
      </c>
      <c r="Y370" s="58" t="s">
        <v>191</v>
      </c>
      <c r="Z370" s="58" t="str">
        <f t="shared" si="348"/>
        <v>NHEMOLYSIS</v>
      </c>
      <c r="AA370" s="58" t="str">
        <f t="shared" si="349"/>
        <v>NPolymer-basedHEMOLYSIS</v>
      </c>
      <c r="AB370" s="8"/>
      <c r="AC370" s="8"/>
      <c r="AD370" s="8"/>
      <c r="AE370" s="8"/>
      <c r="AF370" s="8"/>
      <c r="AG370" s="8"/>
      <c r="AH370" s="8"/>
      <c r="AI370" s="8"/>
      <c r="AJ370" s="8"/>
      <c r="AK370" s="8">
        <f t="shared" si="312"/>
        <v>0</v>
      </c>
      <c r="AL370" s="8">
        <f t="shared" si="313"/>
        <v>0</v>
      </c>
      <c r="AM370" s="8">
        <f t="shared" si="314"/>
        <v>0</v>
      </c>
      <c r="AN370" s="8">
        <f t="shared" si="315"/>
        <v>0</v>
      </c>
      <c r="AO370" s="8">
        <f t="shared" si="316"/>
        <v>0</v>
      </c>
      <c r="AP370" s="8">
        <f t="shared" si="317"/>
        <v>0</v>
      </c>
      <c r="AQ370" s="8">
        <f t="shared" si="318"/>
        <v>0</v>
      </c>
      <c r="AR370" s="8">
        <f t="shared" si="319"/>
        <v>0</v>
      </c>
      <c r="AS370" s="8">
        <f t="shared" si="320"/>
        <v>0</v>
      </c>
      <c r="AT370" s="8">
        <f t="shared" si="321"/>
        <v>0</v>
      </c>
      <c r="AU370" s="8">
        <f t="shared" si="322"/>
        <v>0</v>
      </c>
      <c r="AV370" s="8">
        <f t="shared" si="323"/>
        <v>0</v>
      </c>
      <c r="AW370" s="8">
        <f t="shared" si="324"/>
        <v>0</v>
      </c>
      <c r="AX370" s="8">
        <f t="shared" si="325"/>
        <v>0</v>
      </c>
      <c r="AY370" s="8">
        <f t="shared" si="326"/>
        <v>0</v>
      </c>
      <c r="AZ370" s="8">
        <f t="shared" si="327"/>
        <v>0</v>
      </c>
      <c r="BA370" s="8">
        <f t="shared" si="328"/>
        <v>0</v>
      </c>
      <c r="BB370" s="8">
        <f t="shared" si="329"/>
        <v>0</v>
      </c>
      <c r="BC370" s="8">
        <f t="shared" si="330"/>
        <v>0</v>
      </c>
      <c r="BD370" s="8">
        <f t="shared" si="331"/>
        <v>0</v>
      </c>
      <c r="BE370" s="8">
        <f t="shared" si="332"/>
        <v>0</v>
      </c>
      <c r="BF370" s="8">
        <f t="shared" si="333"/>
        <v>0</v>
      </c>
      <c r="BG370" s="8">
        <f t="shared" si="334"/>
        <v>0</v>
      </c>
      <c r="BH370" s="8">
        <f t="shared" si="335"/>
        <v>0</v>
      </c>
      <c r="BI370" s="8">
        <f t="shared" si="336"/>
        <v>0</v>
      </c>
      <c r="BJ370" s="8">
        <f t="shared" si="337"/>
        <v>0</v>
      </c>
      <c r="BK370" s="8">
        <f t="shared" si="338"/>
        <v>0</v>
      </c>
      <c r="BL370" s="8">
        <f t="shared" si="339"/>
        <v>0</v>
      </c>
      <c r="BM370" s="8">
        <f t="shared" si="340"/>
        <v>0</v>
      </c>
      <c r="BN370" s="8">
        <f t="shared" si="311"/>
        <v>0</v>
      </c>
      <c r="BO370" s="8">
        <f t="shared" si="341"/>
        <v>0</v>
      </c>
      <c r="BP370" s="8">
        <f t="shared" si="342"/>
        <v>0</v>
      </c>
      <c r="BQ370" s="8">
        <f t="shared" si="343"/>
        <v>0</v>
      </c>
      <c r="BR370" s="8">
        <f t="shared" si="344"/>
        <v>0</v>
      </c>
      <c r="BS370" s="8">
        <f t="shared" si="345"/>
        <v>0</v>
      </c>
      <c r="BT370" s="44">
        <f t="shared" si="346"/>
        <v>0</v>
      </c>
      <c r="BU370" s="7"/>
    </row>
    <row r="371" spans="1:73" s="15" customFormat="1" ht="28.8" x14ac:dyDescent="0.3">
      <c r="A371" s="11" t="s">
        <v>2772</v>
      </c>
      <c r="B371" s="11" t="s">
        <v>4290</v>
      </c>
      <c r="C371" s="11">
        <v>2008</v>
      </c>
      <c r="D371" s="11" t="s">
        <v>872</v>
      </c>
      <c r="E371" s="11">
        <v>12</v>
      </c>
      <c r="F371" s="11">
        <v>10</v>
      </c>
      <c r="G371" s="11"/>
      <c r="H371" s="11">
        <v>1954</v>
      </c>
      <c r="I371" s="11">
        <v>1957</v>
      </c>
      <c r="J371" s="11"/>
      <c r="K371" s="11">
        <v>1</v>
      </c>
      <c r="L371" s="11"/>
      <c r="M371" s="11" t="s">
        <v>2773</v>
      </c>
      <c r="N371" s="11" t="s">
        <v>2774</v>
      </c>
      <c r="O371" s="11" t="s">
        <v>2775</v>
      </c>
      <c r="P371" s="11" t="s">
        <v>2776</v>
      </c>
      <c r="Q371" s="11"/>
      <c r="R371" s="11" t="s">
        <v>34</v>
      </c>
      <c r="S371" s="11" t="s">
        <v>33</v>
      </c>
      <c r="T371" s="11" t="s">
        <v>2777</v>
      </c>
      <c r="U371" s="71"/>
      <c r="V371" s="57" t="s">
        <v>63</v>
      </c>
      <c r="W371" s="58" t="s">
        <v>28</v>
      </c>
      <c r="X371" s="58" t="str">
        <f t="shared" si="347"/>
        <v>NPolymer-based</v>
      </c>
      <c r="Y371" s="58" t="s">
        <v>191</v>
      </c>
      <c r="Z371" s="58" t="str">
        <f t="shared" si="348"/>
        <v>NHEMOLYSIS</v>
      </c>
      <c r="AA371" s="58" t="str">
        <f t="shared" si="349"/>
        <v>NPolymer-basedHEMOLYSIS</v>
      </c>
      <c r="AB371" s="8"/>
      <c r="AC371" s="8"/>
      <c r="AD371" s="8"/>
      <c r="AE371" s="8"/>
      <c r="AF371" s="8"/>
      <c r="AG371" s="8"/>
      <c r="AH371" s="8"/>
      <c r="AI371" s="8"/>
      <c r="AJ371" s="8"/>
      <c r="AK371" s="8">
        <f t="shared" si="312"/>
        <v>0</v>
      </c>
      <c r="AL371" s="8">
        <f t="shared" si="313"/>
        <v>0</v>
      </c>
      <c r="AM371" s="8">
        <f t="shared" si="314"/>
        <v>0</v>
      </c>
      <c r="AN371" s="8">
        <f t="shared" si="315"/>
        <v>0</v>
      </c>
      <c r="AO371" s="8">
        <f t="shared" si="316"/>
        <v>0</v>
      </c>
      <c r="AP371" s="8">
        <f t="shared" si="317"/>
        <v>0</v>
      </c>
      <c r="AQ371" s="8">
        <f t="shared" si="318"/>
        <v>0</v>
      </c>
      <c r="AR371" s="8">
        <f t="shared" si="319"/>
        <v>0</v>
      </c>
      <c r="AS371" s="8">
        <f t="shared" si="320"/>
        <v>0</v>
      </c>
      <c r="AT371" s="8">
        <f t="shared" si="321"/>
        <v>0</v>
      </c>
      <c r="AU371" s="8">
        <f t="shared" si="322"/>
        <v>0</v>
      </c>
      <c r="AV371" s="8">
        <f t="shared" si="323"/>
        <v>0</v>
      </c>
      <c r="AW371" s="8">
        <f t="shared" si="324"/>
        <v>0</v>
      </c>
      <c r="AX371" s="8">
        <f t="shared" si="325"/>
        <v>0</v>
      </c>
      <c r="AY371" s="8">
        <f t="shared" si="326"/>
        <v>0</v>
      </c>
      <c r="AZ371" s="8">
        <f t="shared" si="327"/>
        <v>0</v>
      </c>
      <c r="BA371" s="8">
        <f t="shared" si="328"/>
        <v>0</v>
      </c>
      <c r="BB371" s="8">
        <f t="shared" si="329"/>
        <v>0</v>
      </c>
      <c r="BC371" s="8">
        <f t="shared" si="330"/>
        <v>0</v>
      </c>
      <c r="BD371" s="8">
        <f t="shared" si="331"/>
        <v>0</v>
      </c>
      <c r="BE371" s="8">
        <f t="shared" si="332"/>
        <v>0</v>
      </c>
      <c r="BF371" s="8">
        <f t="shared" si="333"/>
        <v>0</v>
      </c>
      <c r="BG371" s="8">
        <f t="shared" si="334"/>
        <v>0</v>
      </c>
      <c r="BH371" s="8">
        <f t="shared" si="335"/>
        <v>0</v>
      </c>
      <c r="BI371" s="8">
        <f t="shared" si="336"/>
        <v>0</v>
      </c>
      <c r="BJ371" s="8">
        <f t="shared" si="337"/>
        <v>0</v>
      </c>
      <c r="BK371" s="8">
        <f t="shared" si="338"/>
        <v>0</v>
      </c>
      <c r="BL371" s="8">
        <f t="shared" si="339"/>
        <v>0</v>
      </c>
      <c r="BM371" s="8">
        <f t="shared" si="340"/>
        <v>0</v>
      </c>
      <c r="BN371" s="8">
        <f t="shared" si="311"/>
        <v>0</v>
      </c>
      <c r="BO371" s="8">
        <f t="shared" si="341"/>
        <v>0</v>
      </c>
      <c r="BP371" s="8">
        <f t="shared" si="342"/>
        <v>0</v>
      </c>
      <c r="BQ371" s="8">
        <f t="shared" si="343"/>
        <v>0</v>
      </c>
      <c r="BR371" s="8">
        <f t="shared" si="344"/>
        <v>0</v>
      </c>
      <c r="BS371" s="8">
        <f t="shared" si="345"/>
        <v>0</v>
      </c>
      <c r="BT371" s="44">
        <f t="shared" si="346"/>
        <v>0</v>
      </c>
      <c r="BU371" s="7"/>
    </row>
    <row r="372" spans="1:73" s="15" customFormat="1" ht="28.8" x14ac:dyDescent="0.3">
      <c r="A372" s="4" t="s">
        <v>2778</v>
      </c>
      <c r="B372" s="4" t="s">
        <v>4291</v>
      </c>
      <c r="C372" s="4">
        <v>2012</v>
      </c>
      <c r="D372" s="4" t="s">
        <v>302</v>
      </c>
      <c r="E372" s="4">
        <v>8</v>
      </c>
      <c r="F372" s="4">
        <v>9</v>
      </c>
      <c r="G372" s="4"/>
      <c r="H372" s="4">
        <v>3478</v>
      </c>
      <c r="I372" s="4">
        <v>3490</v>
      </c>
      <c r="J372" s="4"/>
      <c r="K372" s="4">
        <v>32</v>
      </c>
      <c r="L372" s="4" t="s">
        <v>2779</v>
      </c>
      <c r="M372" s="4" t="s">
        <v>2780</v>
      </c>
      <c r="N372" s="4" t="s">
        <v>2781</v>
      </c>
      <c r="O372" s="4" t="s">
        <v>2782</v>
      </c>
      <c r="P372" s="4" t="s">
        <v>2783</v>
      </c>
      <c r="Q372" s="4" t="s">
        <v>2784</v>
      </c>
      <c r="R372" s="4" t="s">
        <v>34</v>
      </c>
      <c r="S372" s="4" t="s">
        <v>33</v>
      </c>
      <c r="T372" s="4" t="s">
        <v>2785</v>
      </c>
      <c r="U372" s="69"/>
      <c r="V372" s="57" t="s">
        <v>63</v>
      </c>
      <c r="W372" s="58" t="s">
        <v>26</v>
      </c>
      <c r="X372" s="58" t="str">
        <f t="shared" si="347"/>
        <v>NInorganic</v>
      </c>
      <c r="Y372" s="58" t="s">
        <v>191</v>
      </c>
      <c r="Z372" s="58" t="str">
        <f t="shared" si="348"/>
        <v>NHEMOLYSIS</v>
      </c>
      <c r="AA372" s="58" t="str">
        <f t="shared" si="349"/>
        <v>NInorganicHEMOLYSIS</v>
      </c>
      <c r="AB372" s="8"/>
      <c r="AC372" s="8"/>
      <c r="AD372" s="8"/>
      <c r="AE372" s="8"/>
      <c r="AF372" s="8"/>
      <c r="AG372" s="8"/>
      <c r="AH372" s="8"/>
      <c r="AI372" s="8"/>
      <c r="AJ372" s="8"/>
      <c r="AK372" s="8">
        <f t="shared" si="312"/>
        <v>0</v>
      </c>
      <c r="AL372" s="8">
        <f t="shared" si="313"/>
        <v>0</v>
      </c>
      <c r="AM372" s="8">
        <f t="shared" si="314"/>
        <v>0</v>
      </c>
      <c r="AN372" s="8">
        <f t="shared" si="315"/>
        <v>0</v>
      </c>
      <c r="AO372" s="8">
        <f t="shared" si="316"/>
        <v>0</v>
      </c>
      <c r="AP372" s="8">
        <f t="shared" si="317"/>
        <v>0</v>
      </c>
      <c r="AQ372" s="8">
        <f t="shared" si="318"/>
        <v>0</v>
      </c>
      <c r="AR372" s="8">
        <f t="shared" si="319"/>
        <v>0</v>
      </c>
      <c r="AS372" s="8">
        <f t="shared" si="320"/>
        <v>0</v>
      </c>
      <c r="AT372" s="8">
        <f t="shared" si="321"/>
        <v>0</v>
      </c>
      <c r="AU372" s="8">
        <f t="shared" si="322"/>
        <v>0</v>
      </c>
      <c r="AV372" s="8">
        <f t="shared" si="323"/>
        <v>0</v>
      </c>
      <c r="AW372" s="8">
        <f t="shared" si="324"/>
        <v>0</v>
      </c>
      <c r="AX372" s="8">
        <f t="shared" si="325"/>
        <v>0</v>
      </c>
      <c r="AY372" s="8">
        <f t="shared" si="326"/>
        <v>0</v>
      </c>
      <c r="AZ372" s="8">
        <f t="shared" si="327"/>
        <v>0</v>
      </c>
      <c r="BA372" s="8">
        <f t="shared" si="328"/>
        <v>0</v>
      </c>
      <c r="BB372" s="8">
        <f t="shared" si="329"/>
        <v>0</v>
      </c>
      <c r="BC372" s="8">
        <f t="shared" si="330"/>
        <v>0</v>
      </c>
      <c r="BD372" s="8">
        <f t="shared" si="331"/>
        <v>0</v>
      </c>
      <c r="BE372" s="8">
        <f t="shared" si="332"/>
        <v>0</v>
      </c>
      <c r="BF372" s="8">
        <f t="shared" si="333"/>
        <v>0</v>
      </c>
      <c r="BG372" s="8">
        <f t="shared" si="334"/>
        <v>0</v>
      </c>
      <c r="BH372" s="8">
        <f t="shared" si="335"/>
        <v>0</v>
      </c>
      <c r="BI372" s="8">
        <f t="shared" si="336"/>
        <v>0</v>
      </c>
      <c r="BJ372" s="8">
        <f t="shared" si="337"/>
        <v>0</v>
      </c>
      <c r="BK372" s="8">
        <f t="shared" si="338"/>
        <v>0</v>
      </c>
      <c r="BL372" s="8">
        <f t="shared" si="339"/>
        <v>0</v>
      </c>
      <c r="BM372" s="8">
        <f t="shared" si="340"/>
        <v>0</v>
      </c>
      <c r="BN372" s="8">
        <f t="shared" si="311"/>
        <v>0</v>
      </c>
      <c r="BO372" s="8">
        <f t="shared" si="341"/>
        <v>0</v>
      </c>
      <c r="BP372" s="8">
        <f t="shared" si="342"/>
        <v>0</v>
      </c>
      <c r="BQ372" s="8">
        <f t="shared" si="343"/>
        <v>0</v>
      </c>
      <c r="BR372" s="8">
        <f t="shared" si="344"/>
        <v>0</v>
      </c>
      <c r="BS372" s="8">
        <f t="shared" si="345"/>
        <v>0</v>
      </c>
      <c r="BT372" s="44">
        <f t="shared" si="346"/>
        <v>0</v>
      </c>
      <c r="BU372" s="7"/>
    </row>
    <row r="373" spans="1:73" s="15" customFormat="1" ht="28.8" x14ac:dyDescent="0.3">
      <c r="A373" s="4" t="s">
        <v>2786</v>
      </c>
      <c r="B373" s="4" t="s">
        <v>4292</v>
      </c>
      <c r="C373" s="4">
        <v>2017</v>
      </c>
      <c r="D373" s="4" t="s">
        <v>2787</v>
      </c>
      <c r="E373" s="4">
        <v>490</v>
      </c>
      <c r="F373" s="4"/>
      <c r="G373" s="4"/>
      <c r="H373" s="4">
        <v>598</v>
      </c>
      <c r="I373" s="4">
        <v>607</v>
      </c>
      <c r="J373" s="4"/>
      <c r="K373" s="4"/>
      <c r="L373" s="4" t="s">
        <v>2788</v>
      </c>
      <c r="M373" s="4" t="s">
        <v>2789</v>
      </c>
      <c r="N373" s="4" t="s">
        <v>2790</v>
      </c>
      <c r="O373" s="4" t="s">
        <v>2791</v>
      </c>
      <c r="P373" s="4" t="s">
        <v>2792</v>
      </c>
      <c r="Q373" s="4" t="s">
        <v>2793</v>
      </c>
      <c r="R373" s="4" t="s">
        <v>34</v>
      </c>
      <c r="S373" s="4" t="s">
        <v>33</v>
      </c>
      <c r="T373" s="4" t="s">
        <v>2794</v>
      </c>
      <c r="U373" s="69"/>
      <c r="V373" s="57" t="s">
        <v>63</v>
      </c>
      <c r="W373" s="58" t="s">
        <v>26</v>
      </c>
      <c r="X373" s="58" t="str">
        <f t="shared" si="347"/>
        <v>NInorganic</v>
      </c>
      <c r="Y373" s="58" t="s">
        <v>191</v>
      </c>
      <c r="Z373" s="58" t="str">
        <f t="shared" si="348"/>
        <v>NHEMOLYSIS</v>
      </c>
      <c r="AA373" s="58" t="str">
        <f t="shared" si="349"/>
        <v>NInorganicHEMOLYSIS</v>
      </c>
      <c r="AB373" s="8"/>
      <c r="AC373" s="8"/>
      <c r="AD373" s="8"/>
      <c r="AE373" s="8"/>
      <c r="AF373" s="8"/>
      <c r="AG373" s="8"/>
      <c r="AH373" s="8"/>
      <c r="AI373" s="8"/>
      <c r="AJ373" s="8"/>
      <c r="AK373" s="8">
        <f t="shared" si="312"/>
        <v>0</v>
      </c>
      <c r="AL373" s="8">
        <f t="shared" si="313"/>
        <v>0</v>
      </c>
      <c r="AM373" s="8">
        <f t="shared" si="314"/>
        <v>0</v>
      </c>
      <c r="AN373" s="8">
        <f t="shared" si="315"/>
        <v>0</v>
      </c>
      <c r="AO373" s="8">
        <f t="shared" si="316"/>
        <v>0</v>
      </c>
      <c r="AP373" s="8">
        <f t="shared" si="317"/>
        <v>0</v>
      </c>
      <c r="AQ373" s="8">
        <f t="shared" si="318"/>
        <v>0</v>
      </c>
      <c r="AR373" s="8">
        <f t="shared" si="319"/>
        <v>0</v>
      </c>
      <c r="AS373" s="8">
        <f t="shared" si="320"/>
        <v>0</v>
      </c>
      <c r="AT373" s="8">
        <f t="shared" si="321"/>
        <v>0</v>
      </c>
      <c r="AU373" s="8">
        <f t="shared" si="322"/>
        <v>0</v>
      </c>
      <c r="AV373" s="8">
        <f t="shared" si="323"/>
        <v>0</v>
      </c>
      <c r="AW373" s="8">
        <f t="shared" si="324"/>
        <v>0</v>
      </c>
      <c r="AX373" s="8">
        <f t="shared" si="325"/>
        <v>0</v>
      </c>
      <c r="AY373" s="8">
        <f t="shared" si="326"/>
        <v>0</v>
      </c>
      <c r="AZ373" s="8">
        <f t="shared" si="327"/>
        <v>0</v>
      </c>
      <c r="BA373" s="8">
        <f t="shared" si="328"/>
        <v>0</v>
      </c>
      <c r="BB373" s="8">
        <f t="shared" si="329"/>
        <v>0</v>
      </c>
      <c r="BC373" s="8">
        <f t="shared" si="330"/>
        <v>0</v>
      </c>
      <c r="BD373" s="8">
        <f t="shared" si="331"/>
        <v>0</v>
      </c>
      <c r="BE373" s="8">
        <f t="shared" si="332"/>
        <v>0</v>
      </c>
      <c r="BF373" s="8">
        <f t="shared" si="333"/>
        <v>0</v>
      </c>
      <c r="BG373" s="8">
        <f t="shared" si="334"/>
        <v>0</v>
      </c>
      <c r="BH373" s="8">
        <f t="shared" si="335"/>
        <v>0</v>
      </c>
      <c r="BI373" s="8">
        <f t="shared" si="336"/>
        <v>0</v>
      </c>
      <c r="BJ373" s="8">
        <f t="shared" si="337"/>
        <v>0</v>
      </c>
      <c r="BK373" s="8">
        <f t="shared" si="338"/>
        <v>0</v>
      </c>
      <c r="BL373" s="8">
        <f t="shared" si="339"/>
        <v>0</v>
      </c>
      <c r="BM373" s="8">
        <f t="shared" si="340"/>
        <v>0</v>
      </c>
      <c r="BN373" s="8">
        <f t="shared" si="311"/>
        <v>0</v>
      </c>
      <c r="BO373" s="8">
        <f t="shared" si="341"/>
        <v>0</v>
      </c>
      <c r="BP373" s="8">
        <f t="shared" si="342"/>
        <v>0</v>
      </c>
      <c r="BQ373" s="8">
        <f t="shared" si="343"/>
        <v>0</v>
      </c>
      <c r="BR373" s="8">
        <f t="shared" si="344"/>
        <v>0</v>
      </c>
      <c r="BS373" s="8">
        <f t="shared" si="345"/>
        <v>0</v>
      </c>
      <c r="BT373" s="44">
        <f t="shared" si="346"/>
        <v>0</v>
      </c>
      <c r="BU373" s="7"/>
    </row>
    <row r="374" spans="1:73" s="15" customFormat="1" ht="28.8" x14ac:dyDescent="0.3">
      <c r="A374" s="4" t="s">
        <v>2309</v>
      </c>
      <c r="B374" s="4" t="s">
        <v>4252</v>
      </c>
      <c r="C374" s="4">
        <v>2017</v>
      </c>
      <c r="D374" s="4" t="s">
        <v>2310</v>
      </c>
      <c r="E374" s="4">
        <v>516</v>
      </c>
      <c r="F374" s="4"/>
      <c r="G374" s="4"/>
      <c r="H374" s="4">
        <v>317</v>
      </c>
      <c r="I374" s="4">
        <v>324</v>
      </c>
      <c r="J374" s="4"/>
      <c r="K374" s="4"/>
      <c r="L374" s="4" t="s">
        <v>2311</v>
      </c>
      <c r="M374" s="4" t="s">
        <v>2312</v>
      </c>
      <c r="N374" s="4" t="s">
        <v>2313</v>
      </c>
      <c r="O374" s="4" t="s">
        <v>2314</v>
      </c>
      <c r="P374" s="4" t="s">
        <v>2315</v>
      </c>
      <c r="Q374" s="4" t="s">
        <v>2316</v>
      </c>
      <c r="R374" s="4" t="s">
        <v>34</v>
      </c>
      <c r="S374" s="4" t="s">
        <v>33</v>
      </c>
      <c r="T374" s="4" t="s">
        <v>2317</v>
      </c>
      <c r="U374" s="69"/>
      <c r="V374" s="57" t="s">
        <v>63</v>
      </c>
      <c r="W374" s="58" t="s">
        <v>26</v>
      </c>
      <c r="X374" s="58" t="str">
        <f t="shared" si="347"/>
        <v>NInorganic</v>
      </c>
      <c r="Y374" s="58" t="s">
        <v>191</v>
      </c>
      <c r="Z374" s="58" t="str">
        <f t="shared" si="348"/>
        <v>NHEMOLYSIS</v>
      </c>
      <c r="AA374" s="58" t="str">
        <f t="shared" si="349"/>
        <v>NInorganicHEMOLYSIS</v>
      </c>
      <c r="AB374" s="8"/>
      <c r="AC374" s="8"/>
      <c r="AD374" s="8"/>
      <c r="AE374" s="8"/>
      <c r="AF374" s="8"/>
      <c r="AG374" s="8"/>
      <c r="AH374" s="8"/>
      <c r="AI374" s="8"/>
      <c r="AJ374" s="8"/>
      <c r="AK374" s="8">
        <f t="shared" si="312"/>
        <v>0</v>
      </c>
      <c r="AL374" s="8">
        <f t="shared" si="313"/>
        <v>0</v>
      </c>
      <c r="AM374" s="8">
        <f t="shared" si="314"/>
        <v>0</v>
      </c>
      <c r="AN374" s="8">
        <f t="shared" si="315"/>
        <v>0</v>
      </c>
      <c r="AO374" s="8">
        <f t="shared" si="316"/>
        <v>0</v>
      </c>
      <c r="AP374" s="8">
        <f t="shared" si="317"/>
        <v>0</v>
      </c>
      <c r="AQ374" s="8">
        <f t="shared" si="318"/>
        <v>0</v>
      </c>
      <c r="AR374" s="8">
        <f t="shared" si="319"/>
        <v>0</v>
      </c>
      <c r="AS374" s="8">
        <f t="shared" si="320"/>
        <v>0</v>
      </c>
      <c r="AT374" s="8">
        <f t="shared" si="321"/>
        <v>0</v>
      </c>
      <c r="AU374" s="8">
        <f t="shared" si="322"/>
        <v>0</v>
      </c>
      <c r="AV374" s="8">
        <f t="shared" si="323"/>
        <v>0</v>
      </c>
      <c r="AW374" s="8">
        <f t="shared" si="324"/>
        <v>0</v>
      </c>
      <c r="AX374" s="8">
        <f t="shared" si="325"/>
        <v>0</v>
      </c>
      <c r="AY374" s="8">
        <f t="shared" si="326"/>
        <v>0</v>
      </c>
      <c r="AZ374" s="8">
        <f t="shared" si="327"/>
        <v>0</v>
      </c>
      <c r="BA374" s="8">
        <f t="shared" si="328"/>
        <v>0</v>
      </c>
      <c r="BB374" s="8">
        <f t="shared" si="329"/>
        <v>0</v>
      </c>
      <c r="BC374" s="8">
        <f t="shared" si="330"/>
        <v>0</v>
      </c>
      <c r="BD374" s="8">
        <f t="shared" si="331"/>
        <v>0</v>
      </c>
      <c r="BE374" s="8">
        <f t="shared" si="332"/>
        <v>0</v>
      </c>
      <c r="BF374" s="8">
        <f t="shared" si="333"/>
        <v>0</v>
      </c>
      <c r="BG374" s="8">
        <f t="shared" si="334"/>
        <v>0</v>
      </c>
      <c r="BH374" s="8">
        <f t="shared" si="335"/>
        <v>0</v>
      </c>
      <c r="BI374" s="8">
        <f t="shared" si="336"/>
        <v>0</v>
      </c>
      <c r="BJ374" s="8">
        <f t="shared" si="337"/>
        <v>0</v>
      </c>
      <c r="BK374" s="8">
        <f t="shared" si="338"/>
        <v>0</v>
      </c>
      <c r="BL374" s="8">
        <f t="shared" si="339"/>
        <v>0</v>
      </c>
      <c r="BM374" s="8">
        <f t="shared" si="340"/>
        <v>0</v>
      </c>
      <c r="BN374" s="8">
        <f t="shared" si="311"/>
        <v>0</v>
      </c>
      <c r="BO374" s="8">
        <f t="shared" si="341"/>
        <v>0</v>
      </c>
      <c r="BP374" s="8">
        <f t="shared" si="342"/>
        <v>0</v>
      </c>
      <c r="BQ374" s="8">
        <f t="shared" si="343"/>
        <v>0</v>
      </c>
      <c r="BR374" s="8">
        <f t="shared" si="344"/>
        <v>0</v>
      </c>
      <c r="BS374" s="8">
        <f t="shared" si="345"/>
        <v>0</v>
      </c>
      <c r="BT374" s="44">
        <f t="shared" si="346"/>
        <v>0</v>
      </c>
      <c r="BU374" s="7"/>
    </row>
    <row r="375" spans="1:73" s="15" customFormat="1" ht="28.8" x14ac:dyDescent="0.3">
      <c r="A375" s="4" t="s">
        <v>2795</v>
      </c>
      <c r="B375" s="4" t="s">
        <v>4293</v>
      </c>
      <c r="C375" s="4">
        <v>2017</v>
      </c>
      <c r="D375" s="4" t="s">
        <v>181</v>
      </c>
      <c r="E375" s="4">
        <v>121</v>
      </c>
      <c r="F375" s="4"/>
      <c r="G375" s="4"/>
      <c r="H375" s="4">
        <v>97</v>
      </c>
      <c r="I375" s="4">
        <v>108</v>
      </c>
      <c r="J375" s="4"/>
      <c r="K375" s="4"/>
      <c r="L375" s="4" t="s">
        <v>2796</v>
      </c>
      <c r="M375" s="4" t="s">
        <v>2797</v>
      </c>
      <c r="N375" s="4" t="s">
        <v>2798</v>
      </c>
      <c r="O375" s="4" t="s">
        <v>2799</v>
      </c>
      <c r="P375" s="4" t="s">
        <v>2800</v>
      </c>
      <c r="Q375" s="4" t="s">
        <v>2801</v>
      </c>
      <c r="R375" s="4" t="s">
        <v>34</v>
      </c>
      <c r="S375" s="4" t="s">
        <v>33</v>
      </c>
      <c r="T375" s="4" t="s">
        <v>2802</v>
      </c>
      <c r="U375" s="69"/>
      <c r="V375" s="57" t="s">
        <v>63</v>
      </c>
      <c r="W375" s="58" t="s">
        <v>26</v>
      </c>
      <c r="X375" s="58" t="str">
        <f t="shared" si="347"/>
        <v>NInorganic</v>
      </c>
      <c r="Y375" s="58" t="s">
        <v>191</v>
      </c>
      <c r="Z375" s="58" t="str">
        <f t="shared" si="348"/>
        <v>NHEMOLYSIS</v>
      </c>
      <c r="AA375" s="58" t="str">
        <f t="shared" si="349"/>
        <v>NInorganicHEMOLYSIS</v>
      </c>
      <c r="AB375" s="8"/>
      <c r="AC375" s="8"/>
      <c r="AD375" s="8"/>
      <c r="AE375" s="8"/>
      <c r="AF375" s="8"/>
      <c r="AG375" s="8"/>
      <c r="AH375" s="8"/>
      <c r="AI375" s="8"/>
      <c r="AJ375" s="8"/>
      <c r="AK375" s="8">
        <f t="shared" si="312"/>
        <v>0</v>
      </c>
      <c r="AL375" s="8">
        <f t="shared" si="313"/>
        <v>0</v>
      </c>
      <c r="AM375" s="8">
        <f t="shared" si="314"/>
        <v>0</v>
      </c>
      <c r="AN375" s="8">
        <f t="shared" si="315"/>
        <v>0</v>
      </c>
      <c r="AO375" s="8">
        <f t="shared" si="316"/>
        <v>0</v>
      </c>
      <c r="AP375" s="8">
        <f t="shared" si="317"/>
        <v>0</v>
      </c>
      <c r="AQ375" s="8">
        <f t="shared" si="318"/>
        <v>0</v>
      </c>
      <c r="AR375" s="8">
        <f t="shared" si="319"/>
        <v>0</v>
      </c>
      <c r="AS375" s="8">
        <f t="shared" si="320"/>
        <v>0</v>
      </c>
      <c r="AT375" s="8">
        <f t="shared" si="321"/>
        <v>0</v>
      </c>
      <c r="AU375" s="8">
        <f t="shared" si="322"/>
        <v>0</v>
      </c>
      <c r="AV375" s="8">
        <f t="shared" si="323"/>
        <v>0</v>
      </c>
      <c r="AW375" s="8">
        <f t="shared" si="324"/>
        <v>0</v>
      </c>
      <c r="AX375" s="8">
        <f t="shared" si="325"/>
        <v>0</v>
      </c>
      <c r="AY375" s="8">
        <f t="shared" si="326"/>
        <v>0</v>
      </c>
      <c r="AZ375" s="8">
        <f t="shared" si="327"/>
        <v>0</v>
      </c>
      <c r="BA375" s="8">
        <f t="shared" si="328"/>
        <v>0</v>
      </c>
      <c r="BB375" s="8">
        <f t="shared" si="329"/>
        <v>0</v>
      </c>
      <c r="BC375" s="8">
        <f t="shared" si="330"/>
        <v>0</v>
      </c>
      <c r="BD375" s="8">
        <f t="shared" si="331"/>
        <v>0</v>
      </c>
      <c r="BE375" s="8">
        <f t="shared" si="332"/>
        <v>0</v>
      </c>
      <c r="BF375" s="8">
        <f t="shared" si="333"/>
        <v>0</v>
      </c>
      <c r="BG375" s="8">
        <f t="shared" si="334"/>
        <v>0</v>
      </c>
      <c r="BH375" s="8">
        <f t="shared" si="335"/>
        <v>0</v>
      </c>
      <c r="BI375" s="8">
        <f t="shared" si="336"/>
        <v>0</v>
      </c>
      <c r="BJ375" s="8">
        <f t="shared" si="337"/>
        <v>0</v>
      </c>
      <c r="BK375" s="8">
        <f t="shared" si="338"/>
        <v>0</v>
      </c>
      <c r="BL375" s="8">
        <f t="shared" si="339"/>
        <v>0</v>
      </c>
      <c r="BM375" s="8">
        <f t="shared" si="340"/>
        <v>0</v>
      </c>
      <c r="BN375" s="8">
        <f t="shared" si="311"/>
        <v>0</v>
      </c>
      <c r="BO375" s="8">
        <f t="shared" si="341"/>
        <v>0</v>
      </c>
      <c r="BP375" s="8">
        <f t="shared" si="342"/>
        <v>0</v>
      </c>
      <c r="BQ375" s="8">
        <f t="shared" si="343"/>
        <v>0</v>
      </c>
      <c r="BR375" s="8">
        <f t="shared" si="344"/>
        <v>0</v>
      </c>
      <c r="BS375" s="8">
        <f t="shared" si="345"/>
        <v>0</v>
      </c>
      <c r="BT375" s="44">
        <f t="shared" si="346"/>
        <v>0</v>
      </c>
      <c r="BU375" s="7"/>
    </row>
    <row r="376" spans="1:73" s="15" customFormat="1" ht="28.8" x14ac:dyDescent="0.3">
      <c r="A376" s="4" t="s">
        <v>2803</v>
      </c>
      <c r="B376" s="4" t="s">
        <v>4294</v>
      </c>
      <c r="C376" s="4">
        <v>2017</v>
      </c>
      <c r="D376" s="4" t="s">
        <v>2804</v>
      </c>
      <c r="E376" s="4">
        <v>17</v>
      </c>
      <c r="F376" s="4">
        <v>2</v>
      </c>
      <c r="G376" s="4"/>
      <c r="H376" s="4">
        <v>433</v>
      </c>
      <c r="I376" s="4">
        <v>445</v>
      </c>
      <c r="J376" s="4"/>
      <c r="K376" s="4"/>
      <c r="L376" s="4" t="s">
        <v>2805</v>
      </c>
      <c r="M376" s="4" t="s">
        <v>2806</v>
      </c>
      <c r="N376" s="4" t="s">
        <v>2807</v>
      </c>
      <c r="O376" s="4" t="s">
        <v>2808</v>
      </c>
      <c r="P376" s="4" t="s">
        <v>2809</v>
      </c>
      <c r="Q376" s="4"/>
      <c r="R376" s="4" t="s">
        <v>34</v>
      </c>
      <c r="S376" s="4" t="s">
        <v>33</v>
      </c>
      <c r="T376" s="4" t="s">
        <v>2810</v>
      </c>
      <c r="U376" s="69"/>
      <c r="V376" s="57" t="s">
        <v>63</v>
      </c>
      <c r="W376" s="58" t="s">
        <v>26</v>
      </c>
      <c r="X376" s="58" t="str">
        <f t="shared" si="347"/>
        <v>NInorganic</v>
      </c>
      <c r="Y376" s="58" t="s">
        <v>191</v>
      </c>
      <c r="Z376" s="58" t="str">
        <f t="shared" si="348"/>
        <v>NHEMOLYSIS</v>
      </c>
      <c r="AA376" s="58" t="str">
        <f t="shared" si="349"/>
        <v>NInorganicHEMOLYSIS</v>
      </c>
      <c r="AB376" s="8"/>
      <c r="AC376" s="8"/>
      <c r="AD376" s="8"/>
      <c r="AE376" s="8"/>
      <c r="AF376" s="8"/>
      <c r="AG376" s="8"/>
      <c r="AH376" s="8"/>
      <c r="AI376" s="8"/>
      <c r="AJ376" s="8"/>
      <c r="AK376" s="8">
        <f t="shared" si="312"/>
        <v>0</v>
      </c>
      <c r="AL376" s="8">
        <f t="shared" si="313"/>
        <v>0</v>
      </c>
      <c r="AM376" s="8">
        <f t="shared" si="314"/>
        <v>0</v>
      </c>
      <c r="AN376" s="8">
        <f t="shared" si="315"/>
        <v>0</v>
      </c>
      <c r="AO376" s="8">
        <f t="shared" si="316"/>
        <v>0</v>
      </c>
      <c r="AP376" s="8">
        <f t="shared" si="317"/>
        <v>0</v>
      </c>
      <c r="AQ376" s="8">
        <f t="shared" si="318"/>
        <v>0</v>
      </c>
      <c r="AR376" s="8">
        <f t="shared" si="319"/>
        <v>0</v>
      </c>
      <c r="AS376" s="8">
        <f t="shared" si="320"/>
        <v>0</v>
      </c>
      <c r="AT376" s="8">
        <f t="shared" si="321"/>
        <v>0</v>
      </c>
      <c r="AU376" s="8">
        <f t="shared" si="322"/>
        <v>0</v>
      </c>
      <c r="AV376" s="8">
        <f t="shared" si="323"/>
        <v>0</v>
      </c>
      <c r="AW376" s="8">
        <f t="shared" si="324"/>
        <v>0</v>
      </c>
      <c r="AX376" s="8">
        <f t="shared" si="325"/>
        <v>0</v>
      </c>
      <c r="AY376" s="8">
        <f t="shared" si="326"/>
        <v>0</v>
      </c>
      <c r="AZ376" s="8">
        <f t="shared" si="327"/>
        <v>0</v>
      </c>
      <c r="BA376" s="8">
        <f t="shared" si="328"/>
        <v>0</v>
      </c>
      <c r="BB376" s="8">
        <f t="shared" si="329"/>
        <v>0</v>
      </c>
      <c r="BC376" s="8">
        <f t="shared" si="330"/>
        <v>0</v>
      </c>
      <c r="BD376" s="8">
        <f t="shared" si="331"/>
        <v>0</v>
      </c>
      <c r="BE376" s="8">
        <f t="shared" si="332"/>
        <v>0</v>
      </c>
      <c r="BF376" s="8">
        <f t="shared" si="333"/>
        <v>0</v>
      </c>
      <c r="BG376" s="8">
        <f t="shared" si="334"/>
        <v>0</v>
      </c>
      <c r="BH376" s="8">
        <f t="shared" si="335"/>
        <v>0</v>
      </c>
      <c r="BI376" s="8">
        <f t="shared" si="336"/>
        <v>0</v>
      </c>
      <c r="BJ376" s="8">
        <f t="shared" si="337"/>
        <v>0</v>
      </c>
      <c r="BK376" s="8">
        <f t="shared" si="338"/>
        <v>0</v>
      </c>
      <c r="BL376" s="8">
        <f t="shared" si="339"/>
        <v>0</v>
      </c>
      <c r="BM376" s="8">
        <f t="shared" si="340"/>
        <v>0</v>
      </c>
      <c r="BN376" s="8">
        <f t="shared" si="311"/>
        <v>0</v>
      </c>
      <c r="BO376" s="8">
        <f t="shared" si="341"/>
        <v>0</v>
      </c>
      <c r="BP376" s="8">
        <f t="shared" si="342"/>
        <v>0</v>
      </c>
      <c r="BQ376" s="8">
        <f t="shared" si="343"/>
        <v>0</v>
      </c>
      <c r="BR376" s="8">
        <f t="shared" si="344"/>
        <v>0</v>
      </c>
      <c r="BS376" s="8">
        <f t="shared" si="345"/>
        <v>0</v>
      </c>
      <c r="BT376" s="44">
        <f t="shared" si="346"/>
        <v>0</v>
      </c>
      <c r="BU376" s="7"/>
    </row>
    <row r="377" spans="1:73" s="15" customFormat="1" ht="28.8" x14ac:dyDescent="0.3">
      <c r="A377" s="4" t="s">
        <v>2811</v>
      </c>
      <c r="B377" s="4" t="s">
        <v>4295</v>
      </c>
      <c r="C377" s="4">
        <v>2017</v>
      </c>
      <c r="D377" s="4" t="s">
        <v>2642</v>
      </c>
      <c r="E377" s="4">
        <v>156</v>
      </c>
      <c r="F377" s="4"/>
      <c r="G377" s="4"/>
      <c r="H377" s="4">
        <v>380</v>
      </c>
      <c r="I377" s="4">
        <v>389</v>
      </c>
      <c r="J377" s="4"/>
      <c r="K377" s="4"/>
      <c r="L377" s="4" t="s">
        <v>2812</v>
      </c>
      <c r="M377" s="4" t="s">
        <v>2813</v>
      </c>
      <c r="N377" s="4" t="s">
        <v>2814</v>
      </c>
      <c r="O377" s="4" t="s">
        <v>2815</v>
      </c>
      <c r="P377" s="4" t="s">
        <v>2816</v>
      </c>
      <c r="Q377" s="4" t="s">
        <v>2817</v>
      </c>
      <c r="R377" s="4" t="s">
        <v>34</v>
      </c>
      <c r="S377" s="4" t="s">
        <v>33</v>
      </c>
      <c r="T377" s="4" t="s">
        <v>2818</v>
      </c>
      <c r="U377" s="69"/>
      <c r="V377" s="57" t="s">
        <v>63</v>
      </c>
      <c r="W377" s="58" t="s">
        <v>28</v>
      </c>
      <c r="X377" s="58" t="str">
        <f t="shared" si="347"/>
        <v>NPolymer-based</v>
      </c>
      <c r="Y377" s="58" t="s">
        <v>191</v>
      </c>
      <c r="Z377" s="58" t="str">
        <f t="shared" si="348"/>
        <v>NHEMOLYSIS</v>
      </c>
      <c r="AA377" s="58" t="str">
        <f t="shared" si="349"/>
        <v>NPolymer-basedHEMOLYSIS</v>
      </c>
      <c r="AB377" s="8"/>
      <c r="AC377" s="8"/>
      <c r="AD377" s="8"/>
      <c r="AE377" s="8"/>
      <c r="AF377" s="8"/>
      <c r="AG377" s="8"/>
      <c r="AH377" s="8"/>
      <c r="AI377" s="8"/>
      <c r="AJ377" s="8"/>
      <c r="AK377" s="8">
        <f t="shared" si="312"/>
        <v>0</v>
      </c>
      <c r="AL377" s="8">
        <f t="shared" si="313"/>
        <v>0</v>
      </c>
      <c r="AM377" s="8">
        <f t="shared" si="314"/>
        <v>0</v>
      </c>
      <c r="AN377" s="8">
        <f t="shared" si="315"/>
        <v>0</v>
      </c>
      <c r="AO377" s="8">
        <f t="shared" si="316"/>
        <v>0</v>
      </c>
      <c r="AP377" s="8">
        <f t="shared" si="317"/>
        <v>0</v>
      </c>
      <c r="AQ377" s="8">
        <f t="shared" si="318"/>
        <v>0</v>
      </c>
      <c r="AR377" s="8">
        <f t="shared" si="319"/>
        <v>0</v>
      </c>
      <c r="AS377" s="8">
        <f t="shared" si="320"/>
        <v>0</v>
      </c>
      <c r="AT377" s="8">
        <f t="shared" si="321"/>
        <v>0</v>
      </c>
      <c r="AU377" s="8">
        <f t="shared" si="322"/>
        <v>0</v>
      </c>
      <c r="AV377" s="8">
        <f t="shared" si="323"/>
        <v>0</v>
      </c>
      <c r="AW377" s="8">
        <f t="shared" si="324"/>
        <v>0</v>
      </c>
      <c r="AX377" s="8">
        <f t="shared" si="325"/>
        <v>0</v>
      </c>
      <c r="AY377" s="8">
        <f t="shared" si="326"/>
        <v>0</v>
      </c>
      <c r="AZ377" s="8">
        <f t="shared" si="327"/>
        <v>0</v>
      </c>
      <c r="BA377" s="8">
        <f t="shared" si="328"/>
        <v>0</v>
      </c>
      <c r="BB377" s="8">
        <f t="shared" si="329"/>
        <v>0</v>
      </c>
      <c r="BC377" s="8">
        <f t="shared" si="330"/>
        <v>0</v>
      </c>
      <c r="BD377" s="8">
        <f t="shared" si="331"/>
        <v>0</v>
      </c>
      <c r="BE377" s="8">
        <f t="shared" si="332"/>
        <v>0</v>
      </c>
      <c r="BF377" s="8">
        <f t="shared" si="333"/>
        <v>0</v>
      </c>
      <c r="BG377" s="8">
        <f t="shared" si="334"/>
        <v>0</v>
      </c>
      <c r="BH377" s="8">
        <f t="shared" si="335"/>
        <v>0</v>
      </c>
      <c r="BI377" s="8">
        <f t="shared" si="336"/>
        <v>0</v>
      </c>
      <c r="BJ377" s="8">
        <f t="shared" si="337"/>
        <v>0</v>
      </c>
      <c r="BK377" s="8">
        <f t="shared" si="338"/>
        <v>0</v>
      </c>
      <c r="BL377" s="8">
        <f t="shared" si="339"/>
        <v>0</v>
      </c>
      <c r="BM377" s="8">
        <f t="shared" si="340"/>
        <v>0</v>
      </c>
      <c r="BN377" s="8">
        <f t="shared" si="311"/>
        <v>0</v>
      </c>
      <c r="BO377" s="8">
        <f t="shared" si="341"/>
        <v>0</v>
      </c>
      <c r="BP377" s="8">
        <f t="shared" si="342"/>
        <v>0</v>
      </c>
      <c r="BQ377" s="8">
        <f t="shared" si="343"/>
        <v>0</v>
      </c>
      <c r="BR377" s="8">
        <f t="shared" si="344"/>
        <v>0</v>
      </c>
      <c r="BS377" s="8">
        <f t="shared" si="345"/>
        <v>0</v>
      </c>
      <c r="BT377" s="44">
        <f t="shared" si="346"/>
        <v>0</v>
      </c>
      <c r="BU377" s="7"/>
    </row>
    <row r="378" spans="1:73" s="15" customFormat="1" ht="28.8" x14ac:dyDescent="0.3">
      <c r="A378" s="4" t="s">
        <v>1874</v>
      </c>
      <c r="B378" s="4" t="s">
        <v>4215</v>
      </c>
      <c r="C378" s="4">
        <v>2017</v>
      </c>
      <c r="D378" s="4" t="s">
        <v>547</v>
      </c>
      <c r="E378" s="4">
        <v>105</v>
      </c>
      <c r="F378" s="4">
        <v>1</v>
      </c>
      <c r="G378" s="4"/>
      <c r="H378" s="4">
        <v>253</v>
      </c>
      <c r="I378" s="4">
        <v>264</v>
      </c>
      <c r="J378" s="4"/>
      <c r="K378" s="4"/>
      <c r="L378" s="4" t="s">
        <v>1875</v>
      </c>
      <c r="M378" s="4" t="s">
        <v>1876</v>
      </c>
      <c r="N378" s="4" t="s">
        <v>1877</v>
      </c>
      <c r="O378" s="4" t="s">
        <v>1878</v>
      </c>
      <c r="P378" s="4" t="s">
        <v>1879</v>
      </c>
      <c r="Q378" s="4" t="s">
        <v>1880</v>
      </c>
      <c r="R378" s="4" t="s">
        <v>34</v>
      </c>
      <c r="S378" s="4" t="s">
        <v>33</v>
      </c>
      <c r="T378" s="4" t="s">
        <v>1881</v>
      </c>
      <c r="U378" s="69"/>
      <c r="V378" s="57" t="s">
        <v>63</v>
      </c>
      <c r="W378" s="58" t="s">
        <v>26</v>
      </c>
      <c r="X378" s="58" t="str">
        <f t="shared" si="347"/>
        <v>NInorganic</v>
      </c>
      <c r="Y378" s="58" t="s">
        <v>191</v>
      </c>
      <c r="Z378" s="58" t="str">
        <f t="shared" si="348"/>
        <v>NHEMOLYSIS</v>
      </c>
      <c r="AA378" s="58" t="str">
        <f t="shared" si="349"/>
        <v>NInorganicHEMOLYSIS</v>
      </c>
      <c r="AB378" s="8"/>
      <c r="AC378" s="8"/>
      <c r="AD378" s="8"/>
      <c r="AE378" s="8"/>
      <c r="AF378" s="8"/>
      <c r="AG378" s="8"/>
      <c r="AH378" s="8"/>
      <c r="AI378" s="8"/>
      <c r="AJ378" s="8"/>
      <c r="AK378" s="8">
        <f t="shared" si="312"/>
        <v>0</v>
      </c>
      <c r="AL378" s="8">
        <f t="shared" si="313"/>
        <v>0</v>
      </c>
      <c r="AM378" s="8">
        <f t="shared" si="314"/>
        <v>0</v>
      </c>
      <c r="AN378" s="8">
        <f t="shared" si="315"/>
        <v>0</v>
      </c>
      <c r="AO378" s="8">
        <f t="shared" si="316"/>
        <v>0</v>
      </c>
      <c r="AP378" s="8">
        <f t="shared" si="317"/>
        <v>0</v>
      </c>
      <c r="AQ378" s="8">
        <f t="shared" si="318"/>
        <v>0</v>
      </c>
      <c r="AR378" s="8">
        <f t="shared" si="319"/>
        <v>0</v>
      </c>
      <c r="AS378" s="8">
        <f t="shared" si="320"/>
        <v>0</v>
      </c>
      <c r="AT378" s="8">
        <f t="shared" si="321"/>
        <v>0</v>
      </c>
      <c r="AU378" s="8">
        <f t="shared" si="322"/>
        <v>0</v>
      </c>
      <c r="AV378" s="8">
        <f t="shared" si="323"/>
        <v>0</v>
      </c>
      <c r="AW378" s="8">
        <f t="shared" si="324"/>
        <v>0</v>
      </c>
      <c r="AX378" s="8">
        <f t="shared" si="325"/>
        <v>0</v>
      </c>
      <c r="AY378" s="8">
        <f t="shared" si="326"/>
        <v>0</v>
      </c>
      <c r="AZ378" s="8">
        <f t="shared" si="327"/>
        <v>0</v>
      </c>
      <c r="BA378" s="8">
        <f t="shared" si="328"/>
        <v>0</v>
      </c>
      <c r="BB378" s="8">
        <f t="shared" si="329"/>
        <v>0</v>
      </c>
      <c r="BC378" s="8">
        <f t="shared" si="330"/>
        <v>0</v>
      </c>
      <c r="BD378" s="8">
        <f t="shared" si="331"/>
        <v>0</v>
      </c>
      <c r="BE378" s="8">
        <f t="shared" si="332"/>
        <v>0</v>
      </c>
      <c r="BF378" s="8">
        <f t="shared" si="333"/>
        <v>0</v>
      </c>
      <c r="BG378" s="8">
        <f t="shared" si="334"/>
        <v>0</v>
      </c>
      <c r="BH378" s="8">
        <f t="shared" si="335"/>
        <v>0</v>
      </c>
      <c r="BI378" s="8">
        <f t="shared" si="336"/>
        <v>0</v>
      </c>
      <c r="BJ378" s="8">
        <f t="shared" si="337"/>
        <v>0</v>
      </c>
      <c r="BK378" s="8">
        <f t="shared" si="338"/>
        <v>0</v>
      </c>
      <c r="BL378" s="8">
        <f t="shared" si="339"/>
        <v>0</v>
      </c>
      <c r="BM378" s="8">
        <f t="shared" si="340"/>
        <v>0</v>
      </c>
      <c r="BN378" s="8">
        <f t="shared" si="311"/>
        <v>0</v>
      </c>
      <c r="BO378" s="8">
        <f t="shared" si="341"/>
        <v>0</v>
      </c>
      <c r="BP378" s="8">
        <f t="shared" si="342"/>
        <v>0</v>
      </c>
      <c r="BQ378" s="8">
        <f t="shared" si="343"/>
        <v>0</v>
      </c>
      <c r="BR378" s="8">
        <f t="shared" si="344"/>
        <v>0</v>
      </c>
      <c r="BS378" s="8">
        <f t="shared" si="345"/>
        <v>0</v>
      </c>
      <c r="BT378" s="44">
        <f t="shared" si="346"/>
        <v>0</v>
      </c>
      <c r="BU378" s="7"/>
    </row>
    <row r="379" spans="1:73" s="15" customFormat="1" ht="28.8" x14ac:dyDescent="0.3">
      <c r="A379" s="4" t="s">
        <v>2819</v>
      </c>
      <c r="B379" s="4" t="s">
        <v>4296</v>
      </c>
      <c r="C379" s="4">
        <v>2016</v>
      </c>
      <c r="D379" s="4" t="s">
        <v>1301</v>
      </c>
      <c r="E379" s="4">
        <v>2</v>
      </c>
      <c r="F379" s="4">
        <v>12</v>
      </c>
      <c r="G379" s="4"/>
      <c r="H379" s="4">
        <v>2139</v>
      </c>
      <c r="I379" s="4">
        <v>2152</v>
      </c>
      <c r="J379" s="4"/>
      <c r="K379" s="4"/>
      <c r="L379" s="4" t="s">
        <v>2820</v>
      </c>
      <c r="M379" s="4" t="s">
        <v>2821</v>
      </c>
      <c r="N379" s="4" t="s">
        <v>2822</v>
      </c>
      <c r="O379" s="4" t="s">
        <v>2823</v>
      </c>
      <c r="P379" s="4" t="s">
        <v>2824</v>
      </c>
      <c r="Q379" s="4" t="s">
        <v>2825</v>
      </c>
      <c r="R379" s="4" t="s">
        <v>34</v>
      </c>
      <c r="S379" s="4" t="s">
        <v>33</v>
      </c>
      <c r="T379" s="4" t="s">
        <v>2826</v>
      </c>
      <c r="U379" s="69"/>
      <c r="V379" s="57" t="s">
        <v>63</v>
      </c>
      <c r="W379" s="58" t="s">
        <v>26</v>
      </c>
      <c r="X379" s="58" t="str">
        <f t="shared" si="347"/>
        <v>NInorganic</v>
      </c>
      <c r="Y379" s="58" t="s">
        <v>191</v>
      </c>
      <c r="Z379" s="58" t="str">
        <f t="shared" si="348"/>
        <v>NHEMOLYSIS</v>
      </c>
      <c r="AA379" s="58" t="str">
        <f t="shared" si="349"/>
        <v>NInorganicHEMOLYSIS</v>
      </c>
      <c r="AB379" s="8"/>
      <c r="AC379" s="8"/>
      <c r="AD379" s="8"/>
      <c r="AE379" s="8"/>
      <c r="AF379" s="8"/>
      <c r="AG379" s="8"/>
      <c r="AH379" s="8"/>
      <c r="AI379" s="8"/>
      <c r="AJ379" s="8"/>
      <c r="AK379" s="8">
        <f t="shared" si="312"/>
        <v>0</v>
      </c>
      <c r="AL379" s="8">
        <f t="shared" si="313"/>
        <v>0</v>
      </c>
      <c r="AM379" s="8">
        <f t="shared" si="314"/>
        <v>0</v>
      </c>
      <c r="AN379" s="8">
        <f t="shared" si="315"/>
        <v>0</v>
      </c>
      <c r="AO379" s="8">
        <f t="shared" si="316"/>
        <v>0</v>
      </c>
      <c r="AP379" s="8">
        <f t="shared" si="317"/>
        <v>0</v>
      </c>
      <c r="AQ379" s="8">
        <f t="shared" si="318"/>
        <v>0</v>
      </c>
      <c r="AR379" s="8">
        <f t="shared" si="319"/>
        <v>0</v>
      </c>
      <c r="AS379" s="8">
        <f t="shared" si="320"/>
        <v>0</v>
      </c>
      <c r="AT379" s="8">
        <f t="shared" si="321"/>
        <v>0</v>
      </c>
      <c r="AU379" s="8">
        <f t="shared" si="322"/>
        <v>0</v>
      </c>
      <c r="AV379" s="8">
        <f t="shared" si="323"/>
        <v>0</v>
      </c>
      <c r="AW379" s="8">
        <f t="shared" si="324"/>
        <v>0</v>
      </c>
      <c r="AX379" s="8">
        <f t="shared" si="325"/>
        <v>0</v>
      </c>
      <c r="AY379" s="8">
        <f t="shared" si="326"/>
        <v>0</v>
      </c>
      <c r="AZ379" s="8">
        <f t="shared" si="327"/>
        <v>0</v>
      </c>
      <c r="BA379" s="8">
        <f t="shared" si="328"/>
        <v>0</v>
      </c>
      <c r="BB379" s="8">
        <f t="shared" si="329"/>
        <v>0</v>
      </c>
      <c r="BC379" s="8">
        <f t="shared" si="330"/>
        <v>0</v>
      </c>
      <c r="BD379" s="8">
        <f t="shared" si="331"/>
        <v>0</v>
      </c>
      <c r="BE379" s="8">
        <f t="shared" si="332"/>
        <v>0</v>
      </c>
      <c r="BF379" s="8">
        <f t="shared" si="333"/>
        <v>0</v>
      </c>
      <c r="BG379" s="8">
        <f t="shared" si="334"/>
        <v>0</v>
      </c>
      <c r="BH379" s="8">
        <f t="shared" si="335"/>
        <v>0</v>
      </c>
      <c r="BI379" s="8">
        <f t="shared" si="336"/>
        <v>0</v>
      </c>
      <c r="BJ379" s="8">
        <f t="shared" si="337"/>
        <v>0</v>
      </c>
      <c r="BK379" s="8">
        <f t="shared" si="338"/>
        <v>0</v>
      </c>
      <c r="BL379" s="8">
        <f t="shared" si="339"/>
        <v>0</v>
      </c>
      <c r="BM379" s="8">
        <f t="shared" si="340"/>
        <v>0</v>
      </c>
      <c r="BN379" s="8">
        <f t="shared" si="311"/>
        <v>0</v>
      </c>
      <c r="BO379" s="8">
        <f t="shared" si="341"/>
        <v>0</v>
      </c>
      <c r="BP379" s="8">
        <f t="shared" si="342"/>
        <v>0</v>
      </c>
      <c r="BQ379" s="8">
        <f t="shared" si="343"/>
        <v>0</v>
      </c>
      <c r="BR379" s="8">
        <f t="shared" si="344"/>
        <v>0</v>
      </c>
      <c r="BS379" s="8">
        <f t="shared" si="345"/>
        <v>0</v>
      </c>
      <c r="BT379" s="44">
        <f t="shared" si="346"/>
        <v>0</v>
      </c>
      <c r="BU379" s="7"/>
    </row>
    <row r="380" spans="1:73" s="15" customFormat="1" ht="28.8" x14ac:dyDescent="0.3">
      <c r="A380" s="4" t="s">
        <v>2827</v>
      </c>
      <c r="B380" s="4" t="s">
        <v>4297</v>
      </c>
      <c r="C380" s="4">
        <v>2016</v>
      </c>
      <c r="D380" s="4" t="s">
        <v>2828</v>
      </c>
      <c r="E380" s="4">
        <v>11</v>
      </c>
      <c r="F380" s="4">
        <v>1</v>
      </c>
      <c r="G380" s="4">
        <v>57</v>
      </c>
      <c r="H380" s="4">
        <v>1</v>
      </c>
      <c r="I380" s="4">
        <v>12</v>
      </c>
      <c r="J380" s="4"/>
      <c r="K380" s="4">
        <v>1</v>
      </c>
      <c r="L380" s="4" t="s">
        <v>2829</v>
      </c>
      <c r="M380" s="4" t="s">
        <v>2830</v>
      </c>
      <c r="N380" s="4" t="s">
        <v>2831</v>
      </c>
      <c r="O380" s="4" t="s">
        <v>2832</v>
      </c>
      <c r="P380" s="4" t="s">
        <v>2833</v>
      </c>
      <c r="Q380" s="4" t="s">
        <v>2834</v>
      </c>
      <c r="R380" s="4" t="s">
        <v>34</v>
      </c>
      <c r="S380" s="4" t="s">
        <v>33</v>
      </c>
      <c r="T380" s="4" t="s">
        <v>2835</v>
      </c>
      <c r="U380" s="69"/>
      <c r="V380" s="57" t="s">
        <v>63</v>
      </c>
      <c r="W380" s="58" t="s">
        <v>26</v>
      </c>
      <c r="X380" s="58" t="str">
        <f t="shared" si="347"/>
        <v>NInorganic</v>
      </c>
      <c r="Y380" s="58" t="s">
        <v>191</v>
      </c>
      <c r="Z380" s="58" t="str">
        <f t="shared" si="348"/>
        <v>NHEMOLYSIS</v>
      </c>
      <c r="AA380" s="58" t="str">
        <f t="shared" si="349"/>
        <v>NInorganicHEMOLYSIS</v>
      </c>
      <c r="AB380" s="8"/>
      <c r="AC380" s="8"/>
      <c r="AD380" s="8"/>
      <c r="AE380" s="8"/>
      <c r="AF380" s="8"/>
      <c r="AG380" s="8"/>
      <c r="AH380" s="8"/>
      <c r="AI380" s="8"/>
      <c r="AJ380" s="8"/>
      <c r="AK380" s="8">
        <f t="shared" si="312"/>
        <v>0</v>
      </c>
      <c r="AL380" s="8">
        <f t="shared" si="313"/>
        <v>0</v>
      </c>
      <c r="AM380" s="8">
        <f t="shared" si="314"/>
        <v>0</v>
      </c>
      <c r="AN380" s="8">
        <f t="shared" si="315"/>
        <v>0</v>
      </c>
      <c r="AO380" s="8">
        <f t="shared" si="316"/>
        <v>0</v>
      </c>
      <c r="AP380" s="8">
        <f t="shared" si="317"/>
        <v>0</v>
      </c>
      <c r="AQ380" s="8">
        <f t="shared" si="318"/>
        <v>0</v>
      </c>
      <c r="AR380" s="8">
        <f t="shared" si="319"/>
        <v>0</v>
      </c>
      <c r="AS380" s="8">
        <f t="shared" si="320"/>
        <v>0</v>
      </c>
      <c r="AT380" s="8">
        <f t="shared" si="321"/>
        <v>0</v>
      </c>
      <c r="AU380" s="8">
        <f t="shared" si="322"/>
        <v>0</v>
      </c>
      <c r="AV380" s="8">
        <f t="shared" si="323"/>
        <v>0</v>
      </c>
      <c r="AW380" s="8">
        <f t="shared" si="324"/>
        <v>0</v>
      </c>
      <c r="AX380" s="8">
        <f t="shared" si="325"/>
        <v>0</v>
      </c>
      <c r="AY380" s="8">
        <f t="shared" si="326"/>
        <v>0</v>
      </c>
      <c r="AZ380" s="8">
        <f t="shared" si="327"/>
        <v>0</v>
      </c>
      <c r="BA380" s="8">
        <f t="shared" si="328"/>
        <v>0</v>
      </c>
      <c r="BB380" s="8">
        <f t="shared" si="329"/>
        <v>0</v>
      </c>
      <c r="BC380" s="8">
        <f t="shared" si="330"/>
        <v>0</v>
      </c>
      <c r="BD380" s="8">
        <f t="shared" si="331"/>
        <v>0</v>
      </c>
      <c r="BE380" s="8">
        <f t="shared" si="332"/>
        <v>0</v>
      </c>
      <c r="BF380" s="8">
        <f t="shared" si="333"/>
        <v>0</v>
      </c>
      <c r="BG380" s="8">
        <f t="shared" si="334"/>
        <v>0</v>
      </c>
      <c r="BH380" s="8">
        <f t="shared" si="335"/>
        <v>0</v>
      </c>
      <c r="BI380" s="8">
        <f t="shared" si="336"/>
        <v>0</v>
      </c>
      <c r="BJ380" s="8">
        <f t="shared" si="337"/>
        <v>0</v>
      </c>
      <c r="BK380" s="8">
        <f t="shared" si="338"/>
        <v>0</v>
      </c>
      <c r="BL380" s="8">
        <f t="shared" si="339"/>
        <v>0</v>
      </c>
      <c r="BM380" s="8">
        <f t="shared" si="340"/>
        <v>0</v>
      </c>
      <c r="BN380" s="8">
        <f t="shared" si="311"/>
        <v>0</v>
      </c>
      <c r="BO380" s="8">
        <f t="shared" si="341"/>
        <v>0</v>
      </c>
      <c r="BP380" s="8">
        <f t="shared" si="342"/>
        <v>0</v>
      </c>
      <c r="BQ380" s="8">
        <f t="shared" si="343"/>
        <v>0</v>
      </c>
      <c r="BR380" s="8">
        <f t="shared" si="344"/>
        <v>0</v>
      </c>
      <c r="BS380" s="8">
        <f t="shared" si="345"/>
        <v>0</v>
      </c>
      <c r="BT380" s="44">
        <f t="shared" si="346"/>
        <v>0</v>
      </c>
      <c r="BU380" s="7"/>
    </row>
    <row r="381" spans="1:73" s="15" customFormat="1" ht="28.8" x14ac:dyDescent="0.3">
      <c r="A381" s="4" t="s">
        <v>2836</v>
      </c>
      <c r="B381" s="4" t="s">
        <v>4298</v>
      </c>
      <c r="C381" s="4">
        <v>2016</v>
      </c>
      <c r="D381" s="4" t="s">
        <v>2837</v>
      </c>
      <c r="E381" s="4">
        <v>97</v>
      </c>
      <c r="F381" s="4"/>
      <c r="G381" s="4"/>
      <c r="H381" s="4">
        <v>346</v>
      </c>
      <c r="I381" s="4">
        <v>353</v>
      </c>
      <c r="J381" s="4"/>
      <c r="K381" s="4"/>
      <c r="L381" s="4" t="s">
        <v>2838</v>
      </c>
      <c r="M381" s="4" t="s">
        <v>2839</v>
      </c>
      <c r="N381" s="4" t="s">
        <v>2840</v>
      </c>
      <c r="O381" s="4" t="s">
        <v>2841</v>
      </c>
      <c r="P381" s="4" t="s">
        <v>2842</v>
      </c>
      <c r="Q381" s="4" t="s">
        <v>2843</v>
      </c>
      <c r="R381" s="4" t="s">
        <v>34</v>
      </c>
      <c r="S381" s="4" t="s">
        <v>33</v>
      </c>
      <c r="T381" s="4" t="s">
        <v>2844</v>
      </c>
      <c r="U381" s="69"/>
      <c r="V381" s="57" t="s">
        <v>63</v>
      </c>
      <c r="W381" s="58" t="s">
        <v>26</v>
      </c>
      <c r="X381" s="58" t="str">
        <f t="shared" si="347"/>
        <v>NInorganic</v>
      </c>
      <c r="Y381" s="58" t="s">
        <v>191</v>
      </c>
      <c r="Z381" s="58" t="str">
        <f t="shared" si="348"/>
        <v>NHEMOLYSIS</v>
      </c>
      <c r="AA381" s="58" t="str">
        <f t="shared" si="349"/>
        <v>NInorganicHEMOLYSIS</v>
      </c>
      <c r="AB381" s="8"/>
      <c r="AC381" s="8"/>
      <c r="AD381" s="8"/>
      <c r="AE381" s="8"/>
      <c r="AF381" s="8"/>
      <c r="AG381" s="8"/>
      <c r="AH381" s="8"/>
      <c r="AI381" s="8"/>
      <c r="AJ381" s="8"/>
      <c r="AK381" s="8">
        <f t="shared" si="312"/>
        <v>0</v>
      </c>
      <c r="AL381" s="8">
        <f t="shared" si="313"/>
        <v>0</v>
      </c>
      <c r="AM381" s="8">
        <f t="shared" si="314"/>
        <v>0</v>
      </c>
      <c r="AN381" s="8">
        <f t="shared" si="315"/>
        <v>0</v>
      </c>
      <c r="AO381" s="8">
        <f t="shared" si="316"/>
        <v>0</v>
      </c>
      <c r="AP381" s="8">
        <f t="shared" si="317"/>
        <v>0</v>
      </c>
      <c r="AQ381" s="8">
        <f t="shared" si="318"/>
        <v>0</v>
      </c>
      <c r="AR381" s="8">
        <f t="shared" si="319"/>
        <v>0</v>
      </c>
      <c r="AS381" s="8">
        <f t="shared" si="320"/>
        <v>0</v>
      </c>
      <c r="AT381" s="8">
        <f t="shared" si="321"/>
        <v>0</v>
      </c>
      <c r="AU381" s="8">
        <f t="shared" si="322"/>
        <v>0</v>
      </c>
      <c r="AV381" s="8">
        <f t="shared" si="323"/>
        <v>0</v>
      </c>
      <c r="AW381" s="8">
        <f t="shared" si="324"/>
        <v>0</v>
      </c>
      <c r="AX381" s="8">
        <f t="shared" si="325"/>
        <v>0</v>
      </c>
      <c r="AY381" s="8">
        <f t="shared" si="326"/>
        <v>0</v>
      </c>
      <c r="AZ381" s="8">
        <f t="shared" si="327"/>
        <v>0</v>
      </c>
      <c r="BA381" s="8">
        <f t="shared" si="328"/>
        <v>0</v>
      </c>
      <c r="BB381" s="8">
        <f t="shared" si="329"/>
        <v>0</v>
      </c>
      <c r="BC381" s="8">
        <f t="shared" si="330"/>
        <v>0</v>
      </c>
      <c r="BD381" s="8">
        <f t="shared" si="331"/>
        <v>0</v>
      </c>
      <c r="BE381" s="8">
        <f t="shared" si="332"/>
        <v>0</v>
      </c>
      <c r="BF381" s="8">
        <f t="shared" si="333"/>
        <v>0</v>
      </c>
      <c r="BG381" s="8">
        <f t="shared" si="334"/>
        <v>0</v>
      </c>
      <c r="BH381" s="8">
        <f t="shared" si="335"/>
        <v>0</v>
      </c>
      <c r="BI381" s="8">
        <f t="shared" si="336"/>
        <v>0</v>
      </c>
      <c r="BJ381" s="8">
        <f t="shared" si="337"/>
        <v>0</v>
      </c>
      <c r="BK381" s="8">
        <f t="shared" si="338"/>
        <v>0</v>
      </c>
      <c r="BL381" s="8">
        <f t="shared" si="339"/>
        <v>0</v>
      </c>
      <c r="BM381" s="8">
        <f t="shared" si="340"/>
        <v>0</v>
      </c>
      <c r="BN381" s="8">
        <f t="shared" ref="BN381:BN444" si="350">IF(AND($Z381=BN$2,AD381="x"),1,0)</f>
        <v>0</v>
      </c>
      <c r="BO381" s="8">
        <f t="shared" si="341"/>
        <v>0</v>
      </c>
      <c r="BP381" s="8">
        <f t="shared" si="342"/>
        <v>0</v>
      </c>
      <c r="BQ381" s="8">
        <f t="shared" si="343"/>
        <v>0</v>
      </c>
      <c r="BR381" s="8">
        <f t="shared" si="344"/>
        <v>0</v>
      </c>
      <c r="BS381" s="8">
        <f t="shared" si="345"/>
        <v>0</v>
      </c>
      <c r="BT381" s="44">
        <f t="shared" si="346"/>
        <v>0</v>
      </c>
      <c r="BU381" s="7"/>
    </row>
    <row r="382" spans="1:73" s="15" customFormat="1" ht="28.8" x14ac:dyDescent="0.3">
      <c r="A382" s="4" t="s">
        <v>2845</v>
      </c>
      <c r="B382" s="4" t="s">
        <v>4299</v>
      </c>
      <c r="C382" s="4">
        <v>2016</v>
      </c>
      <c r="D382" s="4" t="s">
        <v>90</v>
      </c>
      <c r="E382" s="4">
        <v>6</v>
      </c>
      <c r="F382" s="4"/>
      <c r="G382" s="4">
        <v>35020</v>
      </c>
      <c r="H382" s="4"/>
      <c r="I382" s="4"/>
      <c r="J382" s="4"/>
      <c r="K382" s="4"/>
      <c r="L382" s="4" t="s">
        <v>2846</v>
      </c>
      <c r="M382" s="4" t="s">
        <v>2847</v>
      </c>
      <c r="N382" s="4" t="s">
        <v>2848</v>
      </c>
      <c r="O382" s="4" t="s">
        <v>2849</v>
      </c>
      <c r="P382" s="4" t="s">
        <v>2850</v>
      </c>
      <c r="Q382" s="4"/>
      <c r="R382" s="4" t="s">
        <v>34</v>
      </c>
      <c r="S382" s="4" t="s">
        <v>33</v>
      </c>
      <c r="T382" s="4" t="s">
        <v>2851</v>
      </c>
      <c r="U382" s="69"/>
      <c r="V382" s="57" t="s">
        <v>63</v>
      </c>
      <c r="W382" s="58" t="s">
        <v>26</v>
      </c>
      <c r="X382" s="58" t="str">
        <f t="shared" si="347"/>
        <v>NInorganic</v>
      </c>
      <c r="Y382" s="58" t="s">
        <v>191</v>
      </c>
      <c r="Z382" s="58" t="str">
        <f t="shared" si="348"/>
        <v>NHEMOLYSIS</v>
      </c>
      <c r="AA382" s="58" t="str">
        <f t="shared" si="349"/>
        <v>NInorganicHEMOLYSIS</v>
      </c>
      <c r="AB382" s="8"/>
      <c r="AC382" s="8"/>
      <c r="AD382" s="8"/>
      <c r="AE382" s="8"/>
      <c r="AF382" s="8"/>
      <c r="AG382" s="8"/>
      <c r="AH382" s="8"/>
      <c r="AI382" s="8"/>
      <c r="AJ382" s="8"/>
      <c r="AK382" s="8">
        <f t="shared" si="312"/>
        <v>0</v>
      </c>
      <c r="AL382" s="8">
        <f t="shared" si="313"/>
        <v>0</v>
      </c>
      <c r="AM382" s="8">
        <f t="shared" si="314"/>
        <v>0</v>
      </c>
      <c r="AN382" s="8">
        <f t="shared" si="315"/>
        <v>0</v>
      </c>
      <c r="AO382" s="8">
        <f t="shared" si="316"/>
        <v>0</v>
      </c>
      <c r="AP382" s="8">
        <f t="shared" si="317"/>
        <v>0</v>
      </c>
      <c r="AQ382" s="8">
        <f t="shared" si="318"/>
        <v>0</v>
      </c>
      <c r="AR382" s="8">
        <f t="shared" si="319"/>
        <v>0</v>
      </c>
      <c r="AS382" s="8">
        <f t="shared" si="320"/>
        <v>0</v>
      </c>
      <c r="AT382" s="8">
        <f t="shared" si="321"/>
        <v>0</v>
      </c>
      <c r="AU382" s="8">
        <f t="shared" si="322"/>
        <v>0</v>
      </c>
      <c r="AV382" s="8">
        <f t="shared" si="323"/>
        <v>0</v>
      </c>
      <c r="AW382" s="8">
        <f t="shared" si="324"/>
        <v>0</v>
      </c>
      <c r="AX382" s="8">
        <f t="shared" si="325"/>
        <v>0</v>
      </c>
      <c r="AY382" s="8">
        <f t="shared" si="326"/>
        <v>0</v>
      </c>
      <c r="AZ382" s="8">
        <f t="shared" si="327"/>
        <v>0</v>
      </c>
      <c r="BA382" s="8">
        <f t="shared" si="328"/>
        <v>0</v>
      </c>
      <c r="BB382" s="8">
        <f t="shared" si="329"/>
        <v>0</v>
      </c>
      <c r="BC382" s="8">
        <f t="shared" si="330"/>
        <v>0</v>
      </c>
      <c r="BD382" s="8">
        <f t="shared" si="331"/>
        <v>0</v>
      </c>
      <c r="BE382" s="8">
        <f t="shared" si="332"/>
        <v>0</v>
      </c>
      <c r="BF382" s="8">
        <f t="shared" si="333"/>
        <v>0</v>
      </c>
      <c r="BG382" s="8">
        <f t="shared" si="334"/>
        <v>0</v>
      </c>
      <c r="BH382" s="8">
        <f t="shared" si="335"/>
        <v>0</v>
      </c>
      <c r="BI382" s="8">
        <f t="shared" si="336"/>
        <v>0</v>
      </c>
      <c r="BJ382" s="8">
        <f t="shared" si="337"/>
        <v>0</v>
      </c>
      <c r="BK382" s="8">
        <f t="shared" si="338"/>
        <v>0</v>
      </c>
      <c r="BL382" s="8">
        <f t="shared" si="339"/>
        <v>0</v>
      </c>
      <c r="BM382" s="8">
        <f t="shared" si="340"/>
        <v>0</v>
      </c>
      <c r="BN382" s="8">
        <f t="shared" si="350"/>
        <v>0</v>
      </c>
      <c r="BO382" s="8">
        <f t="shared" si="341"/>
        <v>0</v>
      </c>
      <c r="BP382" s="8">
        <f t="shared" si="342"/>
        <v>0</v>
      </c>
      <c r="BQ382" s="8">
        <f t="shared" si="343"/>
        <v>0</v>
      </c>
      <c r="BR382" s="8">
        <f t="shared" si="344"/>
        <v>0</v>
      </c>
      <c r="BS382" s="8">
        <f t="shared" si="345"/>
        <v>0</v>
      </c>
      <c r="BT382" s="44">
        <f t="shared" si="346"/>
        <v>0</v>
      </c>
      <c r="BU382" s="7"/>
    </row>
    <row r="383" spans="1:73" s="15" customFormat="1" ht="28.8" x14ac:dyDescent="0.3">
      <c r="A383" s="4" t="s">
        <v>2852</v>
      </c>
      <c r="B383" s="4" t="s">
        <v>4300</v>
      </c>
      <c r="C383" s="4">
        <v>2016</v>
      </c>
      <c r="D383" s="4" t="s">
        <v>983</v>
      </c>
      <c r="E383" s="4">
        <v>146</v>
      </c>
      <c r="F383" s="4"/>
      <c r="G383" s="4"/>
      <c r="H383" s="4">
        <v>84</v>
      </c>
      <c r="I383" s="4">
        <v>96</v>
      </c>
      <c r="J383" s="4"/>
      <c r="K383" s="4"/>
      <c r="L383" s="4" t="s">
        <v>2853</v>
      </c>
      <c r="M383" s="4" t="s">
        <v>2854</v>
      </c>
      <c r="N383" s="4" t="s">
        <v>2855</v>
      </c>
      <c r="O383" s="4" t="s">
        <v>2856</v>
      </c>
      <c r="P383" s="4" t="s">
        <v>2857</v>
      </c>
      <c r="Q383" s="4" t="s">
        <v>2858</v>
      </c>
      <c r="R383" s="4" t="s">
        <v>34</v>
      </c>
      <c r="S383" s="4" t="s">
        <v>33</v>
      </c>
      <c r="T383" s="4" t="s">
        <v>2859</v>
      </c>
      <c r="U383" s="69"/>
      <c r="V383" s="57" t="s">
        <v>63</v>
      </c>
      <c r="W383" s="58" t="s">
        <v>28</v>
      </c>
      <c r="X383" s="58" t="str">
        <f t="shared" si="347"/>
        <v>NPolymer-based</v>
      </c>
      <c r="Y383" s="58" t="s">
        <v>191</v>
      </c>
      <c r="Z383" s="58" t="str">
        <f t="shared" si="348"/>
        <v>NHEMOLYSIS</v>
      </c>
      <c r="AA383" s="58" t="str">
        <f t="shared" si="349"/>
        <v>NPolymer-basedHEMOLYSIS</v>
      </c>
      <c r="AB383" s="8"/>
      <c r="AC383" s="8"/>
      <c r="AD383" s="8"/>
      <c r="AE383" s="8"/>
      <c r="AF383" s="8"/>
      <c r="AG383" s="8"/>
      <c r="AH383" s="8"/>
      <c r="AI383" s="8"/>
      <c r="AJ383" s="8"/>
      <c r="AK383" s="8">
        <f t="shared" si="312"/>
        <v>0</v>
      </c>
      <c r="AL383" s="8">
        <f t="shared" si="313"/>
        <v>0</v>
      </c>
      <c r="AM383" s="8">
        <f t="shared" si="314"/>
        <v>0</v>
      </c>
      <c r="AN383" s="8">
        <f t="shared" si="315"/>
        <v>0</v>
      </c>
      <c r="AO383" s="8">
        <f t="shared" si="316"/>
        <v>0</v>
      </c>
      <c r="AP383" s="8">
        <f t="shared" si="317"/>
        <v>0</v>
      </c>
      <c r="AQ383" s="8">
        <f t="shared" si="318"/>
        <v>0</v>
      </c>
      <c r="AR383" s="8">
        <f t="shared" si="319"/>
        <v>0</v>
      </c>
      <c r="AS383" s="8">
        <f t="shared" si="320"/>
        <v>0</v>
      </c>
      <c r="AT383" s="8">
        <f t="shared" si="321"/>
        <v>0</v>
      </c>
      <c r="AU383" s="8">
        <f t="shared" si="322"/>
        <v>0</v>
      </c>
      <c r="AV383" s="8">
        <f t="shared" si="323"/>
        <v>0</v>
      </c>
      <c r="AW383" s="8">
        <f t="shared" si="324"/>
        <v>0</v>
      </c>
      <c r="AX383" s="8">
        <f t="shared" si="325"/>
        <v>0</v>
      </c>
      <c r="AY383" s="8">
        <f t="shared" si="326"/>
        <v>0</v>
      </c>
      <c r="AZ383" s="8">
        <f t="shared" si="327"/>
        <v>0</v>
      </c>
      <c r="BA383" s="8">
        <f t="shared" si="328"/>
        <v>0</v>
      </c>
      <c r="BB383" s="8">
        <f t="shared" si="329"/>
        <v>0</v>
      </c>
      <c r="BC383" s="8">
        <f t="shared" si="330"/>
        <v>0</v>
      </c>
      <c r="BD383" s="8">
        <f t="shared" si="331"/>
        <v>0</v>
      </c>
      <c r="BE383" s="8">
        <f t="shared" si="332"/>
        <v>0</v>
      </c>
      <c r="BF383" s="8">
        <f t="shared" si="333"/>
        <v>0</v>
      </c>
      <c r="BG383" s="8">
        <f t="shared" si="334"/>
        <v>0</v>
      </c>
      <c r="BH383" s="8">
        <f t="shared" si="335"/>
        <v>0</v>
      </c>
      <c r="BI383" s="8">
        <f t="shared" si="336"/>
        <v>0</v>
      </c>
      <c r="BJ383" s="8">
        <f t="shared" si="337"/>
        <v>0</v>
      </c>
      <c r="BK383" s="8">
        <f t="shared" si="338"/>
        <v>0</v>
      </c>
      <c r="BL383" s="8">
        <f t="shared" si="339"/>
        <v>0</v>
      </c>
      <c r="BM383" s="8">
        <f t="shared" si="340"/>
        <v>0</v>
      </c>
      <c r="BN383" s="8">
        <f t="shared" si="350"/>
        <v>0</v>
      </c>
      <c r="BO383" s="8">
        <f t="shared" si="341"/>
        <v>0</v>
      </c>
      <c r="BP383" s="8">
        <f t="shared" si="342"/>
        <v>0</v>
      </c>
      <c r="BQ383" s="8">
        <f t="shared" si="343"/>
        <v>0</v>
      </c>
      <c r="BR383" s="8">
        <f t="shared" si="344"/>
        <v>0</v>
      </c>
      <c r="BS383" s="8">
        <f t="shared" si="345"/>
        <v>0</v>
      </c>
      <c r="BT383" s="44">
        <f t="shared" si="346"/>
        <v>0</v>
      </c>
      <c r="BU383" s="7"/>
    </row>
    <row r="384" spans="1:73" s="15" customFormat="1" ht="28.8" x14ac:dyDescent="0.3">
      <c r="A384" s="4" t="s">
        <v>1300</v>
      </c>
      <c r="B384" s="4" t="s">
        <v>4169</v>
      </c>
      <c r="C384" s="4">
        <v>2016</v>
      </c>
      <c r="D384" s="4" t="s">
        <v>1301</v>
      </c>
      <c r="E384" s="4">
        <v>2</v>
      </c>
      <c r="F384" s="4">
        <v>9</v>
      </c>
      <c r="G384" s="4"/>
      <c r="H384" s="4">
        <v>1608</v>
      </c>
      <c r="I384" s="4">
        <v>1618</v>
      </c>
      <c r="J384" s="4"/>
      <c r="K384" s="4"/>
      <c r="L384" s="4" t="s">
        <v>1302</v>
      </c>
      <c r="M384" s="4" t="s">
        <v>1303</v>
      </c>
      <c r="N384" s="4" t="s">
        <v>1304</v>
      </c>
      <c r="O384" s="4" t="s">
        <v>1305</v>
      </c>
      <c r="P384" s="4" t="s">
        <v>1306</v>
      </c>
      <c r="Q384" s="4" t="s">
        <v>1307</v>
      </c>
      <c r="R384" s="4" t="s">
        <v>34</v>
      </c>
      <c r="S384" s="4" t="s">
        <v>33</v>
      </c>
      <c r="T384" s="4" t="s">
        <v>1308</v>
      </c>
      <c r="U384" s="69"/>
      <c r="V384" s="57" t="s">
        <v>63</v>
      </c>
      <c r="W384" s="58" t="s">
        <v>26</v>
      </c>
      <c r="X384" s="58" t="str">
        <f t="shared" si="347"/>
        <v>NInorganic</v>
      </c>
      <c r="Y384" s="58" t="s">
        <v>191</v>
      </c>
      <c r="Z384" s="58" t="str">
        <f t="shared" si="348"/>
        <v>NHEMOLYSIS</v>
      </c>
      <c r="AA384" s="58" t="str">
        <f t="shared" si="349"/>
        <v>NInorganicHEMOLYSIS</v>
      </c>
      <c r="AB384" s="8"/>
      <c r="AC384" s="8"/>
      <c r="AD384" s="8"/>
      <c r="AE384" s="8"/>
      <c r="AF384" s="8"/>
      <c r="AG384" s="8"/>
      <c r="AH384" s="8"/>
      <c r="AI384" s="8"/>
      <c r="AJ384" s="8"/>
      <c r="AK384" s="8">
        <f t="shared" si="312"/>
        <v>0</v>
      </c>
      <c r="AL384" s="8">
        <f t="shared" si="313"/>
        <v>0</v>
      </c>
      <c r="AM384" s="8">
        <f t="shared" si="314"/>
        <v>0</v>
      </c>
      <c r="AN384" s="8">
        <f t="shared" si="315"/>
        <v>0</v>
      </c>
      <c r="AO384" s="8">
        <f t="shared" si="316"/>
        <v>0</v>
      </c>
      <c r="AP384" s="8">
        <f t="shared" si="317"/>
        <v>0</v>
      </c>
      <c r="AQ384" s="8">
        <f t="shared" si="318"/>
        <v>0</v>
      </c>
      <c r="AR384" s="8">
        <f t="shared" si="319"/>
        <v>0</v>
      </c>
      <c r="AS384" s="8">
        <f t="shared" si="320"/>
        <v>0</v>
      </c>
      <c r="AT384" s="8">
        <f t="shared" si="321"/>
        <v>0</v>
      </c>
      <c r="AU384" s="8">
        <f t="shared" si="322"/>
        <v>0</v>
      </c>
      <c r="AV384" s="8">
        <f t="shared" si="323"/>
        <v>0</v>
      </c>
      <c r="AW384" s="8">
        <f t="shared" si="324"/>
        <v>0</v>
      </c>
      <c r="AX384" s="8">
        <f t="shared" si="325"/>
        <v>0</v>
      </c>
      <c r="AY384" s="8">
        <f t="shared" si="326"/>
        <v>0</v>
      </c>
      <c r="AZ384" s="8">
        <f t="shared" si="327"/>
        <v>0</v>
      </c>
      <c r="BA384" s="8">
        <f t="shared" si="328"/>
        <v>0</v>
      </c>
      <c r="BB384" s="8">
        <f t="shared" si="329"/>
        <v>0</v>
      </c>
      <c r="BC384" s="8">
        <f t="shared" si="330"/>
        <v>0</v>
      </c>
      <c r="BD384" s="8">
        <f t="shared" si="331"/>
        <v>0</v>
      </c>
      <c r="BE384" s="8">
        <f t="shared" si="332"/>
        <v>0</v>
      </c>
      <c r="BF384" s="8">
        <f t="shared" si="333"/>
        <v>0</v>
      </c>
      <c r="BG384" s="8">
        <f t="shared" si="334"/>
        <v>0</v>
      </c>
      <c r="BH384" s="8">
        <f t="shared" si="335"/>
        <v>0</v>
      </c>
      <c r="BI384" s="8">
        <f t="shared" si="336"/>
        <v>0</v>
      </c>
      <c r="BJ384" s="8">
        <f t="shared" si="337"/>
        <v>0</v>
      </c>
      <c r="BK384" s="8">
        <f t="shared" si="338"/>
        <v>0</v>
      </c>
      <c r="BL384" s="8">
        <f t="shared" si="339"/>
        <v>0</v>
      </c>
      <c r="BM384" s="8">
        <f t="shared" si="340"/>
        <v>0</v>
      </c>
      <c r="BN384" s="8">
        <f t="shared" si="350"/>
        <v>0</v>
      </c>
      <c r="BO384" s="8">
        <f t="shared" si="341"/>
        <v>0</v>
      </c>
      <c r="BP384" s="8">
        <f t="shared" si="342"/>
        <v>0</v>
      </c>
      <c r="BQ384" s="8">
        <f t="shared" si="343"/>
        <v>0</v>
      </c>
      <c r="BR384" s="8">
        <f t="shared" si="344"/>
        <v>0</v>
      </c>
      <c r="BS384" s="8">
        <f t="shared" si="345"/>
        <v>0</v>
      </c>
      <c r="BT384" s="44">
        <f t="shared" si="346"/>
        <v>0</v>
      </c>
      <c r="BU384" s="7"/>
    </row>
    <row r="385" spans="1:73" s="15" customFormat="1" ht="28.8" x14ac:dyDescent="0.3">
      <c r="A385" s="4" t="s">
        <v>2860</v>
      </c>
      <c r="B385" s="4" t="s">
        <v>4301</v>
      </c>
      <c r="C385" s="4">
        <v>2016</v>
      </c>
      <c r="D385" s="4" t="s">
        <v>2861</v>
      </c>
      <c r="E385" s="4">
        <v>178</v>
      </c>
      <c r="F385" s="4"/>
      <c r="G385" s="4"/>
      <c r="H385" s="4">
        <v>135</v>
      </c>
      <c r="I385" s="4">
        <v>139</v>
      </c>
      <c r="J385" s="4"/>
      <c r="K385" s="4"/>
      <c r="L385" s="4" t="s">
        <v>2862</v>
      </c>
      <c r="M385" s="4" t="s">
        <v>2863</v>
      </c>
      <c r="N385" s="4" t="s">
        <v>2864</v>
      </c>
      <c r="O385" s="4" t="s">
        <v>2865</v>
      </c>
      <c r="P385" s="4" t="s">
        <v>2866</v>
      </c>
      <c r="Q385" s="4" t="s">
        <v>2867</v>
      </c>
      <c r="R385" s="4" t="s">
        <v>34</v>
      </c>
      <c r="S385" s="4" t="s">
        <v>33</v>
      </c>
      <c r="T385" s="4" t="s">
        <v>2868</v>
      </c>
      <c r="U385" s="69"/>
      <c r="V385" s="57" t="s">
        <v>63</v>
      </c>
      <c r="W385" s="58" t="s">
        <v>26</v>
      </c>
      <c r="X385" s="58" t="str">
        <f t="shared" si="347"/>
        <v>NInorganic</v>
      </c>
      <c r="Y385" s="58" t="s">
        <v>191</v>
      </c>
      <c r="Z385" s="58" t="str">
        <f t="shared" si="348"/>
        <v>NHEMOLYSIS</v>
      </c>
      <c r="AA385" s="58" t="str">
        <f t="shared" si="349"/>
        <v>NInorganicHEMOLYSIS</v>
      </c>
      <c r="AB385" s="8"/>
      <c r="AC385" s="8"/>
      <c r="AD385" s="8"/>
      <c r="AE385" s="8"/>
      <c r="AF385" s="8"/>
      <c r="AG385" s="8"/>
      <c r="AH385" s="8"/>
      <c r="AI385" s="8"/>
      <c r="AJ385" s="8"/>
      <c r="AK385" s="8">
        <f t="shared" si="312"/>
        <v>0</v>
      </c>
      <c r="AL385" s="8">
        <f t="shared" si="313"/>
        <v>0</v>
      </c>
      <c r="AM385" s="8">
        <f t="shared" si="314"/>
        <v>0</v>
      </c>
      <c r="AN385" s="8">
        <f t="shared" si="315"/>
        <v>0</v>
      </c>
      <c r="AO385" s="8">
        <f t="shared" si="316"/>
        <v>0</v>
      </c>
      <c r="AP385" s="8">
        <f t="shared" si="317"/>
        <v>0</v>
      </c>
      <c r="AQ385" s="8">
        <f t="shared" si="318"/>
        <v>0</v>
      </c>
      <c r="AR385" s="8">
        <f t="shared" si="319"/>
        <v>0</v>
      </c>
      <c r="AS385" s="8">
        <f t="shared" si="320"/>
        <v>0</v>
      </c>
      <c r="AT385" s="8">
        <f t="shared" si="321"/>
        <v>0</v>
      </c>
      <c r="AU385" s="8">
        <f t="shared" si="322"/>
        <v>0</v>
      </c>
      <c r="AV385" s="8">
        <f t="shared" si="323"/>
        <v>0</v>
      </c>
      <c r="AW385" s="8">
        <f t="shared" si="324"/>
        <v>0</v>
      </c>
      <c r="AX385" s="8">
        <f t="shared" si="325"/>
        <v>0</v>
      </c>
      <c r="AY385" s="8">
        <f t="shared" si="326"/>
        <v>0</v>
      </c>
      <c r="AZ385" s="8">
        <f t="shared" si="327"/>
        <v>0</v>
      </c>
      <c r="BA385" s="8">
        <f t="shared" si="328"/>
        <v>0</v>
      </c>
      <c r="BB385" s="8">
        <f t="shared" si="329"/>
        <v>0</v>
      </c>
      <c r="BC385" s="8">
        <f t="shared" si="330"/>
        <v>0</v>
      </c>
      <c r="BD385" s="8">
        <f t="shared" si="331"/>
        <v>0</v>
      </c>
      <c r="BE385" s="8">
        <f t="shared" si="332"/>
        <v>0</v>
      </c>
      <c r="BF385" s="8">
        <f t="shared" si="333"/>
        <v>0</v>
      </c>
      <c r="BG385" s="8">
        <f t="shared" si="334"/>
        <v>0</v>
      </c>
      <c r="BH385" s="8">
        <f t="shared" si="335"/>
        <v>0</v>
      </c>
      <c r="BI385" s="8">
        <f t="shared" si="336"/>
        <v>0</v>
      </c>
      <c r="BJ385" s="8">
        <f t="shared" si="337"/>
        <v>0</v>
      </c>
      <c r="BK385" s="8">
        <f t="shared" si="338"/>
        <v>0</v>
      </c>
      <c r="BL385" s="8">
        <f t="shared" si="339"/>
        <v>0</v>
      </c>
      <c r="BM385" s="8">
        <f t="shared" si="340"/>
        <v>0</v>
      </c>
      <c r="BN385" s="8">
        <f t="shared" si="350"/>
        <v>0</v>
      </c>
      <c r="BO385" s="8">
        <f t="shared" si="341"/>
        <v>0</v>
      </c>
      <c r="BP385" s="8">
        <f t="shared" si="342"/>
        <v>0</v>
      </c>
      <c r="BQ385" s="8">
        <f t="shared" si="343"/>
        <v>0</v>
      </c>
      <c r="BR385" s="8">
        <f t="shared" si="344"/>
        <v>0</v>
      </c>
      <c r="BS385" s="8">
        <f t="shared" si="345"/>
        <v>0</v>
      </c>
      <c r="BT385" s="44">
        <f t="shared" si="346"/>
        <v>0</v>
      </c>
      <c r="BU385" s="7"/>
    </row>
    <row r="386" spans="1:73" s="15" customFormat="1" ht="28.8" x14ac:dyDescent="0.3">
      <c r="A386" s="4" t="s">
        <v>2869</v>
      </c>
      <c r="B386" s="4" t="s">
        <v>4302</v>
      </c>
      <c r="C386" s="4">
        <v>2016</v>
      </c>
      <c r="D386" s="4" t="s">
        <v>2870</v>
      </c>
      <c r="E386" s="4">
        <v>1858</v>
      </c>
      <c r="F386" s="4">
        <v>9</v>
      </c>
      <c r="G386" s="4"/>
      <c r="H386" s="4">
        <v>2163</v>
      </c>
      <c r="I386" s="4">
        <v>2170</v>
      </c>
      <c r="J386" s="4"/>
      <c r="K386" s="4">
        <v>1</v>
      </c>
      <c r="L386" s="4" t="s">
        <v>2871</v>
      </c>
      <c r="M386" s="4" t="s">
        <v>2872</v>
      </c>
      <c r="N386" s="4" t="s">
        <v>2873</v>
      </c>
      <c r="O386" s="4" t="s">
        <v>2874</v>
      </c>
      <c r="P386" s="4" t="s">
        <v>2875</v>
      </c>
      <c r="Q386" s="4" t="s">
        <v>2876</v>
      </c>
      <c r="R386" s="4" t="s">
        <v>34</v>
      </c>
      <c r="S386" s="4" t="s">
        <v>33</v>
      </c>
      <c r="T386" s="4" t="s">
        <v>2877</v>
      </c>
      <c r="U386" s="69"/>
      <c r="V386" s="57" t="s">
        <v>63</v>
      </c>
      <c r="W386" s="58" t="s">
        <v>26</v>
      </c>
      <c r="X386" s="58" t="str">
        <f t="shared" si="347"/>
        <v>NInorganic</v>
      </c>
      <c r="Y386" s="58" t="s">
        <v>191</v>
      </c>
      <c r="Z386" s="58" t="str">
        <f t="shared" si="348"/>
        <v>NHEMOLYSIS</v>
      </c>
      <c r="AA386" s="58" t="str">
        <f t="shared" si="349"/>
        <v>NInorganicHEMOLYSIS</v>
      </c>
      <c r="AB386" s="8"/>
      <c r="AC386" s="8"/>
      <c r="AD386" s="8"/>
      <c r="AE386" s="8"/>
      <c r="AF386" s="8"/>
      <c r="AG386" s="8"/>
      <c r="AH386" s="8"/>
      <c r="AI386" s="8"/>
      <c r="AJ386" s="8"/>
      <c r="AK386" s="8">
        <f t="shared" si="312"/>
        <v>0</v>
      </c>
      <c r="AL386" s="8">
        <f t="shared" si="313"/>
        <v>0</v>
      </c>
      <c r="AM386" s="8">
        <f t="shared" si="314"/>
        <v>0</v>
      </c>
      <c r="AN386" s="8">
        <f t="shared" si="315"/>
        <v>0</v>
      </c>
      <c r="AO386" s="8">
        <f t="shared" si="316"/>
        <v>0</v>
      </c>
      <c r="AP386" s="8">
        <f t="shared" si="317"/>
        <v>0</v>
      </c>
      <c r="AQ386" s="8">
        <f t="shared" si="318"/>
        <v>0</v>
      </c>
      <c r="AR386" s="8">
        <f t="shared" si="319"/>
        <v>0</v>
      </c>
      <c r="AS386" s="8">
        <f t="shared" si="320"/>
        <v>0</v>
      </c>
      <c r="AT386" s="8">
        <f t="shared" si="321"/>
        <v>0</v>
      </c>
      <c r="AU386" s="8">
        <f t="shared" si="322"/>
        <v>0</v>
      </c>
      <c r="AV386" s="8">
        <f t="shared" si="323"/>
        <v>0</v>
      </c>
      <c r="AW386" s="8">
        <f t="shared" si="324"/>
        <v>0</v>
      </c>
      <c r="AX386" s="8">
        <f t="shared" si="325"/>
        <v>0</v>
      </c>
      <c r="AY386" s="8">
        <f t="shared" si="326"/>
        <v>0</v>
      </c>
      <c r="AZ386" s="8">
        <f t="shared" si="327"/>
        <v>0</v>
      </c>
      <c r="BA386" s="8">
        <f t="shared" si="328"/>
        <v>0</v>
      </c>
      <c r="BB386" s="8">
        <f t="shared" si="329"/>
        <v>0</v>
      </c>
      <c r="BC386" s="8">
        <f t="shared" si="330"/>
        <v>0</v>
      </c>
      <c r="BD386" s="8">
        <f t="shared" si="331"/>
        <v>0</v>
      </c>
      <c r="BE386" s="8">
        <f t="shared" si="332"/>
        <v>0</v>
      </c>
      <c r="BF386" s="8">
        <f t="shared" si="333"/>
        <v>0</v>
      </c>
      <c r="BG386" s="8">
        <f t="shared" si="334"/>
        <v>0</v>
      </c>
      <c r="BH386" s="8">
        <f t="shared" si="335"/>
        <v>0</v>
      </c>
      <c r="BI386" s="8">
        <f t="shared" si="336"/>
        <v>0</v>
      </c>
      <c r="BJ386" s="8">
        <f t="shared" si="337"/>
        <v>0</v>
      </c>
      <c r="BK386" s="8">
        <f t="shared" si="338"/>
        <v>0</v>
      </c>
      <c r="BL386" s="8">
        <f t="shared" si="339"/>
        <v>0</v>
      </c>
      <c r="BM386" s="8">
        <f t="shared" si="340"/>
        <v>0</v>
      </c>
      <c r="BN386" s="8">
        <f t="shared" si="350"/>
        <v>0</v>
      </c>
      <c r="BO386" s="8">
        <f t="shared" si="341"/>
        <v>0</v>
      </c>
      <c r="BP386" s="8">
        <f t="shared" si="342"/>
        <v>0</v>
      </c>
      <c r="BQ386" s="8">
        <f t="shared" si="343"/>
        <v>0</v>
      </c>
      <c r="BR386" s="8">
        <f t="shared" si="344"/>
        <v>0</v>
      </c>
      <c r="BS386" s="8">
        <f t="shared" si="345"/>
        <v>0</v>
      </c>
      <c r="BT386" s="44">
        <f t="shared" si="346"/>
        <v>0</v>
      </c>
      <c r="BU386" s="7"/>
    </row>
    <row r="387" spans="1:73" s="15" customFormat="1" ht="28.8" x14ac:dyDescent="0.3">
      <c r="A387" s="4" t="s">
        <v>1891</v>
      </c>
      <c r="B387" s="4" t="s">
        <v>4217</v>
      </c>
      <c r="C387" s="4">
        <v>2016</v>
      </c>
      <c r="D387" s="4" t="s">
        <v>1892</v>
      </c>
      <c r="E387" s="4">
        <v>4</v>
      </c>
      <c r="F387" s="4">
        <v>9</v>
      </c>
      <c r="G387" s="4"/>
      <c r="H387" s="4">
        <v>1392</v>
      </c>
      <c r="I387" s="4">
        <v>1401</v>
      </c>
      <c r="J387" s="4"/>
      <c r="K387" s="4"/>
      <c r="L387" s="4" t="s">
        <v>1893</v>
      </c>
      <c r="M387" s="4" t="s">
        <v>1894</v>
      </c>
      <c r="N387" s="4" t="s">
        <v>1895</v>
      </c>
      <c r="O387" s="4" t="s">
        <v>1896</v>
      </c>
      <c r="P387" s="4" t="s">
        <v>1897</v>
      </c>
      <c r="Q387" s="4"/>
      <c r="R387" s="4" t="s">
        <v>34</v>
      </c>
      <c r="S387" s="4" t="s">
        <v>33</v>
      </c>
      <c r="T387" s="4" t="s">
        <v>1898</v>
      </c>
      <c r="U387" s="69"/>
      <c r="V387" s="57" t="s">
        <v>63</v>
      </c>
      <c r="W387" s="58" t="s">
        <v>28</v>
      </c>
      <c r="X387" s="58" t="str">
        <f t="shared" si="347"/>
        <v>NPolymer-based</v>
      </c>
      <c r="Y387" s="58" t="s">
        <v>191</v>
      </c>
      <c r="Z387" s="58" t="str">
        <f t="shared" si="348"/>
        <v>NHEMOLYSIS</v>
      </c>
      <c r="AA387" s="58" t="str">
        <f t="shared" si="349"/>
        <v>NPolymer-basedHEMOLYSIS</v>
      </c>
      <c r="AB387" s="8"/>
      <c r="AC387" s="8"/>
      <c r="AD387" s="8"/>
      <c r="AE387" s="8"/>
      <c r="AF387" s="8"/>
      <c r="AG387" s="8"/>
      <c r="AH387" s="8"/>
      <c r="AI387" s="8"/>
      <c r="AJ387" s="8"/>
      <c r="AK387" s="8">
        <f t="shared" si="312"/>
        <v>0</v>
      </c>
      <c r="AL387" s="8">
        <f t="shared" si="313"/>
        <v>0</v>
      </c>
      <c r="AM387" s="8">
        <f t="shared" si="314"/>
        <v>0</v>
      </c>
      <c r="AN387" s="8">
        <f t="shared" si="315"/>
        <v>0</v>
      </c>
      <c r="AO387" s="8">
        <f t="shared" si="316"/>
        <v>0</v>
      </c>
      <c r="AP387" s="8">
        <f t="shared" si="317"/>
        <v>0</v>
      </c>
      <c r="AQ387" s="8">
        <f t="shared" si="318"/>
        <v>0</v>
      </c>
      <c r="AR387" s="8">
        <f t="shared" si="319"/>
        <v>0</v>
      </c>
      <c r="AS387" s="8">
        <f t="shared" si="320"/>
        <v>0</v>
      </c>
      <c r="AT387" s="8">
        <f t="shared" si="321"/>
        <v>0</v>
      </c>
      <c r="AU387" s="8">
        <f t="shared" si="322"/>
        <v>0</v>
      </c>
      <c r="AV387" s="8">
        <f t="shared" si="323"/>
        <v>0</v>
      </c>
      <c r="AW387" s="8">
        <f t="shared" si="324"/>
        <v>0</v>
      </c>
      <c r="AX387" s="8">
        <f t="shared" si="325"/>
        <v>0</v>
      </c>
      <c r="AY387" s="8">
        <f t="shared" si="326"/>
        <v>0</v>
      </c>
      <c r="AZ387" s="8">
        <f t="shared" si="327"/>
        <v>0</v>
      </c>
      <c r="BA387" s="8">
        <f t="shared" si="328"/>
        <v>0</v>
      </c>
      <c r="BB387" s="8">
        <f t="shared" si="329"/>
        <v>0</v>
      </c>
      <c r="BC387" s="8">
        <f t="shared" si="330"/>
        <v>0</v>
      </c>
      <c r="BD387" s="8">
        <f t="shared" si="331"/>
        <v>0</v>
      </c>
      <c r="BE387" s="8">
        <f t="shared" si="332"/>
        <v>0</v>
      </c>
      <c r="BF387" s="8">
        <f t="shared" si="333"/>
        <v>0</v>
      </c>
      <c r="BG387" s="8">
        <f t="shared" si="334"/>
        <v>0</v>
      </c>
      <c r="BH387" s="8">
        <f t="shared" si="335"/>
        <v>0</v>
      </c>
      <c r="BI387" s="8">
        <f t="shared" si="336"/>
        <v>0</v>
      </c>
      <c r="BJ387" s="8">
        <f t="shared" si="337"/>
        <v>0</v>
      </c>
      <c r="BK387" s="8">
        <f t="shared" si="338"/>
        <v>0</v>
      </c>
      <c r="BL387" s="8">
        <f t="shared" si="339"/>
        <v>0</v>
      </c>
      <c r="BM387" s="8">
        <f t="shared" si="340"/>
        <v>0</v>
      </c>
      <c r="BN387" s="8">
        <f t="shared" si="350"/>
        <v>0</v>
      </c>
      <c r="BO387" s="8">
        <f t="shared" si="341"/>
        <v>0</v>
      </c>
      <c r="BP387" s="8">
        <f t="shared" si="342"/>
        <v>0</v>
      </c>
      <c r="BQ387" s="8">
        <f t="shared" si="343"/>
        <v>0</v>
      </c>
      <c r="BR387" s="8">
        <f t="shared" si="344"/>
        <v>0</v>
      </c>
      <c r="BS387" s="8">
        <f t="shared" si="345"/>
        <v>0</v>
      </c>
      <c r="BT387" s="44">
        <f t="shared" si="346"/>
        <v>0</v>
      </c>
      <c r="BU387" s="7"/>
    </row>
    <row r="388" spans="1:73" s="15" customFormat="1" ht="28.8" x14ac:dyDescent="0.3">
      <c r="A388" s="4" t="s">
        <v>2878</v>
      </c>
      <c r="B388" s="4" t="s">
        <v>4303</v>
      </c>
      <c r="C388" s="4">
        <v>2016</v>
      </c>
      <c r="D388" s="4" t="s">
        <v>632</v>
      </c>
      <c r="E388" s="4">
        <v>8</v>
      </c>
      <c r="F388" s="4">
        <v>32</v>
      </c>
      <c r="G388" s="4"/>
      <c r="H388" s="4">
        <v>20625</v>
      </c>
      <c r="I388" s="4">
        <v>20634</v>
      </c>
      <c r="J388" s="4"/>
      <c r="K388" s="4">
        <v>2</v>
      </c>
      <c r="L388" s="4" t="s">
        <v>2879</v>
      </c>
      <c r="M388" s="4" t="s">
        <v>2880</v>
      </c>
      <c r="N388" s="4" t="s">
        <v>2881</v>
      </c>
      <c r="O388" s="4" t="s">
        <v>2882</v>
      </c>
      <c r="P388" s="4" t="s">
        <v>2883</v>
      </c>
      <c r="Q388" s="4" t="s">
        <v>2884</v>
      </c>
      <c r="R388" s="4" t="s">
        <v>34</v>
      </c>
      <c r="S388" s="4" t="s">
        <v>33</v>
      </c>
      <c r="T388" s="4" t="s">
        <v>2885</v>
      </c>
      <c r="U388" s="69"/>
      <c r="V388" s="57" t="s">
        <v>63</v>
      </c>
      <c r="W388" s="58" t="s">
        <v>26</v>
      </c>
      <c r="X388" s="58" t="str">
        <f t="shared" si="347"/>
        <v>NInorganic</v>
      </c>
      <c r="Y388" s="58" t="s">
        <v>191</v>
      </c>
      <c r="Z388" s="58" t="str">
        <f t="shared" si="348"/>
        <v>NHEMOLYSIS</v>
      </c>
      <c r="AA388" s="58" t="str">
        <f t="shared" si="349"/>
        <v>NInorganicHEMOLYSIS</v>
      </c>
      <c r="AB388" s="8"/>
      <c r="AC388" s="8"/>
      <c r="AD388" s="8"/>
      <c r="AE388" s="8"/>
      <c r="AF388" s="8"/>
      <c r="AG388" s="8"/>
      <c r="AH388" s="8"/>
      <c r="AI388" s="8"/>
      <c r="AJ388" s="8"/>
      <c r="AK388" s="8">
        <f t="shared" si="312"/>
        <v>0</v>
      </c>
      <c r="AL388" s="8">
        <f t="shared" si="313"/>
        <v>0</v>
      </c>
      <c r="AM388" s="8">
        <f t="shared" si="314"/>
        <v>0</v>
      </c>
      <c r="AN388" s="8">
        <f t="shared" si="315"/>
        <v>0</v>
      </c>
      <c r="AO388" s="8">
        <f t="shared" si="316"/>
        <v>0</v>
      </c>
      <c r="AP388" s="8">
        <f t="shared" si="317"/>
        <v>0</v>
      </c>
      <c r="AQ388" s="8">
        <f t="shared" si="318"/>
        <v>0</v>
      </c>
      <c r="AR388" s="8">
        <f t="shared" si="319"/>
        <v>0</v>
      </c>
      <c r="AS388" s="8">
        <f t="shared" si="320"/>
        <v>0</v>
      </c>
      <c r="AT388" s="8">
        <f t="shared" si="321"/>
        <v>0</v>
      </c>
      <c r="AU388" s="8">
        <f t="shared" si="322"/>
        <v>0</v>
      </c>
      <c r="AV388" s="8">
        <f t="shared" si="323"/>
        <v>0</v>
      </c>
      <c r="AW388" s="8">
        <f t="shared" si="324"/>
        <v>0</v>
      </c>
      <c r="AX388" s="8">
        <f t="shared" si="325"/>
        <v>0</v>
      </c>
      <c r="AY388" s="8">
        <f t="shared" si="326"/>
        <v>0</v>
      </c>
      <c r="AZ388" s="8">
        <f t="shared" si="327"/>
        <v>0</v>
      </c>
      <c r="BA388" s="8">
        <f t="shared" si="328"/>
        <v>0</v>
      </c>
      <c r="BB388" s="8">
        <f t="shared" si="329"/>
        <v>0</v>
      </c>
      <c r="BC388" s="8">
        <f t="shared" si="330"/>
        <v>0</v>
      </c>
      <c r="BD388" s="8">
        <f t="shared" si="331"/>
        <v>0</v>
      </c>
      <c r="BE388" s="8">
        <f t="shared" si="332"/>
        <v>0</v>
      </c>
      <c r="BF388" s="8">
        <f t="shared" si="333"/>
        <v>0</v>
      </c>
      <c r="BG388" s="8">
        <f t="shared" si="334"/>
        <v>0</v>
      </c>
      <c r="BH388" s="8">
        <f t="shared" si="335"/>
        <v>0</v>
      </c>
      <c r="BI388" s="8">
        <f t="shared" si="336"/>
        <v>0</v>
      </c>
      <c r="BJ388" s="8">
        <f t="shared" si="337"/>
        <v>0</v>
      </c>
      <c r="BK388" s="8">
        <f t="shared" si="338"/>
        <v>0</v>
      </c>
      <c r="BL388" s="8">
        <f t="shared" si="339"/>
        <v>0</v>
      </c>
      <c r="BM388" s="8">
        <f t="shared" si="340"/>
        <v>0</v>
      </c>
      <c r="BN388" s="8">
        <f t="shared" si="350"/>
        <v>0</v>
      </c>
      <c r="BO388" s="8">
        <f t="shared" si="341"/>
        <v>0</v>
      </c>
      <c r="BP388" s="8">
        <f t="shared" si="342"/>
        <v>0</v>
      </c>
      <c r="BQ388" s="8">
        <f t="shared" si="343"/>
        <v>0</v>
      </c>
      <c r="BR388" s="8">
        <f t="shared" si="344"/>
        <v>0</v>
      </c>
      <c r="BS388" s="8">
        <f t="shared" si="345"/>
        <v>0</v>
      </c>
      <c r="BT388" s="44">
        <f t="shared" si="346"/>
        <v>0</v>
      </c>
      <c r="BU388" s="7"/>
    </row>
    <row r="389" spans="1:73" s="15" customFormat="1" ht="28.8" x14ac:dyDescent="0.3">
      <c r="A389" s="4" t="s">
        <v>2886</v>
      </c>
      <c r="B389" s="4" t="s">
        <v>4304</v>
      </c>
      <c r="C389" s="4">
        <v>2016</v>
      </c>
      <c r="D389" s="4" t="s">
        <v>2887</v>
      </c>
      <c r="E389" s="4">
        <v>14</v>
      </c>
      <c r="F389" s="4">
        <v>4</v>
      </c>
      <c r="G389" s="4"/>
      <c r="H389" s="4">
        <v>239</v>
      </c>
      <c r="I389" s="4">
        <v>244</v>
      </c>
      <c r="J389" s="4"/>
      <c r="K389" s="4"/>
      <c r="L389" s="4" t="s">
        <v>2888</v>
      </c>
      <c r="M389" s="4" t="s">
        <v>2889</v>
      </c>
      <c r="N389" s="4" t="s">
        <v>2890</v>
      </c>
      <c r="O389" s="4" t="s">
        <v>2891</v>
      </c>
      <c r="P389" s="4" t="s">
        <v>2892</v>
      </c>
      <c r="Q389" s="4" t="s">
        <v>2893</v>
      </c>
      <c r="R389" s="4" t="s">
        <v>34</v>
      </c>
      <c r="S389" s="4" t="s">
        <v>33</v>
      </c>
      <c r="T389" s="4" t="s">
        <v>2894</v>
      </c>
      <c r="U389" s="69"/>
      <c r="V389" s="57" t="s">
        <v>63</v>
      </c>
      <c r="W389" s="58" t="s">
        <v>26</v>
      </c>
      <c r="X389" s="58" t="str">
        <f t="shared" si="347"/>
        <v>NInorganic</v>
      </c>
      <c r="Y389" s="58" t="s">
        <v>191</v>
      </c>
      <c r="Z389" s="58" t="str">
        <f t="shared" si="348"/>
        <v>NHEMOLYSIS</v>
      </c>
      <c r="AA389" s="58" t="str">
        <f t="shared" si="349"/>
        <v>NInorganicHEMOLYSIS</v>
      </c>
      <c r="AB389" s="8"/>
      <c r="AC389" s="8"/>
      <c r="AD389" s="8"/>
      <c r="AE389" s="8"/>
      <c r="AF389" s="8"/>
      <c r="AG389" s="8"/>
      <c r="AH389" s="8"/>
      <c r="AI389" s="8"/>
      <c r="AJ389" s="8"/>
      <c r="AK389" s="8">
        <f t="shared" si="312"/>
        <v>0</v>
      </c>
      <c r="AL389" s="8">
        <f t="shared" si="313"/>
        <v>0</v>
      </c>
      <c r="AM389" s="8">
        <f t="shared" si="314"/>
        <v>0</v>
      </c>
      <c r="AN389" s="8">
        <f t="shared" si="315"/>
        <v>0</v>
      </c>
      <c r="AO389" s="8">
        <f t="shared" si="316"/>
        <v>0</v>
      </c>
      <c r="AP389" s="8">
        <f t="shared" si="317"/>
        <v>0</v>
      </c>
      <c r="AQ389" s="8">
        <f t="shared" si="318"/>
        <v>0</v>
      </c>
      <c r="AR389" s="8">
        <f t="shared" si="319"/>
        <v>0</v>
      </c>
      <c r="AS389" s="8">
        <f t="shared" si="320"/>
        <v>0</v>
      </c>
      <c r="AT389" s="8">
        <f t="shared" si="321"/>
        <v>0</v>
      </c>
      <c r="AU389" s="8">
        <f t="shared" si="322"/>
        <v>0</v>
      </c>
      <c r="AV389" s="8">
        <f t="shared" si="323"/>
        <v>0</v>
      </c>
      <c r="AW389" s="8">
        <f t="shared" si="324"/>
        <v>0</v>
      </c>
      <c r="AX389" s="8">
        <f t="shared" si="325"/>
        <v>0</v>
      </c>
      <c r="AY389" s="8">
        <f t="shared" si="326"/>
        <v>0</v>
      </c>
      <c r="AZ389" s="8">
        <f t="shared" si="327"/>
        <v>0</v>
      </c>
      <c r="BA389" s="8">
        <f t="shared" si="328"/>
        <v>0</v>
      </c>
      <c r="BB389" s="8">
        <f t="shared" si="329"/>
        <v>0</v>
      </c>
      <c r="BC389" s="8">
        <f t="shared" si="330"/>
        <v>0</v>
      </c>
      <c r="BD389" s="8">
        <f t="shared" si="331"/>
        <v>0</v>
      </c>
      <c r="BE389" s="8">
        <f t="shared" si="332"/>
        <v>0</v>
      </c>
      <c r="BF389" s="8">
        <f t="shared" si="333"/>
        <v>0</v>
      </c>
      <c r="BG389" s="8">
        <f t="shared" si="334"/>
        <v>0</v>
      </c>
      <c r="BH389" s="8">
        <f t="shared" si="335"/>
        <v>0</v>
      </c>
      <c r="BI389" s="8">
        <f t="shared" si="336"/>
        <v>0</v>
      </c>
      <c r="BJ389" s="8">
        <f t="shared" si="337"/>
        <v>0</v>
      </c>
      <c r="BK389" s="8">
        <f t="shared" si="338"/>
        <v>0</v>
      </c>
      <c r="BL389" s="8">
        <f t="shared" si="339"/>
        <v>0</v>
      </c>
      <c r="BM389" s="8">
        <f t="shared" si="340"/>
        <v>0</v>
      </c>
      <c r="BN389" s="8">
        <f t="shared" si="350"/>
        <v>0</v>
      </c>
      <c r="BO389" s="8">
        <f t="shared" si="341"/>
        <v>0</v>
      </c>
      <c r="BP389" s="8">
        <f t="shared" si="342"/>
        <v>0</v>
      </c>
      <c r="BQ389" s="8">
        <f t="shared" si="343"/>
        <v>0</v>
      </c>
      <c r="BR389" s="8">
        <f t="shared" si="344"/>
        <v>0</v>
      </c>
      <c r="BS389" s="8">
        <f t="shared" si="345"/>
        <v>0</v>
      </c>
      <c r="BT389" s="44">
        <f t="shared" si="346"/>
        <v>0</v>
      </c>
      <c r="BU389" s="7"/>
    </row>
    <row r="390" spans="1:73" s="15" customFormat="1" ht="28.8" x14ac:dyDescent="0.3">
      <c r="A390" s="4" t="s">
        <v>2895</v>
      </c>
      <c r="B390" s="4" t="s">
        <v>4305</v>
      </c>
      <c r="C390" s="4">
        <v>2016</v>
      </c>
      <c r="D390" s="4" t="s">
        <v>2787</v>
      </c>
      <c r="E390" s="4">
        <v>475</v>
      </c>
      <c r="F390" s="4"/>
      <c r="G390" s="4"/>
      <c r="H390" s="4">
        <v>66</v>
      </c>
      <c r="I390" s="4">
        <v>71</v>
      </c>
      <c r="J390" s="4"/>
      <c r="K390" s="4">
        <v>1</v>
      </c>
      <c r="L390" s="4" t="s">
        <v>2896</v>
      </c>
      <c r="M390" s="4" t="s">
        <v>2897</v>
      </c>
      <c r="N390" s="4" t="s">
        <v>2898</v>
      </c>
      <c r="O390" s="4" t="s">
        <v>2899</v>
      </c>
      <c r="P390" s="4" t="s">
        <v>2900</v>
      </c>
      <c r="Q390" s="4" t="s">
        <v>2901</v>
      </c>
      <c r="R390" s="4" t="s">
        <v>34</v>
      </c>
      <c r="S390" s="4" t="s">
        <v>33</v>
      </c>
      <c r="T390" s="4" t="s">
        <v>2902</v>
      </c>
      <c r="U390" s="69"/>
      <c r="V390" s="57" t="s">
        <v>63</v>
      </c>
      <c r="W390" s="58" t="s">
        <v>26</v>
      </c>
      <c r="X390" s="58" t="str">
        <f t="shared" si="347"/>
        <v>NInorganic</v>
      </c>
      <c r="Y390" s="58" t="s">
        <v>191</v>
      </c>
      <c r="Z390" s="58" t="str">
        <f t="shared" si="348"/>
        <v>NHEMOLYSIS</v>
      </c>
      <c r="AA390" s="58" t="str">
        <f t="shared" si="349"/>
        <v>NInorganicHEMOLYSIS</v>
      </c>
      <c r="AB390" s="8"/>
      <c r="AC390" s="8"/>
      <c r="AD390" s="8"/>
      <c r="AE390" s="8"/>
      <c r="AF390" s="8"/>
      <c r="AG390" s="8"/>
      <c r="AH390" s="8"/>
      <c r="AI390" s="8"/>
      <c r="AJ390" s="8"/>
      <c r="AK390" s="8">
        <f t="shared" si="312"/>
        <v>0</v>
      </c>
      <c r="AL390" s="8">
        <f t="shared" si="313"/>
        <v>0</v>
      </c>
      <c r="AM390" s="8">
        <f t="shared" si="314"/>
        <v>0</v>
      </c>
      <c r="AN390" s="8">
        <f t="shared" si="315"/>
        <v>0</v>
      </c>
      <c r="AO390" s="8">
        <f t="shared" si="316"/>
        <v>0</v>
      </c>
      <c r="AP390" s="8">
        <f t="shared" si="317"/>
        <v>0</v>
      </c>
      <c r="AQ390" s="8">
        <f t="shared" si="318"/>
        <v>0</v>
      </c>
      <c r="AR390" s="8">
        <f t="shared" si="319"/>
        <v>0</v>
      </c>
      <c r="AS390" s="8">
        <f t="shared" si="320"/>
        <v>0</v>
      </c>
      <c r="AT390" s="8">
        <f t="shared" si="321"/>
        <v>0</v>
      </c>
      <c r="AU390" s="8">
        <f t="shared" si="322"/>
        <v>0</v>
      </c>
      <c r="AV390" s="8">
        <f t="shared" si="323"/>
        <v>0</v>
      </c>
      <c r="AW390" s="8">
        <f t="shared" si="324"/>
        <v>0</v>
      </c>
      <c r="AX390" s="8">
        <f t="shared" si="325"/>
        <v>0</v>
      </c>
      <c r="AY390" s="8">
        <f t="shared" si="326"/>
        <v>0</v>
      </c>
      <c r="AZ390" s="8">
        <f t="shared" si="327"/>
        <v>0</v>
      </c>
      <c r="BA390" s="8">
        <f t="shared" si="328"/>
        <v>0</v>
      </c>
      <c r="BB390" s="8">
        <f t="shared" si="329"/>
        <v>0</v>
      </c>
      <c r="BC390" s="8">
        <f t="shared" si="330"/>
        <v>0</v>
      </c>
      <c r="BD390" s="8">
        <f t="shared" si="331"/>
        <v>0</v>
      </c>
      <c r="BE390" s="8">
        <f t="shared" si="332"/>
        <v>0</v>
      </c>
      <c r="BF390" s="8">
        <f t="shared" si="333"/>
        <v>0</v>
      </c>
      <c r="BG390" s="8">
        <f t="shared" si="334"/>
        <v>0</v>
      </c>
      <c r="BH390" s="8">
        <f t="shared" si="335"/>
        <v>0</v>
      </c>
      <c r="BI390" s="8">
        <f t="shared" si="336"/>
        <v>0</v>
      </c>
      <c r="BJ390" s="8">
        <f t="shared" si="337"/>
        <v>0</v>
      </c>
      <c r="BK390" s="8">
        <f t="shared" si="338"/>
        <v>0</v>
      </c>
      <c r="BL390" s="8">
        <f t="shared" si="339"/>
        <v>0</v>
      </c>
      <c r="BM390" s="8">
        <f t="shared" si="340"/>
        <v>0</v>
      </c>
      <c r="BN390" s="8">
        <f t="shared" si="350"/>
        <v>0</v>
      </c>
      <c r="BO390" s="8">
        <f t="shared" si="341"/>
        <v>0</v>
      </c>
      <c r="BP390" s="8">
        <f t="shared" si="342"/>
        <v>0</v>
      </c>
      <c r="BQ390" s="8">
        <f t="shared" si="343"/>
        <v>0</v>
      </c>
      <c r="BR390" s="8">
        <f t="shared" si="344"/>
        <v>0</v>
      </c>
      <c r="BS390" s="8">
        <f t="shared" si="345"/>
        <v>0</v>
      </c>
      <c r="BT390" s="44">
        <f t="shared" si="346"/>
        <v>0</v>
      </c>
      <c r="BU390" s="7"/>
    </row>
    <row r="391" spans="1:73" s="15" customFormat="1" ht="28.8" x14ac:dyDescent="0.3">
      <c r="A391" s="4" t="s">
        <v>2903</v>
      </c>
      <c r="B391" s="4" t="s">
        <v>4306</v>
      </c>
      <c r="C391" s="4">
        <v>2016</v>
      </c>
      <c r="D391" s="4" t="s">
        <v>686</v>
      </c>
      <c r="E391" s="4">
        <v>16</v>
      </c>
      <c r="F391" s="4">
        <v>8</v>
      </c>
      <c r="G391" s="4"/>
      <c r="H391" s="4">
        <v>8705</v>
      </c>
      <c r="I391" s="4">
        <v>8710</v>
      </c>
      <c r="J391" s="4"/>
      <c r="K391" s="4"/>
      <c r="L391" s="4" t="s">
        <v>2904</v>
      </c>
      <c r="M391" s="4" t="s">
        <v>2905</v>
      </c>
      <c r="N391" s="4" t="s">
        <v>2906</v>
      </c>
      <c r="O391" s="4" t="s">
        <v>2907</v>
      </c>
      <c r="P391" s="4" t="s">
        <v>2908</v>
      </c>
      <c r="Q391" s="4" t="s">
        <v>2909</v>
      </c>
      <c r="R391" s="4" t="s">
        <v>34</v>
      </c>
      <c r="S391" s="4" t="s">
        <v>33</v>
      </c>
      <c r="T391" s="4" t="s">
        <v>2910</v>
      </c>
      <c r="U391" s="69"/>
      <c r="V391" s="57" t="s">
        <v>63</v>
      </c>
      <c r="W391" s="58" t="s">
        <v>26</v>
      </c>
      <c r="X391" s="58" t="str">
        <f t="shared" si="347"/>
        <v>NInorganic</v>
      </c>
      <c r="Y391" s="58" t="s">
        <v>191</v>
      </c>
      <c r="Z391" s="58" t="str">
        <f t="shared" si="348"/>
        <v>NHEMOLYSIS</v>
      </c>
      <c r="AA391" s="58" t="str">
        <f t="shared" si="349"/>
        <v>NInorganicHEMOLYSIS</v>
      </c>
      <c r="AB391" s="8"/>
      <c r="AC391" s="8"/>
      <c r="AD391" s="8"/>
      <c r="AE391" s="8"/>
      <c r="AF391" s="8"/>
      <c r="AG391" s="8"/>
      <c r="AH391" s="8"/>
      <c r="AI391" s="8"/>
      <c r="AJ391" s="8"/>
      <c r="AK391" s="8">
        <f t="shared" si="312"/>
        <v>0</v>
      </c>
      <c r="AL391" s="8">
        <f t="shared" si="313"/>
        <v>0</v>
      </c>
      <c r="AM391" s="8">
        <f t="shared" si="314"/>
        <v>0</v>
      </c>
      <c r="AN391" s="8">
        <f t="shared" si="315"/>
        <v>0</v>
      </c>
      <c r="AO391" s="8">
        <f t="shared" si="316"/>
        <v>0</v>
      </c>
      <c r="AP391" s="8">
        <f t="shared" si="317"/>
        <v>0</v>
      </c>
      <c r="AQ391" s="8">
        <f t="shared" si="318"/>
        <v>0</v>
      </c>
      <c r="AR391" s="8">
        <f t="shared" si="319"/>
        <v>0</v>
      </c>
      <c r="AS391" s="8">
        <f t="shared" si="320"/>
        <v>0</v>
      </c>
      <c r="AT391" s="8">
        <f t="shared" si="321"/>
        <v>0</v>
      </c>
      <c r="AU391" s="8">
        <f t="shared" si="322"/>
        <v>0</v>
      </c>
      <c r="AV391" s="8">
        <f t="shared" si="323"/>
        <v>0</v>
      </c>
      <c r="AW391" s="8">
        <f t="shared" si="324"/>
        <v>0</v>
      </c>
      <c r="AX391" s="8">
        <f t="shared" si="325"/>
        <v>0</v>
      </c>
      <c r="AY391" s="8">
        <f t="shared" si="326"/>
        <v>0</v>
      </c>
      <c r="AZ391" s="8">
        <f t="shared" si="327"/>
        <v>0</v>
      </c>
      <c r="BA391" s="8">
        <f t="shared" si="328"/>
        <v>0</v>
      </c>
      <c r="BB391" s="8">
        <f t="shared" si="329"/>
        <v>0</v>
      </c>
      <c r="BC391" s="8">
        <f t="shared" si="330"/>
        <v>0</v>
      </c>
      <c r="BD391" s="8">
        <f t="shared" si="331"/>
        <v>0</v>
      </c>
      <c r="BE391" s="8">
        <f t="shared" si="332"/>
        <v>0</v>
      </c>
      <c r="BF391" s="8">
        <f t="shared" si="333"/>
        <v>0</v>
      </c>
      <c r="BG391" s="8">
        <f t="shared" si="334"/>
        <v>0</v>
      </c>
      <c r="BH391" s="8">
        <f t="shared" si="335"/>
        <v>0</v>
      </c>
      <c r="BI391" s="8">
        <f t="shared" si="336"/>
        <v>0</v>
      </c>
      <c r="BJ391" s="8">
        <f t="shared" si="337"/>
        <v>0</v>
      </c>
      <c r="BK391" s="8">
        <f t="shared" si="338"/>
        <v>0</v>
      </c>
      <c r="BL391" s="8">
        <f t="shared" si="339"/>
        <v>0</v>
      </c>
      <c r="BM391" s="8">
        <f t="shared" si="340"/>
        <v>0</v>
      </c>
      <c r="BN391" s="8">
        <f t="shared" si="350"/>
        <v>0</v>
      </c>
      <c r="BO391" s="8">
        <f t="shared" si="341"/>
        <v>0</v>
      </c>
      <c r="BP391" s="8">
        <f t="shared" si="342"/>
        <v>0</v>
      </c>
      <c r="BQ391" s="8">
        <f t="shared" si="343"/>
        <v>0</v>
      </c>
      <c r="BR391" s="8">
        <f t="shared" si="344"/>
        <v>0</v>
      </c>
      <c r="BS391" s="8">
        <f t="shared" si="345"/>
        <v>0</v>
      </c>
      <c r="BT391" s="44">
        <f t="shared" si="346"/>
        <v>0</v>
      </c>
      <c r="BU391" s="7"/>
    </row>
    <row r="392" spans="1:73" s="15" customFormat="1" ht="28.8" x14ac:dyDescent="0.3">
      <c r="A392" s="4" t="s">
        <v>2911</v>
      </c>
      <c r="B392" s="4" t="s">
        <v>4307</v>
      </c>
      <c r="C392" s="4">
        <v>2016</v>
      </c>
      <c r="D392" s="4" t="s">
        <v>1392</v>
      </c>
      <c r="E392" s="4"/>
      <c r="F392" s="4"/>
      <c r="G392" s="4"/>
      <c r="H392" s="4">
        <v>3550</v>
      </c>
      <c r="I392" s="4">
        <v>3558</v>
      </c>
      <c r="J392" s="4"/>
      <c r="K392" s="4">
        <v>3</v>
      </c>
      <c r="L392" s="4" t="s">
        <v>2912</v>
      </c>
      <c r="M392" s="4" t="s">
        <v>2913</v>
      </c>
      <c r="N392" s="4" t="s">
        <v>2914</v>
      </c>
      <c r="O392" s="4" t="s">
        <v>2915</v>
      </c>
      <c r="P392" s="4" t="s">
        <v>2916</v>
      </c>
      <c r="Q392" s="4" t="s">
        <v>2917</v>
      </c>
      <c r="R392" s="4" t="s">
        <v>34</v>
      </c>
      <c r="S392" s="4" t="s">
        <v>33</v>
      </c>
      <c r="T392" s="4" t="s">
        <v>2918</v>
      </c>
      <c r="U392" s="69"/>
      <c r="V392" s="57" t="s">
        <v>63</v>
      </c>
      <c r="W392" s="58" t="s">
        <v>26</v>
      </c>
      <c r="X392" s="58" t="str">
        <f t="shared" si="347"/>
        <v>NInorganic</v>
      </c>
      <c r="Y392" s="58" t="s">
        <v>191</v>
      </c>
      <c r="Z392" s="58" t="str">
        <f t="shared" si="348"/>
        <v>NHEMOLYSIS</v>
      </c>
      <c r="AA392" s="58" t="str">
        <f t="shared" si="349"/>
        <v>NInorganicHEMOLYSIS</v>
      </c>
      <c r="AB392" s="8"/>
      <c r="AC392" s="8"/>
      <c r="AD392" s="8"/>
      <c r="AE392" s="8"/>
      <c r="AF392" s="8"/>
      <c r="AG392" s="8"/>
      <c r="AH392" s="8"/>
      <c r="AI392" s="8"/>
      <c r="AJ392" s="8"/>
      <c r="AK392" s="8">
        <f t="shared" si="312"/>
        <v>0</v>
      </c>
      <c r="AL392" s="8">
        <f t="shared" si="313"/>
        <v>0</v>
      </c>
      <c r="AM392" s="8">
        <f t="shared" si="314"/>
        <v>0</v>
      </c>
      <c r="AN392" s="8">
        <f t="shared" si="315"/>
        <v>0</v>
      </c>
      <c r="AO392" s="8">
        <f t="shared" si="316"/>
        <v>0</v>
      </c>
      <c r="AP392" s="8">
        <f t="shared" si="317"/>
        <v>0</v>
      </c>
      <c r="AQ392" s="8">
        <f t="shared" si="318"/>
        <v>0</v>
      </c>
      <c r="AR392" s="8">
        <f t="shared" si="319"/>
        <v>0</v>
      </c>
      <c r="AS392" s="8">
        <f t="shared" si="320"/>
        <v>0</v>
      </c>
      <c r="AT392" s="8">
        <f t="shared" si="321"/>
        <v>0</v>
      </c>
      <c r="AU392" s="8">
        <f t="shared" si="322"/>
        <v>0</v>
      </c>
      <c r="AV392" s="8">
        <f t="shared" si="323"/>
        <v>0</v>
      </c>
      <c r="AW392" s="8">
        <f t="shared" si="324"/>
        <v>0</v>
      </c>
      <c r="AX392" s="8">
        <f t="shared" si="325"/>
        <v>0</v>
      </c>
      <c r="AY392" s="8">
        <f t="shared" si="326"/>
        <v>0</v>
      </c>
      <c r="AZ392" s="8">
        <f t="shared" si="327"/>
        <v>0</v>
      </c>
      <c r="BA392" s="8">
        <f t="shared" si="328"/>
        <v>0</v>
      </c>
      <c r="BB392" s="8">
        <f t="shared" si="329"/>
        <v>0</v>
      </c>
      <c r="BC392" s="8">
        <f t="shared" si="330"/>
        <v>0</v>
      </c>
      <c r="BD392" s="8">
        <f t="shared" si="331"/>
        <v>0</v>
      </c>
      <c r="BE392" s="8">
        <f t="shared" si="332"/>
        <v>0</v>
      </c>
      <c r="BF392" s="8">
        <f t="shared" si="333"/>
        <v>0</v>
      </c>
      <c r="BG392" s="8">
        <f t="shared" si="334"/>
        <v>0</v>
      </c>
      <c r="BH392" s="8">
        <f t="shared" si="335"/>
        <v>0</v>
      </c>
      <c r="BI392" s="8">
        <f t="shared" si="336"/>
        <v>0</v>
      </c>
      <c r="BJ392" s="8">
        <f t="shared" si="337"/>
        <v>0</v>
      </c>
      <c r="BK392" s="8">
        <f t="shared" si="338"/>
        <v>0</v>
      </c>
      <c r="BL392" s="8">
        <f t="shared" si="339"/>
        <v>0</v>
      </c>
      <c r="BM392" s="8">
        <f t="shared" si="340"/>
        <v>0</v>
      </c>
      <c r="BN392" s="8">
        <f t="shared" si="350"/>
        <v>0</v>
      </c>
      <c r="BO392" s="8">
        <f t="shared" si="341"/>
        <v>0</v>
      </c>
      <c r="BP392" s="8">
        <f t="shared" si="342"/>
        <v>0</v>
      </c>
      <c r="BQ392" s="8">
        <f t="shared" si="343"/>
        <v>0</v>
      </c>
      <c r="BR392" s="8">
        <f t="shared" si="344"/>
        <v>0</v>
      </c>
      <c r="BS392" s="8">
        <f t="shared" si="345"/>
        <v>0</v>
      </c>
      <c r="BT392" s="44">
        <f t="shared" si="346"/>
        <v>0</v>
      </c>
      <c r="BU392" s="7"/>
    </row>
    <row r="393" spans="1:73" s="15" customFormat="1" ht="28.8" x14ac:dyDescent="0.3">
      <c r="A393" s="4" t="s">
        <v>2919</v>
      </c>
      <c r="B393" s="4" t="s">
        <v>4308</v>
      </c>
      <c r="C393" s="4">
        <v>2016</v>
      </c>
      <c r="D393" s="4" t="s">
        <v>2920</v>
      </c>
      <c r="E393" s="4">
        <v>129</v>
      </c>
      <c r="F393" s="4"/>
      <c r="G393" s="4"/>
      <c r="H393" s="4">
        <v>96</v>
      </c>
      <c r="I393" s="4">
        <v>105</v>
      </c>
      <c r="J393" s="4"/>
      <c r="K393" s="4">
        <v>2</v>
      </c>
      <c r="L393" s="4" t="s">
        <v>2921</v>
      </c>
      <c r="M393" s="4" t="s">
        <v>2922</v>
      </c>
      <c r="N393" s="4" t="s">
        <v>2923</v>
      </c>
      <c r="O393" s="4" t="s">
        <v>2924</v>
      </c>
      <c r="P393" s="4" t="s">
        <v>2925</v>
      </c>
      <c r="Q393" s="4" t="s">
        <v>2926</v>
      </c>
      <c r="R393" s="4" t="s">
        <v>34</v>
      </c>
      <c r="S393" s="4" t="s">
        <v>33</v>
      </c>
      <c r="T393" s="4" t="s">
        <v>2927</v>
      </c>
      <c r="U393" s="69"/>
      <c r="V393" s="57" t="s">
        <v>63</v>
      </c>
      <c r="W393" s="58" t="s">
        <v>28</v>
      </c>
      <c r="X393" s="58" t="str">
        <f t="shared" si="347"/>
        <v>NPolymer-based</v>
      </c>
      <c r="Y393" s="58" t="s">
        <v>191</v>
      </c>
      <c r="Z393" s="58" t="str">
        <f t="shared" si="348"/>
        <v>NHEMOLYSIS</v>
      </c>
      <c r="AA393" s="58" t="str">
        <f t="shared" si="349"/>
        <v>NPolymer-basedHEMOLYSIS</v>
      </c>
      <c r="AB393" s="8"/>
      <c r="AC393" s="8"/>
      <c r="AD393" s="8"/>
      <c r="AE393" s="8"/>
      <c r="AF393" s="8"/>
      <c r="AG393" s="8"/>
      <c r="AH393" s="8"/>
      <c r="AI393" s="8"/>
      <c r="AJ393" s="8"/>
      <c r="AK393" s="8">
        <f t="shared" si="312"/>
        <v>0</v>
      </c>
      <c r="AL393" s="8">
        <f t="shared" si="313"/>
        <v>0</v>
      </c>
      <c r="AM393" s="8">
        <f t="shared" si="314"/>
        <v>0</v>
      </c>
      <c r="AN393" s="8">
        <f t="shared" si="315"/>
        <v>0</v>
      </c>
      <c r="AO393" s="8">
        <f t="shared" si="316"/>
        <v>0</v>
      </c>
      <c r="AP393" s="8">
        <f t="shared" si="317"/>
        <v>0</v>
      </c>
      <c r="AQ393" s="8">
        <f t="shared" si="318"/>
        <v>0</v>
      </c>
      <c r="AR393" s="8">
        <f t="shared" si="319"/>
        <v>0</v>
      </c>
      <c r="AS393" s="8">
        <f t="shared" si="320"/>
        <v>0</v>
      </c>
      <c r="AT393" s="8">
        <f t="shared" si="321"/>
        <v>0</v>
      </c>
      <c r="AU393" s="8">
        <f t="shared" si="322"/>
        <v>0</v>
      </c>
      <c r="AV393" s="8">
        <f t="shared" si="323"/>
        <v>0</v>
      </c>
      <c r="AW393" s="8">
        <f t="shared" si="324"/>
        <v>0</v>
      </c>
      <c r="AX393" s="8">
        <f t="shared" si="325"/>
        <v>0</v>
      </c>
      <c r="AY393" s="8">
        <f t="shared" si="326"/>
        <v>0</v>
      </c>
      <c r="AZ393" s="8">
        <f t="shared" si="327"/>
        <v>0</v>
      </c>
      <c r="BA393" s="8">
        <f t="shared" si="328"/>
        <v>0</v>
      </c>
      <c r="BB393" s="8">
        <f t="shared" si="329"/>
        <v>0</v>
      </c>
      <c r="BC393" s="8">
        <f t="shared" si="330"/>
        <v>0</v>
      </c>
      <c r="BD393" s="8">
        <f t="shared" si="331"/>
        <v>0</v>
      </c>
      <c r="BE393" s="8">
        <f t="shared" si="332"/>
        <v>0</v>
      </c>
      <c r="BF393" s="8">
        <f t="shared" si="333"/>
        <v>0</v>
      </c>
      <c r="BG393" s="8">
        <f t="shared" si="334"/>
        <v>0</v>
      </c>
      <c r="BH393" s="8">
        <f t="shared" si="335"/>
        <v>0</v>
      </c>
      <c r="BI393" s="8">
        <f t="shared" si="336"/>
        <v>0</v>
      </c>
      <c r="BJ393" s="8">
        <f t="shared" si="337"/>
        <v>0</v>
      </c>
      <c r="BK393" s="8">
        <f t="shared" si="338"/>
        <v>0</v>
      </c>
      <c r="BL393" s="8">
        <f t="shared" si="339"/>
        <v>0</v>
      </c>
      <c r="BM393" s="8">
        <f t="shared" si="340"/>
        <v>0</v>
      </c>
      <c r="BN393" s="8">
        <f t="shared" si="350"/>
        <v>0</v>
      </c>
      <c r="BO393" s="8">
        <f t="shared" si="341"/>
        <v>0</v>
      </c>
      <c r="BP393" s="8">
        <f t="shared" si="342"/>
        <v>0</v>
      </c>
      <c r="BQ393" s="8">
        <f t="shared" si="343"/>
        <v>0</v>
      </c>
      <c r="BR393" s="8">
        <f t="shared" si="344"/>
        <v>0</v>
      </c>
      <c r="BS393" s="8">
        <f t="shared" si="345"/>
        <v>0</v>
      </c>
      <c r="BT393" s="44">
        <f t="shared" si="346"/>
        <v>0</v>
      </c>
      <c r="BU393" s="7"/>
    </row>
    <row r="394" spans="1:73" s="15" customFormat="1" ht="28.8" x14ac:dyDescent="0.3">
      <c r="A394" s="4" t="s">
        <v>2928</v>
      </c>
      <c r="B394" s="4" t="s">
        <v>4309</v>
      </c>
      <c r="C394" s="4">
        <v>2016</v>
      </c>
      <c r="D394" s="4" t="s">
        <v>2929</v>
      </c>
      <c r="E394" s="4">
        <v>42</v>
      </c>
      <c r="F394" s="4">
        <v>9</v>
      </c>
      <c r="G394" s="4"/>
      <c r="H394" s="4">
        <v>11045</v>
      </c>
      <c r="I394" s="4">
        <v>11054</v>
      </c>
      <c r="J394" s="4"/>
      <c r="K394" s="4">
        <v>1</v>
      </c>
      <c r="L394" s="4" t="s">
        <v>2930</v>
      </c>
      <c r="M394" s="4" t="s">
        <v>2931</v>
      </c>
      <c r="N394" s="4" t="s">
        <v>2932</v>
      </c>
      <c r="O394" s="4" t="s">
        <v>2933</v>
      </c>
      <c r="P394" s="4" t="s">
        <v>2934</v>
      </c>
      <c r="Q394" s="4" t="s">
        <v>2935</v>
      </c>
      <c r="R394" s="4" t="s">
        <v>34</v>
      </c>
      <c r="S394" s="4" t="s">
        <v>33</v>
      </c>
      <c r="T394" s="4" t="s">
        <v>2936</v>
      </c>
      <c r="U394" s="69"/>
      <c r="V394" s="57" t="s">
        <v>63</v>
      </c>
      <c r="W394" s="58" t="s">
        <v>28</v>
      </c>
      <c r="X394" s="58" t="str">
        <f t="shared" si="347"/>
        <v>NPolymer-based</v>
      </c>
      <c r="Y394" s="58" t="s">
        <v>191</v>
      </c>
      <c r="Z394" s="58" t="str">
        <f t="shared" si="348"/>
        <v>NHEMOLYSIS</v>
      </c>
      <c r="AA394" s="58" t="str">
        <f t="shared" si="349"/>
        <v>NPolymer-basedHEMOLYSIS</v>
      </c>
      <c r="AB394" s="8"/>
      <c r="AC394" s="8"/>
      <c r="AD394" s="8"/>
      <c r="AE394" s="8"/>
      <c r="AF394" s="8"/>
      <c r="AG394" s="8"/>
      <c r="AH394" s="8"/>
      <c r="AI394" s="8"/>
      <c r="AJ394" s="8"/>
      <c r="AK394" s="8">
        <f t="shared" si="312"/>
        <v>0</v>
      </c>
      <c r="AL394" s="8">
        <f t="shared" si="313"/>
        <v>0</v>
      </c>
      <c r="AM394" s="8">
        <f t="shared" si="314"/>
        <v>0</v>
      </c>
      <c r="AN394" s="8">
        <f t="shared" si="315"/>
        <v>0</v>
      </c>
      <c r="AO394" s="8">
        <f t="shared" si="316"/>
        <v>0</v>
      </c>
      <c r="AP394" s="8">
        <f t="shared" si="317"/>
        <v>0</v>
      </c>
      <c r="AQ394" s="8">
        <f t="shared" si="318"/>
        <v>0</v>
      </c>
      <c r="AR394" s="8">
        <f t="shared" si="319"/>
        <v>0</v>
      </c>
      <c r="AS394" s="8">
        <f t="shared" si="320"/>
        <v>0</v>
      </c>
      <c r="AT394" s="8">
        <f t="shared" si="321"/>
        <v>0</v>
      </c>
      <c r="AU394" s="8">
        <f t="shared" si="322"/>
        <v>0</v>
      </c>
      <c r="AV394" s="8">
        <f t="shared" si="323"/>
        <v>0</v>
      </c>
      <c r="AW394" s="8">
        <f t="shared" si="324"/>
        <v>0</v>
      </c>
      <c r="AX394" s="8">
        <f t="shared" si="325"/>
        <v>0</v>
      </c>
      <c r="AY394" s="8">
        <f t="shared" si="326"/>
        <v>0</v>
      </c>
      <c r="AZ394" s="8">
        <f t="shared" si="327"/>
        <v>0</v>
      </c>
      <c r="BA394" s="8">
        <f t="shared" si="328"/>
        <v>0</v>
      </c>
      <c r="BB394" s="8">
        <f t="shared" si="329"/>
        <v>0</v>
      </c>
      <c r="BC394" s="8">
        <f t="shared" si="330"/>
        <v>0</v>
      </c>
      <c r="BD394" s="8">
        <f t="shared" si="331"/>
        <v>0</v>
      </c>
      <c r="BE394" s="8">
        <f t="shared" si="332"/>
        <v>0</v>
      </c>
      <c r="BF394" s="8">
        <f t="shared" si="333"/>
        <v>0</v>
      </c>
      <c r="BG394" s="8">
        <f t="shared" si="334"/>
        <v>0</v>
      </c>
      <c r="BH394" s="8">
        <f t="shared" si="335"/>
        <v>0</v>
      </c>
      <c r="BI394" s="8">
        <f t="shared" si="336"/>
        <v>0</v>
      </c>
      <c r="BJ394" s="8">
        <f t="shared" si="337"/>
        <v>0</v>
      </c>
      <c r="BK394" s="8">
        <f t="shared" si="338"/>
        <v>0</v>
      </c>
      <c r="BL394" s="8">
        <f t="shared" si="339"/>
        <v>0</v>
      </c>
      <c r="BM394" s="8">
        <f t="shared" si="340"/>
        <v>0</v>
      </c>
      <c r="BN394" s="8">
        <f t="shared" si="350"/>
        <v>0</v>
      </c>
      <c r="BO394" s="8">
        <f t="shared" si="341"/>
        <v>0</v>
      </c>
      <c r="BP394" s="8">
        <f t="shared" si="342"/>
        <v>0</v>
      </c>
      <c r="BQ394" s="8">
        <f t="shared" si="343"/>
        <v>0</v>
      </c>
      <c r="BR394" s="8">
        <f t="shared" si="344"/>
        <v>0</v>
      </c>
      <c r="BS394" s="8">
        <f t="shared" si="345"/>
        <v>0</v>
      </c>
      <c r="BT394" s="44">
        <f t="shared" si="346"/>
        <v>0</v>
      </c>
      <c r="BU394" s="7"/>
    </row>
    <row r="395" spans="1:73" s="15" customFormat="1" ht="28.8" x14ac:dyDescent="0.3">
      <c r="A395" s="4" t="s">
        <v>2937</v>
      </c>
      <c r="B395" s="4" t="s">
        <v>4310</v>
      </c>
      <c r="C395" s="4">
        <v>2016</v>
      </c>
      <c r="D395" s="4" t="s">
        <v>348</v>
      </c>
      <c r="E395" s="4">
        <v>8</v>
      </c>
      <c r="F395" s="4">
        <v>23</v>
      </c>
      <c r="G395" s="4"/>
      <c r="H395" s="4">
        <v>11907</v>
      </c>
      <c r="I395" s="4">
        <v>11923</v>
      </c>
      <c r="J395" s="4"/>
      <c r="K395" s="4">
        <v>1</v>
      </c>
      <c r="L395" s="4" t="s">
        <v>2938</v>
      </c>
      <c r="M395" s="4" t="s">
        <v>2939</v>
      </c>
      <c r="N395" s="4" t="s">
        <v>2940</v>
      </c>
      <c r="O395" s="4" t="s">
        <v>2941</v>
      </c>
      <c r="P395" s="4" t="s">
        <v>2942</v>
      </c>
      <c r="Q395" s="4"/>
      <c r="R395" s="4" t="s">
        <v>34</v>
      </c>
      <c r="S395" s="4" t="s">
        <v>33</v>
      </c>
      <c r="T395" s="4" t="s">
        <v>2943</v>
      </c>
      <c r="U395" s="69"/>
      <c r="V395" s="57" t="s">
        <v>63</v>
      </c>
      <c r="W395" s="58" t="s">
        <v>26</v>
      </c>
      <c r="X395" s="58" t="str">
        <f t="shared" si="347"/>
        <v>NInorganic</v>
      </c>
      <c r="Y395" s="58" t="s">
        <v>191</v>
      </c>
      <c r="Z395" s="58" t="str">
        <f t="shared" si="348"/>
        <v>NHEMOLYSIS</v>
      </c>
      <c r="AA395" s="58" t="str">
        <f t="shared" si="349"/>
        <v>NInorganicHEMOLYSIS</v>
      </c>
      <c r="AB395" s="8"/>
      <c r="AC395" s="8"/>
      <c r="AD395" s="8"/>
      <c r="AE395" s="8"/>
      <c r="AF395" s="8"/>
      <c r="AG395" s="8"/>
      <c r="AH395" s="8"/>
      <c r="AI395" s="8"/>
      <c r="AJ395" s="8"/>
      <c r="AK395" s="8">
        <f t="shared" si="312"/>
        <v>0</v>
      </c>
      <c r="AL395" s="8">
        <f t="shared" si="313"/>
        <v>0</v>
      </c>
      <c r="AM395" s="8">
        <f t="shared" si="314"/>
        <v>0</v>
      </c>
      <c r="AN395" s="8">
        <f t="shared" si="315"/>
        <v>0</v>
      </c>
      <c r="AO395" s="8">
        <f t="shared" si="316"/>
        <v>0</v>
      </c>
      <c r="AP395" s="8">
        <f t="shared" si="317"/>
        <v>0</v>
      </c>
      <c r="AQ395" s="8">
        <f t="shared" si="318"/>
        <v>0</v>
      </c>
      <c r="AR395" s="8">
        <f t="shared" si="319"/>
        <v>0</v>
      </c>
      <c r="AS395" s="8">
        <f t="shared" si="320"/>
        <v>0</v>
      </c>
      <c r="AT395" s="8">
        <f t="shared" si="321"/>
        <v>0</v>
      </c>
      <c r="AU395" s="8">
        <f t="shared" si="322"/>
        <v>0</v>
      </c>
      <c r="AV395" s="8">
        <f t="shared" si="323"/>
        <v>0</v>
      </c>
      <c r="AW395" s="8">
        <f t="shared" si="324"/>
        <v>0</v>
      </c>
      <c r="AX395" s="8">
        <f t="shared" si="325"/>
        <v>0</v>
      </c>
      <c r="AY395" s="8">
        <f t="shared" si="326"/>
        <v>0</v>
      </c>
      <c r="AZ395" s="8">
        <f t="shared" si="327"/>
        <v>0</v>
      </c>
      <c r="BA395" s="8">
        <f t="shared" si="328"/>
        <v>0</v>
      </c>
      <c r="BB395" s="8">
        <f t="shared" si="329"/>
        <v>0</v>
      </c>
      <c r="BC395" s="8">
        <f t="shared" si="330"/>
        <v>0</v>
      </c>
      <c r="BD395" s="8">
        <f t="shared" si="331"/>
        <v>0</v>
      </c>
      <c r="BE395" s="8">
        <f t="shared" si="332"/>
        <v>0</v>
      </c>
      <c r="BF395" s="8">
        <f t="shared" si="333"/>
        <v>0</v>
      </c>
      <c r="BG395" s="8">
        <f t="shared" si="334"/>
        <v>0</v>
      </c>
      <c r="BH395" s="8">
        <f t="shared" si="335"/>
        <v>0</v>
      </c>
      <c r="BI395" s="8">
        <f t="shared" si="336"/>
        <v>0</v>
      </c>
      <c r="BJ395" s="8">
        <f t="shared" si="337"/>
        <v>0</v>
      </c>
      <c r="BK395" s="8">
        <f t="shared" si="338"/>
        <v>0</v>
      </c>
      <c r="BL395" s="8">
        <f t="shared" si="339"/>
        <v>0</v>
      </c>
      <c r="BM395" s="8">
        <f t="shared" si="340"/>
        <v>0</v>
      </c>
      <c r="BN395" s="8">
        <f t="shared" si="350"/>
        <v>0</v>
      </c>
      <c r="BO395" s="8">
        <f t="shared" si="341"/>
        <v>0</v>
      </c>
      <c r="BP395" s="8">
        <f t="shared" si="342"/>
        <v>0</v>
      </c>
      <c r="BQ395" s="8">
        <f t="shared" si="343"/>
        <v>0</v>
      </c>
      <c r="BR395" s="8">
        <f t="shared" si="344"/>
        <v>0</v>
      </c>
      <c r="BS395" s="8">
        <f t="shared" si="345"/>
        <v>0</v>
      </c>
      <c r="BT395" s="44">
        <f t="shared" si="346"/>
        <v>0</v>
      </c>
      <c r="BU395" s="7"/>
    </row>
    <row r="396" spans="1:73" s="15" customFormat="1" ht="28.8" x14ac:dyDescent="0.3">
      <c r="A396" s="4" t="s">
        <v>2944</v>
      </c>
      <c r="B396" s="4" t="s">
        <v>4311</v>
      </c>
      <c r="C396" s="4">
        <v>2016</v>
      </c>
      <c r="D396" s="4" t="s">
        <v>1334</v>
      </c>
      <c r="E396" s="4">
        <v>5</v>
      </c>
      <c r="F396" s="4">
        <v>11</v>
      </c>
      <c r="G396" s="4"/>
      <c r="H396" s="4">
        <v>1290</v>
      </c>
      <c r="I396" s="4">
        <v>1298</v>
      </c>
      <c r="J396" s="4"/>
      <c r="K396" s="4">
        <v>3</v>
      </c>
      <c r="L396" s="4" t="s">
        <v>2945</v>
      </c>
      <c r="M396" s="4" t="s">
        <v>2946</v>
      </c>
      <c r="N396" s="4" t="s">
        <v>2947</v>
      </c>
      <c r="O396" s="4" t="s">
        <v>2948</v>
      </c>
      <c r="P396" s="4" t="s">
        <v>2949</v>
      </c>
      <c r="Q396" s="4" t="s">
        <v>2950</v>
      </c>
      <c r="R396" s="4" t="s">
        <v>34</v>
      </c>
      <c r="S396" s="4" t="s">
        <v>33</v>
      </c>
      <c r="T396" s="4" t="s">
        <v>2951</v>
      </c>
      <c r="U396" s="69"/>
      <c r="V396" s="57" t="s">
        <v>63</v>
      </c>
      <c r="W396" s="58" t="s">
        <v>26</v>
      </c>
      <c r="X396" s="58" t="str">
        <f t="shared" si="347"/>
        <v>NInorganic</v>
      </c>
      <c r="Y396" s="58" t="s">
        <v>191</v>
      </c>
      <c r="Z396" s="58" t="str">
        <f t="shared" si="348"/>
        <v>NHEMOLYSIS</v>
      </c>
      <c r="AA396" s="58" t="str">
        <f t="shared" si="349"/>
        <v>NInorganicHEMOLYSIS</v>
      </c>
      <c r="AB396" s="8"/>
      <c r="AC396" s="8"/>
      <c r="AD396" s="8"/>
      <c r="AE396" s="8"/>
      <c r="AF396" s="8"/>
      <c r="AG396" s="8"/>
      <c r="AH396" s="8"/>
      <c r="AI396" s="8"/>
      <c r="AJ396" s="8"/>
      <c r="AK396" s="8">
        <f t="shared" si="312"/>
        <v>0</v>
      </c>
      <c r="AL396" s="8">
        <f t="shared" si="313"/>
        <v>0</v>
      </c>
      <c r="AM396" s="8">
        <f t="shared" si="314"/>
        <v>0</v>
      </c>
      <c r="AN396" s="8">
        <f t="shared" si="315"/>
        <v>0</v>
      </c>
      <c r="AO396" s="8">
        <f t="shared" si="316"/>
        <v>0</v>
      </c>
      <c r="AP396" s="8">
        <f t="shared" si="317"/>
        <v>0</v>
      </c>
      <c r="AQ396" s="8">
        <f t="shared" si="318"/>
        <v>0</v>
      </c>
      <c r="AR396" s="8">
        <f t="shared" si="319"/>
        <v>0</v>
      </c>
      <c r="AS396" s="8">
        <f t="shared" si="320"/>
        <v>0</v>
      </c>
      <c r="AT396" s="8">
        <f t="shared" si="321"/>
        <v>0</v>
      </c>
      <c r="AU396" s="8">
        <f t="shared" si="322"/>
        <v>0</v>
      </c>
      <c r="AV396" s="8">
        <f t="shared" si="323"/>
        <v>0</v>
      </c>
      <c r="AW396" s="8">
        <f t="shared" si="324"/>
        <v>0</v>
      </c>
      <c r="AX396" s="8">
        <f t="shared" si="325"/>
        <v>0</v>
      </c>
      <c r="AY396" s="8">
        <f t="shared" si="326"/>
        <v>0</v>
      </c>
      <c r="AZ396" s="8">
        <f t="shared" si="327"/>
        <v>0</v>
      </c>
      <c r="BA396" s="8">
        <f t="shared" si="328"/>
        <v>0</v>
      </c>
      <c r="BB396" s="8">
        <f t="shared" si="329"/>
        <v>0</v>
      </c>
      <c r="BC396" s="8">
        <f t="shared" si="330"/>
        <v>0</v>
      </c>
      <c r="BD396" s="8">
        <f t="shared" si="331"/>
        <v>0</v>
      </c>
      <c r="BE396" s="8">
        <f t="shared" si="332"/>
        <v>0</v>
      </c>
      <c r="BF396" s="8">
        <f t="shared" si="333"/>
        <v>0</v>
      </c>
      <c r="BG396" s="8">
        <f t="shared" si="334"/>
        <v>0</v>
      </c>
      <c r="BH396" s="8">
        <f t="shared" si="335"/>
        <v>0</v>
      </c>
      <c r="BI396" s="8">
        <f t="shared" si="336"/>
        <v>0</v>
      </c>
      <c r="BJ396" s="8">
        <f t="shared" si="337"/>
        <v>0</v>
      </c>
      <c r="BK396" s="8">
        <f t="shared" si="338"/>
        <v>0</v>
      </c>
      <c r="BL396" s="8">
        <f t="shared" si="339"/>
        <v>0</v>
      </c>
      <c r="BM396" s="8">
        <f t="shared" si="340"/>
        <v>0</v>
      </c>
      <c r="BN396" s="8">
        <f t="shared" si="350"/>
        <v>0</v>
      </c>
      <c r="BO396" s="8">
        <f t="shared" si="341"/>
        <v>0</v>
      </c>
      <c r="BP396" s="8">
        <f t="shared" si="342"/>
        <v>0</v>
      </c>
      <c r="BQ396" s="8">
        <f t="shared" si="343"/>
        <v>0</v>
      </c>
      <c r="BR396" s="8">
        <f t="shared" si="344"/>
        <v>0</v>
      </c>
      <c r="BS396" s="8">
        <f t="shared" si="345"/>
        <v>0</v>
      </c>
      <c r="BT396" s="44">
        <f t="shared" si="346"/>
        <v>0</v>
      </c>
      <c r="BU396" s="7"/>
    </row>
    <row r="397" spans="1:73" s="15" customFormat="1" ht="28.8" x14ac:dyDescent="0.3">
      <c r="A397" s="4" t="s">
        <v>2952</v>
      </c>
      <c r="B397" s="4" t="s">
        <v>4312</v>
      </c>
      <c r="C397" s="4">
        <v>2016</v>
      </c>
      <c r="D397" s="4" t="s">
        <v>295</v>
      </c>
      <c r="E397" s="4">
        <v>12</v>
      </c>
      <c r="F397" s="4">
        <v>4</v>
      </c>
      <c r="G397" s="4"/>
      <c r="H397" s="4">
        <v>811</v>
      </c>
      <c r="I397" s="4">
        <v>830</v>
      </c>
      <c r="J397" s="4"/>
      <c r="K397" s="4">
        <v>2</v>
      </c>
      <c r="L397" s="4" t="s">
        <v>2953</v>
      </c>
      <c r="M397" s="4" t="s">
        <v>2954</v>
      </c>
      <c r="N397" s="4" t="s">
        <v>2955</v>
      </c>
      <c r="O397" s="4" t="s">
        <v>2956</v>
      </c>
      <c r="P397" s="4" t="s">
        <v>2957</v>
      </c>
      <c r="Q397" s="4" t="s">
        <v>2958</v>
      </c>
      <c r="R397" s="4" t="s">
        <v>34</v>
      </c>
      <c r="S397" s="4" t="s">
        <v>33</v>
      </c>
      <c r="T397" s="4" t="s">
        <v>2959</v>
      </c>
      <c r="U397" s="69"/>
      <c r="V397" s="57" t="s">
        <v>63</v>
      </c>
      <c r="W397" s="58" t="s">
        <v>28</v>
      </c>
      <c r="X397" s="58" t="str">
        <f t="shared" si="347"/>
        <v>NPolymer-based</v>
      </c>
      <c r="Y397" s="58" t="s">
        <v>191</v>
      </c>
      <c r="Z397" s="58" t="str">
        <f t="shared" si="348"/>
        <v>NHEMOLYSIS</v>
      </c>
      <c r="AA397" s="58" t="str">
        <f t="shared" si="349"/>
        <v>NPolymer-basedHEMOLYSIS</v>
      </c>
      <c r="AB397" s="8"/>
      <c r="AC397" s="8"/>
      <c r="AD397" s="8"/>
      <c r="AE397" s="8"/>
      <c r="AF397" s="8"/>
      <c r="AG397" s="8"/>
      <c r="AH397" s="8"/>
      <c r="AI397" s="8"/>
      <c r="AJ397" s="8"/>
      <c r="AK397" s="8">
        <f t="shared" ref="AK397:AK460" si="351">IF(AND($Z397=AK$2,AB397="x"),1,0)</f>
        <v>0</v>
      </c>
      <c r="AL397" s="8">
        <f t="shared" ref="AL397:AL460" si="352">IF(AND($Z397=AL$2,AC397="x"),1,0)</f>
        <v>0</v>
      </c>
      <c r="AM397" s="8">
        <f t="shared" ref="AM397:AM460" si="353">IF(AND($Z397=AM$2,AD397="x"),1,0)</f>
        <v>0</v>
      </c>
      <c r="AN397" s="8">
        <f t="shared" ref="AN397:AN460" si="354">IF(AND($Z397=AN$2,AE397="x"),1,0)</f>
        <v>0</v>
      </c>
      <c r="AO397" s="8">
        <f t="shared" ref="AO397:AO460" si="355">IF(AND($Z397=AO$2,AF397="x"),1,0)</f>
        <v>0</v>
      </c>
      <c r="AP397" s="8">
        <f t="shared" ref="AP397:AP460" si="356">IF(AND($Z397=AP$2,AG397="x"),1,0)</f>
        <v>0</v>
      </c>
      <c r="AQ397" s="8">
        <f t="shared" ref="AQ397:AQ460" si="357">IF(AND($Z397=AQ$2,AH397="x"),1,0)</f>
        <v>0</v>
      </c>
      <c r="AR397" s="8">
        <f t="shared" ref="AR397:AR460" si="358">IF(AND($Z397=AR$2,AI397="x"),1,0)</f>
        <v>0</v>
      </c>
      <c r="AS397" s="8">
        <f t="shared" ref="AS397:AS460" si="359">IF(AND($Z397=AS$2,AJ397="x"),1,0)</f>
        <v>0</v>
      </c>
      <c r="AT397" s="8">
        <f t="shared" ref="AT397:AT460" si="360">IF(AND($Z397=AT$2,AB397="x"),1,0)</f>
        <v>0</v>
      </c>
      <c r="AU397" s="8">
        <f t="shared" ref="AU397:AU460" si="361">IF(AND($Z397=AU$2,AC397="x"),1,0)</f>
        <v>0</v>
      </c>
      <c r="AV397" s="8">
        <f t="shared" ref="AV397:AV460" si="362">IF(AND($Z397=AV$2,AD397="x"),1,0)</f>
        <v>0</v>
      </c>
      <c r="AW397" s="8">
        <f t="shared" ref="AW397:AW460" si="363">IF(AND($Z397=AW$2,AE397="x"),1,0)</f>
        <v>0</v>
      </c>
      <c r="AX397" s="8">
        <f t="shared" ref="AX397:AX460" si="364">IF(AND($Z397=AX$2,AF397="x"),1,0)</f>
        <v>0</v>
      </c>
      <c r="AY397" s="8">
        <f t="shared" ref="AY397:AY460" si="365">IF(AND($Z397=AY$2,AG397="x"),1,0)</f>
        <v>0</v>
      </c>
      <c r="AZ397" s="8">
        <f t="shared" ref="AZ397:AZ460" si="366">IF(AND($Z397=AZ$2,AH397="x"),1,0)</f>
        <v>0</v>
      </c>
      <c r="BA397" s="8">
        <f t="shared" ref="BA397:BA460" si="367">IF(AND($Z397=BA$2,AI397="x"),1,0)</f>
        <v>0</v>
      </c>
      <c r="BB397" s="8">
        <f t="shared" ref="BB397:BB460" si="368">IF(AND($Z397=BB$2,AJ397="x"),1,0)</f>
        <v>0</v>
      </c>
      <c r="BC397" s="8">
        <f t="shared" ref="BC397:BC460" si="369">IF(AND($Z397=BC$2,AB397="x"),1,0)</f>
        <v>0</v>
      </c>
      <c r="BD397" s="8">
        <f t="shared" ref="BD397:BD460" si="370">IF(AND($Z397=BD$2,AC397="x"),1,0)</f>
        <v>0</v>
      </c>
      <c r="BE397" s="8">
        <f t="shared" ref="BE397:BE460" si="371">IF(AND($Z397=BE$2,AD397="x"),1,0)</f>
        <v>0</v>
      </c>
      <c r="BF397" s="8">
        <f t="shared" ref="BF397:BF460" si="372">IF(AND($Z397=BF$2,AE397="x"),1,0)</f>
        <v>0</v>
      </c>
      <c r="BG397" s="8">
        <f t="shared" ref="BG397:BG460" si="373">IF(AND($Z397=BG$2,AF397="x"),1,0)</f>
        <v>0</v>
      </c>
      <c r="BH397" s="8">
        <f t="shared" ref="BH397:BH460" si="374">IF(AND($Z397=BH$2,AG397="x"),1,0)</f>
        <v>0</v>
      </c>
      <c r="BI397" s="8">
        <f t="shared" ref="BI397:BI460" si="375">IF(AND($Z397=BI$2,AH397="x"),1,0)</f>
        <v>0</v>
      </c>
      <c r="BJ397" s="8">
        <f t="shared" ref="BJ397:BJ460" si="376">IF(AND($Z397=BJ$2,AI397="x"),1,0)</f>
        <v>0</v>
      </c>
      <c r="BK397" s="8">
        <f t="shared" ref="BK397:BK460" si="377">IF(AND($Z397=BK$2,AJ397="x"),1,0)</f>
        <v>0</v>
      </c>
      <c r="BL397" s="8">
        <f t="shared" ref="BL397:BL460" si="378">IF(AND($Z397=BL$2,AB397="x"),1,0)</f>
        <v>0</v>
      </c>
      <c r="BM397" s="8">
        <f t="shared" ref="BM397:BM460" si="379">IF(AND($Z397=BM$2,AC397="x"),1,0)</f>
        <v>0</v>
      </c>
      <c r="BN397" s="8">
        <f t="shared" si="350"/>
        <v>0</v>
      </c>
      <c r="BO397" s="8">
        <f t="shared" ref="BO397:BO460" si="380">IF(AND($Z397=BO$2,AE397="x"),1,0)</f>
        <v>0</v>
      </c>
      <c r="BP397" s="8">
        <f t="shared" ref="BP397:BP460" si="381">IF(AND($Z397=BP$2,AF397="x"),1,0)</f>
        <v>0</v>
      </c>
      <c r="BQ397" s="8">
        <f t="shared" ref="BQ397:BQ460" si="382">IF(AND($Z397=BQ$2,AG397="x"),1,0)</f>
        <v>0</v>
      </c>
      <c r="BR397" s="8">
        <f t="shared" ref="BR397:BR460" si="383">IF(AND($Z397=BR$2,AH397="x"),1,0)</f>
        <v>0</v>
      </c>
      <c r="BS397" s="8">
        <f t="shared" ref="BS397:BS460" si="384">IF(AND($Z397=BS$2,AI397="x"),1,0)</f>
        <v>0</v>
      </c>
      <c r="BT397" s="44">
        <f t="shared" ref="BT397:BT460" si="385">IF(AND($Z397=BT$2,AJ397="x"),1,0)</f>
        <v>0</v>
      </c>
      <c r="BU397" s="7"/>
    </row>
    <row r="398" spans="1:73" s="15" customFormat="1" ht="28.8" x14ac:dyDescent="0.3">
      <c r="A398" s="4" t="s">
        <v>2960</v>
      </c>
      <c r="B398" s="4" t="s">
        <v>4313</v>
      </c>
      <c r="C398" s="4">
        <v>2016</v>
      </c>
      <c r="D398" s="4" t="s">
        <v>2961</v>
      </c>
      <c r="E398" s="4">
        <v>99</v>
      </c>
      <c r="F398" s="4"/>
      <c r="G398" s="4"/>
      <c r="H398" s="4">
        <v>318</v>
      </c>
      <c r="I398" s="4">
        <v>329</v>
      </c>
      <c r="J398" s="4"/>
      <c r="K398" s="4">
        <v>9</v>
      </c>
      <c r="L398" s="4" t="s">
        <v>2962</v>
      </c>
      <c r="M398" s="4" t="s">
        <v>2963</v>
      </c>
      <c r="N398" s="4" t="s">
        <v>2964</v>
      </c>
      <c r="O398" s="4" t="s">
        <v>2965</v>
      </c>
      <c r="P398" s="4" t="s">
        <v>2966</v>
      </c>
      <c r="Q398" s="4"/>
      <c r="R398" s="4" t="s">
        <v>34</v>
      </c>
      <c r="S398" s="4" t="s">
        <v>33</v>
      </c>
      <c r="T398" s="4" t="s">
        <v>2967</v>
      </c>
      <c r="U398" s="69"/>
      <c r="V398" s="57" t="s">
        <v>63</v>
      </c>
      <c r="W398" s="58" t="s">
        <v>26</v>
      </c>
      <c r="X398" s="58" t="str">
        <f t="shared" si="347"/>
        <v>NInorganic</v>
      </c>
      <c r="Y398" s="58" t="s">
        <v>191</v>
      </c>
      <c r="Z398" s="58" t="str">
        <f t="shared" si="348"/>
        <v>NHEMOLYSIS</v>
      </c>
      <c r="AA398" s="58" t="str">
        <f t="shared" si="349"/>
        <v>NInorganicHEMOLYSIS</v>
      </c>
      <c r="AB398" s="8"/>
      <c r="AC398" s="8"/>
      <c r="AD398" s="8"/>
      <c r="AE398" s="8"/>
      <c r="AF398" s="8"/>
      <c r="AG398" s="8"/>
      <c r="AH398" s="8"/>
      <c r="AI398" s="8"/>
      <c r="AJ398" s="8"/>
      <c r="AK398" s="8">
        <f t="shared" si="351"/>
        <v>0</v>
      </c>
      <c r="AL398" s="8">
        <f t="shared" si="352"/>
        <v>0</v>
      </c>
      <c r="AM398" s="8">
        <f t="shared" si="353"/>
        <v>0</v>
      </c>
      <c r="AN398" s="8">
        <f t="shared" si="354"/>
        <v>0</v>
      </c>
      <c r="AO398" s="8">
        <f t="shared" si="355"/>
        <v>0</v>
      </c>
      <c r="AP398" s="8">
        <f t="shared" si="356"/>
        <v>0</v>
      </c>
      <c r="AQ398" s="8">
        <f t="shared" si="357"/>
        <v>0</v>
      </c>
      <c r="AR398" s="8">
        <f t="shared" si="358"/>
        <v>0</v>
      </c>
      <c r="AS398" s="8">
        <f t="shared" si="359"/>
        <v>0</v>
      </c>
      <c r="AT398" s="8">
        <f t="shared" si="360"/>
        <v>0</v>
      </c>
      <c r="AU398" s="8">
        <f t="shared" si="361"/>
        <v>0</v>
      </c>
      <c r="AV398" s="8">
        <f t="shared" si="362"/>
        <v>0</v>
      </c>
      <c r="AW398" s="8">
        <f t="shared" si="363"/>
        <v>0</v>
      </c>
      <c r="AX398" s="8">
        <f t="shared" si="364"/>
        <v>0</v>
      </c>
      <c r="AY398" s="8">
        <f t="shared" si="365"/>
        <v>0</v>
      </c>
      <c r="AZ398" s="8">
        <f t="shared" si="366"/>
        <v>0</v>
      </c>
      <c r="BA398" s="8">
        <f t="shared" si="367"/>
        <v>0</v>
      </c>
      <c r="BB398" s="8">
        <f t="shared" si="368"/>
        <v>0</v>
      </c>
      <c r="BC398" s="8">
        <f t="shared" si="369"/>
        <v>0</v>
      </c>
      <c r="BD398" s="8">
        <f t="shared" si="370"/>
        <v>0</v>
      </c>
      <c r="BE398" s="8">
        <f t="shared" si="371"/>
        <v>0</v>
      </c>
      <c r="BF398" s="8">
        <f t="shared" si="372"/>
        <v>0</v>
      </c>
      <c r="BG398" s="8">
        <f t="shared" si="373"/>
        <v>0</v>
      </c>
      <c r="BH398" s="8">
        <f t="shared" si="374"/>
        <v>0</v>
      </c>
      <c r="BI398" s="8">
        <f t="shared" si="375"/>
        <v>0</v>
      </c>
      <c r="BJ398" s="8">
        <f t="shared" si="376"/>
        <v>0</v>
      </c>
      <c r="BK398" s="8">
        <f t="shared" si="377"/>
        <v>0</v>
      </c>
      <c r="BL398" s="8">
        <f t="shared" si="378"/>
        <v>0</v>
      </c>
      <c r="BM398" s="8">
        <f t="shared" si="379"/>
        <v>0</v>
      </c>
      <c r="BN398" s="8">
        <f t="shared" si="350"/>
        <v>0</v>
      </c>
      <c r="BO398" s="8">
        <f t="shared" si="380"/>
        <v>0</v>
      </c>
      <c r="BP398" s="8">
        <f t="shared" si="381"/>
        <v>0</v>
      </c>
      <c r="BQ398" s="8">
        <f t="shared" si="382"/>
        <v>0</v>
      </c>
      <c r="BR398" s="8">
        <f t="shared" si="383"/>
        <v>0</v>
      </c>
      <c r="BS398" s="8">
        <f t="shared" si="384"/>
        <v>0</v>
      </c>
      <c r="BT398" s="44">
        <f t="shared" si="385"/>
        <v>0</v>
      </c>
      <c r="BU398" s="7"/>
    </row>
    <row r="399" spans="1:73" s="15" customFormat="1" ht="28.8" x14ac:dyDescent="0.3">
      <c r="A399" s="4" t="s">
        <v>2968</v>
      </c>
      <c r="B399" s="4" t="s">
        <v>4314</v>
      </c>
      <c r="C399" s="4">
        <v>2016</v>
      </c>
      <c r="D399" s="4" t="s">
        <v>2969</v>
      </c>
      <c r="E399" s="4">
        <v>62</v>
      </c>
      <c r="F399" s="4">
        <v>2</v>
      </c>
      <c r="G399" s="4"/>
      <c r="H399" s="4">
        <v>99</v>
      </c>
      <c r="I399" s="4">
        <v>107</v>
      </c>
      <c r="J399" s="4"/>
      <c r="K399" s="4">
        <v>1</v>
      </c>
      <c r="L399" s="4" t="s">
        <v>2970</v>
      </c>
      <c r="M399" s="4" t="s">
        <v>2971</v>
      </c>
      <c r="N399" s="4" t="s">
        <v>2972</v>
      </c>
      <c r="O399" s="4" t="s">
        <v>2973</v>
      </c>
      <c r="P399" s="4" t="s">
        <v>2974</v>
      </c>
      <c r="Q399" s="4" t="s">
        <v>2975</v>
      </c>
      <c r="R399" s="4" t="s">
        <v>34</v>
      </c>
      <c r="S399" s="4" t="s">
        <v>33</v>
      </c>
      <c r="T399" s="4" t="s">
        <v>2976</v>
      </c>
      <c r="U399" s="69"/>
      <c r="V399" s="57" t="s">
        <v>63</v>
      </c>
      <c r="W399" s="58" t="s">
        <v>26</v>
      </c>
      <c r="X399" s="58" t="str">
        <f t="shared" si="347"/>
        <v>NInorganic</v>
      </c>
      <c r="Y399" s="58" t="s">
        <v>191</v>
      </c>
      <c r="Z399" s="58" t="str">
        <f t="shared" si="348"/>
        <v>NHEMOLYSIS</v>
      </c>
      <c r="AA399" s="58" t="str">
        <f t="shared" si="349"/>
        <v>NInorganicHEMOLYSIS</v>
      </c>
      <c r="AB399" s="8"/>
      <c r="AC399" s="8"/>
      <c r="AD399" s="8"/>
      <c r="AE399" s="8"/>
      <c r="AF399" s="8"/>
      <c r="AG399" s="8"/>
      <c r="AH399" s="8"/>
      <c r="AI399" s="8"/>
      <c r="AJ399" s="8"/>
      <c r="AK399" s="8">
        <f t="shared" si="351"/>
        <v>0</v>
      </c>
      <c r="AL399" s="8">
        <f t="shared" si="352"/>
        <v>0</v>
      </c>
      <c r="AM399" s="8">
        <f t="shared" si="353"/>
        <v>0</v>
      </c>
      <c r="AN399" s="8">
        <f t="shared" si="354"/>
        <v>0</v>
      </c>
      <c r="AO399" s="8">
        <f t="shared" si="355"/>
        <v>0</v>
      </c>
      <c r="AP399" s="8">
        <f t="shared" si="356"/>
        <v>0</v>
      </c>
      <c r="AQ399" s="8">
        <f t="shared" si="357"/>
        <v>0</v>
      </c>
      <c r="AR399" s="8">
        <f t="shared" si="358"/>
        <v>0</v>
      </c>
      <c r="AS399" s="8">
        <f t="shared" si="359"/>
        <v>0</v>
      </c>
      <c r="AT399" s="8">
        <f t="shared" si="360"/>
        <v>0</v>
      </c>
      <c r="AU399" s="8">
        <f t="shared" si="361"/>
        <v>0</v>
      </c>
      <c r="AV399" s="8">
        <f t="shared" si="362"/>
        <v>0</v>
      </c>
      <c r="AW399" s="8">
        <f t="shared" si="363"/>
        <v>0</v>
      </c>
      <c r="AX399" s="8">
        <f t="shared" si="364"/>
        <v>0</v>
      </c>
      <c r="AY399" s="8">
        <f t="shared" si="365"/>
        <v>0</v>
      </c>
      <c r="AZ399" s="8">
        <f t="shared" si="366"/>
        <v>0</v>
      </c>
      <c r="BA399" s="8">
        <f t="shared" si="367"/>
        <v>0</v>
      </c>
      <c r="BB399" s="8">
        <f t="shared" si="368"/>
        <v>0</v>
      </c>
      <c r="BC399" s="8">
        <f t="shared" si="369"/>
        <v>0</v>
      </c>
      <c r="BD399" s="8">
        <f t="shared" si="370"/>
        <v>0</v>
      </c>
      <c r="BE399" s="8">
        <f t="shared" si="371"/>
        <v>0</v>
      </c>
      <c r="BF399" s="8">
        <f t="shared" si="372"/>
        <v>0</v>
      </c>
      <c r="BG399" s="8">
        <f t="shared" si="373"/>
        <v>0</v>
      </c>
      <c r="BH399" s="8">
        <f t="shared" si="374"/>
        <v>0</v>
      </c>
      <c r="BI399" s="8">
        <f t="shared" si="375"/>
        <v>0</v>
      </c>
      <c r="BJ399" s="8">
        <f t="shared" si="376"/>
        <v>0</v>
      </c>
      <c r="BK399" s="8">
        <f t="shared" si="377"/>
        <v>0</v>
      </c>
      <c r="BL399" s="8">
        <f t="shared" si="378"/>
        <v>0</v>
      </c>
      <c r="BM399" s="8">
        <f t="shared" si="379"/>
        <v>0</v>
      </c>
      <c r="BN399" s="8">
        <f t="shared" si="350"/>
        <v>0</v>
      </c>
      <c r="BO399" s="8">
        <f t="shared" si="380"/>
        <v>0</v>
      </c>
      <c r="BP399" s="8">
        <f t="shared" si="381"/>
        <v>0</v>
      </c>
      <c r="BQ399" s="8">
        <f t="shared" si="382"/>
        <v>0</v>
      </c>
      <c r="BR399" s="8">
        <f t="shared" si="383"/>
        <v>0</v>
      </c>
      <c r="BS399" s="8">
        <f t="shared" si="384"/>
        <v>0</v>
      </c>
      <c r="BT399" s="44">
        <f t="shared" si="385"/>
        <v>0</v>
      </c>
      <c r="BU399" s="7"/>
    </row>
    <row r="400" spans="1:73" s="15" customFormat="1" ht="28.8" x14ac:dyDescent="0.3">
      <c r="A400" s="4" t="s">
        <v>2977</v>
      </c>
      <c r="B400" s="4" t="s">
        <v>4315</v>
      </c>
      <c r="C400" s="4">
        <v>2016</v>
      </c>
      <c r="D400" s="4" t="s">
        <v>110</v>
      </c>
      <c r="E400" s="4">
        <v>27</v>
      </c>
      <c r="F400" s="4">
        <v>10</v>
      </c>
      <c r="G400" s="4">
        <v>105601</v>
      </c>
      <c r="H400" s="4"/>
      <c r="I400" s="4"/>
      <c r="J400" s="4"/>
      <c r="K400" s="4">
        <v>4</v>
      </c>
      <c r="L400" s="4" t="s">
        <v>2978</v>
      </c>
      <c r="M400" s="4" t="s">
        <v>2979</v>
      </c>
      <c r="N400" s="4" t="s">
        <v>2980</v>
      </c>
      <c r="O400" s="4" t="s">
        <v>2981</v>
      </c>
      <c r="P400" s="4" t="s">
        <v>2982</v>
      </c>
      <c r="Q400" s="4" t="s">
        <v>2983</v>
      </c>
      <c r="R400" s="4" t="s">
        <v>34</v>
      </c>
      <c r="S400" s="4" t="s">
        <v>33</v>
      </c>
      <c r="T400" s="4" t="s">
        <v>2984</v>
      </c>
      <c r="U400" s="69"/>
      <c r="V400" s="57" t="s">
        <v>63</v>
      </c>
      <c r="W400" s="58" t="s">
        <v>26</v>
      </c>
      <c r="X400" s="58" t="str">
        <f t="shared" si="347"/>
        <v>NInorganic</v>
      </c>
      <c r="Y400" s="58" t="s">
        <v>191</v>
      </c>
      <c r="Z400" s="58" t="str">
        <f t="shared" si="348"/>
        <v>NHEMOLYSIS</v>
      </c>
      <c r="AA400" s="58" t="str">
        <f t="shared" si="349"/>
        <v>NInorganicHEMOLYSIS</v>
      </c>
      <c r="AB400" s="8"/>
      <c r="AC400" s="8"/>
      <c r="AD400" s="8"/>
      <c r="AE400" s="8"/>
      <c r="AF400" s="8"/>
      <c r="AG400" s="8"/>
      <c r="AH400" s="8"/>
      <c r="AI400" s="8"/>
      <c r="AJ400" s="8"/>
      <c r="AK400" s="8">
        <f t="shared" si="351"/>
        <v>0</v>
      </c>
      <c r="AL400" s="8">
        <f t="shared" si="352"/>
        <v>0</v>
      </c>
      <c r="AM400" s="8">
        <f t="shared" si="353"/>
        <v>0</v>
      </c>
      <c r="AN400" s="8">
        <f t="shared" si="354"/>
        <v>0</v>
      </c>
      <c r="AO400" s="8">
        <f t="shared" si="355"/>
        <v>0</v>
      </c>
      <c r="AP400" s="8">
        <f t="shared" si="356"/>
        <v>0</v>
      </c>
      <c r="AQ400" s="8">
        <f t="shared" si="357"/>
        <v>0</v>
      </c>
      <c r="AR400" s="8">
        <f t="shared" si="358"/>
        <v>0</v>
      </c>
      <c r="AS400" s="8">
        <f t="shared" si="359"/>
        <v>0</v>
      </c>
      <c r="AT400" s="8">
        <f t="shared" si="360"/>
        <v>0</v>
      </c>
      <c r="AU400" s="8">
        <f t="shared" si="361"/>
        <v>0</v>
      </c>
      <c r="AV400" s="8">
        <f t="shared" si="362"/>
        <v>0</v>
      </c>
      <c r="AW400" s="8">
        <f t="shared" si="363"/>
        <v>0</v>
      </c>
      <c r="AX400" s="8">
        <f t="shared" si="364"/>
        <v>0</v>
      </c>
      <c r="AY400" s="8">
        <f t="shared" si="365"/>
        <v>0</v>
      </c>
      <c r="AZ400" s="8">
        <f t="shared" si="366"/>
        <v>0</v>
      </c>
      <c r="BA400" s="8">
        <f t="shared" si="367"/>
        <v>0</v>
      </c>
      <c r="BB400" s="8">
        <f t="shared" si="368"/>
        <v>0</v>
      </c>
      <c r="BC400" s="8">
        <f t="shared" si="369"/>
        <v>0</v>
      </c>
      <c r="BD400" s="8">
        <f t="shared" si="370"/>
        <v>0</v>
      </c>
      <c r="BE400" s="8">
        <f t="shared" si="371"/>
        <v>0</v>
      </c>
      <c r="BF400" s="8">
        <f t="shared" si="372"/>
        <v>0</v>
      </c>
      <c r="BG400" s="8">
        <f t="shared" si="373"/>
        <v>0</v>
      </c>
      <c r="BH400" s="8">
        <f t="shared" si="374"/>
        <v>0</v>
      </c>
      <c r="BI400" s="8">
        <f t="shared" si="375"/>
        <v>0</v>
      </c>
      <c r="BJ400" s="8">
        <f t="shared" si="376"/>
        <v>0</v>
      </c>
      <c r="BK400" s="8">
        <f t="shared" si="377"/>
        <v>0</v>
      </c>
      <c r="BL400" s="8">
        <f t="shared" si="378"/>
        <v>0</v>
      </c>
      <c r="BM400" s="8">
        <f t="shared" si="379"/>
        <v>0</v>
      </c>
      <c r="BN400" s="8">
        <f t="shared" si="350"/>
        <v>0</v>
      </c>
      <c r="BO400" s="8">
        <f t="shared" si="380"/>
        <v>0</v>
      </c>
      <c r="BP400" s="8">
        <f t="shared" si="381"/>
        <v>0</v>
      </c>
      <c r="BQ400" s="8">
        <f t="shared" si="382"/>
        <v>0</v>
      </c>
      <c r="BR400" s="8">
        <f t="shared" si="383"/>
        <v>0</v>
      </c>
      <c r="BS400" s="8">
        <f t="shared" si="384"/>
        <v>0</v>
      </c>
      <c r="BT400" s="44">
        <f t="shared" si="385"/>
        <v>0</v>
      </c>
      <c r="BU400" s="7"/>
    </row>
    <row r="401" spans="1:73" s="15" customFormat="1" ht="28.8" x14ac:dyDescent="0.3">
      <c r="A401" s="4" t="s">
        <v>2985</v>
      </c>
      <c r="B401" s="4" t="s">
        <v>4316</v>
      </c>
      <c r="C401" s="4">
        <v>2016</v>
      </c>
      <c r="D401" s="4" t="s">
        <v>2986</v>
      </c>
      <c r="E401" s="4">
        <v>107</v>
      </c>
      <c r="F401" s="4"/>
      <c r="G401" s="4"/>
      <c r="H401" s="4">
        <v>14</v>
      </c>
      <c r="I401" s="4">
        <v>24</v>
      </c>
      <c r="J401" s="4"/>
      <c r="K401" s="4">
        <v>4</v>
      </c>
      <c r="L401" s="4" t="s">
        <v>2987</v>
      </c>
      <c r="M401" s="4" t="s">
        <v>2988</v>
      </c>
      <c r="N401" s="4" t="s">
        <v>2989</v>
      </c>
      <c r="O401" s="4" t="s">
        <v>2990</v>
      </c>
      <c r="P401" s="4" t="s">
        <v>2991</v>
      </c>
      <c r="Q401" s="4" t="s">
        <v>2992</v>
      </c>
      <c r="R401" s="4" t="s">
        <v>34</v>
      </c>
      <c r="S401" s="4" t="s">
        <v>33</v>
      </c>
      <c r="T401" s="4" t="s">
        <v>2993</v>
      </c>
      <c r="U401" s="69"/>
      <c r="V401" s="57" t="s">
        <v>63</v>
      </c>
      <c r="W401" s="58" t="s">
        <v>26</v>
      </c>
      <c r="X401" s="58" t="str">
        <f t="shared" si="347"/>
        <v>NInorganic</v>
      </c>
      <c r="Y401" s="58" t="s">
        <v>191</v>
      </c>
      <c r="Z401" s="58" t="str">
        <f t="shared" si="348"/>
        <v>NHEMOLYSIS</v>
      </c>
      <c r="AA401" s="58" t="str">
        <f t="shared" si="349"/>
        <v>NInorganicHEMOLYSIS</v>
      </c>
      <c r="AB401" s="8"/>
      <c r="AC401" s="8"/>
      <c r="AD401" s="8"/>
      <c r="AE401" s="8"/>
      <c r="AF401" s="8"/>
      <c r="AG401" s="8"/>
      <c r="AH401" s="8"/>
      <c r="AI401" s="8"/>
      <c r="AJ401" s="8"/>
      <c r="AK401" s="8">
        <f t="shared" si="351"/>
        <v>0</v>
      </c>
      <c r="AL401" s="8">
        <f t="shared" si="352"/>
        <v>0</v>
      </c>
      <c r="AM401" s="8">
        <f t="shared" si="353"/>
        <v>0</v>
      </c>
      <c r="AN401" s="8">
        <f t="shared" si="354"/>
        <v>0</v>
      </c>
      <c r="AO401" s="8">
        <f t="shared" si="355"/>
        <v>0</v>
      </c>
      <c r="AP401" s="8">
        <f t="shared" si="356"/>
        <v>0</v>
      </c>
      <c r="AQ401" s="8">
        <f t="shared" si="357"/>
        <v>0</v>
      </c>
      <c r="AR401" s="8">
        <f t="shared" si="358"/>
        <v>0</v>
      </c>
      <c r="AS401" s="8">
        <f t="shared" si="359"/>
        <v>0</v>
      </c>
      <c r="AT401" s="8">
        <f t="shared" si="360"/>
        <v>0</v>
      </c>
      <c r="AU401" s="8">
        <f t="shared" si="361"/>
        <v>0</v>
      </c>
      <c r="AV401" s="8">
        <f t="shared" si="362"/>
        <v>0</v>
      </c>
      <c r="AW401" s="8">
        <f t="shared" si="363"/>
        <v>0</v>
      </c>
      <c r="AX401" s="8">
        <f t="shared" si="364"/>
        <v>0</v>
      </c>
      <c r="AY401" s="8">
        <f t="shared" si="365"/>
        <v>0</v>
      </c>
      <c r="AZ401" s="8">
        <f t="shared" si="366"/>
        <v>0</v>
      </c>
      <c r="BA401" s="8">
        <f t="shared" si="367"/>
        <v>0</v>
      </c>
      <c r="BB401" s="8">
        <f t="shared" si="368"/>
        <v>0</v>
      </c>
      <c r="BC401" s="8">
        <f t="shared" si="369"/>
        <v>0</v>
      </c>
      <c r="BD401" s="8">
        <f t="shared" si="370"/>
        <v>0</v>
      </c>
      <c r="BE401" s="8">
        <f t="shared" si="371"/>
        <v>0</v>
      </c>
      <c r="BF401" s="8">
        <f t="shared" si="372"/>
        <v>0</v>
      </c>
      <c r="BG401" s="8">
        <f t="shared" si="373"/>
        <v>0</v>
      </c>
      <c r="BH401" s="8">
        <f t="shared" si="374"/>
        <v>0</v>
      </c>
      <c r="BI401" s="8">
        <f t="shared" si="375"/>
        <v>0</v>
      </c>
      <c r="BJ401" s="8">
        <f t="shared" si="376"/>
        <v>0</v>
      </c>
      <c r="BK401" s="8">
        <f t="shared" si="377"/>
        <v>0</v>
      </c>
      <c r="BL401" s="8">
        <f t="shared" si="378"/>
        <v>0</v>
      </c>
      <c r="BM401" s="8">
        <f t="shared" si="379"/>
        <v>0</v>
      </c>
      <c r="BN401" s="8">
        <f t="shared" si="350"/>
        <v>0</v>
      </c>
      <c r="BO401" s="8">
        <f t="shared" si="380"/>
        <v>0</v>
      </c>
      <c r="BP401" s="8">
        <f t="shared" si="381"/>
        <v>0</v>
      </c>
      <c r="BQ401" s="8">
        <f t="shared" si="382"/>
        <v>0</v>
      </c>
      <c r="BR401" s="8">
        <f t="shared" si="383"/>
        <v>0</v>
      </c>
      <c r="BS401" s="8">
        <f t="shared" si="384"/>
        <v>0</v>
      </c>
      <c r="BT401" s="44">
        <f t="shared" si="385"/>
        <v>0</v>
      </c>
      <c r="BU401" s="7"/>
    </row>
    <row r="402" spans="1:73" s="15" customFormat="1" ht="28.8" x14ac:dyDescent="0.3">
      <c r="A402" s="4" t="s">
        <v>2994</v>
      </c>
      <c r="B402" s="4" t="s">
        <v>4317</v>
      </c>
      <c r="C402" s="4">
        <v>2016</v>
      </c>
      <c r="D402" s="4" t="s">
        <v>1031</v>
      </c>
      <c r="E402" s="4">
        <v>6</v>
      </c>
      <c r="F402" s="4">
        <v>21</v>
      </c>
      <c r="G402" s="4"/>
      <c r="H402" s="4">
        <v>17373</v>
      </c>
      <c r="I402" s="4">
        <v>17383</v>
      </c>
      <c r="J402" s="4"/>
      <c r="K402" s="4">
        <v>2</v>
      </c>
      <c r="L402" s="4" t="s">
        <v>2995</v>
      </c>
      <c r="M402" s="4" t="s">
        <v>2996</v>
      </c>
      <c r="N402" s="4" t="s">
        <v>2997</v>
      </c>
      <c r="O402" s="4" t="s">
        <v>2998</v>
      </c>
      <c r="P402" s="4" t="s">
        <v>2999</v>
      </c>
      <c r="Q402" s="4"/>
      <c r="R402" s="4" t="s">
        <v>34</v>
      </c>
      <c r="S402" s="4" t="s">
        <v>33</v>
      </c>
      <c r="T402" s="4" t="s">
        <v>3000</v>
      </c>
      <c r="U402" s="69"/>
      <c r="V402" s="57" t="s">
        <v>63</v>
      </c>
      <c r="W402" s="58" t="s">
        <v>26</v>
      </c>
      <c r="X402" s="58" t="str">
        <f t="shared" si="347"/>
        <v>NInorganic</v>
      </c>
      <c r="Y402" s="58" t="s">
        <v>191</v>
      </c>
      <c r="Z402" s="58" t="str">
        <f t="shared" si="348"/>
        <v>NHEMOLYSIS</v>
      </c>
      <c r="AA402" s="58" t="str">
        <f t="shared" si="349"/>
        <v>NInorganicHEMOLYSIS</v>
      </c>
      <c r="AB402" s="8"/>
      <c r="AC402" s="8"/>
      <c r="AD402" s="8"/>
      <c r="AE402" s="8"/>
      <c r="AF402" s="8"/>
      <c r="AG402" s="8"/>
      <c r="AH402" s="8"/>
      <c r="AI402" s="8"/>
      <c r="AJ402" s="8"/>
      <c r="AK402" s="8">
        <f t="shared" si="351"/>
        <v>0</v>
      </c>
      <c r="AL402" s="8">
        <f t="shared" si="352"/>
        <v>0</v>
      </c>
      <c r="AM402" s="8">
        <f t="shared" si="353"/>
        <v>0</v>
      </c>
      <c r="AN402" s="8">
        <f t="shared" si="354"/>
        <v>0</v>
      </c>
      <c r="AO402" s="8">
        <f t="shared" si="355"/>
        <v>0</v>
      </c>
      <c r="AP402" s="8">
        <f t="shared" si="356"/>
        <v>0</v>
      </c>
      <c r="AQ402" s="8">
        <f t="shared" si="357"/>
        <v>0</v>
      </c>
      <c r="AR402" s="8">
        <f t="shared" si="358"/>
        <v>0</v>
      </c>
      <c r="AS402" s="8">
        <f t="shared" si="359"/>
        <v>0</v>
      </c>
      <c r="AT402" s="8">
        <f t="shared" si="360"/>
        <v>0</v>
      </c>
      <c r="AU402" s="8">
        <f t="shared" si="361"/>
        <v>0</v>
      </c>
      <c r="AV402" s="8">
        <f t="shared" si="362"/>
        <v>0</v>
      </c>
      <c r="AW402" s="8">
        <f t="shared" si="363"/>
        <v>0</v>
      </c>
      <c r="AX402" s="8">
        <f t="shared" si="364"/>
        <v>0</v>
      </c>
      <c r="AY402" s="8">
        <f t="shared" si="365"/>
        <v>0</v>
      </c>
      <c r="AZ402" s="8">
        <f t="shared" si="366"/>
        <v>0</v>
      </c>
      <c r="BA402" s="8">
        <f t="shared" si="367"/>
        <v>0</v>
      </c>
      <c r="BB402" s="8">
        <f t="shared" si="368"/>
        <v>0</v>
      </c>
      <c r="BC402" s="8">
        <f t="shared" si="369"/>
        <v>0</v>
      </c>
      <c r="BD402" s="8">
        <f t="shared" si="370"/>
        <v>0</v>
      </c>
      <c r="BE402" s="8">
        <f t="shared" si="371"/>
        <v>0</v>
      </c>
      <c r="BF402" s="8">
        <f t="shared" si="372"/>
        <v>0</v>
      </c>
      <c r="BG402" s="8">
        <f t="shared" si="373"/>
        <v>0</v>
      </c>
      <c r="BH402" s="8">
        <f t="shared" si="374"/>
        <v>0</v>
      </c>
      <c r="BI402" s="8">
        <f t="shared" si="375"/>
        <v>0</v>
      </c>
      <c r="BJ402" s="8">
        <f t="shared" si="376"/>
        <v>0</v>
      </c>
      <c r="BK402" s="8">
        <f t="shared" si="377"/>
        <v>0</v>
      </c>
      <c r="BL402" s="8">
        <f t="shared" si="378"/>
        <v>0</v>
      </c>
      <c r="BM402" s="8">
        <f t="shared" si="379"/>
        <v>0</v>
      </c>
      <c r="BN402" s="8">
        <f t="shared" si="350"/>
        <v>0</v>
      </c>
      <c r="BO402" s="8">
        <f t="shared" si="380"/>
        <v>0</v>
      </c>
      <c r="BP402" s="8">
        <f t="shared" si="381"/>
        <v>0</v>
      </c>
      <c r="BQ402" s="8">
        <f t="shared" si="382"/>
        <v>0</v>
      </c>
      <c r="BR402" s="8">
        <f t="shared" si="383"/>
        <v>0</v>
      </c>
      <c r="BS402" s="8">
        <f t="shared" si="384"/>
        <v>0</v>
      </c>
      <c r="BT402" s="44">
        <f t="shared" si="385"/>
        <v>0</v>
      </c>
      <c r="BU402" s="7"/>
    </row>
    <row r="403" spans="1:73" s="15" customFormat="1" ht="28.8" x14ac:dyDescent="0.3">
      <c r="A403" s="4" t="s">
        <v>3001</v>
      </c>
      <c r="B403" s="4" t="s">
        <v>4318</v>
      </c>
      <c r="C403" s="4">
        <v>2016</v>
      </c>
      <c r="D403" s="4" t="s">
        <v>3002</v>
      </c>
      <c r="E403" s="4">
        <v>31</v>
      </c>
      <c r="F403" s="4">
        <v>3</v>
      </c>
      <c r="G403" s="4"/>
      <c r="H403" s="4">
        <v>128</v>
      </c>
      <c r="I403" s="4">
        <v>133</v>
      </c>
      <c r="J403" s="4"/>
      <c r="K403" s="4"/>
      <c r="L403" s="4" t="s">
        <v>3003</v>
      </c>
      <c r="M403" s="4" t="s">
        <v>3004</v>
      </c>
      <c r="N403" s="4" t="s">
        <v>3005</v>
      </c>
      <c r="O403" s="4" t="s">
        <v>3006</v>
      </c>
      <c r="P403" s="4" t="s">
        <v>3007</v>
      </c>
      <c r="Q403" s="4" t="s">
        <v>3008</v>
      </c>
      <c r="R403" s="4" t="s">
        <v>34</v>
      </c>
      <c r="S403" s="4" t="s">
        <v>33</v>
      </c>
      <c r="T403" s="4" t="s">
        <v>3009</v>
      </c>
      <c r="U403" s="69"/>
      <c r="V403" s="57" t="s">
        <v>63</v>
      </c>
      <c r="W403" s="58" t="s">
        <v>28</v>
      </c>
      <c r="X403" s="58" t="str">
        <f t="shared" si="347"/>
        <v>NPolymer-based</v>
      </c>
      <c r="Y403" s="58" t="s">
        <v>191</v>
      </c>
      <c r="Z403" s="58" t="str">
        <f t="shared" si="348"/>
        <v>NHEMOLYSIS</v>
      </c>
      <c r="AA403" s="58" t="str">
        <f t="shared" si="349"/>
        <v>NPolymer-basedHEMOLYSIS</v>
      </c>
      <c r="AB403" s="8"/>
      <c r="AC403" s="8"/>
      <c r="AD403" s="8"/>
      <c r="AE403" s="8"/>
      <c r="AF403" s="8"/>
      <c r="AG403" s="8"/>
      <c r="AH403" s="8"/>
      <c r="AI403" s="8"/>
      <c r="AJ403" s="8"/>
      <c r="AK403" s="8">
        <f t="shared" si="351"/>
        <v>0</v>
      </c>
      <c r="AL403" s="8">
        <f t="shared" si="352"/>
        <v>0</v>
      </c>
      <c r="AM403" s="8">
        <f t="shared" si="353"/>
        <v>0</v>
      </c>
      <c r="AN403" s="8">
        <f t="shared" si="354"/>
        <v>0</v>
      </c>
      <c r="AO403" s="8">
        <f t="shared" si="355"/>
        <v>0</v>
      </c>
      <c r="AP403" s="8">
        <f t="shared" si="356"/>
        <v>0</v>
      </c>
      <c r="AQ403" s="8">
        <f t="shared" si="357"/>
        <v>0</v>
      </c>
      <c r="AR403" s="8">
        <f t="shared" si="358"/>
        <v>0</v>
      </c>
      <c r="AS403" s="8">
        <f t="shared" si="359"/>
        <v>0</v>
      </c>
      <c r="AT403" s="8">
        <f t="shared" si="360"/>
        <v>0</v>
      </c>
      <c r="AU403" s="8">
        <f t="shared" si="361"/>
        <v>0</v>
      </c>
      <c r="AV403" s="8">
        <f t="shared" si="362"/>
        <v>0</v>
      </c>
      <c r="AW403" s="8">
        <f t="shared" si="363"/>
        <v>0</v>
      </c>
      <c r="AX403" s="8">
        <f t="shared" si="364"/>
        <v>0</v>
      </c>
      <c r="AY403" s="8">
        <f t="shared" si="365"/>
        <v>0</v>
      </c>
      <c r="AZ403" s="8">
        <f t="shared" si="366"/>
        <v>0</v>
      </c>
      <c r="BA403" s="8">
        <f t="shared" si="367"/>
        <v>0</v>
      </c>
      <c r="BB403" s="8">
        <f t="shared" si="368"/>
        <v>0</v>
      </c>
      <c r="BC403" s="8">
        <f t="shared" si="369"/>
        <v>0</v>
      </c>
      <c r="BD403" s="8">
        <f t="shared" si="370"/>
        <v>0</v>
      </c>
      <c r="BE403" s="8">
        <f t="shared" si="371"/>
        <v>0</v>
      </c>
      <c r="BF403" s="8">
        <f t="shared" si="372"/>
        <v>0</v>
      </c>
      <c r="BG403" s="8">
        <f t="shared" si="373"/>
        <v>0</v>
      </c>
      <c r="BH403" s="8">
        <f t="shared" si="374"/>
        <v>0</v>
      </c>
      <c r="BI403" s="8">
        <f t="shared" si="375"/>
        <v>0</v>
      </c>
      <c r="BJ403" s="8">
        <f t="shared" si="376"/>
        <v>0</v>
      </c>
      <c r="BK403" s="8">
        <f t="shared" si="377"/>
        <v>0</v>
      </c>
      <c r="BL403" s="8">
        <f t="shared" si="378"/>
        <v>0</v>
      </c>
      <c r="BM403" s="8">
        <f t="shared" si="379"/>
        <v>0</v>
      </c>
      <c r="BN403" s="8">
        <f t="shared" si="350"/>
        <v>0</v>
      </c>
      <c r="BO403" s="8">
        <f t="shared" si="380"/>
        <v>0</v>
      </c>
      <c r="BP403" s="8">
        <f t="shared" si="381"/>
        <v>0</v>
      </c>
      <c r="BQ403" s="8">
        <f t="shared" si="382"/>
        <v>0</v>
      </c>
      <c r="BR403" s="8">
        <f t="shared" si="383"/>
        <v>0</v>
      </c>
      <c r="BS403" s="8">
        <f t="shared" si="384"/>
        <v>0</v>
      </c>
      <c r="BT403" s="44">
        <f t="shared" si="385"/>
        <v>0</v>
      </c>
      <c r="BU403" s="7"/>
    </row>
    <row r="404" spans="1:73" s="15" customFormat="1" ht="28.8" x14ac:dyDescent="0.3">
      <c r="A404" s="4" t="s">
        <v>3010</v>
      </c>
      <c r="B404" s="4" t="s">
        <v>4319</v>
      </c>
      <c r="C404" s="4">
        <v>2016</v>
      </c>
      <c r="D404" s="4" t="s">
        <v>1031</v>
      </c>
      <c r="E404" s="4">
        <v>6</v>
      </c>
      <c r="F404" s="4">
        <v>23</v>
      </c>
      <c r="G404" s="4"/>
      <c r="H404" s="4">
        <v>19238</v>
      </c>
      <c r="I404" s="4">
        <v>19244</v>
      </c>
      <c r="J404" s="4"/>
      <c r="K404" s="4">
        <v>2</v>
      </c>
      <c r="L404" s="4" t="s">
        <v>3011</v>
      </c>
      <c r="M404" s="4" t="s">
        <v>3012</v>
      </c>
      <c r="N404" s="4" t="s">
        <v>3013</v>
      </c>
      <c r="O404" s="4" t="s">
        <v>3014</v>
      </c>
      <c r="P404" s="4" t="s">
        <v>3015</v>
      </c>
      <c r="Q404" s="4"/>
      <c r="R404" s="4" t="s">
        <v>34</v>
      </c>
      <c r="S404" s="4" t="s">
        <v>33</v>
      </c>
      <c r="T404" s="4" t="s">
        <v>3016</v>
      </c>
      <c r="U404" s="69"/>
      <c r="V404" s="57" t="s">
        <v>63</v>
      </c>
      <c r="W404" s="58" t="s">
        <v>26</v>
      </c>
      <c r="X404" s="58" t="str">
        <f t="shared" si="347"/>
        <v>NInorganic</v>
      </c>
      <c r="Y404" s="58" t="s">
        <v>191</v>
      </c>
      <c r="Z404" s="58" t="str">
        <f t="shared" si="348"/>
        <v>NHEMOLYSIS</v>
      </c>
      <c r="AA404" s="58" t="str">
        <f t="shared" si="349"/>
        <v>NInorganicHEMOLYSIS</v>
      </c>
      <c r="AB404" s="8"/>
      <c r="AC404" s="8"/>
      <c r="AD404" s="8"/>
      <c r="AE404" s="8"/>
      <c r="AF404" s="8"/>
      <c r="AG404" s="8"/>
      <c r="AH404" s="8"/>
      <c r="AI404" s="8"/>
      <c r="AJ404" s="8"/>
      <c r="AK404" s="8">
        <f t="shared" si="351"/>
        <v>0</v>
      </c>
      <c r="AL404" s="8">
        <f t="shared" si="352"/>
        <v>0</v>
      </c>
      <c r="AM404" s="8">
        <f t="shared" si="353"/>
        <v>0</v>
      </c>
      <c r="AN404" s="8">
        <f t="shared" si="354"/>
        <v>0</v>
      </c>
      <c r="AO404" s="8">
        <f t="shared" si="355"/>
        <v>0</v>
      </c>
      <c r="AP404" s="8">
        <f t="shared" si="356"/>
        <v>0</v>
      </c>
      <c r="AQ404" s="8">
        <f t="shared" si="357"/>
        <v>0</v>
      </c>
      <c r="AR404" s="8">
        <f t="shared" si="358"/>
        <v>0</v>
      </c>
      <c r="AS404" s="8">
        <f t="shared" si="359"/>
        <v>0</v>
      </c>
      <c r="AT404" s="8">
        <f t="shared" si="360"/>
        <v>0</v>
      </c>
      <c r="AU404" s="8">
        <f t="shared" si="361"/>
        <v>0</v>
      </c>
      <c r="AV404" s="8">
        <f t="shared" si="362"/>
        <v>0</v>
      </c>
      <c r="AW404" s="8">
        <f t="shared" si="363"/>
        <v>0</v>
      </c>
      <c r="AX404" s="8">
        <f t="shared" si="364"/>
        <v>0</v>
      </c>
      <c r="AY404" s="8">
        <f t="shared" si="365"/>
        <v>0</v>
      </c>
      <c r="AZ404" s="8">
        <f t="shared" si="366"/>
        <v>0</v>
      </c>
      <c r="BA404" s="8">
        <f t="shared" si="367"/>
        <v>0</v>
      </c>
      <c r="BB404" s="8">
        <f t="shared" si="368"/>
        <v>0</v>
      </c>
      <c r="BC404" s="8">
        <f t="shared" si="369"/>
        <v>0</v>
      </c>
      <c r="BD404" s="8">
        <f t="shared" si="370"/>
        <v>0</v>
      </c>
      <c r="BE404" s="8">
        <f t="shared" si="371"/>
        <v>0</v>
      </c>
      <c r="BF404" s="8">
        <f t="shared" si="372"/>
        <v>0</v>
      </c>
      <c r="BG404" s="8">
        <f t="shared" si="373"/>
        <v>0</v>
      </c>
      <c r="BH404" s="8">
        <f t="shared" si="374"/>
        <v>0</v>
      </c>
      <c r="BI404" s="8">
        <f t="shared" si="375"/>
        <v>0</v>
      </c>
      <c r="BJ404" s="8">
        <f t="shared" si="376"/>
        <v>0</v>
      </c>
      <c r="BK404" s="8">
        <f t="shared" si="377"/>
        <v>0</v>
      </c>
      <c r="BL404" s="8">
        <f t="shared" si="378"/>
        <v>0</v>
      </c>
      <c r="BM404" s="8">
        <f t="shared" si="379"/>
        <v>0</v>
      </c>
      <c r="BN404" s="8">
        <f t="shared" si="350"/>
        <v>0</v>
      </c>
      <c r="BO404" s="8">
        <f t="shared" si="380"/>
        <v>0</v>
      </c>
      <c r="BP404" s="8">
        <f t="shared" si="381"/>
        <v>0</v>
      </c>
      <c r="BQ404" s="8">
        <f t="shared" si="382"/>
        <v>0</v>
      </c>
      <c r="BR404" s="8">
        <f t="shared" si="383"/>
        <v>0</v>
      </c>
      <c r="BS404" s="8">
        <f t="shared" si="384"/>
        <v>0</v>
      </c>
      <c r="BT404" s="44">
        <f t="shared" si="385"/>
        <v>0</v>
      </c>
      <c r="BU404" s="7"/>
    </row>
    <row r="405" spans="1:73" s="15" customFormat="1" ht="28.8" x14ac:dyDescent="0.3">
      <c r="A405" s="4" t="s">
        <v>3017</v>
      </c>
      <c r="B405" s="4" t="s">
        <v>4320</v>
      </c>
      <c r="C405" s="4">
        <v>2015</v>
      </c>
      <c r="D405" s="4" t="s">
        <v>1318</v>
      </c>
      <c r="E405" s="4">
        <v>30</v>
      </c>
      <c r="F405" s="4">
        <v>1</v>
      </c>
      <c r="G405" s="4"/>
      <c r="H405" s="4">
        <v>355</v>
      </c>
      <c r="I405" s="4">
        <v>363</v>
      </c>
      <c r="J405" s="4"/>
      <c r="K405" s="4">
        <v>4</v>
      </c>
      <c r="L405" s="4" t="s">
        <v>3018</v>
      </c>
      <c r="M405" s="4" t="s">
        <v>3019</v>
      </c>
      <c r="N405" s="4" t="s">
        <v>3020</v>
      </c>
      <c r="O405" s="4" t="s">
        <v>3021</v>
      </c>
      <c r="P405" s="4" t="s">
        <v>3022</v>
      </c>
      <c r="Q405" s="4" t="s">
        <v>3023</v>
      </c>
      <c r="R405" s="4" t="s">
        <v>34</v>
      </c>
      <c r="S405" s="4" t="s">
        <v>33</v>
      </c>
      <c r="T405" s="4" t="s">
        <v>3024</v>
      </c>
      <c r="U405" s="69"/>
      <c r="V405" s="57" t="s">
        <v>63</v>
      </c>
      <c r="W405" s="58" t="s">
        <v>26</v>
      </c>
      <c r="X405" s="58" t="str">
        <f t="shared" si="347"/>
        <v>NInorganic</v>
      </c>
      <c r="Y405" s="58" t="s">
        <v>191</v>
      </c>
      <c r="Z405" s="58" t="str">
        <f t="shared" si="348"/>
        <v>NHEMOLYSIS</v>
      </c>
      <c r="AA405" s="58" t="str">
        <f t="shared" si="349"/>
        <v>NInorganicHEMOLYSIS</v>
      </c>
      <c r="AB405" s="8"/>
      <c r="AC405" s="8"/>
      <c r="AD405" s="8"/>
      <c r="AE405" s="8"/>
      <c r="AF405" s="8"/>
      <c r="AG405" s="8"/>
      <c r="AH405" s="8"/>
      <c r="AI405" s="8"/>
      <c r="AJ405" s="8"/>
      <c r="AK405" s="8">
        <f t="shared" si="351"/>
        <v>0</v>
      </c>
      <c r="AL405" s="8">
        <f t="shared" si="352"/>
        <v>0</v>
      </c>
      <c r="AM405" s="8">
        <f t="shared" si="353"/>
        <v>0</v>
      </c>
      <c r="AN405" s="8">
        <f t="shared" si="354"/>
        <v>0</v>
      </c>
      <c r="AO405" s="8">
        <f t="shared" si="355"/>
        <v>0</v>
      </c>
      <c r="AP405" s="8">
        <f t="shared" si="356"/>
        <v>0</v>
      </c>
      <c r="AQ405" s="8">
        <f t="shared" si="357"/>
        <v>0</v>
      </c>
      <c r="AR405" s="8">
        <f t="shared" si="358"/>
        <v>0</v>
      </c>
      <c r="AS405" s="8">
        <f t="shared" si="359"/>
        <v>0</v>
      </c>
      <c r="AT405" s="8">
        <f t="shared" si="360"/>
        <v>0</v>
      </c>
      <c r="AU405" s="8">
        <f t="shared" si="361"/>
        <v>0</v>
      </c>
      <c r="AV405" s="8">
        <f t="shared" si="362"/>
        <v>0</v>
      </c>
      <c r="AW405" s="8">
        <f t="shared" si="363"/>
        <v>0</v>
      </c>
      <c r="AX405" s="8">
        <f t="shared" si="364"/>
        <v>0</v>
      </c>
      <c r="AY405" s="8">
        <f t="shared" si="365"/>
        <v>0</v>
      </c>
      <c r="AZ405" s="8">
        <f t="shared" si="366"/>
        <v>0</v>
      </c>
      <c r="BA405" s="8">
        <f t="shared" si="367"/>
        <v>0</v>
      </c>
      <c r="BB405" s="8">
        <f t="shared" si="368"/>
        <v>0</v>
      </c>
      <c r="BC405" s="8">
        <f t="shared" si="369"/>
        <v>0</v>
      </c>
      <c r="BD405" s="8">
        <f t="shared" si="370"/>
        <v>0</v>
      </c>
      <c r="BE405" s="8">
        <f t="shared" si="371"/>
        <v>0</v>
      </c>
      <c r="BF405" s="8">
        <f t="shared" si="372"/>
        <v>0</v>
      </c>
      <c r="BG405" s="8">
        <f t="shared" si="373"/>
        <v>0</v>
      </c>
      <c r="BH405" s="8">
        <f t="shared" si="374"/>
        <v>0</v>
      </c>
      <c r="BI405" s="8">
        <f t="shared" si="375"/>
        <v>0</v>
      </c>
      <c r="BJ405" s="8">
        <f t="shared" si="376"/>
        <v>0</v>
      </c>
      <c r="BK405" s="8">
        <f t="shared" si="377"/>
        <v>0</v>
      </c>
      <c r="BL405" s="8">
        <f t="shared" si="378"/>
        <v>0</v>
      </c>
      <c r="BM405" s="8">
        <f t="shared" si="379"/>
        <v>0</v>
      </c>
      <c r="BN405" s="8">
        <f t="shared" si="350"/>
        <v>0</v>
      </c>
      <c r="BO405" s="8">
        <f t="shared" si="380"/>
        <v>0</v>
      </c>
      <c r="BP405" s="8">
        <f t="shared" si="381"/>
        <v>0</v>
      </c>
      <c r="BQ405" s="8">
        <f t="shared" si="382"/>
        <v>0</v>
      </c>
      <c r="BR405" s="8">
        <f t="shared" si="383"/>
        <v>0</v>
      </c>
      <c r="BS405" s="8">
        <f t="shared" si="384"/>
        <v>0</v>
      </c>
      <c r="BT405" s="44">
        <f t="shared" si="385"/>
        <v>0</v>
      </c>
      <c r="BU405" s="7"/>
    </row>
    <row r="406" spans="1:73" s="15" customFormat="1" ht="28.8" x14ac:dyDescent="0.3">
      <c r="A406" s="4" t="s">
        <v>2309</v>
      </c>
      <c r="B406" s="4" t="s">
        <v>4321</v>
      </c>
      <c r="C406" s="4">
        <v>2015</v>
      </c>
      <c r="D406" s="4" t="s">
        <v>2310</v>
      </c>
      <c r="E406" s="4">
        <v>487</v>
      </c>
      <c r="F406" s="4"/>
      <c r="G406" s="4"/>
      <c r="H406" s="4">
        <v>232</v>
      </c>
      <c r="I406" s="4">
        <v>239</v>
      </c>
      <c r="J406" s="4"/>
      <c r="K406" s="4">
        <v>2</v>
      </c>
      <c r="L406" s="4" t="s">
        <v>3025</v>
      </c>
      <c r="M406" s="4" t="s">
        <v>3026</v>
      </c>
      <c r="N406" s="4" t="s">
        <v>3027</v>
      </c>
      <c r="O406" s="4" t="s">
        <v>3028</v>
      </c>
      <c r="P406" s="4" t="s">
        <v>3029</v>
      </c>
      <c r="Q406" s="4" t="s">
        <v>3030</v>
      </c>
      <c r="R406" s="4" t="s">
        <v>34</v>
      </c>
      <c r="S406" s="4" t="s">
        <v>33</v>
      </c>
      <c r="T406" s="4" t="s">
        <v>3031</v>
      </c>
      <c r="U406" s="69"/>
      <c r="V406" s="57" t="s">
        <v>63</v>
      </c>
      <c r="W406" s="58" t="s">
        <v>28</v>
      </c>
      <c r="X406" s="58" t="str">
        <f t="shared" si="347"/>
        <v>NPolymer-based</v>
      </c>
      <c r="Y406" s="58" t="s">
        <v>191</v>
      </c>
      <c r="Z406" s="58" t="str">
        <f t="shared" si="348"/>
        <v>NHEMOLYSIS</v>
      </c>
      <c r="AA406" s="58" t="str">
        <f t="shared" si="349"/>
        <v>NPolymer-basedHEMOLYSIS</v>
      </c>
      <c r="AB406" s="8"/>
      <c r="AC406" s="8"/>
      <c r="AD406" s="8"/>
      <c r="AE406" s="8"/>
      <c r="AF406" s="8"/>
      <c r="AG406" s="8"/>
      <c r="AH406" s="8"/>
      <c r="AI406" s="8"/>
      <c r="AJ406" s="8"/>
      <c r="AK406" s="8">
        <f t="shared" si="351"/>
        <v>0</v>
      </c>
      <c r="AL406" s="8">
        <f t="shared" si="352"/>
        <v>0</v>
      </c>
      <c r="AM406" s="8">
        <f t="shared" si="353"/>
        <v>0</v>
      </c>
      <c r="AN406" s="8">
        <f t="shared" si="354"/>
        <v>0</v>
      </c>
      <c r="AO406" s="8">
        <f t="shared" si="355"/>
        <v>0</v>
      </c>
      <c r="AP406" s="8">
        <f t="shared" si="356"/>
        <v>0</v>
      </c>
      <c r="AQ406" s="8">
        <f t="shared" si="357"/>
        <v>0</v>
      </c>
      <c r="AR406" s="8">
        <f t="shared" si="358"/>
        <v>0</v>
      </c>
      <c r="AS406" s="8">
        <f t="shared" si="359"/>
        <v>0</v>
      </c>
      <c r="AT406" s="8">
        <f t="shared" si="360"/>
        <v>0</v>
      </c>
      <c r="AU406" s="8">
        <f t="shared" si="361"/>
        <v>0</v>
      </c>
      <c r="AV406" s="8">
        <f t="shared" si="362"/>
        <v>0</v>
      </c>
      <c r="AW406" s="8">
        <f t="shared" si="363"/>
        <v>0</v>
      </c>
      <c r="AX406" s="8">
        <f t="shared" si="364"/>
        <v>0</v>
      </c>
      <c r="AY406" s="8">
        <f t="shared" si="365"/>
        <v>0</v>
      </c>
      <c r="AZ406" s="8">
        <f t="shared" si="366"/>
        <v>0</v>
      </c>
      <c r="BA406" s="8">
        <f t="shared" si="367"/>
        <v>0</v>
      </c>
      <c r="BB406" s="8">
        <f t="shared" si="368"/>
        <v>0</v>
      </c>
      <c r="BC406" s="8">
        <f t="shared" si="369"/>
        <v>0</v>
      </c>
      <c r="BD406" s="8">
        <f t="shared" si="370"/>
        <v>0</v>
      </c>
      <c r="BE406" s="8">
        <f t="shared" si="371"/>
        <v>0</v>
      </c>
      <c r="BF406" s="8">
        <f t="shared" si="372"/>
        <v>0</v>
      </c>
      <c r="BG406" s="8">
        <f t="shared" si="373"/>
        <v>0</v>
      </c>
      <c r="BH406" s="8">
        <f t="shared" si="374"/>
        <v>0</v>
      </c>
      <c r="BI406" s="8">
        <f t="shared" si="375"/>
        <v>0</v>
      </c>
      <c r="BJ406" s="8">
        <f t="shared" si="376"/>
        <v>0</v>
      </c>
      <c r="BK406" s="8">
        <f t="shared" si="377"/>
        <v>0</v>
      </c>
      <c r="BL406" s="8">
        <f t="shared" si="378"/>
        <v>0</v>
      </c>
      <c r="BM406" s="8">
        <f t="shared" si="379"/>
        <v>0</v>
      </c>
      <c r="BN406" s="8">
        <f t="shared" si="350"/>
        <v>0</v>
      </c>
      <c r="BO406" s="8">
        <f t="shared" si="380"/>
        <v>0</v>
      </c>
      <c r="BP406" s="8">
        <f t="shared" si="381"/>
        <v>0</v>
      </c>
      <c r="BQ406" s="8">
        <f t="shared" si="382"/>
        <v>0</v>
      </c>
      <c r="BR406" s="8">
        <f t="shared" si="383"/>
        <v>0</v>
      </c>
      <c r="BS406" s="8">
        <f t="shared" si="384"/>
        <v>0</v>
      </c>
      <c r="BT406" s="44">
        <f t="shared" si="385"/>
        <v>0</v>
      </c>
      <c r="BU406" s="7"/>
    </row>
    <row r="407" spans="1:73" s="15" customFormat="1" ht="28.8" x14ac:dyDescent="0.3">
      <c r="A407" s="4" t="s">
        <v>3032</v>
      </c>
      <c r="B407" s="4" t="s">
        <v>4322</v>
      </c>
      <c r="C407" s="4">
        <v>2015</v>
      </c>
      <c r="D407" s="4" t="s">
        <v>1944</v>
      </c>
      <c r="E407" s="4">
        <v>1</v>
      </c>
      <c r="F407" s="4">
        <v>4</v>
      </c>
      <c r="G407" s="4">
        <v>45007</v>
      </c>
      <c r="H407" s="4"/>
      <c r="I407" s="4"/>
      <c r="J407" s="4"/>
      <c r="K407" s="4">
        <v>3</v>
      </c>
      <c r="L407" s="4" t="s">
        <v>3033</v>
      </c>
      <c r="M407" s="4" t="s">
        <v>3034</v>
      </c>
      <c r="N407" s="4" t="s">
        <v>3035</v>
      </c>
      <c r="O407" s="4" t="s">
        <v>3036</v>
      </c>
      <c r="P407" s="4" t="s">
        <v>3037</v>
      </c>
      <c r="Q407" s="4" t="s">
        <v>3038</v>
      </c>
      <c r="R407" s="4" t="s">
        <v>34</v>
      </c>
      <c r="S407" s="4" t="s">
        <v>33</v>
      </c>
      <c r="T407" s="4" t="s">
        <v>3039</v>
      </c>
      <c r="U407" s="69"/>
      <c r="V407" s="57" t="s">
        <v>63</v>
      </c>
      <c r="W407" s="58" t="s">
        <v>26</v>
      </c>
      <c r="X407" s="58" t="str">
        <f t="shared" si="347"/>
        <v>NInorganic</v>
      </c>
      <c r="Y407" s="58" t="s">
        <v>191</v>
      </c>
      <c r="Z407" s="58" t="str">
        <f t="shared" si="348"/>
        <v>NHEMOLYSIS</v>
      </c>
      <c r="AA407" s="58" t="str">
        <f t="shared" si="349"/>
        <v>NInorganicHEMOLYSIS</v>
      </c>
      <c r="AB407" s="8"/>
      <c r="AC407" s="8"/>
      <c r="AD407" s="8"/>
      <c r="AE407" s="8"/>
      <c r="AF407" s="8"/>
      <c r="AG407" s="8"/>
      <c r="AH407" s="8"/>
      <c r="AI407" s="8"/>
      <c r="AJ407" s="8"/>
      <c r="AK407" s="8">
        <f t="shared" si="351"/>
        <v>0</v>
      </c>
      <c r="AL407" s="8">
        <f t="shared" si="352"/>
        <v>0</v>
      </c>
      <c r="AM407" s="8">
        <f t="shared" si="353"/>
        <v>0</v>
      </c>
      <c r="AN407" s="8">
        <f t="shared" si="354"/>
        <v>0</v>
      </c>
      <c r="AO407" s="8">
        <f t="shared" si="355"/>
        <v>0</v>
      </c>
      <c r="AP407" s="8">
        <f t="shared" si="356"/>
        <v>0</v>
      </c>
      <c r="AQ407" s="8">
        <f t="shared" si="357"/>
        <v>0</v>
      </c>
      <c r="AR407" s="8">
        <f t="shared" si="358"/>
        <v>0</v>
      </c>
      <c r="AS407" s="8">
        <f t="shared" si="359"/>
        <v>0</v>
      </c>
      <c r="AT407" s="8">
        <f t="shared" si="360"/>
        <v>0</v>
      </c>
      <c r="AU407" s="8">
        <f t="shared" si="361"/>
        <v>0</v>
      </c>
      <c r="AV407" s="8">
        <f t="shared" si="362"/>
        <v>0</v>
      </c>
      <c r="AW407" s="8">
        <f t="shared" si="363"/>
        <v>0</v>
      </c>
      <c r="AX407" s="8">
        <f t="shared" si="364"/>
        <v>0</v>
      </c>
      <c r="AY407" s="8">
        <f t="shared" si="365"/>
        <v>0</v>
      </c>
      <c r="AZ407" s="8">
        <f t="shared" si="366"/>
        <v>0</v>
      </c>
      <c r="BA407" s="8">
        <f t="shared" si="367"/>
        <v>0</v>
      </c>
      <c r="BB407" s="8">
        <f t="shared" si="368"/>
        <v>0</v>
      </c>
      <c r="BC407" s="8">
        <f t="shared" si="369"/>
        <v>0</v>
      </c>
      <c r="BD407" s="8">
        <f t="shared" si="370"/>
        <v>0</v>
      </c>
      <c r="BE407" s="8">
        <f t="shared" si="371"/>
        <v>0</v>
      </c>
      <c r="BF407" s="8">
        <f t="shared" si="372"/>
        <v>0</v>
      </c>
      <c r="BG407" s="8">
        <f t="shared" si="373"/>
        <v>0</v>
      </c>
      <c r="BH407" s="8">
        <f t="shared" si="374"/>
        <v>0</v>
      </c>
      <c r="BI407" s="8">
        <f t="shared" si="375"/>
        <v>0</v>
      </c>
      <c r="BJ407" s="8">
        <f t="shared" si="376"/>
        <v>0</v>
      </c>
      <c r="BK407" s="8">
        <f t="shared" si="377"/>
        <v>0</v>
      </c>
      <c r="BL407" s="8">
        <f t="shared" si="378"/>
        <v>0</v>
      </c>
      <c r="BM407" s="8">
        <f t="shared" si="379"/>
        <v>0</v>
      </c>
      <c r="BN407" s="8">
        <f t="shared" si="350"/>
        <v>0</v>
      </c>
      <c r="BO407" s="8">
        <f t="shared" si="380"/>
        <v>0</v>
      </c>
      <c r="BP407" s="8">
        <f t="shared" si="381"/>
        <v>0</v>
      </c>
      <c r="BQ407" s="8">
        <f t="shared" si="382"/>
        <v>0</v>
      </c>
      <c r="BR407" s="8">
        <f t="shared" si="383"/>
        <v>0</v>
      </c>
      <c r="BS407" s="8">
        <f t="shared" si="384"/>
        <v>0</v>
      </c>
      <c r="BT407" s="44">
        <f t="shared" si="385"/>
        <v>0</v>
      </c>
      <c r="BU407" s="7"/>
    </row>
    <row r="408" spans="1:73" s="15" customFormat="1" ht="28.8" x14ac:dyDescent="0.3">
      <c r="A408" s="4" t="s">
        <v>3040</v>
      </c>
      <c r="B408" s="4" t="s">
        <v>4323</v>
      </c>
      <c r="C408" s="4">
        <v>2015</v>
      </c>
      <c r="D408" s="4" t="s">
        <v>983</v>
      </c>
      <c r="E408" s="4">
        <v>135</v>
      </c>
      <c r="F408" s="4"/>
      <c r="G408" s="4"/>
      <c r="H408" s="4">
        <v>243</v>
      </c>
      <c r="I408" s="4">
        <v>252</v>
      </c>
      <c r="J408" s="4"/>
      <c r="K408" s="4">
        <v>2</v>
      </c>
      <c r="L408" s="4" t="s">
        <v>3041</v>
      </c>
      <c r="M408" s="4" t="s">
        <v>3042</v>
      </c>
      <c r="N408" s="4" t="s">
        <v>3043</v>
      </c>
      <c r="O408" s="4" t="s">
        <v>3044</v>
      </c>
      <c r="P408" s="4" t="s">
        <v>3045</v>
      </c>
      <c r="Q408" s="4" t="s">
        <v>3046</v>
      </c>
      <c r="R408" s="4" t="s">
        <v>34</v>
      </c>
      <c r="S408" s="4" t="s">
        <v>33</v>
      </c>
      <c r="T408" s="4" t="s">
        <v>3047</v>
      </c>
      <c r="U408" s="69"/>
      <c r="V408" s="57" t="s">
        <v>63</v>
      </c>
      <c r="W408" s="58" t="s">
        <v>28</v>
      </c>
      <c r="X408" s="58" t="str">
        <f t="shared" si="347"/>
        <v>NPolymer-based</v>
      </c>
      <c r="Y408" s="58" t="s">
        <v>191</v>
      </c>
      <c r="Z408" s="58" t="str">
        <f t="shared" si="348"/>
        <v>NHEMOLYSIS</v>
      </c>
      <c r="AA408" s="58" t="str">
        <f t="shared" si="349"/>
        <v>NPolymer-basedHEMOLYSIS</v>
      </c>
      <c r="AB408" s="8"/>
      <c r="AC408" s="8"/>
      <c r="AD408" s="8"/>
      <c r="AE408" s="8"/>
      <c r="AF408" s="8"/>
      <c r="AG408" s="8"/>
      <c r="AH408" s="8"/>
      <c r="AI408" s="8"/>
      <c r="AJ408" s="8"/>
      <c r="AK408" s="8">
        <f t="shared" si="351"/>
        <v>0</v>
      </c>
      <c r="AL408" s="8">
        <f t="shared" si="352"/>
        <v>0</v>
      </c>
      <c r="AM408" s="8">
        <f t="shared" si="353"/>
        <v>0</v>
      </c>
      <c r="AN408" s="8">
        <f t="shared" si="354"/>
        <v>0</v>
      </c>
      <c r="AO408" s="8">
        <f t="shared" si="355"/>
        <v>0</v>
      </c>
      <c r="AP408" s="8">
        <f t="shared" si="356"/>
        <v>0</v>
      </c>
      <c r="AQ408" s="8">
        <f t="shared" si="357"/>
        <v>0</v>
      </c>
      <c r="AR408" s="8">
        <f t="shared" si="358"/>
        <v>0</v>
      </c>
      <c r="AS408" s="8">
        <f t="shared" si="359"/>
        <v>0</v>
      </c>
      <c r="AT408" s="8">
        <f t="shared" si="360"/>
        <v>0</v>
      </c>
      <c r="AU408" s="8">
        <f t="shared" si="361"/>
        <v>0</v>
      </c>
      <c r="AV408" s="8">
        <f t="shared" si="362"/>
        <v>0</v>
      </c>
      <c r="AW408" s="8">
        <f t="shared" si="363"/>
        <v>0</v>
      </c>
      <c r="AX408" s="8">
        <f t="shared" si="364"/>
        <v>0</v>
      </c>
      <c r="AY408" s="8">
        <f t="shared" si="365"/>
        <v>0</v>
      </c>
      <c r="AZ408" s="8">
        <f t="shared" si="366"/>
        <v>0</v>
      </c>
      <c r="BA408" s="8">
        <f t="shared" si="367"/>
        <v>0</v>
      </c>
      <c r="BB408" s="8">
        <f t="shared" si="368"/>
        <v>0</v>
      </c>
      <c r="BC408" s="8">
        <f t="shared" si="369"/>
        <v>0</v>
      </c>
      <c r="BD408" s="8">
        <f t="shared" si="370"/>
        <v>0</v>
      </c>
      <c r="BE408" s="8">
        <f t="shared" si="371"/>
        <v>0</v>
      </c>
      <c r="BF408" s="8">
        <f t="shared" si="372"/>
        <v>0</v>
      </c>
      <c r="BG408" s="8">
        <f t="shared" si="373"/>
        <v>0</v>
      </c>
      <c r="BH408" s="8">
        <f t="shared" si="374"/>
        <v>0</v>
      </c>
      <c r="BI408" s="8">
        <f t="shared" si="375"/>
        <v>0</v>
      </c>
      <c r="BJ408" s="8">
        <f t="shared" si="376"/>
        <v>0</v>
      </c>
      <c r="BK408" s="8">
        <f t="shared" si="377"/>
        <v>0</v>
      </c>
      <c r="BL408" s="8">
        <f t="shared" si="378"/>
        <v>0</v>
      </c>
      <c r="BM408" s="8">
        <f t="shared" si="379"/>
        <v>0</v>
      </c>
      <c r="BN408" s="8">
        <f t="shared" si="350"/>
        <v>0</v>
      </c>
      <c r="BO408" s="8">
        <f t="shared" si="380"/>
        <v>0</v>
      </c>
      <c r="BP408" s="8">
        <f t="shared" si="381"/>
        <v>0</v>
      </c>
      <c r="BQ408" s="8">
        <f t="shared" si="382"/>
        <v>0</v>
      </c>
      <c r="BR408" s="8">
        <f t="shared" si="383"/>
        <v>0</v>
      </c>
      <c r="BS408" s="8">
        <f t="shared" si="384"/>
        <v>0</v>
      </c>
      <c r="BT408" s="44">
        <f t="shared" si="385"/>
        <v>0</v>
      </c>
      <c r="BU408" s="7"/>
    </row>
    <row r="409" spans="1:73" s="15" customFormat="1" ht="28.8" x14ac:dyDescent="0.3">
      <c r="A409" s="4" t="s">
        <v>3048</v>
      </c>
      <c r="B409" s="4" t="s">
        <v>4324</v>
      </c>
      <c r="C409" s="4">
        <v>2015</v>
      </c>
      <c r="D409" s="4" t="s">
        <v>3049</v>
      </c>
      <c r="E409" s="4">
        <v>3</v>
      </c>
      <c r="F409" s="4">
        <v>12</v>
      </c>
      <c r="G409" s="4"/>
      <c r="H409" s="4">
        <v>3175</v>
      </c>
      <c r="I409" s="4">
        <v>3187</v>
      </c>
      <c r="J409" s="4"/>
      <c r="K409" s="4">
        <v>6</v>
      </c>
      <c r="L409" s="4" t="s">
        <v>3050</v>
      </c>
      <c r="M409" s="4" t="s">
        <v>3051</v>
      </c>
      <c r="N409" s="4" t="s">
        <v>3052</v>
      </c>
      <c r="O409" s="4" t="s">
        <v>3053</v>
      </c>
      <c r="P409" s="4" t="s">
        <v>3054</v>
      </c>
      <c r="Q409" s="4" t="s">
        <v>3055</v>
      </c>
      <c r="R409" s="4" t="s">
        <v>34</v>
      </c>
      <c r="S409" s="4" t="s">
        <v>33</v>
      </c>
      <c r="T409" s="4" t="s">
        <v>3056</v>
      </c>
      <c r="U409" s="69"/>
      <c r="V409" s="57" t="s">
        <v>63</v>
      </c>
      <c r="W409" s="58" t="s">
        <v>26</v>
      </c>
      <c r="X409" s="58" t="str">
        <f t="shared" si="347"/>
        <v>NInorganic</v>
      </c>
      <c r="Y409" s="58" t="s">
        <v>191</v>
      </c>
      <c r="Z409" s="58" t="str">
        <f t="shared" si="348"/>
        <v>NHEMOLYSIS</v>
      </c>
      <c r="AA409" s="58" t="str">
        <f t="shared" si="349"/>
        <v>NInorganicHEMOLYSIS</v>
      </c>
      <c r="AB409" s="8"/>
      <c r="AC409" s="8"/>
      <c r="AD409" s="8"/>
      <c r="AE409" s="8"/>
      <c r="AF409" s="8"/>
      <c r="AG409" s="8"/>
      <c r="AH409" s="8"/>
      <c r="AI409" s="8"/>
      <c r="AJ409" s="8"/>
      <c r="AK409" s="8">
        <f t="shared" si="351"/>
        <v>0</v>
      </c>
      <c r="AL409" s="8">
        <f t="shared" si="352"/>
        <v>0</v>
      </c>
      <c r="AM409" s="8">
        <f t="shared" si="353"/>
        <v>0</v>
      </c>
      <c r="AN409" s="8">
        <f t="shared" si="354"/>
        <v>0</v>
      </c>
      <c r="AO409" s="8">
        <f t="shared" si="355"/>
        <v>0</v>
      </c>
      <c r="AP409" s="8">
        <f t="shared" si="356"/>
        <v>0</v>
      </c>
      <c r="AQ409" s="8">
        <f t="shared" si="357"/>
        <v>0</v>
      </c>
      <c r="AR409" s="8">
        <f t="shared" si="358"/>
        <v>0</v>
      </c>
      <c r="AS409" s="8">
        <f t="shared" si="359"/>
        <v>0</v>
      </c>
      <c r="AT409" s="8">
        <f t="shared" si="360"/>
        <v>0</v>
      </c>
      <c r="AU409" s="8">
        <f t="shared" si="361"/>
        <v>0</v>
      </c>
      <c r="AV409" s="8">
        <f t="shared" si="362"/>
        <v>0</v>
      </c>
      <c r="AW409" s="8">
        <f t="shared" si="363"/>
        <v>0</v>
      </c>
      <c r="AX409" s="8">
        <f t="shared" si="364"/>
        <v>0</v>
      </c>
      <c r="AY409" s="8">
        <f t="shared" si="365"/>
        <v>0</v>
      </c>
      <c r="AZ409" s="8">
        <f t="shared" si="366"/>
        <v>0</v>
      </c>
      <c r="BA409" s="8">
        <f t="shared" si="367"/>
        <v>0</v>
      </c>
      <c r="BB409" s="8">
        <f t="shared" si="368"/>
        <v>0</v>
      </c>
      <c r="BC409" s="8">
        <f t="shared" si="369"/>
        <v>0</v>
      </c>
      <c r="BD409" s="8">
        <f t="shared" si="370"/>
        <v>0</v>
      </c>
      <c r="BE409" s="8">
        <f t="shared" si="371"/>
        <v>0</v>
      </c>
      <c r="BF409" s="8">
        <f t="shared" si="372"/>
        <v>0</v>
      </c>
      <c r="BG409" s="8">
        <f t="shared" si="373"/>
        <v>0</v>
      </c>
      <c r="BH409" s="8">
        <f t="shared" si="374"/>
        <v>0</v>
      </c>
      <c r="BI409" s="8">
        <f t="shared" si="375"/>
        <v>0</v>
      </c>
      <c r="BJ409" s="8">
        <f t="shared" si="376"/>
        <v>0</v>
      </c>
      <c r="BK409" s="8">
        <f t="shared" si="377"/>
        <v>0</v>
      </c>
      <c r="BL409" s="8">
        <f t="shared" si="378"/>
        <v>0</v>
      </c>
      <c r="BM409" s="8">
        <f t="shared" si="379"/>
        <v>0</v>
      </c>
      <c r="BN409" s="8">
        <f t="shared" si="350"/>
        <v>0</v>
      </c>
      <c r="BO409" s="8">
        <f t="shared" si="380"/>
        <v>0</v>
      </c>
      <c r="BP409" s="8">
        <f t="shared" si="381"/>
        <v>0</v>
      </c>
      <c r="BQ409" s="8">
        <f t="shared" si="382"/>
        <v>0</v>
      </c>
      <c r="BR409" s="8">
        <f t="shared" si="383"/>
        <v>0</v>
      </c>
      <c r="BS409" s="8">
        <f t="shared" si="384"/>
        <v>0</v>
      </c>
      <c r="BT409" s="44">
        <f t="shared" si="385"/>
        <v>0</v>
      </c>
      <c r="BU409" s="7"/>
    </row>
    <row r="410" spans="1:73" s="15" customFormat="1" ht="28.8" x14ac:dyDescent="0.3">
      <c r="A410" s="4" t="s">
        <v>3057</v>
      </c>
      <c r="B410" s="4" t="s">
        <v>4325</v>
      </c>
      <c r="C410" s="4">
        <v>2015</v>
      </c>
      <c r="D410" s="4" t="s">
        <v>983</v>
      </c>
      <c r="E410" s="4">
        <v>134</v>
      </c>
      <c r="F410" s="4"/>
      <c r="G410" s="4"/>
      <c r="H410" s="4">
        <v>178</v>
      </c>
      <c r="I410" s="4">
        <v>187</v>
      </c>
      <c r="J410" s="4"/>
      <c r="K410" s="4">
        <v>5</v>
      </c>
      <c r="L410" s="4" t="s">
        <v>3058</v>
      </c>
      <c r="M410" s="4" t="s">
        <v>3059</v>
      </c>
      <c r="N410" s="4" t="s">
        <v>3060</v>
      </c>
      <c r="O410" s="4" t="s">
        <v>3061</v>
      </c>
      <c r="P410" s="4" t="s">
        <v>3062</v>
      </c>
      <c r="Q410" s="4" t="s">
        <v>3063</v>
      </c>
      <c r="R410" s="4" t="s">
        <v>34</v>
      </c>
      <c r="S410" s="4" t="s">
        <v>33</v>
      </c>
      <c r="T410" s="4" t="s">
        <v>3064</v>
      </c>
      <c r="U410" s="69"/>
      <c r="V410" s="57" t="s">
        <v>63</v>
      </c>
      <c r="W410" s="58" t="s">
        <v>26</v>
      </c>
      <c r="X410" s="58" t="str">
        <f t="shared" si="347"/>
        <v>NInorganic</v>
      </c>
      <c r="Y410" s="58" t="s">
        <v>191</v>
      </c>
      <c r="Z410" s="58" t="str">
        <f t="shared" si="348"/>
        <v>NHEMOLYSIS</v>
      </c>
      <c r="AA410" s="58" t="str">
        <f t="shared" si="349"/>
        <v>NInorganicHEMOLYSIS</v>
      </c>
      <c r="AB410" s="8"/>
      <c r="AC410" s="8"/>
      <c r="AD410" s="8"/>
      <c r="AE410" s="8"/>
      <c r="AF410" s="8"/>
      <c r="AG410" s="8"/>
      <c r="AH410" s="8"/>
      <c r="AI410" s="8"/>
      <c r="AJ410" s="8"/>
      <c r="AK410" s="8">
        <f t="shared" si="351"/>
        <v>0</v>
      </c>
      <c r="AL410" s="8">
        <f t="shared" si="352"/>
        <v>0</v>
      </c>
      <c r="AM410" s="8">
        <f t="shared" si="353"/>
        <v>0</v>
      </c>
      <c r="AN410" s="8">
        <f t="shared" si="354"/>
        <v>0</v>
      </c>
      <c r="AO410" s="8">
        <f t="shared" si="355"/>
        <v>0</v>
      </c>
      <c r="AP410" s="8">
        <f t="shared" si="356"/>
        <v>0</v>
      </c>
      <c r="AQ410" s="8">
        <f t="shared" si="357"/>
        <v>0</v>
      </c>
      <c r="AR410" s="8">
        <f t="shared" si="358"/>
        <v>0</v>
      </c>
      <c r="AS410" s="8">
        <f t="shared" si="359"/>
        <v>0</v>
      </c>
      <c r="AT410" s="8">
        <f t="shared" si="360"/>
        <v>0</v>
      </c>
      <c r="AU410" s="8">
        <f t="shared" si="361"/>
        <v>0</v>
      </c>
      <c r="AV410" s="8">
        <f t="shared" si="362"/>
        <v>0</v>
      </c>
      <c r="AW410" s="8">
        <f t="shared" si="363"/>
        <v>0</v>
      </c>
      <c r="AX410" s="8">
        <f t="shared" si="364"/>
        <v>0</v>
      </c>
      <c r="AY410" s="8">
        <f t="shared" si="365"/>
        <v>0</v>
      </c>
      <c r="AZ410" s="8">
        <f t="shared" si="366"/>
        <v>0</v>
      </c>
      <c r="BA410" s="8">
        <f t="shared" si="367"/>
        <v>0</v>
      </c>
      <c r="BB410" s="8">
        <f t="shared" si="368"/>
        <v>0</v>
      </c>
      <c r="BC410" s="8">
        <f t="shared" si="369"/>
        <v>0</v>
      </c>
      <c r="BD410" s="8">
        <f t="shared" si="370"/>
        <v>0</v>
      </c>
      <c r="BE410" s="8">
        <f t="shared" si="371"/>
        <v>0</v>
      </c>
      <c r="BF410" s="8">
        <f t="shared" si="372"/>
        <v>0</v>
      </c>
      <c r="BG410" s="8">
        <f t="shared" si="373"/>
        <v>0</v>
      </c>
      <c r="BH410" s="8">
        <f t="shared" si="374"/>
        <v>0</v>
      </c>
      <c r="BI410" s="8">
        <f t="shared" si="375"/>
        <v>0</v>
      </c>
      <c r="BJ410" s="8">
        <f t="shared" si="376"/>
        <v>0</v>
      </c>
      <c r="BK410" s="8">
        <f t="shared" si="377"/>
        <v>0</v>
      </c>
      <c r="BL410" s="8">
        <f t="shared" si="378"/>
        <v>0</v>
      </c>
      <c r="BM410" s="8">
        <f t="shared" si="379"/>
        <v>0</v>
      </c>
      <c r="BN410" s="8">
        <f t="shared" si="350"/>
        <v>0</v>
      </c>
      <c r="BO410" s="8">
        <f t="shared" si="380"/>
        <v>0</v>
      </c>
      <c r="BP410" s="8">
        <f t="shared" si="381"/>
        <v>0</v>
      </c>
      <c r="BQ410" s="8">
        <f t="shared" si="382"/>
        <v>0</v>
      </c>
      <c r="BR410" s="8">
        <f t="shared" si="383"/>
        <v>0</v>
      </c>
      <c r="BS410" s="8">
        <f t="shared" si="384"/>
        <v>0</v>
      </c>
      <c r="BT410" s="44">
        <f t="shared" si="385"/>
        <v>0</v>
      </c>
      <c r="BU410" s="7"/>
    </row>
    <row r="411" spans="1:73" s="15" customFormat="1" ht="28.8" x14ac:dyDescent="0.3">
      <c r="A411" s="4" t="s">
        <v>3065</v>
      </c>
      <c r="B411" s="4" t="s">
        <v>4326</v>
      </c>
      <c r="C411" s="4">
        <v>2015</v>
      </c>
      <c r="D411" s="4" t="s">
        <v>699</v>
      </c>
      <c r="E411" s="4">
        <v>3</v>
      </c>
      <c r="F411" s="4">
        <v>43</v>
      </c>
      <c r="G411" s="4"/>
      <c r="H411" s="4">
        <v>8548</v>
      </c>
      <c r="I411" s="4">
        <v>8557</v>
      </c>
      <c r="J411" s="4"/>
      <c r="K411" s="4">
        <v>6</v>
      </c>
      <c r="L411" s="4" t="s">
        <v>3066</v>
      </c>
      <c r="M411" s="4" t="s">
        <v>3067</v>
      </c>
      <c r="N411" s="4" t="s">
        <v>3068</v>
      </c>
      <c r="O411" s="4" t="s">
        <v>3069</v>
      </c>
      <c r="P411" s="4" t="s">
        <v>3070</v>
      </c>
      <c r="Q411" s="4"/>
      <c r="R411" s="4" t="s">
        <v>34</v>
      </c>
      <c r="S411" s="4" t="s">
        <v>33</v>
      </c>
      <c r="T411" s="4" t="s">
        <v>3071</v>
      </c>
      <c r="U411" s="69"/>
      <c r="V411" s="57" t="s">
        <v>63</v>
      </c>
      <c r="W411" s="58" t="s">
        <v>28</v>
      </c>
      <c r="X411" s="58" t="str">
        <f t="shared" si="347"/>
        <v>NPolymer-based</v>
      </c>
      <c r="Y411" s="58" t="s">
        <v>191</v>
      </c>
      <c r="Z411" s="58" t="str">
        <f t="shared" si="348"/>
        <v>NHEMOLYSIS</v>
      </c>
      <c r="AA411" s="58" t="str">
        <f t="shared" si="349"/>
        <v>NPolymer-basedHEMOLYSIS</v>
      </c>
      <c r="AB411" s="8"/>
      <c r="AC411" s="8"/>
      <c r="AD411" s="8"/>
      <c r="AE411" s="8"/>
      <c r="AF411" s="8"/>
      <c r="AG411" s="8"/>
      <c r="AH411" s="8"/>
      <c r="AI411" s="8"/>
      <c r="AJ411" s="8"/>
      <c r="AK411" s="8">
        <f t="shared" si="351"/>
        <v>0</v>
      </c>
      <c r="AL411" s="8">
        <f t="shared" si="352"/>
        <v>0</v>
      </c>
      <c r="AM411" s="8">
        <f t="shared" si="353"/>
        <v>0</v>
      </c>
      <c r="AN411" s="8">
        <f t="shared" si="354"/>
        <v>0</v>
      </c>
      <c r="AO411" s="8">
        <f t="shared" si="355"/>
        <v>0</v>
      </c>
      <c r="AP411" s="8">
        <f t="shared" si="356"/>
        <v>0</v>
      </c>
      <c r="AQ411" s="8">
        <f t="shared" si="357"/>
        <v>0</v>
      </c>
      <c r="AR411" s="8">
        <f t="shared" si="358"/>
        <v>0</v>
      </c>
      <c r="AS411" s="8">
        <f t="shared" si="359"/>
        <v>0</v>
      </c>
      <c r="AT411" s="8">
        <f t="shared" si="360"/>
        <v>0</v>
      </c>
      <c r="AU411" s="8">
        <f t="shared" si="361"/>
        <v>0</v>
      </c>
      <c r="AV411" s="8">
        <f t="shared" si="362"/>
        <v>0</v>
      </c>
      <c r="AW411" s="8">
        <f t="shared" si="363"/>
        <v>0</v>
      </c>
      <c r="AX411" s="8">
        <f t="shared" si="364"/>
        <v>0</v>
      </c>
      <c r="AY411" s="8">
        <f t="shared" si="365"/>
        <v>0</v>
      </c>
      <c r="AZ411" s="8">
        <f t="shared" si="366"/>
        <v>0</v>
      </c>
      <c r="BA411" s="8">
        <f t="shared" si="367"/>
        <v>0</v>
      </c>
      <c r="BB411" s="8">
        <f t="shared" si="368"/>
        <v>0</v>
      </c>
      <c r="BC411" s="8">
        <f t="shared" si="369"/>
        <v>0</v>
      </c>
      <c r="BD411" s="8">
        <f t="shared" si="370"/>
        <v>0</v>
      </c>
      <c r="BE411" s="8">
        <f t="shared" si="371"/>
        <v>0</v>
      </c>
      <c r="BF411" s="8">
        <f t="shared" si="372"/>
        <v>0</v>
      </c>
      <c r="BG411" s="8">
        <f t="shared" si="373"/>
        <v>0</v>
      </c>
      <c r="BH411" s="8">
        <f t="shared" si="374"/>
        <v>0</v>
      </c>
      <c r="BI411" s="8">
        <f t="shared" si="375"/>
        <v>0</v>
      </c>
      <c r="BJ411" s="8">
        <f t="shared" si="376"/>
        <v>0</v>
      </c>
      <c r="BK411" s="8">
        <f t="shared" si="377"/>
        <v>0</v>
      </c>
      <c r="BL411" s="8">
        <f t="shared" si="378"/>
        <v>0</v>
      </c>
      <c r="BM411" s="8">
        <f t="shared" si="379"/>
        <v>0</v>
      </c>
      <c r="BN411" s="8">
        <f t="shared" si="350"/>
        <v>0</v>
      </c>
      <c r="BO411" s="8">
        <f t="shared" si="380"/>
        <v>0</v>
      </c>
      <c r="BP411" s="8">
        <f t="shared" si="381"/>
        <v>0</v>
      </c>
      <c r="BQ411" s="8">
        <f t="shared" si="382"/>
        <v>0</v>
      </c>
      <c r="BR411" s="8">
        <f t="shared" si="383"/>
        <v>0</v>
      </c>
      <c r="BS411" s="8">
        <f t="shared" si="384"/>
        <v>0</v>
      </c>
      <c r="BT411" s="44">
        <f t="shared" si="385"/>
        <v>0</v>
      </c>
      <c r="BU411" s="7"/>
    </row>
    <row r="412" spans="1:73" s="15" customFormat="1" ht="28.8" x14ac:dyDescent="0.3">
      <c r="A412" s="4" t="s">
        <v>3072</v>
      </c>
      <c r="B412" s="4" t="s">
        <v>4327</v>
      </c>
      <c r="C412" s="4">
        <v>2015</v>
      </c>
      <c r="D412" s="4" t="s">
        <v>147</v>
      </c>
      <c r="E412" s="4">
        <v>10</v>
      </c>
      <c r="F412" s="4"/>
      <c r="G412" s="4"/>
      <c r="H412" s="4">
        <v>5909</v>
      </c>
      <c r="I412" s="4">
        <v>5923</v>
      </c>
      <c r="J412" s="4"/>
      <c r="K412" s="4">
        <v>4</v>
      </c>
      <c r="L412" s="4" t="s">
        <v>3073</v>
      </c>
      <c r="M412" s="4" t="s">
        <v>3074</v>
      </c>
      <c r="N412" s="4" t="s">
        <v>3075</v>
      </c>
      <c r="O412" s="4" t="s">
        <v>3076</v>
      </c>
      <c r="P412" s="4" t="s">
        <v>3077</v>
      </c>
      <c r="Q412" s="4" t="s">
        <v>3078</v>
      </c>
      <c r="R412" s="4" t="s">
        <v>34</v>
      </c>
      <c r="S412" s="4" t="s">
        <v>33</v>
      </c>
      <c r="T412" s="4" t="s">
        <v>3079</v>
      </c>
      <c r="U412" s="69"/>
      <c r="V412" s="57" t="s">
        <v>63</v>
      </c>
      <c r="W412" s="58" t="s">
        <v>28</v>
      </c>
      <c r="X412" s="58" t="str">
        <f t="shared" si="347"/>
        <v>NPolymer-based</v>
      </c>
      <c r="Y412" s="58" t="s">
        <v>191</v>
      </c>
      <c r="Z412" s="58" t="str">
        <f t="shared" si="348"/>
        <v>NHEMOLYSIS</v>
      </c>
      <c r="AA412" s="58" t="str">
        <f t="shared" si="349"/>
        <v>NPolymer-basedHEMOLYSIS</v>
      </c>
      <c r="AB412" s="8"/>
      <c r="AC412" s="8"/>
      <c r="AD412" s="8"/>
      <c r="AE412" s="8"/>
      <c r="AF412" s="8"/>
      <c r="AG412" s="8"/>
      <c r="AH412" s="8"/>
      <c r="AI412" s="8"/>
      <c r="AJ412" s="8"/>
      <c r="AK412" s="8">
        <f t="shared" si="351"/>
        <v>0</v>
      </c>
      <c r="AL412" s="8">
        <f t="shared" si="352"/>
        <v>0</v>
      </c>
      <c r="AM412" s="8">
        <f t="shared" si="353"/>
        <v>0</v>
      </c>
      <c r="AN412" s="8">
        <f t="shared" si="354"/>
        <v>0</v>
      </c>
      <c r="AO412" s="8">
        <f t="shared" si="355"/>
        <v>0</v>
      </c>
      <c r="AP412" s="8">
        <f t="shared" si="356"/>
        <v>0</v>
      </c>
      <c r="AQ412" s="8">
        <f t="shared" si="357"/>
        <v>0</v>
      </c>
      <c r="AR412" s="8">
        <f t="shared" si="358"/>
        <v>0</v>
      </c>
      <c r="AS412" s="8">
        <f t="shared" si="359"/>
        <v>0</v>
      </c>
      <c r="AT412" s="8">
        <f t="shared" si="360"/>
        <v>0</v>
      </c>
      <c r="AU412" s="8">
        <f t="shared" si="361"/>
        <v>0</v>
      </c>
      <c r="AV412" s="8">
        <f t="shared" si="362"/>
        <v>0</v>
      </c>
      <c r="AW412" s="8">
        <f t="shared" si="363"/>
        <v>0</v>
      </c>
      <c r="AX412" s="8">
        <f t="shared" si="364"/>
        <v>0</v>
      </c>
      <c r="AY412" s="8">
        <f t="shared" si="365"/>
        <v>0</v>
      </c>
      <c r="AZ412" s="8">
        <f t="shared" si="366"/>
        <v>0</v>
      </c>
      <c r="BA412" s="8">
        <f t="shared" si="367"/>
        <v>0</v>
      </c>
      <c r="BB412" s="8">
        <f t="shared" si="368"/>
        <v>0</v>
      </c>
      <c r="BC412" s="8">
        <f t="shared" si="369"/>
        <v>0</v>
      </c>
      <c r="BD412" s="8">
        <f t="shared" si="370"/>
        <v>0</v>
      </c>
      <c r="BE412" s="8">
        <f t="shared" si="371"/>
        <v>0</v>
      </c>
      <c r="BF412" s="8">
        <f t="shared" si="372"/>
        <v>0</v>
      </c>
      <c r="BG412" s="8">
        <f t="shared" si="373"/>
        <v>0</v>
      </c>
      <c r="BH412" s="8">
        <f t="shared" si="374"/>
        <v>0</v>
      </c>
      <c r="BI412" s="8">
        <f t="shared" si="375"/>
        <v>0</v>
      </c>
      <c r="BJ412" s="8">
        <f t="shared" si="376"/>
        <v>0</v>
      </c>
      <c r="BK412" s="8">
        <f t="shared" si="377"/>
        <v>0</v>
      </c>
      <c r="BL412" s="8">
        <f t="shared" si="378"/>
        <v>0</v>
      </c>
      <c r="BM412" s="8">
        <f t="shared" si="379"/>
        <v>0</v>
      </c>
      <c r="BN412" s="8">
        <f t="shared" si="350"/>
        <v>0</v>
      </c>
      <c r="BO412" s="8">
        <f t="shared" si="380"/>
        <v>0</v>
      </c>
      <c r="BP412" s="8">
        <f t="shared" si="381"/>
        <v>0</v>
      </c>
      <c r="BQ412" s="8">
        <f t="shared" si="382"/>
        <v>0</v>
      </c>
      <c r="BR412" s="8">
        <f t="shared" si="383"/>
        <v>0</v>
      </c>
      <c r="BS412" s="8">
        <f t="shared" si="384"/>
        <v>0</v>
      </c>
      <c r="BT412" s="44">
        <f t="shared" si="385"/>
        <v>0</v>
      </c>
      <c r="BU412" s="7"/>
    </row>
    <row r="413" spans="1:73" s="15" customFormat="1" ht="28.8" x14ac:dyDescent="0.3">
      <c r="A413" s="4" t="s">
        <v>3080</v>
      </c>
      <c r="B413" s="4" t="s">
        <v>4328</v>
      </c>
      <c r="C413" s="4">
        <v>2015</v>
      </c>
      <c r="D413" s="4" t="s">
        <v>699</v>
      </c>
      <c r="E413" s="4">
        <v>3</v>
      </c>
      <c r="F413" s="4">
        <v>42</v>
      </c>
      <c r="G413" s="4"/>
      <c r="H413" s="4">
        <v>8410</v>
      </c>
      <c r="I413" s="4">
        <v>8420</v>
      </c>
      <c r="J413" s="4"/>
      <c r="K413" s="4">
        <v>2</v>
      </c>
      <c r="L413" s="4" t="s">
        <v>3081</v>
      </c>
      <c r="M413" s="4" t="s">
        <v>3082</v>
      </c>
      <c r="N413" s="4" t="s">
        <v>3083</v>
      </c>
      <c r="O413" s="4" t="s">
        <v>3084</v>
      </c>
      <c r="P413" s="4" t="s">
        <v>3085</v>
      </c>
      <c r="Q413" s="4"/>
      <c r="R413" s="4" t="s">
        <v>34</v>
      </c>
      <c r="S413" s="4" t="s">
        <v>33</v>
      </c>
      <c r="T413" s="4" t="s">
        <v>3086</v>
      </c>
      <c r="U413" s="69"/>
      <c r="V413" s="57" t="s">
        <v>63</v>
      </c>
      <c r="W413" s="58" t="s">
        <v>26</v>
      </c>
      <c r="X413" s="58" t="str">
        <f t="shared" si="347"/>
        <v>NInorganic</v>
      </c>
      <c r="Y413" s="58" t="s">
        <v>191</v>
      </c>
      <c r="Z413" s="58" t="str">
        <f t="shared" si="348"/>
        <v>NHEMOLYSIS</v>
      </c>
      <c r="AA413" s="58" t="str">
        <f t="shared" si="349"/>
        <v>NInorganicHEMOLYSIS</v>
      </c>
      <c r="AB413" s="8"/>
      <c r="AC413" s="8"/>
      <c r="AD413" s="8"/>
      <c r="AE413" s="8"/>
      <c r="AF413" s="8"/>
      <c r="AG413" s="8"/>
      <c r="AH413" s="8"/>
      <c r="AI413" s="8"/>
      <c r="AJ413" s="8"/>
      <c r="AK413" s="8">
        <f t="shared" si="351"/>
        <v>0</v>
      </c>
      <c r="AL413" s="8">
        <f t="shared" si="352"/>
        <v>0</v>
      </c>
      <c r="AM413" s="8">
        <f t="shared" si="353"/>
        <v>0</v>
      </c>
      <c r="AN413" s="8">
        <f t="shared" si="354"/>
        <v>0</v>
      </c>
      <c r="AO413" s="8">
        <f t="shared" si="355"/>
        <v>0</v>
      </c>
      <c r="AP413" s="8">
        <f t="shared" si="356"/>
        <v>0</v>
      </c>
      <c r="AQ413" s="8">
        <f t="shared" si="357"/>
        <v>0</v>
      </c>
      <c r="AR413" s="8">
        <f t="shared" si="358"/>
        <v>0</v>
      </c>
      <c r="AS413" s="8">
        <f t="shared" si="359"/>
        <v>0</v>
      </c>
      <c r="AT413" s="8">
        <f t="shared" si="360"/>
        <v>0</v>
      </c>
      <c r="AU413" s="8">
        <f t="shared" si="361"/>
        <v>0</v>
      </c>
      <c r="AV413" s="8">
        <f t="shared" si="362"/>
        <v>0</v>
      </c>
      <c r="AW413" s="8">
        <f t="shared" si="363"/>
        <v>0</v>
      </c>
      <c r="AX413" s="8">
        <f t="shared" si="364"/>
        <v>0</v>
      </c>
      <c r="AY413" s="8">
        <f t="shared" si="365"/>
        <v>0</v>
      </c>
      <c r="AZ413" s="8">
        <f t="shared" si="366"/>
        <v>0</v>
      </c>
      <c r="BA413" s="8">
        <f t="shared" si="367"/>
        <v>0</v>
      </c>
      <c r="BB413" s="8">
        <f t="shared" si="368"/>
        <v>0</v>
      </c>
      <c r="BC413" s="8">
        <f t="shared" si="369"/>
        <v>0</v>
      </c>
      <c r="BD413" s="8">
        <f t="shared" si="370"/>
        <v>0</v>
      </c>
      <c r="BE413" s="8">
        <f t="shared" si="371"/>
        <v>0</v>
      </c>
      <c r="BF413" s="8">
        <f t="shared" si="372"/>
        <v>0</v>
      </c>
      <c r="BG413" s="8">
        <f t="shared" si="373"/>
        <v>0</v>
      </c>
      <c r="BH413" s="8">
        <f t="shared" si="374"/>
        <v>0</v>
      </c>
      <c r="BI413" s="8">
        <f t="shared" si="375"/>
        <v>0</v>
      </c>
      <c r="BJ413" s="8">
        <f t="shared" si="376"/>
        <v>0</v>
      </c>
      <c r="BK413" s="8">
        <f t="shared" si="377"/>
        <v>0</v>
      </c>
      <c r="BL413" s="8">
        <f t="shared" si="378"/>
        <v>0</v>
      </c>
      <c r="BM413" s="8">
        <f t="shared" si="379"/>
        <v>0</v>
      </c>
      <c r="BN413" s="8">
        <f t="shared" si="350"/>
        <v>0</v>
      </c>
      <c r="BO413" s="8">
        <f t="shared" si="380"/>
        <v>0</v>
      </c>
      <c r="BP413" s="8">
        <f t="shared" si="381"/>
        <v>0</v>
      </c>
      <c r="BQ413" s="8">
        <f t="shared" si="382"/>
        <v>0</v>
      </c>
      <c r="BR413" s="8">
        <f t="shared" si="383"/>
        <v>0</v>
      </c>
      <c r="BS413" s="8">
        <f t="shared" si="384"/>
        <v>0</v>
      </c>
      <c r="BT413" s="44">
        <f t="shared" si="385"/>
        <v>0</v>
      </c>
      <c r="BU413" s="7"/>
    </row>
    <row r="414" spans="1:73" s="15" customFormat="1" ht="28.8" x14ac:dyDescent="0.3">
      <c r="A414" s="4" t="s">
        <v>3087</v>
      </c>
      <c r="B414" s="4" t="s">
        <v>4329</v>
      </c>
      <c r="C414" s="4">
        <v>2015</v>
      </c>
      <c r="D414" s="4" t="s">
        <v>547</v>
      </c>
      <c r="E414" s="4">
        <v>103</v>
      </c>
      <c r="F414" s="4">
        <v>9</v>
      </c>
      <c r="G414" s="4"/>
      <c r="H414" s="4">
        <v>2959</v>
      </c>
      <c r="I414" s="4">
        <v>2965</v>
      </c>
      <c r="J414" s="4"/>
      <c r="K414" s="4">
        <v>14</v>
      </c>
      <c r="L414" s="4" t="s">
        <v>3088</v>
      </c>
      <c r="M414" s="4" t="s">
        <v>3089</v>
      </c>
      <c r="N414" s="4" t="s">
        <v>3090</v>
      </c>
      <c r="O414" s="4" t="s">
        <v>3091</v>
      </c>
      <c r="P414" s="4" t="s">
        <v>3092</v>
      </c>
      <c r="Q414" s="4" t="s">
        <v>3093</v>
      </c>
      <c r="R414" s="4" t="s">
        <v>34</v>
      </c>
      <c r="S414" s="4" t="s">
        <v>33</v>
      </c>
      <c r="T414" s="4" t="s">
        <v>3094</v>
      </c>
      <c r="U414" s="69"/>
      <c r="V414" s="57" t="s">
        <v>63</v>
      </c>
      <c r="W414" s="58" t="s">
        <v>26</v>
      </c>
      <c r="X414" s="58" t="str">
        <f t="shared" si="347"/>
        <v>NInorganic</v>
      </c>
      <c r="Y414" s="58" t="s">
        <v>191</v>
      </c>
      <c r="Z414" s="58" t="str">
        <f t="shared" si="348"/>
        <v>NHEMOLYSIS</v>
      </c>
      <c r="AA414" s="58" t="str">
        <f t="shared" si="349"/>
        <v>NInorganicHEMOLYSIS</v>
      </c>
      <c r="AB414" s="8"/>
      <c r="AC414" s="8"/>
      <c r="AD414" s="8"/>
      <c r="AE414" s="8"/>
      <c r="AF414" s="8"/>
      <c r="AG414" s="8"/>
      <c r="AH414" s="8"/>
      <c r="AI414" s="8"/>
      <c r="AJ414" s="8"/>
      <c r="AK414" s="8">
        <f t="shared" si="351"/>
        <v>0</v>
      </c>
      <c r="AL414" s="8">
        <f t="shared" si="352"/>
        <v>0</v>
      </c>
      <c r="AM414" s="8">
        <f t="shared" si="353"/>
        <v>0</v>
      </c>
      <c r="AN414" s="8">
        <f t="shared" si="354"/>
        <v>0</v>
      </c>
      <c r="AO414" s="8">
        <f t="shared" si="355"/>
        <v>0</v>
      </c>
      <c r="AP414" s="8">
        <f t="shared" si="356"/>
        <v>0</v>
      </c>
      <c r="AQ414" s="8">
        <f t="shared" si="357"/>
        <v>0</v>
      </c>
      <c r="AR414" s="8">
        <f t="shared" si="358"/>
        <v>0</v>
      </c>
      <c r="AS414" s="8">
        <f t="shared" si="359"/>
        <v>0</v>
      </c>
      <c r="AT414" s="8">
        <f t="shared" si="360"/>
        <v>0</v>
      </c>
      <c r="AU414" s="8">
        <f t="shared" si="361"/>
        <v>0</v>
      </c>
      <c r="AV414" s="8">
        <f t="shared" si="362"/>
        <v>0</v>
      </c>
      <c r="AW414" s="8">
        <f t="shared" si="363"/>
        <v>0</v>
      </c>
      <c r="AX414" s="8">
        <f t="shared" si="364"/>
        <v>0</v>
      </c>
      <c r="AY414" s="8">
        <f t="shared" si="365"/>
        <v>0</v>
      </c>
      <c r="AZ414" s="8">
        <f t="shared" si="366"/>
        <v>0</v>
      </c>
      <c r="BA414" s="8">
        <f t="shared" si="367"/>
        <v>0</v>
      </c>
      <c r="BB414" s="8">
        <f t="shared" si="368"/>
        <v>0</v>
      </c>
      <c r="BC414" s="8">
        <f t="shared" si="369"/>
        <v>0</v>
      </c>
      <c r="BD414" s="8">
        <f t="shared" si="370"/>
        <v>0</v>
      </c>
      <c r="BE414" s="8">
        <f t="shared" si="371"/>
        <v>0</v>
      </c>
      <c r="BF414" s="8">
        <f t="shared" si="372"/>
        <v>0</v>
      </c>
      <c r="BG414" s="8">
        <f t="shared" si="373"/>
        <v>0</v>
      </c>
      <c r="BH414" s="8">
        <f t="shared" si="374"/>
        <v>0</v>
      </c>
      <c r="BI414" s="8">
        <f t="shared" si="375"/>
        <v>0</v>
      </c>
      <c r="BJ414" s="8">
        <f t="shared" si="376"/>
        <v>0</v>
      </c>
      <c r="BK414" s="8">
        <f t="shared" si="377"/>
        <v>0</v>
      </c>
      <c r="BL414" s="8">
        <f t="shared" si="378"/>
        <v>0</v>
      </c>
      <c r="BM414" s="8">
        <f t="shared" si="379"/>
        <v>0</v>
      </c>
      <c r="BN414" s="8">
        <f t="shared" si="350"/>
        <v>0</v>
      </c>
      <c r="BO414" s="8">
        <f t="shared" si="380"/>
        <v>0</v>
      </c>
      <c r="BP414" s="8">
        <f t="shared" si="381"/>
        <v>0</v>
      </c>
      <c r="BQ414" s="8">
        <f t="shared" si="382"/>
        <v>0</v>
      </c>
      <c r="BR414" s="8">
        <f t="shared" si="383"/>
        <v>0</v>
      </c>
      <c r="BS414" s="8">
        <f t="shared" si="384"/>
        <v>0</v>
      </c>
      <c r="BT414" s="44">
        <f t="shared" si="385"/>
        <v>0</v>
      </c>
      <c r="BU414" s="7"/>
    </row>
    <row r="415" spans="1:73" s="15" customFormat="1" ht="28.8" x14ac:dyDescent="0.3">
      <c r="A415" s="4" t="s">
        <v>2318</v>
      </c>
      <c r="B415" s="4" t="s">
        <v>4253</v>
      </c>
      <c r="C415" s="4">
        <v>2015</v>
      </c>
      <c r="D415" s="4" t="s">
        <v>632</v>
      </c>
      <c r="E415" s="4">
        <v>7</v>
      </c>
      <c r="F415" s="4">
        <v>33</v>
      </c>
      <c r="G415" s="4"/>
      <c r="H415" s="4">
        <v>18732</v>
      </c>
      <c r="I415" s="4">
        <v>18741</v>
      </c>
      <c r="J415" s="4"/>
      <c r="K415" s="4">
        <v>4</v>
      </c>
      <c r="L415" s="4" t="s">
        <v>2319</v>
      </c>
      <c r="M415" s="4" t="s">
        <v>2320</v>
      </c>
      <c r="N415" s="4" t="s">
        <v>2321</v>
      </c>
      <c r="O415" s="4" t="s">
        <v>2322</v>
      </c>
      <c r="P415" s="4" t="s">
        <v>2323</v>
      </c>
      <c r="Q415" s="4" t="s">
        <v>2324</v>
      </c>
      <c r="R415" s="4" t="s">
        <v>34</v>
      </c>
      <c r="S415" s="4" t="s">
        <v>33</v>
      </c>
      <c r="T415" s="4" t="s">
        <v>2325</v>
      </c>
      <c r="U415" s="69"/>
      <c r="V415" s="57" t="s">
        <v>63</v>
      </c>
      <c r="W415" s="58" t="s">
        <v>26</v>
      </c>
      <c r="X415" s="58" t="str">
        <f t="shared" si="347"/>
        <v>NInorganic</v>
      </c>
      <c r="Y415" s="58" t="s">
        <v>191</v>
      </c>
      <c r="Z415" s="58" t="str">
        <f t="shared" si="348"/>
        <v>NHEMOLYSIS</v>
      </c>
      <c r="AA415" s="58" t="str">
        <f t="shared" si="349"/>
        <v>NInorganicHEMOLYSIS</v>
      </c>
      <c r="AB415" s="8"/>
      <c r="AC415" s="8"/>
      <c r="AD415" s="8"/>
      <c r="AE415" s="8"/>
      <c r="AF415" s="8"/>
      <c r="AG415" s="8"/>
      <c r="AH415" s="8"/>
      <c r="AI415" s="8"/>
      <c r="AJ415" s="8"/>
      <c r="AK415" s="8">
        <f t="shared" si="351"/>
        <v>0</v>
      </c>
      <c r="AL415" s="8">
        <f t="shared" si="352"/>
        <v>0</v>
      </c>
      <c r="AM415" s="8">
        <f t="shared" si="353"/>
        <v>0</v>
      </c>
      <c r="AN415" s="8">
        <f t="shared" si="354"/>
        <v>0</v>
      </c>
      <c r="AO415" s="8">
        <f t="shared" si="355"/>
        <v>0</v>
      </c>
      <c r="AP415" s="8">
        <f t="shared" si="356"/>
        <v>0</v>
      </c>
      <c r="AQ415" s="8">
        <f t="shared" si="357"/>
        <v>0</v>
      </c>
      <c r="AR415" s="8">
        <f t="shared" si="358"/>
        <v>0</v>
      </c>
      <c r="AS415" s="8">
        <f t="shared" si="359"/>
        <v>0</v>
      </c>
      <c r="AT415" s="8">
        <f t="shared" si="360"/>
        <v>0</v>
      </c>
      <c r="AU415" s="8">
        <f t="shared" si="361"/>
        <v>0</v>
      </c>
      <c r="AV415" s="8">
        <f t="shared" si="362"/>
        <v>0</v>
      </c>
      <c r="AW415" s="8">
        <f t="shared" si="363"/>
        <v>0</v>
      </c>
      <c r="AX415" s="8">
        <f t="shared" si="364"/>
        <v>0</v>
      </c>
      <c r="AY415" s="8">
        <f t="shared" si="365"/>
        <v>0</v>
      </c>
      <c r="AZ415" s="8">
        <f t="shared" si="366"/>
        <v>0</v>
      </c>
      <c r="BA415" s="8">
        <f t="shared" si="367"/>
        <v>0</v>
      </c>
      <c r="BB415" s="8">
        <f t="shared" si="368"/>
        <v>0</v>
      </c>
      <c r="BC415" s="8">
        <f t="shared" si="369"/>
        <v>0</v>
      </c>
      <c r="BD415" s="8">
        <f t="shared" si="370"/>
        <v>0</v>
      </c>
      <c r="BE415" s="8">
        <f t="shared" si="371"/>
        <v>0</v>
      </c>
      <c r="BF415" s="8">
        <f t="shared" si="372"/>
        <v>0</v>
      </c>
      <c r="BG415" s="8">
        <f t="shared" si="373"/>
        <v>0</v>
      </c>
      <c r="BH415" s="8">
        <f t="shared" si="374"/>
        <v>0</v>
      </c>
      <c r="BI415" s="8">
        <f t="shared" si="375"/>
        <v>0</v>
      </c>
      <c r="BJ415" s="8">
        <f t="shared" si="376"/>
        <v>0</v>
      </c>
      <c r="BK415" s="8">
        <f t="shared" si="377"/>
        <v>0</v>
      </c>
      <c r="BL415" s="8">
        <f t="shared" si="378"/>
        <v>0</v>
      </c>
      <c r="BM415" s="8">
        <f t="shared" si="379"/>
        <v>0</v>
      </c>
      <c r="BN415" s="8">
        <f t="shared" si="350"/>
        <v>0</v>
      </c>
      <c r="BO415" s="8">
        <f t="shared" si="380"/>
        <v>0</v>
      </c>
      <c r="BP415" s="8">
        <f t="shared" si="381"/>
        <v>0</v>
      </c>
      <c r="BQ415" s="8">
        <f t="shared" si="382"/>
        <v>0</v>
      </c>
      <c r="BR415" s="8">
        <f t="shared" si="383"/>
        <v>0</v>
      </c>
      <c r="BS415" s="8">
        <f t="shared" si="384"/>
        <v>0</v>
      </c>
      <c r="BT415" s="44">
        <f t="shared" si="385"/>
        <v>0</v>
      </c>
      <c r="BU415" s="7"/>
    </row>
    <row r="416" spans="1:73" s="15" customFormat="1" ht="28.8" x14ac:dyDescent="0.3">
      <c r="A416" s="4" t="s">
        <v>3095</v>
      </c>
      <c r="B416" s="4" t="s">
        <v>4330</v>
      </c>
      <c r="C416" s="4">
        <v>2015</v>
      </c>
      <c r="D416" s="4" t="s">
        <v>632</v>
      </c>
      <c r="E416" s="4">
        <v>7</v>
      </c>
      <c r="F416" s="4">
        <v>27</v>
      </c>
      <c r="G416" s="4"/>
      <c r="H416" s="4">
        <v>14983</v>
      </c>
      <c r="I416" s="4">
        <v>14991</v>
      </c>
      <c r="J416" s="4"/>
      <c r="K416" s="4">
        <v>9</v>
      </c>
      <c r="L416" s="4" t="s">
        <v>3096</v>
      </c>
      <c r="M416" s="4" t="s">
        <v>3097</v>
      </c>
      <c r="N416" s="4" t="s">
        <v>3098</v>
      </c>
      <c r="O416" s="4" t="s">
        <v>3099</v>
      </c>
      <c r="P416" s="4" t="s">
        <v>3100</v>
      </c>
      <c r="Q416" s="4" t="s">
        <v>3101</v>
      </c>
      <c r="R416" s="4" t="s">
        <v>34</v>
      </c>
      <c r="S416" s="4" t="s">
        <v>33</v>
      </c>
      <c r="T416" s="4" t="s">
        <v>3102</v>
      </c>
      <c r="U416" s="69"/>
      <c r="V416" s="57" t="s">
        <v>63</v>
      </c>
      <c r="W416" s="58" t="s">
        <v>26</v>
      </c>
      <c r="X416" s="58" t="str">
        <f t="shared" si="347"/>
        <v>NInorganic</v>
      </c>
      <c r="Y416" s="58" t="s">
        <v>191</v>
      </c>
      <c r="Z416" s="58" t="str">
        <f t="shared" si="348"/>
        <v>NHEMOLYSIS</v>
      </c>
      <c r="AA416" s="58" t="str">
        <f t="shared" si="349"/>
        <v>NInorganicHEMOLYSIS</v>
      </c>
      <c r="AB416" s="8"/>
      <c r="AC416" s="8"/>
      <c r="AD416" s="8"/>
      <c r="AE416" s="8"/>
      <c r="AF416" s="8"/>
      <c r="AG416" s="8"/>
      <c r="AH416" s="8"/>
      <c r="AI416" s="8"/>
      <c r="AJ416" s="8"/>
      <c r="AK416" s="8">
        <f t="shared" si="351"/>
        <v>0</v>
      </c>
      <c r="AL416" s="8">
        <f t="shared" si="352"/>
        <v>0</v>
      </c>
      <c r="AM416" s="8">
        <f t="shared" si="353"/>
        <v>0</v>
      </c>
      <c r="AN416" s="8">
        <f t="shared" si="354"/>
        <v>0</v>
      </c>
      <c r="AO416" s="8">
        <f t="shared" si="355"/>
        <v>0</v>
      </c>
      <c r="AP416" s="8">
        <f t="shared" si="356"/>
        <v>0</v>
      </c>
      <c r="AQ416" s="8">
        <f t="shared" si="357"/>
        <v>0</v>
      </c>
      <c r="AR416" s="8">
        <f t="shared" si="358"/>
        <v>0</v>
      </c>
      <c r="AS416" s="8">
        <f t="shared" si="359"/>
        <v>0</v>
      </c>
      <c r="AT416" s="8">
        <f t="shared" si="360"/>
        <v>0</v>
      </c>
      <c r="AU416" s="8">
        <f t="shared" si="361"/>
        <v>0</v>
      </c>
      <c r="AV416" s="8">
        <f t="shared" si="362"/>
        <v>0</v>
      </c>
      <c r="AW416" s="8">
        <f t="shared" si="363"/>
        <v>0</v>
      </c>
      <c r="AX416" s="8">
        <f t="shared" si="364"/>
        <v>0</v>
      </c>
      <c r="AY416" s="8">
        <f t="shared" si="365"/>
        <v>0</v>
      </c>
      <c r="AZ416" s="8">
        <f t="shared" si="366"/>
        <v>0</v>
      </c>
      <c r="BA416" s="8">
        <f t="shared" si="367"/>
        <v>0</v>
      </c>
      <c r="BB416" s="8">
        <f t="shared" si="368"/>
        <v>0</v>
      </c>
      <c r="BC416" s="8">
        <f t="shared" si="369"/>
        <v>0</v>
      </c>
      <c r="BD416" s="8">
        <f t="shared" si="370"/>
        <v>0</v>
      </c>
      <c r="BE416" s="8">
        <f t="shared" si="371"/>
        <v>0</v>
      </c>
      <c r="BF416" s="8">
        <f t="shared" si="372"/>
        <v>0</v>
      </c>
      <c r="BG416" s="8">
        <f t="shared" si="373"/>
        <v>0</v>
      </c>
      <c r="BH416" s="8">
        <f t="shared" si="374"/>
        <v>0</v>
      </c>
      <c r="BI416" s="8">
        <f t="shared" si="375"/>
        <v>0</v>
      </c>
      <c r="BJ416" s="8">
        <f t="shared" si="376"/>
        <v>0</v>
      </c>
      <c r="BK416" s="8">
        <f t="shared" si="377"/>
        <v>0</v>
      </c>
      <c r="BL416" s="8">
        <f t="shared" si="378"/>
        <v>0</v>
      </c>
      <c r="BM416" s="8">
        <f t="shared" si="379"/>
        <v>0</v>
      </c>
      <c r="BN416" s="8">
        <f t="shared" si="350"/>
        <v>0</v>
      </c>
      <c r="BO416" s="8">
        <f t="shared" si="380"/>
        <v>0</v>
      </c>
      <c r="BP416" s="8">
        <f t="shared" si="381"/>
        <v>0</v>
      </c>
      <c r="BQ416" s="8">
        <f t="shared" si="382"/>
        <v>0</v>
      </c>
      <c r="BR416" s="8">
        <f t="shared" si="383"/>
        <v>0</v>
      </c>
      <c r="BS416" s="8">
        <f t="shared" si="384"/>
        <v>0</v>
      </c>
      <c r="BT416" s="44">
        <f t="shared" si="385"/>
        <v>0</v>
      </c>
      <c r="BU416" s="7"/>
    </row>
    <row r="417" spans="1:73" s="15" customFormat="1" ht="28.8" x14ac:dyDescent="0.3">
      <c r="A417" s="4" t="s">
        <v>3103</v>
      </c>
      <c r="B417" s="4" t="s">
        <v>4331</v>
      </c>
      <c r="C417" s="4">
        <v>2015</v>
      </c>
      <c r="D417" s="4" t="s">
        <v>547</v>
      </c>
      <c r="E417" s="4">
        <v>103</v>
      </c>
      <c r="F417" s="4">
        <v>7</v>
      </c>
      <c r="G417" s="4"/>
      <c r="H417" s="4">
        <v>2405</v>
      </c>
      <c r="I417" s="4">
        <v>2415</v>
      </c>
      <c r="J417" s="4"/>
      <c r="K417" s="4">
        <v>1</v>
      </c>
      <c r="L417" s="4" t="s">
        <v>3104</v>
      </c>
      <c r="M417" s="4" t="s">
        <v>3105</v>
      </c>
      <c r="N417" s="4" t="s">
        <v>3106</v>
      </c>
      <c r="O417" s="4" t="s">
        <v>3107</v>
      </c>
      <c r="P417" s="4" t="s">
        <v>3108</v>
      </c>
      <c r="Q417" s="4" t="s">
        <v>3109</v>
      </c>
      <c r="R417" s="4" t="s">
        <v>34</v>
      </c>
      <c r="S417" s="4" t="s">
        <v>33</v>
      </c>
      <c r="T417" s="4" t="s">
        <v>3110</v>
      </c>
      <c r="U417" s="69"/>
      <c r="V417" s="57" t="s">
        <v>63</v>
      </c>
      <c r="W417" s="58" t="s">
        <v>26</v>
      </c>
      <c r="X417" s="58" t="str">
        <f t="shared" si="347"/>
        <v>NInorganic</v>
      </c>
      <c r="Y417" s="58" t="s">
        <v>191</v>
      </c>
      <c r="Z417" s="58" t="str">
        <f t="shared" si="348"/>
        <v>NHEMOLYSIS</v>
      </c>
      <c r="AA417" s="58" t="str">
        <f t="shared" si="349"/>
        <v>NInorganicHEMOLYSIS</v>
      </c>
      <c r="AB417" s="8"/>
      <c r="AC417" s="8"/>
      <c r="AD417" s="8"/>
      <c r="AE417" s="8"/>
      <c r="AF417" s="8"/>
      <c r="AG417" s="8"/>
      <c r="AH417" s="8"/>
      <c r="AI417" s="8"/>
      <c r="AJ417" s="8"/>
      <c r="AK417" s="8">
        <f t="shared" si="351"/>
        <v>0</v>
      </c>
      <c r="AL417" s="8">
        <f t="shared" si="352"/>
        <v>0</v>
      </c>
      <c r="AM417" s="8">
        <f t="shared" si="353"/>
        <v>0</v>
      </c>
      <c r="AN417" s="8">
        <f t="shared" si="354"/>
        <v>0</v>
      </c>
      <c r="AO417" s="8">
        <f t="shared" si="355"/>
        <v>0</v>
      </c>
      <c r="AP417" s="8">
        <f t="shared" si="356"/>
        <v>0</v>
      </c>
      <c r="AQ417" s="8">
        <f t="shared" si="357"/>
        <v>0</v>
      </c>
      <c r="AR417" s="8">
        <f t="shared" si="358"/>
        <v>0</v>
      </c>
      <c r="AS417" s="8">
        <f t="shared" si="359"/>
        <v>0</v>
      </c>
      <c r="AT417" s="8">
        <f t="shared" si="360"/>
        <v>0</v>
      </c>
      <c r="AU417" s="8">
        <f t="shared" si="361"/>
        <v>0</v>
      </c>
      <c r="AV417" s="8">
        <f t="shared" si="362"/>
        <v>0</v>
      </c>
      <c r="AW417" s="8">
        <f t="shared" si="363"/>
        <v>0</v>
      </c>
      <c r="AX417" s="8">
        <f t="shared" si="364"/>
        <v>0</v>
      </c>
      <c r="AY417" s="8">
        <f t="shared" si="365"/>
        <v>0</v>
      </c>
      <c r="AZ417" s="8">
        <f t="shared" si="366"/>
        <v>0</v>
      </c>
      <c r="BA417" s="8">
        <f t="shared" si="367"/>
        <v>0</v>
      </c>
      <c r="BB417" s="8">
        <f t="shared" si="368"/>
        <v>0</v>
      </c>
      <c r="BC417" s="8">
        <f t="shared" si="369"/>
        <v>0</v>
      </c>
      <c r="BD417" s="8">
        <f t="shared" si="370"/>
        <v>0</v>
      </c>
      <c r="BE417" s="8">
        <f t="shared" si="371"/>
        <v>0</v>
      </c>
      <c r="BF417" s="8">
        <f t="shared" si="372"/>
        <v>0</v>
      </c>
      <c r="BG417" s="8">
        <f t="shared" si="373"/>
        <v>0</v>
      </c>
      <c r="BH417" s="8">
        <f t="shared" si="374"/>
        <v>0</v>
      </c>
      <c r="BI417" s="8">
        <f t="shared" si="375"/>
        <v>0</v>
      </c>
      <c r="BJ417" s="8">
        <f t="shared" si="376"/>
        <v>0</v>
      </c>
      <c r="BK417" s="8">
        <f t="shared" si="377"/>
        <v>0</v>
      </c>
      <c r="BL417" s="8">
        <f t="shared" si="378"/>
        <v>0</v>
      </c>
      <c r="BM417" s="8">
        <f t="shared" si="379"/>
        <v>0</v>
      </c>
      <c r="BN417" s="8">
        <f t="shared" si="350"/>
        <v>0</v>
      </c>
      <c r="BO417" s="8">
        <f t="shared" si="380"/>
        <v>0</v>
      </c>
      <c r="BP417" s="8">
        <f t="shared" si="381"/>
        <v>0</v>
      </c>
      <c r="BQ417" s="8">
        <f t="shared" si="382"/>
        <v>0</v>
      </c>
      <c r="BR417" s="8">
        <f t="shared" si="383"/>
        <v>0</v>
      </c>
      <c r="BS417" s="8">
        <f t="shared" si="384"/>
        <v>0</v>
      </c>
      <c r="BT417" s="44">
        <f t="shared" si="385"/>
        <v>0</v>
      </c>
      <c r="BU417" s="7"/>
    </row>
    <row r="418" spans="1:73" s="15" customFormat="1" ht="28.8" x14ac:dyDescent="0.3">
      <c r="A418" s="4" t="s">
        <v>1317</v>
      </c>
      <c r="B418" s="4" t="s">
        <v>4171</v>
      </c>
      <c r="C418" s="4">
        <v>2015</v>
      </c>
      <c r="D418" s="4" t="s">
        <v>1318</v>
      </c>
      <c r="E418" s="4">
        <v>29</v>
      </c>
      <c r="F418" s="4">
        <v>3</v>
      </c>
      <c r="G418" s="4"/>
      <c r="H418" s="4">
        <v>638</v>
      </c>
      <c r="I418" s="4">
        <v>646</v>
      </c>
      <c r="J418" s="4"/>
      <c r="K418" s="4">
        <v>8</v>
      </c>
      <c r="L418" s="4" t="s">
        <v>1319</v>
      </c>
      <c r="M418" s="4" t="s">
        <v>1320</v>
      </c>
      <c r="N418" s="4" t="s">
        <v>1321</v>
      </c>
      <c r="O418" s="4" t="s">
        <v>1322</v>
      </c>
      <c r="P418" s="4" t="s">
        <v>1323</v>
      </c>
      <c r="Q418" s="4" t="s">
        <v>1324</v>
      </c>
      <c r="R418" s="4" t="s">
        <v>34</v>
      </c>
      <c r="S418" s="4" t="s">
        <v>33</v>
      </c>
      <c r="T418" s="4" t="s">
        <v>1325</v>
      </c>
      <c r="U418" s="69"/>
      <c r="V418" s="57" t="s">
        <v>63</v>
      </c>
      <c r="W418" s="58" t="s">
        <v>28</v>
      </c>
      <c r="X418" s="58" t="str">
        <f t="shared" si="347"/>
        <v>NPolymer-based</v>
      </c>
      <c r="Y418" s="58" t="s">
        <v>191</v>
      </c>
      <c r="Z418" s="58" t="str">
        <f t="shared" si="348"/>
        <v>NHEMOLYSIS</v>
      </c>
      <c r="AA418" s="58" t="str">
        <f t="shared" si="349"/>
        <v>NPolymer-basedHEMOLYSIS</v>
      </c>
      <c r="AB418" s="8"/>
      <c r="AC418" s="8"/>
      <c r="AD418" s="8"/>
      <c r="AE418" s="8"/>
      <c r="AF418" s="8"/>
      <c r="AG418" s="8"/>
      <c r="AH418" s="8"/>
      <c r="AI418" s="8"/>
      <c r="AJ418" s="8"/>
      <c r="AK418" s="8">
        <f t="shared" si="351"/>
        <v>0</v>
      </c>
      <c r="AL418" s="8">
        <f t="shared" si="352"/>
        <v>0</v>
      </c>
      <c r="AM418" s="8">
        <f t="shared" si="353"/>
        <v>0</v>
      </c>
      <c r="AN418" s="8">
        <f t="shared" si="354"/>
        <v>0</v>
      </c>
      <c r="AO418" s="8">
        <f t="shared" si="355"/>
        <v>0</v>
      </c>
      <c r="AP418" s="8">
        <f t="shared" si="356"/>
        <v>0</v>
      </c>
      <c r="AQ418" s="8">
        <f t="shared" si="357"/>
        <v>0</v>
      </c>
      <c r="AR418" s="8">
        <f t="shared" si="358"/>
        <v>0</v>
      </c>
      <c r="AS418" s="8">
        <f t="shared" si="359"/>
        <v>0</v>
      </c>
      <c r="AT418" s="8">
        <f t="shared" si="360"/>
        <v>0</v>
      </c>
      <c r="AU418" s="8">
        <f t="shared" si="361"/>
        <v>0</v>
      </c>
      <c r="AV418" s="8">
        <f t="shared" si="362"/>
        <v>0</v>
      </c>
      <c r="AW418" s="8">
        <f t="shared" si="363"/>
        <v>0</v>
      </c>
      <c r="AX418" s="8">
        <f t="shared" si="364"/>
        <v>0</v>
      </c>
      <c r="AY418" s="8">
        <f t="shared" si="365"/>
        <v>0</v>
      </c>
      <c r="AZ418" s="8">
        <f t="shared" si="366"/>
        <v>0</v>
      </c>
      <c r="BA418" s="8">
        <f t="shared" si="367"/>
        <v>0</v>
      </c>
      <c r="BB418" s="8">
        <f t="shared" si="368"/>
        <v>0</v>
      </c>
      <c r="BC418" s="8">
        <f t="shared" si="369"/>
        <v>0</v>
      </c>
      <c r="BD418" s="8">
        <f t="shared" si="370"/>
        <v>0</v>
      </c>
      <c r="BE418" s="8">
        <f t="shared" si="371"/>
        <v>0</v>
      </c>
      <c r="BF418" s="8">
        <f t="shared" si="372"/>
        <v>0</v>
      </c>
      <c r="BG418" s="8">
        <f t="shared" si="373"/>
        <v>0</v>
      </c>
      <c r="BH418" s="8">
        <f t="shared" si="374"/>
        <v>0</v>
      </c>
      <c r="BI418" s="8">
        <f t="shared" si="375"/>
        <v>0</v>
      </c>
      <c r="BJ418" s="8">
        <f t="shared" si="376"/>
        <v>0</v>
      </c>
      <c r="BK418" s="8">
        <f t="shared" si="377"/>
        <v>0</v>
      </c>
      <c r="BL418" s="8">
        <f t="shared" si="378"/>
        <v>0</v>
      </c>
      <c r="BM418" s="8">
        <f t="shared" si="379"/>
        <v>0</v>
      </c>
      <c r="BN418" s="8">
        <f t="shared" si="350"/>
        <v>0</v>
      </c>
      <c r="BO418" s="8">
        <f t="shared" si="380"/>
        <v>0</v>
      </c>
      <c r="BP418" s="8">
        <f t="shared" si="381"/>
        <v>0</v>
      </c>
      <c r="BQ418" s="8">
        <f t="shared" si="382"/>
        <v>0</v>
      </c>
      <c r="BR418" s="8">
        <f t="shared" si="383"/>
        <v>0</v>
      </c>
      <c r="BS418" s="8">
        <f t="shared" si="384"/>
        <v>0</v>
      </c>
      <c r="BT418" s="44">
        <f t="shared" si="385"/>
        <v>0</v>
      </c>
      <c r="BU418" s="7"/>
    </row>
    <row r="419" spans="1:73" s="15" customFormat="1" ht="28.8" x14ac:dyDescent="0.3">
      <c r="A419" s="4" t="s">
        <v>3111</v>
      </c>
      <c r="B419" s="4" t="s">
        <v>4332</v>
      </c>
      <c r="C419" s="4">
        <v>2015</v>
      </c>
      <c r="D419" s="4" t="s">
        <v>3112</v>
      </c>
      <c r="E419" s="4">
        <v>28</v>
      </c>
      <c r="F419" s="4">
        <v>3</v>
      </c>
      <c r="G419" s="4"/>
      <c r="H419" s="4">
        <v>501</v>
      </c>
      <c r="I419" s="4">
        <v>509</v>
      </c>
      <c r="J419" s="4"/>
      <c r="K419" s="4">
        <v>15</v>
      </c>
      <c r="L419" s="4" t="s">
        <v>3113</v>
      </c>
      <c r="M419" s="4" t="s">
        <v>3114</v>
      </c>
      <c r="N419" s="4" t="s">
        <v>3115</v>
      </c>
      <c r="O419" s="4" t="s">
        <v>3116</v>
      </c>
      <c r="P419" s="4" t="s">
        <v>3117</v>
      </c>
      <c r="Q419" s="4"/>
      <c r="R419" s="4" t="s">
        <v>34</v>
      </c>
      <c r="S419" s="4" t="s">
        <v>33</v>
      </c>
      <c r="T419" s="4" t="s">
        <v>3118</v>
      </c>
      <c r="U419" s="69"/>
      <c r="V419" s="57" t="s">
        <v>63</v>
      </c>
      <c r="W419" s="58" t="s">
        <v>26</v>
      </c>
      <c r="X419" s="58" t="str">
        <f t="shared" si="347"/>
        <v>NInorganic</v>
      </c>
      <c r="Y419" s="58" t="s">
        <v>191</v>
      </c>
      <c r="Z419" s="58" t="str">
        <f t="shared" si="348"/>
        <v>NHEMOLYSIS</v>
      </c>
      <c r="AA419" s="58" t="str">
        <f t="shared" si="349"/>
        <v>NInorganicHEMOLYSIS</v>
      </c>
      <c r="AB419" s="8"/>
      <c r="AC419" s="8"/>
      <c r="AD419" s="8"/>
      <c r="AE419" s="8"/>
      <c r="AF419" s="8"/>
      <c r="AG419" s="8"/>
      <c r="AH419" s="8"/>
      <c r="AI419" s="8"/>
      <c r="AJ419" s="8"/>
      <c r="AK419" s="8">
        <f t="shared" si="351"/>
        <v>0</v>
      </c>
      <c r="AL419" s="8">
        <f t="shared" si="352"/>
        <v>0</v>
      </c>
      <c r="AM419" s="8">
        <f t="shared" si="353"/>
        <v>0</v>
      </c>
      <c r="AN419" s="8">
        <f t="shared" si="354"/>
        <v>0</v>
      </c>
      <c r="AO419" s="8">
        <f t="shared" si="355"/>
        <v>0</v>
      </c>
      <c r="AP419" s="8">
        <f t="shared" si="356"/>
        <v>0</v>
      </c>
      <c r="AQ419" s="8">
        <f t="shared" si="357"/>
        <v>0</v>
      </c>
      <c r="AR419" s="8">
        <f t="shared" si="358"/>
        <v>0</v>
      </c>
      <c r="AS419" s="8">
        <f t="shared" si="359"/>
        <v>0</v>
      </c>
      <c r="AT419" s="8">
        <f t="shared" si="360"/>
        <v>0</v>
      </c>
      <c r="AU419" s="8">
        <f t="shared" si="361"/>
        <v>0</v>
      </c>
      <c r="AV419" s="8">
        <f t="shared" si="362"/>
        <v>0</v>
      </c>
      <c r="AW419" s="8">
        <f t="shared" si="363"/>
        <v>0</v>
      </c>
      <c r="AX419" s="8">
        <f t="shared" si="364"/>
        <v>0</v>
      </c>
      <c r="AY419" s="8">
        <f t="shared" si="365"/>
        <v>0</v>
      </c>
      <c r="AZ419" s="8">
        <f t="shared" si="366"/>
        <v>0</v>
      </c>
      <c r="BA419" s="8">
        <f t="shared" si="367"/>
        <v>0</v>
      </c>
      <c r="BB419" s="8">
        <f t="shared" si="368"/>
        <v>0</v>
      </c>
      <c r="BC419" s="8">
        <f t="shared" si="369"/>
        <v>0</v>
      </c>
      <c r="BD419" s="8">
        <f t="shared" si="370"/>
        <v>0</v>
      </c>
      <c r="BE419" s="8">
        <f t="shared" si="371"/>
        <v>0</v>
      </c>
      <c r="BF419" s="8">
        <f t="shared" si="372"/>
        <v>0</v>
      </c>
      <c r="BG419" s="8">
        <f t="shared" si="373"/>
        <v>0</v>
      </c>
      <c r="BH419" s="8">
        <f t="shared" si="374"/>
        <v>0</v>
      </c>
      <c r="BI419" s="8">
        <f t="shared" si="375"/>
        <v>0</v>
      </c>
      <c r="BJ419" s="8">
        <f t="shared" si="376"/>
        <v>0</v>
      </c>
      <c r="BK419" s="8">
        <f t="shared" si="377"/>
        <v>0</v>
      </c>
      <c r="BL419" s="8">
        <f t="shared" si="378"/>
        <v>0</v>
      </c>
      <c r="BM419" s="8">
        <f t="shared" si="379"/>
        <v>0</v>
      </c>
      <c r="BN419" s="8">
        <f t="shared" si="350"/>
        <v>0</v>
      </c>
      <c r="BO419" s="8">
        <f t="shared" si="380"/>
        <v>0</v>
      </c>
      <c r="BP419" s="8">
        <f t="shared" si="381"/>
        <v>0</v>
      </c>
      <c r="BQ419" s="8">
        <f t="shared" si="382"/>
        <v>0</v>
      </c>
      <c r="BR419" s="8">
        <f t="shared" si="383"/>
        <v>0</v>
      </c>
      <c r="BS419" s="8">
        <f t="shared" si="384"/>
        <v>0</v>
      </c>
      <c r="BT419" s="44">
        <f t="shared" si="385"/>
        <v>0</v>
      </c>
      <c r="BU419" s="7"/>
    </row>
    <row r="420" spans="1:73" s="15" customFormat="1" ht="28.8" x14ac:dyDescent="0.3">
      <c r="A420" s="4" t="s">
        <v>2285</v>
      </c>
      <c r="B420" s="4" t="s">
        <v>4250</v>
      </c>
      <c r="C420" s="4">
        <v>2015</v>
      </c>
      <c r="D420" s="4" t="s">
        <v>1334</v>
      </c>
      <c r="E420" s="4">
        <v>4</v>
      </c>
      <c r="F420" s="4">
        <v>4</v>
      </c>
      <c r="G420" s="4"/>
      <c r="H420" s="4">
        <v>559</v>
      </c>
      <c r="I420" s="4">
        <v>568</v>
      </c>
      <c r="J420" s="4"/>
      <c r="K420" s="4">
        <v>22</v>
      </c>
      <c r="L420" s="4" t="s">
        <v>2286</v>
      </c>
      <c r="M420" s="4" t="s">
        <v>2287</v>
      </c>
      <c r="N420" s="4" t="s">
        <v>2288</v>
      </c>
      <c r="O420" s="4" t="s">
        <v>2289</v>
      </c>
      <c r="P420" s="4" t="s">
        <v>2290</v>
      </c>
      <c r="Q420" s="4" t="s">
        <v>2291</v>
      </c>
      <c r="R420" s="4" t="s">
        <v>34</v>
      </c>
      <c r="S420" s="4" t="s">
        <v>33</v>
      </c>
      <c r="T420" s="4" t="s">
        <v>2292</v>
      </c>
      <c r="U420" s="69"/>
      <c r="V420" s="57" t="s">
        <v>63</v>
      </c>
      <c r="W420" s="58" t="s">
        <v>28</v>
      </c>
      <c r="X420" s="58" t="str">
        <f t="shared" si="347"/>
        <v>NPolymer-based</v>
      </c>
      <c r="Y420" s="58" t="s">
        <v>191</v>
      </c>
      <c r="Z420" s="58" t="str">
        <f t="shared" si="348"/>
        <v>NHEMOLYSIS</v>
      </c>
      <c r="AA420" s="58" t="str">
        <f t="shared" si="349"/>
        <v>NPolymer-basedHEMOLYSIS</v>
      </c>
      <c r="AB420" s="8"/>
      <c r="AC420" s="8"/>
      <c r="AD420" s="8"/>
      <c r="AE420" s="8"/>
      <c r="AF420" s="8"/>
      <c r="AG420" s="8"/>
      <c r="AH420" s="8"/>
      <c r="AI420" s="8"/>
      <c r="AJ420" s="8"/>
      <c r="AK420" s="8">
        <f t="shared" si="351"/>
        <v>0</v>
      </c>
      <c r="AL420" s="8">
        <f t="shared" si="352"/>
        <v>0</v>
      </c>
      <c r="AM420" s="8">
        <f t="shared" si="353"/>
        <v>0</v>
      </c>
      <c r="AN420" s="8">
        <f t="shared" si="354"/>
        <v>0</v>
      </c>
      <c r="AO420" s="8">
        <f t="shared" si="355"/>
        <v>0</v>
      </c>
      <c r="AP420" s="8">
        <f t="shared" si="356"/>
        <v>0</v>
      </c>
      <c r="AQ420" s="8">
        <f t="shared" si="357"/>
        <v>0</v>
      </c>
      <c r="AR420" s="8">
        <f t="shared" si="358"/>
        <v>0</v>
      </c>
      <c r="AS420" s="8">
        <f t="shared" si="359"/>
        <v>0</v>
      </c>
      <c r="AT420" s="8">
        <f t="shared" si="360"/>
        <v>0</v>
      </c>
      <c r="AU420" s="8">
        <f t="shared" si="361"/>
        <v>0</v>
      </c>
      <c r="AV420" s="8">
        <f t="shared" si="362"/>
        <v>0</v>
      </c>
      <c r="AW420" s="8">
        <f t="shared" si="363"/>
        <v>0</v>
      </c>
      <c r="AX420" s="8">
        <f t="shared" si="364"/>
        <v>0</v>
      </c>
      <c r="AY420" s="8">
        <f t="shared" si="365"/>
        <v>0</v>
      </c>
      <c r="AZ420" s="8">
        <f t="shared" si="366"/>
        <v>0</v>
      </c>
      <c r="BA420" s="8">
        <f t="shared" si="367"/>
        <v>0</v>
      </c>
      <c r="BB420" s="8">
        <f t="shared" si="368"/>
        <v>0</v>
      </c>
      <c r="BC420" s="8">
        <f t="shared" si="369"/>
        <v>0</v>
      </c>
      <c r="BD420" s="8">
        <f t="shared" si="370"/>
        <v>0</v>
      </c>
      <c r="BE420" s="8">
        <f t="shared" si="371"/>
        <v>0</v>
      </c>
      <c r="BF420" s="8">
        <f t="shared" si="372"/>
        <v>0</v>
      </c>
      <c r="BG420" s="8">
        <f t="shared" si="373"/>
        <v>0</v>
      </c>
      <c r="BH420" s="8">
        <f t="shared" si="374"/>
        <v>0</v>
      </c>
      <c r="BI420" s="8">
        <f t="shared" si="375"/>
        <v>0</v>
      </c>
      <c r="BJ420" s="8">
        <f t="shared" si="376"/>
        <v>0</v>
      </c>
      <c r="BK420" s="8">
        <f t="shared" si="377"/>
        <v>0</v>
      </c>
      <c r="BL420" s="8">
        <f t="shared" si="378"/>
        <v>0</v>
      </c>
      <c r="BM420" s="8">
        <f t="shared" si="379"/>
        <v>0</v>
      </c>
      <c r="BN420" s="8">
        <f t="shared" si="350"/>
        <v>0</v>
      </c>
      <c r="BO420" s="8">
        <f t="shared" si="380"/>
        <v>0</v>
      </c>
      <c r="BP420" s="8">
        <f t="shared" si="381"/>
        <v>0</v>
      </c>
      <c r="BQ420" s="8">
        <f t="shared" si="382"/>
        <v>0</v>
      </c>
      <c r="BR420" s="8">
        <f t="shared" si="383"/>
        <v>0</v>
      </c>
      <c r="BS420" s="8">
        <f t="shared" si="384"/>
        <v>0</v>
      </c>
      <c r="BT420" s="44">
        <f t="shared" si="385"/>
        <v>0</v>
      </c>
      <c r="BU420" s="7"/>
    </row>
    <row r="421" spans="1:73" s="15" customFormat="1" ht="28.8" x14ac:dyDescent="0.3">
      <c r="A421" s="4" t="s">
        <v>3119</v>
      </c>
      <c r="B421" s="4" t="s">
        <v>4333</v>
      </c>
      <c r="C421" s="4">
        <v>2015</v>
      </c>
      <c r="D421" s="4" t="s">
        <v>3120</v>
      </c>
      <c r="E421" s="4">
        <v>17</v>
      </c>
      <c r="F421" s="4">
        <v>6</v>
      </c>
      <c r="G421" s="4"/>
      <c r="H421" s="4">
        <v>4609</v>
      </c>
      <c r="I421" s="4">
        <v>4619</v>
      </c>
      <c r="J421" s="4"/>
      <c r="K421" s="4">
        <v>4</v>
      </c>
      <c r="L421" s="4" t="s">
        <v>3121</v>
      </c>
      <c r="M421" s="4" t="s">
        <v>3122</v>
      </c>
      <c r="N421" s="4" t="s">
        <v>3123</v>
      </c>
      <c r="O421" s="4" t="s">
        <v>3124</v>
      </c>
      <c r="P421" s="4" t="s">
        <v>3125</v>
      </c>
      <c r="Q421" s="4"/>
      <c r="R421" s="4" t="s">
        <v>34</v>
      </c>
      <c r="S421" s="4" t="s">
        <v>33</v>
      </c>
      <c r="T421" s="4" t="s">
        <v>3126</v>
      </c>
      <c r="U421" s="69"/>
      <c r="V421" s="57" t="s">
        <v>63</v>
      </c>
      <c r="W421" s="58" t="s">
        <v>26</v>
      </c>
      <c r="X421" s="58" t="str">
        <f t="shared" si="347"/>
        <v>NInorganic</v>
      </c>
      <c r="Y421" s="58" t="s">
        <v>191</v>
      </c>
      <c r="Z421" s="58" t="str">
        <f t="shared" si="348"/>
        <v>NHEMOLYSIS</v>
      </c>
      <c r="AA421" s="58" t="str">
        <f t="shared" si="349"/>
        <v>NInorganicHEMOLYSIS</v>
      </c>
      <c r="AB421" s="8"/>
      <c r="AC421" s="8"/>
      <c r="AD421" s="8"/>
      <c r="AE421" s="8"/>
      <c r="AF421" s="8"/>
      <c r="AG421" s="8"/>
      <c r="AH421" s="8"/>
      <c r="AI421" s="8"/>
      <c r="AJ421" s="8"/>
      <c r="AK421" s="8">
        <f t="shared" si="351"/>
        <v>0</v>
      </c>
      <c r="AL421" s="8">
        <f t="shared" si="352"/>
        <v>0</v>
      </c>
      <c r="AM421" s="8">
        <f t="shared" si="353"/>
        <v>0</v>
      </c>
      <c r="AN421" s="8">
        <f t="shared" si="354"/>
        <v>0</v>
      </c>
      <c r="AO421" s="8">
        <f t="shared" si="355"/>
        <v>0</v>
      </c>
      <c r="AP421" s="8">
        <f t="shared" si="356"/>
        <v>0</v>
      </c>
      <c r="AQ421" s="8">
        <f t="shared" si="357"/>
        <v>0</v>
      </c>
      <c r="AR421" s="8">
        <f t="shared" si="358"/>
        <v>0</v>
      </c>
      <c r="AS421" s="8">
        <f t="shared" si="359"/>
        <v>0</v>
      </c>
      <c r="AT421" s="8">
        <f t="shared" si="360"/>
        <v>0</v>
      </c>
      <c r="AU421" s="8">
        <f t="shared" si="361"/>
        <v>0</v>
      </c>
      <c r="AV421" s="8">
        <f t="shared" si="362"/>
        <v>0</v>
      </c>
      <c r="AW421" s="8">
        <f t="shared" si="363"/>
        <v>0</v>
      </c>
      <c r="AX421" s="8">
        <f t="shared" si="364"/>
        <v>0</v>
      </c>
      <c r="AY421" s="8">
        <f t="shared" si="365"/>
        <v>0</v>
      </c>
      <c r="AZ421" s="8">
        <f t="shared" si="366"/>
        <v>0</v>
      </c>
      <c r="BA421" s="8">
        <f t="shared" si="367"/>
        <v>0</v>
      </c>
      <c r="BB421" s="8">
        <f t="shared" si="368"/>
        <v>0</v>
      </c>
      <c r="BC421" s="8">
        <f t="shared" si="369"/>
        <v>0</v>
      </c>
      <c r="BD421" s="8">
        <f t="shared" si="370"/>
        <v>0</v>
      </c>
      <c r="BE421" s="8">
        <f t="shared" si="371"/>
        <v>0</v>
      </c>
      <c r="BF421" s="8">
        <f t="shared" si="372"/>
        <v>0</v>
      </c>
      <c r="BG421" s="8">
        <f t="shared" si="373"/>
        <v>0</v>
      </c>
      <c r="BH421" s="8">
        <f t="shared" si="374"/>
        <v>0</v>
      </c>
      <c r="BI421" s="8">
        <f t="shared" si="375"/>
        <v>0</v>
      </c>
      <c r="BJ421" s="8">
        <f t="shared" si="376"/>
        <v>0</v>
      </c>
      <c r="BK421" s="8">
        <f t="shared" si="377"/>
        <v>0</v>
      </c>
      <c r="BL421" s="8">
        <f t="shared" si="378"/>
        <v>0</v>
      </c>
      <c r="BM421" s="8">
        <f t="shared" si="379"/>
        <v>0</v>
      </c>
      <c r="BN421" s="8">
        <f t="shared" si="350"/>
        <v>0</v>
      </c>
      <c r="BO421" s="8">
        <f t="shared" si="380"/>
        <v>0</v>
      </c>
      <c r="BP421" s="8">
        <f t="shared" si="381"/>
        <v>0</v>
      </c>
      <c r="BQ421" s="8">
        <f t="shared" si="382"/>
        <v>0</v>
      </c>
      <c r="BR421" s="8">
        <f t="shared" si="383"/>
        <v>0</v>
      </c>
      <c r="BS421" s="8">
        <f t="shared" si="384"/>
        <v>0</v>
      </c>
      <c r="BT421" s="44">
        <f t="shared" si="385"/>
        <v>0</v>
      </c>
      <c r="BU421" s="7"/>
    </row>
    <row r="422" spans="1:73" s="15" customFormat="1" ht="28.8" x14ac:dyDescent="0.3">
      <c r="A422" s="4" t="s">
        <v>3127</v>
      </c>
      <c r="B422" s="4" t="s">
        <v>4334</v>
      </c>
      <c r="C422" s="4">
        <v>2015</v>
      </c>
      <c r="D422" s="4" t="s">
        <v>3128</v>
      </c>
      <c r="E422" s="4">
        <v>51</v>
      </c>
      <c r="F422" s="4">
        <v>12</v>
      </c>
      <c r="G422" s="4"/>
      <c r="H422" s="4">
        <v>2357</v>
      </c>
      <c r="I422" s="4">
        <v>2360</v>
      </c>
      <c r="J422" s="4"/>
      <c r="K422" s="4">
        <v>9</v>
      </c>
      <c r="L422" s="4" t="s">
        <v>3129</v>
      </c>
      <c r="M422" s="4" t="s">
        <v>3130</v>
      </c>
      <c r="N422" s="4" t="s">
        <v>3131</v>
      </c>
      <c r="O422" s="4" t="s">
        <v>3132</v>
      </c>
      <c r="P422" s="4" t="s">
        <v>3133</v>
      </c>
      <c r="Q422" s="4"/>
      <c r="R422" s="4" t="s">
        <v>34</v>
      </c>
      <c r="S422" s="4" t="s">
        <v>33</v>
      </c>
      <c r="T422" s="4" t="s">
        <v>3134</v>
      </c>
      <c r="U422" s="69"/>
      <c r="V422" s="57" t="s">
        <v>63</v>
      </c>
      <c r="W422" s="58" t="s">
        <v>26</v>
      </c>
      <c r="X422" s="58" t="str">
        <f t="shared" si="347"/>
        <v>NInorganic</v>
      </c>
      <c r="Y422" s="58" t="s">
        <v>191</v>
      </c>
      <c r="Z422" s="58" t="str">
        <f t="shared" si="348"/>
        <v>NHEMOLYSIS</v>
      </c>
      <c r="AA422" s="58" t="str">
        <f t="shared" si="349"/>
        <v>NInorganicHEMOLYSIS</v>
      </c>
      <c r="AB422" s="8"/>
      <c r="AC422" s="8"/>
      <c r="AD422" s="8"/>
      <c r="AE422" s="8"/>
      <c r="AF422" s="8"/>
      <c r="AG422" s="8"/>
      <c r="AH422" s="8"/>
      <c r="AI422" s="8"/>
      <c r="AJ422" s="8"/>
      <c r="AK422" s="8">
        <f t="shared" si="351"/>
        <v>0</v>
      </c>
      <c r="AL422" s="8">
        <f t="shared" si="352"/>
        <v>0</v>
      </c>
      <c r="AM422" s="8">
        <f t="shared" si="353"/>
        <v>0</v>
      </c>
      <c r="AN422" s="8">
        <f t="shared" si="354"/>
        <v>0</v>
      </c>
      <c r="AO422" s="8">
        <f t="shared" si="355"/>
        <v>0</v>
      </c>
      <c r="AP422" s="8">
        <f t="shared" si="356"/>
        <v>0</v>
      </c>
      <c r="AQ422" s="8">
        <f t="shared" si="357"/>
        <v>0</v>
      </c>
      <c r="AR422" s="8">
        <f t="shared" si="358"/>
        <v>0</v>
      </c>
      <c r="AS422" s="8">
        <f t="shared" si="359"/>
        <v>0</v>
      </c>
      <c r="AT422" s="8">
        <f t="shared" si="360"/>
        <v>0</v>
      </c>
      <c r="AU422" s="8">
        <f t="shared" si="361"/>
        <v>0</v>
      </c>
      <c r="AV422" s="8">
        <f t="shared" si="362"/>
        <v>0</v>
      </c>
      <c r="AW422" s="8">
        <f t="shared" si="363"/>
        <v>0</v>
      </c>
      <c r="AX422" s="8">
        <f t="shared" si="364"/>
        <v>0</v>
      </c>
      <c r="AY422" s="8">
        <f t="shared" si="365"/>
        <v>0</v>
      </c>
      <c r="AZ422" s="8">
        <f t="shared" si="366"/>
        <v>0</v>
      </c>
      <c r="BA422" s="8">
        <f t="shared" si="367"/>
        <v>0</v>
      </c>
      <c r="BB422" s="8">
        <f t="shared" si="368"/>
        <v>0</v>
      </c>
      <c r="BC422" s="8">
        <f t="shared" si="369"/>
        <v>0</v>
      </c>
      <c r="BD422" s="8">
        <f t="shared" si="370"/>
        <v>0</v>
      </c>
      <c r="BE422" s="8">
        <f t="shared" si="371"/>
        <v>0</v>
      </c>
      <c r="BF422" s="8">
        <f t="shared" si="372"/>
        <v>0</v>
      </c>
      <c r="BG422" s="8">
        <f t="shared" si="373"/>
        <v>0</v>
      </c>
      <c r="BH422" s="8">
        <f t="shared" si="374"/>
        <v>0</v>
      </c>
      <c r="BI422" s="8">
        <f t="shared" si="375"/>
        <v>0</v>
      </c>
      <c r="BJ422" s="8">
        <f t="shared" si="376"/>
        <v>0</v>
      </c>
      <c r="BK422" s="8">
        <f t="shared" si="377"/>
        <v>0</v>
      </c>
      <c r="BL422" s="8">
        <f t="shared" si="378"/>
        <v>0</v>
      </c>
      <c r="BM422" s="8">
        <f t="shared" si="379"/>
        <v>0</v>
      </c>
      <c r="BN422" s="8">
        <f t="shared" si="350"/>
        <v>0</v>
      </c>
      <c r="BO422" s="8">
        <f t="shared" si="380"/>
        <v>0</v>
      </c>
      <c r="BP422" s="8">
        <f t="shared" si="381"/>
        <v>0</v>
      </c>
      <c r="BQ422" s="8">
        <f t="shared" si="382"/>
        <v>0</v>
      </c>
      <c r="BR422" s="8">
        <f t="shared" si="383"/>
        <v>0</v>
      </c>
      <c r="BS422" s="8">
        <f t="shared" si="384"/>
        <v>0</v>
      </c>
      <c r="BT422" s="44">
        <f t="shared" si="385"/>
        <v>0</v>
      </c>
      <c r="BU422" s="7"/>
    </row>
    <row r="423" spans="1:73" s="15" customFormat="1" ht="28.8" x14ac:dyDescent="0.3">
      <c r="A423" s="4" t="s">
        <v>3135</v>
      </c>
      <c r="B423" s="4" t="s">
        <v>4335</v>
      </c>
      <c r="C423" s="4">
        <v>2015</v>
      </c>
      <c r="D423" s="4" t="s">
        <v>1918</v>
      </c>
      <c r="E423" s="4">
        <v>356</v>
      </c>
      <c r="F423" s="4"/>
      <c r="G423" s="4"/>
      <c r="H423" s="4">
        <v>844</v>
      </c>
      <c r="I423" s="4">
        <v>851</v>
      </c>
      <c r="J423" s="4"/>
      <c r="K423" s="4">
        <v>4</v>
      </c>
      <c r="L423" s="4" t="s">
        <v>3136</v>
      </c>
      <c r="M423" s="4" t="s">
        <v>3137</v>
      </c>
      <c r="N423" s="4" t="s">
        <v>3138</v>
      </c>
      <c r="O423" s="4" t="s">
        <v>3139</v>
      </c>
      <c r="P423" s="4" t="s">
        <v>3140</v>
      </c>
      <c r="Q423" s="4" t="s">
        <v>3141</v>
      </c>
      <c r="R423" s="4" t="s">
        <v>34</v>
      </c>
      <c r="S423" s="4" t="s">
        <v>33</v>
      </c>
      <c r="T423" s="4" t="s">
        <v>3142</v>
      </c>
      <c r="U423" s="69"/>
      <c r="V423" s="57" t="s">
        <v>63</v>
      </c>
      <c r="W423" s="58" t="s">
        <v>26</v>
      </c>
      <c r="X423" s="58" t="str">
        <f t="shared" si="347"/>
        <v>NInorganic</v>
      </c>
      <c r="Y423" s="58" t="s">
        <v>191</v>
      </c>
      <c r="Z423" s="58" t="str">
        <f t="shared" si="348"/>
        <v>NHEMOLYSIS</v>
      </c>
      <c r="AA423" s="58" t="str">
        <f t="shared" si="349"/>
        <v>NInorganicHEMOLYSIS</v>
      </c>
      <c r="AB423" s="8"/>
      <c r="AC423" s="8"/>
      <c r="AD423" s="8"/>
      <c r="AE423" s="8"/>
      <c r="AF423" s="8"/>
      <c r="AG423" s="8"/>
      <c r="AH423" s="8"/>
      <c r="AI423" s="8"/>
      <c r="AJ423" s="8"/>
      <c r="AK423" s="8">
        <f t="shared" si="351"/>
        <v>0</v>
      </c>
      <c r="AL423" s="8">
        <f t="shared" si="352"/>
        <v>0</v>
      </c>
      <c r="AM423" s="8">
        <f t="shared" si="353"/>
        <v>0</v>
      </c>
      <c r="AN423" s="8">
        <f t="shared" si="354"/>
        <v>0</v>
      </c>
      <c r="AO423" s="8">
        <f t="shared" si="355"/>
        <v>0</v>
      </c>
      <c r="AP423" s="8">
        <f t="shared" si="356"/>
        <v>0</v>
      </c>
      <c r="AQ423" s="8">
        <f t="shared" si="357"/>
        <v>0</v>
      </c>
      <c r="AR423" s="8">
        <f t="shared" si="358"/>
        <v>0</v>
      </c>
      <c r="AS423" s="8">
        <f t="shared" si="359"/>
        <v>0</v>
      </c>
      <c r="AT423" s="8">
        <f t="shared" si="360"/>
        <v>0</v>
      </c>
      <c r="AU423" s="8">
        <f t="shared" si="361"/>
        <v>0</v>
      </c>
      <c r="AV423" s="8">
        <f t="shared" si="362"/>
        <v>0</v>
      </c>
      <c r="AW423" s="8">
        <f t="shared" si="363"/>
        <v>0</v>
      </c>
      <c r="AX423" s="8">
        <f t="shared" si="364"/>
        <v>0</v>
      </c>
      <c r="AY423" s="8">
        <f t="shared" si="365"/>
        <v>0</v>
      </c>
      <c r="AZ423" s="8">
        <f t="shared" si="366"/>
        <v>0</v>
      </c>
      <c r="BA423" s="8">
        <f t="shared" si="367"/>
        <v>0</v>
      </c>
      <c r="BB423" s="8">
        <f t="shared" si="368"/>
        <v>0</v>
      </c>
      <c r="BC423" s="8">
        <f t="shared" si="369"/>
        <v>0</v>
      </c>
      <c r="BD423" s="8">
        <f t="shared" si="370"/>
        <v>0</v>
      </c>
      <c r="BE423" s="8">
        <f t="shared" si="371"/>
        <v>0</v>
      </c>
      <c r="BF423" s="8">
        <f t="shared" si="372"/>
        <v>0</v>
      </c>
      <c r="BG423" s="8">
        <f t="shared" si="373"/>
        <v>0</v>
      </c>
      <c r="BH423" s="8">
        <f t="shared" si="374"/>
        <v>0</v>
      </c>
      <c r="BI423" s="8">
        <f t="shared" si="375"/>
        <v>0</v>
      </c>
      <c r="BJ423" s="8">
        <f t="shared" si="376"/>
        <v>0</v>
      </c>
      <c r="BK423" s="8">
        <f t="shared" si="377"/>
        <v>0</v>
      </c>
      <c r="BL423" s="8">
        <f t="shared" si="378"/>
        <v>0</v>
      </c>
      <c r="BM423" s="8">
        <f t="shared" si="379"/>
        <v>0</v>
      </c>
      <c r="BN423" s="8">
        <f t="shared" si="350"/>
        <v>0</v>
      </c>
      <c r="BO423" s="8">
        <f t="shared" si="380"/>
        <v>0</v>
      </c>
      <c r="BP423" s="8">
        <f t="shared" si="381"/>
        <v>0</v>
      </c>
      <c r="BQ423" s="8">
        <f t="shared" si="382"/>
        <v>0</v>
      </c>
      <c r="BR423" s="8">
        <f t="shared" si="383"/>
        <v>0</v>
      </c>
      <c r="BS423" s="8">
        <f t="shared" si="384"/>
        <v>0</v>
      </c>
      <c r="BT423" s="44">
        <f t="shared" si="385"/>
        <v>0</v>
      </c>
      <c r="BU423" s="7"/>
    </row>
    <row r="424" spans="1:73" s="15" customFormat="1" ht="28.8" x14ac:dyDescent="0.3">
      <c r="A424" s="4" t="s">
        <v>3143</v>
      </c>
      <c r="B424" s="4" t="s">
        <v>4336</v>
      </c>
      <c r="C424" s="4">
        <v>2015</v>
      </c>
      <c r="D424" s="4" t="s">
        <v>3144</v>
      </c>
      <c r="E424" s="4">
        <v>7</v>
      </c>
      <c r="F424" s="4">
        <v>2</v>
      </c>
      <c r="G424" s="4"/>
      <c r="H424" s="4">
        <v>740</v>
      </c>
      <c r="I424" s="4">
        <v>746</v>
      </c>
      <c r="J424" s="4"/>
      <c r="K424" s="4">
        <v>1</v>
      </c>
      <c r="L424" s="4"/>
      <c r="M424" s="4" t="s">
        <v>3145</v>
      </c>
      <c r="N424" s="4" t="s">
        <v>3146</v>
      </c>
      <c r="O424" s="4" t="s">
        <v>3147</v>
      </c>
      <c r="P424" s="4" t="s">
        <v>3148</v>
      </c>
      <c r="Q424" s="4" t="s">
        <v>3149</v>
      </c>
      <c r="R424" s="4" t="s">
        <v>34</v>
      </c>
      <c r="S424" s="4" t="s">
        <v>33</v>
      </c>
      <c r="T424" s="4" t="s">
        <v>3150</v>
      </c>
      <c r="U424" s="69"/>
      <c r="V424" s="57" t="s">
        <v>63</v>
      </c>
      <c r="W424" s="58" t="s">
        <v>28</v>
      </c>
      <c r="X424" s="58" t="str">
        <f t="shared" si="347"/>
        <v>NPolymer-based</v>
      </c>
      <c r="Y424" s="58" t="s">
        <v>191</v>
      </c>
      <c r="Z424" s="58" t="str">
        <f t="shared" si="348"/>
        <v>NHEMOLYSIS</v>
      </c>
      <c r="AA424" s="58" t="str">
        <f t="shared" si="349"/>
        <v>NPolymer-basedHEMOLYSIS</v>
      </c>
      <c r="AB424" s="8"/>
      <c r="AC424" s="8"/>
      <c r="AD424" s="8"/>
      <c r="AE424" s="8"/>
      <c r="AF424" s="8"/>
      <c r="AG424" s="8"/>
      <c r="AH424" s="8"/>
      <c r="AI424" s="8"/>
      <c r="AJ424" s="8"/>
      <c r="AK424" s="8">
        <f t="shared" si="351"/>
        <v>0</v>
      </c>
      <c r="AL424" s="8">
        <f t="shared" si="352"/>
        <v>0</v>
      </c>
      <c r="AM424" s="8">
        <f t="shared" si="353"/>
        <v>0</v>
      </c>
      <c r="AN424" s="8">
        <f t="shared" si="354"/>
        <v>0</v>
      </c>
      <c r="AO424" s="8">
        <f t="shared" si="355"/>
        <v>0</v>
      </c>
      <c r="AP424" s="8">
        <f t="shared" si="356"/>
        <v>0</v>
      </c>
      <c r="AQ424" s="8">
        <f t="shared" si="357"/>
        <v>0</v>
      </c>
      <c r="AR424" s="8">
        <f t="shared" si="358"/>
        <v>0</v>
      </c>
      <c r="AS424" s="8">
        <f t="shared" si="359"/>
        <v>0</v>
      </c>
      <c r="AT424" s="8">
        <f t="shared" si="360"/>
        <v>0</v>
      </c>
      <c r="AU424" s="8">
        <f t="shared" si="361"/>
        <v>0</v>
      </c>
      <c r="AV424" s="8">
        <f t="shared" si="362"/>
        <v>0</v>
      </c>
      <c r="AW424" s="8">
        <f t="shared" si="363"/>
        <v>0</v>
      </c>
      <c r="AX424" s="8">
        <f t="shared" si="364"/>
        <v>0</v>
      </c>
      <c r="AY424" s="8">
        <f t="shared" si="365"/>
        <v>0</v>
      </c>
      <c r="AZ424" s="8">
        <f t="shared" si="366"/>
        <v>0</v>
      </c>
      <c r="BA424" s="8">
        <f t="shared" si="367"/>
        <v>0</v>
      </c>
      <c r="BB424" s="8">
        <f t="shared" si="368"/>
        <v>0</v>
      </c>
      <c r="BC424" s="8">
        <f t="shared" si="369"/>
        <v>0</v>
      </c>
      <c r="BD424" s="8">
        <f t="shared" si="370"/>
        <v>0</v>
      </c>
      <c r="BE424" s="8">
        <f t="shared" si="371"/>
        <v>0</v>
      </c>
      <c r="BF424" s="8">
        <f t="shared" si="372"/>
        <v>0</v>
      </c>
      <c r="BG424" s="8">
        <f t="shared" si="373"/>
        <v>0</v>
      </c>
      <c r="BH424" s="8">
        <f t="shared" si="374"/>
        <v>0</v>
      </c>
      <c r="BI424" s="8">
        <f t="shared" si="375"/>
        <v>0</v>
      </c>
      <c r="BJ424" s="8">
        <f t="shared" si="376"/>
        <v>0</v>
      </c>
      <c r="BK424" s="8">
        <f t="shared" si="377"/>
        <v>0</v>
      </c>
      <c r="BL424" s="8">
        <f t="shared" si="378"/>
        <v>0</v>
      </c>
      <c r="BM424" s="8">
        <f t="shared" si="379"/>
        <v>0</v>
      </c>
      <c r="BN424" s="8">
        <f t="shared" si="350"/>
        <v>0</v>
      </c>
      <c r="BO424" s="8">
        <f t="shared" si="380"/>
        <v>0</v>
      </c>
      <c r="BP424" s="8">
        <f t="shared" si="381"/>
        <v>0</v>
      </c>
      <c r="BQ424" s="8">
        <f t="shared" si="382"/>
        <v>0</v>
      </c>
      <c r="BR424" s="8">
        <f t="shared" si="383"/>
        <v>0</v>
      </c>
      <c r="BS424" s="8">
        <f t="shared" si="384"/>
        <v>0</v>
      </c>
      <c r="BT424" s="44">
        <f t="shared" si="385"/>
        <v>0</v>
      </c>
      <c r="BU424" s="7"/>
    </row>
    <row r="425" spans="1:73" s="15" customFormat="1" ht="28.8" x14ac:dyDescent="0.3">
      <c r="A425" s="4" t="s">
        <v>3151</v>
      </c>
      <c r="B425" s="4" t="s">
        <v>4337</v>
      </c>
      <c r="C425" s="4">
        <v>2015</v>
      </c>
      <c r="D425" s="4" t="s">
        <v>3152</v>
      </c>
      <c r="E425" s="4">
        <v>2015</v>
      </c>
      <c r="F425" s="4"/>
      <c r="G425" s="4">
        <v>685323</v>
      </c>
      <c r="H425" s="4"/>
      <c r="I425" s="4"/>
      <c r="J425" s="4"/>
      <c r="K425" s="4">
        <v>3</v>
      </c>
      <c r="L425" s="4" t="s">
        <v>3153</v>
      </c>
      <c r="M425" s="4" t="s">
        <v>3154</v>
      </c>
      <c r="N425" s="4" t="s">
        <v>3155</v>
      </c>
      <c r="O425" s="4" t="s">
        <v>3156</v>
      </c>
      <c r="P425" s="4" t="s">
        <v>3157</v>
      </c>
      <c r="Q425" s="4"/>
      <c r="R425" s="4" t="s">
        <v>34</v>
      </c>
      <c r="S425" s="4" t="s">
        <v>33</v>
      </c>
      <c r="T425" s="4" t="s">
        <v>3158</v>
      </c>
      <c r="U425" s="69"/>
      <c r="V425" s="57" t="s">
        <v>63</v>
      </c>
      <c r="W425" s="58" t="s">
        <v>26</v>
      </c>
      <c r="X425" s="58" t="str">
        <f t="shared" si="347"/>
        <v>NInorganic</v>
      </c>
      <c r="Y425" s="58" t="s">
        <v>191</v>
      </c>
      <c r="Z425" s="58" t="str">
        <f t="shared" si="348"/>
        <v>NHEMOLYSIS</v>
      </c>
      <c r="AA425" s="58" t="str">
        <f t="shared" si="349"/>
        <v>NInorganicHEMOLYSIS</v>
      </c>
      <c r="AB425" s="8"/>
      <c r="AC425" s="8"/>
      <c r="AD425" s="8"/>
      <c r="AE425" s="8"/>
      <c r="AF425" s="8"/>
      <c r="AG425" s="8"/>
      <c r="AH425" s="8"/>
      <c r="AI425" s="8"/>
      <c r="AJ425" s="8"/>
      <c r="AK425" s="8">
        <f t="shared" si="351"/>
        <v>0</v>
      </c>
      <c r="AL425" s="8">
        <f t="shared" si="352"/>
        <v>0</v>
      </c>
      <c r="AM425" s="8">
        <f t="shared" si="353"/>
        <v>0</v>
      </c>
      <c r="AN425" s="8">
        <f t="shared" si="354"/>
        <v>0</v>
      </c>
      <c r="AO425" s="8">
        <f t="shared" si="355"/>
        <v>0</v>
      </c>
      <c r="AP425" s="8">
        <f t="shared" si="356"/>
        <v>0</v>
      </c>
      <c r="AQ425" s="8">
        <f t="shared" si="357"/>
        <v>0</v>
      </c>
      <c r="AR425" s="8">
        <f t="shared" si="358"/>
        <v>0</v>
      </c>
      <c r="AS425" s="8">
        <f t="shared" si="359"/>
        <v>0</v>
      </c>
      <c r="AT425" s="8">
        <f t="shared" si="360"/>
        <v>0</v>
      </c>
      <c r="AU425" s="8">
        <f t="shared" si="361"/>
        <v>0</v>
      </c>
      <c r="AV425" s="8">
        <f t="shared" si="362"/>
        <v>0</v>
      </c>
      <c r="AW425" s="8">
        <f t="shared" si="363"/>
        <v>0</v>
      </c>
      <c r="AX425" s="8">
        <f t="shared" si="364"/>
        <v>0</v>
      </c>
      <c r="AY425" s="8">
        <f t="shared" si="365"/>
        <v>0</v>
      </c>
      <c r="AZ425" s="8">
        <f t="shared" si="366"/>
        <v>0</v>
      </c>
      <c r="BA425" s="8">
        <f t="shared" si="367"/>
        <v>0</v>
      </c>
      <c r="BB425" s="8">
        <f t="shared" si="368"/>
        <v>0</v>
      </c>
      <c r="BC425" s="8">
        <f t="shared" si="369"/>
        <v>0</v>
      </c>
      <c r="BD425" s="8">
        <f t="shared" si="370"/>
        <v>0</v>
      </c>
      <c r="BE425" s="8">
        <f t="shared" si="371"/>
        <v>0</v>
      </c>
      <c r="BF425" s="8">
        <f t="shared" si="372"/>
        <v>0</v>
      </c>
      <c r="BG425" s="8">
        <f t="shared" si="373"/>
        <v>0</v>
      </c>
      <c r="BH425" s="8">
        <f t="shared" si="374"/>
        <v>0</v>
      </c>
      <c r="BI425" s="8">
        <f t="shared" si="375"/>
        <v>0</v>
      </c>
      <c r="BJ425" s="8">
        <f t="shared" si="376"/>
        <v>0</v>
      </c>
      <c r="BK425" s="8">
        <f t="shared" si="377"/>
        <v>0</v>
      </c>
      <c r="BL425" s="8">
        <f t="shared" si="378"/>
        <v>0</v>
      </c>
      <c r="BM425" s="8">
        <f t="shared" si="379"/>
        <v>0</v>
      </c>
      <c r="BN425" s="8">
        <f t="shared" si="350"/>
        <v>0</v>
      </c>
      <c r="BO425" s="8">
        <f t="shared" si="380"/>
        <v>0</v>
      </c>
      <c r="BP425" s="8">
        <f t="shared" si="381"/>
        <v>0</v>
      </c>
      <c r="BQ425" s="8">
        <f t="shared" si="382"/>
        <v>0</v>
      </c>
      <c r="BR425" s="8">
        <f t="shared" si="383"/>
        <v>0</v>
      </c>
      <c r="BS425" s="8">
        <f t="shared" si="384"/>
        <v>0</v>
      </c>
      <c r="BT425" s="44">
        <f t="shared" si="385"/>
        <v>0</v>
      </c>
      <c r="BU425" s="7"/>
    </row>
    <row r="426" spans="1:73" s="15" customFormat="1" ht="28.8" x14ac:dyDescent="0.3">
      <c r="A426" s="4" t="s">
        <v>3159</v>
      </c>
      <c r="B426" s="4" t="s">
        <v>4338</v>
      </c>
      <c r="C426" s="4">
        <v>2015</v>
      </c>
      <c r="D426" s="4" t="s">
        <v>3160</v>
      </c>
      <c r="E426" s="4">
        <v>132</v>
      </c>
      <c r="F426" s="4">
        <v>16</v>
      </c>
      <c r="G426" s="4">
        <v>41809</v>
      </c>
      <c r="H426" s="4"/>
      <c r="I426" s="4"/>
      <c r="J426" s="4"/>
      <c r="K426" s="4">
        <v>7</v>
      </c>
      <c r="L426" s="4" t="s">
        <v>3161</v>
      </c>
      <c r="M426" s="4" t="s">
        <v>3162</v>
      </c>
      <c r="N426" s="4" t="s">
        <v>3163</v>
      </c>
      <c r="O426" s="4" t="s">
        <v>3164</v>
      </c>
      <c r="P426" s="4" t="s">
        <v>3165</v>
      </c>
      <c r="Q426" s="4" t="s">
        <v>3166</v>
      </c>
      <c r="R426" s="4" t="s">
        <v>34</v>
      </c>
      <c r="S426" s="4" t="s">
        <v>33</v>
      </c>
      <c r="T426" s="4" t="s">
        <v>3167</v>
      </c>
      <c r="U426" s="69"/>
      <c r="V426" s="57" t="s">
        <v>63</v>
      </c>
      <c r="W426" s="58" t="s">
        <v>26</v>
      </c>
      <c r="X426" s="58" t="str">
        <f t="shared" si="347"/>
        <v>NInorganic</v>
      </c>
      <c r="Y426" s="58" t="s">
        <v>191</v>
      </c>
      <c r="Z426" s="58" t="str">
        <f t="shared" si="348"/>
        <v>NHEMOLYSIS</v>
      </c>
      <c r="AA426" s="58" t="str">
        <f t="shared" si="349"/>
        <v>NInorganicHEMOLYSIS</v>
      </c>
      <c r="AB426" s="8"/>
      <c r="AC426" s="8"/>
      <c r="AD426" s="8"/>
      <c r="AE426" s="8"/>
      <c r="AF426" s="8"/>
      <c r="AG426" s="8"/>
      <c r="AH426" s="8"/>
      <c r="AI426" s="8"/>
      <c r="AJ426" s="8"/>
      <c r="AK426" s="8">
        <f t="shared" si="351"/>
        <v>0</v>
      </c>
      <c r="AL426" s="8">
        <f t="shared" si="352"/>
        <v>0</v>
      </c>
      <c r="AM426" s="8">
        <f t="shared" si="353"/>
        <v>0</v>
      </c>
      <c r="AN426" s="8">
        <f t="shared" si="354"/>
        <v>0</v>
      </c>
      <c r="AO426" s="8">
        <f t="shared" si="355"/>
        <v>0</v>
      </c>
      <c r="AP426" s="8">
        <f t="shared" si="356"/>
        <v>0</v>
      </c>
      <c r="AQ426" s="8">
        <f t="shared" si="357"/>
        <v>0</v>
      </c>
      <c r="AR426" s="8">
        <f t="shared" si="358"/>
        <v>0</v>
      </c>
      <c r="AS426" s="8">
        <f t="shared" si="359"/>
        <v>0</v>
      </c>
      <c r="AT426" s="8">
        <f t="shared" si="360"/>
        <v>0</v>
      </c>
      <c r="AU426" s="8">
        <f t="shared" si="361"/>
        <v>0</v>
      </c>
      <c r="AV426" s="8">
        <f t="shared" si="362"/>
        <v>0</v>
      </c>
      <c r="AW426" s="8">
        <f t="shared" si="363"/>
        <v>0</v>
      </c>
      <c r="AX426" s="8">
        <f t="shared" si="364"/>
        <v>0</v>
      </c>
      <c r="AY426" s="8">
        <f t="shared" si="365"/>
        <v>0</v>
      </c>
      <c r="AZ426" s="8">
        <f t="shared" si="366"/>
        <v>0</v>
      </c>
      <c r="BA426" s="8">
        <f t="shared" si="367"/>
        <v>0</v>
      </c>
      <c r="BB426" s="8">
        <f t="shared" si="368"/>
        <v>0</v>
      </c>
      <c r="BC426" s="8">
        <f t="shared" si="369"/>
        <v>0</v>
      </c>
      <c r="BD426" s="8">
        <f t="shared" si="370"/>
        <v>0</v>
      </c>
      <c r="BE426" s="8">
        <f t="shared" si="371"/>
        <v>0</v>
      </c>
      <c r="BF426" s="8">
        <f t="shared" si="372"/>
        <v>0</v>
      </c>
      <c r="BG426" s="8">
        <f t="shared" si="373"/>
        <v>0</v>
      </c>
      <c r="BH426" s="8">
        <f t="shared" si="374"/>
        <v>0</v>
      </c>
      <c r="BI426" s="8">
        <f t="shared" si="375"/>
        <v>0</v>
      </c>
      <c r="BJ426" s="8">
        <f t="shared" si="376"/>
        <v>0</v>
      </c>
      <c r="BK426" s="8">
        <f t="shared" si="377"/>
        <v>0</v>
      </c>
      <c r="BL426" s="8">
        <f t="shared" si="378"/>
        <v>0</v>
      </c>
      <c r="BM426" s="8">
        <f t="shared" si="379"/>
        <v>0</v>
      </c>
      <c r="BN426" s="8">
        <f t="shared" si="350"/>
        <v>0</v>
      </c>
      <c r="BO426" s="8">
        <f t="shared" si="380"/>
        <v>0</v>
      </c>
      <c r="BP426" s="8">
        <f t="shared" si="381"/>
        <v>0</v>
      </c>
      <c r="BQ426" s="8">
        <f t="shared" si="382"/>
        <v>0</v>
      </c>
      <c r="BR426" s="8">
        <f t="shared" si="383"/>
        <v>0</v>
      </c>
      <c r="BS426" s="8">
        <f t="shared" si="384"/>
        <v>0</v>
      </c>
      <c r="BT426" s="44">
        <f t="shared" si="385"/>
        <v>0</v>
      </c>
      <c r="BU426" s="7"/>
    </row>
    <row r="427" spans="1:73" s="15" customFormat="1" ht="28.8" x14ac:dyDescent="0.3">
      <c r="A427" s="4" t="s">
        <v>3168</v>
      </c>
      <c r="B427" s="4" t="s">
        <v>4339</v>
      </c>
      <c r="C427" s="4">
        <v>2015</v>
      </c>
      <c r="D427" s="4" t="s">
        <v>2929</v>
      </c>
      <c r="E427" s="4">
        <v>41</v>
      </c>
      <c r="F427" s="4">
        <v>5</v>
      </c>
      <c r="G427" s="4"/>
      <c r="H427" s="4">
        <v>6318</v>
      </c>
      <c r="I427" s="4">
        <v>6325</v>
      </c>
      <c r="J427" s="4"/>
      <c r="K427" s="4">
        <v>13</v>
      </c>
      <c r="L427" s="4" t="s">
        <v>3169</v>
      </c>
      <c r="M427" s="4" t="s">
        <v>3170</v>
      </c>
      <c r="N427" s="4" t="s">
        <v>3171</v>
      </c>
      <c r="O427" s="4" t="s">
        <v>3172</v>
      </c>
      <c r="P427" s="4" t="s">
        <v>3173</v>
      </c>
      <c r="Q427" s="4" t="s">
        <v>3174</v>
      </c>
      <c r="R427" s="4" t="s">
        <v>34</v>
      </c>
      <c r="S427" s="4" t="s">
        <v>33</v>
      </c>
      <c r="T427" s="4" t="s">
        <v>3175</v>
      </c>
      <c r="U427" s="69"/>
      <c r="V427" s="57" t="s">
        <v>63</v>
      </c>
      <c r="W427" s="58" t="s">
        <v>26</v>
      </c>
      <c r="X427" s="58" t="str">
        <f t="shared" si="347"/>
        <v>NInorganic</v>
      </c>
      <c r="Y427" s="58" t="s">
        <v>191</v>
      </c>
      <c r="Z427" s="58" t="str">
        <f t="shared" si="348"/>
        <v>NHEMOLYSIS</v>
      </c>
      <c r="AA427" s="58" t="str">
        <f t="shared" si="349"/>
        <v>NInorganicHEMOLYSIS</v>
      </c>
      <c r="AB427" s="8"/>
      <c r="AC427" s="8"/>
      <c r="AD427" s="8"/>
      <c r="AE427" s="8"/>
      <c r="AF427" s="8"/>
      <c r="AG427" s="8"/>
      <c r="AH427" s="8"/>
      <c r="AI427" s="8"/>
      <c r="AJ427" s="8"/>
      <c r="AK427" s="8">
        <f t="shared" si="351"/>
        <v>0</v>
      </c>
      <c r="AL427" s="8">
        <f t="shared" si="352"/>
        <v>0</v>
      </c>
      <c r="AM427" s="8">
        <f t="shared" si="353"/>
        <v>0</v>
      </c>
      <c r="AN427" s="8">
        <f t="shared" si="354"/>
        <v>0</v>
      </c>
      <c r="AO427" s="8">
        <f t="shared" si="355"/>
        <v>0</v>
      </c>
      <c r="AP427" s="8">
        <f t="shared" si="356"/>
        <v>0</v>
      </c>
      <c r="AQ427" s="8">
        <f t="shared" si="357"/>
        <v>0</v>
      </c>
      <c r="AR427" s="8">
        <f t="shared" si="358"/>
        <v>0</v>
      </c>
      <c r="AS427" s="8">
        <f t="shared" si="359"/>
        <v>0</v>
      </c>
      <c r="AT427" s="8">
        <f t="shared" si="360"/>
        <v>0</v>
      </c>
      <c r="AU427" s="8">
        <f t="shared" si="361"/>
        <v>0</v>
      </c>
      <c r="AV427" s="8">
        <f t="shared" si="362"/>
        <v>0</v>
      </c>
      <c r="AW427" s="8">
        <f t="shared" si="363"/>
        <v>0</v>
      </c>
      <c r="AX427" s="8">
        <f t="shared" si="364"/>
        <v>0</v>
      </c>
      <c r="AY427" s="8">
        <f t="shared" si="365"/>
        <v>0</v>
      </c>
      <c r="AZ427" s="8">
        <f t="shared" si="366"/>
        <v>0</v>
      </c>
      <c r="BA427" s="8">
        <f t="shared" si="367"/>
        <v>0</v>
      </c>
      <c r="BB427" s="8">
        <f t="shared" si="368"/>
        <v>0</v>
      </c>
      <c r="BC427" s="8">
        <f t="shared" si="369"/>
        <v>0</v>
      </c>
      <c r="BD427" s="8">
        <f t="shared" si="370"/>
        <v>0</v>
      </c>
      <c r="BE427" s="8">
        <f t="shared" si="371"/>
        <v>0</v>
      </c>
      <c r="BF427" s="8">
        <f t="shared" si="372"/>
        <v>0</v>
      </c>
      <c r="BG427" s="8">
        <f t="shared" si="373"/>
        <v>0</v>
      </c>
      <c r="BH427" s="8">
        <f t="shared" si="374"/>
        <v>0</v>
      </c>
      <c r="BI427" s="8">
        <f t="shared" si="375"/>
        <v>0</v>
      </c>
      <c r="BJ427" s="8">
        <f t="shared" si="376"/>
        <v>0</v>
      </c>
      <c r="BK427" s="8">
        <f t="shared" si="377"/>
        <v>0</v>
      </c>
      <c r="BL427" s="8">
        <f t="shared" si="378"/>
        <v>0</v>
      </c>
      <c r="BM427" s="8">
        <f t="shared" si="379"/>
        <v>0</v>
      </c>
      <c r="BN427" s="8">
        <f t="shared" si="350"/>
        <v>0</v>
      </c>
      <c r="BO427" s="8">
        <f t="shared" si="380"/>
        <v>0</v>
      </c>
      <c r="BP427" s="8">
        <f t="shared" si="381"/>
        <v>0</v>
      </c>
      <c r="BQ427" s="8">
        <f t="shared" si="382"/>
        <v>0</v>
      </c>
      <c r="BR427" s="8">
        <f t="shared" si="383"/>
        <v>0</v>
      </c>
      <c r="BS427" s="8">
        <f t="shared" si="384"/>
        <v>0</v>
      </c>
      <c r="BT427" s="44">
        <f t="shared" si="385"/>
        <v>0</v>
      </c>
      <c r="BU427" s="7"/>
    </row>
    <row r="428" spans="1:73" s="15" customFormat="1" ht="28.8" x14ac:dyDescent="0.3">
      <c r="A428" s="4" t="s">
        <v>3176</v>
      </c>
      <c r="B428" s="4" t="s">
        <v>4340</v>
      </c>
      <c r="C428" s="4">
        <v>2015</v>
      </c>
      <c r="D428" s="4" t="s">
        <v>348</v>
      </c>
      <c r="E428" s="4">
        <v>7</v>
      </c>
      <c r="F428" s="4">
        <v>21</v>
      </c>
      <c r="G428" s="4"/>
      <c r="H428" s="4">
        <v>9676</v>
      </c>
      <c r="I428" s="4">
        <v>9685</v>
      </c>
      <c r="J428" s="4"/>
      <c r="K428" s="4">
        <v>1</v>
      </c>
      <c r="L428" s="4" t="s">
        <v>3177</v>
      </c>
      <c r="M428" s="4" t="s">
        <v>3178</v>
      </c>
      <c r="N428" s="4" t="s">
        <v>3179</v>
      </c>
      <c r="O428" s="4" t="s">
        <v>3180</v>
      </c>
      <c r="P428" s="4" t="s">
        <v>3181</v>
      </c>
      <c r="Q428" s="4"/>
      <c r="R428" s="4" t="s">
        <v>34</v>
      </c>
      <c r="S428" s="4" t="s">
        <v>33</v>
      </c>
      <c r="T428" s="4" t="s">
        <v>3182</v>
      </c>
      <c r="U428" s="69"/>
      <c r="V428" s="57" t="s">
        <v>63</v>
      </c>
      <c r="W428" s="58" t="s">
        <v>26</v>
      </c>
      <c r="X428" s="58" t="str">
        <f t="shared" si="347"/>
        <v>NInorganic</v>
      </c>
      <c r="Y428" s="58" t="s">
        <v>191</v>
      </c>
      <c r="Z428" s="58" t="str">
        <f t="shared" si="348"/>
        <v>NHEMOLYSIS</v>
      </c>
      <c r="AA428" s="58" t="str">
        <f t="shared" si="349"/>
        <v>NInorganicHEMOLYSIS</v>
      </c>
      <c r="AB428" s="8"/>
      <c r="AC428" s="8"/>
      <c r="AD428" s="8"/>
      <c r="AE428" s="8"/>
      <c r="AF428" s="8"/>
      <c r="AG428" s="8"/>
      <c r="AH428" s="8"/>
      <c r="AI428" s="8"/>
      <c r="AJ428" s="8"/>
      <c r="AK428" s="8">
        <f t="shared" si="351"/>
        <v>0</v>
      </c>
      <c r="AL428" s="8">
        <f t="shared" si="352"/>
        <v>0</v>
      </c>
      <c r="AM428" s="8">
        <f t="shared" si="353"/>
        <v>0</v>
      </c>
      <c r="AN428" s="8">
        <f t="shared" si="354"/>
        <v>0</v>
      </c>
      <c r="AO428" s="8">
        <f t="shared" si="355"/>
        <v>0</v>
      </c>
      <c r="AP428" s="8">
        <f t="shared" si="356"/>
        <v>0</v>
      </c>
      <c r="AQ428" s="8">
        <f t="shared" si="357"/>
        <v>0</v>
      </c>
      <c r="AR428" s="8">
        <f t="shared" si="358"/>
        <v>0</v>
      </c>
      <c r="AS428" s="8">
        <f t="shared" si="359"/>
        <v>0</v>
      </c>
      <c r="AT428" s="8">
        <f t="shared" si="360"/>
        <v>0</v>
      </c>
      <c r="AU428" s="8">
        <f t="shared" si="361"/>
        <v>0</v>
      </c>
      <c r="AV428" s="8">
        <f t="shared" si="362"/>
        <v>0</v>
      </c>
      <c r="AW428" s="8">
        <f t="shared" si="363"/>
        <v>0</v>
      </c>
      <c r="AX428" s="8">
        <f t="shared" si="364"/>
        <v>0</v>
      </c>
      <c r="AY428" s="8">
        <f t="shared" si="365"/>
        <v>0</v>
      </c>
      <c r="AZ428" s="8">
        <f t="shared" si="366"/>
        <v>0</v>
      </c>
      <c r="BA428" s="8">
        <f t="shared" si="367"/>
        <v>0</v>
      </c>
      <c r="BB428" s="8">
        <f t="shared" si="368"/>
        <v>0</v>
      </c>
      <c r="BC428" s="8">
        <f t="shared" si="369"/>
        <v>0</v>
      </c>
      <c r="BD428" s="8">
        <f t="shared" si="370"/>
        <v>0</v>
      </c>
      <c r="BE428" s="8">
        <f t="shared" si="371"/>
        <v>0</v>
      </c>
      <c r="BF428" s="8">
        <f t="shared" si="372"/>
        <v>0</v>
      </c>
      <c r="BG428" s="8">
        <f t="shared" si="373"/>
        <v>0</v>
      </c>
      <c r="BH428" s="8">
        <f t="shared" si="374"/>
        <v>0</v>
      </c>
      <c r="BI428" s="8">
        <f t="shared" si="375"/>
        <v>0</v>
      </c>
      <c r="BJ428" s="8">
        <f t="shared" si="376"/>
        <v>0</v>
      </c>
      <c r="BK428" s="8">
        <f t="shared" si="377"/>
        <v>0</v>
      </c>
      <c r="BL428" s="8">
        <f t="shared" si="378"/>
        <v>0</v>
      </c>
      <c r="BM428" s="8">
        <f t="shared" si="379"/>
        <v>0</v>
      </c>
      <c r="BN428" s="8">
        <f t="shared" si="350"/>
        <v>0</v>
      </c>
      <c r="BO428" s="8">
        <f t="shared" si="380"/>
        <v>0</v>
      </c>
      <c r="BP428" s="8">
        <f t="shared" si="381"/>
        <v>0</v>
      </c>
      <c r="BQ428" s="8">
        <f t="shared" si="382"/>
        <v>0</v>
      </c>
      <c r="BR428" s="8">
        <f t="shared" si="383"/>
        <v>0</v>
      </c>
      <c r="BS428" s="8">
        <f t="shared" si="384"/>
        <v>0</v>
      </c>
      <c r="BT428" s="44">
        <f t="shared" si="385"/>
        <v>0</v>
      </c>
      <c r="BU428" s="7"/>
    </row>
    <row r="429" spans="1:73" s="15" customFormat="1" ht="28.8" x14ac:dyDescent="0.3">
      <c r="A429" s="4" t="s">
        <v>1342</v>
      </c>
      <c r="B429" s="4" t="s">
        <v>4174</v>
      </c>
      <c r="C429" s="4">
        <v>2015</v>
      </c>
      <c r="D429" s="4" t="s">
        <v>686</v>
      </c>
      <c r="E429" s="4">
        <v>15</v>
      </c>
      <c r="F429" s="4">
        <v>1</v>
      </c>
      <c r="G429" s="4"/>
      <c r="H429" s="4">
        <v>144</v>
      </c>
      <c r="I429" s="4">
        <v>150</v>
      </c>
      <c r="J429" s="4"/>
      <c r="K429" s="4"/>
      <c r="L429" s="4" t="s">
        <v>1343</v>
      </c>
      <c r="M429" s="4" t="s">
        <v>1344</v>
      </c>
      <c r="N429" s="4" t="s">
        <v>1345</v>
      </c>
      <c r="O429" s="4" t="s">
        <v>1346</v>
      </c>
      <c r="P429" s="4" t="s">
        <v>1347</v>
      </c>
      <c r="Q429" s="4" t="s">
        <v>1348</v>
      </c>
      <c r="R429" s="4" t="s">
        <v>34</v>
      </c>
      <c r="S429" s="4" t="s">
        <v>33</v>
      </c>
      <c r="T429" s="4" t="s">
        <v>1349</v>
      </c>
      <c r="U429" s="69"/>
      <c r="V429" s="57" t="s">
        <v>63</v>
      </c>
      <c r="W429" s="58" t="s">
        <v>28</v>
      </c>
      <c r="X429" s="58" t="str">
        <f t="shared" ref="X429:X492" si="386">CONCATENATE(V429,W429)</f>
        <v>NPolymer-based</v>
      </c>
      <c r="Y429" s="58" t="s">
        <v>191</v>
      </c>
      <c r="Z429" s="58" t="str">
        <f t="shared" ref="Z429:Z492" si="387">CONCATENATE(V429,Y429)</f>
        <v>NHEMOLYSIS</v>
      </c>
      <c r="AA429" s="58" t="str">
        <f t="shared" ref="AA429:AA492" si="388">CONCATENATE(X429,Y429)</f>
        <v>NPolymer-basedHEMOLYSIS</v>
      </c>
      <c r="AB429" s="8"/>
      <c r="AC429" s="8"/>
      <c r="AD429" s="8"/>
      <c r="AE429" s="8"/>
      <c r="AF429" s="8"/>
      <c r="AG429" s="8"/>
      <c r="AH429" s="8"/>
      <c r="AI429" s="8"/>
      <c r="AJ429" s="8"/>
      <c r="AK429" s="8">
        <f t="shared" si="351"/>
        <v>0</v>
      </c>
      <c r="AL429" s="8">
        <f t="shared" si="352"/>
        <v>0</v>
      </c>
      <c r="AM429" s="8">
        <f t="shared" si="353"/>
        <v>0</v>
      </c>
      <c r="AN429" s="8">
        <f t="shared" si="354"/>
        <v>0</v>
      </c>
      <c r="AO429" s="8">
        <f t="shared" si="355"/>
        <v>0</v>
      </c>
      <c r="AP429" s="8">
        <f t="shared" si="356"/>
        <v>0</v>
      </c>
      <c r="AQ429" s="8">
        <f t="shared" si="357"/>
        <v>0</v>
      </c>
      <c r="AR429" s="8">
        <f t="shared" si="358"/>
        <v>0</v>
      </c>
      <c r="AS429" s="8">
        <f t="shared" si="359"/>
        <v>0</v>
      </c>
      <c r="AT429" s="8">
        <f t="shared" si="360"/>
        <v>0</v>
      </c>
      <c r="AU429" s="8">
        <f t="shared" si="361"/>
        <v>0</v>
      </c>
      <c r="AV429" s="8">
        <f t="shared" si="362"/>
        <v>0</v>
      </c>
      <c r="AW429" s="8">
        <f t="shared" si="363"/>
        <v>0</v>
      </c>
      <c r="AX429" s="8">
        <f t="shared" si="364"/>
        <v>0</v>
      </c>
      <c r="AY429" s="8">
        <f t="shared" si="365"/>
        <v>0</v>
      </c>
      <c r="AZ429" s="8">
        <f t="shared" si="366"/>
        <v>0</v>
      </c>
      <c r="BA429" s="8">
        <f t="shared" si="367"/>
        <v>0</v>
      </c>
      <c r="BB429" s="8">
        <f t="shared" si="368"/>
        <v>0</v>
      </c>
      <c r="BC429" s="8">
        <f t="shared" si="369"/>
        <v>0</v>
      </c>
      <c r="BD429" s="8">
        <f t="shared" si="370"/>
        <v>0</v>
      </c>
      <c r="BE429" s="8">
        <f t="shared" si="371"/>
        <v>0</v>
      </c>
      <c r="BF429" s="8">
        <f t="shared" si="372"/>
        <v>0</v>
      </c>
      <c r="BG429" s="8">
        <f t="shared" si="373"/>
        <v>0</v>
      </c>
      <c r="BH429" s="8">
        <f t="shared" si="374"/>
        <v>0</v>
      </c>
      <c r="BI429" s="8">
        <f t="shared" si="375"/>
        <v>0</v>
      </c>
      <c r="BJ429" s="8">
        <f t="shared" si="376"/>
        <v>0</v>
      </c>
      <c r="BK429" s="8">
        <f t="shared" si="377"/>
        <v>0</v>
      </c>
      <c r="BL429" s="8">
        <f t="shared" si="378"/>
        <v>0</v>
      </c>
      <c r="BM429" s="8">
        <f t="shared" si="379"/>
        <v>0</v>
      </c>
      <c r="BN429" s="8">
        <f t="shared" si="350"/>
        <v>0</v>
      </c>
      <c r="BO429" s="8">
        <f t="shared" si="380"/>
        <v>0</v>
      </c>
      <c r="BP429" s="8">
        <f t="shared" si="381"/>
        <v>0</v>
      </c>
      <c r="BQ429" s="8">
        <f t="shared" si="382"/>
        <v>0</v>
      </c>
      <c r="BR429" s="8">
        <f t="shared" si="383"/>
        <v>0</v>
      </c>
      <c r="BS429" s="8">
        <f t="shared" si="384"/>
        <v>0</v>
      </c>
      <c r="BT429" s="44">
        <f t="shared" si="385"/>
        <v>0</v>
      </c>
      <c r="BU429" s="7"/>
    </row>
    <row r="430" spans="1:73" s="15" customFormat="1" ht="28.8" x14ac:dyDescent="0.3">
      <c r="A430" s="4" t="s">
        <v>3183</v>
      </c>
      <c r="B430" s="4" t="s">
        <v>4341</v>
      </c>
      <c r="C430" s="4">
        <v>2015</v>
      </c>
      <c r="D430" s="4" t="s">
        <v>3184</v>
      </c>
      <c r="E430" s="4">
        <v>28</v>
      </c>
      <c r="F430" s="4"/>
      <c r="G430" s="4"/>
      <c r="H430" s="4">
        <v>1</v>
      </c>
      <c r="I430" s="4">
        <v>6</v>
      </c>
      <c r="J430" s="4"/>
      <c r="K430" s="4">
        <v>12</v>
      </c>
      <c r="L430" s="4" t="s">
        <v>3185</v>
      </c>
      <c r="M430" s="4" t="s">
        <v>3186</v>
      </c>
      <c r="N430" s="4" t="s">
        <v>3187</v>
      </c>
      <c r="O430" s="4" t="s">
        <v>3188</v>
      </c>
      <c r="P430" s="4" t="s">
        <v>3189</v>
      </c>
      <c r="Q430" s="4" t="s">
        <v>3190</v>
      </c>
      <c r="R430" s="4" t="s">
        <v>34</v>
      </c>
      <c r="S430" s="4" t="s">
        <v>33</v>
      </c>
      <c r="T430" s="4" t="s">
        <v>3191</v>
      </c>
      <c r="U430" s="69"/>
      <c r="V430" s="57" t="s">
        <v>63</v>
      </c>
      <c r="W430" s="58" t="s">
        <v>28</v>
      </c>
      <c r="X430" s="58" t="str">
        <f t="shared" si="386"/>
        <v>NPolymer-based</v>
      </c>
      <c r="Y430" s="58" t="s">
        <v>191</v>
      </c>
      <c r="Z430" s="58" t="str">
        <f t="shared" si="387"/>
        <v>NHEMOLYSIS</v>
      </c>
      <c r="AA430" s="58" t="str">
        <f t="shared" si="388"/>
        <v>NPolymer-basedHEMOLYSIS</v>
      </c>
      <c r="AB430" s="8"/>
      <c r="AC430" s="8"/>
      <c r="AD430" s="8"/>
      <c r="AE430" s="8"/>
      <c r="AF430" s="8"/>
      <c r="AG430" s="8"/>
      <c r="AH430" s="8"/>
      <c r="AI430" s="8"/>
      <c r="AJ430" s="8"/>
      <c r="AK430" s="8">
        <f t="shared" si="351"/>
        <v>0</v>
      </c>
      <c r="AL430" s="8">
        <f t="shared" si="352"/>
        <v>0</v>
      </c>
      <c r="AM430" s="8">
        <f t="shared" si="353"/>
        <v>0</v>
      </c>
      <c r="AN430" s="8">
        <f t="shared" si="354"/>
        <v>0</v>
      </c>
      <c r="AO430" s="8">
        <f t="shared" si="355"/>
        <v>0</v>
      </c>
      <c r="AP430" s="8">
        <f t="shared" si="356"/>
        <v>0</v>
      </c>
      <c r="AQ430" s="8">
        <f t="shared" si="357"/>
        <v>0</v>
      </c>
      <c r="AR430" s="8">
        <f t="shared" si="358"/>
        <v>0</v>
      </c>
      <c r="AS430" s="8">
        <f t="shared" si="359"/>
        <v>0</v>
      </c>
      <c r="AT430" s="8">
        <f t="shared" si="360"/>
        <v>0</v>
      </c>
      <c r="AU430" s="8">
        <f t="shared" si="361"/>
        <v>0</v>
      </c>
      <c r="AV430" s="8">
        <f t="shared" si="362"/>
        <v>0</v>
      </c>
      <c r="AW430" s="8">
        <f t="shared" si="363"/>
        <v>0</v>
      </c>
      <c r="AX430" s="8">
        <f t="shared" si="364"/>
        <v>0</v>
      </c>
      <c r="AY430" s="8">
        <f t="shared" si="365"/>
        <v>0</v>
      </c>
      <c r="AZ430" s="8">
        <f t="shared" si="366"/>
        <v>0</v>
      </c>
      <c r="BA430" s="8">
        <f t="shared" si="367"/>
        <v>0</v>
      </c>
      <c r="BB430" s="8">
        <f t="shared" si="368"/>
        <v>0</v>
      </c>
      <c r="BC430" s="8">
        <f t="shared" si="369"/>
        <v>0</v>
      </c>
      <c r="BD430" s="8">
        <f t="shared" si="370"/>
        <v>0</v>
      </c>
      <c r="BE430" s="8">
        <f t="shared" si="371"/>
        <v>0</v>
      </c>
      <c r="BF430" s="8">
        <f t="shared" si="372"/>
        <v>0</v>
      </c>
      <c r="BG430" s="8">
        <f t="shared" si="373"/>
        <v>0</v>
      </c>
      <c r="BH430" s="8">
        <f t="shared" si="374"/>
        <v>0</v>
      </c>
      <c r="BI430" s="8">
        <f t="shared" si="375"/>
        <v>0</v>
      </c>
      <c r="BJ430" s="8">
        <f t="shared" si="376"/>
        <v>0</v>
      </c>
      <c r="BK430" s="8">
        <f t="shared" si="377"/>
        <v>0</v>
      </c>
      <c r="BL430" s="8">
        <f t="shared" si="378"/>
        <v>0</v>
      </c>
      <c r="BM430" s="8">
        <f t="shared" si="379"/>
        <v>0</v>
      </c>
      <c r="BN430" s="8">
        <f t="shared" si="350"/>
        <v>0</v>
      </c>
      <c r="BO430" s="8">
        <f t="shared" si="380"/>
        <v>0</v>
      </c>
      <c r="BP430" s="8">
        <f t="shared" si="381"/>
        <v>0</v>
      </c>
      <c r="BQ430" s="8">
        <f t="shared" si="382"/>
        <v>0</v>
      </c>
      <c r="BR430" s="8">
        <f t="shared" si="383"/>
        <v>0</v>
      </c>
      <c r="BS430" s="8">
        <f t="shared" si="384"/>
        <v>0</v>
      </c>
      <c r="BT430" s="44">
        <f t="shared" si="385"/>
        <v>0</v>
      </c>
      <c r="BU430" s="7"/>
    </row>
    <row r="431" spans="1:73" s="15" customFormat="1" ht="28.8" x14ac:dyDescent="0.3">
      <c r="A431" s="4" t="s">
        <v>3192</v>
      </c>
      <c r="B431" s="4" t="s">
        <v>4342</v>
      </c>
      <c r="C431" s="4">
        <v>2015</v>
      </c>
      <c r="D431" s="4" t="s">
        <v>295</v>
      </c>
      <c r="E431" s="4">
        <v>11</v>
      </c>
      <c r="F431" s="4">
        <v>2</v>
      </c>
      <c r="G431" s="4"/>
      <c r="H431" s="4">
        <v>291</v>
      </c>
      <c r="I431" s="4">
        <v>305</v>
      </c>
      <c r="J431" s="4"/>
      <c r="K431" s="4">
        <v>14</v>
      </c>
      <c r="L431" s="4" t="s">
        <v>3193</v>
      </c>
      <c r="M431" s="4" t="s">
        <v>3194</v>
      </c>
      <c r="N431" s="4" t="s">
        <v>3195</v>
      </c>
      <c r="O431" s="4" t="s">
        <v>3196</v>
      </c>
      <c r="P431" s="4" t="s">
        <v>3197</v>
      </c>
      <c r="Q431" s="4" t="s">
        <v>3198</v>
      </c>
      <c r="R431" s="4" t="s">
        <v>34</v>
      </c>
      <c r="S431" s="4" t="s">
        <v>33</v>
      </c>
      <c r="T431" s="4" t="s">
        <v>3199</v>
      </c>
      <c r="U431" s="69"/>
      <c r="V431" s="57" t="s">
        <v>63</v>
      </c>
      <c r="W431" s="58" t="s">
        <v>26</v>
      </c>
      <c r="X431" s="58" t="str">
        <f t="shared" si="386"/>
        <v>NInorganic</v>
      </c>
      <c r="Y431" s="58" t="s">
        <v>191</v>
      </c>
      <c r="Z431" s="58" t="str">
        <f t="shared" si="387"/>
        <v>NHEMOLYSIS</v>
      </c>
      <c r="AA431" s="58" t="str">
        <f t="shared" si="388"/>
        <v>NInorganicHEMOLYSIS</v>
      </c>
      <c r="AB431" s="8"/>
      <c r="AC431" s="8"/>
      <c r="AD431" s="8"/>
      <c r="AE431" s="8"/>
      <c r="AF431" s="8"/>
      <c r="AG431" s="8"/>
      <c r="AH431" s="8"/>
      <c r="AI431" s="8"/>
      <c r="AJ431" s="8"/>
      <c r="AK431" s="8">
        <f t="shared" si="351"/>
        <v>0</v>
      </c>
      <c r="AL431" s="8">
        <f t="shared" si="352"/>
        <v>0</v>
      </c>
      <c r="AM431" s="8">
        <f t="shared" si="353"/>
        <v>0</v>
      </c>
      <c r="AN431" s="8">
        <f t="shared" si="354"/>
        <v>0</v>
      </c>
      <c r="AO431" s="8">
        <f t="shared" si="355"/>
        <v>0</v>
      </c>
      <c r="AP431" s="8">
        <f t="shared" si="356"/>
        <v>0</v>
      </c>
      <c r="AQ431" s="8">
        <f t="shared" si="357"/>
        <v>0</v>
      </c>
      <c r="AR431" s="8">
        <f t="shared" si="358"/>
        <v>0</v>
      </c>
      <c r="AS431" s="8">
        <f t="shared" si="359"/>
        <v>0</v>
      </c>
      <c r="AT431" s="8">
        <f t="shared" si="360"/>
        <v>0</v>
      </c>
      <c r="AU431" s="8">
        <f t="shared" si="361"/>
        <v>0</v>
      </c>
      <c r="AV431" s="8">
        <f t="shared" si="362"/>
        <v>0</v>
      </c>
      <c r="AW431" s="8">
        <f t="shared" si="363"/>
        <v>0</v>
      </c>
      <c r="AX431" s="8">
        <f t="shared" si="364"/>
        <v>0</v>
      </c>
      <c r="AY431" s="8">
        <f t="shared" si="365"/>
        <v>0</v>
      </c>
      <c r="AZ431" s="8">
        <f t="shared" si="366"/>
        <v>0</v>
      </c>
      <c r="BA431" s="8">
        <f t="shared" si="367"/>
        <v>0</v>
      </c>
      <c r="BB431" s="8">
        <f t="shared" si="368"/>
        <v>0</v>
      </c>
      <c r="BC431" s="8">
        <f t="shared" si="369"/>
        <v>0</v>
      </c>
      <c r="BD431" s="8">
        <f t="shared" si="370"/>
        <v>0</v>
      </c>
      <c r="BE431" s="8">
        <f t="shared" si="371"/>
        <v>0</v>
      </c>
      <c r="BF431" s="8">
        <f t="shared" si="372"/>
        <v>0</v>
      </c>
      <c r="BG431" s="8">
        <f t="shared" si="373"/>
        <v>0</v>
      </c>
      <c r="BH431" s="8">
        <f t="shared" si="374"/>
        <v>0</v>
      </c>
      <c r="BI431" s="8">
        <f t="shared" si="375"/>
        <v>0</v>
      </c>
      <c r="BJ431" s="8">
        <f t="shared" si="376"/>
        <v>0</v>
      </c>
      <c r="BK431" s="8">
        <f t="shared" si="377"/>
        <v>0</v>
      </c>
      <c r="BL431" s="8">
        <f t="shared" si="378"/>
        <v>0</v>
      </c>
      <c r="BM431" s="8">
        <f t="shared" si="379"/>
        <v>0</v>
      </c>
      <c r="BN431" s="8">
        <f t="shared" si="350"/>
        <v>0</v>
      </c>
      <c r="BO431" s="8">
        <f t="shared" si="380"/>
        <v>0</v>
      </c>
      <c r="BP431" s="8">
        <f t="shared" si="381"/>
        <v>0</v>
      </c>
      <c r="BQ431" s="8">
        <f t="shared" si="382"/>
        <v>0</v>
      </c>
      <c r="BR431" s="8">
        <f t="shared" si="383"/>
        <v>0</v>
      </c>
      <c r="BS431" s="8">
        <f t="shared" si="384"/>
        <v>0</v>
      </c>
      <c r="BT431" s="44">
        <f t="shared" si="385"/>
        <v>0</v>
      </c>
      <c r="BU431" s="7"/>
    </row>
    <row r="432" spans="1:73" s="15" customFormat="1" ht="28.8" x14ac:dyDescent="0.3">
      <c r="A432" s="4" t="s">
        <v>3200</v>
      </c>
      <c r="B432" s="4" t="s">
        <v>4343</v>
      </c>
      <c r="C432" s="4">
        <v>2015</v>
      </c>
      <c r="D432" s="4" t="s">
        <v>250</v>
      </c>
      <c r="E432" s="4">
        <v>17</v>
      </c>
      <c r="F432" s="4">
        <v>3</v>
      </c>
      <c r="G432" s="4"/>
      <c r="H432" s="4"/>
      <c r="I432" s="4"/>
      <c r="J432" s="4">
        <v>11</v>
      </c>
      <c r="K432" s="4">
        <v>5</v>
      </c>
      <c r="L432" s="4" t="s">
        <v>3201</v>
      </c>
      <c r="M432" s="4" t="s">
        <v>3202</v>
      </c>
      <c r="N432" s="4" t="s">
        <v>3203</v>
      </c>
      <c r="O432" s="4" t="s">
        <v>3204</v>
      </c>
      <c r="P432" s="4" t="s">
        <v>3205</v>
      </c>
      <c r="Q432" s="4" t="s">
        <v>3206</v>
      </c>
      <c r="R432" s="4" t="s">
        <v>34</v>
      </c>
      <c r="S432" s="4" t="s">
        <v>33</v>
      </c>
      <c r="T432" s="4" t="s">
        <v>3207</v>
      </c>
      <c r="U432" s="69"/>
      <c r="V432" s="57" t="s">
        <v>63</v>
      </c>
      <c r="W432" s="58" t="s">
        <v>26</v>
      </c>
      <c r="X432" s="58" t="str">
        <f t="shared" si="386"/>
        <v>NInorganic</v>
      </c>
      <c r="Y432" s="58" t="s">
        <v>191</v>
      </c>
      <c r="Z432" s="58" t="str">
        <f t="shared" si="387"/>
        <v>NHEMOLYSIS</v>
      </c>
      <c r="AA432" s="58" t="str">
        <f t="shared" si="388"/>
        <v>NInorganicHEMOLYSIS</v>
      </c>
      <c r="AB432" s="8"/>
      <c r="AC432" s="8"/>
      <c r="AD432" s="8"/>
      <c r="AE432" s="8"/>
      <c r="AF432" s="8"/>
      <c r="AG432" s="8"/>
      <c r="AH432" s="8"/>
      <c r="AI432" s="8"/>
      <c r="AJ432" s="8"/>
      <c r="AK432" s="8">
        <f t="shared" si="351"/>
        <v>0</v>
      </c>
      <c r="AL432" s="8">
        <f t="shared" si="352"/>
        <v>0</v>
      </c>
      <c r="AM432" s="8">
        <f t="shared" si="353"/>
        <v>0</v>
      </c>
      <c r="AN432" s="8">
        <f t="shared" si="354"/>
        <v>0</v>
      </c>
      <c r="AO432" s="8">
        <f t="shared" si="355"/>
        <v>0</v>
      </c>
      <c r="AP432" s="8">
        <f t="shared" si="356"/>
        <v>0</v>
      </c>
      <c r="AQ432" s="8">
        <f t="shared" si="357"/>
        <v>0</v>
      </c>
      <c r="AR432" s="8">
        <f t="shared" si="358"/>
        <v>0</v>
      </c>
      <c r="AS432" s="8">
        <f t="shared" si="359"/>
        <v>0</v>
      </c>
      <c r="AT432" s="8">
        <f t="shared" si="360"/>
        <v>0</v>
      </c>
      <c r="AU432" s="8">
        <f t="shared" si="361"/>
        <v>0</v>
      </c>
      <c r="AV432" s="8">
        <f t="shared" si="362"/>
        <v>0</v>
      </c>
      <c r="AW432" s="8">
        <f t="shared" si="363"/>
        <v>0</v>
      </c>
      <c r="AX432" s="8">
        <f t="shared" si="364"/>
        <v>0</v>
      </c>
      <c r="AY432" s="8">
        <f t="shared" si="365"/>
        <v>0</v>
      </c>
      <c r="AZ432" s="8">
        <f t="shared" si="366"/>
        <v>0</v>
      </c>
      <c r="BA432" s="8">
        <f t="shared" si="367"/>
        <v>0</v>
      </c>
      <c r="BB432" s="8">
        <f t="shared" si="368"/>
        <v>0</v>
      </c>
      <c r="BC432" s="8">
        <f t="shared" si="369"/>
        <v>0</v>
      </c>
      <c r="BD432" s="8">
        <f t="shared" si="370"/>
        <v>0</v>
      </c>
      <c r="BE432" s="8">
        <f t="shared" si="371"/>
        <v>0</v>
      </c>
      <c r="BF432" s="8">
        <f t="shared" si="372"/>
        <v>0</v>
      </c>
      <c r="BG432" s="8">
        <f t="shared" si="373"/>
        <v>0</v>
      </c>
      <c r="BH432" s="8">
        <f t="shared" si="374"/>
        <v>0</v>
      </c>
      <c r="BI432" s="8">
        <f t="shared" si="375"/>
        <v>0</v>
      </c>
      <c r="BJ432" s="8">
        <f t="shared" si="376"/>
        <v>0</v>
      </c>
      <c r="BK432" s="8">
        <f t="shared" si="377"/>
        <v>0</v>
      </c>
      <c r="BL432" s="8">
        <f t="shared" si="378"/>
        <v>0</v>
      </c>
      <c r="BM432" s="8">
        <f t="shared" si="379"/>
        <v>0</v>
      </c>
      <c r="BN432" s="8">
        <f t="shared" si="350"/>
        <v>0</v>
      </c>
      <c r="BO432" s="8">
        <f t="shared" si="380"/>
        <v>0</v>
      </c>
      <c r="BP432" s="8">
        <f t="shared" si="381"/>
        <v>0</v>
      </c>
      <c r="BQ432" s="8">
        <f t="shared" si="382"/>
        <v>0</v>
      </c>
      <c r="BR432" s="8">
        <f t="shared" si="383"/>
        <v>0</v>
      </c>
      <c r="BS432" s="8">
        <f t="shared" si="384"/>
        <v>0</v>
      </c>
      <c r="BT432" s="44">
        <f t="shared" si="385"/>
        <v>0</v>
      </c>
      <c r="BU432" s="7"/>
    </row>
    <row r="433" spans="1:73" s="15" customFormat="1" ht="28.8" x14ac:dyDescent="0.3">
      <c r="A433" s="4" t="s">
        <v>3208</v>
      </c>
      <c r="B433" s="4" t="s">
        <v>4344</v>
      </c>
      <c r="C433" s="4">
        <v>2015</v>
      </c>
      <c r="D433" s="4" t="s">
        <v>3209</v>
      </c>
      <c r="E433" s="4">
        <v>39</v>
      </c>
      <c r="F433" s="4">
        <v>1</v>
      </c>
      <c r="G433" s="4"/>
      <c r="H433" s="4">
        <v>589</v>
      </c>
      <c r="I433" s="4">
        <v>594</v>
      </c>
      <c r="J433" s="4"/>
      <c r="K433" s="4">
        <v>1</v>
      </c>
      <c r="L433" s="4" t="s">
        <v>3210</v>
      </c>
      <c r="M433" s="4" t="s">
        <v>3211</v>
      </c>
      <c r="N433" s="4" t="s">
        <v>3212</v>
      </c>
      <c r="O433" s="4" t="s">
        <v>3213</v>
      </c>
      <c r="P433" s="4" t="s">
        <v>3214</v>
      </c>
      <c r="Q433" s="4"/>
      <c r="R433" s="4" t="s">
        <v>34</v>
      </c>
      <c r="S433" s="4" t="s">
        <v>33</v>
      </c>
      <c r="T433" s="4" t="s">
        <v>3215</v>
      </c>
      <c r="U433" s="69"/>
      <c r="V433" s="57" t="s">
        <v>63</v>
      </c>
      <c r="W433" s="58" t="s">
        <v>26</v>
      </c>
      <c r="X433" s="58" t="str">
        <f t="shared" si="386"/>
        <v>NInorganic</v>
      </c>
      <c r="Y433" s="58" t="s">
        <v>191</v>
      </c>
      <c r="Z433" s="58" t="str">
        <f t="shared" si="387"/>
        <v>NHEMOLYSIS</v>
      </c>
      <c r="AA433" s="58" t="str">
        <f t="shared" si="388"/>
        <v>NInorganicHEMOLYSIS</v>
      </c>
      <c r="AB433" s="8"/>
      <c r="AC433" s="8"/>
      <c r="AD433" s="8"/>
      <c r="AE433" s="8"/>
      <c r="AF433" s="8"/>
      <c r="AG433" s="8"/>
      <c r="AH433" s="8"/>
      <c r="AI433" s="8"/>
      <c r="AJ433" s="8"/>
      <c r="AK433" s="8">
        <f t="shared" si="351"/>
        <v>0</v>
      </c>
      <c r="AL433" s="8">
        <f t="shared" si="352"/>
        <v>0</v>
      </c>
      <c r="AM433" s="8">
        <f t="shared" si="353"/>
        <v>0</v>
      </c>
      <c r="AN433" s="8">
        <f t="shared" si="354"/>
        <v>0</v>
      </c>
      <c r="AO433" s="8">
        <f t="shared" si="355"/>
        <v>0</v>
      </c>
      <c r="AP433" s="8">
        <f t="shared" si="356"/>
        <v>0</v>
      </c>
      <c r="AQ433" s="8">
        <f t="shared" si="357"/>
        <v>0</v>
      </c>
      <c r="AR433" s="8">
        <f t="shared" si="358"/>
        <v>0</v>
      </c>
      <c r="AS433" s="8">
        <f t="shared" si="359"/>
        <v>0</v>
      </c>
      <c r="AT433" s="8">
        <f t="shared" si="360"/>
        <v>0</v>
      </c>
      <c r="AU433" s="8">
        <f t="shared" si="361"/>
        <v>0</v>
      </c>
      <c r="AV433" s="8">
        <f t="shared" si="362"/>
        <v>0</v>
      </c>
      <c r="AW433" s="8">
        <f t="shared" si="363"/>
        <v>0</v>
      </c>
      <c r="AX433" s="8">
        <f t="shared" si="364"/>
        <v>0</v>
      </c>
      <c r="AY433" s="8">
        <f t="shared" si="365"/>
        <v>0</v>
      </c>
      <c r="AZ433" s="8">
        <f t="shared" si="366"/>
        <v>0</v>
      </c>
      <c r="BA433" s="8">
        <f t="shared" si="367"/>
        <v>0</v>
      </c>
      <c r="BB433" s="8">
        <f t="shared" si="368"/>
        <v>0</v>
      </c>
      <c r="BC433" s="8">
        <f t="shared" si="369"/>
        <v>0</v>
      </c>
      <c r="BD433" s="8">
        <f t="shared" si="370"/>
        <v>0</v>
      </c>
      <c r="BE433" s="8">
        <f t="shared" si="371"/>
        <v>0</v>
      </c>
      <c r="BF433" s="8">
        <f t="shared" si="372"/>
        <v>0</v>
      </c>
      <c r="BG433" s="8">
        <f t="shared" si="373"/>
        <v>0</v>
      </c>
      <c r="BH433" s="8">
        <f t="shared" si="374"/>
        <v>0</v>
      </c>
      <c r="BI433" s="8">
        <f t="shared" si="375"/>
        <v>0</v>
      </c>
      <c r="BJ433" s="8">
        <f t="shared" si="376"/>
        <v>0</v>
      </c>
      <c r="BK433" s="8">
        <f t="shared" si="377"/>
        <v>0</v>
      </c>
      <c r="BL433" s="8">
        <f t="shared" si="378"/>
        <v>0</v>
      </c>
      <c r="BM433" s="8">
        <f t="shared" si="379"/>
        <v>0</v>
      </c>
      <c r="BN433" s="8">
        <f t="shared" si="350"/>
        <v>0</v>
      </c>
      <c r="BO433" s="8">
        <f t="shared" si="380"/>
        <v>0</v>
      </c>
      <c r="BP433" s="8">
        <f t="shared" si="381"/>
        <v>0</v>
      </c>
      <c r="BQ433" s="8">
        <f t="shared" si="382"/>
        <v>0</v>
      </c>
      <c r="BR433" s="8">
        <f t="shared" si="383"/>
        <v>0</v>
      </c>
      <c r="BS433" s="8">
        <f t="shared" si="384"/>
        <v>0</v>
      </c>
      <c r="BT433" s="44">
        <f t="shared" si="385"/>
        <v>0</v>
      </c>
      <c r="BU433" s="7"/>
    </row>
    <row r="434" spans="1:73" s="15" customFormat="1" ht="28.8" x14ac:dyDescent="0.3">
      <c r="A434" s="4" t="s">
        <v>3216</v>
      </c>
      <c r="B434" s="4" t="s">
        <v>4345</v>
      </c>
      <c r="C434" s="4">
        <v>2015</v>
      </c>
      <c r="D434" s="4" t="s">
        <v>237</v>
      </c>
      <c r="E434" s="4">
        <v>32</v>
      </c>
      <c r="F434" s="4">
        <v>3</v>
      </c>
      <c r="G434" s="4"/>
      <c r="H434" s="4">
        <v>910</v>
      </c>
      <c r="I434" s="4">
        <v>928</v>
      </c>
      <c r="J434" s="4"/>
      <c r="K434" s="4">
        <v>10</v>
      </c>
      <c r="L434" s="4" t="s">
        <v>3217</v>
      </c>
      <c r="M434" s="4" t="s">
        <v>3218</v>
      </c>
      <c r="N434" s="4" t="s">
        <v>3219</v>
      </c>
      <c r="O434" s="4" t="s">
        <v>3220</v>
      </c>
      <c r="P434" s="4" t="s">
        <v>3221</v>
      </c>
      <c r="Q434" s="4" t="s">
        <v>3222</v>
      </c>
      <c r="R434" s="4" t="s">
        <v>34</v>
      </c>
      <c r="S434" s="4" t="s">
        <v>33</v>
      </c>
      <c r="T434" s="4" t="s">
        <v>3223</v>
      </c>
      <c r="U434" s="69"/>
      <c r="V434" s="57" t="s">
        <v>63</v>
      </c>
      <c r="W434" s="58" t="s">
        <v>28</v>
      </c>
      <c r="X434" s="58" t="str">
        <f t="shared" si="386"/>
        <v>NPolymer-based</v>
      </c>
      <c r="Y434" s="58" t="s">
        <v>191</v>
      </c>
      <c r="Z434" s="58" t="str">
        <f t="shared" si="387"/>
        <v>NHEMOLYSIS</v>
      </c>
      <c r="AA434" s="58" t="str">
        <f t="shared" si="388"/>
        <v>NPolymer-basedHEMOLYSIS</v>
      </c>
      <c r="AB434" s="8"/>
      <c r="AC434" s="8"/>
      <c r="AD434" s="8"/>
      <c r="AE434" s="8"/>
      <c r="AF434" s="8"/>
      <c r="AG434" s="8"/>
      <c r="AH434" s="8"/>
      <c r="AI434" s="8"/>
      <c r="AJ434" s="8"/>
      <c r="AK434" s="8">
        <f t="shared" si="351"/>
        <v>0</v>
      </c>
      <c r="AL434" s="8">
        <f t="shared" si="352"/>
        <v>0</v>
      </c>
      <c r="AM434" s="8">
        <f t="shared" si="353"/>
        <v>0</v>
      </c>
      <c r="AN434" s="8">
        <f t="shared" si="354"/>
        <v>0</v>
      </c>
      <c r="AO434" s="8">
        <f t="shared" si="355"/>
        <v>0</v>
      </c>
      <c r="AP434" s="8">
        <f t="shared" si="356"/>
        <v>0</v>
      </c>
      <c r="AQ434" s="8">
        <f t="shared" si="357"/>
        <v>0</v>
      </c>
      <c r="AR434" s="8">
        <f t="shared" si="358"/>
        <v>0</v>
      </c>
      <c r="AS434" s="8">
        <f t="shared" si="359"/>
        <v>0</v>
      </c>
      <c r="AT434" s="8">
        <f t="shared" si="360"/>
        <v>0</v>
      </c>
      <c r="AU434" s="8">
        <f t="shared" si="361"/>
        <v>0</v>
      </c>
      <c r="AV434" s="8">
        <f t="shared" si="362"/>
        <v>0</v>
      </c>
      <c r="AW434" s="8">
        <f t="shared" si="363"/>
        <v>0</v>
      </c>
      <c r="AX434" s="8">
        <f t="shared" si="364"/>
        <v>0</v>
      </c>
      <c r="AY434" s="8">
        <f t="shared" si="365"/>
        <v>0</v>
      </c>
      <c r="AZ434" s="8">
        <f t="shared" si="366"/>
        <v>0</v>
      </c>
      <c r="BA434" s="8">
        <f t="shared" si="367"/>
        <v>0</v>
      </c>
      <c r="BB434" s="8">
        <f t="shared" si="368"/>
        <v>0</v>
      </c>
      <c r="BC434" s="8">
        <f t="shared" si="369"/>
        <v>0</v>
      </c>
      <c r="BD434" s="8">
        <f t="shared" si="370"/>
        <v>0</v>
      </c>
      <c r="BE434" s="8">
        <f t="shared" si="371"/>
        <v>0</v>
      </c>
      <c r="BF434" s="8">
        <f t="shared" si="372"/>
        <v>0</v>
      </c>
      <c r="BG434" s="8">
        <f t="shared" si="373"/>
        <v>0</v>
      </c>
      <c r="BH434" s="8">
        <f t="shared" si="374"/>
        <v>0</v>
      </c>
      <c r="BI434" s="8">
        <f t="shared" si="375"/>
        <v>0</v>
      </c>
      <c r="BJ434" s="8">
        <f t="shared" si="376"/>
        <v>0</v>
      </c>
      <c r="BK434" s="8">
        <f t="shared" si="377"/>
        <v>0</v>
      </c>
      <c r="BL434" s="8">
        <f t="shared" si="378"/>
        <v>0</v>
      </c>
      <c r="BM434" s="8">
        <f t="shared" si="379"/>
        <v>0</v>
      </c>
      <c r="BN434" s="8">
        <f t="shared" si="350"/>
        <v>0</v>
      </c>
      <c r="BO434" s="8">
        <f t="shared" si="380"/>
        <v>0</v>
      </c>
      <c r="BP434" s="8">
        <f t="shared" si="381"/>
        <v>0</v>
      </c>
      <c r="BQ434" s="8">
        <f t="shared" si="382"/>
        <v>0</v>
      </c>
      <c r="BR434" s="8">
        <f t="shared" si="383"/>
        <v>0</v>
      </c>
      <c r="BS434" s="8">
        <f t="shared" si="384"/>
        <v>0</v>
      </c>
      <c r="BT434" s="44">
        <f t="shared" si="385"/>
        <v>0</v>
      </c>
      <c r="BU434" s="7"/>
    </row>
    <row r="435" spans="1:73" s="15" customFormat="1" ht="28.8" x14ac:dyDescent="0.3">
      <c r="A435" s="4" t="s">
        <v>3224</v>
      </c>
      <c r="B435" s="4" t="s">
        <v>4346</v>
      </c>
      <c r="C435" s="4">
        <v>2015</v>
      </c>
      <c r="D435" s="4" t="s">
        <v>1883</v>
      </c>
      <c r="E435" s="4">
        <v>276</v>
      </c>
      <c r="F435" s="4"/>
      <c r="G435" s="4"/>
      <c r="H435" s="4">
        <v>175</v>
      </c>
      <c r="I435" s="4">
        <v>185</v>
      </c>
      <c r="J435" s="4"/>
      <c r="K435" s="4"/>
      <c r="L435" s="4" t="s">
        <v>3225</v>
      </c>
      <c r="M435" s="4" t="s">
        <v>3226</v>
      </c>
      <c r="N435" s="4" t="s">
        <v>3227</v>
      </c>
      <c r="O435" s="4" t="s">
        <v>3228</v>
      </c>
      <c r="P435" s="4" t="s">
        <v>3229</v>
      </c>
      <c r="Q435" s="4" t="s">
        <v>3230</v>
      </c>
      <c r="R435" s="4" t="s">
        <v>34</v>
      </c>
      <c r="S435" s="4" t="s">
        <v>33</v>
      </c>
      <c r="T435" s="4" t="s">
        <v>3231</v>
      </c>
      <c r="U435" s="69"/>
      <c r="V435" s="57" t="s">
        <v>63</v>
      </c>
      <c r="W435" s="58" t="s">
        <v>26</v>
      </c>
      <c r="X435" s="58" t="str">
        <f t="shared" si="386"/>
        <v>NInorganic</v>
      </c>
      <c r="Y435" s="58" t="s">
        <v>191</v>
      </c>
      <c r="Z435" s="58" t="str">
        <f t="shared" si="387"/>
        <v>NHEMOLYSIS</v>
      </c>
      <c r="AA435" s="58" t="str">
        <f t="shared" si="388"/>
        <v>NInorganicHEMOLYSIS</v>
      </c>
      <c r="AB435" s="8"/>
      <c r="AC435" s="8"/>
      <c r="AD435" s="8"/>
      <c r="AE435" s="8"/>
      <c r="AF435" s="8"/>
      <c r="AG435" s="8"/>
      <c r="AH435" s="8"/>
      <c r="AI435" s="8"/>
      <c r="AJ435" s="8"/>
      <c r="AK435" s="8">
        <f t="shared" si="351"/>
        <v>0</v>
      </c>
      <c r="AL435" s="8">
        <f t="shared" si="352"/>
        <v>0</v>
      </c>
      <c r="AM435" s="8">
        <f t="shared" si="353"/>
        <v>0</v>
      </c>
      <c r="AN435" s="8">
        <f t="shared" si="354"/>
        <v>0</v>
      </c>
      <c r="AO435" s="8">
        <f t="shared" si="355"/>
        <v>0</v>
      </c>
      <c r="AP435" s="8">
        <f t="shared" si="356"/>
        <v>0</v>
      </c>
      <c r="AQ435" s="8">
        <f t="shared" si="357"/>
        <v>0</v>
      </c>
      <c r="AR435" s="8">
        <f t="shared" si="358"/>
        <v>0</v>
      </c>
      <c r="AS435" s="8">
        <f t="shared" si="359"/>
        <v>0</v>
      </c>
      <c r="AT435" s="8">
        <f t="shared" si="360"/>
        <v>0</v>
      </c>
      <c r="AU435" s="8">
        <f t="shared" si="361"/>
        <v>0</v>
      </c>
      <c r="AV435" s="8">
        <f t="shared" si="362"/>
        <v>0</v>
      </c>
      <c r="AW435" s="8">
        <f t="shared" si="363"/>
        <v>0</v>
      </c>
      <c r="AX435" s="8">
        <f t="shared" si="364"/>
        <v>0</v>
      </c>
      <c r="AY435" s="8">
        <f t="shared" si="365"/>
        <v>0</v>
      </c>
      <c r="AZ435" s="8">
        <f t="shared" si="366"/>
        <v>0</v>
      </c>
      <c r="BA435" s="8">
        <f t="shared" si="367"/>
        <v>0</v>
      </c>
      <c r="BB435" s="8">
        <f t="shared" si="368"/>
        <v>0</v>
      </c>
      <c r="BC435" s="8">
        <f t="shared" si="369"/>
        <v>0</v>
      </c>
      <c r="BD435" s="8">
        <f t="shared" si="370"/>
        <v>0</v>
      </c>
      <c r="BE435" s="8">
        <f t="shared" si="371"/>
        <v>0</v>
      </c>
      <c r="BF435" s="8">
        <f t="shared" si="372"/>
        <v>0</v>
      </c>
      <c r="BG435" s="8">
        <f t="shared" si="373"/>
        <v>0</v>
      </c>
      <c r="BH435" s="8">
        <f t="shared" si="374"/>
        <v>0</v>
      </c>
      <c r="BI435" s="8">
        <f t="shared" si="375"/>
        <v>0</v>
      </c>
      <c r="BJ435" s="8">
        <f t="shared" si="376"/>
        <v>0</v>
      </c>
      <c r="BK435" s="8">
        <f t="shared" si="377"/>
        <v>0</v>
      </c>
      <c r="BL435" s="8">
        <f t="shared" si="378"/>
        <v>0</v>
      </c>
      <c r="BM435" s="8">
        <f t="shared" si="379"/>
        <v>0</v>
      </c>
      <c r="BN435" s="8">
        <f t="shared" si="350"/>
        <v>0</v>
      </c>
      <c r="BO435" s="8">
        <f t="shared" si="380"/>
        <v>0</v>
      </c>
      <c r="BP435" s="8">
        <f t="shared" si="381"/>
        <v>0</v>
      </c>
      <c r="BQ435" s="8">
        <f t="shared" si="382"/>
        <v>0</v>
      </c>
      <c r="BR435" s="8">
        <f t="shared" si="383"/>
        <v>0</v>
      </c>
      <c r="BS435" s="8">
        <f t="shared" si="384"/>
        <v>0</v>
      </c>
      <c r="BT435" s="44">
        <f t="shared" si="385"/>
        <v>0</v>
      </c>
      <c r="BU435" s="7"/>
    </row>
    <row r="436" spans="1:73" s="15" customFormat="1" ht="28.8" x14ac:dyDescent="0.3">
      <c r="A436" s="4" t="s">
        <v>3232</v>
      </c>
      <c r="B436" s="4" t="s">
        <v>4347</v>
      </c>
      <c r="C436" s="4">
        <v>2014</v>
      </c>
      <c r="D436" s="4" t="s">
        <v>2142</v>
      </c>
      <c r="E436" s="4">
        <v>12</v>
      </c>
      <c r="F436" s="4">
        <v>1</v>
      </c>
      <c r="G436" s="4">
        <v>55</v>
      </c>
      <c r="H436" s="4"/>
      <c r="I436" s="4"/>
      <c r="J436" s="4"/>
      <c r="K436" s="4">
        <v>14</v>
      </c>
      <c r="L436" s="4" t="s">
        <v>3233</v>
      </c>
      <c r="M436" s="4" t="s">
        <v>3234</v>
      </c>
      <c r="N436" s="4" t="s">
        <v>3235</v>
      </c>
      <c r="O436" s="4" t="s">
        <v>3236</v>
      </c>
      <c r="P436" s="4" t="s">
        <v>3237</v>
      </c>
      <c r="Q436" s="4" t="s">
        <v>3238</v>
      </c>
      <c r="R436" s="4" t="s">
        <v>34</v>
      </c>
      <c r="S436" s="4" t="s">
        <v>33</v>
      </c>
      <c r="T436" s="4" t="s">
        <v>3239</v>
      </c>
      <c r="U436" s="69"/>
      <c r="V436" s="57" t="s">
        <v>63</v>
      </c>
      <c r="W436" s="58" t="s">
        <v>26</v>
      </c>
      <c r="X436" s="58" t="str">
        <f t="shared" si="386"/>
        <v>NInorganic</v>
      </c>
      <c r="Y436" s="58" t="s">
        <v>191</v>
      </c>
      <c r="Z436" s="58" t="str">
        <f t="shared" si="387"/>
        <v>NHEMOLYSIS</v>
      </c>
      <c r="AA436" s="58" t="str">
        <f t="shared" si="388"/>
        <v>NInorganicHEMOLYSIS</v>
      </c>
      <c r="AB436" s="8"/>
      <c r="AC436" s="8"/>
      <c r="AD436" s="8"/>
      <c r="AE436" s="8"/>
      <c r="AF436" s="8"/>
      <c r="AG436" s="8"/>
      <c r="AH436" s="8"/>
      <c r="AI436" s="8"/>
      <c r="AJ436" s="8"/>
      <c r="AK436" s="8">
        <f t="shared" si="351"/>
        <v>0</v>
      </c>
      <c r="AL436" s="8">
        <f t="shared" si="352"/>
        <v>0</v>
      </c>
      <c r="AM436" s="8">
        <f t="shared" si="353"/>
        <v>0</v>
      </c>
      <c r="AN436" s="8">
        <f t="shared" si="354"/>
        <v>0</v>
      </c>
      <c r="AO436" s="8">
        <f t="shared" si="355"/>
        <v>0</v>
      </c>
      <c r="AP436" s="8">
        <f t="shared" si="356"/>
        <v>0</v>
      </c>
      <c r="AQ436" s="8">
        <f t="shared" si="357"/>
        <v>0</v>
      </c>
      <c r="AR436" s="8">
        <f t="shared" si="358"/>
        <v>0</v>
      </c>
      <c r="AS436" s="8">
        <f t="shared" si="359"/>
        <v>0</v>
      </c>
      <c r="AT436" s="8">
        <f t="shared" si="360"/>
        <v>0</v>
      </c>
      <c r="AU436" s="8">
        <f t="shared" si="361"/>
        <v>0</v>
      </c>
      <c r="AV436" s="8">
        <f t="shared" si="362"/>
        <v>0</v>
      </c>
      <c r="AW436" s="8">
        <f t="shared" si="363"/>
        <v>0</v>
      </c>
      <c r="AX436" s="8">
        <f t="shared" si="364"/>
        <v>0</v>
      </c>
      <c r="AY436" s="8">
        <f t="shared" si="365"/>
        <v>0</v>
      </c>
      <c r="AZ436" s="8">
        <f t="shared" si="366"/>
        <v>0</v>
      </c>
      <c r="BA436" s="8">
        <f t="shared" si="367"/>
        <v>0</v>
      </c>
      <c r="BB436" s="8">
        <f t="shared" si="368"/>
        <v>0</v>
      </c>
      <c r="BC436" s="8">
        <f t="shared" si="369"/>
        <v>0</v>
      </c>
      <c r="BD436" s="8">
        <f t="shared" si="370"/>
        <v>0</v>
      </c>
      <c r="BE436" s="8">
        <f t="shared" si="371"/>
        <v>0</v>
      </c>
      <c r="BF436" s="8">
        <f t="shared" si="372"/>
        <v>0</v>
      </c>
      <c r="BG436" s="8">
        <f t="shared" si="373"/>
        <v>0</v>
      </c>
      <c r="BH436" s="8">
        <f t="shared" si="374"/>
        <v>0</v>
      </c>
      <c r="BI436" s="8">
        <f t="shared" si="375"/>
        <v>0</v>
      </c>
      <c r="BJ436" s="8">
        <f t="shared" si="376"/>
        <v>0</v>
      </c>
      <c r="BK436" s="8">
        <f t="shared" si="377"/>
        <v>0</v>
      </c>
      <c r="BL436" s="8">
        <f t="shared" si="378"/>
        <v>0</v>
      </c>
      <c r="BM436" s="8">
        <f t="shared" si="379"/>
        <v>0</v>
      </c>
      <c r="BN436" s="8">
        <f t="shared" si="350"/>
        <v>0</v>
      </c>
      <c r="BO436" s="8">
        <f t="shared" si="380"/>
        <v>0</v>
      </c>
      <c r="BP436" s="8">
        <f t="shared" si="381"/>
        <v>0</v>
      </c>
      <c r="BQ436" s="8">
        <f t="shared" si="382"/>
        <v>0</v>
      </c>
      <c r="BR436" s="8">
        <f t="shared" si="383"/>
        <v>0</v>
      </c>
      <c r="BS436" s="8">
        <f t="shared" si="384"/>
        <v>0</v>
      </c>
      <c r="BT436" s="44">
        <f t="shared" si="385"/>
        <v>0</v>
      </c>
      <c r="BU436" s="7"/>
    </row>
    <row r="437" spans="1:73" s="15" customFormat="1" ht="28.8" x14ac:dyDescent="0.3">
      <c r="A437" s="4" t="s">
        <v>3240</v>
      </c>
      <c r="B437" s="4" t="s">
        <v>4348</v>
      </c>
      <c r="C437" s="4">
        <v>2014</v>
      </c>
      <c r="D437" s="4" t="s">
        <v>3241</v>
      </c>
      <c r="E437" s="4">
        <v>470</v>
      </c>
      <c r="F437" s="4"/>
      <c r="G437" s="4"/>
      <c r="H437" s="4">
        <v>18</v>
      </c>
      <c r="I437" s="4">
        <v>29</v>
      </c>
      <c r="J437" s="4"/>
      <c r="K437" s="4">
        <v>10</v>
      </c>
      <c r="L437" s="4" t="s">
        <v>3242</v>
      </c>
      <c r="M437" s="4" t="s">
        <v>3243</v>
      </c>
      <c r="N437" s="4" t="s">
        <v>3244</v>
      </c>
      <c r="O437" s="4" t="s">
        <v>3245</v>
      </c>
      <c r="P437" s="4" t="s">
        <v>3246</v>
      </c>
      <c r="Q437" s="4" t="s">
        <v>3247</v>
      </c>
      <c r="R437" s="4" t="s">
        <v>34</v>
      </c>
      <c r="S437" s="4" t="s">
        <v>33</v>
      </c>
      <c r="T437" s="4" t="s">
        <v>3248</v>
      </c>
      <c r="U437" s="69"/>
      <c r="V437" s="57" t="s">
        <v>63</v>
      </c>
      <c r="W437" s="58" t="s">
        <v>28</v>
      </c>
      <c r="X437" s="58" t="str">
        <f t="shared" si="386"/>
        <v>NPolymer-based</v>
      </c>
      <c r="Y437" s="58" t="s">
        <v>191</v>
      </c>
      <c r="Z437" s="58" t="str">
        <f t="shared" si="387"/>
        <v>NHEMOLYSIS</v>
      </c>
      <c r="AA437" s="58" t="str">
        <f t="shared" si="388"/>
        <v>NPolymer-basedHEMOLYSIS</v>
      </c>
      <c r="AB437" s="8"/>
      <c r="AC437" s="8"/>
      <c r="AD437" s="8"/>
      <c r="AE437" s="8"/>
      <c r="AF437" s="8"/>
      <c r="AG437" s="8"/>
      <c r="AH437" s="8"/>
      <c r="AI437" s="8"/>
      <c r="AJ437" s="8"/>
      <c r="AK437" s="8">
        <f t="shared" si="351"/>
        <v>0</v>
      </c>
      <c r="AL437" s="8">
        <f t="shared" si="352"/>
        <v>0</v>
      </c>
      <c r="AM437" s="8">
        <f t="shared" si="353"/>
        <v>0</v>
      </c>
      <c r="AN437" s="8">
        <f t="shared" si="354"/>
        <v>0</v>
      </c>
      <c r="AO437" s="8">
        <f t="shared" si="355"/>
        <v>0</v>
      </c>
      <c r="AP437" s="8">
        <f t="shared" si="356"/>
        <v>0</v>
      </c>
      <c r="AQ437" s="8">
        <f t="shared" si="357"/>
        <v>0</v>
      </c>
      <c r="AR437" s="8">
        <f t="shared" si="358"/>
        <v>0</v>
      </c>
      <c r="AS437" s="8">
        <f t="shared" si="359"/>
        <v>0</v>
      </c>
      <c r="AT437" s="8">
        <f t="shared" si="360"/>
        <v>0</v>
      </c>
      <c r="AU437" s="8">
        <f t="shared" si="361"/>
        <v>0</v>
      </c>
      <c r="AV437" s="8">
        <f t="shared" si="362"/>
        <v>0</v>
      </c>
      <c r="AW437" s="8">
        <f t="shared" si="363"/>
        <v>0</v>
      </c>
      <c r="AX437" s="8">
        <f t="shared" si="364"/>
        <v>0</v>
      </c>
      <c r="AY437" s="8">
        <f t="shared" si="365"/>
        <v>0</v>
      </c>
      <c r="AZ437" s="8">
        <f t="shared" si="366"/>
        <v>0</v>
      </c>
      <c r="BA437" s="8">
        <f t="shared" si="367"/>
        <v>0</v>
      </c>
      <c r="BB437" s="8">
        <f t="shared" si="368"/>
        <v>0</v>
      </c>
      <c r="BC437" s="8">
        <f t="shared" si="369"/>
        <v>0</v>
      </c>
      <c r="BD437" s="8">
        <f t="shared" si="370"/>
        <v>0</v>
      </c>
      <c r="BE437" s="8">
        <f t="shared" si="371"/>
        <v>0</v>
      </c>
      <c r="BF437" s="8">
        <f t="shared" si="372"/>
        <v>0</v>
      </c>
      <c r="BG437" s="8">
        <f t="shared" si="373"/>
        <v>0</v>
      </c>
      <c r="BH437" s="8">
        <f t="shared" si="374"/>
        <v>0</v>
      </c>
      <c r="BI437" s="8">
        <f t="shared" si="375"/>
        <v>0</v>
      </c>
      <c r="BJ437" s="8">
        <f t="shared" si="376"/>
        <v>0</v>
      </c>
      <c r="BK437" s="8">
        <f t="shared" si="377"/>
        <v>0</v>
      </c>
      <c r="BL437" s="8">
        <f t="shared" si="378"/>
        <v>0</v>
      </c>
      <c r="BM437" s="8">
        <f t="shared" si="379"/>
        <v>0</v>
      </c>
      <c r="BN437" s="8">
        <f t="shared" si="350"/>
        <v>0</v>
      </c>
      <c r="BO437" s="8">
        <f t="shared" si="380"/>
        <v>0</v>
      </c>
      <c r="BP437" s="8">
        <f t="shared" si="381"/>
        <v>0</v>
      </c>
      <c r="BQ437" s="8">
        <f t="shared" si="382"/>
        <v>0</v>
      </c>
      <c r="BR437" s="8">
        <f t="shared" si="383"/>
        <v>0</v>
      </c>
      <c r="BS437" s="8">
        <f t="shared" si="384"/>
        <v>0</v>
      </c>
      <c r="BT437" s="44">
        <f t="shared" si="385"/>
        <v>0</v>
      </c>
      <c r="BU437" s="7"/>
    </row>
    <row r="438" spans="1:73" s="15" customFormat="1" ht="28.8" x14ac:dyDescent="0.3">
      <c r="A438" s="4" t="s">
        <v>3249</v>
      </c>
      <c r="B438" s="4" t="s">
        <v>4349</v>
      </c>
      <c r="C438" s="4">
        <v>2014</v>
      </c>
      <c r="D438" s="4" t="s">
        <v>719</v>
      </c>
      <c r="E438" s="4">
        <v>42</v>
      </c>
      <c r="F438" s="4"/>
      <c r="G438" s="4"/>
      <c r="H438" s="4">
        <v>595</v>
      </c>
      <c r="I438" s="4">
        <v>600</v>
      </c>
      <c r="J438" s="4"/>
      <c r="K438" s="4">
        <v>4</v>
      </c>
      <c r="L438" s="4" t="s">
        <v>3250</v>
      </c>
      <c r="M438" s="4" t="s">
        <v>3251</v>
      </c>
      <c r="N438" s="4" t="s">
        <v>3252</v>
      </c>
      <c r="O438" s="4" t="s">
        <v>3253</v>
      </c>
      <c r="P438" s="4" t="s">
        <v>3254</v>
      </c>
      <c r="Q438" s="4" t="s">
        <v>3255</v>
      </c>
      <c r="R438" s="4" t="s">
        <v>34</v>
      </c>
      <c r="S438" s="4" t="s">
        <v>33</v>
      </c>
      <c r="T438" s="4" t="s">
        <v>3256</v>
      </c>
      <c r="U438" s="69"/>
      <c r="V438" s="57" t="s">
        <v>63</v>
      </c>
      <c r="W438" s="58" t="s">
        <v>26</v>
      </c>
      <c r="X438" s="58" t="str">
        <f t="shared" si="386"/>
        <v>NInorganic</v>
      </c>
      <c r="Y438" s="58" t="s">
        <v>191</v>
      </c>
      <c r="Z438" s="58" t="str">
        <f t="shared" si="387"/>
        <v>NHEMOLYSIS</v>
      </c>
      <c r="AA438" s="58" t="str">
        <f t="shared" si="388"/>
        <v>NInorganicHEMOLYSIS</v>
      </c>
      <c r="AB438" s="8"/>
      <c r="AC438" s="8"/>
      <c r="AD438" s="8"/>
      <c r="AE438" s="8"/>
      <c r="AF438" s="8"/>
      <c r="AG438" s="8"/>
      <c r="AH438" s="8"/>
      <c r="AI438" s="8"/>
      <c r="AJ438" s="8"/>
      <c r="AK438" s="8">
        <f t="shared" si="351"/>
        <v>0</v>
      </c>
      <c r="AL438" s="8">
        <f t="shared" si="352"/>
        <v>0</v>
      </c>
      <c r="AM438" s="8">
        <f t="shared" si="353"/>
        <v>0</v>
      </c>
      <c r="AN438" s="8">
        <f t="shared" si="354"/>
        <v>0</v>
      </c>
      <c r="AO438" s="8">
        <f t="shared" si="355"/>
        <v>0</v>
      </c>
      <c r="AP438" s="8">
        <f t="shared" si="356"/>
        <v>0</v>
      </c>
      <c r="AQ438" s="8">
        <f t="shared" si="357"/>
        <v>0</v>
      </c>
      <c r="AR438" s="8">
        <f t="shared" si="358"/>
        <v>0</v>
      </c>
      <c r="AS438" s="8">
        <f t="shared" si="359"/>
        <v>0</v>
      </c>
      <c r="AT438" s="8">
        <f t="shared" si="360"/>
        <v>0</v>
      </c>
      <c r="AU438" s="8">
        <f t="shared" si="361"/>
        <v>0</v>
      </c>
      <c r="AV438" s="8">
        <f t="shared" si="362"/>
        <v>0</v>
      </c>
      <c r="AW438" s="8">
        <f t="shared" si="363"/>
        <v>0</v>
      </c>
      <c r="AX438" s="8">
        <f t="shared" si="364"/>
        <v>0</v>
      </c>
      <c r="AY438" s="8">
        <f t="shared" si="365"/>
        <v>0</v>
      </c>
      <c r="AZ438" s="8">
        <f t="shared" si="366"/>
        <v>0</v>
      </c>
      <c r="BA438" s="8">
        <f t="shared" si="367"/>
        <v>0</v>
      </c>
      <c r="BB438" s="8">
        <f t="shared" si="368"/>
        <v>0</v>
      </c>
      <c r="BC438" s="8">
        <f t="shared" si="369"/>
        <v>0</v>
      </c>
      <c r="BD438" s="8">
        <f t="shared" si="370"/>
        <v>0</v>
      </c>
      <c r="BE438" s="8">
        <f t="shared" si="371"/>
        <v>0</v>
      </c>
      <c r="BF438" s="8">
        <f t="shared" si="372"/>
        <v>0</v>
      </c>
      <c r="BG438" s="8">
        <f t="shared" si="373"/>
        <v>0</v>
      </c>
      <c r="BH438" s="8">
        <f t="shared" si="374"/>
        <v>0</v>
      </c>
      <c r="BI438" s="8">
        <f t="shared" si="375"/>
        <v>0</v>
      </c>
      <c r="BJ438" s="8">
        <f t="shared" si="376"/>
        <v>0</v>
      </c>
      <c r="BK438" s="8">
        <f t="shared" si="377"/>
        <v>0</v>
      </c>
      <c r="BL438" s="8">
        <f t="shared" si="378"/>
        <v>0</v>
      </c>
      <c r="BM438" s="8">
        <f t="shared" si="379"/>
        <v>0</v>
      </c>
      <c r="BN438" s="8">
        <f t="shared" si="350"/>
        <v>0</v>
      </c>
      <c r="BO438" s="8">
        <f t="shared" si="380"/>
        <v>0</v>
      </c>
      <c r="BP438" s="8">
        <f t="shared" si="381"/>
        <v>0</v>
      </c>
      <c r="BQ438" s="8">
        <f t="shared" si="382"/>
        <v>0</v>
      </c>
      <c r="BR438" s="8">
        <f t="shared" si="383"/>
        <v>0</v>
      </c>
      <c r="BS438" s="8">
        <f t="shared" si="384"/>
        <v>0</v>
      </c>
      <c r="BT438" s="44">
        <f t="shared" si="385"/>
        <v>0</v>
      </c>
      <c r="BU438" s="7"/>
    </row>
    <row r="439" spans="1:73" s="15" customFormat="1" ht="28.8" x14ac:dyDescent="0.3">
      <c r="A439" s="4" t="s">
        <v>1942</v>
      </c>
      <c r="B439" s="4" t="s">
        <v>1943</v>
      </c>
      <c r="C439" s="4">
        <v>2014</v>
      </c>
      <c r="D439" s="4" t="s">
        <v>1944</v>
      </c>
      <c r="E439" s="4">
        <v>1</v>
      </c>
      <c r="F439" s="4">
        <v>3</v>
      </c>
      <c r="G439" s="4">
        <v>35041</v>
      </c>
      <c r="H439" s="4"/>
      <c r="I439" s="4"/>
      <c r="J439" s="4"/>
      <c r="K439" s="4">
        <v>1</v>
      </c>
      <c r="L439" s="4" t="s">
        <v>1945</v>
      </c>
      <c r="M439" s="4" t="s">
        <v>1946</v>
      </c>
      <c r="N439" s="4" t="s">
        <v>1947</v>
      </c>
      <c r="O439" s="4" t="s">
        <v>1948</v>
      </c>
      <c r="P439" s="4" t="s">
        <v>1949</v>
      </c>
      <c r="Q439" s="4" t="s">
        <v>1950</v>
      </c>
      <c r="R439" s="4" t="s">
        <v>34</v>
      </c>
      <c r="S439" s="4" t="s">
        <v>33</v>
      </c>
      <c r="T439" s="4" t="s">
        <v>1951</v>
      </c>
      <c r="U439" s="69"/>
      <c r="V439" s="57" t="s">
        <v>63</v>
      </c>
      <c r="W439" s="58" t="s">
        <v>26</v>
      </c>
      <c r="X439" s="58" t="str">
        <f t="shared" si="386"/>
        <v>NInorganic</v>
      </c>
      <c r="Y439" s="58" t="s">
        <v>191</v>
      </c>
      <c r="Z439" s="58" t="str">
        <f t="shared" si="387"/>
        <v>NHEMOLYSIS</v>
      </c>
      <c r="AA439" s="58" t="str">
        <f t="shared" si="388"/>
        <v>NInorganicHEMOLYSIS</v>
      </c>
      <c r="AB439" s="8"/>
      <c r="AC439" s="8"/>
      <c r="AD439" s="8"/>
      <c r="AE439" s="8"/>
      <c r="AF439" s="8"/>
      <c r="AG439" s="8"/>
      <c r="AH439" s="8"/>
      <c r="AI439" s="8"/>
      <c r="AJ439" s="8"/>
      <c r="AK439" s="8">
        <f t="shared" si="351"/>
        <v>0</v>
      </c>
      <c r="AL439" s="8">
        <f t="shared" si="352"/>
        <v>0</v>
      </c>
      <c r="AM439" s="8">
        <f t="shared" si="353"/>
        <v>0</v>
      </c>
      <c r="AN439" s="8">
        <f t="shared" si="354"/>
        <v>0</v>
      </c>
      <c r="AO439" s="8">
        <f t="shared" si="355"/>
        <v>0</v>
      </c>
      <c r="AP439" s="8">
        <f t="shared" si="356"/>
        <v>0</v>
      </c>
      <c r="AQ439" s="8">
        <f t="shared" si="357"/>
        <v>0</v>
      </c>
      <c r="AR439" s="8">
        <f t="shared" si="358"/>
        <v>0</v>
      </c>
      <c r="AS439" s="8">
        <f t="shared" si="359"/>
        <v>0</v>
      </c>
      <c r="AT439" s="8">
        <f t="shared" si="360"/>
        <v>0</v>
      </c>
      <c r="AU439" s="8">
        <f t="shared" si="361"/>
        <v>0</v>
      </c>
      <c r="AV439" s="8">
        <f t="shared" si="362"/>
        <v>0</v>
      </c>
      <c r="AW439" s="8">
        <f t="shared" si="363"/>
        <v>0</v>
      </c>
      <c r="AX439" s="8">
        <f t="shared" si="364"/>
        <v>0</v>
      </c>
      <c r="AY439" s="8">
        <f t="shared" si="365"/>
        <v>0</v>
      </c>
      <c r="AZ439" s="8">
        <f t="shared" si="366"/>
        <v>0</v>
      </c>
      <c r="BA439" s="8">
        <f t="shared" si="367"/>
        <v>0</v>
      </c>
      <c r="BB439" s="8">
        <f t="shared" si="368"/>
        <v>0</v>
      </c>
      <c r="BC439" s="8">
        <f t="shared" si="369"/>
        <v>0</v>
      </c>
      <c r="BD439" s="8">
        <f t="shared" si="370"/>
        <v>0</v>
      </c>
      <c r="BE439" s="8">
        <f t="shared" si="371"/>
        <v>0</v>
      </c>
      <c r="BF439" s="8">
        <f t="shared" si="372"/>
        <v>0</v>
      </c>
      <c r="BG439" s="8">
        <f t="shared" si="373"/>
        <v>0</v>
      </c>
      <c r="BH439" s="8">
        <f t="shared" si="374"/>
        <v>0</v>
      </c>
      <c r="BI439" s="8">
        <f t="shared" si="375"/>
        <v>0</v>
      </c>
      <c r="BJ439" s="8">
        <f t="shared" si="376"/>
        <v>0</v>
      </c>
      <c r="BK439" s="8">
        <f t="shared" si="377"/>
        <v>0</v>
      </c>
      <c r="BL439" s="8">
        <f t="shared" si="378"/>
        <v>0</v>
      </c>
      <c r="BM439" s="8">
        <f t="shared" si="379"/>
        <v>0</v>
      </c>
      <c r="BN439" s="8">
        <f t="shared" si="350"/>
        <v>0</v>
      </c>
      <c r="BO439" s="8">
        <f t="shared" si="380"/>
        <v>0</v>
      </c>
      <c r="BP439" s="8">
        <f t="shared" si="381"/>
        <v>0</v>
      </c>
      <c r="BQ439" s="8">
        <f t="shared" si="382"/>
        <v>0</v>
      </c>
      <c r="BR439" s="8">
        <f t="shared" si="383"/>
        <v>0</v>
      </c>
      <c r="BS439" s="8">
        <f t="shared" si="384"/>
        <v>0</v>
      </c>
      <c r="BT439" s="44">
        <f t="shared" si="385"/>
        <v>0</v>
      </c>
      <c r="BU439" s="7"/>
    </row>
    <row r="440" spans="1:73" s="15" customFormat="1" ht="28.8" x14ac:dyDescent="0.3">
      <c r="A440" s="4" t="s">
        <v>3257</v>
      </c>
      <c r="B440" s="4" t="s">
        <v>4350</v>
      </c>
      <c r="C440" s="4">
        <v>2014</v>
      </c>
      <c r="D440" s="4" t="s">
        <v>2929</v>
      </c>
      <c r="E440" s="4"/>
      <c r="F440" s="4"/>
      <c r="G440" s="4"/>
      <c r="H440" s="4"/>
      <c r="I440" s="4"/>
      <c r="J440" s="4"/>
      <c r="K440" s="4"/>
      <c r="L440" s="4" t="s">
        <v>3258</v>
      </c>
      <c r="M440" s="73" t="s">
        <v>3259</v>
      </c>
      <c r="N440" s="4" t="s">
        <v>3260</v>
      </c>
      <c r="O440" s="4" t="s">
        <v>3261</v>
      </c>
      <c r="P440" s="4" t="s">
        <v>3262</v>
      </c>
      <c r="Q440" s="4" t="s">
        <v>3263</v>
      </c>
      <c r="R440" s="4" t="s">
        <v>3264</v>
      </c>
      <c r="S440" s="4" t="s">
        <v>33</v>
      </c>
      <c r="T440" s="4" t="s">
        <v>3265</v>
      </c>
      <c r="U440" s="69"/>
      <c r="V440" s="57" t="s">
        <v>63</v>
      </c>
      <c r="W440" s="58" t="s">
        <v>26</v>
      </c>
      <c r="X440" s="58" t="str">
        <f t="shared" si="386"/>
        <v>NInorganic</v>
      </c>
      <c r="Y440" s="58" t="s">
        <v>191</v>
      </c>
      <c r="Z440" s="58" t="str">
        <f t="shared" si="387"/>
        <v>NHEMOLYSIS</v>
      </c>
      <c r="AA440" s="58" t="str">
        <f t="shared" si="388"/>
        <v>NInorganicHEMOLYSIS</v>
      </c>
      <c r="AB440" s="8"/>
      <c r="AC440" s="8"/>
      <c r="AD440" s="8"/>
      <c r="AE440" s="8"/>
      <c r="AF440" s="8"/>
      <c r="AG440" s="8"/>
      <c r="AH440" s="8"/>
      <c r="AI440" s="8"/>
      <c r="AJ440" s="8"/>
      <c r="AK440" s="8">
        <f t="shared" si="351"/>
        <v>0</v>
      </c>
      <c r="AL440" s="8">
        <f t="shared" si="352"/>
        <v>0</v>
      </c>
      <c r="AM440" s="8">
        <f t="shared" si="353"/>
        <v>0</v>
      </c>
      <c r="AN440" s="8">
        <f t="shared" si="354"/>
        <v>0</v>
      </c>
      <c r="AO440" s="8">
        <f t="shared" si="355"/>
        <v>0</v>
      </c>
      <c r="AP440" s="8">
        <f t="shared" si="356"/>
        <v>0</v>
      </c>
      <c r="AQ440" s="8">
        <f t="shared" si="357"/>
        <v>0</v>
      </c>
      <c r="AR440" s="8">
        <f t="shared" si="358"/>
        <v>0</v>
      </c>
      <c r="AS440" s="8">
        <f t="shared" si="359"/>
        <v>0</v>
      </c>
      <c r="AT440" s="8">
        <f t="shared" si="360"/>
        <v>0</v>
      </c>
      <c r="AU440" s="8">
        <f t="shared" si="361"/>
        <v>0</v>
      </c>
      <c r="AV440" s="8">
        <f t="shared" si="362"/>
        <v>0</v>
      </c>
      <c r="AW440" s="8">
        <f t="shared" si="363"/>
        <v>0</v>
      </c>
      <c r="AX440" s="8">
        <f t="shared" si="364"/>
        <v>0</v>
      </c>
      <c r="AY440" s="8">
        <f t="shared" si="365"/>
        <v>0</v>
      </c>
      <c r="AZ440" s="8">
        <f t="shared" si="366"/>
        <v>0</v>
      </c>
      <c r="BA440" s="8">
        <f t="shared" si="367"/>
        <v>0</v>
      </c>
      <c r="BB440" s="8">
        <f t="shared" si="368"/>
        <v>0</v>
      </c>
      <c r="BC440" s="8">
        <f t="shared" si="369"/>
        <v>0</v>
      </c>
      <c r="BD440" s="8">
        <f t="shared" si="370"/>
        <v>0</v>
      </c>
      <c r="BE440" s="8">
        <f t="shared" si="371"/>
        <v>0</v>
      </c>
      <c r="BF440" s="8">
        <f t="shared" si="372"/>
        <v>0</v>
      </c>
      <c r="BG440" s="8">
        <f t="shared" si="373"/>
        <v>0</v>
      </c>
      <c r="BH440" s="8">
        <f t="shared" si="374"/>
        <v>0</v>
      </c>
      <c r="BI440" s="8">
        <f t="shared" si="375"/>
        <v>0</v>
      </c>
      <c r="BJ440" s="8">
        <f t="shared" si="376"/>
        <v>0</v>
      </c>
      <c r="BK440" s="8">
        <f t="shared" si="377"/>
        <v>0</v>
      </c>
      <c r="BL440" s="8">
        <f t="shared" si="378"/>
        <v>0</v>
      </c>
      <c r="BM440" s="8">
        <f t="shared" si="379"/>
        <v>0</v>
      </c>
      <c r="BN440" s="8">
        <f t="shared" si="350"/>
        <v>0</v>
      </c>
      <c r="BO440" s="8">
        <f t="shared" si="380"/>
        <v>0</v>
      </c>
      <c r="BP440" s="8">
        <f t="shared" si="381"/>
        <v>0</v>
      </c>
      <c r="BQ440" s="8">
        <f t="shared" si="382"/>
        <v>0</v>
      </c>
      <c r="BR440" s="8">
        <f t="shared" si="383"/>
        <v>0</v>
      </c>
      <c r="BS440" s="8">
        <f t="shared" si="384"/>
        <v>0</v>
      </c>
      <c r="BT440" s="44">
        <f t="shared" si="385"/>
        <v>0</v>
      </c>
      <c r="BU440" s="7"/>
    </row>
    <row r="441" spans="1:73" s="15" customFormat="1" ht="28.8" x14ac:dyDescent="0.3">
      <c r="A441" s="4" t="s">
        <v>3266</v>
      </c>
      <c r="B441" s="4" t="s">
        <v>4351</v>
      </c>
      <c r="C441" s="4">
        <v>2014</v>
      </c>
      <c r="D441" s="4" t="s">
        <v>3267</v>
      </c>
      <c r="E441" s="4">
        <v>43</v>
      </c>
      <c r="F441" s="4">
        <v>31</v>
      </c>
      <c r="G441" s="4"/>
      <c r="H441" s="4">
        <v>11834</v>
      </c>
      <c r="I441" s="4">
        <v>11842</v>
      </c>
      <c r="J441" s="4"/>
      <c r="K441" s="4">
        <v>12</v>
      </c>
      <c r="L441" s="4" t="s">
        <v>3268</v>
      </c>
      <c r="M441" s="4" t="s">
        <v>3269</v>
      </c>
      <c r="N441" s="4" t="s">
        <v>3270</v>
      </c>
      <c r="O441" s="4" t="s">
        <v>3271</v>
      </c>
      <c r="P441" s="4" t="s">
        <v>3272</v>
      </c>
      <c r="Q441" s="4"/>
      <c r="R441" s="4" t="s">
        <v>34</v>
      </c>
      <c r="S441" s="4" t="s">
        <v>33</v>
      </c>
      <c r="T441" s="4" t="s">
        <v>3273</v>
      </c>
      <c r="U441" s="69"/>
      <c r="V441" s="57" t="s">
        <v>63</v>
      </c>
      <c r="W441" s="58" t="s">
        <v>28</v>
      </c>
      <c r="X441" s="58" t="str">
        <f t="shared" si="386"/>
        <v>NPolymer-based</v>
      </c>
      <c r="Y441" s="58" t="s">
        <v>191</v>
      </c>
      <c r="Z441" s="58" t="str">
        <f t="shared" si="387"/>
        <v>NHEMOLYSIS</v>
      </c>
      <c r="AA441" s="58" t="str">
        <f t="shared" si="388"/>
        <v>NPolymer-basedHEMOLYSIS</v>
      </c>
      <c r="AB441" s="8"/>
      <c r="AC441" s="8"/>
      <c r="AD441" s="8"/>
      <c r="AE441" s="8"/>
      <c r="AF441" s="8"/>
      <c r="AG441" s="8"/>
      <c r="AH441" s="8"/>
      <c r="AI441" s="8"/>
      <c r="AJ441" s="8"/>
      <c r="AK441" s="8">
        <f t="shared" si="351"/>
        <v>0</v>
      </c>
      <c r="AL441" s="8">
        <f t="shared" si="352"/>
        <v>0</v>
      </c>
      <c r="AM441" s="8">
        <f t="shared" si="353"/>
        <v>0</v>
      </c>
      <c r="AN441" s="8">
        <f t="shared" si="354"/>
        <v>0</v>
      </c>
      <c r="AO441" s="8">
        <f t="shared" si="355"/>
        <v>0</v>
      </c>
      <c r="AP441" s="8">
        <f t="shared" si="356"/>
        <v>0</v>
      </c>
      <c r="AQ441" s="8">
        <f t="shared" si="357"/>
        <v>0</v>
      </c>
      <c r="AR441" s="8">
        <f t="shared" si="358"/>
        <v>0</v>
      </c>
      <c r="AS441" s="8">
        <f t="shared" si="359"/>
        <v>0</v>
      </c>
      <c r="AT441" s="8">
        <f t="shared" si="360"/>
        <v>0</v>
      </c>
      <c r="AU441" s="8">
        <f t="shared" si="361"/>
        <v>0</v>
      </c>
      <c r="AV441" s="8">
        <f t="shared" si="362"/>
        <v>0</v>
      </c>
      <c r="AW441" s="8">
        <f t="shared" si="363"/>
        <v>0</v>
      </c>
      <c r="AX441" s="8">
        <f t="shared" si="364"/>
        <v>0</v>
      </c>
      <c r="AY441" s="8">
        <f t="shared" si="365"/>
        <v>0</v>
      </c>
      <c r="AZ441" s="8">
        <f t="shared" si="366"/>
        <v>0</v>
      </c>
      <c r="BA441" s="8">
        <f t="shared" si="367"/>
        <v>0</v>
      </c>
      <c r="BB441" s="8">
        <f t="shared" si="368"/>
        <v>0</v>
      </c>
      <c r="BC441" s="8">
        <f t="shared" si="369"/>
        <v>0</v>
      </c>
      <c r="BD441" s="8">
        <f t="shared" si="370"/>
        <v>0</v>
      </c>
      <c r="BE441" s="8">
        <f t="shared" si="371"/>
        <v>0</v>
      </c>
      <c r="BF441" s="8">
        <f t="shared" si="372"/>
        <v>0</v>
      </c>
      <c r="BG441" s="8">
        <f t="shared" si="373"/>
        <v>0</v>
      </c>
      <c r="BH441" s="8">
        <f t="shared" si="374"/>
        <v>0</v>
      </c>
      <c r="BI441" s="8">
        <f t="shared" si="375"/>
        <v>0</v>
      </c>
      <c r="BJ441" s="8">
        <f t="shared" si="376"/>
        <v>0</v>
      </c>
      <c r="BK441" s="8">
        <f t="shared" si="377"/>
        <v>0</v>
      </c>
      <c r="BL441" s="8">
        <f t="shared" si="378"/>
        <v>0</v>
      </c>
      <c r="BM441" s="8">
        <f t="shared" si="379"/>
        <v>0</v>
      </c>
      <c r="BN441" s="8">
        <f t="shared" si="350"/>
        <v>0</v>
      </c>
      <c r="BO441" s="8">
        <f t="shared" si="380"/>
        <v>0</v>
      </c>
      <c r="BP441" s="8">
        <f t="shared" si="381"/>
        <v>0</v>
      </c>
      <c r="BQ441" s="8">
        <f t="shared" si="382"/>
        <v>0</v>
      </c>
      <c r="BR441" s="8">
        <f t="shared" si="383"/>
        <v>0</v>
      </c>
      <c r="BS441" s="8">
        <f t="shared" si="384"/>
        <v>0</v>
      </c>
      <c r="BT441" s="44">
        <f t="shared" si="385"/>
        <v>0</v>
      </c>
      <c r="BU441" s="7"/>
    </row>
    <row r="442" spans="1:73" s="15" customFormat="1" ht="28.8" x14ac:dyDescent="0.3">
      <c r="A442" s="4" t="s">
        <v>3274</v>
      </c>
      <c r="B442" s="4" t="s">
        <v>4352</v>
      </c>
      <c r="C442" s="4">
        <v>2014</v>
      </c>
      <c r="D442" s="4" t="s">
        <v>699</v>
      </c>
      <c r="E442" s="4">
        <v>2</v>
      </c>
      <c r="F442" s="4">
        <v>30</v>
      </c>
      <c r="G442" s="4"/>
      <c r="H442" s="4">
        <v>4848</v>
      </c>
      <c r="I442" s="4">
        <v>4861</v>
      </c>
      <c r="J442" s="4"/>
      <c r="K442" s="4">
        <v>12</v>
      </c>
      <c r="L442" s="4" t="s">
        <v>3275</v>
      </c>
      <c r="M442" s="4" t="s">
        <v>3276</v>
      </c>
      <c r="N442" s="4" t="s">
        <v>3277</v>
      </c>
      <c r="O442" s="4" t="s">
        <v>3278</v>
      </c>
      <c r="P442" s="4" t="s">
        <v>3279</v>
      </c>
      <c r="Q442" s="4"/>
      <c r="R442" s="4" t="s">
        <v>34</v>
      </c>
      <c r="S442" s="4" t="s">
        <v>33</v>
      </c>
      <c r="T442" s="4" t="s">
        <v>3280</v>
      </c>
      <c r="U442" s="69"/>
      <c r="V442" s="57" t="s">
        <v>63</v>
      </c>
      <c r="W442" s="58" t="s">
        <v>28</v>
      </c>
      <c r="X442" s="58" t="str">
        <f t="shared" si="386"/>
        <v>NPolymer-based</v>
      </c>
      <c r="Y442" s="58" t="s">
        <v>191</v>
      </c>
      <c r="Z442" s="58" t="str">
        <f t="shared" si="387"/>
        <v>NHEMOLYSIS</v>
      </c>
      <c r="AA442" s="58" t="str">
        <f t="shared" si="388"/>
        <v>NPolymer-basedHEMOLYSIS</v>
      </c>
      <c r="AB442" s="8"/>
      <c r="AC442" s="8"/>
      <c r="AD442" s="8"/>
      <c r="AE442" s="8"/>
      <c r="AF442" s="8"/>
      <c r="AG442" s="8"/>
      <c r="AH442" s="8"/>
      <c r="AI442" s="8"/>
      <c r="AJ442" s="8"/>
      <c r="AK442" s="8">
        <f t="shared" si="351"/>
        <v>0</v>
      </c>
      <c r="AL442" s="8">
        <f t="shared" si="352"/>
        <v>0</v>
      </c>
      <c r="AM442" s="8">
        <f t="shared" si="353"/>
        <v>0</v>
      </c>
      <c r="AN442" s="8">
        <f t="shared" si="354"/>
        <v>0</v>
      </c>
      <c r="AO442" s="8">
        <f t="shared" si="355"/>
        <v>0</v>
      </c>
      <c r="AP442" s="8">
        <f t="shared" si="356"/>
        <v>0</v>
      </c>
      <c r="AQ442" s="8">
        <f t="shared" si="357"/>
        <v>0</v>
      </c>
      <c r="AR442" s="8">
        <f t="shared" si="358"/>
        <v>0</v>
      </c>
      <c r="AS442" s="8">
        <f t="shared" si="359"/>
        <v>0</v>
      </c>
      <c r="AT442" s="8">
        <f t="shared" si="360"/>
        <v>0</v>
      </c>
      <c r="AU442" s="8">
        <f t="shared" si="361"/>
        <v>0</v>
      </c>
      <c r="AV442" s="8">
        <f t="shared" si="362"/>
        <v>0</v>
      </c>
      <c r="AW442" s="8">
        <f t="shared" si="363"/>
        <v>0</v>
      </c>
      <c r="AX442" s="8">
        <f t="shared" si="364"/>
        <v>0</v>
      </c>
      <c r="AY442" s="8">
        <f t="shared" si="365"/>
        <v>0</v>
      </c>
      <c r="AZ442" s="8">
        <f t="shared" si="366"/>
        <v>0</v>
      </c>
      <c r="BA442" s="8">
        <f t="shared" si="367"/>
        <v>0</v>
      </c>
      <c r="BB442" s="8">
        <f t="shared" si="368"/>
        <v>0</v>
      </c>
      <c r="BC442" s="8">
        <f t="shared" si="369"/>
        <v>0</v>
      </c>
      <c r="BD442" s="8">
        <f t="shared" si="370"/>
        <v>0</v>
      </c>
      <c r="BE442" s="8">
        <f t="shared" si="371"/>
        <v>0</v>
      </c>
      <c r="BF442" s="8">
        <f t="shared" si="372"/>
        <v>0</v>
      </c>
      <c r="BG442" s="8">
        <f t="shared" si="373"/>
        <v>0</v>
      </c>
      <c r="BH442" s="8">
        <f t="shared" si="374"/>
        <v>0</v>
      </c>
      <c r="BI442" s="8">
        <f t="shared" si="375"/>
        <v>0</v>
      </c>
      <c r="BJ442" s="8">
        <f t="shared" si="376"/>
        <v>0</v>
      </c>
      <c r="BK442" s="8">
        <f t="shared" si="377"/>
        <v>0</v>
      </c>
      <c r="BL442" s="8">
        <f t="shared" si="378"/>
        <v>0</v>
      </c>
      <c r="BM442" s="8">
        <f t="shared" si="379"/>
        <v>0</v>
      </c>
      <c r="BN442" s="8">
        <f t="shared" si="350"/>
        <v>0</v>
      </c>
      <c r="BO442" s="8">
        <f t="shared" si="380"/>
        <v>0</v>
      </c>
      <c r="BP442" s="8">
        <f t="shared" si="381"/>
        <v>0</v>
      </c>
      <c r="BQ442" s="8">
        <f t="shared" si="382"/>
        <v>0</v>
      </c>
      <c r="BR442" s="8">
        <f t="shared" si="383"/>
        <v>0</v>
      </c>
      <c r="BS442" s="8">
        <f t="shared" si="384"/>
        <v>0</v>
      </c>
      <c r="BT442" s="44">
        <f t="shared" si="385"/>
        <v>0</v>
      </c>
      <c r="BU442" s="7"/>
    </row>
    <row r="443" spans="1:73" s="15" customFormat="1" ht="28.8" x14ac:dyDescent="0.3">
      <c r="A443" s="4" t="s">
        <v>3281</v>
      </c>
      <c r="B443" s="4" t="s">
        <v>4353</v>
      </c>
      <c r="C443" s="4">
        <v>2014</v>
      </c>
      <c r="D443" s="4" t="s">
        <v>2096</v>
      </c>
      <c r="E443" s="4">
        <v>51</v>
      </c>
      <c r="F443" s="4">
        <v>7</v>
      </c>
      <c r="G443" s="4"/>
      <c r="H443" s="4">
        <v>572</v>
      </c>
      <c r="I443" s="4">
        <v>576</v>
      </c>
      <c r="J443" s="4"/>
      <c r="K443" s="4">
        <v>1</v>
      </c>
      <c r="L443" s="4" t="s">
        <v>3282</v>
      </c>
      <c r="M443" s="4" t="s">
        <v>3283</v>
      </c>
      <c r="N443" s="4" t="s">
        <v>3284</v>
      </c>
      <c r="O443" s="4" t="s">
        <v>3285</v>
      </c>
      <c r="P443" s="4" t="s">
        <v>3286</v>
      </c>
      <c r="Q443" s="4" t="s">
        <v>3287</v>
      </c>
      <c r="R443" s="4" t="s">
        <v>34</v>
      </c>
      <c r="S443" s="4" t="s">
        <v>33</v>
      </c>
      <c r="T443" s="4" t="s">
        <v>3288</v>
      </c>
      <c r="U443" s="69"/>
      <c r="V443" s="57" t="s">
        <v>63</v>
      </c>
      <c r="W443" s="58" t="s">
        <v>28</v>
      </c>
      <c r="X443" s="58" t="str">
        <f t="shared" si="386"/>
        <v>NPolymer-based</v>
      </c>
      <c r="Y443" s="58" t="s">
        <v>191</v>
      </c>
      <c r="Z443" s="58" t="str">
        <f t="shared" si="387"/>
        <v>NHEMOLYSIS</v>
      </c>
      <c r="AA443" s="58" t="str">
        <f t="shared" si="388"/>
        <v>NPolymer-basedHEMOLYSIS</v>
      </c>
      <c r="AB443" s="8"/>
      <c r="AC443" s="8"/>
      <c r="AD443" s="8"/>
      <c r="AE443" s="8"/>
      <c r="AF443" s="8"/>
      <c r="AG443" s="8"/>
      <c r="AH443" s="8"/>
      <c r="AI443" s="8"/>
      <c r="AJ443" s="8"/>
      <c r="AK443" s="8">
        <f t="shared" si="351"/>
        <v>0</v>
      </c>
      <c r="AL443" s="8">
        <f t="shared" si="352"/>
        <v>0</v>
      </c>
      <c r="AM443" s="8">
        <f t="shared" si="353"/>
        <v>0</v>
      </c>
      <c r="AN443" s="8">
        <f t="shared" si="354"/>
        <v>0</v>
      </c>
      <c r="AO443" s="8">
        <f t="shared" si="355"/>
        <v>0</v>
      </c>
      <c r="AP443" s="8">
        <f t="shared" si="356"/>
        <v>0</v>
      </c>
      <c r="AQ443" s="8">
        <f t="shared" si="357"/>
        <v>0</v>
      </c>
      <c r="AR443" s="8">
        <f t="shared" si="358"/>
        <v>0</v>
      </c>
      <c r="AS443" s="8">
        <f t="shared" si="359"/>
        <v>0</v>
      </c>
      <c r="AT443" s="8">
        <f t="shared" si="360"/>
        <v>0</v>
      </c>
      <c r="AU443" s="8">
        <f t="shared" si="361"/>
        <v>0</v>
      </c>
      <c r="AV443" s="8">
        <f t="shared" si="362"/>
        <v>0</v>
      </c>
      <c r="AW443" s="8">
        <f t="shared" si="363"/>
        <v>0</v>
      </c>
      <c r="AX443" s="8">
        <f t="shared" si="364"/>
        <v>0</v>
      </c>
      <c r="AY443" s="8">
        <f t="shared" si="365"/>
        <v>0</v>
      </c>
      <c r="AZ443" s="8">
        <f t="shared" si="366"/>
        <v>0</v>
      </c>
      <c r="BA443" s="8">
        <f t="shared" si="367"/>
        <v>0</v>
      </c>
      <c r="BB443" s="8">
        <f t="shared" si="368"/>
        <v>0</v>
      </c>
      <c r="BC443" s="8">
        <f t="shared" si="369"/>
        <v>0</v>
      </c>
      <c r="BD443" s="8">
        <f t="shared" si="370"/>
        <v>0</v>
      </c>
      <c r="BE443" s="8">
        <f t="shared" si="371"/>
        <v>0</v>
      </c>
      <c r="BF443" s="8">
        <f t="shared" si="372"/>
        <v>0</v>
      </c>
      <c r="BG443" s="8">
        <f t="shared" si="373"/>
        <v>0</v>
      </c>
      <c r="BH443" s="8">
        <f t="shared" si="374"/>
        <v>0</v>
      </c>
      <c r="BI443" s="8">
        <f t="shared" si="375"/>
        <v>0</v>
      </c>
      <c r="BJ443" s="8">
        <f t="shared" si="376"/>
        <v>0</v>
      </c>
      <c r="BK443" s="8">
        <f t="shared" si="377"/>
        <v>0</v>
      </c>
      <c r="BL443" s="8">
        <f t="shared" si="378"/>
        <v>0</v>
      </c>
      <c r="BM443" s="8">
        <f t="shared" si="379"/>
        <v>0</v>
      </c>
      <c r="BN443" s="8">
        <f t="shared" si="350"/>
        <v>0</v>
      </c>
      <c r="BO443" s="8">
        <f t="shared" si="380"/>
        <v>0</v>
      </c>
      <c r="BP443" s="8">
        <f t="shared" si="381"/>
        <v>0</v>
      </c>
      <c r="BQ443" s="8">
        <f t="shared" si="382"/>
        <v>0</v>
      </c>
      <c r="BR443" s="8">
        <f t="shared" si="383"/>
        <v>0</v>
      </c>
      <c r="BS443" s="8">
        <f t="shared" si="384"/>
        <v>0</v>
      </c>
      <c r="BT443" s="44">
        <f t="shared" si="385"/>
        <v>0</v>
      </c>
      <c r="BU443" s="7"/>
    </row>
    <row r="444" spans="1:73" s="15" customFormat="1" ht="28.8" x14ac:dyDescent="0.3">
      <c r="A444" s="4" t="s">
        <v>3289</v>
      </c>
      <c r="B444" s="4" t="s">
        <v>4354</v>
      </c>
      <c r="C444" s="4">
        <v>2014</v>
      </c>
      <c r="D444" s="4" t="s">
        <v>3290</v>
      </c>
      <c r="E444" s="4">
        <v>127</v>
      </c>
      <c r="F444" s="4"/>
      <c r="G444" s="4"/>
      <c r="H444" s="4">
        <v>434</v>
      </c>
      <c r="I444" s="4">
        <v>438</v>
      </c>
      <c r="J444" s="4"/>
      <c r="K444" s="4">
        <v>6</v>
      </c>
      <c r="L444" s="4" t="s">
        <v>3291</v>
      </c>
      <c r="M444" s="4" t="s">
        <v>3292</v>
      </c>
      <c r="N444" s="4" t="s">
        <v>3293</v>
      </c>
      <c r="O444" s="4" t="s">
        <v>3294</v>
      </c>
      <c r="P444" s="4" t="s">
        <v>3295</v>
      </c>
      <c r="Q444" s="4" t="s">
        <v>3296</v>
      </c>
      <c r="R444" s="4" t="s">
        <v>34</v>
      </c>
      <c r="S444" s="4" t="s">
        <v>33</v>
      </c>
      <c r="T444" s="4" t="s">
        <v>3297</v>
      </c>
      <c r="U444" s="69"/>
      <c r="V444" s="57" t="s">
        <v>63</v>
      </c>
      <c r="W444" s="58" t="s">
        <v>26</v>
      </c>
      <c r="X444" s="58" t="str">
        <f t="shared" si="386"/>
        <v>NInorganic</v>
      </c>
      <c r="Y444" s="58" t="s">
        <v>191</v>
      </c>
      <c r="Z444" s="58" t="str">
        <f t="shared" si="387"/>
        <v>NHEMOLYSIS</v>
      </c>
      <c r="AA444" s="58" t="str">
        <f t="shared" si="388"/>
        <v>NInorganicHEMOLYSIS</v>
      </c>
      <c r="AB444" s="8"/>
      <c r="AC444" s="8"/>
      <c r="AD444" s="8"/>
      <c r="AE444" s="8"/>
      <c r="AF444" s="8"/>
      <c r="AG444" s="8"/>
      <c r="AH444" s="8"/>
      <c r="AI444" s="8"/>
      <c r="AJ444" s="8"/>
      <c r="AK444" s="8">
        <f t="shared" si="351"/>
        <v>0</v>
      </c>
      <c r="AL444" s="8">
        <f t="shared" si="352"/>
        <v>0</v>
      </c>
      <c r="AM444" s="8">
        <f t="shared" si="353"/>
        <v>0</v>
      </c>
      <c r="AN444" s="8">
        <f t="shared" si="354"/>
        <v>0</v>
      </c>
      <c r="AO444" s="8">
        <f t="shared" si="355"/>
        <v>0</v>
      </c>
      <c r="AP444" s="8">
        <f t="shared" si="356"/>
        <v>0</v>
      </c>
      <c r="AQ444" s="8">
        <f t="shared" si="357"/>
        <v>0</v>
      </c>
      <c r="AR444" s="8">
        <f t="shared" si="358"/>
        <v>0</v>
      </c>
      <c r="AS444" s="8">
        <f t="shared" si="359"/>
        <v>0</v>
      </c>
      <c r="AT444" s="8">
        <f t="shared" si="360"/>
        <v>0</v>
      </c>
      <c r="AU444" s="8">
        <f t="shared" si="361"/>
        <v>0</v>
      </c>
      <c r="AV444" s="8">
        <f t="shared" si="362"/>
        <v>0</v>
      </c>
      <c r="AW444" s="8">
        <f t="shared" si="363"/>
        <v>0</v>
      </c>
      <c r="AX444" s="8">
        <f t="shared" si="364"/>
        <v>0</v>
      </c>
      <c r="AY444" s="8">
        <f t="shared" si="365"/>
        <v>0</v>
      </c>
      <c r="AZ444" s="8">
        <f t="shared" si="366"/>
        <v>0</v>
      </c>
      <c r="BA444" s="8">
        <f t="shared" si="367"/>
        <v>0</v>
      </c>
      <c r="BB444" s="8">
        <f t="shared" si="368"/>
        <v>0</v>
      </c>
      <c r="BC444" s="8">
        <f t="shared" si="369"/>
        <v>0</v>
      </c>
      <c r="BD444" s="8">
        <f t="shared" si="370"/>
        <v>0</v>
      </c>
      <c r="BE444" s="8">
        <f t="shared" si="371"/>
        <v>0</v>
      </c>
      <c r="BF444" s="8">
        <f t="shared" si="372"/>
        <v>0</v>
      </c>
      <c r="BG444" s="8">
        <f t="shared" si="373"/>
        <v>0</v>
      </c>
      <c r="BH444" s="8">
        <f t="shared" si="374"/>
        <v>0</v>
      </c>
      <c r="BI444" s="8">
        <f t="shared" si="375"/>
        <v>0</v>
      </c>
      <c r="BJ444" s="8">
        <f t="shared" si="376"/>
        <v>0</v>
      </c>
      <c r="BK444" s="8">
        <f t="shared" si="377"/>
        <v>0</v>
      </c>
      <c r="BL444" s="8">
        <f t="shared" si="378"/>
        <v>0</v>
      </c>
      <c r="BM444" s="8">
        <f t="shared" si="379"/>
        <v>0</v>
      </c>
      <c r="BN444" s="8">
        <f t="shared" si="350"/>
        <v>0</v>
      </c>
      <c r="BO444" s="8">
        <f t="shared" si="380"/>
        <v>0</v>
      </c>
      <c r="BP444" s="8">
        <f t="shared" si="381"/>
        <v>0</v>
      </c>
      <c r="BQ444" s="8">
        <f t="shared" si="382"/>
        <v>0</v>
      </c>
      <c r="BR444" s="8">
        <f t="shared" si="383"/>
        <v>0</v>
      </c>
      <c r="BS444" s="8">
        <f t="shared" si="384"/>
        <v>0</v>
      </c>
      <c r="BT444" s="44">
        <f t="shared" si="385"/>
        <v>0</v>
      </c>
      <c r="BU444" s="7"/>
    </row>
    <row r="445" spans="1:73" s="15" customFormat="1" ht="28.8" x14ac:dyDescent="0.3">
      <c r="A445" s="4" t="s">
        <v>3298</v>
      </c>
      <c r="B445" s="4" t="s">
        <v>4355</v>
      </c>
      <c r="C445" s="4">
        <v>2014</v>
      </c>
      <c r="D445" s="4" t="s">
        <v>117</v>
      </c>
      <c r="E445" s="4">
        <v>8</v>
      </c>
      <c r="F445" s="4">
        <v>5</v>
      </c>
      <c r="G445" s="4"/>
      <c r="H445" s="4">
        <v>4975</v>
      </c>
      <c r="I445" s="4">
        <v>4983</v>
      </c>
      <c r="J445" s="4"/>
      <c r="K445" s="4">
        <v>43</v>
      </c>
      <c r="L445" s="4" t="s">
        <v>3299</v>
      </c>
      <c r="M445" s="4" t="s">
        <v>3300</v>
      </c>
      <c r="N445" s="4" t="s">
        <v>3301</v>
      </c>
      <c r="O445" s="4" t="s">
        <v>3302</v>
      </c>
      <c r="P445" s="4" t="s">
        <v>3303</v>
      </c>
      <c r="Q445" s="4" t="s">
        <v>3304</v>
      </c>
      <c r="R445" s="4" t="s">
        <v>34</v>
      </c>
      <c r="S445" s="4" t="s">
        <v>33</v>
      </c>
      <c r="T445" s="4" t="s">
        <v>3305</v>
      </c>
      <c r="U445" s="69"/>
      <c r="V445" s="57" t="s">
        <v>63</v>
      </c>
      <c r="W445" s="58" t="s">
        <v>28</v>
      </c>
      <c r="X445" s="58" t="str">
        <f t="shared" si="386"/>
        <v>NPolymer-based</v>
      </c>
      <c r="Y445" s="58" t="s">
        <v>191</v>
      </c>
      <c r="Z445" s="58" t="str">
        <f t="shared" si="387"/>
        <v>NHEMOLYSIS</v>
      </c>
      <c r="AA445" s="58" t="str">
        <f t="shared" si="388"/>
        <v>NPolymer-basedHEMOLYSIS</v>
      </c>
      <c r="AB445" s="8"/>
      <c r="AC445" s="8"/>
      <c r="AD445" s="8"/>
      <c r="AE445" s="8"/>
      <c r="AF445" s="8"/>
      <c r="AG445" s="8"/>
      <c r="AH445" s="8"/>
      <c r="AI445" s="8"/>
      <c r="AJ445" s="8"/>
      <c r="AK445" s="8">
        <f t="shared" si="351"/>
        <v>0</v>
      </c>
      <c r="AL445" s="8">
        <f t="shared" si="352"/>
        <v>0</v>
      </c>
      <c r="AM445" s="8">
        <f t="shared" si="353"/>
        <v>0</v>
      </c>
      <c r="AN445" s="8">
        <f t="shared" si="354"/>
        <v>0</v>
      </c>
      <c r="AO445" s="8">
        <f t="shared" si="355"/>
        <v>0</v>
      </c>
      <c r="AP445" s="8">
        <f t="shared" si="356"/>
        <v>0</v>
      </c>
      <c r="AQ445" s="8">
        <f t="shared" si="357"/>
        <v>0</v>
      </c>
      <c r="AR445" s="8">
        <f t="shared" si="358"/>
        <v>0</v>
      </c>
      <c r="AS445" s="8">
        <f t="shared" si="359"/>
        <v>0</v>
      </c>
      <c r="AT445" s="8">
        <f t="shared" si="360"/>
        <v>0</v>
      </c>
      <c r="AU445" s="8">
        <f t="shared" si="361"/>
        <v>0</v>
      </c>
      <c r="AV445" s="8">
        <f t="shared" si="362"/>
        <v>0</v>
      </c>
      <c r="AW445" s="8">
        <f t="shared" si="363"/>
        <v>0</v>
      </c>
      <c r="AX445" s="8">
        <f t="shared" si="364"/>
        <v>0</v>
      </c>
      <c r="AY445" s="8">
        <f t="shared" si="365"/>
        <v>0</v>
      </c>
      <c r="AZ445" s="8">
        <f t="shared" si="366"/>
        <v>0</v>
      </c>
      <c r="BA445" s="8">
        <f t="shared" si="367"/>
        <v>0</v>
      </c>
      <c r="BB445" s="8">
        <f t="shared" si="368"/>
        <v>0</v>
      </c>
      <c r="BC445" s="8">
        <f t="shared" si="369"/>
        <v>0</v>
      </c>
      <c r="BD445" s="8">
        <f t="shared" si="370"/>
        <v>0</v>
      </c>
      <c r="BE445" s="8">
        <f t="shared" si="371"/>
        <v>0</v>
      </c>
      <c r="BF445" s="8">
        <f t="shared" si="372"/>
        <v>0</v>
      </c>
      <c r="BG445" s="8">
        <f t="shared" si="373"/>
        <v>0</v>
      </c>
      <c r="BH445" s="8">
        <f t="shared" si="374"/>
        <v>0</v>
      </c>
      <c r="BI445" s="8">
        <f t="shared" si="375"/>
        <v>0</v>
      </c>
      <c r="BJ445" s="8">
        <f t="shared" si="376"/>
        <v>0</v>
      </c>
      <c r="BK445" s="8">
        <f t="shared" si="377"/>
        <v>0</v>
      </c>
      <c r="BL445" s="8">
        <f t="shared" si="378"/>
        <v>0</v>
      </c>
      <c r="BM445" s="8">
        <f t="shared" si="379"/>
        <v>0</v>
      </c>
      <c r="BN445" s="8">
        <f t="shared" ref="BN445:BN508" si="389">IF(AND($Z445=BN$2,AD445="x"),1,0)</f>
        <v>0</v>
      </c>
      <c r="BO445" s="8">
        <f t="shared" si="380"/>
        <v>0</v>
      </c>
      <c r="BP445" s="8">
        <f t="shared" si="381"/>
        <v>0</v>
      </c>
      <c r="BQ445" s="8">
        <f t="shared" si="382"/>
        <v>0</v>
      </c>
      <c r="BR445" s="8">
        <f t="shared" si="383"/>
        <v>0</v>
      </c>
      <c r="BS445" s="8">
        <f t="shared" si="384"/>
        <v>0</v>
      </c>
      <c r="BT445" s="44">
        <f t="shared" si="385"/>
        <v>0</v>
      </c>
      <c r="BU445" s="7"/>
    </row>
    <row r="446" spans="1:73" s="15" customFormat="1" ht="28.8" x14ac:dyDescent="0.3">
      <c r="A446" s="4" t="s">
        <v>3306</v>
      </c>
      <c r="B446" s="4" t="s">
        <v>4356</v>
      </c>
      <c r="C446" s="4">
        <v>2014</v>
      </c>
      <c r="D446" s="4" t="s">
        <v>1218</v>
      </c>
      <c r="E446" s="4">
        <v>25</v>
      </c>
      <c r="F446" s="4">
        <v>5</v>
      </c>
      <c r="G446" s="4"/>
      <c r="H446" s="4">
        <v>1249</v>
      </c>
      <c r="I446" s="4">
        <v>1255</v>
      </c>
      <c r="J446" s="4"/>
      <c r="K446" s="4">
        <v>5</v>
      </c>
      <c r="L446" s="4" t="s">
        <v>3307</v>
      </c>
      <c r="M446" s="4" t="s">
        <v>3308</v>
      </c>
      <c r="N446" s="4" t="s">
        <v>3309</v>
      </c>
      <c r="O446" s="4" t="s">
        <v>3310</v>
      </c>
      <c r="P446" s="4" t="s">
        <v>3311</v>
      </c>
      <c r="Q446" s="4"/>
      <c r="R446" s="4" t="s">
        <v>34</v>
      </c>
      <c r="S446" s="4" t="s">
        <v>33</v>
      </c>
      <c r="T446" s="4" t="s">
        <v>3312</v>
      </c>
      <c r="U446" s="69"/>
      <c r="V446" s="57" t="s">
        <v>63</v>
      </c>
      <c r="W446" s="58" t="s">
        <v>26</v>
      </c>
      <c r="X446" s="58" t="str">
        <f t="shared" si="386"/>
        <v>NInorganic</v>
      </c>
      <c r="Y446" s="58" t="s">
        <v>191</v>
      </c>
      <c r="Z446" s="58" t="str">
        <f t="shared" si="387"/>
        <v>NHEMOLYSIS</v>
      </c>
      <c r="AA446" s="58" t="str">
        <f t="shared" si="388"/>
        <v>NInorganicHEMOLYSIS</v>
      </c>
      <c r="AB446" s="8"/>
      <c r="AC446" s="8"/>
      <c r="AD446" s="8"/>
      <c r="AE446" s="8"/>
      <c r="AF446" s="8"/>
      <c r="AG446" s="8"/>
      <c r="AH446" s="8"/>
      <c r="AI446" s="8"/>
      <c r="AJ446" s="8"/>
      <c r="AK446" s="8">
        <f t="shared" si="351"/>
        <v>0</v>
      </c>
      <c r="AL446" s="8">
        <f t="shared" si="352"/>
        <v>0</v>
      </c>
      <c r="AM446" s="8">
        <f t="shared" si="353"/>
        <v>0</v>
      </c>
      <c r="AN446" s="8">
        <f t="shared" si="354"/>
        <v>0</v>
      </c>
      <c r="AO446" s="8">
        <f t="shared" si="355"/>
        <v>0</v>
      </c>
      <c r="AP446" s="8">
        <f t="shared" si="356"/>
        <v>0</v>
      </c>
      <c r="AQ446" s="8">
        <f t="shared" si="357"/>
        <v>0</v>
      </c>
      <c r="AR446" s="8">
        <f t="shared" si="358"/>
        <v>0</v>
      </c>
      <c r="AS446" s="8">
        <f t="shared" si="359"/>
        <v>0</v>
      </c>
      <c r="AT446" s="8">
        <f t="shared" si="360"/>
        <v>0</v>
      </c>
      <c r="AU446" s="8">
        <f t="shared" si="361"/>
        <v>0</v>
      </c>
      <c r="AV446" s="8">
        <f t="shared" si="362"/>
        <v>0</v>
      </c>
      <c r="AW446" s="8">
        <f t="shared" si="363"/>
        <v>0</v>
      </c>
      <c r="AX446" s="8">
        <f t="shared" si="364"/>
        <v>0</v>
      </c>
      <c r="AY446" s="8">
        <f t="shared" si="365"/>
        <v>0</v>
      </c>
      <c r="AZ446" s="8">
        <f t="shared" si="366"/>
        <v>0</v>
      </c>
      <c r="BA446" s="8">
        <f t="shared" si="367"/>
        <v>0</v>
      </c>
      <c r="BB446" s="8">
        <f t="shared" si="368"/>
        <v>0</v>
      </c>
      <c r="BC446" s="8">
        <f t="shared" si="369"/>
        <v>0</v>
      </c>
      <c r="BD446" s="8">
        <f t="shared" si="370"/>
        <v>0</v>
      </c>
      <c r="BE446" s="8">
        <f t="shared" si="371"/>
        <v>0</v>
      </c>
      <c r="BF446" s="8">
        <f t="shared" si="372"/>
        <v>0</v>
      </c>
      <c r="BG446" s="8">
        <f t="shared" si="373"/>
        <v>0</v>
      </c>
      <c r="BH446" s="8">
        <f t="shared" si="374"/>
        <v>0</v>
      </c>
      <c r="BI446" s="8">
        <f t="shared" si="375"/>
        <v>0</v>
      </c>
      <c r="BJ446" s="8">
        <f t="shared" si="376"/>
        <v>0</v>
      </c>
      <c r="BK446" s="8">
        <f t="shared" si="377"/>
        <v>0</v>
      </c>
      <c r="BL446" s="8">
        <f t="shared" si="378"/>
        <v>0</v>
      </c>
      <c r="BM446" s="8">
        <f t="shared" si="379"/>
        <v>0</v>
      </c>
      <c r="BN446" s="8">
        <f t="shared" si="389"/>
        <v>0</v>
      </c>
      <c r="BO446" s="8">
        <f t="shared" si="380"/>
        <v>0</v>
      </c>
      <c r="BP446" s="8">
        <f t="shared" si="381"/>
        <v>0</v>
      </c>
      <c r="BQ446" s="8">
        <f t="shared" si="382"/>
        <v>0</v>
      </c>
      <c r="BR446" s="8">
        <f t="shared" si="383"/>
        <v>0</v>
      </c>
      <c r="BS446" s="8">
        <f t="shared" si="384"/>
        <v>0</v>
      </c>
      <c r="BT446" s="44">
        <f t="shared" si="385"/>
        <v>0</v>
      </c>
      <c r="BU446" s="7"/>
    </row>
    <row r="447" spans="1:73" s="15" customFormat="1" ht="28.8" x14ac:dyDescent="0.3">
      <c r="A447" s="4" t="s">
        <v>2326</v>
      </c>
      <c r="B447" s="4" t="s">
        <v>4254</v>
      </c>
      <c r="C447" s="4">
        <v>2014</v>
      </c>
      <c r="D447" s="4" t="s">
        <v>2327</v>
      </c>
      <c r="E447" s="4">
        <v>449</v>
      </c>
      <c r="F447" s="4"/>
      <c r="G447" s="4"/>
      <c r="H447" s="4">
        <v>163</v>
      </c>
      <c r="I447" s="4">
        <v>173</v>
      </c>
      <c r="J447" s="4"/>
      <c r="K447" s="4">
        <v>45</v>
      </c>
      <c r="L447" s="4" t="s">
        <v>2328</v>
      </c>
      <c r="M447" s="4" t="s">
        <v>2329</v>
      </c>
      <c r="N447" s="4" t="s">
        <v>2330</v>
      </c>
      <c r="O447" s="4" t="s">
        <v>2331</v>
      </c>
      <c r="P447" s="4" t="s">
        <v>2332</v>
      </c>
      <c r="Q447" s="4" t="s">
        <v>2333</v>
      </c>
      <c r="R447" s="4" t="s">
        <v>34</v>
      </c>
      <c r="S447" s="4" t="s">
        <v>33</v>
      </c>
      <c r="T447" s="4" t="s">
        <v>2334</v>
      </c>
      <c r="U447" s="69"/>
      <c r="V447" s="57" t="s">
        <v>63</v>
      </c>
      <c r="W447" s="58" t="s">
        <v>28</v>
      </c>
      <c r="X447" s="58" t="str">
        <f t="shared" si="386"/>
        <v>NPolymer-based</v>
      </c>
      <c r="Y447" s="58" t="s">
        <v>191</v>
      </c>
      <c r="Z447" s="58" t="str">
        <f t="shared" si="387"/>
        <v>NHEMOLYSIS</v>
      </c>
      <c r="AA447" s="58" t="str">
        <f t="shared" si="388"/>
        <v>NPolymer-basedHEMOLYSIS</v>
      </c>
      <c r="AB447" s="8"/>
      <c r="AC447" s="8"/>
      <c r="AD447" s="8"/>
      <c r="AE447" s="8"/>
      <c r="AF447" s="8"/>
      <c r="AG447" s="8"/>
      <c r="AH447" s="8"/>
      <c r="AI447" s="8"/>
      <c r="AJ447" s="8"/>
      <c r="AK447" s="8">
        <f t="shared" si="351"/>
        <v>0</v>
      </c>
      <c r="AL447" s="8">
        <f t="shared" si="352"/>
        <v>0</v>
      </c>
      <c r="AM447" s="8">
        <f t="shared" si="353"/>
        <v>0</v>
      </c>
      <c r="AN447" s="8">
        <f t="shared" si="354"/>
        <v>0</v>
      </c>
      <c r="AO447" s="8">
        <f t="shared" si="355"/>
        <v>0</v>
      </c>
      <c r="AP447" s="8">
        <f t="shared" si="356"/>
        <v>0</v>
      </c>
      <c r="AQ447" s="8">
        <f t="shared" si="357"/>
        <v>0</v>
      </c>
      <c r="AR447" s="8">
        <f t="shared" si="358"/>
        <v>0</v>
      </c>
      <c r="AS447" s="8">
        <f t="shared" si="359"/>
        <v>0</v>
      </c>
      <c r="AT447" s="8">
        <f t="shared" si="360"/>
        <v>0</v>
      </c>
      <c r="AU447" s="8">
        <f t="shared" si="361"/>
        <v>0</v>
      </c>
      <c r="AV447" s="8">
        <f t="shared" si="362"/>
        <v>0</v>
      </c>
      <c r="AW447" s="8">
        <f t="shared" si="363"/>
        <v>0</v>
      </c>
      <c r="AX447" s="8">
        <f t="shared" si="364"/>
        <v>0</v>
      </c>
      <c r="AY447" s="8">
        <f t="shared" si="365"/>
        <v>0</v>
      </c>
      <c r="AZ447" s="8">
        <f t="shared" si="366"/>
        <v>0</v>
      </c>
      <c r="BA447" s="8">
        <f t="shared" si="367"/>
        <v>0</v>
      </c>
      <c r="BB447" s="8">
        <f t="shared" si="368"/>
        <v>0</v>
      </c>
      <c r="BC447" s="8">
        <f t="shared" si="369"/>
        <v>0</v>
      </c>
      <c r="BD447" s="8">
        <f t="shared" si="370"/>
        <v>0</v>
      </c>
      <c r="BE447" s="8">
        <f t="shared" si="371"/>
        <v>0</v>
      </c>
      <c r="BF447" s="8">
        <f t="shared" si="372"/>
        <v>0</v>
      </c>
      <c r="BG447" s="8">
        <f t="shared" si="373"/>
        <v>0</v>
      </c>
      <c r="BH447" s="8">
        <f t="shared" si="374"/>
        <v>0</v>
      </c>
      <c r="BI447" s="8">
        <f t="shared" si="375"/>
        <v>0</v>
      </c>
      <c r="BJ447" s="8">
        <f t="shared" si="376"/>
        <v>0</v>
      </c>
      <c r="BK447" s="8">
        <f t="shared" si="377"/>
        <v>0</v>
      </c>
      <c r="BL447" s="8">
        <f t="shared" si="378"/>
        <v>0</v>
      </c>
      <c r="BM447" s="8">
        <f t="shared" si="379"/>
        <v>0</v>
      </c>
      <c r="BN447" s="8">
        <f t="shared" si="389"/>
        <v>0</v>
      </c>
      <c r="BO447" s="8">
        <f t="shared" si="380"/>
        <v>0</v>
      </c>
      <c r="BP447" s="8">
        <f t="shared" si="381"/>
        <v>0</v>
      </c>
      <c r="BQ447" s="8">
        <f t="shared" si="382"/>
        <v>0</v>
      </c>
      <c r="BR447" s="8">
        <f t="shared" si="383"/>
        <v>0</v>
      </c>
      <c r="BS447" s="8">
        <f t="shared" si="384"/>
        <v>0</v>
      </c>
      <c r="BT447" s="44">
        <f t="shared" si="385"/>
        <v>0</v>
      </c>
      <c r="BU447" s="7"/>
    </row>
    <row r="448" spans="1:73" s="15" customFormat="1" ht="28.8" x14ac:dyDescent="0.3">
      <c r="A448" s="4" t="s">
        <v>3313</v>
      </c>
      <c r="B448" s="4" t="s">
        <v>4357</v>
      </c>
      <c r="C448" s="4">
        <v>2014</v>
      </c>
      <c r="D448" s="4" t="s">
        <v>309</v>
      </c>
      <c r="E448" s="4">
        <v>4</v>
      </c>
      <c r="F448" s="4">
        <v>6</v>
      </c>
      <c r="G448" s="4"/>
      <c r="H448" s="4">
        <v>430</v>
      </c>
      <c r="I448" s="4">
        <v>438</v>
      </c>
      <c r="J448" s="4"/>
      <c r="K448" s="4">
        <v>4</v>
      </c>
      <c r="L448" s="4" t="s">
        <v>3314</v>
      </c>
      <c r="M448" s="4" t="s">
        <v>3315</v>
      </c>
      <c r="N448" s="4" t="s">
        <v>3316</v>
      </c>
      <c r="O448" s="4" t="s">
        <v>3317</v>
      </c>
      <c r="P448" s="4" t="s">
        <v>3318</v>
      </c>
      <c r="Q448" s="4" t="s">
        <v>3319</v>
      </c>
      <c r="R448" s="4" t="s">
        <v>34</v>
      </c>
      <c r="S448" s="4" t="s">
        <v>33</v>
      </c>
      <c r="T448" s="4" t="s">
        <v>3320</v>
      </c>
      <c r="U448" s="69"/>
      <c r="V448" s="57" t="s">
        <v>63</v>
      </c>
      <c r="W448" s="58" t="s">
        <v>26</v>
      </c>
      <c r="X448" s="58" t="str">
        <f t="shared" si="386"/>
        <v>NInorganic</v>
      </c>
      <c r="Y448" s="58" t="s">
        <v>191</v>
      </c>
      <c r="Z448" s="58" t="str">
        <f t="shared" si="387"/>
        <v>NHEMOLYSIS</v>
      </c>
      <c r="AA448" s="58" t="str">
        <f t="shared" si="388"/>
        <v>NInorganicHEMOLYSIS</v>
      </c>
      <c r="AB448" s="8"/>
      <c r="AC448" s="8"/>
      <c r="AD448" s="8"/>
      <c r="AE448" s="8"/>
      <c r="AF448" s="8"/>
      <c r="AG448" s="8"/>
      <c r="AH448" s="8"/>
      <c r="AI448" s="8"/>
      <c r="AJ448" s="8"/>
      <c r="AK448" s="8">
        <f t="shared" si="351"/>
        <v>0</v>
      </c>
      <c r="AL448" s="8">
        <f t="shared" si="352"/>
        <v>0</v>
      </c>
      <c r="AM448" s="8">
        <f t="shared" si="353"/>
        <v>0</v>
      </c>
      <c r="AN448" s="8">
        <f t="shared" si="354"/>
        <v>0</v>
      </c>
      <c r="AO448" s="8">
        <f t="shared" si="355"/>
        <v>0</v>
      </c>
      <c r="AP448" s="8">
        <f t="shared" si="356"/>
        <v>0</v>
      </c>
      <c r="AQ448" s="8">
        <f t="shared" si="357"/>
        <v>0</v>
      </c>
      <c r="AR448" s="8">
        <f t="shared" si="358"/>
        <v>0</v>
      </c>
      <c r="AS448" s="8">
        <f t="shared" si="359"/>
        <v>0</v>
      </c>
      <c r="AT448" s="8">
        <f t="shared" si="360"/>
        <v>0</v>
      </c>
      <c r="AU448" s="8">
        <f t="shared" si="361"/>
        <v>0</v>
      </c>
      <c r="AV448" s="8">
        <f t="shared" si="362"/>
        <v>0</v>
      </c>
      <c r="AW448" s="8">
        <f t="shared" si="363"/>
        <v>0</v>
      </c>
      <c r="AX448" s="8">
        <f t="shared" si="364"/>
        <v>0</v>
      </c>
      <c r="AY448" s="8">
        <f t="shared" si="365"/>
        <v>0</v>
      </c>
      <c r="AZ448" s="8">
        <f t="shared" si="366"/>
        <v>0</v>
      </c>
      <c r="BA448" s="8">
        <f t="shared" si="367"/>
        <v>0</v>
      </c>
      <c r="BB448" s="8">
        <f t="shared" si="368"/>
        <v>0</v>
      </c>
      <c r="BC448" s="8">
        <f t="shared" si="369"/>
        <v>0</v>
      </c>
      <c r="BD448" s="8">
        <f t="shared" si="370"/>
        <v>0</v>
      </c>
      <c r="BE448" s="8">
        <f t="shared" si="371"/>
        <v>0</v>
      </c>
      <c r="BF448" s="8">
        <f t="shared" si="372"/>
        <v>0</v>
      </c>
      <c r="BG448" s="8">
        <f t="shared" si="373"/>
        <v>0</v>
      </c>
      <c r="BH448" s="8">
        <f t="shared" si="374"/>
        <v>0</v>
      </c>
      <c r="BI448" s="8">
        <f t="shared" si="375"/>
        <v>0</v>
      </c>
      <c r="BJ448" s="8">
        <f t="shared" si="376"/>
        <v>0</v>
      </c>
      <c r="BK448" s="8">
        <f t="shared" si="377"/>
        <v>0</v>
      </c>
      <c r="BL448" s="8">
        <f t="shared" si="378"/>
        <v>0</v>
      </c>
      <c r="BM448" s="8">
        <f t="shared" si="379"/>
        <v>0</v>
      </c>
      <c r="BN448" s="8">
        <f t="shared" si="389"/>
        <v>0</v>
      </c>
      <c r="BO448" s="8">
        <f t="shared" si="380"/>
        <v>0</v>
      </c>
      <c r="BP448" s="8">
        <f t="shared" si="381"/>
        <v>0</v>
      </c>
      <c r="BQ448" s="8">
        <f t="shared" si="382"/>
        <v>0</v>
      </c>
      <c r="BR448" s="8">
        <f t="shared" si="383"/>
        <v>0</v>
      </c>
      <c r="BS448" s="8">
        <f t="shared" si="384"/>
        <v>0</v>
      </c>
      <c r="BT448" s="44">
        <f t="shared" si="385"/>
        <v>0</v>
      </c>
      <c r="BU448" s="7"/>
    </row>
    <row r="449" spans="1:73" s="15" customFormat="1" ht="28.8" x14ac:dyDescent="0.3">
      <c r="A449" s="4" t="s">
        <v>3321</v>
      </c>
      <c r="B449" s="4" t="s">
        <v>4358</v>
      </c>
      <c r="C449" s="4">
        <v>2014</v>
      </c>
      <c r="D449" s="4" t="s">
        <v>632</v>
      </c>
      <c r="E449" s="4">
        <v>6</v>
      </c>
      <c r="F449" s="4">
        <v>16</v>
      </c>
      <c r="G449" s="4"/>
      <c r="H449" s="4">
        <v>13956</v>
      </c>
      <c r="I449" s="4">
        <v>13967</v>
      </c>
      <c r="J449" s="4"/>
      <c r="K449" s="4">
        <v>9</v>
      </c>
      <c r="L449" s="4" t="s">
        <v>3322</v>
      </c>
      <c r="M449" s="4" t="s">
        <v>3323</v>
      </c>
      <c r="N449" s="4" t="s">
        <v>3324</v>
      </c>
      <c r="O449" s="4" t="s">
        <v>3325</v>
      </c>
      <c r="P449" s="4" t="s">
        <v>3326</v>
      </c>
      <c r="Q449" s="4" t="s">
        <v>3327</v>
      </c>
      <c r="R449" s="4" t="s">
        <v>34</v>
      </c>
      <c r="S449" s="4" t="s">
        <v>33</v>
      </c>
      <c r="T449" s="4" t="s">
        <v>3328</v>
      </c>
      <c r="U449" s="69"/>
      <c r="V449" s="57" t="s">
        <v>63</v>
      </c>
      <c r="W449" s="58" t="s">
        <v>28</v>
      </c>
      <c r="X449" s="58" t="str">
        <f t="shared" si="386"/>
        <v>NPolymer-based</v>
      </c>
      <c r="Y449" s="58" t="s">
        <v>191</v>
      </c>
      <c r="Z449" s="58" t="str">
        <f t="shared" si="387"/>
        <v>NHEMOLYSIS</v>
      </c>
      <c r="AA449" s="58" t="str">
        <f t="shared" si="388"/>
        <v>NPolymer-basedHEMOLYSIS</v>
      </c>
      <c r="AB449" s="8"/>
      <c r="AC449" s="8"/>
      <c r="AD449" s="8"/>
      <c r="AE449" s="8"/>
      <c r="AF449" s="8"/>
      <c r="AG449" s="8"/>
      <c r="AH449" s="8"/>
      <c r="AI449" s="8"/>
      <c r="AJ449" s="8"/>
      <c r="AK449" s="8">
        <f t="shared" si="351"/>
        <v>0</v>
      </c>
      <c r="AL449" s="8">
        <f t="shared" si="352"/>
        <v>0</v>
      </c>
      <c r="AM449" s="8">
        <f t="shared" si="353"/>
        <v>0</v>
      </c>
      <c r="AN449" s="8">
        <f t="shared" si="354"/>
        <v>0</v>
      </c>
      <c r="AO449" s="8">
        <f t="shared" si="355"/>
        <v>0</v>
      </c>
      <c r="AP449" s="8">
        <f t="shared" si="356"/>
        <v>0</v>
      </c>
      <c r="AQ449" s="8">
        <f t="shared" si="357"/>
        <v>0</v>
      </c>
      <c r="AR449" s="8">
        <f t="shared" si="358"/>
        <v>0</v>
      </c>
      <c r="AS449" s="8">
        <f t="shared" si="359"/>
        <v>0</v>
      </c>
      <c r="AT449" s="8">
        <f t="shared" si="360"/>
        <v>0</v>
      </c>
      <c r="AU449" s="8">
        <f t="shared" si="361"/>
        <v>0</v>
      </c>
      <c r="AV449" s="8">
        <f t="shared" si="362"/>
        <v>0</v>
      </c>
      <c r="AW449" s="8">
        <f t="shared" si="363"/>
        <v>0</v>
      </c>
      <c r="AX449" s="8">
        <f t="shared" si="364"/>
        <v>0</v>
      </c>
      <c r="AY449" s="8">
        <f t="shared" si="365"/>
        <v>0</v>
      </c>
      <c r="AZ449" s="8">
        <f t="shared" si="366"/>
        <v>0</v>
      </c>
      <c r="BA449" s="8">
        <f t="shared" si="367"/>
        <v>0</v>
      </c>
      <c r="BB449" s="8">
        <f t="shared" si="368"/>
        <v>0</v>
      </c>
      <c r="BC449" s="8">
        <f t="shared" si="369"/>
        <v>0</v>
      </c>
      <c r="BD449" s="8">
        <f t="shared" si="370"/>
        <v>0</v>
      </c>
      <c r="BE449" s="8">
        <f t="shared" si="371"/>
        <v>0</v>
      </c>
      <c r="BF449" s="8">
        <f t="shared" si="372"/>
        <v>0</v>
      </c>
      <c r="BG449" s="8">
        <f t="shared" si="373"/>
        <v>0</v>
      </c>
      <c r="BH449" s="8">
        <f t="shared" si="374"/>
        <v>0</v>
      </c>
      <c r="BI449" s="8">
        <f t="shared" si="375"/>
        <v>0</v>
      </c>
      <c r="BJ449" s="8">
        <f t="shared" si="376"/>
        <v>0</v>
      </c>
      <c r="BK449" s="8">
        <f t="shared" si="377"/>
        <v>0</v>
      </c>
      <c r="BL449" s="8">
        <f t="shared" si="378"/>
        <v>0</v>
      </c>
      <c r="BM449" s="8">
        <f t="shared" si="379"/>
        <v>0</v>
      </c>
      <c r="BN449" s="8">
        <f t="shared" si="389"/>
        <v>0</v>
      </c>
      <c r="BO449" s="8">
        <f t="shared" si="380"/>
        <v>0</v>
      </c>
      <c r="BP449" s="8">
        <f t="shared" si="381"/>
        <v>0</v>
      </c>
      <c r="BQ449" s="8">
        <f t="shared" si="382"/>
        <v>0</v>
      </c>
      <c r="BR449" s="8">
        <f t="shared" si="383"/>
        <v>0</v>
      </c>
      <c r="BS449" s="8">
        <f t="shared" si="384"/>
        <v>0</v>
      </c>
      <c r="BT449" s="44">
        <f t="shared" si="385"/>
        <v>0</v>
      </c>
      <c r="BU449" s="7"/>
    </row>
    <row r="450" spans="1:73" s="15" customFormat="1" ht="28.8" x14ac:dyDescent="0.3">
      <c r="A450" s="4" t="s">
        <v>3329</v>
      </c>
      <c r="B450" s="4" t="s">
        <v>4359</v>
      </c>
      <c r="C450" s="4">
        <v>2014</v>
      </c>
      <c r="D450" s="4" t="s">
        <v>97</v>
      </c>
      <c r="E450" s="4">
        <v>11</v>
      </c>
      <c r="F450" s="4">
        <v>4</v>
      </c>
      <c r="G450" s="4"/>
      <c r="H450" s="4">
        <v>815</v>
      </c>
      <c r="I450" s="4">
        <v>824</v>
      </c>
      <c r="J450" s="4"/>
      <c r="K450" s="4">
        <v>1</v>
      </c>
      <c r="L450" s="4" t="s">
        <v>3330</v>
      </c>
      <c r="M450" s="4" t="s">
        <v>3331</v>
      </c>
      <c r="N450" s="4" t="s">
        <v>3332</v>
      </c>
      <c r="O450" s="4" t="s">
        <v>3333</v>
      </c>
      <c r="P450" s="4" t="s">
        <v>3334</v>
      </c>
      <c r="Q450" s="4" t="s">
        <v>3335</v>
      </c>
      <c r="R450" s="4" t="s">
        <v>34</v>
      </c>
      <c r="S450" s="4" t="s">
        <v>33</v>
      </c>
      <c r="T450" s="4" t="s">
        <v>3336</v>
      </c>
      <c r="U450" s="69"/>
      <c r="V450" s="57" t="s">
        <v>63</v>
      </c>
      <c r="W450" s="58" t="s">
        <v>26</v>
      </c>
      <c r="X450" s="58" t="str">
        <f t="shared" si="386"/>
        <v>NInorganic</v>
      </c>
      <c r="Y450" s="58" t="s">
        <v>191</v>
      </c>
      <c r="Z450" s="58" t="str">
        <f t="shared" si="387"/>
        <v>NHEMOLYSIS</v>
      </c>
      <c r="AA450" s="58" t="str">
        <f t="shared" si="388"/>
        <v>NInorganicHEMOLYSIS</v>
      </c>
      <c r="AB450" s="8"/>
      <c r="AC450" s="8"/>
      <c r="AD450" s="8"/>
      <c r="AE450" s="8"/>
      <c r="AF450" s="8"/>
      <c r="AG450" s="8"/>
      <c r="AH450" s="8"/>
      <c r="AI450" s="8"/>
      <c r="AJ450" s="8"/>
      <c r="AK450" s="8">
        <f t="shared" si="351"/>
        <v>0</v>
      </c>
      <c r="AL450" s="8">
        <f t="shared" si="352"/>
        <v>0</v>
      </c>
      <c r="AM450" s="8">
        <f t="shared" si="353"/>
        <v>0</v>
      </c>
      <c r="AN450" s="8">
        <f t="shared" si="354"/>
        <v>0</v>
      </c>
      <c r="AO450" s="8">
        <f t="shared" si="355"/>
        <v>0</v>
      </c>
      <c r="AP450" s="8">
        <f t="shared" si="356"/>
        <v>0</v>
      </c>
      <c r="AQ450" s="8">
        <f t="shared" si="357"/>
        <v>0</v>
      </c>
      <c r="AR450" s="8">
        <f t="shared" si="358"/>
        <v>0</v>
      </c>
      <c r="AS450" s="8">
        <f t="shared" si="359"/>
        <v>0</v>
      </c>
      <c r="AT450" s="8">
        <f t="shared" si="360"/>
        <v>0</v>
      </c>
      <c r="AU450" s="8">
        <f t="shared" si="361"/>
        <v>0</v>
      </c>
      <c r="AV450" s="8">
        <f t="shared" si="362"/>
        <v>0</v>
      </c>
      <c r="AW450" s="8">
        <f t="shared" si="363"/>
        <v>0</v>
      </c>
      <c r="AX450" s="8">
        <f t="shared" si="364"/>
        <v>0</v>
      </c>
      <c r="AY450" s="8">
        <f t="shared" si="365"/>
        <v>0</v>
      </c>
      <c r="AZ450" s="8">
        <f t="shared" si="366"/>
        <v>0</v>
      </c>
      <c r="BA450" s="8">
        <f t="shared" si="367"/>
        <v>0</v>
      </c>
      <c r="BB450" s="8">
        <f t="shared" si="368"/>
        <v>0</v>
      </c>
      <c r="BC450" s="8">
        <f t="shared" si="369"/>
        <v>0</v>
      </c>
      <c r="BD450" s="8">
        <f t="shared" si="370"/>
        <v>0</v>
      </c>
      <c r="BE450" s="8">
        <f t="shared" si="371"/>
        <v>0</v>
      </c>
      <c r="BF450" s="8">
        <f t="shared" si="372"/>
        <v>0</v>
      </c>
      <c r="BG450" s="8">
        <f t="shared" si="373"/>
        <v>0</v>
      </c>
      <c r="BH450" s="8">
        <f t="shared" si="374"/>
        <v>0</v>
      </c>
      <c r="BI450" s="8">
        <f t="shared" si="375"/>
        <v>0</v>
      </c>
      <c r="BJ450" s="8">
        <f t="shared" si="376"/>
        <v>0</v>
      </c>
      <c r="BK450" s="8">
        <f t="shared" si="377"/>
        <v>0</v>
      </c>
      <c r="BL450" s="8">
        <f t="shared" si="378"/>
        <v>0</v>
      </c>
      <c r="BM450" s="8">
        <f t="shared" si="379"/>
        <v>0</v>
      </c>
      <c r="BN450" s="8">
        <f t="shared" si="389"/>
        <v>0</v>
      </c>
      <c r="BO450" s="8">
        <f t="shared" si="380"/>
        <v>0</v>
      </c>
      <c r="BP450" s="8">
        <f t="shared" si="381"/>
        <v>0</v>
      </c>
      <c r="BQ450" s="8">
        <f t="shared" si="382"/>
        <v>0</v>
      </c>
      <c r="BR450" s="8">
        <f t="shared" si="383"/>
        <v>0</v>
      </c>
      <c r="BS450" s="8">
        <f t="shared" si="384"/>
        <v>0</v>
      </c>
      <c r="BT450" s="44">
        <f t="shared" si="385"/>
        <v>0</v>
      </c>
      <c r="BU450" s="7"/>
    </row>
    <row r="451" spans="1:73" s="15" customFormat="1" ht="28.8" x14ac:dyDescent="0.3">
      <c r="A451" s="4" t="s">
        <v>3337</v>
      </c>
      <c r="B451" s="4" t="s">
        <v>4360</v>
      </c>
      <c r="C451" s="4">
        <v>2014</v>
      </c>
      <c r="D451" s="4" t="s">
        <v>3338</v>
      </c>
      <c r="E451" s="4">
        <v>28</v>
      </c>
      <c r="F451" s="4">
        <v>8</v>
      </c>
      <c r="G451" s="4"/>
      <c r="H451" s="4">
        <v>1125</v>
      </c>
      <c r="I451" s="4">
        <v>1137</v>
      </c>
      <c r="J451" s="4"/>
      <c r="K451" s="4">
        <v>4</v>
      </c>
      <c r="L451" s="4" t="s">
        <v>3339</v>
      </c>
      <c r="M451" s="4" t="s">
        <v>3340</v>
      </c>
      <c r="N451" s="4" t="s">
        <v>3341</v>
      </c>
      <c r="O451" s="4" t="s">
        <v>3342</v>
      </c>
      <c r="P451" s="4" t="s">
        <v>3343</v>
      </c>
      <c r="Q451" s="4" t="s">
        <v>3344</v>
      </c>
      <c r="R451" s="4" t="s">
        <v>34</v>
      </c>
      <c r="S451" s="4" t="s">
        <v>33</v>
      </c>
      <c r="T451" s="4" t="s">
        <v>3345</v>
      </c>
      <c r="U451" s="69"/>
      <c r="V451" s="57" t="s">
        <v>63</v>
      </c>
      <c r="W451" s="58" t="s">
        <v>26</v>
      </c>
      <c r="X451" s="58" t="str">
        <f t="shared" si="386"/>
        <v>NInorganic</v>
      </c>
      <c r="Y451" s="58" t="s">
        <v>191</v>
      </c>
      <c r="Z451" s="58" t="str">
        <f t="shared" si="387"/>
        <v>NHEMOLYSIS</v>
      </c>
      <c r="AA451" s="58" t="str">
        <f t="shared" si="388"/>
        <v>NInorganicHEMOLYSIS</v>
      </c>
      <c r="AB451" s="8"/>
      <c r="AC451" s="8"/>
      <c r="AD451" s="8"/>
      <c r="AE451" s="8"/>
      <c r="AF451" s="8"/>
      <c r="AG451" s="8"/>
      <c r="AH451" s="8"/>
      <c r="AI451" s="8"/>
      <c r="AJ451" s="8"/>
      <c r="AK451" s="8">
        <f t="shared" si="351"/>
        <v>0</v>
      </c>
      <c r="AL451" s="8">
        <f t="shared" si="352"/>
        <v>0</v>
      </c>
      <c r="AM451" s="8">
        <f t="shared" si="353"/>
        <v>0</v>
      </c>
      <c r="AN451" s="8">
        <f t="shared" si="354"/>
        <v>0</v>
      </c>
      <c r="AO451" s="8">
        <f t="shared" si="355"/>
        <v>0</v>
      </c>
      <c r="AP451" s="8">
        <f t="shared" si="356"/>
        <v>0</v>
      </c>
      <c r="AQ451" s="8">
        <f t="shared" si="357"/>
        <v>0</v>
      </c>
      <c r="AR451" s="8">
        <f t="shared" si="358"/>
        <v>0</v>
      </c>
      <c r="AS451" s="8">
        <f t="shared" si="359"/>
        <v>0</v>
      </c>
      <c r="AT451" s="8">
        <f t="shared" si="360"/>
        <v>0</v>
      </c>
      <c r="AU451" s="8">
        <f t="shared" si="361"/>
        <v>0</v>
      </c>
      <c r="AV451" s="8">
        <f t="shared" si="362"/>
        <v>0</v>
      </c>
      <c r="AW451" s="8">
        <f t="shared" si="363"/>
        <v>0</v>
      </c>
      <c r="AX451" s="8">
        <f t="shared" si="364"/>
        <v>0</v>
      </c>
      <c r="AY451" s="8">
        <f t="shared" si="365"/>
        <v>0</v>
      </c>
      <c r="AZ451" s="8">
        <f t="shared" si="366"/>
        <v>0</v>
      </c>
      <c r="BA451" s="8">
        <f t="shared" si="367"/>
        <v>0</v>
      </c>
      <c r="BB451" s="8">
        <f t="shared" si="368"/>
        <v>0</v>
      </c>
      <c r="BC451" s="8">
        <f t="shared" si="369"/>
        <v>0</v>
      </c>
      <c r="BD451" s="8">
        <f t="shared" si="370"/>
        <v>0</v>
      </c>
      <c r="BE451" s="8">
        <f t="shared" si="371"/>
        <v>0</v>
      </c>
      <c r="BF451" s="8">
        <f t="shared" si="372"/>
        <v>0</v>
      </c>
      <c r="BG451" s="8">
        <f t="shared" si="373"/>
        <v>0</v>
      </c>
      <c r="BH451" s="8">
        <f t="shared" si="374"/>
        <v>0</v>
      </c>
      <c r="BI451" s="8">
        <f t="shared" si="375"/>
        <v>0</v>
      </c>
      <c r="BJ451" s="8">
        <f t="shared" si="376"/>
        <v>0</v>
      </c>
      <c r="BK451" s="8">
        <f t="shared" si="377"/>
        <v>0</v>
      </c>
      <c r="BL451" s="8">
        <f t="shared" si="378"/>
        <v>0</v>
      </c>
      <c r="BM451" s="8">
        <f t="shared" si="379"/>
        <v>0</v>
      </c>
      <c r="BN451" s="8">
        <f t="shared" si="389"/>
        <v>0</v>
      </c>
      <c r="BO451" s="8">
        <f t="shared" si="380"/>
        <v>0</v>
      </c>
      <c r="BP451" s="8">
        <f t="shared" si="381"/>
        <v>0</v>
      </c>
      <c r="BQ451" s="8">
        <f t="shared" si="382"/>
        <v>0</v>
      </c>
      <c r="BR451" s="8">
        <f t="shared" si="383"/>
        <v>0</v>
      </c>
      <c r="BS451" s="8">
        <f t="shared" si="384"/>
        <v>0</v>
      </c>
      <c r="BT451" s="44">
        <f t="shared" si="385"/>
        <v>0</v>
      </c>
      <c r="BU451" s="7"/>
    </row>
    <row r="452" spans="1:73" s="15" customFormat="1" ht="28.8" x14ac:dyDescent="0.3">
      <c r="A452" s="4" t="s">
        <v>3346</v>
      </c>
      <c r="B452" s="4" t="s">
        <v>4361</v>
      </c>
      <c r="C452" s="4">
        <v>2014</v>
      </c>
      <c r="D452" s="4" t="s">
        <v>3347</v>
      </c>
      <c r="E452" s="4">
        <v>162</v>
      </c>
      <c r="F452" s="4">
        <v>42795</v>
      </c>
      <c r="G452" s="4"/>
      <c r="H452" s="4">
        <v>158</v>
      </c>
      <c r="I452" s="4">
        <v>167</v>
      </c>
      <c r="J452" s="4"/>
      <c r="K452" s="4"/>
      <c r="L452" s="4" t="s">
        <v>3348</v>
      </c>
      <c r="M452" s="4" t="s">
        <v>3349</v>
      </c>
      <c r="N452" s="4" t="s">
        <v>3350</v>
      </c>
      <c r="O452" s="4" t="s">
        <v>3351</v>
      </c>
      <c r="P452" s="4" t="s">
        <v>3352</v>
      </c>
      <c r="Q452" s="4" t="s">
        <v>3353</v>
      </c>
      <c r="R452" s="4" t="s">
        <v>34</v>
      </c>
      <c r="S452" s="4" t="s">
        <v>33</v>
      </c>
      <c r="T452" s="4" t="s">
        <v>3354</v>
      </c>
      <c r="U452" s="69"/>
      <c r="V452" s="57" t="s">
        <v>63</v>
      </c>
      <c r="W452" s="58" t="s">
        <v>26</v>
      </c>
      <c r="X452" s="58" t="str">
        <f t="shared" si="386"/>
        <v>NInorganic</v>
      </c>
      <c r="Y452" s="58" t="s">
        <v>191</v>
      </c>
      <c r="Z452" s="58" t="str">
        <f t="shared" si="387"/>
        <v>NHEMOLYSIS</v>
      </c>
      <c r="AA452" s="58" t="str">
        <f t="shared" si="388"/>
        <v>NInorganicHEMOLYSIS</v>
      </c>
      <c r="AB452" s="8"/>
      <c r="AC452" s="8"/>
      <c r="AD452" s="8"/>
      <c r="AE452" s="8"/>
      <c r="AF452" s="8"/>
      <c r="AG452" s="8"/>
      <c r="AH452" s="8"/>
      <c r="AI452" s="8"/>
      <c r="AJ452" s="8"/>
      <c r="AK452" s="8">
        <f t="shared" si="351"/>
        <v>0</v>
      </c>
      <c r="AL452" s="8">
        <f t="shared" si="352"/>
        <v>0</v>
      </c>
      <c r="AM452" s="8">
        <f t="shared" si="353"/>
        <v>0</v>
      </c>
      <c r="AN452" s="8">
        <f t="shared" si="354"/>
        <v>0</v>
      </c>
      <c r="AO452" s="8">
        <f t="shared" si="355"/>
        <v>0</v>
      </c>
      <c r="AP452" s="8">
        <f t="shared" si="356"/>
        <v>0</v>
      </c>
      <c r="AQ452" s="8">
        <f t="shared" si="357"/>
        <v>0</v>
      </c>
      <c r="AR452" s="8">
        <f t="shared" si="358"/>
        <v>0</v>
      </c>
      <c r="AS452" s="8">
        <f t="shared" si="359"/>
        <v>0</v>
      </c>
      <c r="AT452" s="8">
        <f t="shared" si="360"/>
        <v>0</v>
      </c>
      <c r="AU452" s="8">
        <f t="shared" si="361"/>
        <v>0</v>
      </c>
      <c r="AV452" s="8">
        <f t="shared" si="362"/>
        <v>0</v>
      </c>
      <c r="AW452" s="8">
        <f t="shared" si="363"/>
        <v>0</v>
      </c>
      <c r="AX452" s="8">
        <f t="shared" si="364"/>
        <v>0</v>
      </c>
      <c r="AY452" s="8">
        <f t="shared" si="365"/>
        <v>0</v>
      </c>
      <c r="AZ452" s="8">
        <f t="shared" si="366"/>
        <v>0</v>
      </c>
      <c r="BA452" s="8">
        <f t="shared" si="367"/>
        <v>0</v>
      </c>
      <c r="BB452" s="8">
        <f t="shared" si="368"/>
        <v>0</v>
      </c>
      <c r="BC452" s="8">
        <f t="shared" si="369"/>
        <v>0</v>
      </c>
      <c r="BD452" s="8">
        <f t="shared" si="370"/>
        <v>0</v>
      </c>
      <c r="BE452" s="8">
        <f t="shared" si="371"/>
        <v>0</v>
      </c>
      <c r="BF452" s="8">
        <f t="shared" si="372"/>
        <v>0</v>
      </c>
      <c r="BG452" s="8">
        <f t="shared" si="373"/>
        <v>0</v>
      </c>
      <c r="BH452" s="8">
        <f t="shared" si="374"/>
        <v>0</v>
      </c>
      <c r="BI452" s="8">
        <f t="shared" si="375"/>
        <v>0</v>
      </c>
      <c r="BJ452" s="8">
        <f t="shared" si="376"/>
        <v>0</v>
      </c>
      <c r="BK452" s="8">
        <f t="shared" si="377"/>
        <v>0</v>
      </c>
      <c r="BL452" s="8">
        <f t="shared" si="378"/>
        <v>0</v>
      </c>
      <c r="BM452" s="8">
        <f t="shared" si="379"/>
        <v>0</v>
      </c>
      <c r="BN452" s="8">
        <f t="shared" si="389"/>
        <v>0</v>
      </c>
      <c r="BO452" s="8">
        <f t="shared" si="380"/>
        <v>0</v>
      </c>
      <c r="BP452" s="8">
        <f t="shared" si="381"/>
        <v>0</v>
      </c>
      <c r="BQ452" s="8">
        <f t="shared" si="382"/>
        <v>0</v>
      </c>
      <c r="BR452" s="8">
        <f t="shared" si="383"/>
        <v>0</v>
      </c>
      <c r="BS452" s="8">
        <f t="shared" si="384"/>
        <v>0</v>
      </c>
      <c r="BT452" s="44">
        <f t="shared" si="385"/>
        <v>0</v>
      </c>
      <c r="BU452" s="7"/>
    </row>
    <row r="453" spans="1:73" s="15" customFormat="1" ht="28.8" x14ac:dyDescent="0.3">
      <c r="A453" s="4" t="s">
        <v>3355</v>
      </c>
      <c r="B453" s="4" t="s">
        <v>4362</v>
      </c>
      <c r="C453" s="4">
        <v>2014</v>
      </c>
      <c r="D453" s="4" t="s">
        <v>2745</v>
      </c>
      <c r="E453" s="4">
        <v>103</v>
      </c>
      <c r="F453" s="4">
        <v>1</v>
      </c>
      <c r="G453" s="4"/>
      <c r="H453" s="4">
        <v>305</v>
      </c>
      <c r="I453" s="4">
        <v>313</v>
      </c>
      <c r="J453" s="4"/>
      <c r="K453" s="4">
        <v>8</v>
      </c>
      <c r="L453" s="4" t="s">
        <v>3356</v>
      </c>
      <c r="M453" s="4" t="s">
        <v>3357</v>
      </c>
      <c r="N453" s="4" t="s">
        <v>3358</v>
      </c>
      <c r="O453" s="4" t="s">
        <v>3359</v>
      </c>
      <c r="P453" s="4" t="s">
        <v>3360</v>
      </c>
      <c r="Q453" s="4" t="s">
        <v>3361</v>
      </c>
      <c r="R453" s="4" t="s">
        <v>34</v>
      </c>
      <c r="S453" s="4" t="s">
        <v>33</v>
      </c>
      <c r="T453" s="4" t="s">
        <v>3362</v>
      </c>
      <c r="U453" s="69"/>
      <c r="V453" s="57" t="s">
        <v>63</v>
      </c>
      <c r="W453" s="58" t="s">
        <v>28</v>
      </c>
      <c r="X453" s="58" t="str">
        <f t="shared" si="386"/>
        <v>NPolymer-based</v>
      </c>
      <c r="Y453" s="58" t="s">
        <v>191</v>
      </c>
      <c r="Z453" s="58" t="str">
        <f t="shared" si="387"/>
        <v>NHEMOLYSIS</v>
      </c>
      <c r="AA453" s="58" t="str">
        <f t="shared" si="388"/>
        <v>NPolymer-basedHEMOLYSIS</v>
      </c>
      <c r="AB453" s="8"/>
      <c r="AC453" s="8"/>
      <c r="AD453" s="8"/>
      <c r="AE453" s="8"/>
      <c r="AF453" s="8"/>
      <c r="AG453" s="8"/>
      <c r="AH453" s="8"/>
      <c r="AI453" s="8"/>
      <c r="AJ453" s="8"/>
      <c r="AK453" s="8">
        <f t="shared" si="351"/>
        <v>0</v>
      </c>
      <c r="AL453" s="8">
        <f t="shared" si="352"/>
        <v>0</v>
      </c>
      <c r="AM453" s="8">
        <f t="shared" si="353"/>
        <v>0</v>
      </c>
      <c r="AN453" s="8">
        <f t="shared" si="354"/>
        <v>0</v>
      </c>
      <c r="AO453" s="8">
        <f t="shared" si="355"/>
        <v>0</v>
      </c>
      <c r="AP453" s="8">
        <f t="shared" si="356"/>
        <v>0</v>
      </c>
      <c r="AQ453" s="8">
        <f t="shared" si="357"/>
        <v>0</v>
      </c>
      <c r="AR453" s="8">
        <f t="shared" si="358"/>
        <v>0</v>
      </c>
      <c r="AS453" s="8">
        <f t="shared" si="359"/>
        <v>0</v>
      </c>
      <c r="AT453" s="8">
        <f t="shared" si="360"/>
        <v>0</v>
      </c>
      <c r="AU453" s="8">
        <f t="shared" si="361"/>
        <v>0</v>
      </c>
      <c r="AV453" s="8">
        <f t="shared" si="362"/>
        <v>0</v>
      </c>
      <c r="AW453" s="8">
        <f t="shared" si="363"/>
        <v>0</v>
      </c>
      <c r="AX453" s="8">
        <f t="shared" si="364"/>
        <v>0</v>
      </c>
      <c r="AY453" s="8">
        <f t="shared" si="365"/>
        <v>0</v>
      </c>
      <c r="AZ453" s="8">
        <f t="shared" si="366"/>
        <v>0</v>
      </c>
      <c r="BA453" s="8">
        <f t="shared" si="367"/>
        <v>0</v>
      </c>
      <c r="BB453" s="8">
        <f t="shared" si="368"/>
        <v>0</v>
      </c>
      <c r="BC453" s="8">
        <f t="shared" si="369"/>
        <v>0</v>
      </c>
      <c r="BD453" s="8">
        <f t="shared" si="370"/>
        <v>0</v>
      </c>
      <c r="BE453" s="8">
        <f t="shared" si="371"/>
        <v>0</v>
      </c>
      <c r="BF453" s="8">
        <f t="shared" si="372"/>
        <v>0</v>
      </c>
      <c r="BG453" s="8">
        <f t="shared" si="373"/>
        <v>0</v>
      </c>
      <c r="BH453" s="8">
        <f t="shared" si="374"/>
        <v>0</v>
      </c>
      <c r="BI453" s="8">
        <f t="shared" si="375"/>
        <v>0</v>
      </c>
      <c r="BJ453" s="8">
        <f t="shared" si="376"/>
        <v>0</v>
      </c>
      <c r="BK453" s="8">
        <f t="shared" si="377"/>
        <v>0</v>
      </c>
      <c r="BL453" s="8">
        <f t="shared" si="378"/>
        <v>0</v>
      </c>
      <c r="BM453" s="8">
        <f t="shared" si="379"/>
        <v>0</v>
      </c>
      <c r="BN453" s="8">
        <f t="shared" si="389"/>
        <v>0</v>
      </c>
      <c r="BO453" s="8">
        <f t="shared" si="380"/>
        <v>0</v>
      </c>
      <c r="BP453" s="8">
        <f t="shared" si="381"/>
        <v>0</v>
      </c>
      <c r="BQ453" s="8">
        <f t="shared" si="382"/>
        <v>0</v>
      </c>
      <c r="BR453" s="8">
        <f t="shared" si="383"/>
        <v>0</v>
      </c>
      <c r="BS453" s="8">
        <f t="shared" si="384"/>
        <v>0</v>
      </c>
      <c r="BT453" s="44">
        <f t="shared" si="385"/>
        <v>0</v>
      </c>
      <c r="BU453" s="7"/>
    </row>
    <row r="454" spans="1:73" s="15" customFormat="1" ht="28.8" x14ac:dyDescent="0.3">
      <c r="A454" s="4" t="s">
        <v>3363</v>
      </c>
      <c r="B454" s="4" t="s">
        <v>4363</v>
      </c>
      <c r="C454" s="4">
        <v>2014</v>
      </c>
      <c r="D454" s="4" t="s">
        <v>3364</v>
      </c>
      <c r="E454" s="4">
        <v>34</v>
      </c>
      <c r="F454" s="4">
        <v>2</v>
      </c>
      <c r="G454" s="4"/>
      <c r="H454" s="4">
        <v>255</v>
      </c>
      <c r="I454" s="4">
        <v>265</v>
      </c>
      <c r="J454" s="4"/>
      <c r="K454" s="4">
        <v>16</v>
      </c>
      <c r="L454" s="4" t="s">
        <v>3365</v>
      </c>
      <c r="M454" s="4" t="s">
        <v>3366</v>
      </c>
      <c r="N454" s="4" t="s">
        <v>3367</v>
      </c>
      <c r="O454" s="4" t="s">
        <v>3368</v>
      </c>
      <c r="P454" s="4" t="s">
        <v>3369</v>
      </c>
      <c r="Q454" s="4" t="s">
        <v>3370</v>
      </c>
      <c r="R454" s="4" t="s">
        <v>34</v>
      </c>
      <c r="S454" s="4" t="s">
        <v>33</v>
      </c>
      <c r="T454" s="4" t="s">
        <v>3371</v>
      </c>
      <c r="U454" s="69"/>
      <c r="V454" s="57" t="s">
        <v>63</v>
      </c>
      <c r="W454" s="58" t="s">
        <v>26</v>
      </c>
      <c r="X454" s="58" t="str">
        <f t="shared" si="386"/>
        <v>NInorganic</v>
      </c>
      <c r="Y454" s="58" t="s">
        <v>191</v>
      </c>
      <c r="Z454" s="58" t="str">
        <f t="shared" si="387"/>
        <v>NHEMOLYSIS</v>
      </c>
      <c r="AA454" s="58" t="str">
        <f t="shared" si="388"/>
        <v>NInorganicHEMOLYSIS</v>
      </c>
      <c r="AB454" s="8"/>
      <c r="AC454" s="8"/>
      <c r="AD454" s="8"/>
      <c r="AE454" s="8"/>
      <c r="AF454" s="8"/>
      <c r="AG454" s="8"/>
      <c r="AH454" s="8"/>
      <c r="AI454" s="8"/>
      <c r="AJ454" s="8"/>
      <c r="AK454" s="8">
        <f t="shared" si="351"/>
        <v>0</v>
      </c>
      <c r="AL454" s="8">
        <f t="shared" si="352"/>
        <v>0</v>
      </c>
      <c r="AM454" s="8">
        <f t="shared" si="353"/>
        <v>0</v>
      </c>
      <c r="AN454" s="8">
        <f t="shared" si="354"/>
        <v>0</v>
      </c>
      <c r="AO454" s="8">
        <f t="shared" si="355"/>
        <v>0</v>
      </c>
      <c r="AP454" s="8">
        <f t="shared" si="356"/>
        <v>0</v>
      </c>
      <c r="AQ454" s="8">
        <f t="shared" si="357"/>
        <v>0</v>
      </c>
      <c r="AR454" s="8">
        <f t="shared" si="358"/>
        <v>0</v>
      </c>
      <c r="AS454" s="8">
        <f t="shared" si="359"/>
        <v>0</v>
      </c>
      <c r="AT454" s="8">
        <f t="shared" si="360"/>
        <v>0</v>
      </c>
      <c r="AU454" s="8">
        <f t="shared" si="361"/>
        <v>0</v>
      </c>
      <c r="AV454" s="8">
        <f t="shared" si="362"/>
        <v>0</v>
      </c>
      <c r="AW454" s="8">
        <f t="shared" si="363"/>
        <v>0</v>
      </c>
      <c r="AX454" s="8">
        <f t="shared" si="364"/>
        <v>0</v>
      </c>
      <c r="AY454" s="8">
        <f t="shared" si="365"/>
        <v>0</v>
      </c>
      <c r="AZ454" s="8">
        <f t="shared" si="366"/>
        <v>0</v>
      </c>
      <c r="BA454" s="8">
        <f t="shared" si="367"/>
        <v>0</v>
      </c>
      <c r="BB454" s="8">
        <f t="shared" si="368"/>
        <v>0</v>
      </c>
      <c r="BC454" s="8">
        <f t="shared" si="369"/>
        <v>0</v>
      </c>
      <c r="BD454" s="8">
        <f t="shared" si="370"/>
        <v>0</v>
      </c>
      <c r="BE454" s="8">
        <f t="shared" si="371"/>
        <v>0</v>
      </c>
      <c r="BF454" s="8">
        <f t="shared" si="372"/>
        <v>0</v>
      </c>
      <c r="BG454" s="8">
        <f t="shared" si="373"/>
        <v>0</v>
      </c>
      <c r="BH454" s="8">
        <f t="shared" si="374"/>
        <v>0</v>
      </c>
      <c r="BI454" s="8">
        <f t="shared" si="375"/>
        <v>0</v>
      </c>
      <c r="BJ454" s="8">
        <f t="shared" si="376"/>
        <v>0</v>
      </c>
      <c r="BK454" s="8">
        <f t="shared" si="377"/>
        <v>0</v>
      </c>
      <c r="BL454" s="8">
        <f t="shared" si="378"/>
        <v>0</v>
      </c>
      <c r="BM454" s="8">
        <f t="shared" si="379"/>
        <v>0</v>
      </c>
      <c r="BN454" s="8">
        <f t="shared" si="389"/>
        <v>0</v>
      </c>
      <c r="BO454" s="8">
        <f t="shared" si="380"/>
        <v>0</v>
      </c>
      <c r="BP454" s="8">
        <f t="shared" si="381"/>
        <v>0</v>
      </c>
      <c r="BQ454" s="8">
        <f t="shared" si="382"/>
        <v>0</v>
      </c>
      <c r="BR454" s="8">
        <f t="shared" si="383"/>
        <v>0</v>
      </c>
      <c r="BS454" s="8">
        <f t="shared" si="384"/>
        <v>0</v>
      </c>
      <c r="BT454" s="44">
        <f t="shared" si="385"/>
        <v>0</v>
      </c>
      <c r="BU454" s="7"/>
    </row>
    <row r="455" spans="1:73" s="15" customFormat="1" ht="28.8" x14ac:dyDescent="0.3">
      <c r="A455" s="4" t="s">
        <v>3372</v>
      </c>
      <c r="B455" s="4" t="s">
        <v>4364</v>
      </c>
      <c r="C455" s="4">
        <v>2014</v>
      </c>
      <c r="D455" s="4" t="s">
        <v>3373</v>
      </c>
      <c r="E455" s="4">
        <v>118</v>
      </c>
      <c r="F455" s="4">
        <v>51</v>
      </c>
      <c r="G455" s="4"/>
      <c r="H455" s="4">
        <v>29739</v>
      </c>
      <c r="I455" s="4">
        <v>29749</v>
      </c>
      <c r="J455" s="4"/>
      <c r="K455" s="4">
        <v>7</v>
      </c>
      <c r="L455" s="4" t="s">
        <v>3374</v>
      </c>
      <c r="M455" s="4" t="s">
        <v>3375</v>
      </c>
      <c r="N455" s="4" t="s">
        <v>3376</v>
      </c>
      <c r="O455" s="4" t="s">
        <v>3377</v>
      </c>
      <c r="P455" s="4" t="s">
        <v>3378</v>
      </c>
      <c r="Q455" s="4"/>
      <c r="R455" s="4" t="s">
        <v>34</v>
      </c>
      <c r="S455" s="4" t="s">
        <v>33</v>
      </c>
      <c r="T455" s="4" t="s">
        <v>3379</v>
      </c>
      <c r="U455" s="69"/>
      <c r="V455" s="57" t="s">
        <v>63</v>
      </c>
      <c r="W455" s="58" t="s">
        <v>26</v>
      </c>
      <c r="X455" s="58" t="str">
        <f t="shared" si="386"/>
        <v>NInorganic</v>
      </c>
      <c r="Y455" s="58" t="s">
        <v>191</v>
      </c>
      <c r="Z455" s="58" t="str">
        <f t="shared" si="387"/>
        <v>NHEMOLYSIS</v>
      </c>
      <c r="AA455" s="58" t="str">
        <f t="shared" si="388"/>
        <v>NInorganicHEMOLYSIS</v>
      </c>
      <c r="AB455" s="8"/>
      <c r="AC455" s="8"/>
      <c r="AD455" s="8"/>
      <c r="AE455" s="8"/>
      <c r="AF455" s="8"/>
      <c r="AG455" s="8"/>
      <c r="AH455" s="8"/>
      <c r="AI455" s="8"/>
      <c r="AJ455" s="8"/>
      <c r="AK455" s="8">
        <f t="shared" si="351"/>
        <v>0</v>
      </c>
      <c r="AL455" s="8">
        <f t="shared" si="352"/>
        <v>0</v>
      </c>
      <c r="AM455" s="8">
        <f t="shared" si="353"/>
        <v>0</v>
      </c>
      <c r="AN455" s="8">
        <f t="shared" si="354"/>
        <v>0</v>
      </c>
      <c r="AO455" s="8">
        <f t="shared" si="355"/>
        <v>0</v>
      </c>
      <c r="AP455" s="8">
        <f t="shared" si="356"/>
        <v>0</v>
      </c>
      <c r="AQ455" s="8">
        <f t="shared" si="357"/>
        <v>0</v>
      </c>
      <c r="AR455" s="8">
        <f t="shared" si="358"/>
        <v>0</v>
      </c>
      <c r="AS455" s="8">
        <f t="shared" si="359"/>
        <v>0</v>
      </c>
      <c r="AT455" s="8">
        <f t="shared" si="360"/>
        <v>0</v>
      </c>
      <c r="AU455" s="8">
        <f t="shared" si="361"/>
        <v>0</v>
      </c>
      <c r="AV455" s="8">
        <f t="shared" si="362"/>
        <v>0</v>
      </c>
      <c r="AW455" s="8">
        <f t="shared" si="363"/>
        <v>0</v>
      </c>
      <c r="AX455" s="8">
        <f t="shared" si="364"/>
        <v>0</v>
      </c>
      <c r="AY455" s="8">
        <f t="shared" si="365"/>
        <v>0</v>
      </c>
      <c r="AZ455" s="8">
        <f t="shared" si="366"/>
        <v>0</v>
      </c>
      <c r="BA455" s="8">
        <f t="shared" si="367"/>
        <v>0</v>
      </c>
      <c r="BB455" s="8">
        <f t="shared" si="368"/>
        <v>0</v>
      </c>
      <c r="BC455" s="8">
        <f t="shared" si="369"/>
        <v>0</v>
      </c>
      <c r="BD455" s="8">
        <f t="shared" si="370"/>
        <v>0</v>
      </c>
      <c r="BE455" s="8">
        <f t="shared" si="371"/>
        <v>0</v>
      </c>
      <c r="BF455" s="8">
        <f t="shared" si="372"/>
        <v>0</v>
      </c>
      <c r="BG455" s="8">
        <f t="shared" si="373"/>
        <v>0</v>
      </c>
      <c r="BH455" s="8">
        <f t="shared" si="374"/>
        <v>0</v>
      </c>
      <c r="BI455" s="8">
        <f t="shared" si="375"/>
        <v>0</v>
      </c>
      <c r="BJ455" s="8">
        <f t="shared" si="376"/>
        <v>0</v>
      </c>
      <c r="BK455" s="8">
        <f t="shared" si="377"/>
        <v>0</v>
      </c>
      <c r="BL455" s="8">
        <f t="shared" si="378"/>
        <v>0</v>
      </c>
      <c r="BM455" s="8">
        <f t="shared" si="379"/>
        <v>0</v>
      </c>
      <c r="BN455" s="8">
        <f t="shared" si="389"/>
        <v>0</v>
      </c>
      <c r="BO455" s="8">
        <f t="shared" si="380"/>
        <v>0</v>
      </c>
      <c r="BP455" s="8">
        <f t="shared" si="381"/>
        <v>0</v>
      </c>
      <c r="BQ455" s="8">
        <f t="shared" si="382"/>
        <v>0</v>
      </c>
      <c r="BR455" s="8">
        <f t="shared" si="383"/>
        <v>0</v>
      </c>
      <c r="BS455" s="8">
        <f t="shared" si="384"/>
        <v>0</v>
      </c>
      <c r="BT455" s="44">
        <f t="shared" si="385"/>
        <v>0</v>
      </c>
      <c r="BU455" s="7"/>
    </row>
    <row r="456" spans="1:73" s="15" customFormat="1" ht="28.8" x14ac:dyDescent="0.3">
      <c r="A456" s="4" t="s">
        <v>3380</v>
      </c>
      <c r="B456" s="4" t="s">
        <v>4365</v>
      </c>
      <c r="C456" s="4">
        <v>2013</v>
      </c>
      <c r="D456" s="4" t="s">
        <v>3381</v>
      </c>
      <c r="E456" s="4">
        <v>7</v>
      </c>
      <c r="F456" s="4">
        <v>4</v>
      </c>
      <c r="G456" s="4"/>
      <c r="H456" s="4">
        <v>175</v>
      </c>
      <c r="I456" s="4">
        <v>184</v>
      </c>
      <c r="J456" s="4"/>
      <c r="K456" s="4">
        <v>5</v>
      </c>
      <c r="L456" s="4" t="s">
        <v>3382</v>
      </c>
      <c r="M456" s="4" t="s">
        <v>3383</v>
      </c>
      <c r="N456" s="4" t="s">
        <v>3384</v>
      </c>
      <c r="O456" s="4" t="s">
        <v>3385</v>
      </c>
      <c r="P456" s="4" t="s">
        <v>3386</v>
      </c>
      <c r="Q456" s="4" t="s">
        <v>3387</v>
      </c>
      <c r="R456" s="4" t="s">
        <v>34</v>
      </c>
      <c r="S456" s="4" t="s">
        <v>33</v>
      </c>
      <c r="T456" s="4" t="s">
        <v>3388</v>
      </c>
      <c r="U456" s="69"/>
      <c r="V456" s="57" t="s">
        <v>63</v>
      </c>
      <c r="W456" s="58" t="s">
        <v>26</v>
      </c>
      <c r="X456" s="58" t="str">
        <f t="shared" si="386"/>
        <v>NInorganic</v>
      </c>
      <c r="Y456" s="58" t="s">
        <v>191</v>
      </c>
      <c r="Z456" s="58" t="str">
        <f t="shared" si="387"/>
        <v>NHEMOLYSIS</v>
      </c>
      <c r="AA456" s="58" t="str">
        <f t="shared" si="388"/>
        <v>NInorganicHEMOLYSIS</v>
      </c>
      <c r="AB456" s="8"/>
      <c r="AC456" s="8"/>
      <c r="AD456" s="8"/>
      <c r="AE456" s="8"/>
      <c r="AF456" s="8"/>
      <c r="AG456" s="8"/>
      <c r="AH456" s="8"/>
      <c r="AI456" s="8"/>
      <c r="AJ456" s="8"/>
      <c r="AK456" s="8">
        <f t="shared" si="351"/>
        <v>0</v>
      </c>
      <c r="AL456" s="8">
        <f t="shared" si="352"/>
        <v>0</v>
      </c>
      <c r="AM456" s="8">
        <f t="shared" si="353"/>
        <v>0</v>
      </c>
      <c r="AN456" s="8">
        <f t="shared" si="354"/>
        <v>0</v>
      </c>
      <c r="AO456" s="8">
        <f t="shared" si="355"/>
        <v>0</v>
      </c>
      <c r="AP456" s="8">
        <f t="shared" si="356"/>
        <v>0</v>
      </c>
      <c r="AQ456" s="8">
        <f t="shared" si="357"/>
        <v>0</v>
      </c>
      <c r="AR456" s="8">
        <f t="shared" si="358"/>
        <v>0</v>
      </c>
      <c r="AS456" s="8">
        <f t="shared" si="359"/>
        <v>0</v>
      </c>
      <c r="AT456" s="8">
        <f t="shared" si="360"/>
        <v>0</v>
      </c>
      <c r="AU456" s="8">
        <f t="shared" si="361"/>
        <v>0</v>
      </c>
      <c r="AV456" s="8">
        <f t="shared" si="362"/>
        <v>0</v>
      </c>
      <c r="AW456" s="8">
        <f t="shared" si="363"/>
        <v>0</v>
      </c>
      <c r="AX456" s="8">
        <f t="shared" si="364"/>
        <v>0</v>
      </c>
      <c r="AY456" s="8">
        <f t="shared" si="365"/>
        <v>0</v>
      </c>
      <c r="AZ456" s="8">
        <f t="shared" si="366"/>
        <v>0</v>
      </c>
      <c r="BA456" s="8">
        <f t="shared" si="367"/>
        <v>0</v>
      </c>
      <c r="BB456" s="8">
        <f t="shared" si="368"/>
        <v>0</v>
      </c>
      <c r="BC456" s="8">
        <f t="shared" si="369"/>
        <v>0</v>
      </c>
      <c r="BD456" s="8">
        <f t="shared" si="370"/>
        <v>0</v>
      </c>
      <c r="BE456" s="8">
        <f t="shared" si="371"/>
        <v>0</v>
      </c>
      <c r="BF456" s="8">
        <f t="shared" si="372"/>
        <v>0</v>
      </c>
      <c r="BG456" s="8">
        <f t="shared" si="373"/>
        <v>0</v>
      </c>
      <c r="BH456" s="8">
        <f t="shared" si="374"/>
        <v>0</v>
      </c>
      <c r="BI456" s="8">
        <f t="shared" si="375"/>
        <v>0</v>
      </c>
      <c r="BJ456" s="8">
        <f t="shared" si="376"/>
        <v>0</v>
      </c>
      <c r="BK456" s="8">
        <f t="shared" si="377"/>
        <v>0</v>
      </c>
      <c r="BL456" s="8">
        <f t="shared" si="378"/>
        <v>0</v>
      </c>
      <c r="BM456" s="8">
        <f t="shared" si="379"/>
        <v>0</v>
      </c>
      <c r="BN456" s="8">
        <f t="shared" si="389"/>
        <v>0</v>
      </c>
      <c r="BO456" s="8">
        <f t="shared" si="380"/>
        <v>0</v>
      </c>
      <c r="BP456" s="8">
        <f t="shared" si="381"/>
        <v>0</v>
      </c>
      <c r="BQ456" s="8">
        <f t="shared" si="382"/>
        <v>0</v>
      </c>
      <c r="BR456" s="8">
        <f t="shared" si="383"/>
        <v>0</v>
      </c>
      <c r="BS456" s="8">
        <f t="shared" si="384"/>
        <v>0</v>
      </c>
      <c r="BT456" s="44">
        <f t="shared" si="385"/>
        <v>0</v>
      </c>
      <c r="BU456" s="7"/>
    </row>
    <row r="457" spans="1:73" s="15" customFormat="1" ht="28.8" x14ac:dyDescent="0.3">
      <c r="A457" s="4" t="s">
        <v>3389</v>
      </c>
      <c r="B457" s="4" t="s">
        <v>4366</v>
      </c>
      <c r="C457" s="4">
        <v>2013</v>
      </c>
      <c r="D457" s="4" t="s">
        <v>3049</v>
      </c>
      <c r="E457" s="4">
        <v>1</v>
      </c>
      <c r="F457" s="4">
        <v>11</v>
      </c>
      <c r="G457" s="4"/>
      <c r="H457" s="4">
        <v>1417</v>
      </c>
      <c r="I457" s="4">
        <v>1431</v>
      </c>
      <c r="J457" s="4"/>
      <c r="K457" s="4">
        <v>11</v>
      </c>
      <c r="L457" s="4" t="s">
        <v>3390</v>
      </c>
      <c r="M457" s="4" t="s">
        <v>3391</v>
      </c>
      <c r="N457" s="4" t="s">
        <v>3392</v>
      </c>
      <c r="O457" s="4" t="s">
        <v>3393</v>
      </c>
      <c r="P457" s="4" t="s">
        <v>3394</v>
      </c>
      <c r="Q457" s="4" t="s">
        <v>3395</v>
      </c>
      <c r="R457" s="4" t="s">
        <v>34</v>
      </c>
      <c r="S457" s="4" t="s">
        <v>33</v>
      </c>
      <c r="T457" s="4" t="s">
        <v>3396</v>
      </c>
      <c r="U457" s="69"/>
      <c r="V457" s="57" t="s">
        <v>63</v>
      </c>
      <c r="W457" s="58" t="s">
        <v>28</v>
      </c>
      <c r="X457" s="58" t="str">
        <f t="shared" si="386"/>
        <v>NPolymer-based</v>
      </c>
      <c r="Y457" s="58" t="s">
        <v>191</v>
      </c>
      <c r="Z457" s="58" t="str">
        <f t="shared" si="387"/>
        <v>NHEMOLYSIS</v>
      </c>
      <c r="AA457" s="58" t="str">
        <f t="shared" si="388"/>
        <v>NPolymer-basedHEMOLYSIS</v>
      </c>
      <c r="AB457" s="8"/>
      <c r="AC457" s="8"/>
      <c r="AD457" s="8"/>
      <c r="AE457" s="8"/>
      <c r="AF457" s="8"/>
      <c r="AG457" s="8"/>
      <c r="AH457" s="8"/>
      <c r="AI457" s="8"/>
      <c r="AJ457" s="8"/>
      <c r="AK457" s="8">
        <f t="shared" si="351"/>
        <v>0</v>
      </c>
      <c r="AL457" s="8">
        <f t="shared" si="352"/>
        <v>0</v>
      </c>
      <c r="AM457" s="8">
        <f t="shared" si="353"/>
        <v>0</v>
      </c>
      <c r="AN457" s="8">
        <f t="shared" si="354"/>
        <v>0</v>
      </c>
      <c r="AO457" s="8">
        <f t="shared" si="355"/>
        <v>0</v>
      </c>
      <c r="AP457" s="8">
        <f t="shared" si="356"/>
        <v>0</v>
      </c>
      <c r="AQ457" s="8">
        <f t="shared" si="357"/>
        <v>0</v>
      </c>
      <c r="AR457" s="8">
        <f t="shared" si="358"/>
        <v>0</v>
      </c>
      <c r="AS457" s="8">
        <f t="shared" si="359"/>
        <v>0</v>
      </c>
      <c r="AT457" s="8">
        <f t="shared" si="360"/>
        <v>0</v>
      </c>
      <c r="AU457" s="8">
        <f t="shared" si="361"/>
        <v>0</v>
      </c>
      <c r="AV457" s="8">
        <f t="shared" si="362"/>
        <v>0</v>
      </c>
      <c r="AW457" s="8">
        <f t="shared" si="363"/>
        <v>0</v>
      </c>
      <c r="AX457" s="8">
        <f t="shared" si="364"/>
        <v>0</v>
      </c>
      <c r="AY457" s="8">
        <f t="shared" si="365"/>
        <v>0</v>
      </c>
      <c r="AZ457" s="8">
        <f t="shared" si="366"/>
        <v>0</v>
      </c>
      <c r="BA457" s="8">
        <f t="shared" si="367"/>
        <v>0</v>
      </c>
      <c r="BB457" s="8">
        <f t="shared" si="368"/>
        <v>0</v>
      </c>
      <c r="BC457" s="8">
        <f t="shared" si="369"/>
        <v>0</v>
      </c>
      <c r="BD457" s="8">
        <f t="shared" si="370"/>
        <v>0</v>
      </c>
      <c r="BE457" s="8">
        <f t="shared" si="371"/>
        <v>0</v>
      </c>
      <c r="BF457" s="8">
        <f t="shared" si="372"/>
        <v>0</v>
      </c>
      <c r="BG457" s="8">
        <f t="shared" si="373"/>
        <v>0</v>
      </c>
      <c r="BH457" s="8">
        <f t="shared" si="374"/>
        <v>0</v>
      </c>
      <c r="BI457" s="8">
        <f t="shared" si="375"/>
        <v>0</v>
      </c>
      <c r="BJ457" s="8">
        <f t="shared" si="376"/>
        <v>0</v>
      </c>
      <c r="BK457" s="8">
        <f t="shared" si="377"/>
        <v>0</v>
      </c>
      <c r="BL457" s="8">
        <f t="shared" si="378"/>
        <v>0</v>
      </c>
      <c r="BM457" s="8">
        <f t="shared" si="379"/>
        <v>0</v>
      </c>
      <c r="BN457" s="8">
        <f t="shared" si="389"/>
        <v>0</v>
      </c>
      <c r="BO457" s="8">
        <f t="shared" si="380"/>
        <v>0</v>
      </c>
      <c r="BP457" s="8">
        <f t="shared" si="381"/>
        <v>0</v>
      </c>
      <c r="BQ457" s="8">
        <f t="shared" si="382"/>
        <v>0</v>
      </c>
      <c r="BR457" s="8">
        <f t="shared" si="383"/>
        <v>0</v>
      </c>
      <c r="BS457" s="8">
        <f t="shared" si="384"/>
        <v>0</v>
      </c>
      <c r="BT457" s="44">
        <f t="shared" si="385"/>
        <v>0</v>
      </c>
      <c r="BU457" s="7"/>
    </row>
    <row r="458" spans="1:73" s="15" customFormat="1" ht="28.8" x14ac:dyDescent="0.3">
      <c r="A458" s="4" t="s">
        <v>3397</v>
      </c>
      <c r="B458" s="4" t="s">
        <v>4367</v>
      </c>
      <c r="C458" s="4">
        <v>2013</v>
      </c>
      <c r="D458" s="4" t="s">
        <v>3209</v>
      </c>
      <c r="E458" s="4">
        <v>37</v>
      </c>
      <c r="F458" s="4">
        <v>10</v>
      </c>
      <c r="G458" s="4"/>
      <c r="H458" s="4">
        <v>3024</v>
      </c>
      <c r="I458" s="4">
        <v>3029</v>
      </c>
      <c r="J458" s="4"/>
      <c r="K458" s="4">
        <v>4</v>
      </c>
      <c r="L458" s="4" t="s">
        <v>3398</v>
      </c>
      <c r="M458" s="4" t="s">
        <v>3399</v>
      </c>
      <c r="N458" s="4" t="s">
        <v>3400</v>
      </c>
      <c r="O458" s="4" t="s">
        <v>3401</v>
      </c>
      <c r="P458" s="4" t="s">
        <v>3402</v>
      </c>
      <c r="Q458" s="4"/>
      <c r="R458" s="4" t="s">
        <v>34</v>
      </c>
      <c r="S458" s="4" t="s">
        <v>33</v>
      </c>
      <c r="T458" s="4" t="s">
        <v>3403</v>
      </c>
      <c r="U458" s="69"/>
      <c r="V458" s="57" t="s">
        <v>63</v>
      </c>
      <c r="W458" s="58" t="s">
        <v>26</v>
      </c>
      <c r="X458" s="58" t="str">
        <f t="shared" si="386"/>
        <v>NInorganic</v>
      </c>
      <c r="Y458" s="58" t="s">
        <v>191</v>
      </c>
      <c r="Z458" s="58" t="str">
        <f t="shared" si="387"/>
        <v>NHEMOLYSIS</v>
      </c>
      <c r="AA458" s="58" t="str">
        <f t="shared" si="388"/>
        <v>NInorganicHEMOLYSIS</v>
      </c>
      <c r="AB458" s="8"/>
      <c r="AC458" s="8"/>
      <c r="AD458" s="8"/>
      <c r="AE458" s="8"/>
      <c r="AF458" s="8"/>
      <c r="AG458" s="8"/>
      <c r="AH458" s="8"/>
      <c r="AI458" s="8"/>
      <c r="AJ458" s="8"/>
      <c r="AK458" s="8">
        <f t="shared" si="351"/>
        <v>0</v>
      </c>
      <c r="AL458" s="8">
        <f t="shared" si="352"/>
        <v>0</v>
      </c>
      <c r="AM458" s="8">
        <f t="shared" si="353"/>
        <v>0</v>
      </c>
      <c r="AN458" s="8">
        <f t="shared" si="354"/>
        <v>0</v>
      </c>
      <c r="AO458" s="8">
        <f t="shared" si="355"/>
        <v>0</v>
      </c>
      <c r="AP458" s="8">
        <f t="shared" si="356"/>
        <v>0</v>
      </c>
      <c r="AQ458" s="8">
        <f t="shared" si="357"/>
        <v>0</v>
      </c>
      <c r="AR458" s="8">
        <f t="shared" si="358"/>
        <v>0</v>
      </c>
      <c r="AS458" s="8">
        <f t="shared" si="359"/>
        <v>0</v>
      </c>
      <c r="AT458" s="8">
        <f t="shared" si="360"/>
        <v>0</v>
      </c>
      <c r="AU458" s="8">
        <f t="shared" si="361"/>
        <v>0</v>
      </c>
      <c r="AV458" s="8">
        <f t="shared" si="362"/>
        <v>0</v>
      </c>
      <c r="AW458" s="8">
        <f t="shared" si="363"/>
        <v>0</v>
      </c>
      <c r="AX458" s="8">
        <f t="shared" si="364"/>
        <v>0</v>
      </c>
      <c r="AY458" s="8">
        <f t="shared" si="365"/>
        <v>0</v>
      </c>
      <c r="AZ458" s="8">
        <f t="shared" si="366"/>
        <v>0</v>
      </c>
      <c r="BA458" s="8">
        <f t="shared" si="367"/>
        <v>0</v>
      </c>
      <c r="BB458" s="8">
        <f t="shared" si="368"/>
        <v>0</v>
      </c>
      <c r="BC458" s="8">
        <f t="shared" si="369"/>
        <v>0</v>
      </c>
      <c r="BD458" s="8">
        <f t="shared" si="370"/>
        <v>0</v>
      </c>
      <c r="BE458" s="8">
        <f t="shared" si="371"/>
        <v>0</v>
      </c>
      <c r="BF458" s="8">
        <f t="shared" si="372"/>
        <v>0</v>
      </c>
      <c r="BG458" s="8">
        <f t="shared" si="373"/>
        <v>0</v>
      </c>
      <c r="BH458" s="8">
        <f t="shared" si="374"/>
        <v>0</v>
      </c>
      <c r="BI458" s="8">
        <f t="shared" si="375"/>
        <v>0</v>
      </c>
      <c r="BJ458" s="8">
        <f t="shared" si="376"/>
        <v>0</v>
      </c>
      <c r="BK458" s="8">
        <f t="shared" si="377"/>
        <v>0</v>
      </c>
      <c r="BL458" s="8">
        <f t="shared" si="378"/>
        <v>0</v>
      </c>
      <c r="BM458" s="8">
        <f t="shared" si="379"/>
        <v>0</v>
      </c>
      <c r="BN458" s="8">
        <f t="shared" si="389"/>
        <v>0</v>
      </c>
      <c r="BO458" s="8">
        <f t="shared" si="380"/>
        <v>0</v>
      </c>
      <c r="BP458" s="8">
        <f t="shared" si="381"/>
        <v>0</v>
      </c>
      <c r="BQ458" s="8">
        <f t="shared" si="382"/>
        <v>0</v>
      </c>
      <c r="BR458" s="8">
        <f t="shared" si="383"/>
        <v>0</v>
      </c>
      <c r="BS458" s="8">
        <f t="shared" si="384"/>
        <v>0</v>
      </c>
      <c r="BT458" s="44">
        <f t="shared" si="385"/>
        <v>0</v>
      </c>
      <c r="BU458" s="7"/>
    </row>
    <row r="459" spans="1:73" s="15" customFormat="1" ht="28.8" x14ac:dyDescent="0.3">
      <c r="A459" s="4" t="s">
        <v>1116</v>
      </c>
      <c r="B459" s="4" t="s">
        <v>1117</v>
      </c>
      <c r="C459" s="4">
        <v>2013</v>
      </c>
      <c r="D459" s="4" t="s">
        <v>90</v>
      </c>
      <c r="E459" s="4">
        <v>3</v>
      </c>
      <c r="F459" s="4"/>
      <c r="G459" s="4">
        <v>2584</v>
      </c>
      <c r="H459" s="4"/>
      <c r="I459" s="4"/>
      <c r="J459" s="4"/>
      <c r="K459" s="4">
        <v>18</v>
      </c>
      <c r="L459" s="4" t="s">
        <v>1118</v>
      </c>
      <c r="M459" s="4" t="s">
        <v>1119</v>
      </c>
      <c r="N459" s="4" t="s">
        <v>1120</v>
      </c>
      <c r="O459" s="4" t="s">
        <v>1121</v>
      </c>
      <c r="P459" s="4" t="s">
        <v>1122</v>
      </c>
      <c r="Q459" s="4"/>
      <c r="R459" s="4" t="s">
        <v>34</v>
      </c>
      <c r="S459" s="4" t="s">
        <v>33</v>
      </c>
      <c r="T459" s="4" t="s">
        <v>1123</v>
      </c>
      <c r="U459" s="69"/>
      <c r="V459" s="57" t="s">
        <v>63</v>
      </c>
      <c r="W459" s="58" t="s">
        <v>28</v>
      </c>
      <c r="X459" s="58" t="str">
        <f t="shared" si="386"/>
        <v>NPolymer-based</v>
      </c>
      <c r="Y459" s="58" t="s">
        <v>191</v>
      </c>
      <c r="Z459" s="58" t="str">
        <f t="shared" si="387"/>
        <v>NHEMOLYSIS</v>
      </c>
      <c r="AA459" s="58" t="str">
        <f t="shared" si="388"/>
        <v>NPolymer-basedHEMOLYSIS</v>
      </c>
      <c r="AB459" s="8"/>
      <c r="AC459" s="8"/>
      <c r="AD459" s="8"/>
      <c r="AE459" s="8"/>
      <c r="AF459" s="8"/>
      <c r="AG459" s="8"/>
      <c r="AH459" s="8"/>
      <c r="AI459" s="8"/>
      <c r="AJ459" s="8"/>
      <c r="AK459" s="8">
        <f t="shared" si="351"/>
        <v>0</v>
      </c>
      <c r="AL459" s="8">
        <f t="shared" si="352"/>
        <v>0</v>
      </c>
      <c r="AM459" s="8">
        <f t="shared" si="353"/>
        <v>0</v>
      </c>
      <c r="AN459" s="8">
        <f t="shared" si="354"/>
        <v>0</v>
      </c>
      <c r="AO459" s="8">
        <f t="shared" si="355"/>
        <v>0</v>
      </c>
      <c r="AP459" s="8">
        <f t="shared" si="356"/>
        <v>0</v>
      </c>
      <c r="AQ459" s="8">
        <f t="shared" si="357"/>
        <v>0</v>
      </c>
      <c r="AR459" s="8">
        <f t="shared" si="358"/>
        <v>0</v>
      </c>
      <c r="AS459" s="8">
        <f t="shared" si="359"/>
        <v>0</v>
      </c>
      <c r="AT459" s="8">
        <f t="shared" si="360"/>
        <v>0</v>
      </c>
      <c r="AU459" s="8">
        <f t="shared" si="361"/>
        <v>0</v>
      </c>
      <c r="AV459" s="8">
        <f t="shared" si="362"/>
        <v>0</v>
      </c>
      <c r="AW459" s="8">
        <f t="shared" si="363"/>
        <v>0</v>
      </c>
      <c r="AX459" s="8">
        <f t="shared" si="364"/>
        <v>0</v>
      </c>
      <c r="AY459" s="8">
        <f t="shared" si="365"/>
        <v>0</v>
      </c>
      <c r="AZ459" s="8">
        <f t="shared" si="366"/>
        <v>0</v>
      </c>
      <c r="BA459" s="8">
        <f t="shared" si="367"/>
        <v>0</v>
      </c>
      <c r="BB459" s="8">
        <f t="shared" si="368"/>
        <v>0</v>
      </c>
      <c r="BC459" s="8">
        <f t="shared" si="369"/>
        <v>0</v>
      </c>
      <c r="BD459" s="8">
        <f t="shared" si="370"/>
        <v>0</v>
      </c>
      <c r="BE459" s="8">
        <f t="shared" si="371"/>
        <v>0</v>
      </c>
      <c r="BF459" s="8">
        <f t="shared" si="372"/>
        <v>0</v>
      </c>
      <c r="BG459" s="8">
        <f t="shared" si="373"/>
        <v>0</v>
      </c>
      <c r="BH459" s="8">
        <f t="shared" si="374"/>
        <v>0</v>
      </c>
      <c r="BI459" s="8">
        <f t="shared" si="375"/>
        <v>0</v>
      </c>
      <c r="BJ459" s="8">
        <f t="shared" si="376"/>
        <v>0</v>
      </c>
      <c r="BK459" s="8">
        <f t="shared" si="377"/>
        <v>0</v>
      </c>
      <c r="BL459" s="8">
        <f t="shared" si="378"/>
        <v>0</v>
      </c>
      <c r="BM459" s="8">
        <f t="shared" si="379"/>
        <v>0</v>
      </c>
      <c r="BN459" s="8">
        <f t="shared" si="389"/>
        <v>0</v>
      </c>
      <c r="BO459" s="8">
        <f t="shared" si="380"/>
        <v>0</v>
      </c>
      <c r="BP459" s="8">
        <f t="shared" si="381"/>
        <v>0</v>
      </c>
      <c r="BQ459" s="8">
        <f t="shared" si="382"/>
        <v>0</v>
      </c>
      <c r="BR459" s="8">
        <f t="shared" si="383"/>
        <v>0</v>
      </c>
      <c r="BS459" s="8">
        <f t="shared" si="384"/>
        <v>0</v>
      </c>
      <c r="BT459" s="44">
        <f t="shared" si="385"/>
        <v>0</v>
      </c>
      <c r="BU459" s="7"/>
    </row>
    <row r="460" spans="1:73" s="15" customFormat="1" ht="28.8" x14ac:dyDescent="0.3">
      <c r="A460" s="4" t="s">
        <v>1124</v>
      </c>
      <c r="B460" s="4" t="s">
        <v>1125</v>
      </c>
      <c r="C460" s="4">
        <v>2013</v>
      </c>
      <c r="D460" s="4" t="s">
        <v>1126</v>
      </c>
      <c r="E460" s="4">
        <v>14</v>
      </c>
      <c r="F460" s="4">
        <v>9</v>
      </c>
      <c r="G460" s="4"/>
      <c r="H460" s="4">
        <v>2996</v>
      </c>
      <c r="I460" s="4">
        <v>3000</v>
      </c>
      <c r="J460" s="4"/>
      <c r="K460" s="4">
        <v>12</v>
      </c>
      <c r="L460" s="4" t="s">
        <v>1127</v>
      </c>
      <c r="M460" s="4" t="s">
        <v>1128</v>
      </c>
      <c r="N460" s="4" t="s">
        <v>1129</v>
      </c>
      <c r="O460" s="4" t="s">
        <v>1130</v>
      </c>
      <c r="P460" s="4" t="s">
        <v>1131</v>
      </c>
      <c r="Q460" s="4"/>
      <c r="R460" s="4" t="s">
        <v>34</v>
      </c>
      <c r="S460" s="4" t="s">
        <v>33</v>
      </c>
      <c r="T460" s="4" t="s">
        <v>1132</v>
      </c>
      <c r="U460" s="69"/>
      <c r="V460" s="57" t="s">
        <v>63</v>
      </c>
      <c r="W460" s="58" t="s">
        <v>28</v>
      </c>
      <c r="X460" s="58" t="str">
        <f t="shared" si="386"/>
        <v>NPolymer-based</v>
      </c>
      <c r="Y460" s="58" t="s">
        <v>191</v>
      </c>
      <c r="Z460" s="58" t="str">
        <f t="shared" si="387"/>
        <v>NHEMOLYSIS</v>
      </c>
      <c r="AA460" s="58" t="str">
        <f t="shared" si="388"/>
        <v>NPolymer-basedHEMOLYSIS</v>
      </c>
      <c r="AB460" s="8"/>
      <c r="AC460" s="8"/>
      <c r="AD460" s="8"/>
      <c r="AE460" s="8"/>
      <c r="AF460" s="8"/>
      <c r="AG460" s="8"/>
      <c r="AH460" s="8"/>
      <c r="AI460" s="8"/>
      <c r="AJ460" s="8"/>
      <c r="AK460" s="8">
        <f t="shared" si="351"/>
        <v>0</v>
      </c>
      <c r="AL460" s="8">
        <f t="shared" si="352"/>
        <v>0</v>
      </c>
      <c r="AM460" s="8">
        <f t="shared" si="353"/>
        <v>0</v>
      </c>
      <c r="AN460" s="8">
        <f t="shared" si="354"/>
        <v>0</v>
      </c>
      <c r="AO460" s="8">
        <f t="shared" si="355"/>
        <v>0</v>
      </c>
      <c r="AP460" s="8">
        <f t="shared" si="356"/>
        <v>0</v>
      </c>
      <c r="AQ460" s="8">
        <f t="shared" si="357"/>
        <v>0</v>
      </c>
      <c r="AR460" s="8">
        <f t="shared" si="358"/>
        <v>0</v>
      </c>
      <c r="AS460" s="8">
        <f t="shared" si="359"/>
        <v>0</v>
      </c>
      <c r="AT460" s="8">
        <f t="shared" si="360"/>
        <v>0</v>
      </c>
      <c r="AU460" s="8">
        <f t="shared" si="361"/>
        <v>0</v>
      </c>
      <c r="AV460" s="8">
        <f t="shared" si="362"/>
        <v>0</v>
      </c>
      <c r="AW460" s="8">
        <f t="shared" si="363"/>
        <v>0</v>
      </c>
      <c r="AX460" s="8">
        <f t="shared" si="364"/>
        <v>0</v>
      </c>
      <c r="AY460" s="8">
        <f t="shared" si="365"/>
        <v>0</v>
      </c>
      <c r="AZ460" s="8">
        <f t="shared" si="366"/>
        <v>0</v>
      </c>
      <c r="BA460" s="8">
        <f t="shared" si="367"/>
        <v>0</v>
      </c>
      <c r="BB460" s="8">
        <f t="shared" si="368"/>
        <v>0</v>
      </c>
      <c r="BC460" s="8">
        <f t="shared" si="369"/>
        <v>0</v>
      </c>
      <c r="BD460" s="8">
        <f t="shared" si="370"/>
        <v>0</v>
      </c>
      <c r="BE460" s="8">
        <f t="shared" si="371"/>
        <v>0</v>
      </c>
      <c r="BF460" s="8">
        <f t="shared" si="372"/>
        <v>0</v>
      </c>
      <c r="BG460" s="8">
        <f t="shared" si="373"/>
        <v>0</v>
      </c>
      <c r="BH460" s="8">
        <f t="shared" si="374"/>
        <v>0</v>
      </c>
      <c r="BI460" s="8">
        <f t="shared" si="375"/>
        <v>0</v>
      </c>
      <c r="BJ460" s="8">
        <f t="shared" si="376"/>
        <v>0</v>
      </c>
      <c r="BK460" s="8">
        <f t="shared" si="377"/>
        <v>0</v>
      </c>
      <c r="BL460" s="8">
        <f t="shared" si="378"/>
        <v>0</v>
      </c>
      <c r="BM460" s="8">
        <f t="shared" si="379"/>
        <v>0</v>
      </c>
      <c r="BN460" s="8">
        <f t="shared" si="389"/>
        <v>0</v>
      </c>
      <c r="BO460" s="8">
        <f t="shared" si="380"/>
        <v>0</v>
      </c>
      <c r="BP460" s="8">
        <f t="shared" si="381"/>
        <v>0</v>
      </c>
      <c r="BQ460" s="8">
        <f t="shared" si="382"/>
        <v>0</v>
      </c>
      <c r="BR460" s="8">
        <f t="shared" si="383"/>
        <v>0</v>
      </c>
      <c r="BS460" s="8">
        <f t="shared" si="384"/>
        <v>0</v>
      </c>
      <c r="BT460" s="44">
        <f t="shared" si="385"/>
        <v>0</v>
      </c>
      <c r="BU460" s="7"/>
    </row>
    <row r="461" spans="1:73" s="15" customFormat="1" ht="28.8" x14ac:dyDescent="0.3">
      <c r="A461" s="4" t="s">
        <v>3404</v>
      </c>
      <c r="B461" s="4" t="s">
        <v>4368</v>
      </c>
      <c r="C461" s="4">
        <v>2013</v>
      </c>
      <c r="D461" s="4" t="s">
        <v>3405</v>
      </c>
      <c r="E461" s="4">
        <v>23</v>
      </c>
      <c r="F461" s="4">
        <v>17</v>
      </c>
      <c r="G461" s="4"/>
      <c r="H461" s="4">
        <v>5006</v>
      </c>
      <c r="I461" s="4">
        <v>5010</v>
      </c>
      <c r="J461" s="4"/>
      <c r="K461" s="4">
        <v>6</v>
      </c>
      <c r="L461" s="4" t="s">
        <v>3406</v>
      </c>
      <c r="M461" s="4" t="s">
        <v>3407</v>
      </c>
      <c r="N461" s="4" t="s">
        <v>3408</v>
      </c>
      <c r="O461" s="4" t="s">
        <v>3409</v>
      </c>
      <c r="P461" s="4" t="s">
        <v>3410</v>
      </c>
      <c r="Q461" s="4" t="s">
        <v>3411</v>
      </c>
      <c r="R461" s="4" t="s">
        <v>34</v>
      </c>
      <c r="S461" s="4" t="s">
        <v>33</v>
      </c>
      <c r="T461" s="4" t="s">
        <v>3412</v>
      </c>
      <c r="U461" s="69"/>
      <c r="V461" s="57" t="s">
        <v>63</v>
      </c>
      <c r="W461" s="58" t="s">
        <v>26</v>
      </c>
      <c r="X461" s="58" t="str">
        <f t="shared" si="386"/>
        <v>NInorganic</v>
      </c>
      <c r="Y461" s="58" t="s">
        <v>191</v>
      </c>
      <c r="Z461" s="58" t="str">
        <f t="shared" si="387"/>
        <v>NHEMOLYSIS</v>
      </c>
      <c r="AA461" s="58" t="str">
        <f t="shared" si="388"/>
        <v>NInorganicHEMOLYSIS</v>
      </c>
      <c r="AB461" s="8"/>
      <c r="AC461" s="8"/>
      <c r="AD461" s="8"/>
      <c r="AE461" s="8"/>
      <c r="AF461" s="8"/>
      <c r="AG461" s="8"/>
      <c r="AH461" s="8"/>
      <c r="AI461" s="8"/>
      <c r="AJ461" s="8"/>
      <c r="AK461" s="8">
        <f t="shared" ref="AK461:AK513" si="390">IF(AND($Z461=AK$2,AB461="x"),1,0)</f>
        <v>0</v>
      </c>
      <c r="AL461" s="8">
        <f t="shared" ref="AL461:AL513" si="391">IF(AND($Z461=AL$2,AC461="x"),1,0)</f>
        <v>0</v>
      </c>
      <c r="AM461" s="8">
        <f t="shared" ref="AM461:AM513" si="392">IF(AND($Z461=AM$2,AD461="x"),1,0)</f>
        <v>0</v>
      </c>
      <c r="AN461" s="8">
        <f t="shared" ref="AN461:AN513" si="393">IF(AND($Z461=AN$2,AE461="x"),1,0)</f>
        <v>0</v>
      </c>
      <c r="AO461" s="8">
        <f t="shared" ref="AO461:AO513" si="394">IF(AND($Z461=AO$2,AF461="x"),1,0)</f>
        <v>0</v>
      </c>
      <c r="AP461" s="8">
        <f t="shared" ref="AP461:AP513" si="395">IF(AND($Z461=AP$2,AG461="x"),1,0)</f>
        <v>0</v>
      </c>
      <c r="AQ461" s="8">
        <f t="shared" ref="AQ461:AQ513" si="396">IF(AND($Z461=AQ$2,AH461="x"),1,0)</f>
        <v>0</v>
      </c>
      <c r="AR461" s="8">
        <f t="shared" ref="AR461:AR513" si="397">IF(AND($Z461=AR$2,AI461="x"),1,0)</f>
        <v>0</v>
      </c>
      <c r="AS461" s="8">
        <f t="shared" ref="AS461:AS513" si="398">IF(AND($Z461=AS$2,AJ461="x"),1,0)</f>
        <v>0</v>
      </c>
      <c r="AT461" s="8">
        <f t="shared" ref="AT461:AT513" si="399">IF(AND($Z461=AT$2,AB461="x"),1,0)</f>
        <v>0</v>
      </c>
      <c r="AU461" s="8">
        <f t="shared" ref="AU461:AU513" si="400">IF(AND($Z461=AU$2,AC461="x"),1,0)</f>
        <v>0</v>
      </c>
      <c r="AV461" s="8">
        <f t="shared" ref="AV461:AV513" si="401">IF(AND($Z461=AV$2,AD461="x"),1,0)</f>
        <v>0</v>
      </c>
      <c r="AW461" s="8">
        <f t="shared" ref="AW461:AW513" si="402">IF(AND($Z461=AW$2,AE461="x"),1,0)</f>
        <v>0</v>
      </c>
      <c r="AX461" s="8">
        <f t="shared" ref="AX461:AX513" si="403">IF(AND($Z461=AX$2,AF461="x"),1,0)</f>
        <v>0</v>
      </c>
      <c r="AY461" s="8">
        <f t="shared" ref="AY461:AY513" si="404">IF(AND($Z461=AY$2,AG461="x"),1,0)</f>
        <v>0</v>
      </c>
      <c r="AZ461" s="8">
        <f t="shared" ref="AZ461:AZ513" si="405">IF(AND($Z461=AZ$2,AH461="x"),1,0)</f>
        <v>0</v>
      </c>
      <c r="BA461" s="8">
        <f t="shared" ref="BA461:BA513" si="406">IF(AND($Z461=BA$2,AI461="x"),1,0)</f>
        <v>0</v>
      </c>
      <c r="BB461" s="8">
        <f t="shared" ref="BB461:BB513" si="407">IF(AND($Z461=BB$2,AJ461="x"),1,0)</f>
        <v>0</v>
      </c>
      <c r="BC461" s="8">
        <f t="shared" ref="BC461:BC513" si="408">IF(AND($Z461=BC$2,AB461="x"),1,0)</f>
        <v>0</v>
      </c>
      <c r="BD461" s="8">
        <f t="shared" ref="BD461:BD513" si="409">IF(AND($Z461=BD$2,AC461="x"),1,0)</f>
        <v>0</v>
      </c>
      <c r="BE461" s="8">
        <f t="shared" ref="BE461:BE513" si="410">IF(AND($Z461=BE$2,AD461="x"),1,0)</f>
        <v>0</v>
      </c>
      <c r="BF461" s="8">
        <f t="shared" ref="BF461:BF513" si="411">IF(AND($Z461=BF$2,AE461="x"),1,0)</f>
        <v>0</v>
      </c>
      <c r="BG461" s="8">
        <f t="shared" ref="BG461:BG513" si="412">IF(AND($Z461=BG$2,AF461="x"),1,0)</f>
        <v>0</v>
      </c>
      <c r="BH461" s="8">
        <f t="shared" ref="BH461:BH513" si="413">IF(AND($Z461=BH$2,AG461="x"),1,0)</f>
        <v>0</v>
      </c>
      <c r="BI461" s="8">
        <f t="shared" ref="BI461:BI513" si="414">IF(AND($Z461=BI$2,AH461="x"),1,0)</f>
        <v>0</v>
      </c>
      <c r="BJ461" s="8">
        <f t="shared" ref="BJ461:BJ513" si="415">IF(AND($Z461=BJ$2,AI461="x"),1,0)</f>
        <v>0</v>
      </c>
      <c r="BK461" s="8">
        <f t="shared" ref="BK461:BK513" si="416">IF(AND($Z461=BK$2,AJ461="x"),1,0)</f>
        <v>0</v>
      </c>
      <c r="BL461" s="8">
        <f t="shared" ref="BL461:BL513" si="417">IF(AND($Z461=BL$2,AB461="x"),1,0)</f>
        <v>0</v>
      </c>
      <c r="BM461" s="8">
        <f t="shared" ref="BM461:BM513" si="418">IF(AND($Z461=BM$2,AC461="x"),1,0)</f>
        <v>0</v>
      </c>
      <c r="BN461" s="8">
        <f t="shared" si="389"/>
        <v>0</v>
      </c>
      <c r="BO461" s="8">
        <f t="shared" ref="BO461:BO513" si="419">IF(AND($Z461=BO$2,AE461="x"),1,0)</f>
        <v>0</v>
      </c>
      <c r="BP461" s="8">
        <f t="shared" ref="BP461:BP513" si="420">IF(AND($Z461=BP$2,AF461="x"),1,0)</f>
        <v>0</v>
      </c>
      <c r="BQ461" s="8">
        <f t="shared" ref="BQ461:BQ513" si="421">IF(AND($Z461=BQ$2,AG461="x"),1,0)</f>
        <v>0</v>
      </c>
      <c r="BR461" s="8">
        <f t="shared" ref="BR461:BR513" si="422">IF(AND($Z461=BR$2,AH461="x"),1,0)</f>
        <v>0</v>
      </c>
      <c r="BS461" s="8">
        <f t="shared" ref="BS461:BS513" si="423">IF(AND($Z461=BS$2,AI461="x"),1,0)</f>
        <v>0</v>
      </c>
      <c r="BT461" s="44">
        <f t="shared" ref="BT461:BT513" si="424">IF(AND($Z461=BT$2,AJ461="x"),1,0)</f>
        <v>0</v>
      </c>
      <c r="BU461" s="7"/>
    </row>
    <row r="462" spans="1:73" s="15" customFormat="1" ht="28.8" x14ac:dyDescent="0.3">
      <c r="A462" s="4" t="s">
        <v>3413</v>
      </c>
      <c r="B462" s="4" t="s">
        <v>4369</v>
      </c>
      <c r="C462" s="4">
        <v>2013</v>
      </c>
      <c r="D462" s="4" t="s">
        <v>3414</v>
      </c>
      <c r="E462" s="4">
        <v>24</v>
      </c>
      <c r="F462" s="4">
        <v>7</v>
      </c>
      <c r="G462" s="4"/>
      <c r="H462" s="4">
        <v>685</v>
      </c>
      <c r="I462" s="4">
        <v>691</v>
      </c>
      <c r="J462" s="4"/>
      <c r="K462" s="4">
        <v>4</v>
      </c>
      <c r="L462" s="4" t="s">
        <v>3415</v>
      </c>
      <c r="M462" s="4" t="s">
        <v>3416</v>
      </c>
      <c r="N462" s="4" t="s">
        <v>3417</v>
      </c>
      <c r="O462" s="4" t="s">
        <v>3418</v>
      </c>
      <c r="P462" s="4" t="s">
        <v>3419</v>
      </c>
      <c r="Q462" s="4" t="s">
        <v>3420</v>
      </c>
      <c r="R462" s="4" t="s">
        <v>34</v>
      </c>
      <c r="S462" s="4" t="s">
        <v>33</v>
      </c>
      <c r="T462" s="4" t="s">
        <v>3421</v>
      </c>
      <c r="U462" s="69"/>
      <c r="V462" s="57" t="s">
        <v>63</v>
      </c>
      <c r="W462" s="58" t="s">
        <v>28</v>
      </c>
      <c r="X462" s="58" t="str">
        <f t="shared" si="386"/>
        <v>NPolymer-based</v>
      </c>
      <c r="Y462" s="58" t="s">
        <v>191</v>
      </c>
      <c r="Z462" s="58" t="str">
        <f t="shared" si="387"/>
        <v>NHEMOLYSIS</v>
      </c>
      <c r="AA462" s="58" t="str">
        <f t="shared" si="388"/>
        <v>NPolymer-basedHEMOLYSIS</v>
      </c>
      <c r="AB462" s="8"/>
      <c r="AC462" s="8"/>
      <c r="AD462" s="8"/>
      <c r="AE462" s="8"/>
      <c r="AF462" s="8"/>
      <c r="AG462" s="8"/>
      <c r="AH462" s="8"/>
      <c r="AI462" s="8"/>
      <c r="AJ462" s="8"/>
      <c r="AK462" s="8">
        <f t="shared" si="390"/>
        <v>0</v>
      </c>
      <c r="AL462" s="8">
        <f t="shared" si="391"/>
        <v>0</v>
      </c>
      <c r="AM462" s="8">
        <f t="shared" si="392"/>
        <v>0</v>
      </c>
      <c r="AN462" s="8">
        <f t="shared" si="393"/>
        <v>0</v>
      </c>
      <c r="AO462" s="8">
        <f t="shared" si="394"/>
        <v>0</v>
      </c>
      <c r="AP462" s="8">
        <f t="shared" si="395"/>
        <v>0</v>
      </c>
      <c r="AQ462" s="8">
        <f t="shared" si="396"/>
        <v>0</v>
      </c>
      <c r="AR462" s="8">
        <f t="shared" si="397"/>
        <v>0</v>
      </c>
      <c r="AS462" s="8">
        <f t="shared" si="398"/>
        <v>0</v>
      </c>
      <c r="AT462" s="8">
        <f t="shared" si="399"/>
        <v>0</v>
      </c>
      <c r="AU462" s="8">
        <f t="shared" si="400"/>
        <v>0</v>
      </c>
      <c r="AV462" s="8">
        <f t="shared" si="401"/>
        <v>0</v>
      </c>
      <c r="AW462" s="8">
        <f t="shared" si="402"/>
        <v>0</v>
      </c>
      <c r="AX462" s="8">
        <f t="shared" si="403"/>
        <v>0</v>
      </c>
      <c r="AY462" s="8">
        <f t="shared" si="404"/>
        <v>0</v>
      </c>
      <c r="AZ462" s="8">
        <f t="shared" si="405"/>
        <v>0</v>
      </c>
      <c r="BA462" s="8">
        <f t="shared" si="406"/>
        <v>0</v>
      </c>
      <c r="BB462" s="8">
        <f t="shared" si="407"/>
        <v>0</v>
      </c>
      <c r="BC462" s="8">
        <f t="shared" si="408"/>
        <v>0</v>
      </c>
      <c r="BD462" s="8">
        <f t="shared" si="409"/>
        <v>0</v>
      </c>
      <c r="BE462" s="8">
        <f t="shared" si="410"/>
        <v>0</v>
      </c>
      <c r="BF462" s="8">
        <f t="shared" si="411"/>
        <v>0</v>
      </c>
      <c r="BG462" s="8">
        <f t="shared" si="412"/>
        <v>0</v>
      </c>
      <c r="BH462" s="8">
        <f t="shared" si="413"/>
        <v>0</v>
      </c>
      <c r="BI462" s="8">
        <f t="shared" si="414"/>
        <v>0</v>
      </c>
      <c r="BJ462" s="8">
        <f t="shared" si="415"/>
        <v>0</v>
      </c>
      <c r="BK462" s="8">
        <f t="shared" si="416"/>
        <v>0</v>
      </c>
      <c r="BL462" s="8">
        <f t="shared" si="417"/>
        <v>0</v>
      </c>
      <c r="BM462" s="8">
        <f t="shared" si="418"/>
        <v>0</v>
      </c>
      <c r="BN462" s="8">
        <f t="shared" si="389"/>
        <v>0</v>
      </c>
      <c r="BO462" s="8">
        <f t="shared" si="419"/>
        <v>0</v>
      </c>
      <c r="BP462" s="8">
        <f t="shared" si="420"/>
        <v>0</v>
      </c>
      <c r="BQ462" s="8">
        <f t="shared" si="421"/>
        <v>0</v>
      </c>
      <c r="BR462" s="8">
        <f t="shared" si="422"/>
        <v>0</v>
      </c>
      <c r="BS462" s="8">
        <f t="shared" si="423"/>
        <v>0</v>
      </c>
      <c r="BT462" s="44">
        <f t="shared" si="424"/>
        <v>0</v>
      </c>
      <c r="BU462" s="7"/>
    </row>
    <row r="463" spans="1:73" s="15" customFormat="1" ht="28.8" x14ac:dyDescent="0.3">
      <c r="A463" s="4" t="s">
        <v>3422</v>
      </c>
      <c r="B463" s="4" t="s">
        <v>4370</v>
      </c>
      <c r="C463" s="4">
        <v>2013</v>
      </c>
      <c r="D463" s="4" t="s">
        <v>3267</v>
      </c>
      <c r="E463" s="4">
        <v>42</v>
      </c>
      <c r="F463" s="4">
        <v>24</v>
      </c>
      <c r="G463" s="4"/>
      <c r="H463" s="4">
        <v>8918</v>
      </c>
      <c r="I463" s="4">
        <v>8925</v>
      </c>
      <c r="J463" s="4"/>
      <c r="K463" s="4">
        <v>15</v>
      </c>
      <c r="L463" s="4" t="s">
        <v>3423</v>
      </c>
      <c r="M463" s="4" t="s">
        <v>3424</v>
      </c>
      <c r="N463" s="4" t="s">
        <v>3425</v>
      </c>
      <c r="O463" s="4" t="s">
        <v>3426</v>
      </c>
      <c r="P463" s="4" t="s">
        <v>3427</v>
      </c>
      <c r="Q463" s="4"/>
      <c r="R463" s="4" t="s">
        <v>34</v>
      </c>
      <c r="S463" s="4" t="s">
        <v>33</v>
      </c>
      <c r="T463" s="4" t="s">
        <v>3428</v>
      </c>
      <c r="U463" s="69"/>
      <c r="V463" s="57" t="s">
        <v>63</v>
      </c>
      <c r="W463" s="58" t="s">
        <v>26</v>
      </c>
      <c r="X463" s="58" t="str">
        <f t="shared" si="386"/>
        <v>NInorganic</v>
      </c>
      <c r="Y463" s="58" t="s">
        <v>191</v>
      </c>
      <c r="Z463" s="58" t="str">
        <f t="shared" si="387"/>
        <v>NHEMOLYSIS</v>
      </c>
      <c r="AA463" s="58" t="str">
        <f t="shared" si="388"/>
        <v>NInorganicHEMOLYSIS</v>
      </c>
      <c r="AB463" s="8"/>
      <c r="AC463" s="8"/>
      <c r="AD463" s="8"/>
      <c r="AE463" s="8"/>
      <c r="AF463" s="8"/>
      <c r="AG463" s="8"/>
      <c r="AH463" s="8"/>
      <c r="AI463" s="8"/>
      <c r="AJ463" s="8"/>
      <c r="AK463" s="8">
        <f t="shared" si="390"/>
        <v>0</v>
      </c>
      <c r="AL463" s="8">
        <f t="shared" si="391"/>
        <v>0</v>
      </c>
      <c r="AM463" s="8">
        <f t="shared" si="392"/>
        <v>0</v>
      </c>
      <c r="AN463" s="8">
        <f t="shared" si="393"/>
        <v>0</v>
      </c>
      <c r="AO463" s="8">
        <f t="shared" si="394"/>
        <v>0</v>
      </c>
      <c r="AP463" s="8">
        <f t="shared" si="395"/>
        <v>0</v>
      </c>
      <c r="AQ463" s="8">
        <f t="shared" si="396"/>
        <v>0</v>
      </c>
      <c r="AR463" s="8">
        <f t="shared" si="397"/>
        <v>0</v>
      </c>
      <c r="AS463" s="8">
        <f t="shared" si="398"/>
        <v>0</v>
      </c>
      <c r="AT463" s="8">
        <f t="shared" si="399"/>
        <v>0</v>
      </c>
      <c r="AU463" s="8">
        <f t="shared" si="400"/>
        <v>0</v>
      </c>
      <c r="AV463" s="8">
        <f t="shared" si="401"/>
        <v>0</v>
      </c>
      <c r="AW463" s="8">
        <f t="shared" si="402"/>
        <v>0</v>
      </c>
      <c r="AX463" s="8">
        <f t="shared" si="403"/>
        <v>0</v>
      </c>
      <c r="AY463" s="8">
        <f t="shared" si="404"/>
        <v>0</v>
      </c>
      <c r="AZ463" s="8">
        <f t="shared" si="405"/>
        <v>0</v>
      </c>
      <c r="BA463" s="8">
        <f t="shared" si="406"/>
        <v>0</v>
      </c>
      <c r="BB463" s="8">
        <f t="shared" si="407"/>
        <v>0</v>
      </c>
      <c r="BC463" s="8">
        <f t="shared" si="408"/>
        <v>0</v>
      </c>
      <c r="BD463" s="8">
        <f t="shared" si="409"/>
        <v>0</v>
      </c>
      <c r="BE463" s="8">
        <f t="shared" si="410"/>
        <v>0</v>
      </c>
      <c r="BF463" s="8">
        <f t="shared" si="411"/>
        <v>0</v>
      </c>
      <c r="BG463" s="8">
        <f t="shared" si="412"/>
        <v>0</v>
      </c>
      <c r="BH463" s="8">
        <f t="shared" si="413"/>
        <v>0</v>
      </c>
      <c r="BI463" s="8">
        <f t="shared" si="414"/>
        <v>0</v>
      </c>
      <c r="BJ463" s="8">
        <f t="shared" si="415"/>
        <v>0</v>
      </c>
      <c r="BK463" s="8">
        <f t="shared" si="416"/>
        <v>0</v>
      </c>
      <c r="BL463" s="8">
        <f t="shared" si="417"/>
        <v>0</v>
      </c>
      <c r="BM463" s="8">
        <f t="shared" si="418"/>
        <v>0</v>
      </c>
      <c r="BN463" s="8">
        <f t="shared" si="389"/>
        <v>0</v>
      </c>
      <c r="BO463" s="8">
        <f t="shared" si="419"/>
        <v>0</v>
      </c>
      <c r="BP463" s="8">
        <f t="shared" si="420"/>
        <v>0</v>
      </c>
      <c r="BQ463" s="8">
        <f t="shared" si="421"/>
        <v>0</v>
      </c>
      <c r="BR463" s="8">
        <f t="shared" si="422"/>
        <v>0</v>
      </c>
      <c r="BS463" s="8">
        <f t="shared" si="423"/>
        <v>0</v>
      </c>
      <c r="BT463" s="44">
        <f t="shared" si="424"/>
        <v>0</v>
      </c>
      <c r="BU463" s="7"/>
    </row>
    <row r="464" spans="1:73" s="15" customFormat="1" ht="28.8" x14ac:dyDescent="0.3">
      <c r="A464" s="4" t="s">
        <v>3429</v>
      </c>
      <c r="B464" s="4" t="s">
        <v>4371</v>
      </c>
      <c r="C464" s="4">
        <v>2013</v>
      </c>
      <c r="D464" s="4" t="s">
        <v>3049</v>
      </c>
      <c r="E464" s="4">
        <v>1</v>
      </c>
      <c r="F464" s="4">
        <v>6</v>
      </c>
      <c r="G464" s="4"/>
      <c r="H464" s="4">
        <v>627</v>
      </c>
      <c r="I464" s="4">
        <v>639</v>
      </c>
      <c r="J464" s="4"/>
      <c r="K464" s="4">
        <v>23</v>
      </c>
      <c r="L464" s="4" t="s">
        <v>3430</v>
      </c>
      <c r="M464" s="4" t="s">
        <v>3431</v>
      </c>
      <c r="N464" s="4" t="s">
        <v>3432</v>
      </c>
      <c r="O464" s="4" t="s">
        <v>3433</v>
      </c>
      <c r="P464" s="4" t="s">
        <v>3434</v>
      </c>
      <c r="Q464" s="4" t="s">
        <v>3435</v>
      </c>
      <c r="R464" s="4" t="s">
        <v>34</v>
      </c>
      <c r="S464" s="4" t="s">
        <v>33</v>
      </c>
      <c r="T464" s="4" t="s">
        <v>3436</v>
      </c>
      <c r="U464" s="69"/>
      <c r="V464" s="57" t="s">
        <v>63</v>
      </c>
      <c r="W464" s="58" t="s">
        <v>26</v>
      </c>
      <c r="X464" s="58" t="str">
        <f t="shared" si="386"/>
        <v>NInorganic</v>
      </c>
      <c r="Y464" s="58" t="s">
        <v>191</v>
      </c>
      <c r="Z464" s="58" t="str">
        <f t="shared" si="387"/>
        <v>NHEMOLYSIS</v>
      </c>
      <c r="AA464" s="58" t="str">
        <f t="shared" si="388"/>
        <v>NInorganicHEMOLYSIS</v>
      </c>
      <c r="AB464" s="8"/>
      <c r="AC464" s="8"/>
      <c r="AD464" s="8"/>
      <c r="AE464" s="8"/>
      <c r="AF464" s="8"/>
      <c r="AG464" s="8"/>
      <c r="AH464" s="8"/>
      <c r="AI464" s="8"/>
      <c r="AJ464" s="8"/>
      <c r="AK464" s="8">
        <f t="shared" si="390"/>
        <v>0</v>
      </c>
      <c r="AL464" s="8">
        <f t="shared" si="391"/>
        <v>0</v>
      </c>
      <c r="AM464" s="8">
        <f t="shared" si="392"/>
        <v>0</v>
      </c>
      <c r="AN464" s="8">
        <f t="shared" si="393"/>
        <v>0</v>
      </c>
      <c r="AO464" s="8">
        <f t="shared" si="394"/>
        <v>0</v>
      </c>
      <c r="AP464" s="8">
        <f t="shared" si="395"/>
        <v>0</v>
      </c>
      <c r="AQ464" s="8">
        <f t="shared" si="396"/>
        <v>0</v>
      </c>
      <c r="AR464" s="8">
        <f t="shared" si="397"/>
        <v>0</v>
      </c>
      <c r="AS464" s="8">
        <f t="shared" si="398"/>
        <v>0</v>
      </c>
      <c r="AT464" s="8">
        <f t="shared" si="399"/>
        <v>0</v>
      </c>
      <c r="AU464" s="8">
        <f t="shared" si="400"/>
        <v>0</v>
      </c>
      <c r="AV464" s="8">
        <f t="shared" si="401"/>
        <v>0</v>
      </c>
      <c r="AW464" s="8">
        <f t="shared" si="402"/>
        <v>0</v>
      </c>
      <c r="AX464" s="8">
        <f t="shared" si="403"/>
        <v>0</v>
      </c>
      <c r="AY464" s="8">
        <f t="shared" si="404"/>
        <v>0</v>
      </c>
      <c r="AZ464" s="8">
        <f t="shared" si="405"/>
        <v>0</v>
      </c>
      <c r="BA464" s="8">
        <f t="shared" si="406"/>
        <v>0</v>
      </c>
      <c r="BB464" s="8">
        <f t="shared" si="407"/>
        <v>0</v>
      </c>
      <c r="BC464" s="8">
        <f t="shared" si="408"/>
        <v>0</v>
      </c>
      <c r="BD464" s="8">
        <f t="shared" si="409"/>
        <v>0</v>
      </c>
      <c r="BE464" s="8">
        <f t="shared" si="410"/>
        <v>0</v>
      </c>
      <c r="BF464" s="8">
        <f t="shared" si="411"/>
        <v>0</v>
      </c>
      <c r="BG464" s="8">
        <f t="shared" si="412"/>
        <v>0</v>
      </c>
      <c r="BH464" s="8">
        <f t="shared" si="413"/>
        <v>0</v>
      </c>
      <c r="BI464" s="8">
        <f t="shared" si="414"/>
        <v>0</v>
      </c>
      <c r="BJ464" s="8">
        <f t="shared" si="415"/>
        <v>0</v>
      </c>
      <c r="BK464" s="8">
        <f t="shared" si="416"/>
        <v>0</v>
      </c>
      <c r="BL464" s="8">
        <f t="shared" si="417"/>
        <v>0</v>
      </c>
      <c r="BM464" s="8">
        <f t="shared" si="418"/>
        <v>0</v>
      </c>
      <c r="BN464" s="8">
        <f t="shared" si="389"/>
        <v>0</v>
      </c>
      <c r="BO464" s="8">
        <f t="shared" si="419"/>
        <v>0</v>
      </c>
      <c r="BP464" s="8">
        <f t="shared" si="420"/>
        <v>0</v>
      </c>
      <c r="BQ464" s="8">
        <f t="shared" si="421"/>
        <v>0</v>
      </c>
      <c r="BR464" s="8">
        <f t="shared" si="422"/>
        <v>0</v>
      </c>
      <c r="BS464" s="8">
        <f t="shared" si="423"/>
        <v>0</v>
      </c>
      <c r="BT464" s="44">
        <f t="shared" si="424"/>
        <v>0</v>
      </c>
      <c r="BU464" s="7"/>
    </row>
    <row r="465" spans="1:73" s="15" customFormat="1" ht="28.8" x14ac:dyDescent="0.3">
      <c r="A465" s="4" t="s">
        <v>3437</v>
      </c>
      <c r="B465" s="4" t="s">
        <v>4372</v>
      </c>
      <c r="C465" s="4">
        <v>2013</v>
      </c>
      <c r="D465" s="4" t="s">
        <v>699</v>
      </c>
      <c r="E465" s="4">
        <v>1</v>
      </c>
      <c r="F465" s="4">
        <v>17</v>
      </c>
      <c r="G465" s="4"/>
      <c r="H465" s="4">
        <v>2275</v>
      </c>
      <c r="I465" s="4">
        <v>2288</v>
      </c>
      <c r="J465" s="4"/>
      <c r="K465" s="4">
        <v>5</v>
      </c>
      <c r="L465" s="4" t="s">
        <v>3438</v>
      </c>
      <c r="M465" s="4" t="s">
        <v>3439</v>
      </c>
      <c r="N465" s="4" t="s">
        <v>3440</v>
      </c>
      <c r="O465" s="4" t="s">
        <v>3441</v>
      </c>
      <c r="P465" s="4" t="s">
        <v>3442</v>
      </c>
      <c r="Q465" s="4"/>
      <c r="R465" s="4" t="s">
        <v>34</v>
      </c>
      <c r="S465" s="4" t="s">
        <v>33</v>
      </c>
      <c r="T465" s="4" t="s">
        <v>3443</v>
      </c>
      <c r="U465" s="69"/>
      <c r="V465" s="57" t="s">
        <v>63</v>
      </c>
      <c r="W465" s="58" t="s">
        <v>28</v>
      </c>
      <c r="X465" s="58" t="str">
        <f t="shared" si="386"/>
        <v>NPolymer-based</v>
      </c>
      <c r="Y465" s="58" t="s">
        <v>191</v>
      </c>
      <c r="Z465" s="58" t="str">
        <f t="shared" si="387"/>
        <v>NHEMOLYSIS</v>
      </c>
      <c r="AA465" s="58" t="str">
        <f t="shared" si="388"/>
        <v>NPolymer-basedHEMOLYSIS</v>
      </c>
      <c r="AB465" s="8"/>
      <c r="AC465" s="8"/>
      <c r="AD465" s="8"/>
      <c r="AE465" s="8"/>
      <c r="AF465" s="8"/>
      <c r="AG465" s="8"/>
      <c r="AH465" s="8"/>
      <c r="AI465" s="8"/>
      <c r="AJ465" s="8"/>
      <c r="AK465" s="8">
        <f t="shared" si="390"/>
        <v>0</v>
      </c>
      <c r="AL465" s="8">
        <f t="shared" si="391"/>
        <v>0</v>
      </c>
      <c r="AM465" s="8">
        <f t="shared" si="392"/>
        <v>0</v>
      </c>
      <c r="AN465" s="8">
        <f t="shared" si="393"/>
        <v>0</v>
      </c>
      <c r="AO465" s="8">
        <f t="shared" si="394"/>
        <v>0</v>
      </c>
      <c r="AP465" s="8">
        <f t="shared" si="395"/>
        <v>0</v>
      </c>
      <c r="AQ465" s="8">
        <f t="shared" si="396"/>
        <v>0</v>
      </c>
      <c r="AR465" s="8">
        <f t="shared" si="397"/>
        <v>0</v>
      </c>
      <c r="AS465" s="8">
        <f t="shared" si="398"/>
        <v>0</v>
      </c>
      <c r="AT465" s="8">
        <f t="shared" si="399"/>
        <v>0</v>
      </c>
      <c r="AU465" s="8">
        <f t="shared" si="400"/>
        <v>0</v>
      </c>
      <c r="AV465" s="8">
        <f t="shared" si="401"/>
        <v>0</v>
      </c>
      <c r="AW465" s="8">
        <f t="shared" si="402"/>
        <v>0</v>
      </c>
      <c r="AX465" s="8">
        <f t="shared" si="403"/>
        <v>0</v>
      </c>
      <c r="AY465" s="8">
        <f t="shared" si="404"/>
        <v>0</v>
      </c>
      <c r="AZ465" s="8">
        <f t="shared" si="405"/>
        <v>0</v>
      </c>
      <c r="BA465" s="8">
        <f t="shared" si="406"/>
        <v>0</v>
      </c>
      <c r="BB465" s="8">
        <f t="shared" si="407"/>
        <v>0</v>
      </c>
      <c r="BC465" s="8">
        <f t="shared" si="408"/>
        <v>0</v>
      </c>
      <c r="BD465" s="8">
        <f t="shared" si="409"/>
        <v>0</v>
      </c>
      <c r="BE465" s="8">
        <f t="shared" si="410"/>
        <v>0</v>
      </c>
      <c r="BF465" s="8">
        <f t="shared" si="411"/>
        <v>0</v>
      </c>
      <c r="BG465" s="8">
        <f t="shared" si="412"/>
        <v>0</v>
      </c>
      <c r="BH465" s="8">
        <f t="shared" si="413"/>
        <v>0</v>
      </c>
      <c r="BI465" s="8">
        <f t="shared" si="414"/>
        <v>0</v>
      </c>
      <c r="BJ465" s="8">
        <f t="shared" si="415"/>
        <v>0</v>
      </c>
      <c r="BK465" s="8">
        <f t="shared" si="416"/>
        <v>0</v>
      </c>
      <c r="BL465" s="8">
        <f t="shared" si="417"/>
        <v>0</v>
      </c>
      <c r="BM465" s="8">
        <f t="shared" si="418"/>
        <v>0</v>
      </c>
      <c r="BN465" s="8">
        <f t="shared" si="389"/>
        <v>0</v>
      </c>
      <c r="BO465" s="8">
        <f t="shared" si="419"/>
        <v>0</v>
      </c>
      <c r="BP465" s="8">
        <f t="shared" si="420"/>
        <v>0</v>
      </c>
      <c r="BQ465" s="8">
        <f t="shared" si="421"/>
        <v>0</v>
      </c>
      <c r="BR465" s="8">
        <f t="shared" si="422"/>
        <v>0</v>
      </c>
      <c r="BS465" s="8">
        <f t="shared" si="423"/>
        <v>0</v>
      </c>
      <c r="BT465" s="44">
        <f t="shared" si="424"/>
        <v>0</v>
      </c>
      <c r="BU465" s="7"/>
    </row>
    <row r="466" spans="1:73" s="15" customFormat="1" ht="28.8" x14ac:dyDescent="0.3">
      <c r="A466" s="4" t="s">
        <v>2278</v>
      </c>
      <c r="B466" s="4" t="s">
        <v>4249</v>
      </c>
      <c r="C466" s="4">
        <v>2013</v>
      </c>
      <c r="D466" s="4" t="s">
        <v>699</v>
      </c>
      <c r="E466" s="4">
        <v>1</v>
      </c>
      <c r="F466" s="4">
        <v>14</v>
      </c>
      <c r="G466" s="4"/>
      <c r="H466" s="4">
        <v>1909</v>
      </c>
      <c r="I466" s="4">
        <v>1920</v>
      </c>
      <c r="J466" s="4"/>
      <c r="K466" s="4">
        <v>49</v>
      </c>
      <c r="L466" s="4" t="s">
        <v>2279</v>
      </c>
      <c r="M466" s="4" t="s">
        <v>2280</v>
      </c>
      <c r="N466" s="4" t="s">
        <v>2281</v>
      </c>
      <c r="O466" s="4" t="s">
        <v>2282</v>
      </c>
      <c r="P466" s="4" t="s">
        <v>2283</v>
      </c>
      <c r="Q466" s="4"/>
      <c r="R466" s="4" t="s">
        <v>34</v>
      </c>
      <c r="S466" s="4" t="s">
        <v>33</v>
      </c>
      <c r="T466" s="4" t="s">
        <v>2284</v>
      </c>
      <c r="U466" s="69"/>
      <c r="V466" s="57" t="s">
        <v>63</v>
      </c>
      <c r="W466" s="58" t="s">
        <v>26</v>
      </c>
      <c r="X466" s="58" t="str">
        <f t="shared" si="386"/>
        <v>NInorganic</v>
      </c>
      <c r="Y466" s="58" t="s">
        <v>191</v>
      </c>
      <c r="Z466" s="58" t="str">
        <f t="shared" si="387"/>
        <v>NHEMOLYSIS</v>
      </c>
      <c r="AA466" s="58" t="str">
        <f t="shared" si="388"/>
        <v>NInorganicHEMOLYSIS</v>
      </c>
      <c r="AB466" s="8"/>
      <c r="AC466" s="8"/>
      <c r="AD466" s="8"/>
      <c r="AE466" s="8"/>
      <c r="AF466" s="8"/>
      <c r="AG466" s="8"/>
      <c r="AH466" s="8"/>
      <c r="AI466" s="8"/>
      <c r="AJ466" s="8"/>
      <c r="AK466" s="8">
        <f t="shared" si="390"/>
        <v>0</v>
      </c>
      <c r="AL466" s="8">
        <f t="shared" si="391"/>
        <v>0</v>
      </c>
      <c r="AM466" s="8">
        <f t="shared" si="392"/>
        <v>0</v>
      </c>
      <c r="AN466" s="8">
        <f t="shared" si="393"/>
        <v>0</v>
      </c>
      <c r="AO466" s="8">
        <f t="shared" si="394"/>
        <v>0</v>
      </c>
      <c r="AP466" s="8">
        <f t="shared" si="395"/>
        <v>0</v>
      </c>
      <c r="AQ466" s="8">
        <f t="shared" si="396"/>
        <v>0</v>
      </c>
      <c r="AR466" s="8">
        <f t="shared" si="397"/>
        <v>0</v>
      </c>
      <c r="AS466" s="8">
        <f t="shared" si="398"/>
        <v>0</v>
      </c>
      <c r="AT466" s="8">
        <f t="shared" si="399"/>
        <v>0</v>
      </c>
      <c r="AU466" s="8">
        <f t="shared" si="400"/>
        <v>0</v>
      </c>
      <c r="AV466" s="8">
        <f t="shared" si="401"/>
        <v>0</v>
      </c>
      <c r="AW466" s="8">
        <f t="shared" si="402"/>
        <v>0</v>
      </c>
      <c r="AX466" s="8">
        <f t="shared" si="403"/>
        <v>0</v>
      </c>
      <c r="AY466" s="8">
        <f t="shared" si="404"/>
        <v>0</v>
      </c>
      <c r="AZ466" s="8">
        <f t="shared" si="405"/>
        <v>0</v>
      </c>
      <c r="BA466" s="8">
        <f t="shared" si="406"/>
        <v>0</v>
      </c>
      <c r="BB466" s="8">
        <f t="shared" si="407"/>
        <v>0</v>
      </c>
      <c r="BC466" s="8">
        <f t="shared" si="408"/>
        <v>0</v>
      </c>
      <c r="BD466" s="8">
        <f t="shared" si="409"/>
        <v>0</v>
      </c>
      <c r="BE466" s="8">
        <f t="shared" si="410"/>
        <v>0</v>
      </c>
      <c r="BF466" s="8">
        <f t="shared" si="411"/>
        <v>0</v>
      </c>
      <c r="BG466" s="8">
        <f t="shared" si="412"/>
        <v>0</v>
      </c>
      <c r="BH466" s="8">
        <f t="shared" si="413"/>
        <v>0</v>
      </c>
      <c r="BI466" s="8">
        <f t="shared" si="414"/>
        <v>0</v>
      </c>
      <c r="BJ466" s="8">
        <f t="shared" si="415"/>
        <v>0</v>
      </c>
      <c r="BK466" s="8">
        <f t="shared" si="416"/>
        <v>0</v>
      </c>
      <c r="BL466" s="8">
        <f t="shared" si="417"/>
        <v>0</v>
      </c>
      <c r="BM466" s="8">
        <f t="shared" si="418"/>
        <v>0</v>
      </c>
      <c r="BN466" s="8">
        <f t="shared" si="389"/>
        <v>0</v>
      </c>
      <c r="BO466" s="8">
        <f t="shared" si="419"/>
        <v>0</v>
      </c>
      <c r="BP466" s="8">
        <f t="shared" si="420"/>
        <v>0</v>
      </c>
      <c r="BQ466" s="8">
        <f t="shared" si="421"/>
        <v>0</v>
      </c>
      <c r="BR466" s="8">
        <f t="shared" si="422"/>
        <v>0</v>
      </c>
      <c r="BS466" s="8">
        <f t="shared" si="423"/>
        <v>0</v>
      </c>
      <c r="BT466" s="44">
        <f t="shared" si="424"/>
        <v>0</v>
      </c>
      <c r="BU466" s="7"/>
    </row>
    <row r="467" spans="1:73" s="15" customFormat="1" ht="28.8" x14ac:dyDescent="0.3">
      <c r="A467" s="4" t="s">
        <v>3444</v>
      </c>
      <c r="B467" s="4" t="s">
        <v>4373</v>
      </c>
      <c r="C467" s="4">
        <v>2013</v>
      </c>
      <c r="D467" s="4" t="s">
        <v>1126</v>
      </c>
      <c r="E467" s="4">
        <v>14</v>
      </c>
      <c r="F467" s="4">
        <v>4</v>
      </c>
      <c r="G467" s="4"/>
      <c r="H467" s="4">
        <v>1078</v>
      </c>
      <c r="I467" s="4">
        <v>1084</v>
      </c>
      <c r="J467" s="4"/>
      <c r="K467" s="4">
        <v>14</v>
      </c>
      <c r="L467" s="4" t="s">
        <v>3445</v>
      </c>
      <c r="M467" s="4" t="s">
        <v>3446</v>
      </c>
      <c r="N467" s="4" t="s">
        <v>3447</v>
      </c>
      <c r="O467" s="4" t="s">
        <v>3448</v>
      </c>
      <c r="P467" s="4" t="s">
        <v>3449</v>
      </c>
      <c r="Q467" s="4"/>
      <c r="R467" s="4" t="s">
        <v>34</v>
      </c>
      <c r="S467" s="4" t="s">
        <v>33</v>
      </c>
      <c r="T467" s="4" t="s">
        <v>3450</v>
      </c>
      <c r="U467" s="69"/>
      <c r="V467" s="57" t="s">
        <v>63</v>
      </c>
      <c r="W467" s="58" t="s">
        <v>28</v>
      </c>
      <c r="X467" s="58" t="str">
        <f t="shared" si="386"/>
        <v>NPolymer-based</v>
      </c>
      <c r="Y467" s="58" t="s">
        <v>191</v>
      </c>
      <c r="Z467" s="58" t="str">
        <f t="shared" si="387"/>
        <v>NHEMOLYSIS</v>
      </c>
      <c r="AA467" s="58" t="str">
        <f t="shared" si="388"/>
        <v>NPolymer-basedHEMOLYSIS</v>
      </c>
      <c r="AB467" s="8"/>
      <c r="AC467" s="8"/>
      <c r="AD467" s="8"/>
      <c r="AE467" s="8"/>
      <c r="AF467" s="8"/>
      <c r="AG467" s="8"/>
      <c r="AH467" s="8"/>
      <c r="AI467" s="8"/>
      <c r="AJ467" s="8"/>
      <c r="AK467" s="8">
        <f t="shared" si="390"/>
        <v>0</v>
      </c>
      <c r="AL467" s="8">
        <f t="shared" si="391"/>
        <v>0</v>
      </c>
      <c r="AM467" s="8">
        <f t="shared" si="392"/>
        <v>0</v>
      </c>
      <c r="AN467" s="8">
        <f t="shared" si="393"/>
        <v>0</v>
      </c>
      <c r="AO467" s="8">
        <f t="shared" si="394"/>
        <v>0</v>
      </c>
      <c r="AP467" s="8">
        <f t="shared" si="395"/>
        <v>0</v>
      </c>
      <c r="AQ467" s="8">
        <f t="shared" si="396"/>
        <v>0</v>
      </c>
      <c r="AR467" s="8">
        <f t="shared" si="397"/>
        <v>0</v>
      </c>
      <c r="AS467" s="8">
        <f t="shared" si="398"/>
        <v>0</v>
      </c>
      <c r="AT467" s="8">
        <f t="shared" si="399"/>
        <v>0</v>
      </c>
      <c r="AU467" s="8">
        <f t="shared" si="400"/>
        <v>0</v>
      </c>
      <c r="AV467" s="8">
        <f t="shared" si="401"/>
        <v>0</v>
      </c>
      <c r="AW467" s="8">
        <f t="shared" si="402"/>
        <v>0</v>
      </c>
      <c r="AX467" s="8">
        <f t="shared" si="403"/>
        <v>0</v>
      </c>
      <c r="AY467" s="8">
        <f t="shared" si="404"/>
        <v>0</v>
      </c>
      <c r="AZ467" s="8">
        <f t="shared" si="405"/>
        <v>0</v>
      </c>
      <c r="BA467" s="8">
        <f t="shared" si="406"/>
        <v>0</v>
      </c>
      <c r="BB467" s="8">
        <f t="shared" si="407"/>
        <v>0</v>
      </c>
      <c r="BC467" s="8">
        <f t="shared" si="408"/>
        <v>0</v>
      </c>
      <c r="BD467" s="8">
        <f t="shared" si="409"/>
        <v>0</v>
      </c>
      <c r="BE467" s="8">
        <f t="shared" si="410"/>
        <v>0</v>
      </c>
      <c r="BF467" s="8">
        <f t="shared" si="411"/>
        <v>0</v>
      </c>
      <c r="BG467" s="8">
        <f t="shared" si="412"/>
        <v>0</v>
      </c>
      <c r="BH467" s="8">
        <f t="shared" si="413"/>
        <v>0</v>
      </c>
      <c r="BI467" s="8">
        <f t="shared" si="414"/>
        <v>0</v>
      </c>
      <c r="BJ467" s="8">
        <f t="shared" si="415"/>
        <v>0</v>
      </c>
      <c r="BK467" s="8">
        <f t="shared" si="416"/>
        <v>0</v>
      </c>
      <c r="BL467" s="8">
        <f t="shared" si="417"/>
        <v>0</v>
      </c>
      <c r="BM467" s="8">
        <f t="shared" si="418"/>
        <v>0</v>
      </c>
      <c r="BN467" s="8">
        <f t="shared" si="389"/>
        <v>0</v>
      </c>
      <c r="BO467" s="8">
        <f t="shared" si="419"/>
        <v>0</v>
      </c>
      <c r="BP467" s="8">
        <f t="shared" si="420"/>
        <v>0</v>
      </c>
      <c r="BQ467" s="8">
        <f t="shared" si="421"/>
        <v>0</v>
      </c>
      <c r="BR467" s="8">
        <f t="shared" si="422"/>
        <v>0</v>
      </c>
      <c r="BS467" s="8">
        <f t="shared" si="423"/>
        <v>0</v>
      </c>
      <c r="BT467" s="44">
        <f t="shared" si="424"/>
        <v>0</v>
      </c>
      <c r="BU467" s="7"/>
    </row>
    <row r="468" spans="1:73" s="15" customFormat="1" ht="28.8" x14ac:dyDescent="0.3">
      <c r="A468" s="4" t="s">
        <v>1375</v>
      </c>
      <c r="B468" s="4" t="s">
        <v>4178</v>
      </c>
      <c r="C468" s="4">
        <v>2013</v>
      </c>
      <c r="D468" s="4" t="s">
        <v>699</v>
      </c>
      <c r="E468" s="4">
        <v>1</v>
      </c>
      <c r="F468" s="4">
        <v>4</v>
      </c>
      <c r="G468" s="4"/>
      <c r="H468" s="4">
        <v>447</v>
      </c>
      <c r="I468" s="4">
        <v>453</v>
      </c>
      <c r="J468" s="4"/>
      <c r="K468" s="4">
        <v>26</v>
      </c>
      <c r="L468" s="4" t="s">
        <v>1376</v>
      </c>
      <c r="M468" s="4" t="s">
        <v>1377</v>
      </c>
      <c r="N468" s="4" t="s">
        <v>1378</v>
      </c>
      <c r="O468" s="4" t="s">
        <v>1379</v>
      </c>
      <c r="P468" s="4" t="s">
        <v>1380</v>
      </c>
      <c r="Q468" s="4"/>
      <c r="R468" s="4" t="s">
        <v>34</v>
      </c>
      <c r="S468" s="4" t="s">
        <v>33</v>
      </c>
      <c r="T468" s="4" t="s">
        <v>1381</v>
      </c>
      <c r="U468" s="69"/>
      <c r="V468" s="57" t="s">
        <v>63</v>
      </c>
      <c r="W468" s="58" t="s">
        <v>28</v>
      </c>
      <c r="X468" s="58" t="str">
        <f t="shared" si="386"/>
        <v>NPolymer-based</v>
      </c>
      <c r="Y468" s="58" t="s">
        <v>191</v>
      </c>
      <c r="Z468" s="58" t="str">
        <f t="shared" si="387"/>
        <v>NHEMOLYSIS</v>
      </c>
      <c r="AA468" s="58" t="str">
        <f t="shared" si="388"/>
        <v>NPolymer-basedHEMOLYSIS</v>
      </c>
      <c r="AB468" s="8"/>
      <c r="AC468" s="8"/>
      <c r="AD468" s="8"/>
      <c r="AE468" s="8"/>
      <c r="AF468" s="8"/>
      <c r="AG468" s="8"/>
      <c r="AH468" s="8"/>
      <c r="AI468" s="8"/>
      <c r="AJ468" s="8"/>
      <c r="AK468" s="8">
        <f t="shared" si="390"/>
        <v>0</v>
      </c>
      <c r="AL468" s="8">
        <f t="shared" si="391"/>
        <v>0</v>
      </c>
      <c r="AM468" s="8">
        <f t="shared" si="392"/>
        <v>0</v>
      </c>
      <c r="AN468" s="8">
        <f t="shared" si="393"/>
        <v>0</v>
      </c>
      <c r="AO468" s="8">
        <f t="shared" si="394"/>
        <v>0</v>
      </c>
      <c r="AP468" s="8">
        <f t="shared" si="395"/>
        <v>0</v>
      </c>
      <c r="AQ468" s="8">
        <f t="shared" si="396"/>
        <v>0</v>
      </c>
      <c r="AR468" s="8">
        <f t="shared" si="397"/>
        <v>0</v>
      </c>
      <c r="AS468" s="8">
        <f t="shared" si="398"/>
        <v>0</v>
      </c>
      <c r="AT468" s="8">
        <f t="shared" si="399"/>
        <v>0</v>
      </c>
      <c r="AU468" s="8">
        <f t="shared" si="400"/>
        <v>0</v>
      </c>
      <c r="AV468" s="8">
        <f t="shared" si="401"/>
        <v>0</v>
      </c>
      <c r="AW468" s="8">
        <f t="shared" si="402"/>
        <v>0</v>
      </c>
      <c r="AX468" s="8">
        <f t="shared" si="403"/>
        <v>0</v>
      </c>
      <c r="AY468" s="8">
        <f t="shared" si="404"/>
        <v>0</v>
      </c>
      <c r="AZ468" s="8">
        <f t="shared" si="405"/>
        <v>0</v>
      </c>
      <c r="BA468" s="8">
        <f t="shared" si="406"/>
        <v>0</v>
      </c>
      <c r="BB468" s="8">
        <f t="shared" si="407"/>
        <v>0</v>
      </c>
      <c r="BC468" s="8">
        <f t="shared" si="408"/>
        <v>0</v>
      </c>
      <c r="BD468" s="8">
        <f t="shared" si="409"/>
        <v>0</v>
      </c>
      <c r="BE468" s="8">
        <f t="shared" si="410"/>
        <v>0</v>
      </c>
      <c r="BF468" s="8">
        <f t="shared" si="411"/>
        <v>0</v>
      </c>
      <c r="BG468" s="8">
        <f t="shared" si="412"/>
        <v>0</v>
      </c>
      <c r="BH468" s="8">
        <f t="shared" si="413"/>
        <v>0</v>
      </c>
      <c r="BI468" s="8">
        <f t="shared" si="414"/>
        <v>0</v>
      </c>
      <c r="BJ468" s="8">
        <f t="shared" si="415"/>
        <v>0</v>
      </c>
      <c r="BK468" s="8">
        <f t="shared" si="416"/>
        <v>0</v>
      </c>
      <c r="BL468" s="8">
        <f t="shared" si="417"/>
        <v>0</v>
      </c>
      <c r="BM468" s="8">
        <f t="shared" si="418"/>
        <v>0</v>
      </c>
      <c r="BN468" s="8">
        <f t="shared" si="389"/>
        <v>0</v>
      </c>
      <c r="BO468" s="8">
        <f t="shared" si="419"/>
        <v>0</v>
      </c>
      <c r="BP468" s="8">
        <f t="shared" si="420"/>
        <v>0</v>
      </c>
      <c r="BQ468" s="8">
        <f t="shared" si="421"/>
        <v>0</v>
      </c>
      <c r="BR468" s="8">
        <f t="shared" si="422"/>
        <v>0</v>
      </c>
      <c r="BS468" s="8">
        <f t="shared" si="423"/>
        <v>0</v>
      </c>
      <c r="BT468" s="44">
        <f t="shared" si="424"/>
        <v>0</v>
      </c>
      <c r="BU468" s="7"/>
    </row>
    <row r="469" spans="1:73" s="15" customFormat="1" ht="28.8" x14ac:dyDescent="0.3">
      <c r="A469" s="4" t="s">
        <v>3451</v>
      </c>
      <c r="B469" s="4" t="s">
        <v>4374</v>
      </c>
      <c r="C469" s="4">
        <v>2013</v>
      </c>
      <c r="D469" s="4" t="s">
        <v>983</v>
      </c>
      <c r="E469" s="4">
        <v>101</v>
      </c>
      <c r="F469" s="4"/>
      <c r="G469" s="4"/>
      <c r="H469" s="4">
        <v>196</v>
      </c>
      <c r="I469" s="4">
        <v>204</v>
      </c>
      <c r="J469" s="4"/>
      <c r="K469" s="4">
        <v>20</v>
      </c>
      <c r="L469" s="4" t="s">
        <v>3452</v>
      </c>
      <c r="M469" s="4" t="s">
        <v>3453</v>
      </c>
      <c r="N469" s="4" t="s">
        <v>3454</v>
      </c>
      <c r="O469" s="4" t="s">
        <v>3455</v>
      </c>
      <c r="P469" s="4" t="s">
        <v>3456</v>
      </c>
      <c r="Q469" s="4" t="s">
        <v>3457</v>
      </c>
      <c r="R469" s="4" t="s">
        <v>34</v>
      </c>
      <c r="S469" s="4" t="s">
        <v>33</v>
      </c>
      <c r="T469" s="4" t="s">
        <v>3458</v>
      </c>
      <c r="U469" s="69"/>
      <c r="V469" s="57" t="s">
        <v>63</v>
      </c>
      <c r="W469" s="58" t="s">
        <v>28</v>
      </c>
      <c r="X469" s="58" t="str">
        <f t="shared" si="386"/>
        <v>NPolymer-based</v>
      </c>
      <c r="Y469" s="58" t="s">
        <v>191</v>
      </c>
      <c r="Z469" s="58" t="str">
        <f t="shared" si="387"/>
        <v>NHEMOLYSIS</v>
      </c>
      <c r="AA469" s="58" t="str">
        <f t="shared" si="388"/>
        <v>NPolymer-basedHEMOLYSIS</v>
      </c>
      <c r="AB469" s="8"/>
      <c r="AC469" s="8"/>
      <c r="AD469" s="8"/>
      <c r="AE469" s="8"/>
      <c r="AF469" s="8"/>
      <c r="AG469" s="8"/>
      <c r="AH469" s="8"/>
      <c r="AI469" s="8"/>
      <c r="AJ469" s="8"/>
      <c r="AK469" s="8">
        <f t="shared" si="390"/>
        <v>0</v>
      </c>
      <c r="AL469" s="8">
        <f t="shared" si="391"/>
        <v>0</v>
      </c>
      <c r="AM469" s="8">
        <f t="shared" si="392"/>
        <v>0</v>
      </c>
      <c r="AN469" s="8">
        <f t="shared" si="393"/>
        <v>0</v>
      </c>
      <c r="AO469" s="8">
        <f t="shared" si="394"/>
        <v>0</v>
      </c>
      <c r="AP469" s="8">
        <f t="shared" si="395"/>
        <v>0</v>
      </c>
      <c r="AQ469" s="8">
        <f t="shared" si="396"/>
        <v>0</v>
      </c>
      <c r="AR469" s="8">
        <f t="shared" si="397"/>
        <v>0</v>
      </c>
      <c r="AS469" s="8">
        <f t="shared" si="398"/>
        <v>0</v>
      </c>
      <c r="AT469" s="8">
        <f t="shared" si="399"/>
        <v>0</v>
      </c>
      <c r="AU469" s="8">
        <f t="shared" si="400"/>
        <v>0</v>
      </c>
      <c r="AV469" s="8">
        <f t="shared" si="401"/>
        <v>0</v>
      </c>
      <c r="AW469" s="8">
        <f t="shared" si="402"/>
        <v>0</v>
      </c>
      <c r="AX469" s="8">
        <f t="shared" si="403"/>
        <v>0</v>
      </c>
      <c r="AY469" s="8">
        <f t="shared" si="404"/>
        <v>0</v>
      </c>
      <c r="AZ469" s="8">
        <f t="shared" si="405"/>
        <v>0</v>
      </c>
      <c r="BA469" s="8">
        <f t="shared" si="406"/>
        <v>0</v>
      </c>
      <c r="BB469" s="8">
        <f t="shared" si="407"/>
        <v>0</v>
      </c>
      <c r="BC469" s="8">
        <f t="shared" si="408"/>
        <v>0</v>
      </c>
      <c r="BD469" s="8">
        <f t="shared" si="409"/>
        <v>0</v>
      </c>
      <c r="BE469" s="8">
        <f t="shared" si="410"/>
        <v>0</v>
      </c>
      <c r="BF469" s="8">
        <f t="shared" si="411"/>
        <v>0</v>
      </c>
      <c r="BG469" s="8">
        <f t="shared" si="412"/>
        <v>0</v>
      </c>
      <c r="BH469" s="8">
        <f t="shared" si="413"/>
        <v>0</v>
      </c>
      <c r="BI469" s="8">
        <f t="shared" si="414"/>
        <v>0</v>
      </c>
      <c r="BJ469" s="8">
        <f t="shared" si="415"/>
        <v>0</v>
      </c>
      <c r="BK469" s="8">
        <f t="shared" si="416"/>
        <v>0</v>
      </c>
      <c r="BL469" s="8">
        <f t="shared" si="417"/>
        <v>0</v>
      </c>
      <c r="BM469" s="8">
        <f t="shared" si="418"/>
        <v>0</v>
      </c>
      <c r="BN469" s="8">
        <f t="shared" si="389"/>
        <v>0</v>
      </c>
      <c r="BO469" s="8">
        <f t="shared" si="419"/>
        <v>0</v>
      </c>
      <c r="BP469" s="8">
        <f t="shared" si="420"/>
        <v>0</v>
      </c>
      <c r="BQ469" s="8">
        <f t="shared" si="421"/>
        <v>0</v>
      </c>
      <c r="BR469" s="8">
        <f t="shared" si="422"/>
        <v>0</v>
      </c>
      <c r="BS469" s="8">
        <f t="shared" si="423"/>
        <v>0</v>
      </c>
      <c r="BT469" s="44">
        <f t="shared" si="424"/>
        <v>0</v>
      </c>
      <c r="BU469" s="7"/>
    </row>
    <row r="470" spans="1:73" s="15" customFormat="1" ht="28.8" x14ac:dyDescent="0.3">
      <c r="A470" s="4" t="s">
        <v>3459</v>
      </c>
      <c r="B470" s="4" t="s">
        <v>4375</v>
      </c>
      <c r="C470" s="4">
        <v>2013</v>
      </c>
      <c r="D470" s="4" t="s">
        <v>3460</v>
      </c>
      <c r="E470" s="4">
        <v>8</v>
      </c>
      <c r="F470" s="4">
        <v>3</v>
      </c>
      <c r="G470" s="4">
        <v>35003</v>
      </c>
      <c r="H470" s="4"/>
      <c r="I470" s="4"/>
      <c r="J470" s="4"/>
      <c r="K470" s="4">
        <v>19</v>
      </c>
      <c r="L470" s="4" t="s">
        <v>3461</v>
      </c>
      <c r="M470" s="4" t="s">
        <v>3462</v>
      </c>
      <c r="N470" s="4" t="s">
        <v>3463</v>
      </c>
      <c r="O470" s="4" t="s">
        <v>3464</v>
      </c>
      <c r="P470" s="4" t="s">
        <v>3465</v>
      </c>
      <c r="Q470" s="4"/>
      <c r="R470" s="4" t="s">
        <v>34</v>
      </c>
      <c r="S470" s="4" t="s">
        <v>33</v>
      </c>
      <c r="T470" s="4" t="s">
        <v>3466</v>
      </c>
      <c r="U470" s="69"/>
      <c r="V470" s="57" t="s">
        <v>63</v>
      </c>
      <c r="W470" s="58" t="s">
        <v>26</v>
      </c>
      <c r="X470" s="58" t="str">
        <f t="shared" si="386"/>
        <v>NInorganic</v>
      </c>
      <c r="Y470" s="58" t="s">
        <v>191</v>
      </c>
      <c r="Z470" s="58" t="str">
        <f t="shared" si="387"/>
        <v>NHEMOLYSIS</v>
      </c>
      <c r="AA470" s="58" t="str">
        <f t="shared" si="388"/>
        <v>NInorganicHEMOLYSIS</v>
      </c>
      <c r="AB470" s="8"/>
      <c r="AC470" s="8"/>
      <c r="AD470" s="8"/>
      <c r="AE470" s="8"/>
      <c r="AF470" s="8"/>
      <c r="AG470" s="8"/>
      <c r="AH470" s="8"/>
      <c r="AI470" s="8"/>
      <c r="AJ470" s="8"/>
      <c r="AK470" s="8">
        <f t="shared" si="390"/>
        <v>0</v>
      </c>
      <c r="AL470" s="8">
        <f t="shared" si="391"/>
        <v>0</v>
      </c>
      <c r="AM470" s="8">
        <f t="shared" si="392"/>
        <v>0</v>
      </c>
      <c r="AN470" s="8">
        <f t="shared" si="393"/>
        <v>0</v>
      </c>
      <c r="AO470" s="8">
        <f t="shared" si="394"/>
        <v>0</v>
      </c>
      <c r="AP470" s="8">
        <f t="shared" si="395"/>
        <v>0</v>
      </c>
      <c r="AQ470" s="8">
        <f t="shared" si="396"/>
        <v>0</v>
      </c>
      <c r="AR470" s="8">
        <f t="shared" si="397"/>
        <v>0</v>
      </c>
      <c r="AS470" s="8">
        <f t="shared" si="398"/>
        <v>0</v>
      </c>
      <c r="AT470" s="8">
        <f t="shared" si="399"/>
        <v>0</v>
      </c>
      <c r="AU470" s="8">
        <f t="shared" si="400"/>
        <v>0</v>
      </c>
      <c r="AV470" s="8">
        <f t="shared" si="401"/>
        <v>0</v>
      </c>
      <c r="AW470" s="8">
        <f t="shared" si="402"/>
        <v>0</v>
      </c>
      <c r="AX470" s="8">
        <f t="shared" si="403"/>
        <v>0</v>
      </c>
      <c r="AY470" s="8">
        <f t="shared" si="404"/>
        <v>0</v>
      </c>
      <c r="AZ470" s="8">
        <f t="shared" si="405"/>
        <v>0</v>
      </c>
      <c r="BA470" s="8">
        <f t="shared" si="406"/>
        <v>0</v>
      </c>
      <c r="BB470" s="8">
        <f t="shared" si="407"/>
        <v>0</v>
      </c>
      <c r="BC470" s="8">
        <f t="shared" si="408"/>
        <v>0</v>
      </c>
      <c r="BD470" s="8">
        <f t="shared" si="409"/>
        <v>0</v>
      </c>
      <c r="BE470" s="8">
        <f t="shared" si="410"/>
        <v>0</v>
      </c>
      <c r="BF470" s="8">
        <f t="shared" si="411"/>
        <v>0</v>
      </c>
      <c r="BG470" s="8">
        <f t="shared" si="412"/>
        <v>0</v>
      </c>
      <c r="BH470" s="8">
        <f t="shared" si="413"/>
        <v>0</v>
      </c>
      <c r="BI470" s="8">
        <f t="shared" si="414"/>
        <v>0</v>
      </c>
      <c r="BJ470" s="8">
        <f t="shared" si="415"/>
        <v>0</v>
      </c>
      <c r="BK470" s="8">
        <f t="shared" si="416"/>
        <v>0</v>
      </c>
      <c r="BL470" s="8">
        <f t="shared" si="417"/>
        <v>0</v>
      </c>
      <c r="BM470" s="8">
        <f t="shared" si="418"/>
        <v>0</v>
      </c>
      <c r="BN470" s="8">
        <f t="shared" si="389"/>
        <v>0</v>
      </c>
      <c r="BO470" s="8">
        <f t="shared" si="419"/>
        <v>0</v>
      </c>
      <c r="BP470" s="8">
        <f t="shared" si="420"/>
        <v>0</v>
      </c>
      <c r="BQ470" s="8">
        <f t="shared" si="421"/>
        <v>0</v>
      </c>
      <c r="BR470" s="8">
        <f t="shared" si="422"/>
        <v>0</v>
      </c>
      <c r="BS470" s="8">
        <f t="shared" si="423"/>
        <v>0</v>
      </c>
      <c r="BT470" s="44">
        <f t="shared" si="424"/>
        <v>0</v>
      </c>
      <c r="BU470" s="7"/>
    </row>
    <row r="471" spans="1:73" s="15" customFormat="1" ht="28.8" x14ac:dyDescent="0.3">
      <c r="A471" s="4" t="s">
        <v>1977</v>
      </c>
      <c r="B471" s="4" t="s">
        <v>1978</v>
      </c>
      <c r="C471" s="4">
        <v>2013</v>
      </c>
      <c r="D471" s="4" t="s">
        <v>983</v>
      </c>
      <c r="E471" s="4">
        <v>101</v>
      </c>
      <c r="F471" s="4"/>
      <c r="G471" s="4"/>
      <c r="H471" s="4">
        <v>319</v>
      </c>
      <c r="I471" s="4">
        <v>324</v>
      </c>
      <c r="J471" s="4"/>
      <c r="K471" s="4">
        <v>13</v>
      </c>
      <c r="L471" s="4" t="s">
        <v>1979</v>
      </c>
      <c r="M471" s="4" t="s">
        <v>1980</v>
      </c>
      <c r="N471" s="4" t="s">
        <v>1981</v>
      </c>
      <c r="O471" s="4" t="s">
        <v>1982</v>
      </c>
      <c r="P471" s="4" t="s">
        <v>1983</v>
      </c>
      <c r="Q471" s="4" t="s">
        <v>1984</v>
      </c>
      <c r="R471" s="4" t="s">
        <v>34</v>
      </c>
      <c r="S471" s="4" t="s">
        <v>33</v>
      </c>
      <c r="T471" s="4" t="s">
        <v>1985</v>
      </c>
      <c r="U471" s="69"/>
      <c r="V471" s="57" t="s">
        <v>63</v>
      </c>
      <c r="W471" s="58" t="s">
        <v>28</v>
      </c>
      <c r="X471" s="58" t="str">
        <f t="shared" si="386"/>
        <v>NPolymer-based</v>
      </c>
      <c r="Y471" s="58" t="s">
        <v>191</v>
      </c>
      <c r="Z471" s="58" t="str">
        <f t="shared" si="387"/>
        <v>NHEMOLYSIS</v>
      </c>
      <c r="AA471" s="58" t="str">
        <f t="shared" si="388"/>
        <v>NPolymer-basedHEMOLYSIS</v>
      </c>
      <c r="AB471" s="8"/>
      <c r="AC471" s="8"/>
      <c r="AD471" s="8"/>
      <c r="AE471" s="8"/>
      <c r="AF471" s="8"/>
      <c r="AG471" s="8"/>
      <c r="AH471" s="8"/>
      <c r="AI471" s="8"/>
      <c r="AJ471" s="8"/>
      <c r="AK471" s="8">
        <f t="shared" si="390"/>
        <v>0</v>
      </c>
      <c r="AL471" s="8">
        <f t="shared" si="391"/>
        <v>0</v>
      </c>
      <c r="AM471" s="8">
        <f t="shared" si="392"/>
        <v>0</v>
      </c>
      <c r="AN471" s="8">
        <f t="shared" si="393"/>
        <v>0</v>
      </c>
      <c r="AO471" s="8">
        <f t="shared" si="394"/>
        <v>0</v>
      </c>
      <c r="AP471" s="8">
        <f t="shared" si="395"/>
        <v>0</v>
      </c>
      <c r="AQ471" s="8">
        <f t="shared" si="396"/>
        <v>0</v>
      </c>
      <c r="AR471" s="8">
        <f t="shared" si="397"/>
        <v>0</v>
      </c>
      <c r="AS471" s="8">
        <f t="shared" si="398"/>
        <v>0</v>
      </c>
      <c r="AT471" s="8">
        <f t="shared" si="399"/>
        <v>0</v>
      </c>
      <c r="AU471" s="8">
        <f t="shared" si="400"/>
        <v>0</v>
      </c>
      <c r="AV471" s="8">
        <f t="shared" si="401"/>
        <v>0</v>
      </c>
      <c r="AW471" s="8">
        <f t="shared" si="402"/>
        <v>0</v>
      </c>
      <c r="AX471" s="8">
        <f t="shared" si="403"/>
        <v>0</v>
      </c>
      <c r="AY471" s="8">
        <f t="shared" si="404"/>
        <v>0</v>
      </c>
      <c r="AZ471" s="8">
        <f t="shared" si="405"/>
        <v>0</v>
      </c>
      <c r="BA471" s="8">
        <f t="shared" si="406"/>
        <v>0</v>
      </c>
      <c r="BB471" s="8">
        <f t="shared" si="407"/>
        <v>0</v>
      </c>
      <c r="BC471" s="8">
        <f t="shared" si="408"/>
        <v>0</v>
      </c>
      <c r="BD471" s="8">
        <f t="shared" si="409"/>
        <v>0</v>
      </c>
      <c r="BE471" s="8">
        <f t="shared" si="410"/>
        <v>0</v>
      </c>
      <c r="BF471" s="8">
        <f t="shared" si="411"/>
        <v>0</v>
      </c>
      <c r="BG471" s="8">
        <f t="shared" si="412"/>
        <v>0</v>
      </c>
      <c r="BH471" s="8">
        <f t="shared" si="413"/>
        <v>0</v>
      </c>
      <c r="BI471" s="8">
        <f t="shared" si="414"/>
        <v>0</v>
      </c>
      <c r="BJ471" s="8">
        <f t="shared" si="415"/>
        <v>0</v>
      </c>
      <c r="BK471" s="8">
        <f t="shared" si="416"/>
        <v>0</v>
      </c>
      <c r="BL471" s="8">
        <f t="shared" si="417"/>
        <v>0</v>
      </c>
      <c r="BM471" s="8">
        <f t="shared" si="418"/>
        <v>0</v>
      </c>
      <c r="BN471" s="8">
        <f t="shared" si="389"/>
        <v>0</v>
      </c>
      <c r="BO471" s="8">
        <f t="shared" si="419"/>
        <v>0</v>
      </c>
      <c r="BP471" s="8">
        <f t="shared" si="420"/>
        <v>0</v>
      </c>
      <c r="BQ471" s="8">
        <f t="shared" si="421"/>
        <v>0</v>
      </c>
      <c r="BR471" s="8">
        <f t="shared" si="422"/>
        <v>0</v>
      </c>
      <c r="BS471" s="8">
        <f t="shared" si="423"/>
        <v>0</v>
      </c>
      <c r="BT471" s="44">
        <f t="shared" si="424"/>
        <v>0</v>
      </c>
      <c r="BU471" s="7"/>
    </row>
    <row r="472" spans="1:73" s="15" customFormat="1" ht="28.8" x14ac:dyDescent="0.3">
      <c r="A472" s="4" t="s">
        <v>3467</v>
      </c>
      <c r="B472" s="4" t="s">
        <v>4376</v>
      </c>
      <c r="C472" s="4">
        <v>2012</v>
      </c>
      <c r="D472" s="4" t="s">
        <v>2014</v>
      </c>
      <c r="E472" s="4">
        <v>22</v>
      </c>
      <c r="F472" s="4">
        <v>47</v>
      </c>
      <c r="G472" s="4"/>
      <c r="H472" s="4">
        <v>24530</v>
      </c>
      <c r="I472" s="4">
        <v>24544</v>
      </c>
      <c r="J472" s="4"/>
      <c r="K472" s="4">
        <v>29</v>
      </c>
      <c r="L472" s="4" t="s">
        <v>3468</v>
      </c>
      <c r="M472" s="4" t="s">
        <v>3469</v>
      </c>
      <c r="N472" s="4" t="s">
        <v>3470</v>
      </c>
      <c r="O472" s="4" t="s">
        <v>3471</v>
      </c>
      <c r="P472" s="4" t="s">
        <v>3472</v>
      </c>
      <c r="Q472" s="4"/>
      <c r="R472" s="4" t="s">
        <v>34</v>
      </c>
      <c r="S472" s="4" t="s">
        <v>33</v>
      </c>
      <c r="T472" s="4" t="s">
        <v>3473</v>
      </c>
      <c r="U472" s="69"/>
      <c r="V472" s="57" t="s">
        <v>63</v>
      </c>
      <c r="W472" s="58" t="s">
        <v>26</v>
      </c>
      <c r="X472" s="58" t="str">
        <f t="shared" si="386"/>
        <v>NInorganic</v>
      </c>
      <c r="Y472" s="58" t="s">
        <v>191</v>
      </c>
      <c r="Z472" s="58" t="str">
        <f t="shared" si="387"/>
        <v>NHEMOLYSIS</v>
      </c>
      <c r="AA472" s="58" t="str">
        <f t="shared" si="388"/>
        <v>NInorganicHEMOLYSIS</v>
      </c>
      <c r="AB472" s="8"/>
      <c r="AC472" s="8"/>
      <c r="AD472" s="8"/>
      <c r="AE472" s="8"/>
      <c r="AF472" s="8"/>
      <c r="AG472" s="8"/>
      <c r="AH472" s="8"/>
      <c r="AI472" s="8"/>
      <c r="AJ472" s="8"/>
      <c r="AK472" s="8">
        <f t="shared" si="390"/>
        <v>0</v>
      </c>
      <c r="AL472" s="8">
        <f t="shared" si="391"/>
        <v>0</v>
      </c>
      <c r="AM472" s="8">
        <f t="shared" si="392"/>
        <v>0</v>
      </c>
      <c r="AN472" s="8">
        <f t="shared" si="393"/>
        <v>0</v>
      </c>
      <c r="AO472" s="8">
        <f t="shared" si="394"/>
        <v>0</v>
      </c>
      <c r="AP472" s="8">
        <f t="shared" si="395"/>
        <v>0</v>
      </c>
      <c r="AQ472" s="8">
        <f t="shared" si="396"/>
        <v>0</v>
      </c>
      <c r="AR472" s="8">
        <f t="shared" si="397"/>
        <v>0</v>
      </c>
      <c r="AS472" s="8">
        <f t="shared" si="398"/>
        <v>0</v>
      </c>
      <c r="AT472" s="8">
        <f t="shared" si="399"/>
        <v>0</v>
      </c>
      <c r="AU472" s="8">
        <f t="shared" si="400"/>
        <v>0</v>
      </c>
      <c r="AV472" s="8">
        <f t="shared" si="401"/>
        <v>0</v>
      </c>
      <c r="AW472" s="8">
        <f t="shared" si="402"/>
        <v>0</v>
      </c>
      <c r="AX472" s="8">
        <f t="shared" si="403"/>
        <v>0</v>
      </c>
      <c r="AY472" s="8">
        <f t="shared" si="404"/>
        <v>0</v>
      </c>
      <c r="AZ472" s="8">
        <f t="shared" si="405"/>
        <v>0</v>
      </c>
      <c r="BA472" s="8">
        <f t="shared" si="406"/>
        <v>0</v>
      </c>
      <c r="BB472" s="8">
        <f t="shared" si="407"/>
        <v>0</v>
      </c>
      <c r="BC472" s="8">
        <f t="shared" si="408"/>
        <v>0</v>
      </c>
      <c r="BD472" s="8">
        <f t="shared" si="409"/>
        <v>0</v>
      </c>
      <c r="BE472" s="8">
        <f t="shared" si="410"/>
        <v>0</v>
      </c>
      <c r="BF472" s="8">
        <f t="shared" si="411"/>
        <v>0</v>
      </c>
      <c r="BG472" s="8">
        <f t="shared" si="412"/>
        <v>0</v>
      </c>
      <c r="BH472" s="8">
        <f t="shared" si="413"/>
        <v>0</v>
      </c>
      <c r="BI472" s="8">
        <f t="shared" si="414"/>
        <v>0</v>
      </c>
      <c r="BJ472" s="8">
        <f t="shared" si="415"/>
        <v>0</v>
      </c>
      <c r="BK472" s="8">
        <f t="shared" si="416"/>
        <v>0</v>
      </c>
      <c r="BL472" s="8">
        <f t="shared" si="417"/>
        <v>0</v>
      </c>
      <c r="BM472" s="8">
        <f t="shared" si="418"/>
        <v>0</v>
      </c>
      <c r="BN472" s="8">
        <f t="shared" si="389"/>
        <v>0</v>
      </c>
      <c r="BO472" s="8">
        <f t="shared" si="419"/>
        <v>0</v>
      </c>
      <c r="BP472" s="8">
        <f t="shared" si="420"/>
        <v>0</v>
      </c>
      <c r="BQ472" s="8">
        <f t="shared" si="421"/>
        <v>0</v>
      </c>
      <c r="BR472" s="8">
        <f t="shared" si="422"/>
        <v>0</v>
      </c>
      <c r="BS472" s="8">
        <f t="shared" si="423"/>
        <v>0</v>
      </c>
      <c r="BT472" s="44">
        <f t="shared" si="424"/>
        <v>0</v>
      </c>
      <c r="BU472" s="7"/>
    </row>
    <row r="473" spans="1:73" s="15" customFormat="1" ht="28.8" x14ac:dyDescent="0.3">
      <c r="A473" s="4" t="s">
        <v>3474</v>
      </c>
      <c r="B473" s="4" t="s">
        <v>4377</v>
      </c>
      <c r="C473" s="4">
        <v>2012</v>
      </c>
      <c r="D473" s="4" t="s">
        <v>1126</v>
      </c>
      <c r="E473" s="4">
        <v>13</v>
      </c>
      <c r="F473" s="4">
        <v>12</v>
      </c>
      <c r="G473" s="4"/>
      <c r="H473" s="4">
        <v>4236</v>
      </c>
      <c r="I473" s="4">
        <v>4246</v>
      </c>
      <c r="J473" s="4"/>
      <c r="K473" s="4">
        <v>61</v>
      </c>
      <c r="L473" s="4" t="s">
        <v>3475</v>
      </c>
      <c r="M473" s="4" t="s">
        <v>3476</v>
      </c>
      <c r="N473" s="4" t="s">
        <v>3477</v>
      </c>
      <c r="O473" s="4" t="s">
        <v>3478</v>
      </c>
      <c r="P473" s="4" t="s">
        <v>3479</v>
      </c>
      <c r="Q473" s="4"/>
      <c r="R473" s="4" t="s">
        <v>34</v>
      </c>
      <c r="S473" s="4" t="s">
        <v>33</v>
      </c>
      <c r="T473" s="4" t="s">
        <v>3480</v>
      </c>
      <c r="U473" s="69"/>
      <c r="V473" s="57" t="s">
        <v>63</v>
      </c>
      <c r="W473" s="58" t="s">
        <v>26</v>
      </c>
      <c r="X473" s="58" t="str">
        <f t="shared" si="386"/>
        <v>NInorganic</v>
      </c>
      <c r="Y473" s="58" t="s">
        <v>191</v>
      </c>
      <c r="Z473" s="58" t="str">
        <f t="shared" si="387"/>
        <v>NHEMOLYSIS</v>
      </c>
      <c r="AA473" s="58" t="str">
        <f t="shared" si="388"/>
        <v>NInorganicHEMOLYSIS</v>
      </c>
      <c r="AB473" s="8"/>
      <c r="AC473" s="8"/>
      <c r="AD473" s="8"/>
      <c r="AE473" s="8"/>
      <c r="AF473" s="8"/>
      <c r="AG473" s="8"/>
      <c r="AH473" s="8"/>
      <c r="AI473" s="8"/>
      <c r="AJ473" s="8"/>
      <c r="AK473" s="8">
        <f t="shared" si="390"/>
        <v>0</v>
      </c>
      <c r="AL473" s="8">
        <f t="shared" si="391"/>
        <v>0</v>
      </c>
      <c r="AM473" s="8">
        <f t="shared" si="392"/>
        <v>0</v>
      </c>
      <c r="AN473" s="8">
        <f t="shared" si="393"/>
        <v>0</v>
      </c>
      <c r="AO473" s="8">
        <f t="shared" si="394"/>
        <v>0</v>
      </c>
      <c r="AP473" s="8">
        <f t="shared" si="395"/>
        <v>0</v>
      </c>
      <c r="AQ473" s="8">
        <f t="shared" si="396"/>
        <v>0</v>
      </c>
      <c r="AR473" s="8">
        <f t="shared" si="397"/>
        <v>0</v>
      </c>
      <c r="AS473" s="8">
        <f t="shared" si="398"/>
        <v>0</v>
      </c>
      <c r="AT473" s="8">
        <f t="shared" si="399"/>
        <v>0</v>
      </c>
      <c r="AU473" s="8">
        <f t="shared" si="400"/>
        <v>0</v>
      </c>
      <c r="AV473" s="8">
        <f t="shared" si="401"/>
        <v>0</v>
      </c>
      <c r="AW473" s="8">
        <f t="shared" si="402"/>
        <v>0</v>
      </c>
      <c r="AX473" s="8">
        <f t="shared" si="403"/>
        <v>0</v>
      </c>
      <c r="AY473" s="8">
        <f t="shared" si="404"/>
        <v>0</v>
      </c>
      <c r="AZ473" s="8">
        <f t="shared" si="405"/>
        <v>0</v>
      </c>
      <c r="BA473" s="8">
        <f t="shared" si="406"/>
        <v>0</v>
      </c>
      <c r="BB473" s="8">
        <f t="shared" si="407"/>
        <v>0</v>
      </c>
      <c r="BC473" s="8">
        <f t="shared" si="408"/>
        <v>0</v>
      </c>
      <c r="BD473" s="8">
        <f t="shared" si="409"/>
        <v>0</v>
      </c>
      <c r="BE473" s="8">
        <f t="shared" si="410"/>
        <v>0</v>
      </c>
      <c r="BF473" s="8">
        <f t="shared" si="411"/>
        <v>0</v>
      </c>
      <c r="BG473" s="8">
        <f t="shared" si="412"/>
        <v>0</v>
      </c>
      <c r="BH473" s="8">
        <f t="shared" si="413"/>
        <v>0</v>
      </c>
      <c r="BI473" s="8">
        <f t="shared" si="414"/>
        <v>0</v>
      </c>
      <c r="BJ473" s="8">
        <f t="shared" si="415"/>
        <v>0</v>
      </c>
      <c r="BK473" s="8">
        <f t="shared" si="416"/>
        <v>0</v>
      </c>
      <c r="BL473" s="8">
        <f t="shared" si="417"/>
        <v>0</v>
      </c>
      <c r="BM473" s="8">
        <f t="shared" si="418"/>
        <v>0</v>
      </c>
      <c r="BN473" s="8">
        <f t="shared" si="389"/>
        <v>0</v>
      </c>
      <c r="BO473" s="8">
        <f t="shared" si="419"/>
        <v>0</v>
      </c>
      <c r="BP473" s="8">
        <f t="shared" si="420"/>
        <v>0</v>
      </c>
      <c r="BQ473" s="8">
        <f t="shared" si="421"/>
        <v>0</v>
      </c>
      <c r="BR473" s="8">
        <f t="shared" si="422"/>
        <v>0</v>
      </c>
      <c r="BS473" s="8">
        <f t="shared" si="423"/>
        <v>0</v>
      </c>
      <c r="BT473" s="44">
        <f t="shared" si="424"/>
        <v>0</v>
      </c>
      <c r="BU473" s="7"/>
    </row>
    <row r="474" spans="1:73" s="15" customFormat="1" ht="28.8" x14ac:dyDescent="0.3">
      <c r="A474" s="4" t="s">
        <v>3481</v>
      </c>
      <c r="B474" s="4" t="s">
        <v>4378</v>
      </c>
      <c r="C474" s="4">
        <v>2012</v>
      </c>
      <c r="D474" s="4" t="s">
        <v>76</v>
      </c>
      <c r="E474" s="4">
        <v>6</v>
      </c>
      <c r="F474" s="4">
        <v>8</v>
      </c>
      <c r="G474" s="4"/>
      <c r="H474" s="4">
        <v>847</v>
      </c>
      <c r="I474" s="4">
        <v>856</v>
      </c>
      <c r="J474" s="4"/>
      <c r="K474" s="4">
        <v>118</v>
      </c>
      <c r="L474" s="4" t="s">
        <v>3482</v>
      </c>
      <c r="M474" s="4" t="s">
        <v>3483</v>
      </c>
      <c r="N474" s="4" t="s">
        <v>3484</v>
      </c>
      <c r="O474" s="4" t="s">
        <v>3485</v>
      </c>
      <c r="P474" s="4" t="s">
        <v>3486</v>
      </c>
      <c r="Q474" s="4" t="s">
        <v>3487</v>
      </c>
      <c r="R474" s="4" t="s">
        <v>34</v>
      </c>
      <c r="S474" s="4" t="s">
        <v>33</v>
      </c>
      <c r="T474" s="4" t="s">
        <v>3488</v>
      </c>
      <c r="U474" s="69"/>
      <c r="V474" s="57" t="s">
        <v>63</v>
      </c>
      <c r="W474" s="58" t="s">
        <v>26</v>
      </c>
      <c r="X474" s="58" t="str">
        <f t="shared" si="386"/>
        <v>NInorganic</v>
      </c>
      <c r="Y474" s="58" t="s">
        <v>191</v>
      </c>
      <c r="Z474" s="58" t="str">
        <f t="shared" si="387"/>
        <v>NHEMOLYSIS</v>
      </c>
      <c r="AA474" s="58" t="str">
        <f t="shared" si="388"/>
        <v>NInorganicHEMOLYSIS</v>
      </c>
      <c r="AB474" s="8"/>
      <c r="AC474" s="8"/>
      <c r="AD474" s="8"/>
      <c r="AE474" s="8"/>
      <c r="AF474" s="8"/>
      <c r="AG474" s="8"/>
      <c r="AH474" s="8"/>
      <c r="AI474" s="8"/>
      <c r="AJ474" s="8"/>
      <c r="AK474" s="8">
        <f t="shared" si="390"/>
        <v>0</v>
      </c>
      <c r="AL474" s="8">
        <f t="shared" si="391"/>
        <v>0</v>
      </c>
      <c r="AM474" s="8">
        <f t="shared" si="392"/>
        <v>0</v>
      </c>
      <c r="AN474" s="8">
        <f t="shared" si="393"/>
        <v>0</v>
      </c>
      <c r="AO474" s="8">
        <f t="shared" si="394"/>
        <v>0</v>
      </c>
      <c r="AP474" s="8">
        <f t="shared" si="395"/>
        <v>0</v>
      </c>
      <c r="AQ474" s="8">
        <f t="shared" si="396"/>
        <v>0</v>
      </c>
      <c r="AR474" s="8">
        <f t="shared" si="397"/>
        <v>0</v>
      </c>
      <c r="AS474" s="8">
        <f t="shared" si="398"/>
        <v>0</v>
      </c>
      <c r="AT474" s="8">
        <f t="shared" si="399"/>
        <v>0</v>
      </c>
      <c r="AU474" s="8">
        <f t="shared" si="400"/>
        <v>0</v>
      </c>
      <c r="AV474" s="8">
        <f t="shared" si="401"/>
        <v>0</v>
      </c>
      <c r="AW474" s="8">
        <f t="shared" si="402"/>
        <v>0</v>
      </c>
      <c r="AX474" s="8">
        <f t="shared" si="403"/>
        <v>0</v>
      </c>
      <c r="AY474" s="8">
        <f t="shared" si="404"/>
        <v>0</v>
      </c>
      <c r="AZ474" s="8">
        <f t="shared" si="405"/>
        <v>0</v>
      </c>
      <c r="BA474" s="8">
        <f t="shared" si="406"/>
        <v>0</v>
      </c>
      <c r="BB474" s="8">
        <f t="shared" si="407"/>
        <v>0</v>
      </c>
      <c r="BC474" s="8">
        <f t="shared" si="408"/>
        <v>0</v>
      </c>
      <c r="BD474" s="8">
        <f t="shared" si="409"/>
        <v>0</v>
      </c>
      <c r="BE474" s="8">
        <f t="shared" si="410"/>
        <v>0</v>
      </c>
      <c r="BF474" s="8">
        <f t="shared" si="411"/>
        <v>0</v>
      </c>
      <c r="BG474" s="8">
        <f t="shared" si="412"/>
        <v>0</v>
      </c>
      <c r="BH474" s="8">
        <f t="shared" si="413"/>
        <v>0</v>
      </c>
      <c r="BI474" s="8">
        <f t="shared" si="414"/>
        <v>0</v>
      </c>
      <c r="BJ474" s="8">
        <f t="shared" si="415"/>
        <v>0</v>
      </c>
      <c r="BK474" s="8">
        <f t="shared" si="416"/>
        <v>0</v>
      </c>
      <c r="BL474" s="8">
        <f t="shared" si="417"/>
        <v>0</v>
      </c>
      <c r="BM474" s="8">
        <f t="shared" si="418"/>
        <v>0</v>
      </c>
      <c r="BN474" s="8">
        <f t="shared" si="389"/>
        <v>0</v>
      </c>
      <c r="BO474" s="8">
        <f t="shared" si="419"/>
        <v>0</v>
      </c>
      <c r="BP474" s="8">
        <f t="shared" si="420"/>
        <v>0</v>
      </c>
      <c r="BQ474" s="8">
        <f t="shared" si="421"/>
        <v>0</v>
      </c>
      <c r="BR474" s="8">
        <f t="shared" si="422"/>
        <v>0</v>
      </c>
      <c r="BS474" s="8">
        <f t="shared" si="423"/>
        <v>0</v>
      </c>
      <c r="BT474" s="44">
        <f t="shared" si="424"/>
        <v>0</v>
      </c>
      <c r="BU474" s="7"/>
    </row>
    <row r="475" spans="1:73" s="15" customFormat="1" ht="28.8" x14ac:dyDescent="0.3">
      <c r="A475" s="4" t="s">
        <v>3489</v>
      </c>
      <c r="B475" s="4" t="s">
        <v>4379</v>
      </c>
      <c r="C475" s="4">
        <v>2012</v>
      </c>
      <c r="D475" s="4" t="s">
        <v>3490</v>
      </c>
      <c r="E475" s="4">
        <v>23</v>
      </c>
      <c r="F475" s="4">
        <v>10</v>
      </c>
      <c r="G475" s="4"/>
      <c r="H475" s="4">
        <v>1807</v>
      </c>
      <c r="I475" s="4">
        <v>1814</v>
      </c>
      <c r="J475" s="4"/>
      <c r="K475" s="4">
        <v>12</v>
      </c>
      <c r="L475" s="4" t="s">
        <v>3491</v>
      </c>
      <c r="M475" s="4" t="s">
        <v>3492</v>
      </c>
      <c r="N475" s="4" t="s">
        <v>3493</v>
      </c>
      <c r="O475" s="4" t="s">
        <v>3494</v>
      </c>
      <c r="P475" s="4" t="s">
        <v>3495</v>
      </c>
      <c r="Q475" s="4" t="s">
        <v>3496</v>
      </c>
      <c r="R475" s="4" t="s">
        <v>34</v>
      </c>
      <c r="S475" s="4" t="s">
        <v>33</v>
      </c>
      <c r="T475" s="4" t="s">
        <v>3497</v>
      </c>
      <c r="U475" s="69"/>
      <c r="V475" s="57" t="s">
        <v>63</v>
      </c>
      <c r="W475" s="58" t="s">
        <v>26</v>
      </c>
      <c r="X475" s="58" t="str">
        <f t="shared" si="386"/>
        <v>NInorganic</v>
      </c>
      <c r="Y475" s="58" t="s">
        <v>191</v>
      </c>
      <c r="Z475" s="58" t="str">
        <f t="shared" si="387"/>
        <v>NHEMOLYSIS</v>
      </c>
      <c r="AA475" s="58" t="str">
        <f t="shared" si="388"/>
        <v>NInorganicHEMOLYSIS</v>
      </c>
      <c r="AB475" s="8"/>
      <c r="AC475" s="8"/>
      <c r="AD475" s="8"/>
      <c r="AE475" s="8"/>
      <c r="AF475" s="8"/>
      <c r="AG475" s="8"/>
      <c r="AH475" s="8"/>
      <c r="AI475" s="8"/>
      <c r="AJ475" s="8"/>
      <c r="AK475" s="8">
        <f t="shared" si="390"/>
        <v>0</v>
      </c>
      <c r="AL475" s="8">
        <f t="shared" si="391"/>
        <v>0</v>
      </c>
      <c r="AM475" s="8">
        <f t="shared" si="392"/>
        <v>0</v>
      </c>
      <c r="AN475" s="8">
        <f t="shared" si="393"/>
        <v>0</v>
      </c>
      <c r="AO475" s="8">
        <f t="shared" si="394"/>
        <v>0</v>
      </c>
      <c r="AP475" s="8">
        <f t="shared" si="395"/>
        <v>0</v>
      </c>
      <c r="AQ475" s="8">
        <f t="shared" si="396"/>
        <v>0</v>
      </c>
      <c r="AR475" s="8">
        <f t="shared" si="397"/>
        <v>0</v>
      </c>
      <c r="AS475" s="8">
        <f t="shared" si="398"/>
        <v>0</v>
      </c>
      <c r="AT475" s="8">
        <f t="shared" si="399"/>
        <v>0</v>
      </c>
      <c r="AU475" s="8">
        <f t="shared" si="400"/>
        <v>0</v>
      </c>
      <c r="AV475" s="8">
        <f t="shared" si="401"/>
        <v>0</v>
      </c>
      <c r="AW475" s="8">
        <f t="shared" si="402"/>
        <v>0</v>
      </c>
      <c r="AX475" s="8">
        <f t="shared" si="403"/>
        <v>0</v>
      </c>
      <c r="AY475" s="8">
        <f t="shared" si="404"/>
        <v>0</v>
      </c>
      <c r="AZ475" s="8">
        <f t="shared" si="405"/>
        <v>0</v>
      </c>
      <c r="BA475" s="8">
        <f t="shared" si="406"/>
        <v>0</v>
      </c>
      <c r="BB475" s="8">
        <f t="shared" si="407"/>
        <v>0</v>
      </c>
      <c r="BC475" s="8">
        <f t="shared" si="408"/>
        <v>0</v>
      </c>
      <c r="BD475" s="8">
        <f t="shared" si="409"/>
        <v>0</v>
      </c>
      <c r="BE475" s="8">
        <f t="shared" si="410"/>
        <v>0</v>
      </c>
      <c r="BF475" s="8">
        <f t="shared" si="411"/>
        <v>0</v>
      </c>
      <c r="BG475" s="8">
        <f t="shared" si="412"/>
        <v>0</v>
      </c>
      <c r="BH475" s="8">
        <f t="shared" si="413"/>
        <v>0</v>
      </c>
      <c r="BI475" s="8">
        <f t="shared" si="414"/>
        <v>0</v>
      </c>
      <c r="BJ475" s="8">
        <f t="shared" si="415"/>
        <v>0</v>
      </c>
      <c r="BK475" s="8">
        <f t="shared" si="416"/>
        <v>0</v>
      </c>
      <c r="BL475" s="8">
        <f t="shared" si="417"/>
        <v>0</v>
      </c>
      <c r="BM475" s="8">
        <f t="shared" si="418"/>
        <v>0</v>
      </c>
      <c r="BN475" s="8">
        <f t="shared" si="389"/>
        <v>0</v>
      </c>
      <c r="BO475" s="8">
        <f t="shared" si="419"/>
        <v>0</v>
      </c>
      <c r="BP475" s="8">
        <f t="shared" si="420"/>
        <v>0</v>
      </c>
      <c r="BQ475" s="8">
        <f t="shared" si="421"/>
        <v>0</v>
      </c>
      <c r="BR475" s="8">
        <f t="shared" si="422"/>
        <v>0</v>
      </c>
      <c r="BS475" s="8">
        <f t="shared" si="423"/>
        <v>0</v>
      </c>
      <c r="BT475" s="44">
        <f t="shared" si="424"/>
        <v>0</v>
      </c>
      <c r="BU475" s="7"/>
    </row>
    <row r="476" spans="1:73" s="15" customFormat="1" ht="28.8" x14ac:dyDescent="0.3">
      <c r="A476" s="4" t="s">
        <v>3498</v>
      </c>
      <c r="B476" s="4" t="s">
        <v>4380</v>
      </c>
      <c r="C476" s="4">
        <v>2012</v>
      </c>
      <c r="D476" s="4" t="s">
        <v>76</v>
      </c>
      <c r="E476" s="4">
        <v>6</v>
      </c>
      <c r="F476" s="4">
        <v>7</v>
      </c>
      <c r="G476" s="4"/>
      <c r="H476" s="4">
        <v>713</v>
      </c>
      <c r="I476" s="4">
        <v>723</v>
      </c>
      <c r="J476" s="4"/>
      <c r="K476" s="4">
        <v>55</v>
      </c>
      <c r="L476" s="4" t="s">
        <v>3499</v>
      </c>
      <c r="M476" s="4" t="s">
        <v>3500</v>
      </c>
      <c r="N476" s="4" t="s">
        <v>3501</v>
      </c>
      <c r="O476" s="4" t="s">
        <v>3502</v>
      </c>
      <c r="P476" s="4" t="s">
        <v>3503</v>
      </c>
      <c r="Q476" s="4" t="s">
        <v>3504</v>
      </c>
      <c r="R476" s="4" t="s">
        <v>34</v>
      </c>
      <c r="S476" s="4" t="s">
        <v>33</v>
      </c>
      <c r="T476" s="4" t="s">
        <v>3505</v>
      </c>
      <c r="U476" s="69"/>
      <c r="V476" s="57" t="s">
        <v>63</v>
      </c>
      <c r="W476" s="58" t="s">
        <v>28</v>
      </c>
      <c r="X476" s="58" t="str">
        <f t="shared" si="386"/>
        <v>NPolymer-based</v>
      </c>
      <c r="Y476" s="58" t="s">
        <v>191</v>
      </c>
      <c r="Z476" s="58" t="str">
        <f t="shared" si="387"/>
        <v>NHEMOLYSIS</v>
      </c>
      <c r="AA476" s="58" t="str">
        <f t="shared" si="388"/>
        <v>NPolymer-basedHEMOLYSIS</v>
      </c>
      <c r="AB476" s="8"/>
      <c r="AC476" s="8"/>
      <c r="AD476" s="8"/>
      <c r="AE476" s="8"/>
      <c r="AF476" s="8"/>
      <c r="AG476" s="8"/>
      <c r="AH476" s="8"/>
      <c r="AI476" s="8"/>
      <c r="AJ476" s="8"/>
      <c r="AK476" s="8">
        <f t="shared" si="390"/>
        <v>0</v>
      </c>
      <c r="AL476" s="8">
        <f t="shared" si="391"/>
        <v>0</v>
      </c>
      <c r="AM476" s="8">
        <f t="shared" si="392"/>
        <v>0</v>
      </c>
      <c r="AN476" s="8">
        <f t="shared" si="393"/>
        <v>0</v>
      </c>
      <c r="AO476" s="8">
        <f t="shared" si="394"/>
        <v>0</v>
      </c>
      <c r="AP476" s="8">
        <f t="shared" si="395"/>
        <v>0</v>
      </c>
      <c r="AQ476" s="8">
        <f t="shared" si="396"/>
        <v>0</v>
      </c>
      <c r="AR476" s="8">
        <f t="shared" si="397"/>
        <v>0</v>
      </c>
      <c r="AS476" s="8">
        <f t="shared" si="398"/>
        <v>0</v>
      </c>
      <c r="AT476" s="8">
        <f t="shared" si="399"/>
        <v>0</v>
      </c>
      <c r="AU476" s="8">
        <f t="shared" si="400"/>
        <v>0</v>
      </c>
      <c r="AV476" s="8">
        <f t="shared" si="401"/>
        <v>0</v>
      </c>
      <c r="AW476" s="8">
        <f t="shared" si="402"/>
        <v>0</v>
      </c>
      <c r="AX476" s="8">
        <f t="shared" si="403"/>
        <v>0</v>
      </c>
      <c r="AY476" s="8">
        <f t="shared" si="404"/>
        <v>0</v>
      </c>
      <c r="AZ476" s="8">
        <f t="shared" si="405"/>
        <v>0</v>
      </c>
      <c r="BA476" s="8">
        <f t="shared" si="406"/>
        <v>0</v>
      </c>
      <c r="BB476" s="8">
        <f t="shared" si="407"/>
        <v>0</v>
      </c>
      <c r="BC476" s="8">
        <f t="shared" si="408"/>
        <v>0</v>
      </c>
      <c r="BD476" s="8">
        <f t="shared" si="409"/>
        <v>0</v>
      </c>
      <c r="BE476" s="8">
        <f t="shared" si="410"/>
        <v>0</v>
      </c>
      <c r="BF476" s="8">
        <f t="shared" si="411"/>
        <v>0</v>
      </c>
      <c r="BG476" s="8">
        <f t="shared" si="412"/>
        <v>0</v>
      </c>
      <c r="BH476" s="8">
        <f t="shared" si="413"/>
        <v>0</v>
      </c>
      <c r="BI476" s="8">
        <f t="shared" si="414"/>
        <v>0</v>
      </c>
      <c r="BJ476" s="8">
        <f t="shared" si="415"/>
        <v>0</v>
      </c>
      <c r="BK476" s="8">
        <f t="shared" si="416"/>
        <v>0</v>
      </c>
      <c r="BL476" s="8">
        <f t="shared" si="417"/>
        <v>0</v>
      </c>
      <c r="BM476" s="8">
        <f t="shared" si="418"/>
        <v>0</v>
      </c>
      <c r="BN476" s="8">
        <f t="shared" si="389"/>
        <v>0</v>
      </c>
      <c r="BO476" s="8">
        <f t="shared" si="419"/>
        <v>0</v>
      </c>
      <c r="BP476" s="8">
        <f t="shared" si="420"/>
        <v>0</v>
      </c>
      <c r="BQ476" s="8">
        <f t="shared" si="421"/>
        <v>0</v>
      </c>
      <c r="BR476" s="8">
        <f t="shared" si="422"/>
        <v>0</v>
      </c>
      <c r="BS476" s="8">
        <f t="shared" si="423"/>
        <v>0</v>
      </c>
      <c r="BT476" s="44">
        <f t="shared" si="424"/>
        <v>0</v>
      </c>
      <c r="BU476" s="7"/>
    </row>
    <row r="477" spans="1:73" s="15" customFormat="1" ht="28.8" x14ac:dyDescent="0.3">
      <c r="A477" s="4" t="s">
        <v>3506</v>
      </c>
      <c r="B477" s="4" t="s">
        <v>4381</v>
      </c>
      <c r="C477" s="4">
        <v>2012</v>
      </c>
      <c r="D477" s="4" t="s">
        <v>3507</v>
      </c>
      <c r="E477" s="4">
        <v>23</v>
      </c>
      <c r="F477" s="4">
        <v>11</v>
      </c>
      <c r="G477" s="4"/>
      <c r="H477" s="4">
        <v>1381</v>
      </c>
      <c r="I477" s="4">
        <v>1400</v>
      </c>
      <c r="J477" s="4"/>
      <c r="K477" s="4">
        <v>18</v>
      </c>
      <c r="L477" s="4" t="s">
        <v>3508</v>
      </c>
      <c r="M477" s="4" t="s">
        <v>3509</v>
      </c>
      <c r="N477" s="4" t="s">
        <v>3510</v>
      </c>
      <c r="O477" s="4" t="s">
        <v>3511</v>
      </c>
      <c r="P477" s="4" t="s">
        <v>3512</v>
      </c>
      <c r="Q477" s="4" t="s">
        <v>3513</v>
      </c>
      <c r="R477" s="4" t="s">
        <v>34</v>
      </c>
      <c r="S477" s="4" t="s">
        <v>33</v>
      </c>
      <c r="T477" s="4" t="s">
        <v>3514</v>
      </c>
      <c r="U477" s="69"/>
      <c r="V477" s="57" t="s">
        <v>63</v>
      </c>
      <c r="W477" s="58" t="s">
        <v>28</v>
      </c>
      <c r="X477" s="58" t="str">
        <f t="shared" si="386"/>
        <v>NPolymer-based</v>
      </c>
      <c r="Y477" s="58" t="s">
        <v>191</v>
      </c>
      <c r="Z477" s="58" t="str">
        <f t="shared" si="387"/>
        <v>NHEMOLYSIS</v>
      </c>
      <c r="AA477" s="58" t="str">
        <f t="shared" si="388"/>
        <v>NPolymer-basedHEMOLYSIS</v>
      </c>
      <c r="AB477" s="8"/>
      <c r="AC477" s="8"/>
      <c r="AD477" s="8"/>
      <c r="AE477" s="8"/>
      <c r="AF477" s="8"/>
      <c r="AG477" s="8"/>
      <c r="AH477" s="8"/>
      <c r="AI477" s="8"/>
      <c r="AJ477" s="8"/>
      <c r="AK477" s="8">
        <f t="shared" si="390"/>
        <v>0</v>
      </c>
      <c r="AL477" s="8">
        <f t="shared" si="391"/>
        <v>0</v>
      </c>
      <c r="AM477" s="8">
        <f t="shared" si="392"/>
        <v>0</v>
      </c>
      <c r="AN477" s="8">
        <f t="shared" si="393"/>
        <v>0</v>
      </c>
      <c r="AO477" s="8">
        <f t="shared" si="394"/>
        <v>0</v>
      </c>
      <c r="AP477" s="8">
        <f t="shared" si="395"/>
        <v>0</v>
      </c>
      <c r="AQ477" s="8">
        <f t="shared" si="396"/>
        <v>0</v>
      </c>
      <c r="AR477" s="8">
        <f t="shared" si="397"/>
        <v>0</v>
      </c>
      <c r="AS477" s="8">
        <f t="shared" si="398"/>
        <v>0</v>
      </c>
      <c r="AT477" s="8">
        <f t="shared" si="399"/>
        <v>0</v>
      </c>
      <c r="AU477" s="8">
        <f t="shared" si="400"/>
        <v>0</v>
      </c>
      <c r="AV477" s="8">
        <f t="shared" si="401"/>
        <v>0</v>
      </c>
      <c r="AW477" s="8">
        <f t="shared" si="402"/>
        <v>0</v>
      </c>
      <c r="AX477" s="8">
        <f t="shared" si="403"/>
        <v>0</v>
      </c>
      <c r="AY477" s="8">
        <f t="shared" si="404"/>
        <v>0</v>
      </c>
      <c r="AZ477" s="8">
        <f t="shared" si="405"/>
        <v>0</v>
      </c>
      <c r="BA477" s="8">
        <f t="shared" si="406"/>
        <v>0</v>
      </c>
      <c r="BB477" s="8">
        <f t="shared" si="407"/>
        <v>0</v>
      </c>
      <c r="BC477" s="8">
        <f t="shared" si="408"/>
        <v>0</v>
      </c>
      <c r="BD477" s="8">
        <f t="shared" si="409"/>
        <v>0</v>
      </c>
      <c r="BE477" s="8">
        <f t="shared" si="410"/>
        <v>0</v>
      </c>
      <c r="BF477" s="8">
        <f t="shared" si="411"/>
        <v>0</v>
      </c>
      <c r="BG477" s="8">
        <f t="shared" si="412"/>
        <v>0</v>
      </c>
      <c r="BH477" s="8">
        <f t="shared" si="413"/>
        <v>0</v>
      </c>
      <c r="BI477" s="8">
        <f t="shared" si="414"/>
        <v>0</v>
      </c>
      <c r="BJ477" s="8">
        <f t="shared" si="415"/>
        <v>0</v>
      </c>
      <c r="BK477" s="8">
        <f t="shared" si="416"/>
        <v>0</v>
      </c>
      <c r="BL477" s="8">
        <f t="shared" si="417"/>
        <v>0</v>
      </c>
      <c r="BM477" s="8">
        <f t="shared" si="418"/>
        <v>0</v>
      </c>
      <c r="BN477" s="8">
        <f t="shared" si="389"/>
        <v>0</v>
      </c>
      <c r="BO477" s="8">
        <f t="shared" si="419"/>
        <v>0</v>
      </c>
      <c r="BP477" s="8">
        <f t="shared" si="420"/>
        <v>0</v>
      </c>
      <c r="BQ477" s="8">
        <f t="shared" si="421"/>
        <v>0</v>
      </c>
      <c r="BR477" s="8">
        <f t="shared" si="422"/>
        <v>0</v>
      </c>
      <c r="BS477" s="8">
        <f t="shared" si="423"/>
        <v>0</v>
      </c>
      <c r="BT477" s="44">
        <f t="shared" si="424"/>
        <v>0</v>
      </c>
      <c r="BU477" s="7"/>
    </row>
    <row r="478" spans="1:73" s="15" customFormat="1" ht="28.8" x14ac:dyDescent="0.3">
      <c r="A478" s="4" t="s">
        <v>3515</v>
      </c>
      <c r="B478" s="4" t="s">
        <v>4382</v>
      </c>
      <c r="C478" s="4">
        <v>2012</v>
      </c>
      <c r="D478" s="4" t="s">
        <v>719</v>
      </c>
      <c r="E478" s="4">
        <v>32</v>
      </c>
      <c r="F478" s="4">
        <v>7</v>
      </c>
      <c r="G478" s="4"/>
      <c r="H478" s="4">
        <v>1802</v>
      </c>
      <c r="I478" s="4">
        <v>1807</v>
      </c>
      <c r="J478" s="4"/>
      <c r="K478" s="4">
        <v>12</v>
      </c>
      <c r="L478" s="4" t="s">
        <v>3516</v>
      </c>
      <c r="M478" s="4" t="s">
        <v>3517</v>
      </c>
      <c r="N478" s="4" t="s">
        <v>3518</v>
      </c>
      <c r="O478" s="4" t="s">
        <v>3519</v>
      </c>
      <c r="P478" s="4" t="s">
        <v>3520</v>
      </c>
      <c r="Q478" s="4" t="s">
        <v>3521</v>
      </c>
      <c r="R478" s="4" t="s">
        <v>34</v>
      </c>
      <c r="S478" s="4" t="s">
        <v>33</v>
      </c>
      <c r="T478" s="4" t="s">
        <v>3522</v>
      </c>
      <c r="U478" s="69"/>
      <c r="V478" s="57" t="s">
        <v>63</v>
      </c>
      <c r="W478" s="58" t="s">
        <v>26</v>
      </c>
      <c r="X478" s="58" t="str">
        <f t="shared" si="386"/>
        <v>NInorganic</v>
      </c>
      <c r="Y478" s="58" t="s">
        <v>191</v>
      </c>
      <c r="Z478" s="58" t="str">
        <f t="shared" si="387"/>
        <v>NHEMOLYSIS</v>
      </c>
      <c r="AA478" s="58" t="str">
        <f t="shared" si="388"/>
        <v>NInorganicHEMOLYSIS</v>
      </c>
      <c r="AB478" s="8"/>
      <c r="AC478" s="8"/>
      <c r="AD478" s="8"/>
      <c r="AE478" s="8"/>
      <c r="AF478" s="8"/>
      <c r="AG478" s="8"/>
      <c r="AH478" s="8"/>
      <c r="AI478" s="8"/>
      <c r="AJ478" s="8"/>
      <c r="AK478" s="8">
        <f t="shared" si="390"/>
        <v>0</v>
      </c>
      <c r="AL478" s="8">
        <f t="shared" si="391"/>
        <v>0</v>
      </c>
      <c r="AM478" s="8">
        <f t="shared" si="392"/>
        <v>0</v>
      </c>
      <c r="AN478" s="8">
        <f t="shared" si="393"/>
        <v>0</v>
      </c>
      <c r="AO478" s="8">
        <f t="shared" si="394"/>
        <v>0</v>
      </c>
      <c r="AP478" s="8">
        <f t="shared" si="395"/>
        <v>0</v>
      </c>
      <c r="AQ478" s="8">
        <f t="shared" si="396"/>
        <v>0</v>
      </c>
      <c r="AR478" s="8">
        <f t="shared" si="397"/>
        <v>0</v>
      </c>
      <c r="AS478" s="8">
        <f t="shared" si="398"/>
        <v>0</v>
      </c>
      <c r="AT478" s="8">
        <f t="shared" si="399"/>
        <v>0</v>
      </c>
      <c r="AU478" s="8">
        <f t="shared" si="400"/>
        <v>0</v>
      </c>
      <c r="AV478" s="8">
        <f t="shared" si="401"/>
        <v>0</v>
      </c>
      <c r="AW478" s="8">
        <f t="shared" si="402"/>
        <v>0</v>
      </c>
      <c r="AX478" s="8">
        <f t="shared" si="403"/>
        <v>0</v>
      </c>
      <c r="AY478" s="8">
        <f t="shared" si="404"/>
        <v>0</v>
      </c>
      <c r="AZ478" s="8">
        <f t="shared" si="405"/>
        <v>0</v>
      </c>
      <c r="BA478" s="8">
        <f t="shared" si="406"/>
        <v>0</v>
      </c>
      <c r="BB478" s="8">
        <f t="shared" si="407"/>
        <v>0</v>
      </c>
      <c r="BC478" s="8">
        <f t="shared" si="408"/>
        <v>0</v>
      </c>
      <c r="BD478" s="8">
        <f t="shared" si="409"/>
        <v>0</v>
      </c>
      <c r="BE478" s="8">
        <f t="shared" si="410"/>
        <v>0</v>
      </c>
      <c r="BF478" s="8">
        <f t="shared" si="411"/>
        <v>0</v>
      </c>
      <c r="BG478" s="8">
        <f t="shared" si="412"/>
        <v>0</v>
      </c>
      <c r="BH478" s="8">
        <f t="shared" si="413"/>
        <v>0</v>
      </c>
      <c r="BI478" s="8">
        <f t="shared" si="414"/>
        <v>0</v>
      </c>
      <c r="BJ478" s="8">
        <f t="shared" si="415"/>
        <v>0</v>
      </c>
      <c r="BK478" s="8">
        <f t="shared" si="416"/>
        <v>0</v>
      </c>
      <c r="BL478" s="8">
        <f t="shared" si="417"/>
        <v>0</v>
      </c>
      <c r="BM478" s="8">
        <f t="shared" si="418"/>
        <v>0</v>
      </c>
      <c r="BN478" s="8">
        <f t="shared" si="389"/>
        <v>0</v>
      </c>
      <c r="BO478" s="8">
        <f t="shared" si="419"/>
        <v>0</v>
      </c>
      <c r="BP478" s="8">
        <f t="shared" si="420"/>
        <v>0</v>
      </c>
      <c r="BQ478" s="8">
        <f t="shared" si="421"/>
        <v>0</v>
      </c>
      <c r="BR478" s="8">
        <f t="shared" si="422"/>
        <v>0</v>
      </c>
      <c r="BS478" s="8">
        <f t="shared" si="423"/>
        <v>0</v>
      </c>
      <c r="BT478" s="44">
        <f t="shared" si="424"/>
        <v>0</v>
      </c>
      <c r="BU478" s="7"/>
    </row>
    <row r="479" spans="1:73" s="15" customFormat="1" ht="28.8" x14ac:dyDescent="0.3">
      <c r="A479" s="4" t="s">
        <v>3523</v>
      </c>
      <c r="B479" s="4" t="s">
        <v>4383</v>
      </c>
      <c r="C479" s="4">
        <v>2012</v>
      </c>
      <c r="D479" s="4" t="s">
        <v>3524</v>
      </c>
      <c r="E479" s="4">
        <v>17</v>
      </c>
      <c r="F479" s="4">
        <v>10</v>
      </c>
      <c r="G479" s="4">
        <v>101512</v>
      </c>
      <c r="H479" s="4"/>
      <c r="I479" s="4"/>
      <c r="J479" s="4"/>
      <c r="K479" s="4">
        <v>16</v>
      </c>
      <c r="L479" s="4" t="s">
        <v>3525</v>
      </c>
      <c r="M479" s="4" t="s">
        <v>3526</v>
      </c>
      <c r="N479" s="4" t="s">
        <v>3527</v>
      </c>
      <c r="O479" s="4" t="s">
        <v>3528</v>
      </c>
      <c r="P479" s="4" t="s">
        <v>3529</v>
      </c>
      <c r="Q479" s="4" t="s">
        <v>3530</v>
      </c>
      <c r="R479" s="4" t="s">
        <v>34</v>
      </c>
      <c r="S479" s="4" t="s">
        <v>33</v>
      </c>
      <c r="T479" s="4" t="s">
        <v>3531</v>
      </c>
      <c r="U479" s="69"/>
      <c r="V479" s="57" t="s">
        <v>63</v>
      </c>
      <c r="W479" s="58" t="s">
        <v>26</v>
      </c>
      <c r="X479" s="58" t="str">
        <f t="shared" si="386"/>
        <v>NInorganic</v>
      </c>
      <c r="Y479" s="58" t="s">
        <v>191</v>
      </c>
      <c r="Z479" s="58" t="str">
        <f t="shared" si="387"/>
        <v>NHEMOLYSIS</v>
      </c>
      <c r="AA479" s="58" t="str">
        <f t="shared" si="388"/>
        <v>NInorganicHEMOLYSIS</v>
      </c>
      <c r="AB479" s="8"/>
      <c r="AC479" s="8"/>
      <c r="AD479" s="8"/>
      <c r="AE479" s="8"/>
      <c r="AF479" s="8"/>
      <c r="AG479" s="8"/>
      <c r="AH479" s="8"/>
      <c r="AI479" s="8"/>
      <c r="AJ479" s="8"/>
      <c r="AK479" s="8">
        <f t="shared" si="390"/>
        <v>0</v>
      </c>
      <c r="AL479" s="8">
        <f t="shared" si="391"/>
        <v>0</v>
      </c>
      <c r="AM479" s="8">
        <f t="shared" si="392"/>
        <v>0</v>
      </c>
      <c r="AN479" s="8">
        <f t="shared" si="393"/>
        <v>0</v>
      </c>
      <c r="AO479" s="8">
        <f t="shared" si="394"/>
        <v>0</v>
      </c>
      <c r="AP479" s="8">
        <f t="shared" si="395"/>
        <v>0</v>
      </c>
      <c r="AQ479" s="8">
        <f t="shared" si="396"/>
        <v>0</v>
      </c>
      <c r="AR479" s="8">
        <f t="shared" si="397"/>
        <v>0</v>
      </c>
      <c r="AS479" s="8">
        <f t="shared" si="398"/>
        <v>0</v>
      </c>
      <c r="AT479" s="8">
        <f t="shared" si="399"/>
        <v>0</v>
      </c>
      <c r="AU479" s="8">
        <f t="shared" si="400"/>
        <v>0</v>
      </c>
      <c r="AV479" s="8">
        <f t="shared" si="401"/>
        <v>0</v>
      </c>
      <c r="AW479" s="8">
        <f t="shared" si="402"/>
        <v>0</v>
      </c>
      <c r="AX479" s="8">
        <f t="shared" si="403"/>
        <v>0</v>
      </c>
      <c r="AY479" s="8">
        <f t="shared" si="404"/>
        <v>0</v>
      </c>
      <c r="AZ479" s="8">
        <f t="shared" si="405"/>
        <v>0</v>
      </c>
      <c r="BA479" s="8">
        <f t="shared" si="406"/>
        <v>0</v>
      </c>
      <c r="BB479" s="8">
        <f t="shared" si="407"/>
        <v>0</v>
      </c>
      <c r="BC479" s="8">
        <f t="shared" si="408"/>
        <v>0</v>
      </c>
      <c r="BD479" s="8">
        <f t="shared" si="409"/>
        <v>0</v>
      </c>
      <c r="BE479" s="8">
        <f t="shared" si="410"/>
        <v>0</v>
      </c>
      <c r="BF479" s="8">
        <f t="shared" si="411"/>
        <v>0</v>
      </c>
      <c r="BG479" s="8">
        <f t="shared" si="412"/>
        <v>0</v>
      </c>
      <c r="BH479" s="8">
        <f t="shared" si="413"/>
        <v>0</v>
      </c>
      <c r="BI479" s="8">
        <f t="shared" si="414"/>
        <v>0</v>
      </c>
      <c r="BJ479" s="8">
        <f t="shared" si="415"/>
        <v>0</v>
      </c>
      <c r="BK479" s="8">
        <f t="shared" si="416"/>
        <v>0</v>
      </c>
      <c r="BL479" s="8">
        <f t="shared" si="417"/>
        <v>0</v>
      </c>
      <c r="BM479" s="8">
        <f t="shared" si="418"/>
        <v>0</v>
      </c>
      <c r="BN479" s="8">
        <f t="shared" si="389"/>
        <v>0</v>
      </c>
      <c r="BO479" s="8">
        <f t="shared" si="419"/>
        <v>0</v>
      </c>
      <c r="BP479" s="8">
        <f t="shared" si="420"/>
        <v>0</v>
      </c>
      <c r="BQ479" s="8">
        <f t="shared" si="421"/>
        <v>0</v>
      </c>
      <c r="BR479" s="8">
        <f t="shared" si="422"/>
        <v>0</v>
      </c>
      <c r="BS479" s="8">
        <f t="shared" si="423"/>
        <v>0</v>
      </c>
      <c r="BT479" s="44">
        <f t="shared" si="424"/>
        <v>0</v>
      </c>
      <c r="BU479" s="7"/>
    </row>
    <row r="480" spans="1:73" s="15" customFormat="1" ht="28.8" x14ac:dyDescent="0.3">
      <c r="A480" s="4" t="s">
        <v>2013</v>
      </c>
      <c r="B480" s="4" t="s">
        <v>4225</v>
      </c>
      <c r="C480" s="4">
        <v>2012</v>
      </c>
      <c r="D480" s="4" t="s">
        <v>2014</v>
      </c>
      <c r="E480" s="4">
        <v>22</v>
      </c>
      <c r="F480" s="4">
        <v>34</v>
      </c>
      <c r="G480" s="4"/>
      <c r="H480" s="4">
        <v>17853</v>
      </c>
      <c r="I480" s="4">
        <v>17863</v>
      </c>
      <c r="J480" s="4"/>
      <c r="K480" s="4">
        <v>18</v>
      </c>
      <c r="L480" s="4" t="s">
        <v>2015</v>
      </c>
      <c r="M480" s="4" t="s">
        <v>2016</v>
      </c>
      <c r="N480" s="4" t="s">
        <v>2017</v>
      </c>
      <c r="O480" s="4" t="s">
        <v>2018</v>
      </c>
      <c r="P480" s="4" t="s">
        <v>2019</v>
      </c>
      <c r="Q480" s="4"/>
      <c r="R480" s="4" t="s">
        <v>34</v>
      </c>
      <c r="S480" s="4" t="s">
        <v>33</v>
      </c>
      <c r="T480" s="4" t="s">
        <v>2020</v>
      </c>
      <c r="U480" s="69"/>
      <c r="V480" s="57" t="s">
        <v>63</v>
      </c>
      <c r="W480" s="58" t="s">
        <v>28</v>
      </c>
      <c r="X480" s="58" t="str">
        <f t="shared" si="386"/>
        <v>NPolymer-based</v>
      </c>
      <c r="Y480" s="58" t="s">
        <v>191</v>
      </c>
      <c r="Z480" s="58" t="str">
        <f t="shared" si="387"/>
        <v>NHEMOLYSIS</v>
      </c>
      <c r="AA480" s="58" t="str">
        <f t="shared" si="388"/>
        <v>NPolymer-basedHEMOLYSIS</v>
      </c>
      <c r="AB480" s="8"/>
      <c r="AC480" s="8"/>
      <c r="AD480" s="8"/>
      <c r="AE480" s="8"/>
      <c r="AF480" s="8"/>
      <c r="AG480" s="8"/>
      <c r="AH480" s="8"/>
      <c r="AI480" s="8"/>
      <c r="AJ480" s="8"/>
      <c r="AK480" s="8">
        <f t="shared" si="390"/>
        <v>0</v>
      </c>
      <c r="AL480" s="8">
        <f t="shared" si="391"/>
        <v>0</v>
      </c>
      <c r="AM480" s="8">
        <f t="shared" si="392"/>
        <v>0</v>
      </c>
      <c r="AN480" s="8">
        <f t="shared" si="393"/>
        <v>0</v>
      </c>
      <c r="AO480" s="8">
        <f t="shared" si="394"/>
        <v>0</v>
      </c>
      <c r="AP480" s="8">
        <f t="shared" si="395"/>
        <v>0</v>
      </c>
      <c r="AQ480" s="8">
        <f t="shared" si="396"/>
        <v>0</v>
      </c>
      <c r="AR480" s="8">
        <f t="shared" si="397"/>
        <v>0</v>
      </c>
      <c r="AS480" s="8">
        <f t="shared" si="398"/>
        <v>0</v>
      </c>
      <c r="AT480" s="8">
        <f t="shared" si="399"/>
        <v>0</v>
      </c>
      <c r="AU480" s="8">
        <f t="shared" si="400"/>
        <v>0</v>
      </c>
      <c r="AV480" s="8">
        <f t="shared" si="401"/>
        <v>0</v>
      </c>
      <c r="AW480" s="8">
        <f t="shared" si="402"/>
        <v>0</v>
      </c>
      <c r="AX480" s="8">
        <f t="shared" si="403"/>
        <v>0</v>
      </c>
      <c r="AY480" s="8">
        <f t="shared" si="404"/>
        <v>0</v>
      </c>
      <c r="AZ480" s="8">
        <f t="shared" si="405"/>
        <v>0</v>
      </c>
      <c r="BA480" s="8">
        <f t="shared" si="406"/>
        <v>0</v>
      </c>
      <c r="BB480" s="8">
        <f t="shared" si="407"/>
        <v>0</v>
      </c>
      <c r="BC480" s="8">
        <f t="shared" si="408"/>
        <v>0</v>
      </c>
      <c r="BD480" s="8">
        <f t="shared" si="409"/>
        <v>0</v>
      </c>
      <c r="BE480" s="8">
        <f t="shared" si="410"/>
        <v>0</v>
      </c>
      <c r="BF480" s="8">
        <f t="shared" si="411"/>
        <v>0</v>
      </c>
      <c r="BG480" s="8">
        <f t="shared" si="412"/>
        <v>0</v>
      </c>
      <c r="BH480" s="8">
        <f t="shared" si="413"/>
        <v>0</v>
      </c>
      <c r="BI480" s="8">
        <f t="shared" si="414"/>
        <v>0</v>
      </c>
      <c r="BJ480" s="8">
        <f t="shared" si="415"/>
        <v>0</v>
      </c>
      <c r="BK480" s="8">
        <f t="shared" si="416"/>
        <v>0</v>
      </c>
      <c r="BL480" s="8">
        <f t="shared" si="417"/>
        <v>0</v>
      </c>
      <c r="BM480" s="8">
        <f t="shared" si="418"/>
        <v>0</v>
      </c>
      <c r="BN480" s="8">
        <f t="shared" si="389"/>
        <v>0</v>
      </c>
      <c r="BO480" s="8">
        <f t="shared" si="419"/>
        <v>0</v>
      </c>
      <c r="BP480" s="8">
        <f t="shared" si="420"/>
        <v>0</v>
      </c>
      <c r="BQ480" s="8">
        <f t="shared" si="421"/>
        <v>0</v>
      </c>
      <c r="BR480" s="8">
        <f t="shared" si="422"/>
        <v>0</v>
      </c>
      <c r="BS480" s="8">
        <f t="shared" si="423"/>
        <v>0</v>
      </c>
      <c r="BT480" s="44">
        <f t="shared" si="424"/>
        <v>0</v>
      </c>
      <c r="BU480" s="7"/>
    </row>
    <row r="481" spans="1:73" s="15" customFormat="1" ht="28.8" x14ac:dyDescent="0.3">
      <c r="A481" s="4" t="s">
        <v>2021</v>
      </c>
      <c r="B481" s="4" t="s">
        <v>4226</v>
      </c>
      <c r="C481" s="4">
        <v>2012</v>
      </c>
      <c r="D481" s="4" t="s">
        <v>2014</v>
      </c>
      <c r="E481" s="4">
        <v>22</v>
      </c>
      <c r="F481" s="4">
        <v>30</v>
      </c>
      <c r="G481" s="4"/>
      <c r="H481" s="4">
        <v>15362</v>
      </c>
      <c r="I481" s="4">
        <v>15369</v>
      </c>
      <c r="J481" s="4"/>
      <c r="K481" s="4">
        <v>34</v>
      </c>
      <c r="L481" s="4" t="s">
        <v>2022</v>
      </c>
      <c r="M481" s="4" t="s">
        <v>2023</v>
      </c>
      <c r="N481" s="4" t="s">
        <v>2024</v>
      </c>
      <c r="O481" s="4" t="s">
        <v>2025</v>
      </c>
      <c r="P481" s="4" t="s">
        <v>2026</v>
      </c>
      <c r="Q481" s="4"/>
      <c r="R481" s="4" t="s">
        <v>34</v>
      </c>
      <c r="S481" s="4" t="s">
        <v>33</v>
      </c>
      <c r="T481" s="4" t="s">
        <v>2027</v>
      </c>
      <c r="U481" s="69"/>
      <c r="V481" s="57" t="s">
        <v>63</v>
      </c>
      <c r="W481" s="58" t="s">
        <v>26</v>
      </c>
      <c r="X481" s="58" t="str">
        <f t="shared" si="386"/>
        <v>NInorganic</v>
      </c>
      <c r="Y481" s="58" t="s">
        <v>191</v>
      </c>
      <c r="Z481" s="58" t="str">
        <f t="shared" si="387"/>
        <v>NHEMOLYSIS</v>
      </c>
      <c r="AA481" s="58" t="str">
        <f t="shared" si="388"/>
        <v>NInorganicHEMOLYSIS</v>
      </c>
      <c r="AB481" s="8"/>
      <c r="AC481" s="8"/>
      <c r="AD481" s="8"/>
      <c r="AE481" s="8"/>
      <c r="AF481" s="8"/>
      <c r="AG481" s="8"/>
      <c r="AH481" s="8"/>
      <c r="AI481" s="8"/>
      <c r="AJ481" s="8"/>
      <c r="AK481" s="8">
        <f t="shared" si="390"/>
        <v>0</v>
      </c>
      <c r="AL481" s="8">
        <f t="shared" si="391"/>
        <v>0</v>
      </c>
      <c r="AM481" s="8">
        <f t="shared" si="392"/>
        <v>0</v>
      </c>
      <c r="AN481" s="8">
        <f t="shared" si="393"/>
        <v>0</v>
      </c>
      <c r="AO481" s="8">
        <f t="shared" si="394"/>
        <v>0</v>
      </c>
      <c r="AP481" s="8">
        <f t="shared" si="395"/>
        <v>0</v>
      </c>
      <c r="AQ481" s="8">
        <f t="shared" si="396"/>
        <v>0</v>
      </c>
      <c r="AR481" s="8">
        <f t="shared" si="397"/>
        <v>0</v>
      </c>
      <c r="AS481" s="8">
        <f t="shared" si="398"/>
        <v>0</v>
      </c>
      <c r="AT481" s="8">
        <f t="shared" si="399"/>
        <v>0</v>
      </c>
      <c r="AU481" s="8">
        <f t="shared" si="400"/>
        <v>0</v>
      </c>
      <c r="AV481" s="8">
        <f t="shared" si="401"/>
        <v>0</v>
      </c>
      <c r="AW481" s="8">
        <f t="shared" si="402"/>
        <v>0</v>
      </c>
      <c r="AX481" s="8">
        <f t="shared" si="403"/>
        <v>0</v>
      </c>
      <c r="AY481" s="8">
        <f t="shared" si="404"/>
        <v>0</v>
      </c>
      <c r="AZ481" s="8">
        <f t="shared" si="405"/>
        <v>0</v>
      </c>
      <c r="BA481" s="8">
        <f t="shared" si="406"/>
        <v>0</v>
      </c>
      <c r="BB481" s="8">
        <f t="shared" si="407"/>
        <v>0</v>
      </c>
      <c r="BC481" s="8">
        <f t="shared" si="408"/>
        <v>0</v>
      </c>
      <c r="BD481" s="8">
        <f t="shared" si="409"/>
        <v>0</v>
      </c>
      <c r="BE481" s="8">
        <f t="shared" si="410"/>
        <v>0</v>
      </c>
      <c r="BF481" s="8">
        <f t="shared" si="411"/>
        <v>0</v>
      </c>
      <c r="BG481" s="8">
        <f t="shared" si="412"/>
        <v>0</v>
      </c>
      <c r="BH481" s="8">
        <f t="shared" si="413"/>
        <v>0</v>
      </c>
      <c r="BI481" s="8">
        <f t="shared" si="414"/>
        <v>0</v>
      </c>
      <c r="BJ481" s="8">
        <f t="shared" si="415"/>
        <v>0</v>
      </c>
      <c r="BK481" s="8">
        <f t="shared" si="416"/>
        <v>0</v>
      </c>
      <c r="BL481" s="8">
        <f t="shared" si="417"/>
        <v>0</v>
      </c>
      <c r="BM481" s="8">
        <f t="shared" si="418"/>
        <v>0</v>
      </c>
      <c r="BN481" s="8">
        <f t="shared" si="389"/>
        <v>0</v>
      </c>
      <c r="BO481" s="8">
        <f t="shared" si="419"/>
        <v>0</v>
      </c>
      <c r="BP481" s="8">
        <f t="shared" si="420"/>
        <v>0</v>
      </c>
      <c r="BQ481" s="8">
        <f t="shared" si="421"/>
        <v>0</v>
      </c>
      <c r="BR481" s="8">
        <f t="shared" si="422"/>
        <v>0</v>
      </c>
      <c r="BS481" s="8">
        <f t="shared" si="423"/>
        <v>0</v>
      </c>
      <c r="BT481" s="44">
        <f t="shared" si="424"/>
        <v>0</v>
      </c>
      <c r="BU481" s="7"/>
    </row>
    <row r="482" spans="1:73" s="15" customFormat="1" ht="28.8" x14ac:dyDescent="0.3">
      <c r="A482" s="4" t="s">
        <v>3532</v>
      </c>
      <c r="B482" s="4" t="s">
        <v>4384</v>
      </c>
      <c r="C482" s="4">
        <v>2012</v>
      </c>
      <c r="D482" s="4" t="s">
        <v>632</v>
      </c>
      <c r="E482" s="4">
        <v>4</v>
      </c>
      <c r="F482" s="4">
        <v>7</v>
      </c>
      <c r="G482" s="4"/>
      <c r="H482" s="4">
        <v>3424</v>
      </c>
      <c r="I482" s="4">
        <v>3431</v>
      </c>
      <c r="J482" s="4"/>
      <c r="K482" s="4">
        <v>24</v>
      </c>
      <c r="L482" s="4" t="s">
        <v>3533</v>
      </c>
      <c r="M482" s="4" t="s">
        <v>3534</v>
      </c>
      <c r="N482" s="4" t="s">
        <v>3535</v>
      </c>
      <c r="O482" s="4" t="s">
        <v>3536</v>
      </c>
      <c r="P482" s="4" t="s">
        <v>3537</v>
      </c>
      <c r="Q482" s="4" t="s">
        <v>3538</v>
      </c>
      <c r="R482" s="4" t="s">
        <v>34</v>
      </c>
      <c r="S482" s="4" t="s">
        <v>33</v>
      </c>
      <c r="T482" s="4" t="s">
        <v>3539</v>
      </c>
      <c r="U482" s="69"/>
      <c r="V482" s="57" t="s">
        <v>63</v>
      </c>
      <c r="W482" s="58" t="s">
        <v>26</v>
      </c>
      <c r="X482" s="58" t="str">
        <f t="shared" si="386"/>
        <v>NInorganic</v>
      </c>
      <c r="Y482" s="58" t="s">
        <v>191</v>
      </c>
      <c r="Z482" s="58" t="str">
        <f t="shared" si="387"/>
        <v>NHEMOLYSIS</v>
      </c>
      <c r="AA482" s="58" t="str">
        <f t="shared" si="388"/>
        <v>NInorganicHEMOLYSIS</v>
      </c>
      <c r="AB482" s="8"/>
      <c r="AC482" s="8"/>
      <c r="AD482" s="8"/>
      <c r="AE482" s="8"/>
      <c r="AF482" s="8"/>
      <c r="AG482" s="8"/>
      <c r="AH482" s="8"/>
      <c r="AI482" s="8"/>
      <c r="AJ482" s="8"/>
      <c r="AK482" s="8">
        <f t="shared" si="390"/>
        <v>0</v>
      </c>
      <c r="AL482" s="8">
        <f t="shared" si="391"/>
        <v>0</v>
      </c>
      <c r="AM482" s="8">
        <f t="shared" si="392"/>
        <v>0</v>
      </c>
      <c r="AN482" s="8">
        <f t="shared" si="393"/>
        <v>0</v>
      </c>
      <c r="AO482" s="8">
        <f t="shared" si="394"/>
        <v>0</v>
      </c>
      <c r="AP482" s="8">
        <f t="shared" si="395"/>
        <v>0</v>
      </c>
      <c r="AQ482" s="8">
        <f t="shared" si="396"/>
        <v>0</v>
      </c>
      <c r="AR482" s="8">
        <f t="shared" si="397"/>
        <v>0</v>
      </c>
      <c r="AS482" s="8">
        <f t="shared" si="398"/>
        <v>0</v>
      </c>
      <c r="AT482" s="8">
        <f t="shared" si="399"/>
        <v>0</v>
      </c>
      <c r="AU482" s="8">
        <f t="shared" si="400"/>
        <v>0</v>
      </c>
      <c r="AV482" s="8">
        <f t="shared" si="401"/>
        <v>0</v>
      </c>
      <c r="AW482" s="8">
        <f t="shared" si="402"/>
        <v>0</v>
      </c>
      <c r="AX482" s="8">
        <f t="shared" si="403"/>
        <v>0</v>
      </c>
      <c r="AY482" s="8">
        <f t="shared" si="404"/>
        <v>0</v>
      </c>
      <c r="AZ482" s="8">
        <f t="shared" si="405"/>
        <v>0</v>
      </c>
      <c r="BA482" s="8">
        <f t="shared" si="406"/>
        <v>0</v>
      </c>
      <c r="BB482" s="8">
        <f t="shared" si="407"/>
        <v>0</v>
      </c>
      <c r="BC482" s="8">
        <f t="shared" si="408"/>
        <v>0</v>
      </c>
      <c r="BD482" s="8">
        <f t="shared" si="409"/>
        <v>0</v>
      </c>
      <c r="BE482" s="8">
        <f t="shared" si="410"/>
        <v>0</v>
      </c>
      <c r="BF482" s="8">
        <f t="shared" si="411"/>
        <v>0</v>
      </c>
      <c r="BG482" s="8">
        <f t="shared" si="412"/>
        <v>0</v>
      </c>
      <c r="BH482" s="8">
        <f t="shared" si="413"/>
        <v>0</v>
      </c>
      <c r="BI482" s="8">
        <f t="shared" si="414"/>
        <v>0</v>
      </c>
      <c r="BJ482" s="8">
        <f t="shared" si="415"/>
        <v>0</v>
      </c>
      <c r="BK482" s="8">
        <f t="shared" si="416"/>
        <v>0</v>
      </c>
      <c r="BL482" s="8">
        <f t="shared" si="417"/>
        <v>0</v>
      </c>
      <c r="BM482" s="8">
        <f t="shared" si="418"/>
        <v>0</v>
      </c>
      <c r="BN482" s="8">
        <f t="shared" si="389"/>
        <v>0</v>
      </c>
      <c r="BO482" s="8">
        <f t="shared" si="419"/>
        <v>0</v>
      </c>
      <c r="BP482" s="8">
        <f t="shared" si="420"/>
        <v>0</v>
      </c>
      <c r="BQ482" s="8">
        <f t="shared" si="421"/>
        <v>0</v>
      </c>
      <c r="BR482" s="8">
        <f t="shared" si="422"/>
        <v>0</v>
      </c>
      <c r="BS482" s="8">
        <f t="shared" si="423"/>
        <v>0</v>
      </c>
      <c r="BT482" s="44">
        <f t="shared" si="424"/>
        <v>0</v>
      </c>
      <c r="BU482" s="7"/>
    </row>
    <row r="483" spans="1:73" s="15" customFormat="1" ht="28.8" x14ac:dyDescent="0.3">
      <c r="A483" s="4" t="s">
        <v>3540</v>
      </c>
      <c r="B483" s="4" t="s">
        <v>4385</v>
      </c>
      <c r="C483" s="4">
        <v>2012</v>
      </c>
      <c r="D483" s="4" t="s">
        <v>826</v>
      </c>
      <c r="E483" s="4">
        <v>212</v>
      </c>
      <c r="F483" s="4">
        <v>1</v>
      </c>
      <c r="G483" s="4"/>
      <c r="H483" s="4">
        <v>75</v>
      </c>
      <c r="I483" s="4">
        <v>82</v>
      </c>
      <c r="J483" s="4"/>
      <c r="K483" s="4">
        <v>8</v>
      </c>
      <c r="L483" s="4" t="s">
        <v>3541</v>
      </c>
      <c r="M483" s="4" t="s">
        <v>3542</v>
      </c>
      <c r="N483" s="4" t="s">
        <v>3543</v>
      </c>
      <c r="O483" s="4" t="s">
        <v>3544</v>
      </c>
      <c r="P483" s="4" t="s">
        <v>3545</v>
      </c>
      <c r="Q483" s="4" t="s">
        <v>3546</v>
      </c>
      <c r="R483" s="4" t="s">
        <v>34</v>
      </c>
      <c r="S483" s="4" t="s">
        <v>33</v>
      </c>
      <c r="T483" s="4" t="s">
        <v>3547</v>
      </c>
      <c r="U483" s="69"/>
      <c r="V483" s="57" t="s">
        <v>63</v>
      </c>
      <c r="W483" s="58" t="s">
        <v>26</v>
      </c>
      <c r="X483" s="58" t="str">
        <f t="shared" si="386"/>
        <v>NInorganic</v>
      </c>
      <c r="Y483" s="58" t="s">
        <v>191</v>
      </c>
      <c r="Z483" s="58" t="str">
        <f t="shared" si="387"/>
        <v>NHEMOLYSIS</v>
      </c>
      <c r="AA483" s="58" t="str">
        <f t="shared" si="388"/>
        <v>NInorganicHEMOLYSIS</v>
      </c>
      <c r="AB483" s="8"/>
      <c r="AC483" s="8"/>
      <c r="AD483" s="8"/>
      <c r="AE483" s="8"/>
      <c r="AF483" s="8"/>
      <c r="AG483" s="8"/>
      <c r="AH483" s="8"/>
      <c r="AI483" s="8"/>
      <c r="AJ483" s="8"/>
      <c r="AK483" s="8">
        <f t="shared" si="390"/>
        <v>0</v>
      </c>
      <c r="AL483" s="8">
        <f t="shared" si="391"/>
        <v>0</v>
      </c>
      <c r="AM483" s="8">
        <f t="shared" si="392"/>
        <v>0</v>
      </c>
      <c r="AN483" s="8">
        <f t="shared" si="393"/>
        <v>0</v>
      </c>
      <c r="AO483" s="8">
        <f t="shared" si="394"/>
        <v>0</v>
      </c>
      <c r="AP483" s="8">
        <f t="shared" si="395"/>
        <v>0</v>
      </c>
      <c r="AQ483" s="8">
        <f t="shared" si="396"/>
        <v>0</v>
      </c>
      <c r="AR483" s="8">
        <f t="shared" si="397"/>
        <v>0</v>
      </c>
      <c r="AS483" s="8">
        <f t="shared" si="398"/>
        <v>0</v>
      </c>
      <c r="AT483" s="8">
        <f t="shared" si="399"/>
        <v>0</v>
      </c>
      <c r="AU483" s="8">
        <f t="shared" si="400"/>
        <v>0</v>
      </c>
      <c r="AV483" s="8">
        <f t="shared" si="401"/>
        <v>0</v>
      </c>
      <c r="AW483" s="8">
        <f t="shared" si="402"/>
        <v>0</v>
      </c>
      <c r="AX483" s="8">
        <f t="shared" si="403"/>
        <v>0</v>
      </c>
      <c r="AY483" s="8">
        <f t="shared" si="404"/>
        <v>0</v>
      </c>
      <c r="AZ483" s="8">
        <f t="shared" si="405"/>
        <v>0</v>
      </c>
      <c r="BA483" s="8">
        <f t="shared" si="406"/>
        <v>0</v>
      </c>
      <c r="BB483" s="8">
        <f t="shared" si="407"/>
        <v>0</v>
      </c>
      <c r="BC483" s="8">
        <f t="shared" si="408"/>
        <v>0</v>
      </c>
      <c r="BD483" s="8">
        <f t="shared" si="409"/>
        <v>0</v>
      </c>
      <c r="BE483" s="8">
        <f t="shared" si="410"/>
        <v>0</v>
      </c>
      <c r="BF483" s="8">
        <f t="shared" si="411"/>
        <v>0</v>
      </c>
      <c r="BG483" s="8">
        <f t="shared" si="412"/>
        <v>0</v>
      </c>
      <c r="BH483" s="8">
        <f t="shared" si="413"/>
        <v>0</v>
      </c>
      <c r="BI483" s="8">
        <f t="shared" si="414"/>
        <v>0</v>
      </c>
      <c r="BJ483" s="8">
        <f t="shared" si="415"/>
        <v>0</v>
      </c>
      <c r="BK483" s="8">
        <f t="shared" si="416"/>
        <v>0</v>
      </c>
      <c r="BL483" s="8">
        <f t="shared" si="417"/>
        <v>0</v>
      </c>
      <c r="BM483" s="8">
        <f t="shared" si="418"/>
        <v>0</v>
      </c>
      <c r="BN483" s="8">
        <f t="shared" si="389"/>
        <v>0</v>
      </c>
      <c r="BO483" s="8">
        <f t="shared" si="419"/>
        <v>0</v>
      </c>
      <c r="BP483" s="8">
        <f t="shared" si="420"/>
        <v>0</v>
      </c>
      <c r="BQ483" s="8">
        <f t="shared" si="421"/>
        <v>0</v>
      </c>
      <c r="BR483" s="8">
        <f t="shared" si="422"/>
        <v>0</v>
      </c>
      <c r="BS483" s="8">
        <f t="shared" si="423"/>
        <v>0</v>
      </c>
      <c r="BT483" s="44">
        <f t="shared" si="424"/>
        <v>0</v>
      </c>
      <c r="BU483" s="7"/>
    </row>
    <row r="484" spans="1:73" s="15" customFormat="1" ht="28.8" x14ac:dyDescent="0.3">
      <c r="A484" s="4" t="s">
        <v>2037</v>
      </c>
      <c r="B484" s="4" t="s">
        <v>4227</v>
      </c>
      <c r="C484" s="4">
        <v>2012</v>
      </c>
      <c r="D484" s="4" t="s">
        <v>1392</v>
      </c>
      <c r="E484" s="4">
        <v>8</v>
      </c>
      <c r="F484" s="4">
        <v>8</v>
      </c>
      <c r="G484" s="4"/>
      <c r="H484" s="4">
        <v>1251</v>
      </c>
      <c r="I484" s="4">
        <v>1263</v>
      </c>
      <c r="J484" s="4"/>
      <c r="K484" s="4">
        <v>114</v>
      </c>
      <c r="L484" s="4" t="s">
        <v>2038</v>
      </c>
      <c r="M484" s="4" t="s">
        <v>2039</v>
      </c>
      <c r="N484" s="4" t="s">
        <v>2040</v>
      </c>
      <c r="O484" s="4" t="s">
        <v>2041</v>
      </c>
      <c r="P484" s="4" t="s">
        <v>2042</v>
      </c>
      <c r="Q484" s="4" t="s">
        <v>2043</v>
      </c>
      <c r="R484" s="4" t="s">
        <v>34</v>
      </c>
      <c r="S484" s="4" t="s">
        <v>33</v>
      </c>
      <c r="T484" s="4" t="s">
        <v>2044</v>
      </c>
      <c r="U484" s="69"/>
      <c r="V484" s="57" t="s">
        <v>63</v>
      </c>
      <c r="W484" s="58" t="s">
        <v>26</v>
      </c>
      <c r="X484" s="58" t="str">
        <f t="shared" si="386"/>
        <v>NInorganic</v>
      </c>
      <c r="Y484" s="58" t="s">
        <v>191</v>
      </c>
      <c r="Z484" s="58" t="str">
        <f t="shared" si="387"/>
        <v>NHEMOLYSIS</v>
      </c>
      <c r="AA484" s="58" t="str">
        <f t="shared" si="388"/>
        <v>NInorganicHEMOLYSIS</v>
      </c>
      <c r="AB484" s="8"/>
      <c r="AC484" s="8"/>
      <c r="AD484" s="8"/>
      <c r="AE484" s="8"/>
      <c r="AF484" s="8"/>
      <c r="AG484" s="8"/>
      <c r="AH484" s="8"/>
      <c r="AI484" s="8"/>
      <c r="AJ484" s="8"/>
      <c r="AK484" s="8">
        <f t="shared" si="390"/>
        <v>0</v>
      </c>
      <c r="AL484" s="8">
        <f t="shared" si="391"/>
        <v>0</v>
      </c>
      <c r="AM484" s="8">
        <f t="shared" si="392"/>
        <v>0</v>
      </c>
      <c r="AN484" s="8">
        <f t="shared" si="393"/>
        <v>0</v>
      </c>
      <c r="AO484" s="8">
        <f t="shared" si="394"/>
        <v>0</v>
      </c>
      <c r="AP484" s="8">
        <f t="shared" si="395"/>
        <v>0</v>
      </c>
      <c r="AQ484" s="8">
        <f t="shared" si="396"/>
        <v>0</v>
      </c>
      <c r="AR484" s="8">
        <f t="shared" si="397"/>
        <v>0</v>
      </c>
      <c r="AS484" s="8">
        <f t="shared" si="398"/>
        <v>0</v>
      </c>
      <c r="AT484" s="8">
        <f t="shared" si="399"/>
        <v>0</v>
      </c>
      <c r="AU484" s="8">
        <f t="shared" si="400"/>
        <v>0</v>
      </c>
      <c r="AV484" s="8">
        <f t="shared" si="401"/>
        <v>0</v>
      </c>
      <c r="AW484" s="8">
        <f t="shared" si="402"/>
        <v>0</v>
      </c>
      <c r="AX484" s="8">
        <f t="shared" si="403"/>
        <v>0</v>
      </c>
      <c r="AY484" s="8">
        <f t="shared" si="404"/>
        <v>0</v>
      </c>
      <c r="AZ484" s="8">
        <f t="shared" si="405"/>
        <v>0</v>
      </c>
      <c r="BA484" s="8">
        <f t="shared" si="406"/>
        <v>0</v>
      </c>
      <c r="BB484" s="8">
        <f t="shared" si="407"/>
        <v>0</v>
      </c>
      <c r="BC484" s="8">
        <f t="shared" si="408"/>
        <v>0</v>
      </c>
      <c r="BD484" s="8">
        <f t="shared" si="409"/>
        <v>0</v>
      </c>
      <c r="BE484" s="8">
        <f t="shared" si="410"/>
        <v>0</v>
      </c>
      <c r="BF484" s="8">
        <f t="shared" si="411"/>
        <v>0</v>
      </c>
      <c r="BG484" s="8">
        <f t="shared" si="412"/>
        <v>0</v>
      </c>
      <c r="BH484" s="8">
        <f t="shared" si="413"/>
        <v>0</v>
      </c>
      <c r="BI484" s="8">
        <f t="shared" si="414"/>
        <v>0</v>
      </c>
      <c r="BJ484" s="8">
        <f t="shared" si="415"/>
        <v>0</v>
      </c>
      <c r="BK484" s="8">
        <f t="shared" si="416"/>
        <v>0</v>
      </c>
      <c r="BL484" s="8">
        <f t="shared" si="417"/>
        <v>0</v>
      </c>
      <c r="BM484" s="8">
        <f t="shared" si="418"/>
        <v>0</v>
      </c>
      <c r="BN484" s="8">
        <f t="shared" si="389"/>
        <v>0</v>
      </c>
      <c r="BO484" s="8">
        <f t="shared" si="419"/>
        <v>0</v>
      </c>
      <c r="BP484" s="8">
        <f t="shared" si="420"/>
        <v>0</v>
      </c>
      <c r="BQ484" s="8">
        <f t="shared" si="421"/>
        <v>0</v>
      </c>
      <c r="BR484" s="8">
        <f t="shared" si="422"/>
        <v>0</v>
      </c>
      <c r="BS484" s="8">
        <f t="shared" si="423"/>
        <v>0</v>
      </c>
      <c r="BT484" s="44">
        <f t="shared" si="424"/>
        <v>0</v>
      </c>
      <c r="BU484" s="7"/>
    </row>
    <row r="485" spans="1:73" s="15" customFormat="1" ht="28.8" x14ac:dyDescent="0.3">
      <c r="A485" s="4" t="s">
        <v>3548</v>
      </c>
      <c r="B485" s="4" t="s">
        <v>4386</v>
      </c>
      <c r="C485" s="4">
        <v>2012</v>
      </c>
      <c r="D485" s="4" t="s">
        <v>3373</v>
      </c>
      <c r="E485" s="4">
        <v>116</v>
      </c>
      <c r="F485" s="4">
        <v>15</v>
      </c>
      <c r="G485" s="4"/>
      <c r="H485" s="4">
        <v>8834</v>
      </c>
      <c r="I485" s="4">
        <v>8843</v>
      </c>
      <c r="J485" s="4"/>
      <c r="K485" s="4">
        <v>81</v>
      </c>
      <c r="L485" s="4" t="s">
        <v>3549</v>
      </c>
      <c r="M485" s="4" t="s">
        <v>3550</v>
      </c>
      <c r="N485" s="4" t="s">
        <v>3551</v>
      </c>
      <c r="O485" s="4" t="s">
        <v>3552</v>
      </c>
      <c r="P485" s="4" t="s">
        <v>3553</v>
      </c>
      <c r="Q485" s="4"/>
      <c r="R485" s="4" t="s">
        <v>34</v>
      </c>
      <c r="S485" s="4" t="s">
        <v>33</v>
      </c>
      <c r="T485" s="4" t="s">
        <v>3554</v>
      </c>
      <c r="U485" s="69"/>
      <c r="V485" s="57" t="s">
        <v>63</v>
      </c>
      <c r="W485" s="58" t="s">
        <v>26</v>
      </c>
      <c r="X485" s="58" t="str">
        <f t="shared" si="386"/>
        <v>NInorganic</v>
      </c>
      <c r="Y485" s="58" t="s">
        <v>191</v>
      </c>
      <c r="Z485" s="58" t="str">
        <f t="shared" si="387"/>
        <v>NHEMOLYSIS</v>
      </c>
      <c r="AA485" s="58" t="str">
        <f t="shared" si="388"/>
        <v>NInorganicHEMOLYSIS</v>
      </c>
      <c r="AB485" s="8"/>
      <c r="AC485" s="8"/>
      <c r="AD485" s="8"/>
      <c r="AE485" s="8"/>
      <c r="AF485" s="8"/>
      <c r="AG485" s="8"/>
      <c r="AH485" s="8"/>
      <c r="AI485" s="8"/>
      <c r="AJ485" s="8"/>
      <c r="AK485" s="8">
        <f t="shared" si="390"/>
        <v>0</v>
      </c>
      <c r="AL485" s="8">
        <f t="shared" si="391"/>
        <v>0</v>
      </c>
      <c r="AM485" s="8">
        <f t="shared" si="392"/>
        <v>0</v>
      </c>
      <c r="AN485" s="8">
        <f t="shared" si="393"/>
        <v>0</v>
      </c>
      <c r="AO485" s="8">
        <f t="shared" si="394"/>
        <v>0</v>
      </c>
      <c r="AP485" s="8">
        <f t="shared" si="395"/>
        <v>0</v>
      </c>
      <c r="AQ485" s="8">
        <f t="shared" si="396"/>
        <v>0</v>
      </c>
      <c r="AR485" s="8">
        <f t="shared" si="397"/>
        <v>0</v>
      </c>
      <c r="AS485" s="8">
        <f t="shared" si="398"/>
        <v>0</v>
      </c>
      <c r="AT485" s="8">
        <f t="shared" si="399"/>
        <v>0</v>
      </c>
      <c r="AU485" s="8">
        <f t="shared" si="400"/>
        <v>0</v>
      </c>
      <c r="AV485" s="8">
        <f t="shared" si="401"/>
        <v>0</v>
      </c>
      <c r="AW485" s="8">
        <f t="shared" si="402"/>
        <v>0</v>
      </c>
      <c r="AX485" s="8">
        <f t="shared" si="403"/>
        <v>0</v>
      </c>
      <c r="AY485" s="8">
        <f t="shared" si="404"/>
        <v>0</v>
      </c>
      <c r="AZ485" s="8">
        <f t="shared" si="405"/>
        <v>0</v>
      </c>
      <c r="BA485" s="8">
        <f t="shared" si="406"/>
        <v>0</v>
      </c>
      <c r="BB485" s="8">
        <f t="shared" si="407"/>
        <v>0</v>
      </c>
      <c r="BC485" s="8">
        <f t="shared" si="408"/>
        <v>0</v>
      </c>
      <c r="BD485" s="8">
        <f t="shared" si="409"/>
        <v>0</v>
      </c>
      <c r="BE485" s="8">
        <f t="shared" si="410"/>
        <v>0</v>
      </c>
      <c r="BF485" s="8">
        <f t="shared" si="411"/>
        <v>0</v>
      </c>
      <c r="BG485" s="8">
        <f t="shared" si="412"/>
        <v>0</v>
      </c>
      <c r="BH485" s="8">
        <f t="shared" si="413"/>
        <v>0</v>
      </c>
      <c r="BI485" s="8">
        <f t="shared" si="414"/>
        <v>0</v>
      </c>
      <c r="BJ485" s="8">
        <f t="shared" si="415"/>
        <v>0</v>
      </c>
      <c r="BK485" s="8">
        <f t="shared" si="416"/>
        <v>0</v>
      </c>
      <c r="BL485" s="8">
        <f t="shared" si="417"/>
        <v>0</v>
      </c>
      <c r="BM485" s="8">
        <f t="shared" si="418"/>
        <v>0</v>
      </c>
      <c r="BN485" s="8">
        <f t="shared" si="389"/>
        <v>0</v>
      </c>
      <c r="BO485" s="8">
        <f t="shared" si="419"/>
        <v>0</v>
      </c>
      <c r="BP485" s="8">
        <f t="shared" si="420"/>
        <v>0</v>
      </c>
      <c r="BQ485" s="8">
        <f t="shared" si="421"/>
        <v>0</v>
      </c>
      <c r="BR485" s="8">
        <f t="shared" si="422"/>
        <v>0</v>
      </c>
      <c r="BS485" s="8">
        <f t="shared" si="423"/>
        <v>0</v>
      </c>
      <c r="BT485" s="44">
        <f t="shared" si="424"/>
        <v>0</v>
      </c>
      <c r="BU485" s="7"/>
    </row>
    <row r="486" spans="1:73" s="15" customFormat="1" ht="28.8" x14ac:dyDescent="0.3">
      <c r="A486" s="4" t="s">
        <v>3555</v>
      </c>
      <c r="B486" s="4" t="s">
        <v>4387</v>
      </c>
      <c r="C486" s="4">
        <v>2012</v>
      </c>
      <c r="D486" s="4" t="s">
        <v>3556</v>
      </c>
      <c r="E486" s="4">
        <v>30</v>
      </c>
      <c r="F486" s="4">
        <v>2</v>
      </c>
      <c r="G486" s="4"/>
      <c r="H486" s="4">
        <v>209</v>
      </c>
      <c r="I486" s="4">
        <v>213</v>
      </c>
      <c r="J486" s="4"/>
      <c r="K486" s="4">
        <v>1</v>
      </c>
      <c r="L486" s="4"/>
      <c r="M486" s="4" t="s">
        <v>3557</v>
      </c>
      <c r="N486" s="4" t="s">
        <v>3558</v>
      </c>
      <c r="O486" s="4" t="s">
        <v>3559</v>
      </c>
      <c r="P486" s="4" t="s">
        <v>3560</v>
      </c>
      <c r="Q486" s="4"/>
      <c r="R486" s="4" t="s">
        <v>34</v>
      </c>
      <c r="S486" s="4" t="s">
        <v>33</v>
      </c>
      <c r="T486" s="4" t="s">
        <v>3561</v>
      </c>
      <c r="U486" s="69"/>
      <c r="V486" s="57" t="s">
        <v>63</v>
      </c>
      <c r="W486" s="58" t="s">
        <v>26</v>
      </c>
      <c r="X486" s="58" t="str">
        <f t="shared" si="386"/>
        <v>NInorganic</v>
      </c>
      <c r="Y486" s="58" t="s">
        <v>191</v>
      </c>
      <c r="Z486" s="58" t="str">
        <f t="shared" si="387"/>
        <v>NHEMOLYSIS</v>
      </c>
      <c r="AA486" s="58" t="str">
        <f t="shared" si="388"/>
        <v>NInorganicHEMOLYSIS</v>
      </c>
      <c r="AB486" s="8"/>
      <c r="AC486" s="8"/>
      <c r="AD486" s="8"/>
      <c r="AE486" s="8"/>
      <c r="AF486" s="8"/>
      <c r="AG486" s="8"/>
      <c r="AH486" s="8"/>
      <c r="AI486" s="8"/>
      <c r="AJ486" s="8"/>
      <c r="AK486" s="8">
        <f t="shared" si="390"/>
        <v>0</v>
      </c>
      <c r="AL486" s="8">
        <f t="shared" si="391"/>
        <v>0</v>
      </c>
      <c r="AM486" s="8">
        <f t="shared" si="392"/>
        <v>0</v>
      </c>
      <c r="AN486" s="8">
        <f t="shared" si="393"/>
        <v>0</v>
      </c>
      <c r="AO486" s="8">
        <f t="shared" si="394"/>
        <v>0</v>
      </c>
      <c r="AP486" s="8">
        <f t="shared" si="395"/>
        <v>0</v>
      </c>
      <c r="AQ486" s="8">
        <f t="shared" si="396"/>
        <v>0</v>
      </c>
      <c r="AR486" s="8">
        <f t="shared" si="397"/>
        <v>0</v>
      </c>
      <c r="AS486" s="8">
        <f t="shared" si="398"/>
        <v>0</v>
      </c>
      <c r="AT486" s="8">
        <f t="shared" si="399"/>
        <v>0</v>
      </c>
      <c r="AU486" s="8">
        <f t="shared" si="400"/>
        <v>0</v>
      </c>
      <c r="AV486" s="8">
        <f t="shared" si="401"/>
        <v>0</v>
      </c>
      <c r="AW486" s="8">
        <f t="shared" si="402"/>
        <v>0</v>
      </c>
      <c r="AX486" s="8">
        <f t="shared" si="403"/>
        <v>0</v>
      </c>
      <c r="AY486" s="8">
        <f t="shared" si="404"/>
        <v>0</v>
      </c>
      <c r="AZ486" s="8">
        <f t="shared" si="405"/>
        <v>0</v>
      </c>
      <c r="BA486" s="8">
        <f t="shared" si="406"/>
        <v>0</v>
      </c>
      <c r="BB486" s="8">
        <f t="shared" si="407"/>
        <v>0</v>
      </c>
      <c r="BC486" s="8">
        <f t="shared" si="408"/>
        <v>0</v>
      </c>
      <c r="BD486" s="8">
        <f t="shared" si="409"/>
        <v>0</v>
      </c>
      <c r="BE486" s="8">
        <f t="shared" si="410"/>
        <v>0</v>
      </c>
      <c r="BF486" s="8">
        <f t="shared" si="411"/>
        <v>0</v>
      </c>
      <c r="BG486" s="8">
        <f t="shared" si="412"/>
        <v>0</v>
      </c>
      <c r="BH486" s="8">
        <f t="shared" si="413"/>
        <v>0</v>
      </c>
      <c r="BI486" s="8">
        <f t="shared" si="414"/>
        <v>0</v>
      </c>
      <c r="BJ486" s="8">
        <f t="shared" si="415"/>
        <v>0</v>
      </c>
      <c r="BK486" s="8">
        <f t="shared" si="416"/>
        <v>0</v>
      </c>
      <c r="BL486" s="8">
        <f t="shared" si="417"/>
        <v>0</v>
      </c>
      <c r="BM486" s="8">
        <f t="shared" si="418"/>
        <v>0</v>
      </c>
      <c r="BN486" s="8">
        <f t="shared" si="389"/>
        <v>0</v>
      </c>
      <c r="BO486" s="8">
        <f t="shared" si="419"/>
        <v>0</v>
      </c>
      <c r="BP486" s="8">
        <f t="shared" si="420"/>
        <v>0</v>
      </c>
      <c r="BQ486" s="8">
        <f t="shared" si="421"/>
        <v>0</v>
      </c>
      <c r="BR486" s="8">
        <f t="shared" si="422"/>
        <v>0</v>
      </c>
      <c r="BS486" s="8">
        <f t="shared" si="423"/>
        <v>0</v>
      </c>
      <c r="BT486" s="44">
        <f t="shared" si="424"/>
        <v>0</v>
      </c>
      <c r="BU486" s="7"/>
    </row>
    <row r="487" spans="1:73" s="15" customFormat="1" ht="28.8" x14ac:dyDescent="0.3">
      <c r="A487" s="4" t="s">
        <v>809</v>
      </c>
      <c r="B487" s="4" t="s">
        <v>808</v>
      </c>
      <c r="C487" s="4">
        <v>2012</v>
      </c>
      <c r="D487" s="4" t="s">
        <v>117</v>
      </c>
      <c r="E487" s="4">
        <v>6</v>
      </c>
      <c r="F487" s="4">
        <v>3</v>
      </c>
      <c r="G487" s="4"/>
      <c r="H487" s="4">
        <v>2731</v>
      </c>
      <c r="I487" s="4">
        <v>2740</v>
      </c>
      <c r="J487" s="4"/>
      <c r="K487" s="4">
        <v>176</v>
      </c>
      <c r="L487" s="4" t="s">
        <v>807</v>
      </c>
      <c r="M487" s="4" t="s">
        <v>806</v>
      </c>
      <c r="N487" s="4" t="s">
        <v>805</v>
      </c>
      <c r="O487" s="4" t="s">
        <v>804</v>
      </c>
      <c r="P487" s="4" t="s">
        <v>803</v>
      </c>
      <c r="Q487" s="4" t="s">
        <v>802</v>
      </c>
      <c r="R487" s="4" t="s">
        <v>34</v>
      </c>
      <c r="S487" s="4" t="s">
        <v>33</v>
      </c>
      <c r="T487" s="4" t="s">
        <v>801</v>
      </c>
      <c r="U487" s="69"/>
      <c r="V487" s="57" t="s">
        <v>63</v>
      </c>
      <c r="W487" s="58" t="s">
        <v>26</v>
      </c>
      <c r="X487" s="58" t="str">
        <f t="shared" si="386"/>
        <v>NInorganic</v>
      </c>
      <c r="Y487" s="58" t="s">
        <v>191</v>
      </c>
      <c r="Z487" s="58" t="str">
        <f t="shared" si="387"/>
        <v>NHEMOLYSIS</v>
      </c>
      <c r="AA487" s="58" t="str">
        <f t="shared" si="388"/>
        <v>NInorganicHEMOLYSIS</v>
      </c>
      <c r="AB487" s="8"/>
      <c r="AC487" s="8"/>
      <c r="AD487" s="8"/>
      <c r="AE487" s="8"/>
      <c r="AF487" s="8"/>
      <c r="AG487" s="8"/>
      <c r="AH487" s="8"/>
      <c r="AI487" s="8"/>
      <c r="AJ487" s="8"/>
      <c r="AK487" s="8">
        <f t="shared" si="390"/>
        <v>0</v>
      </c>
      <c r="AL487" s="8">
        <f t="shared" si="391"/>
        <v>0</v>
      </c>
      <c r="AM487" s="8">
        <f t="shared" si="392"/>
        <v>0</v>
      </c>
      <c r="AN487" s="8">
        <f t="shared" si="393"/>
        <v>0</v>
      </c>
      <c r="AO487" s="8">
        <f t="shared" si="394"/>
        <v>0</v>
      </c>
      <c r="AP487" s="8">
        <f t="shared" si="395"/>
        <v>0</v>
      </c>
      <c r="AQ487" s="8">
        <f t="shared" si="396"/>
        <v>0</v>
      </c>
      <c r="AR487" s="8">
        <f t="shared" si="397"/>
        <v>0</v>
      </c>
      <c r="AS487" s="8">
        <f t="shared" si="398"/>
        <v>0</v>
      </c>
      <c r="AT487" s="8">
        <f t="shared" si="399"/>
        <v>0</v>
      </c>
      <c r="AU487" s="8">
        <f t="shared" si="400"/>
        <v>0</v>
      </c>
      <c r="AV487" s="8">
        <f t="shared" si="401"/>
        <v>0</v>
      </c>
      <c r="AW487" s="8">
        <f t="shared" si="402"/>
        <v>0</v>
      </c>
      <c r="AX487" s="8">
        <f t="shared" si="403"/>
        <v>0</v>
      </c>
      <c r="AY487" s="8">
        <f t="shared" si="404"/>
        <v>0</v>
      </c>
      <c r="AZ487" s="8">
        <f t="shared" si="405"/>
        <v>0</v>
      </c>
      <c r="BA487" s="8">
        <f t="shared" si="406"/>
        <v>0</v>
      </c>
      <c r="BB487" s="8">
        <f t="shared" si="407"/>
        <v>0</v>
      </c>
      <c r="BC487" s="8">
        <f t="shared" si="408"/>
        <v>0</v>
      </c>
      <c r="BD487" s="8">
        <f t="shared" si="409"/>
        <v>0</v>
      </c>
      <c r="BE487" s="8">
        <f t="shared" si="410"/>
        <v>0</v>
      </c>
      <c r="BF487" s="8">
        <f t="shared" si="411"/>
        <v>0</v>
      </c>
      <c r="BG487" s="8">
        <f t="shared" si="412"/>
        <v>0</v>
      </c>
      <c r="BH487" s="8">
        <f t="shared" si="413"/>
        <v>0</v>
      </c>
      <c r="BI487" s="8">
        <f t="shared" si="414"/>
        <v>0</v>
      </c>
      <c r="BJ487" s="8">
        <f t="shared" si="415"/>
        <v>0</v>
      </c>
      <c r="BK487" s="8">
        <f t="shared" si="416"/>
        <v>0</v>
      </c>
      <c r="BL487" s="8">
        <f t="shared" si="417"/>
        <v>0</v>
      </c>
      <c r="BM487" s="8">
        <f t="shared" si="418"/>
        <v>0</v>
      </c>
      <c r="BN487" s="8">
        <f t="shared" si="389"/>
        <v>0</v>
      </c>
      <c r="BO487" s="8">
        <f t="shared" si="419"/>
        <v>0</v>
      </c>
      <c r="BP487" s="8">
        <f t="shared" si="420"/>
        <v>0</v>
      </c>
      <c r="BQ487" s="8">
        <f t="shared" si="421"/>
        <v>0</v>
      </c>
      <c r="BR487" s="8">
        <f t="shared" si="422"/>
        <v>0</v>
      </c>
      <c r="BS487" s="8">
        <f t="shared" si="423"/>
        <v>0</v>
      </c>
      <c r="BT487" s="44">
        <f t="shared" si="424"/>
        <v>0</v>
      </c>
      <c r="BU487" s="7"/>
    </row>
    <row r="488" spans="1:73" s="15" customFormat="1" ht="28.8" x14ac:dyDescent="0.3">
      <c r="A488" s="4" t="s">
        <v>3562</v>
      </c>
      <c r="B488" s="4" t="s">
        <v>4388</v>
      </c>
      <c r="C488" s="4">
        <v>2012</v>
      </c>
      <c r="D488" s="4" t="s">
        <v>110</v>
      </c>
      <c r="E488" s="4">
        <v>23</v>
      </c>
      <c r="F488" s="4">
        <v>10</v>
      </c>
      <c r="G488" s="4">
        <v>105601</v>
      </c>
      <c r="H488" s="4"/>
      <c r="I488" s="4"/>
      <c r="J488" s="4"/>
      <c r="K488" s="4">
        <v>56</v>
      </c>
      <c r="L488" s="4" t="s">
        <v>3563</v>
      </c>
      <c r="M488" s="4" t="s">
        <v>3564</v>
      </c>
      <c r="N488" s="4" t="s">
        <v>3565</v>
      </c>
      <c r="O488" s="4" t="s">
        <v>3566</v>
      </c>
      <c r="P488" s="4" t="s">
        <v>3567</v>
      </c>
      <c r="Q488" s="4"/>
      <c r="R488" s="4" t="s">
        <v>34</v>
      </c>
      <c r="S488" s="4" t="s">
        <v>33</v>
      </c>
      <c r="T488" s="4" t="s">
        <v>3568</v>
      </c>
      <c r="U488" s="69"/>
      <c r="V488" s="57" t="s">
        <v>63</v>
      </c>
      <c r="W488" s="58" t="s">
        <v>26</v>
      </c>
      <c r="X488" s="58" t="str">
        <f t="shared" si="386"/>
        <v>NInorganic</v>
      </c>
      <c r="Y488" s="58" t="s">
        <v>191</v>
      </c>
      <c r="Z488" s="58" t="str">
        <f t="shared" si="387"/>
        <v>NHEMOLYSIS</v>
      </c>
      <c r="AA488" s="58" t="str">
        <f t="shared" si="388"/>
        <v>NInorganicHEMOLYSIS</v>
      </c>
      <c r="AB488" s="8"/>
      <c r="AC488" s="8"/>
      <c r="AD488" s="8"/>
      <c r="AE488" s="8"/>
      <c r="AF488" s="8"/>
      <c r="AG488" s="8"/>
      <c r="AH488" s="8"/>
      <c r="AI488" s="8"/>
      <c r="AJ488" s="8"/>
      <c r="AK488" s="8">
        <f t="shared" si="390"/>
        <v>0</v>
      </c>
      <c r="AL488" s="8">
        <f t="shared" si="391"/>
        <v>0</v>
      </c>
      <c r="AM488" s="8">
        <f t="shared" si="392"/>
        <v>0</v>
      </c>
      <c r="AN488" s="8">
        <f t="shared" si="393"/>
        <v>0</v>
      </c>
      <c r="AO488" s="8">
        <f t="shared" si="394"/>
        <v>0</v>
      </c>
      <c r="AP488" s="8">
        <f t="shared" si="395"/>
        <v>0</v>
      </c>
      <c r="AQ488" s="8">
        <f t="shared" si="396"/>
        <v>0</v>
      </c>
      <c r="AR488" s="8">
        <f t="shared" si="397"/>
        <v>0</v>
      </c>
      <c r="AS488" s="8">
        <f t="shared" si="398"/>
        <v>0</v>
      </c>
      <c r="AT488" s="8">
        <f t="shared" si="399"/>
        <v>0</v>
      </c>
      <c r="AU488" s="8">
        <f t="shared" si="400"/>
        <v>0</v>
      </c>
      <c r="AV488" s="8">
        <f t="shared" si="401"/>
        <v>0</v>
      </c>
      <c r="AW488" s="8">
        <f t="shared" si="402"/>
        <v>0</v>
      </c>
      <c r="AX488" s="8">
        <f t="shared" si="403"/>
        <v>0</v>
      </c>
      <c r="AY488" s="8">
        <f t="shared" si="404"/>
        <v>0</v>
      </c>
      <c r="AZ488" s="8">
        <f t="shared" si="405"/>
        <v>0</v>
      </c>
      <c r="BA488" s="8">
        <f t="shared" si="406"/>
        <v>0</v>
      </c>
      <c r="BB488" s="8">
        <f t="shared" si="407"/>
        <v>0</v>
      </c>
      <c r="BC488" s="8">
        <f t="shared" si="408"/>
        <v>0</v>
      </c>
      <c r="BD488" s="8">
        <f t="shared" si="409"/>
        <v>0</v>
      </c>
      <c r="BE488" s="8">
        <f t="shared" si="410"/>
        <v>0</v>
      </c>
      <c r="BF488" s="8">
        <f t="shared" si="411"/>
        <v>0</v>
      </c>
      <c r="BG488" s="8">
        <f t="shared" si="412"/>
        <v>0</v>
      </c>
      <c r="BH488" s="8">
        <f t="shared" si="413"/>
        <v>0</v>
      </c>
      <c r="BI488" s="8">
        <f t="shared" si="414"/>
        <v>0</v>
      </c>
      <c r="BJ488" s="8">
        <f t="shared" si="415"/>
        <v>0</v>
      </c>
      <c r="BK488" s="8">
        <f t="shared" si="416"/>
        <v>0</v>
      </c>
      <c r="BL488" s="8">
        <f t="shared" si="417"/>
        <v>0</v>
      </c>
      <c r="BM488" s="8">
        <f t="shared" si="418"/>
        <v>0</v>
      </c>
      <c r="BN488" s="8">
        <f t="shared" si="389"/>
        <v>0</v>
      </c>
      <c r="BO488" s="8">
        <f t="shared" si="419"/>
        <v>0</v>
      </c>
      <c r="BP488" s="8">
        <f t="shared" si="420"/>
        <v>0</v>
      </c>
      <c r="BQ488" s="8">
        <f t="shared" si="421"/>
        <v>0</v>
      </c>
      <c r="BR488" s="8">
        <f t="shared" si="422"/>
        <v>0</v>
      </c>
      <c r="BS488" s="8">
        <f t="shared" si="423"/>
        <v>0</v>
      </c>
      <c r="BT488" s="44">
        <f t="shared" si="424"/>
        <v>0</v>
      </c>
      <c r="BU488" s="7"/>
    </row>
    <row r="489" spans="1:73" s="15" customFormat="1" ht="28.8" x14ac:dyDescent="0.3">
      <c r="A489" s="4" t="s">
        <v>3569</v>
      </c>
      <c r="B489" s="4" t="s">
        <v>4389</v>
      </c>
      <c r="C489" s="4">
        <v>2012</v>
      </c>
      <c r="D489" s="4" t="s">
        <v>2014</v>
      </c>
      <c r="E489" s="4">
        <v>22</v>
      </c>
      <c r="F489" s="4">
        <v>5</v>
      </c>
      <c r="G489" s="4"/>
      <c r="H489" s="4">
        <v>1916</v>
      </c>
      <c r="I489" s="4">
        <v>1927</v>
      </c>
      <c r="J489" s="4"/>
      <c r="K489" s="4">
        <v>30</v>
      </c>
      <c r="L489" s="4" t="s">
        <v>3570</v>
      </c>
      <c r="M489" s="4" t="s">
        <v>3571</v>
      </c>
      <c r="N489" s="4" t="s">
        <v>3572</v>
      </c>
      <c r="O489" s="4" t="s">
        <v>3573</v>
      </c>
      <c r="P489" s="4" t="s">
        <v>3574</v>
      </c>
      <c r="Q489" s="4"/>
      <c r="R489" s="4" t="s">
        <v>34</v>
      </c>
      <c r="S489" s="4" t="s">
        <v>33</v>
      </c>
      <c r="T489" s="4" t="s">
        <v>3575</v>
      </c>
      <c r="U489" s="69"/>
      <c r="V489" s="57" t="s">
        <v>63</v>
      </c>
      <c r="W489" s="58" t="s">
        <v>26</v>
      </c>
      <c r="X489" s="58" t="str">
        <f t="shared" si="386"/>
        <v>NInorganic</v>
      </c>
      <c r="Y489" s="58" t="s">
        <v>191</v>
      </c>
      <c r="Z489" s="58" t="str">
        <f t="shared" si="387"/>
        <v>NHEMOLYSIS</v>
      </c>
      <c r="AA489" s="58" t="str">
        <f t="shared" si="388"/>
        <v>NInorganicHEMOLYSIS</v>
      </c>
      <c r="AB489" s="8"/>
      <c r="AC489" s="8"/>
      <c r="AD489" s="8"/>
      <c r="AE489" s="8"/>
      <c r="AF489" s="8"/>
      <c r="AG489" s="8"/>
      <c r="AH489" s="8"/>
      <c r="AI489" s="8"/>
      <c r="AJ489" s="8"/>
      <c r="AK489" s="8">
        <f t="shared" si="390"/>
        <v>0</v>
      </c>
      <c r="AL489" s="8">
        <f t="shared" si="391"/>
        <v>0</v>
      </c>
      <c r="AM489" s="8">
        <f t="shared" si="392"/>
        <v>0</v>
      </c>
      <c r="AN489" s="8">
        <f t="shared" si="393"/>
        <v>0</v>
      </c>
      <c r="AO489" s="8">
        <f t="shared" si="394"/>
        <v>0</v>
      </c>
      <c r="AP489" s="8">
        <f t="shared" si="395"/>
        <v>0</v>
      </c>
      <c r="AQ489" s="8">
        <f t="shared" si="396"/>
        <v>0</v>
      </c>
      <c r="AR489" s="8">
        <f t="shared" si="397"/>
        <v>0</v>
      </c>
      <c r="AS489" s="8">
        <f t="shared" si="398"/>
        <v>0</v>
      </c>
      <c r="AT489" s="8">
        <f t="shared" si="399"/>
        <v>0</v>
      </c>
      <c r="AU489" s="8">
        <f t="shared" si="400"/>
        <v>0</v>
      </c>
      <c r="AV489" s="8">
        <f t="shared" si="401"/>
        <v>0</v>
      </c>
      <c r="AW489" s="8">
        <f t="shared" si="402"/>
        <v>0</v>
      </c>
      <c r="AX489" s="8">
        <f t="shared" si="403"/>
        <v>0</v>
      </c>
      <c r="AY489" s="8">
        <f t="shared" si="404"/>
        <v>0</v>
      </c>
      <c r="AZ489" s="8">
        <f t="shared" si="405"/>
        <v>0</v>
      </c>
      <c r="BA489" s="8">
        <f t="shared" si="406"/>
        <v>0</v>
      </c>
      <c r="BB489" s="8">
        <f t="shared" si="407"/>
        <v>0</v>
      </c>
      <c r="BC489" s="8">
        <f t="shared" si="408"/>
        <v>0</v>
      </c>
      <c r="BD489" s="8">
        <f t="shared" si="409"/>
        <v>0</v>
      </c>
      <c r="BE489" s="8">
        <f t="shared" si="410"/>
        <v>0</v>
      </c>
      <c r="BF489" s="8">
        <f t="shared" si="411"/>
        <v>0</v>
      </c>
      <c r="BG489" s="8">
        <f t="shared" si="412"/>
        <v>0</v>
      </c>
      <c r="BH489" s="8">
        <f t="shared" si="413"/>
        <v>0</v>
      </c>
      <c r="BI489" s="8">
        <f t="shared" si="414"/>
        <v>0</v>
      </c>
      <c r="BJ489" s="8">
        <f t="shared" si="415"/>
        <v>0</v>
      </c>
      <c r="BK489" s="8">
        <f t="shared" si="416"/>
        <v>0</v>
      </c>
      <c r="BL489" s="8">
        <f t="shared" si="417"/>
        <v>0</v>
      </c>
      <c r="BM489" s="8">
        <f t="shared" si="418"/>
        <v>0</v>
      </c>
      <c r="BN489" s="8">
        <f t="shared" si="389"/>
        <v>0</v>
      </c>
      <c r="BO489" s="8">
        <f t="shared" si="419"/>
        <v>0</v>
      </c>
      <c r="BP489" s="8">
        <f t="shared" si="420"/>
        <v>0</v>
      </c>
      <c r="BQ489" s="8">
        <f t="shared" si="421"/>
        <v>0</v>
      </c>
      <c r="BR489" s="8">
        <f t="shared" si="422"/>
        <v>0</v>
      </c>
      <c r="BS489" s="8">
        <f t="shared" si="423"/>
        <v>0</v>
      </c>
      <c r="BT489" s="44">
        <f t="shared" si="424"/>
        <v>0</v>
      </c>
      <c r="BU489" s="7"/>
    </row>
    <row r="490" spans="1:73" s="15" customFormat="1" ht="28.8" x14ac:dyDescent="0.3">
      <c r="A490" s="4" t="s">
        <v>3576</v>
      </c>
      <c r="B490" s="4" t="s">
        <v>4390</v>
      </c>
      <c r="C490" s="4">
        <v>2012</v>
      </c>
      <c r="D490" s="4" t="s">
        <v>3577</v>
      </c>
      <c r="E490" s="4">
        <v>14</v>
      </c>
      <c r="F490" s="4">
        <v>3</v>
      </c>
      <c r="G490" s="4"/>
      <c r="H490" s="4">
        <v>945</v>
      </c>
      <c r="I490" s="4">
        <v>950</v>
      </c>
      <c r="J490" s="4"/>
      <c r="K490" s="4">
        <v>15</v>
      </c>
      <c r="L490" s="4" t="s">
        <v>3578</v>
      </c>
      <c r="M490" s="4" t="s">
        <v>3579</v>
      </c>
      <c r="N490" s="4" t="s">
        <v>3580</v>
      </c>
      <c r="O490" s="4" t="s">
        <v>3581</v>
      </c>
      <c r="P490" s="4" t="s">
        <v>3582</v>
      </c>
      <c r="Q490" s="4"/>
      <c r="R490" s="4" t="s">
        <v>34</v>
      </c>
      <c r="S490" s="4" t="s">
        <v>33</v>
      </c>
      <c r="T490" s="4" t="s">
        <v>3583</v>
      </c>
      <c r="U490" s="69"/>
      <c r="V490" s="57" t="s">
        <v>63</v>
      </c>
      <c r="W490" s="58" t="s">
        <v>26</v>
      </c>
      <c r="X490" s="58" t="str">
        <f t="shared" si="386"/>
        <v>NInorganic</v>
      </c>
      <c r="Y490" s="58" t="s">
        <v>191</v>
      </c>
      <c r="Z490" s="58" t="str">
        <f t="shared" si="387"/>
        <v>NHEMOLYSIS</v>
      </c>
      <c r="AA490" s="58" t="str">
        <f t="shared" si="388"/>
        <v>NInorganicHEMOLYSIS</v>
      </c>
      <c r="AB490" s="8"/>
      <c r="AC490" s="8"/>
      <c r="AD490" s="8"/>
      <c r="AE490" s="8"/>
      <c r="AF490" s="8"/>
      <c r="AG490" s="8"/>
      <c r="AH490" s="8"/>
      <c r="AI490" s="8"/>
      <c r="AJ490" s="8"/>
      <c r="AK490" s="8">
        <f t="shared" si="390"/>
        <v>0</v>
      </c>
      <c r="AL490" s="8">
        <f t="shared" si="391"/>
        <v>0</v>
      </c>
      <c r="AM490" s="8">
        <f t="shared" si="392"/>
        <v>0</v>
      </c>
      <c r="AN490" s="8">
        <f t="shared" si="393"/>
        <v>0</v>
      </c>
      <c r="AO490" s="8">
        <f t="shared" si="394"/>
        <v>0</v>
      </c>
      <c r="AP490" s="8">
        <f t="shared" si="395"/>
        <v>0</v>
      </c>
      <c r="AQ490" s="8">
        <f t="shared" si="396"/>
        <v>0</v>
      </c>
      <c r="AR490" s="8">
        <f t="shared" si="397"/>
        <v>0</v>
      </c>
      <c r="AS490" s="8">
        <f t="shared" si="398"/>
        <v>0</v>
      </c>
      <c r="AT490" s="8">
        <f t="shared" si="399"/>
        <v>0</v>
      </c>
      <c r="AU490" s="8">
        <f t="shared" si="400"/>
        <v>0</v>
      </c>
      <c r="AV490" s="8">
        <f t="shared" si="401"/>
        <v>0</v>
      </c>
      <c r="AW490" s="8">
        <f t="shared" si="402"/>
        <v>0</v>
      </c>
      <c r="AX490" s="8">
        <f t="shared" si="403"/>
        <v>0</v>
      </c>
      <c r="AY490" s="8">
        <f t="shared" si="404"/>
        <v>0</v>
      </c>
      <c r="AZ490" s="8">
        <f t="shared" si="405"/>
        <v>0</v>
      </c>
      <c r="BA490" s="8">
        <f t="shared" si="406"/>
        <v>0</v>
      </c>
      <c r="BB490" s="8">
        <f t="shared" si="407"/>
        <v>0</v>
      </c>
      <c r="BC490" s="8">
        <f t="shared" si="408"/>
        <v>0</v>
      </c>
      <c r="BD490" s="8">
        <f t="shared" si="409"/>
        <v>0</v>
      </c>
      <c r="BE490" s="8">
        <f t="shared" si="410"/>
        <v>0</v>
      </c>
      <c r="BF490" s="8">
        <f t="shared" si="411"/>
        <v>0</v>
      </c>
      <c r="BG490" s="8">
        <f t="shared" si="412"/>
        <v>0</v>
      </c>
      <c r="BH490" s="8">
        <f t="shared" si="413"/>
        <v>0</v>
      </c>
      <c r="BI490" s="8">
        <f t="shared" si="414"/>
        <v>0</v>
      </c>
      <c r="BJ490" s="8">
        <f t="shared" si="415"/>
        <v>0</v>
      </c>
      <c r="BK490" s="8">
        <f t="shared" si="416"/>
        <v>0</v>
      </c>
      <c r="BL490" s="8">
        <f t="shared" si="417"/>
        <v>0</v>
      </c>
      <c r="BM490" s="8">
        <f t="shared" si="418"/>
        <v>0</v>
      </c>
      <c r="BN490" s="8">
        <f t="shared" si="389"/>
        <v>0</v>
      </c>
      <c r="BO490" s="8">
        <f t="shared" si="419"/>
        <v>0</v>
      </c>
      <c r="BP490" s="8">
        <f t="shared" si="420"/>
        <v>0</v>
      </c>
      <c r="BQ490" s="8">
        <f t="shared" si="421"/>
        <v>0</v>
      </c>
      <c r="BR490" s="8">
        <f t="shared" si="422"/>
        <v>0</v>
      </c>
      <c r="BS490" s="8">
        <f t="shared" si="423"/>
        <v>0</v>
      </c>
      <c r="BT490" s="44">
        <f t="shared" si="424"/>
        <v>0</v>
      </c>
      <c r="BU490" s="7"/>
    </row>
    <row r="491" spans="1:73" s="15" customFormat="1" ht="28.8" x14ac:dyDescent="0.3">
      <c r="A491" s="4" t="s">
        <v>3584</v>
      </c>
      <c r="B491" s="4" t="s">
        <v>4391</v>
      </c>
      <c r="C491" s="4">
        <v>2012</v>
      </c>
      <c r="D491" s="4" t="s">
        <v>3577</v>
      </c>
      <c r="E491" s="4">
        <v>14</v>
      </c>
      <c r="F491" s="4">
        <v>2</v>
      </c>
      <c r="G491" s="4"/>
      <c r="H491" s="4">
        <v>613</v>
      </c>
      <c r="I491" s="4">
        <v>619</v>
      </c>
      <c r="J491" s="4"/>
      <c r="K491" s="4">
        <v>5</v>
      </c>
      <c r="L491" s="4" t="s">
        <v>3585</v>
      </c>
      <c r="M491" s="4" t="s">
        <v>3586</v>
      </c>
      <c r="N491" s="4" t="s">
        <v>3580</v>
      </c>
      <c r="O491" s="4" t="s">
        <v>3587</v>
      </c>
      <c r="P491" s="4" t="s">
        <v>3588</v>
      </c>
      <c r="Q491" s="4"/>
      <c r="R491" s="4" t="s">
        <v>34</v>
      </c>
      <c r="S491" s="4" t="s">
        <v>33</v>
      </c>
      <c r="T491" s="4" t="s">
        <v>3589</v>
      </c>
      <c r="U491" s="69"/>
      <c r="V491" s="57" t="s">
        <v>63</v>
      </c>
      <c r="W491" s="58" t="s">
        <v>26</v>
      </c>
      <c r="X491" s="58" t="str">
        <f t="shared" si="386"/>
        <v>NInorganic</v>
      </c>
      <c r="Y491" s="58" t="s">
        <v>191</v>
      </c>
      <c r="Z491" s="58" t="str">
        <f t="shared" si="387"/>
        <v>NHEMOLYSIS</v>
      </c>
      <c r="AA491" s="58" t="str">
        <f t="shared" si="388"/>
        <v>NInorganicHEMOLYSIS</v>
      </c>
      <c r="AB491" s="8"/>
      <c r="AC491" s="8"/>
      <c r="AD491" s="8"/>
      <c r="AE491" s="8"/>
      <c r="AF491" s="8"/>
      <c r="AG491" s="8"/>
      <c r="AH491" s="8"/>
      <c r="AI491" s="8"/>
      <c r="AJ491" s="8"/>
      <c r="AK491" s="8">
        <f t="shared" si="390"/>
        <v>0</v>
      </c>
      <c r="AL491" s="8">
        <f t="shared" si="391"/>
        <v>0</v>
      </c>
      <c r="AM491" s="8">
        <f t="shared" si="392"/>
        <v>0</v>
      </c>
      <c r="AN491" s="8">
        <f t="shared" si="393"/>
        <v>0</v>
      </c>
      <c r="AO491" s="8">
        <f t="shared" si="394"/>
        <v>0</v>
      </c>
      <c r="AP491" s="8">
        <f t="shared" si="395"/>
        <v>0</v>
      </c>
      <c r="AQ491" s="8">
        <f t="shared" si="396"/>
        <v>0</v>
      </c>
      <c r="AR491" s="8">
        <f t="shared" si="397"/>
        <v>0</v>
      </c>
      <c r="AS491" s="8">
        <f t="shared" si="398"/>
        <v>0</v>
      </c>
      <c r="AT491" s="8">
        <f t="shared" si="399"/>
        <v>0</v>
      </c>
      <c r="AU491" s="8">
        <f t="shared" si="400"/>
        <v>0</v>
      </c>
      <c r="AV491" s="8">
        <f t="shared" si="401"/>
        <v>0</v>
      </c>
      <c r="AW491" s="8">
        <f t="shared" si="402"/>
        <v>0</v>
      </c>
      <c r="AX491" s="8">
        <f t="shared" si="403"/>
        <v>0</v>
      </c>
      <c r="AY491" s="8">
        <f t="shared" si="404"/>
        <v>0</v>
      </c>
      <c r="AZ491" s="8">
        <f t="shared" si="405"/>
        <v>0</v>
      </c>
      <c r="BA491" s="8">
        <f t="shared" si="406"/>
        <v>0</v>
      </c>
      <c r="BB491" s="8">
        <f t="shared" si="407"/>
        <v>0</v>
      </c>
      <c r="BC491" s="8">
        <f t="shared" si="408"/>
        <v>0</v>
      </c>
      <c r="BD491" s="8">
        <f t="shared" si="409"/>
        <v>0</v>
      </c>
      <c r="BE491" s="8">
        <f t="shared" si="410"/>
        <v>0</v>
      </c>
      <c r="BF491" s="8">
        <f t="shared" si="411"/>
        <v>0</v>
      </c>
      <c r="BG491" s="8">
        <f t="shared" si="412"/>
        <v>0</v>
      </c>
      <c r="BH491" s="8">
        <f t="shared" si="413"/>
        <v>0</v>
      </c>
      <c r="BI491" s="8">
        <f t="shared" si="414"/>
        <v>0</v>
      </c>
      <c r="BJ491" s="8">
        <f t="shared" si="415"/>
        <v>0</v>
      </c>
      <c r="BK491" s="8">
        <f t="shared" si="416"/>
        <v>0</v>
      </c>
      <c r="BL491" s="8">
        <f t="shared" si="417"/>
        <v>0</v>
      </c>
      <c r="BM491" s="8">
        <f t="shared" si="418"/>
        <v>0</v>
      </c>
      <c r="BN491" s="8">
        <f t="shared" si="389"/>
        <v>0</v>
      </c>
      <c r="BO491" s="8">
        <f t="shared" si="419"/>
        <v>0</v>
      </c>
      <c r="BP491" s="8">
        <f t="shared" si="420"/>
        <v>0</v>
      </c>
      <c r="BQ491" s="8">
        <f t="shared" si="421"/>
        <v>0</v>
      </c>
      <c r="BR491" s="8">
        <f t="shared" si="422"/>
        <v>0</v>
      </c>
      <c r="BS491" s="8">
        <f t="shared" si="423"/>
        <v>0</v>
      </c>
      <c r="BT491" s="44">
        <f t="shared" si="424"/>
        <v>0</v>
      </c>
      <c r="BU491" s="7"/>
    </row>
    <row r="492" spans="1:73" s="15" customFormat="1" ht="28.8" x14ac:dyDescent="0.3">
      <c r="A492" s="4" t="s">
        <v>3590</v>
      </c>
      <c r="B492" s="4" t="s">
        <v>4392</v>
      </c>
      <c r="C492" s="4">
        <v>2012</v>
      </c>
      <c r="D492" s="4" t="s">
        <v>3591</v>
      </c>
      <c r="E492" s="4">
        <v>10</v>
      </c>
      <c r="F492" s="4">
        <v>3</v>
      </c>
      <c r="G492" s="4"/>
      <c r="H492" s="4">
        <v>163</v>
      </c>
      <c r="I492" s="4">
        <v>169</v>
      </c>
      <c r="J492" s="4"/>
      <c r="K492" s="4">
        <v>6</v>
      </c>
      <c r="L492" s="4" t="s">
        <v>3592</v>
      </c>
      <c r="M492" s="4" t="s">
        <v>3593</v>
      </c>
      <c r="N492" s="4" t="s">
        <v>3594</v>
      </c>
      <c r="O492" s="4" t="s">
        <v>3595</v>
      </c>
      <c r="P492" s="4" t="s">
        <v>3596</v>
      </c>
      <c r="Q492" s="4" t="s">
        <v>3597</v>
      </c>
      <c r="R492" s="4" t="s">
        <v>34</v>
      </c>
      <c r="S492" s="4" t="s">
        <v>33</v>
      </c>
      <c r="T492" s="4" t="s">
        <v>3598</v>
      </c>
      <c r="U492" s="69"/>
      <c r="V492" s="57" t="s">
        <v>63</v>
      </c>
      <c r="W492" s="58" t="s">
        <v>28</v>
      </c>
      <c r="X492" s="58" t="str">
        <f t="shared" si="386"/>
        <v>NPolymer-based</v>
      </c>
      <c r="Y492" s="58" t="s">
        <v>191</v>
      </c>
      <c r="Z492" s="58" t="str">
        <f t="shared" si="387"/>
        <v>NHEMOLYSIS</v>
      </c>
      <c r="AA492" s="58" t="str">
        <f t="shared" si="388"/>
        <v>NPolymer-basedHEMOLYSIS</v>
      </c>
      <c r="AB492" s="8"/>
      <c r="AC492" s="8"/>
      <c r="AD492" s="8"/>
      <c r="AE492" s="8"/>
      <c r="AF492" s="8"/>
      <c r="AG492" s="8"/>
      <c r="AH492" s="8"/>
      <c r="AI492" s="8"/>
      <c r="AJ492" s="8"/>
      <c r="AK492" s="8">
        <f t="shared" si="390"/>
        <v>0</v>
      </c>
      <c r="AL492" s="8">
        <f t="shared" si="391"/>
        <v>0</v>
      </c>
      <c r="AM492" s="8">
        <f t="shared" si="392"/>
        <v>0</v>
      </c>
      <c r="AN492" s="8">
        <f t="shared" si="393"/>
        <v>0</v>
      </c>
      <c r="AO492" s="8">
        <f t="shared" si="394"/>
        <v>0</v>
      </c>
      <c r="AP492" s="8">
        <f t="shared" si="395"/>
        <v>0</v>
      </c>
      <c r="AQ492" s="8">
        <f t="shared" si="396"/>
        <v>0</v>
      </c>
      <c r="AR492" s="8">
        <f t="shared" si="397"/>
        <v>0</v>
      </c>
      <c r="AS492" s="8">
        <f t="shared" si="398"/>
        <v>0</v>
      </c>
      <c r="AT492" s="8">
        <f t="shared" si="399"/>
        <v>0</v>
      </c>
      <c r="AU492" s="8">
        <f t="shared" si="400"/>
        <v>0</v>
      </c>
      <c r="AV492" s="8">
        <f t="shared" si="401"/>
        <v>0</v>
      </c>
      <c r="AW492" s="8">
        <f t="shared" si="402"/>
        <v>0</v>
      </c>
      <c r="AX492" s="8">
        <f t="shared" si="403"/>
        <v>0</v>
      </c>
      <c r="AY492" s="8">
        <f t="shared" si="404"/>
        <v>0</v>
      </c>
      <c r="AZ492" s="8">
        <f t="shared" si="405"/>
        <v>0</v>
      </c>
      <c r="BA492" s="8">
        <f t="shared" si="406"/>
        <v>0</v>
      </c>
      <c r="BB492" s="8">
        <f t="shared" si="407"/>
        <v>0</v>
      </c>
      <c r="BC492" s="8">
        <f t="shared" si="408"/>
        <v>0</v>
      </c>
      <c r="BD492" s="8">
        <f t="shared" si="409"/>
        <v>0</v>
      </c>
      <c r="BE492" s="8">
        <f t="shared" si="410"/>
        <v>0</v>
      </c>
      <c r="BF492" s="8">
        <f t="shared" si="411"/>
        <v>0</v>
      </c>
      <c r="BG492" s="8">
        <f t="shared" si="412"/>
        <v>0</v>
      </c>
      <c r="BH492" s="8">
        <f t="shared" si="413"/>
        <v>0</v>
      </c>
      <c r="BI492" s="8">
        <f t="shared" si="414"/>
        <v>0</v>
      </c>
      <c r="BJ492" s="8">
        <f t="shared" si="415"/>
        <v>0</v>
      </c>
      <c r="BK492" s="8">
        <f t="shared" si="416"/>
        <v>0</v>
      </c>
      <c r="BL492" s="8">
        <f t="shared" si="417"/>
        <v>0</v>
      </c>
      <c r="BM492" s="8">
        <f t="shared" si="418"/>
        <v>0</v>
      </c>
      <c r="BN492" s="8">
        <f t="shared" si="389"/>
        <v>0</v>
      </c>
      <c r="BO492" s="8">
        <f t="shared" si="419"/>
        <v>0</v>
      </c>
      <c r="BP492" s="8">
        <f t="shared" si="420"/>
        <v>0</v>
      </c>
      <c r="BQ492" s="8">
        <f t="shared" si="421"/>
        <v>0</v>
      </c>
      <c r="BR492" s="8">
        <f t="shared" si="422"/>
        <v>0</v>
      </c>
      <c r="BS492" s="8">
        <f t="shared" si="423"/>
        <v>0</v>
      </c>
      <c r="BT492" s="44">
        <f t="shared" si="424"/>
        <v>0</v>
      </c>
      <c r="BU492" s="7"/>
    </row>
    <row r="493" spans="1:73" s="15" customFormat="1" ht="28.8" x14ac:dyDescent="0.3">
      <c r="A493" s="4" t="s">
        <v>3599</v>
      </c>
      <c r="B493" s="4" t="s">
        <v>4393</v>
      </c>
      <c r="C493" s="4">
        <v>2011</v>
      </c>
      <c r="D493" s="4" t="s">
        <v>3600</v>
      </c>
      <c r="E493" s="4">
        <v>10</v>
      </c>
      <c r="F493" s="4">
        <v>4</v>
      </c>
      <c r="G493" s="4">
        <v>6086628</v>
      </c>
      <c r="H493" s="4">
        <v>259</v>
      </c>
      <c r="I493" s="4">
        <v>261</v>
      </c>
      <c r="J493" s="4"/>
      <c r="K493" s="4">
        <v>7</v>
      </c>
      <c r="L493" s="4" t="s">
        <v>3601</v>
      </c>
      <c r="M493" s="4" t="s">
        <v>3602</v>
      </c>
      <c r="N493" s="4" t="s">
        <v>3603</v>
      </c>
      <c r="O493" s="4" t="s">
        <v>3604</v>
      </c>
      <c r="P493" s="4" t="s">
        <v>3605</v>
      </c>
      <c r="Q493" s="4" t="s">
        <v>3606</v>
      </c>
      <c r="R493" s="4" t="s">
        <v>34</v>
      </c>
      <c r="S493" s="4" t="s">
        <v>33</v>
      </c>
      <c r="T493" s="4" t="s">
        <v>3607</v>
      </c>
      <c r="U493" s="69"/>
      <c r="V493" s="57" t="s">
        <v>63</v>
      </c>
      <c r="W493" s="58" t="s">
        <v>26</v>
      </c>
      <c r="X493" s="58" t="str">
        <f t="shared" ref="X493:X513" si="425">CONCATENATE(V493,W493)</f>
        <v>NInorganic</v>
      </c>
      <c r="Y493" s="58" t="s">
        <v>191</v>
      </c>
      <c r="Z493" s="58" t="str">
        <f t="shared" ref="Z493:Z513" si="426">CONCATENATE(V493,Y493)</f>
        <v>NHEMOLYSIS</v>
      </c>
      <c r="AA493" s="58" t="str">
        <f t="shared" ref="AA493:AA513" si="427">CONCATENATE(X493,Y493)</f>
        <v>NInorganicHEMOLYSIS</v>
      </c>
      <c r="AB493" s="8"/>
      <c r="AC493" s="8"/>
      <c r="AD493" s="8"/>
      <c r="AE493" s="8"/>
      <c r="AF493" s="8"/>
      <c r="AG493" s="8"/>
      <c r="AH493" s="8"/>
      <c r="AI493" s="8"/>
      <c r="AJ493" s="8"/>
      <c r="AK493" s="8">
        <f t="shared" si="390"/>
        <v>0</v>
      </c>
      <c r="AL493" s="8">
        <f t="shared" si="391"/>
        <v>0</v>
      </c>
      <c r="AM493" s="8">
        <f t="shared" si="392"/>
        <v>0</v>
      </c>
      <c r="AN493" s="8">
        <f t="shared" si="393"/>
        <v>0</v>
      </c>
      <c r="AO493" s="8">
        <f t="shared" si="394"/>
        <v>0</v>
      </c>
      <c r="AP493" s="8">
        <f t="shared" si="395"/>
        <v>0</v>
      </c>
      <c r="AQ493" s="8">
        <f t="shared" si="396"/>
        <v>0</v>
      </c>
      <c r="AR493" s="8">
        <f t="shared" si="397"/>
        <v>0</v>
      </c>
      <c r="AS493" s="8">
        <f t="shared" si="398"/>
        <v>0</v>
      </c>
      <c r="AT493" s="8">
        <f t="shared" si="399"/>
        <v>0</v>
      </c>
      <c r="AU493" s="8">
        <f t="shared" si="400"/>
        <v>0</v>
      </c>
      <c r="AV493" s="8">
        <f t="shared" si="401"/>
        <v>0</v>
      </c>
      <c r="AW493" s="8">
        <f t="shared" si="402"/>
        <v>0</v>
      </c>
      <c r="AX493" s="8">
        <f t="shared" si="403"/>
        <v>0</v>
      </c>
      <c r="AY493" s="8">
        <f t="shared" si="404"/>
        <v>0</v>
      </c>
      <c r="AZ493" s="8">
        <f t="shared" si="405"/>
        <v>0</v>
      </c>
      <c r="BA493" s="8">
        <f t="shared" si="406"/>
        <v>0</v>
      </c>
      <c r="BB493" s="8">
        <f t="shared" si="407"/>
        <v>0</v>
      </c>
      <c r="BC493" s="8">
        <f t="shared" si="408"/>
        <v>0</v>
      </c>
      <c r="BD493" s="8">
        <f t="shared" si="409"/>
        <v>0</v>
      </c>
      <c r="BE493" s="8">
        <f t="shared" si="410"/>
        <v>0</v>
      </c>
      <c r="BF493" s="8">
        <f t="shared" si="411"/>
        <v>0</v>
      </c>
      <c r="BG493" s="8">
        <f t="shared" si="412"/>
        <v>0</v>
      </c>
      <c r="BH493" s="8">
        <f t="shared" si="413"/>
        <v>0</v>
      </c>
      <c r="BI493" s="8">
        <f t="shared" si="414"/>
        <v>0</v>
      </c>
      <c r="BJ493" s="8">
        <f t="shared" si="415"/>
        <v>0</v>
      </c>
      <c r="BK493" s="8">
        <f t="shared" si="416"/>
        <v>0</v>
      </c>
      <c r="BL493" s="8">
        <f t="shared" si="417"/>
        <v>0</v>
      </c>
      <c r="BM493" s="8">
        <f t="shared" si="418"/>
        <v>0</v>
      </c>
      <c r="BN493" s="8">
        <f t="shared" si="389"/>
        <v>0</v>
      </c>
      <c r="BO493" s="8">
        <f t="shared" si="419"/>
        <v>0</v>
      </c>
      <c r="BP493" s="8">
        <f t="shared" si="420"/>
        <v>0</v>
      </c>
      <c r="BQ493" s="8">
        <f t="shared" si="421"/>
        <v>0</v>
      </c>
      <c r="BR493" s="8">
        <f t="shared" si="422"/>
        <v>0</v>
      </c>
      <c r="BS493" s="8">
        <f t="shared" si="423"/>
        <v>0</v>
      </c>
      <c r="BT493" s="44">
        <f t="shared" si="424"/>
        <v>0</v>
      </c>
      <c r="BU493" s="7"/>
    </row>
    <row r="494" spans="1:73" s="15" customFormat="1" ht="28.8" x14ac:dyDescent="0.3">
      <c r="A494" s="4" t="s">
        <v>3608</v>
      </c>
      <c r="B494" s="4" t="s">
        <v>4394</v>
      </c>
      <c r="C494" s="4">
        <v>2011</v>
      </c>
      <c r="D494" s="4" t="s">
        <v>1451</v>
      </c>
      <c r="E494" s="4">
        <v>6</v>
      </c>
      <c r="F494" s="4"/>
      <c r="G494" s="4"/>
      <c r="H494" s="4">
        <v>3449</v>
      </c>
      <c r="I494" s="4">
        <v>3459</v>
      </c>
      <c r="J494" s="4"/>
      <c r="K494" s="4">
        <v>29</v>
      </c>
      <c r="L494" s="4"/>
      <c r="M494" s="4" t="s">
        <v>3609</v>
      </c>
      <c r="N494" s="4" t="s">
        <v>3610</v>
      </c>
      <c r="O494" s="4" t="s">
        <v>3611</v>
      </c>
      <c r="P494" s="4" t="s">
        <v>3612</v>
      </c>
      <c r="Q494" s="4"/>
      <c r="R494" s="4" t="s">
        <v>34</v>
      </c>
      <c r="S494" s="4" t="s">
        <v>33</v>
      </c>
      <c r="T494" s="4" t="s">
        <v>3613</v>
      </c>
      <c r="U494" s="69"/>
      <c r="V494" s="57" t="s">
        <v>63</v>
      </c>
      <c r="W494" s="58" t="s">
        <v>26</v>
      </c>
      <c r="X494" s="58" t="str">
        <f t="shared" si="425"/>
        <v>NInorganic</v>
      </c>
      <c r="Y494" s="58" t="s">
        <v>191</v>
      </c>
      <c r="Z494" s="58" t="str">
        <f t="shared" si="426"/>
        <v>NHEMOLYSIS</v>
      </c>
      <c r="AA494" s="58" t="str">
        <f t="shared" si="427"/>
        <v>NInorganicHEMOLYSIS</v>
      </c>
      <c r="AB494" s="8"/>
      <c r="AC494" s="8"/>
      <c r="AD494" s="8"/>
      <c r="AE494" s="8"/>
      <c r="AF494" s="8"/>
      <c r="AG494" s="8"/>
      <c r="AH494" s="8"/>
      <c r="AI494" s="8"/>
      <c r="AJ494" s="8"/>
      <c r="AK494" s="8">
        <f t="shared" si="390"/>
        <v>0</v>
      </c>
      <c r="AL494" s="8">
        <f t="shared" si="391"/>
        <v>0</v>
      </c>
      <c r="AM494" s="8">
        <f t="shared" si="392"/>
        <v>0</v>
      </c>
      <c r="AN494" s="8">
        <f t="shared" si="393"/>
        <v>0</v>
      </c>
      <c r="AO494" s="8">
        <f t="shared" si="394"/>
        <v>0</v>
      </c>
      <c r="AP494" s="8">
        <f t="shared" si="395"/>
        <v>0</v>
      </c>
      <c r="AQ494" s="8">
        <f t="shared" si="396"/>
        <v>0</v>
      </c>
      <c r="AR494" s="8">
        <f t="shared" si="397"/>
        <v>0</v>
      </c>
      <c r="AS494" s="8">
        <f t="shared" si="398"/>
        <v>0</v>
      </c>
      <c r="AT494" s="8">
        <f t="shared" si="399"/>
        <v>0</v>
      </c>
      <c r="AU494" s="8">
        <f t="shared" si="400"/>
        <v>0</v>
      </c>
      <c r="AV494" s="8">
        <f t="shared" si="401"/>
        <v>0</v>
      </c>
      <c r="AW494" s="8">
        <f t="shared" si="402"/>
        <v>0</v>
      </c>
      <c r="AX494" s="8">
        <f t="shared" si="403"/>
        <v>0</v>
      </c>
      <c r="AY494" s="8">
        <f t="shared" si="404"/>
        <v>0</v>
      </c>
      <c r="AZ494" s="8">
        <f t="shared" si="405"/>
        <v>0</v>
      </c>
      <c r="BA494" s="8">
        <f t="shared" si="406"/>
        <v>0</v>
      </c>
      <c r="BB494" s="8">
        <f t="shared" si="407"/>
        <v>0</v>
      </c>
      <c r="BC494" s="8">
        <f t="shared" si="408"/>
        <v>0</v>
      </c>
      <c r="BD494" s="8">
        <f t="shared" si="409"/>
        <v>0</v>
      </c>
      <c r="BE494" s="8">
        <f t="shared" si="410"/>
        <v>0</v>
      </c>
      <c r="BF494" s="8">
        <f t="shared" si="411"/>
        <v>0</v>
      </c>
      <c r="BG494" s="8">
        <f t="shared" si="412"/>
        <v>0</v>
      </c>
      <c r="BH494" s="8">
        <f t="shared" si="413"/>
        <v>0</v>
      </c>
      <c r="BI494" s="8">
        <f t="shared" si="414"/>
        <v>0</v>
      </c>
      <c r="BJ494" s="8">
        <f t="shared" si="415"/>
        <v>0</v>
      </c>
      <c r="BK494" s="8">
        <f t="shared" si="416"/>
        <v>0</v>
      </c>
      <c r="BL494" s="8">
        <f t="shared" si="417"/>
        <v>0</v>
      </c>
      <c r="BM494" s="8">
        <f t="shared" si="418"/>
        <v>0</v>
      </c>
      <c r="BN494" s="8">
        <f t="shared" si="389"/>
        <v>0</v>
      </c>
      <c r="BO494" s="8">
        <f t="shared" si="419"/>
        <v>0</v>
      </c>
      <c r="BP494" s="8">
        <f t="shared" si="420"/>
        <v>0</v>
      </c>
      <c r="BQ494" s="8">
        <f t="shared" si="421"/>
        <v>0</v>
      </c>
      <c r="BR494" s="8">
        <f t="shared" si="422"/>
        <v>0</v>
      </c>
      <c r="BS494" s="8">
        <f t="shared" si="423"/>
        <v>0</v>
      </c>
      <c r="BT494" s="44">
        <f t="shared" si="424"/>
        <v>0</v>
      </c>
      <c r="BU494" s="7"/>
    </row>
    <row r="495" spans="1:73" s="15" customFormat="1" ht="28.8" x14ac:dyDescent="0.3">
      <c r="A495" s="4" t="s">
        <v>3614</v>
      </c>
      <c r="B495" s="4" t="s">
        <v>4395</v>
      </c>
      <c r="C495" s="4">
        <v>2011</v>
      </c>
      <c r="D495" s="4" t="s">
        <v>302</v>
      </c>
      <c r="E495" s="4">
        <v>7</v>
      </c>
      <c r="F495" s="4">
        <v>9</v>
      </c>
      <c r="G495" s="4"/>
      <c r="H495" s="4">
        <v>3496</v>
      </c>
      <c r="I495" s="4">
        <v>3504</v>
      </c>
      <c r="J495" s="4"/>
      <c r="K495" s="4">
        <v>84</v>
      </c>
      <c r="L495" s="4" t="s">
        <v>3615</v>
      </c>
      <c r="M495" s="4" t="s">
        <v>3616</v>
      </c>
      <c r="N495" s="4" t="s">
        <v>3617</v>
      </c>
      <c r="O495" s="4" t="s">
        <v>3618</v>
      </c>
      <c r="P495" s="4" t="s">
        <v>3619</v>
      </c>
      <c r="Q495" s="4" t="s">
        <v>3620</v>
      </c>
      <c r="R495" s="4" t="s">
        <v>34</v>
      </c>
      <c r="S495" s="4" t="s">
        <v>33</v>
      </c>
      <c r="T495" s="4" t="s">
        <v>3621</v>
      </c>
      <c r="U495" s="69"/>
      <c r="V495" s="57" t="s">
        <v>63</v>
      </c>
      <c r="W495" s="58" t="s">
        <v>26</v>
      </c>
      <c r="X495" s="58" t="str">
        <f t="shared" si="425"/>
        <v>NInorganic</v>
      </c>
      <c r="Y495" s="58" t="s">
        <v>191</v>
      </c>
      <c r="Z495" s="58" t="str">
        <f t="shared" si="426"/>
        <v>NHEMOLYSIS</v>
      </c>
      <c r="AA495" s="58" t="str">
        <f t="shared" si="427"/>
        <v>NInorganicHEMOLYSIS</v>
      </c>
      <c r="AB495" s="8"/>
      <c r="AC495" s="8"/>
      <c r="AD495" s="8"/>
      <c r="AE495" s="8"/>
      <c r="AF495" s="8"/>
      <c r="AG495" s="8"/>
      <c r="AH495" s="8"/>
      <c r="AI495" s="8"/>
      <c r="AJ495" s="8"/>
      <c r="AK495" s="8">
        <f t="shared" si="390"/>
        <v>0</v>
      </c>
      <c r="AL495" s="8">
        <f t="shared" si="391"/>
        <v>0</v>
      </c>
      <c r="AM495" s="8">
        <f t="shared" si="392"/>
        <v>0</v>
      </c>
      <c r="AN495" s="8">
        <f t="shared" si="393"/>
        <v>0</v>
      </c>
      <c r="AO495" s="8">
        <f t="shared" si="394"/>
        <v>0</v>
      </c>
      <c r="AP495" s="8">
        <f t="shared" si="395"/>
        <v>0</v>
      </c>
      <c r="AQ495" s="8">
        <f t="shared" si="396"/>
        <v>0</v>
      </c>
      <c r="AR495" s="8">
        <f t="shared" si="397"/>
        <v>0</v>
      </c>
      <c r="AS495" s="8">
        <f t="shared" si="398"/>
        <v>0</v>
      </c>
      <c r="AT495" s="8">
        <f t="shared" si="399"/>
        <v>0</v>
      </c>
      <c r="AU495" s="8">
        <f t="shared" si="400"/>
        <v>0</v>
      </c>
      <c r="AV495" s="8">
        <f t="shared" si="401"/>
        <v>0</v>
      </c>
      <c r="AW495" s="8">
        <f t="shared" si="402"/>
        <v>0</v>
      </c>
      <c r="AX495" s="8">
        <f t="shared" si="403"/>
        <v>0</v>
      </c>
      <c r="AY495" s="8">
        <f t="shared" si="404"/>
        <v>0</v>
      </c>
      <c r="AZ495" s="8">
        <f t="shared" si="405"/>
        <v>0</v>
      </c>
      <c r="BA495" s="8">
        <f t="shared" si="406"/>
        <v>0</v>
      </c>
      <c r="BB495" s="8">
        <f t="shared" si="407"/>
        <v>0</v>
      </c>
      <c r="BC495" s="8">
        <f t="shared" si="408"/>
        <v>0</v>
      </c>
      <c r="BD495" s="8">
        <f t="shared" si="409"/>
        <v>0</v>
      </c>
      <c r="BE495" s="8">
        <f t="shared" si="410"/>
        <v>0</v>
      </c>
      <c r="BF495" s="8">
        <f t="shared" si="411"/>
        <v>0</v>
      </c>
      <c r="BG495" s="8">
        <f t="shared" si="412"/>
        <v>0</v>
      </c>
      <c r="BH495" s="8">
        <f t="shared" si="413"/>
        <v>0</v>
      </c>
      <c r="BI495" s="8">
        <f t="shared" si="414"/>
        <v>0</v>
      </c>
      <c r="BJ495" s="8">
        <f t="shared" si="415"/>
        <v>0</v>
      </c>
      <c r="BK495" s="8">
        <f t="shared" si="416"/>
        <v>0</v>
      </c>
      <c r="BL495" s="8">
        <f t="shared" si="417"/>
        <v>0</v>
      </c>
      <c r="BM495" s="8">
        <f t="shared" si="418"/>
        <v>0</v>
      </c>
      <c r="BN495" s="8">
        <f t="shared" si="389"/>
        <v>0</v>
      </c>
      <c r="BO495" s="8">
        <f t="shared" si="419"/>
        <v>0</v>
      </c>
      <c r="BP495" s="8">
        <f t="shared" si="420"/>
        <v>0</v>
      </c>
      <c r="BQ495" s="8">
        <f t="shared" si="421"/>
        <v>0</v>
      </c>
      <c r="BR495" s="8">
        <f t="shared" si="422"/>
        <v>0</v>
      </c>
      <c r="BS495" s="8">
        <f t="shared" si="423"/>
        <v>0</v>
      </c>
      <c r="BT495" s="44">
        <f t="shared" si="424"/>
        <v>0</v>
      </c>
      <c r="BU495" s="7"/>
    </row>
    <row r="496" spans="1:73" s="15" customFormat="1" ht="28.8" x14ac:dyDescent="0.3">
      <c r="A496" s="4" t="s">
        <v>3622</v>
      </c>
      <c r="B496" s="4" t="s">
        <v>4396</v>
      </c>
      <c r="C496" s="4">
        <v>2011</v>
      </c>
      <c r="D496" s="4" t="s">
        <v>632</v>
      </c>
      <c r="E496" s="4">
        <v>3</v>
      </c>
      <c r="F496" s="4">
        <v>7</v>
      </c>
      <c r="G496" s="4"/>
      <c r="H496" s="4">
        <v>2607</v>
      </c>
      <c r="I496" s="4">
        <v>2615</v>
      </c>
      <c r="J496" s="4"/>
      <c r="K496" s="4">
        <v>399</v>
      </c>
      <c r="L496" s="4" t="s">
        <v>3623</v>
      </c>
      <c r="M496" s="4" t="s">
        <v>3624</v>
      </c>
      <c r="N496" s="4" t="s">
        <v>3625</v>
      </c>
      <c r="O496" s="4" t="s">
        <v>3626</v>
      </c>
      <c r="P496" s="4" t="s">
        <v>3627</v>
      </c>
      <c r="Q496" s="4" t="s">
        <v>3628</v>
      </c>
      <c r="R496" s="4" t="s">
        <v>34</v>
      </c>
      <c r="S496" s="4" t="s">
        <v>33</v>
      </c>
      <c r="T496" s="4" t="s">
        <v>3629</v>
      </c>
      <c r="U496" s="69"/>
      <c r="V496" s="57" t="s">
        <v>63</v>
      </c>
      <c r="W496" s="58" t="s">
        <v>26</v>
      </c>
      <c r="X496" s="58" t="str">
        <f t="shared" si="425"/>
        <v>NInorganic</v>
      </c>
      <c r="Y496" s="58" t="s">
        <v>191</v>
      </c>
      <c r="Z496" s="58" t="str">
        <f t="shared" si="426"/>
        <v>NHEMOLYSIS</v>
      </c>
      <c r="AA496" s="58" t="str">
        <f t="shared" si="427"/>
        <v>NInorganicHEMOLYSIS</v>
      </c>
      <c r="AB496" s="8"/>
      <c r="AC496" s="8"/>
      <c r="AD496" s="8"/>
      <c r="AE496" s="8"/>
      <c r="AF496" s="8"/>
      <c r="AG496" s="8"/>
      <c r="AH496" s="8"/>
      <c r="AI496" s="8"/>
      <c r="AJ496" s="8"/>
      <c r="AK496" s="8">
        <f t="shared" si="390"/>
        <v>0</v>
      </c>
      <c r="AL496" s="8">
        <f t="shared" si="391"/>
        <v>0</v>
      </c>
      <c r="AM496" s="8">
        <f t="shared" si="392"/>
        <v>0</v>
      </c>
      <c r="AN496" s="8">
        <f t="shared" si="393"/>
        <v>0</v>
      </c>
      <c r="AO496" s="8">
        <f t="shared" si="394"/>
        <v>0</v>
      </c>
      <c r="AP496" s="8">
        <f t="shared" si="395"/>
        <v>0</v>
      </c>
      <c r="AQ496" s="8">
        <f t="shared" si="396"/>
        <v>0</v>
      </c>
      <c r="AR496" s="8">
        <f t="shared" si="397"/>
        <v>0</v>
      </c>
      <c r="AS496" s="8">
        <f t="shared" si="398"/>
        <v>0</v>
      </c>
      <c r="AT496" s="8">
        <f t="shared" si="399"/>
        <v>0</v>
      </c>
      <c r="AU496" s="8">
        <f t="shared" si="400"/>
        <v>0</v>
      </c>
      <c r="AV496" s="8">
        <f t="shared" si="401"/>
        <v>0</v>
      </c>
      <c r="AW496" s="8">
        <f t="shared" si="402"/>
        <v>0</v>
      </c>
      <c r="AX496" s="8">
        <f t="shared" si="403"/>
        <v>0</v>
      </c>
      <c r="AY496" s="8">
        <f t="shared" si="404"/>
        <v>0</v>
      </c>
      <c r="AZ496" s="8">
        <f t="shared" si="405"/>
        <v>0</v>
      </c>
      <c r="BA496" s="8">
        <f t="shared" si="406"/>
        <v>0</v>
      </c>
      <c r="BB496" s="8">
        <f t="shared" si="407"/>
        <v>0</v>
      </c>
      <c r="BC496" s="8">
        <f t="shared" si="408"/>
        <v>0</v>
      </c>
      <c r="BD496" s="8">
        <f t="shared" si="409"/>
        <v>0</v>
      </c>
      <c r="BE496" s="8">
        <f t="shared" si="410"/>
        <v>0</v>
      </c>
      <c r="BF496" s="8">
        <f t="shared" si="411"/>
        <v>0</v>
      </c>
      <c r="BG496" s="8">
        <f t="shared" si="412"/>
        <v>0</v>
      </c>
      <c r="BH496" s="8">
        <f t="shared" si="413"/>
        <v>0</v>
      </c>
      <c r="BI496" s="8">
        <f t="shared" si="414"/>
        <v>0</v>
      </c>
      <c r="BJ496" s="8">
        <f t="shared" si="415"/>
        <v>0</v>
      </c>
      <c r="BK496" s="8">
        <f t="shared" si="416"/>
        <v>0</v>
      </c>
      <c r="BL496" s="8">
        <f t="shared" si="417"/>
        <v>0</v>
      </c>
      <c r="BM496" s="8">
        <f t="shared" si="418"/>
        <v>0</v>
      </c>
      <c r="BN496" s="8">
        <f t="shared" si="389"/>
        <v>0</v>
      </c>
      <c r="BO496" s="8">
        <f t="shared" si="419"/>
        <v>0</v>
      </c>
      <c r="BP496" s="8">
        <f t="shared" si="420"/>
        <v>0</v>
      </c>
      <c r="BQ496" s="8">
        <f t="shared" si="421"/>
        <v>0</v>
      </c>
      <c r="BR496" s="8">
        <f t="shared" si="422"/>
        <v>0</v>
      </c>
      <c r="BS496" s="8">
        <f t="shared" si="423"/>
        <v>0</v>
      </c>
      <c r="BT496" s="44">
        <f t="shared" si="424"/>
        <v>0</v>
      </c>
      <c r="BU496" s="7"/>
    </row>
    <row r="497" spans="1:73" s="15" customFormat="1" ht="28.8" x14ac:dyDescent="0.3">
      <c r="A497" s="4" t="s">
        <v>3630</v>
      </c>
      <c r="B497" s="4" t="s">
        <v>4397</v>
      </c>
      <c r="C497" s="4">
        <v>2010</v>
      </c>
      <c r="D497" s="4" t="s">
        <v>2920</v>
      </c>
      <c r="E497" s="4">
        <v>95</v>
      </c>
      <c r="F497" s="4">
        <v>9</v>
      </c>
      <c r="G497" s="4"/>
      <c r="H497" s="4">
        <v>1509</v>
      </c>
      <c r="I497" s="4">
        <v>1517</v>
      </c>
      <c r="J497" s="4"/>
      <c r="K497" s="4">
        <v>37</v>
      </c>
      <c r="L497" s="4" t="s">
        <v>3631</v>
      </c>
      <c r="M497" s="4" t="s">
        <v>3632</v>
      </c>
      <c r="N497" s="4" t="s">
        <v>3633</v>
      </c>
      <c r="O497" s="4" t="s">
        <v>3634</v>
      </c>
      <c r="P497" s="4" t="s">
        <v>3635</v>
      </c>
      <c r="Q497" s="4" t="s">
        <v>3636</v>
      </c>
      <c r="R497" s="4" t="s">
        <v>34</v>
      </c>
      <c r="S497" s="4" t="s">
        <v>33</v>
      </c>
      <c r="T497" s="4" t="s">
        <v>3637</v>
      </c>
      <c r="U497" s="69"/>
      <c r="V497" s="57" t="s">
        <v>63</v>
      </c>
      <c r="W497" s="58" t="s">
        <v>26</v>
      </c>
      <c r="X497" s="58" t="str">
        <f t="shared" si="425"/>
        <v>NInorganic</v>
      </c>
      <c r="Y497" s="58" t="s">
        <v>191</v>
      </c>
      <c r="Z497" s="58" t="str">
        <f t="shared" si="426"/>
        <v>NHEMOLYSIS</v>
      </c>
      <c r="AA497" s="58" t="str">
        <f t="shared" si="427"/>
        <v>NInorganicHEMOLYSIS</v>
      </c>
      <c r="AB497" s="8"/>
      <c r="AC497" s="8"/>
      <c r="AD497" s="8"/>
      <c r="AE497" s="8"/>
      <c r="AF497" s="8"/>
      <c r="AG497" s="8"/>
      <c r="AH497" s="8"/>
      <c r="AI497" s="8"/>
      <c r="AJ497" s="8"/>
      <c r="AK497" s="8">
        <f t="shared" si="390"/>
        <v>0</v>
      </c>
      <c r="AL497" s="8">
        <f t="shared" si="391"/>
        <v>0</v>
      </c>
      <c r="AM497" s="8">
        <f t="shared" si="392"/>
        <v>0</v>
      </c>
      <c r="AN497" s="8">
        <f t="shared" si="393"/>
        <v>0</v>
      </c>
      <c r="AO497" s="8">
        <f t="shared" si="394"/>
        <v>0</v>
      </c>
      <c r="AP497" s="8">
        <f t="shared" si="395"/>
        <v>0</v>
      </c>
      <c r="AQ497" s="8">
        <f t="shared" si="396"/>
        <v>0</v>
      </c>
      <c r="AR497" s="8">
        <f t="shared" si="397"/>
        <v>0</v>
      </c>
      <c r="AS497" s="8">
        <f t="shared" si="398"/>
        <v>0</v>
      </c>
      <c r="AT497" s="8">
        <f t="shared" si="399"/>
        <v>0</v>
      </c>
      <c r="AU497" s="8">
        <f t="shared" si="400"/>
        <v>0</v>
      </c>
      <c r="AV497" s="8">
        <f t="shared" si="401"/>
        <v>0</v>
      </c>
      <c r="AW497" s="8">
        <f t="shared" si="402"/>
        <v>0</v>
      </c>
      <c r="AX497" s="8">
        <f t="shared" si="403"/>
        <v>0</v>
      </c>
      <c r="AY497" s="8">
        <f t="shared" si="404"/>
        <v>0</v>
      </c>
      <c r="AZ497" s="8">
        <f t="shared" si="405"/>
        <v>0</v>
      </c>
      <c r="BA497" s="8">
        <f t="shared" si="406"/>
        <v>0</v>
      </c>
      <c r="BB497" s="8">
        <f t="shared" si="407"/>
        <v>0</v>
      </c>
      <c r="BC497" s="8">
        <f t="shared" si="408"/>
        <v>0</v>
      </c>
      <c r="BD497" s="8">
        <f t="shared" si="409"/>
        <v>0</v>
      </c>
      <c r="BE497" s="8">
        <f t="shared" si="410"/>
        <v>0</v>
      </c>
      <c r="BF497" s="8">
        <f t="shared" si="411"/>
        <v>0</v>
      </c>
      <c r="BG497" s="8">
        <f t="shared" si="412"/>
        <v>0</v>
      </c>
      <c r="BH497" s="8">
        <f t="shared" si="413"/>
        <v>0</v>
      </c>
      <c r="BI497" s="8">
        <f t="shared" si="414"/>
        <v>0</v>
      </c>
      <c r="BJ497" s="8">
        <f t="shared" si="415"/>
        <v>0</v>
      </c>
      <c r="BK497" s="8">
        <f t="shared" si="416"/>
        <v>0</v>
      </c>
      <c r="BL497" s="8">
        <f t="shared" si="417"/>
        <v>0</v>
      </c>
      <c r="BM497" s="8">
        <f t="shared" si="418"/>
        <v>0</v>
      </c>
      <c r="BN497" s="8">
        <f t="shared" si="389"/>
        <v>0</v>
      </c>
      <c r="BO497" s="8">
        <f t="shared" si="419"/>
        <v>0</v>
      </c>
      <c r="BP497" s="8">
        <f t="shared" si="420"/>
        <v>0</v>
      </c>
      <c r="BQ497" s="8">
        <f t="shared" si="421"/>
        <v>0</v>
      </c>
      <c r="BR497" s="8">
        <f t="shared" si="422"/>
        <v>0</v>
      </c>
      <c r="BS497" s="8">
        <f t="shared" si="423"/>
        <v>0</v>
      </c>
      <c r="BT497" s="44">
        <f t="shared" si="424"/>
        <v>0</v>
      </c>
      <c r="BU497" s="7"/>
    </row>
    <row r="498" spans="1:73" s="15" customFormat="1" ht="28.8" x14ac:dyDescent="0.3">
      <c r="A498" s="4" t="s">
        <v>2087</v>
      </c>
      <c r="B498" s="4" t="s">
        <v>4231</v>
      </c>
      <c r="C498" s="4">
        <v>2010</v>
      </c>
      <c r="D498" s="4" t="s">
        <v>983</v>
      </c>
      <c r="E498" s="4">
        <v>79</v>
      </c>
      <c r="F498" s="4">
        <v>1</v>
      </c>
      <c r="G498" s="4"/>
      <c r="H498" s="4">
        <v>309</v>
      </c>
      <c r="I498" s="4">
        <v>313</v>
      </c>
      <c r="J498" s="4"/>
      <c r="K498" s="4">
        <v>48</v>
      </c>
      <c r="L498" s="4" t="s">
        <v>2088</v>
      </c>
      <c r="M498" s="4" t="s">
        <v>2089</v>
      </c>
      <c r="N498" s="4" t="s">
        <v>2090</v>
      </c>
      <c r="O498" s="4" t="s">
        <v>2091</v>
      </c>
      <c r="P498" s="4" t="s">
        <v>2092</v>
      </c>
      <c r="Q498" s="4" t="s">
        <v>2093</v>
      </c>
      <c r="R498" s="4" t="s">
        <v>34</v>
      </c>
      <c r="S498" s="4" t="s">
        <v>33</v>
      </c>
      <c r="T498" s="4" t="s">
        <v>2094</v>
      </c>
      <c r="U498" s="4"/>
      <c r="V498" s="57" t="s">
        <v>63</v>
      </c>
      <c r="W498" s="58" t="s">
        <v>26</v>
      </c>
      <c r="X498" s="58" t="str">
        <f t="shared" si="425"/>
        <v>NInorganic</v>
      </c>
      <c r="Y498" s="58" t="s">
        <v>191</v>
      </c>
      <c r="Z498" s="58" t="str">
        <f t="shared" si="426"/>
        <v>NHEMOLYSIS</v>
      </c>
      <c r="AA498" s="58" t="str">
        <f t="shared" si="427"/>
        <v>NInorganicHEMOLYSIS</v>
      </c>
      <c r="AB498" s="8"/>
      <c r="AC498" s="8"/>
      <c r="AD498" s="8"/>
      <c r="AE498" s="8"/>
      <c r="AF498" s="8"/>
      <c r="AG498" s="8"/>
      <c r="AH498" s="8"/>
      <c r="AI498" s="8"/>
      <c r="AJ498" s="8"/>
      <c r="AK498" s="8">
        <f t="shared" si="390"/>
        <v>0</v>
      </c>
      <c r="AL498" s="8">
        <f t="shared" si="391"/>
        <v>0</v>
      </c>
      <c r="AM498" s="8">
        <f t="shared" si="392"/>
        <v>0</v>
      </c>
      <c r="AN498" s="8">
        <f t="shared" si="393"/>
        <v>0</v>
      </c>
      <c r="AO498" s="8">
        <f t="shared" si="394"/>
        <v>0</v>
      </c>
      <c r="AP498" s="8">
        <f t="shared" si="395"/>
        <v>0</v>
      </c>
      <c r="AQ498" s="8">
        <f t="shared" si="396"/>
        <v>0</v>
      </c>
      <c r="AR498" s="8">
        <f t="shared" si="397"/>
        <v>0</v>
      </c>
      <c r="AS498" s="8">
        <f t="shared" si="398"/>
        <v>0</v>
      </c>
      <c r="AT498" s="8">
        <f t="shared" si="399"/>
        <v>0</v>
      </c>
      <c r="AU498" s="8">
        <f t="shared" si="400"/>
        <v>0</v>
      </c>
      <c r="AV498" s="8">
        <f t="shared" si="401"/>
        <v>0</v>
      </c>
      <c r="AW498" s="8">
        <f t="shared" si="402"/>
        <v>0</v>
      </c>
      <c r="AX498" s="8">
        <f t="shared" si="403"/>
        <v>0</v>
      </c>
      <c r="AY498" s="8">
        <f t="shared" si="404"/>
        <v>0</v>
      </c>
      <c r="AZ498" s="8">
        <f t="shared" si="405"/>
        <v>0</v>
      </c>
      <c r="BA498" s="8">
        <f t="shared" si="406"/>
        <v>0</v>
      </c>
      <c r="BB498" s="8">
        <f t="shared" si="407"/>
        <v>0</v>
      </c>
      <c r="BC498" s="8">
        <f t="shared" si="408"/>
        <v>0</v>
      </c>
      <c r="BD498" s="8">
        <f t="shared" si="409"/>
        <v>0</v>
      </c>
      <c r="BE498" s="8">
        <f t="shared" si="410"/>
        <v>0</v>
      </c>
      <c r="BF498" s="8">
        <f t="shared" si="411"/>
        <v>0</v>
      </c>
      <c r="BG498" s="8">
        <f t="shared" si="412"/>
        <v>0</v>
      </c>
      <c r="BH498" s="8">
        <f t="shared" si="413"/>
        <v>0</v>
      </c>
      <c r="BI498" s="8">
        <f t="shared" si="414"/>
        <v>0</v>
      </c>
      <c r="BJ498" s="8">
        <f t="shared" si="415"/>
        <v>0</v>
      </c>
      <c r="BK498" s="8">
        <f t="shared" si="416"/>
        <v>0</v>
      </c>
      <c r="BL498" s="8">
        <f t="shared" si="417"/>
        <v>0</v>
      </c>
      <c r="BM498" s="8">
        <f t="shared" si="418"/>
        <v>0</v>
      </c>
      <c r="BN498" s="8">
        <f t="shared" si="389"/>
        <v>0</v>
      </c>
      <c r="BO498" s="8">
        <f t="shared" si="419"/>
        <v>0</v>
      </c>
      <c r="BP498" s="8">
        <f t="shared" si="420"/>
        <v>0</v>
      </c>
      <c r="BQ498" s="8">
        <f t="shared" si="421"/>
        <v>0</v>
      </c>
      <c r="BR498" s="8">
        <f t="shared" si="422"/>
        <v>0</v>
      </c>
      <c r="BS498" s="8">
        <f t="shared" si="423"/>
        <v>0</v>
      </c>
      <c r="BT498" s="44">
        <f t="shared" si="424"/>
        <v>0</v>
      </c>
      <c r="BU498" s="7"/>
    </row>
    <row r="499" spans="1:73" s="15" customFormat="1" ht="28.8" x14ac:dyDescent="0.3">
      <c r="A499" s="4" t="s">
        <v>3638</v>
      </c>
      <c r="B499" s="4" t="s">
        <v>4398</v>
      </c>
      <c r="C499" s="4">
        <v>2010</v>
      </c>
      <c r="D499" s="4" t="s">
        <v>1883</v>
      </c>
      <c r="E499" s="4">
        <v>204</v>
      </c>
      <c r="F499" s="4" t="s">
        <v>3639</v>
      </c>
      <c r="G499" s="4"/>
      <c r="H499" s="4">
        <v>2841</v>
      </c>
      <c r="I499" s="4">
        <v>2845</v>
      </c>
      <c r="J499" s="4"/>
      <c r="K499" s="4">
        <v>9</v>
      </c>
      <c r="L499" s="4" t="s">
        <v>3640</v>
      </c>
      <c r="M499" s="4" t="s">
        <v>3641</v>
      </c>
      <c r="N499" s="4" t="s">
        <v>3642</v>
      </c>
      <c r="O499" s="4" t="s">
        <v>3643</v>
      </c>
      <c r="P499" s="4" t="s">
        <v>3644</v>
      </c>
      <c r="Q499" s="4" t="s">
        <v>3645</v>
      </c>
      <c r="R499" s="4" t="s">
        <v>34</v>
      </c>
      <c r="S499" s="4" t="s">
        <v>33</v>
      </c>
      <c r="T499" s="4" t="s">
        <v>3646</v>
      </c>
      <c r="U499" s="4"/>
      <c r="V499" s="57" t="s">
        <v>63</v>
      </c>
      <c r="W499" s="58" t="s">
        <v>26</v>
      </c>
      <c r="X499" s="58" t="str">
        <f t="shared" si="425"/>
        <v>NInorganic</v>
      </c>
      <c r="Y499" s="58" t="s">
        <v>191</v>
      </c>
      <c r="Z499" s="58" t="str">
        <f t="shared" si="426"/>
        <v>NHEMOLYSIS</v>
      </c>
      <c r="AA499" s="58" t="str">
        <f t="shared" si="427"/>
        <v>NInorganicHEMOLYSIS</v>
      </c>
      <c r="AB499" s="8"/>
      <c r="AC499" s="8"/>
      <c r="AD499" s="8"/>
      <c r="AE499" s="8"/>
      <c r="AF499" s="8"/>
      <c r="AG499" s="8"/>
      <c r="AH499" s="8"/>
      <c r="AI499" s="8"/>
      <c r="AJ499" s="8"/>
      <c r="AK499" s="8">
        <f t="shared" si="390"/>
        <v>0</v>
      </c>
      <c r="AL499" s="8">
        <f t="shared" si="391"/>
        <v>0</v>
      </c>
      <c r="AM499" s="8">
        <f t="shared" si="392"/>
        <v>0</v>
      </c>
      <c r="AN499" s="8">
        <f t="shared" si="393"/>
        <v>0</v>
      </c>
      <c r="AO499" s="8">
        <f t="shared" si="394"/>
        <v>0</v>
      </c>
      <c r="AP499" s="8">
        <f t="shared" si="395"/>
        <v>0</v>
      </c>
      <c r="AQ499" s="8">
        <f t="shared" si="396"/>
        <v>0</v>
      </c>
      <c r="AR499" s="8">
        <f t="shared" si="397"/>
        <v>0</v>
      </c>
      <c r="AS499" s="8">
        <f t="shared" si="398"/>
        <v>0</v>
      </c>
      <c r="AT499" s="8">
        <f t="shared" si="399"/>
        <v>0</v>
      </c>
      <c r="AU499" s="8">
        <f t="shared" si="400"/>
        <v>0</v>
      </c>
      <c r="AV499" s="8">
        <f t="shared" si="401"/>
        <v>0</v>
      </c>
      <c r="AW499" s="8">
        <f t="shared" si="402"/>
        <v>0</v>
      </c>
      <c r="AX499" s="8">
        <f t="shared" si="403"/>
        <v>0</v>
      </c>
      <c r="AY499" s="8">
        <f t="shared" si="404"/>
        <v>0</v>
      </c>
      <c r="AZ499" s="8">
        <f t="shared" si="405"/>
        <v>0</v>
      </c>
      <c r="BA499" s="8">
        <f t="shared" si="406"/>
        <v>0</v>
      </c>
      <c r="BB499" s="8">
        <f t="shared" si="407"/>
        <v>0</v>
      </c>
      <c r="BC499" s="8">
        <f t="shared" si="408"/>
        <v>0</v>
      </c>
      <c r="BD499" s="8">
        <f t="shared" si="409"/>
        <v>0</v>
      </c>
      <c r="BE499" s="8">
        <f t="shared" si="410"/>
        <v>0</v>
      </c>
      <c r="BF499" s="8">
        <f t="shared" si="411"/>
        <v>0</v>
      </c>
      <c r="BG499" s="8">
        <f t="shared" si="412"/>
        <v>0</v>
      </c>
      <c r="BH499" s="8">
        <f t="shared" si="413"/>
        <v>0</v>
      </c>
      <c r="BI499" s="8">
        <f t="shared" si="414"/>
        <v>0</v>
      </c>
      <c r="BJ499" s="8">
        <f t="shared" si="415"/>
        <v>0</v>
      </c>
      <c r="BK499" s="8">
        <f t="shared" si="416"/>
        <v>0</v>
      </c>
      <c r="BL499" s="8">
        <f t="shared" si="417"/>
        <v>0</v>
      </c>
      <c r="BM499" s="8">
        <f t="shared" si="418"/>
        <v>0</v>
      </c>
      <c r="BN499" s="8">
        <f t="shared" si="389"/>
        <v>0</v>
      </c>
      <c r="BO499" s="8">
        <f t="shared" si="419"/>
        <v>0</v>
      </c>
      <c r="BP499" s="8">
        <f t="shared" si="420"/>
        <v>0</v>
      </c>
      <c r="BQ499" s="8">
        <f t="shared" si="421"/>
        <v>0</v>
      </c>
      <c r="BR499" s="8">
        <f t="shared" si="422"/>
        <v>0</v>
      </c>
      <c r="BS499" s="8">
        <f t="shared" si="423"/>
        <v>0</v>
      </c>
      <c r="BT499" s="44">
        <f t="shared" si="424"/>
        <v>0</v>
      </c>
      <c r="BU499" s="7"/>
    </row>
    <row r="500" spans="1:73" s="15" customFormat="1" ht="28.8" x14ac:dyDescent="0.3">
      <c r="A500" s="4" t="s">
        <v>3647</v>
      </c>
      <c r="B500" s="4" t="s">
        <v>4399</v>
      </c>
      <c r="C500" s="4">
        <v>2010</v>
      </c>
      <c r="D500" s="4" t="s">
        <v>872</v>
      </c>
      <c r="E500" s="4">
        <v>14</v>
      </c>
      <c r="F500" s="4">
        <v>16</v>
      </c>
      <c r="G500" s="4"/>
      <c r="H500" s="4">
        <v>2895</v>
      </c>
      <c r="I500" s="4">
        <v>2898</v>
      </c>
      <c r="J500" s="4"/>
      <c r="K500" s="4">
        <v>1</v>
      </c>
      <c r="L500" s="4" t="s">
        <v>3648</v>
      </c>
      <c r="M500" s="4" t="s">
        <v>3649</v>
      </c>
      <c r="N500" s="4" t="s">
        <v>3650</v>
      </c>
      <c r="O500" s="4" t="s">
        <v>3651</v>
      </c>
      <c r="P500" s="4" t="s">
        <v>3652</v>
      </c>
      <c r="Q500" s="4"/>
      <c r="R500" s="4" t="s">
        <v>34</v>
      </c>
      <c r="S500" s="4" t="s">
        <v>33</v>
      </c>
      <c r="T500" s="4" t="s">
        <v>3653</v>
      </c>
      <c r="U500" s="4"/>
      <c r="V500" s="57" t="s">
        <v>63</v>
      </c>
      <c r="W500" s="58" t="s">
        <v>26</v>
      </c>
      <c r="X500" s="58" t="str">
        <f t="shared" si="425"/>
        <v>NInorganic</v>
      </c>
      <c r="Y500" s="58" t="s">
        <v>191</v>
      </c>
      <c r="Z500" s="58" t="str">
        <f t="shared" si="426"/>
        <v>NHEMOLYSIS</v>
      </c>
      <c r="AA500" s="58" t="str">
        <f t="shared" si="427"/>
        <v>NInorganicHEMOLYSIS</v>
      </c>
      <c r="AB500" s="8"/>
      <c r="AC500" s="8"/>
      <c r="AD500" s="8"/>
      <c r="AE500" s="8"/>
      <c r="AF500" s="8"/>
      <c r="AG500" s="8"/>
      <c r="AH500" s="8"/>
      <c r="AI500" s="8"/>
      <c r="AJ500" s="8"/>
      <c r="AK500" s="8">
        <f t="shared" si="390"/>
        <v>0</v>
      </c>
      <c r="AL500" s="8">
        <f t="shared" si="391"/>
        <v>0</v>
      </c>
      <c r="AM500" s="8">
        <f t="shared" si="392"/>
        <v>0</v>
      </c>
      <c r="AN500" s="8">
        <f t="shared" si="393"/>
        <v>0</v>
      </c>
      <c r="AO500" s="8">
        <f t="shared" si="394"/>
        <v>0</v>
      </c>
      <c r="AP500" s="8">
        <f t="shared" si="395"/>
        <v>0</v>
      </c>
      <c r="AQ500" s="8">
        <f t="shared" si="396"/>
        <v>0</v>
      </c>
      <c r="AR500" s="8">
        <f t="shared" si="397"/>
        <v>0</v>
      </c>
      <c r="AS500" s="8">
        <f t="shared" si="398"/>
        <v>0</v>
      </c>
      <c r="AT500" s="8">
        <f t="shared" si="399"/>
        <v>0</v>
      </c>
      <c r="AU500" s="8">
        <f t="shared" si="400"/>
        <v>0</v>
      </c>
      <c r="AV500" s="8">
        <f t="shared" si="401"/>
        <v>0</v>
      </c>
      <c r="AW500" s="8">
        <f t="shared" si="402"/>
        <v>0</v>
      </c>
      <c r="AX500" s="8">
        <f t="shared" si="403"/>
        <v>0</v>
      </c>
      <c r="AY500" s="8">
        <f t="shared" si="404"/>
        <v>0</v>
      </c>
      <c r="AZ500" s="8">
        <f t="shared" si="405"/>
        <v>0</v>
      </c>
      <c r="BA500" s="8">
        <f t="shared" si="406"/>
        <v>0</v>
      </c>
      <c r="BB500" s="8">
        <f t="shared" si="407"/>
        <v>0</v>
      </c>
      <c r="BC500" s="8">
        <f t="shared" si="408"/>
        <v>0</v>
      </c>
      <c r="BD500" s="8">
        <f t="shared" si="409"/>
        <v>0</v>
      </c>
      <c r="BE500" s="8">
        <f t="shared" si="410"/>
        <v>0</v>
      </c>
      <c r="BF500" s="8">
        <f t="shared" si="411"/>
        <v>0</v>
      </c>
      <c r="BG500" s="8">
        <f t="shared" si="412"/>
        <v>0</v>
      </c>
      <c r="BH500" s="8">
        <f t="shared" si="413"/>
        <v>0</v>
      </c>
      <c r="BI500" s="8">
        <f t="shared" si="414"/>
        <v>0</v>
      </c>
      <c r="BJ500" s="8">
        <f t="shared" si="415"/>
        <v>0</v>
      </c>
      <c r="BK500" s="8">
        <f t="shared" si="416"/>
        <v>0</v>
      </c>
      <c r="BL500" s="8">
        <f t="shared" si="417"/>
        <v>0</v>
      </c>
      <c r="BM500" s="8">
        <f t="shared" si="418"/>
        <v>0</v>
      </c>
      <c r="BN500" s="8">
        <f t="shared" si="389"/>
        <v>0</v>
      </c>
      <c r="BO500" s="8">
        <f t="shared" si="419"/>
        <v>0</v>
      </c>
      <c r="BP500" s="8">
        <f t="shared" si="420"/>
        <v>0</v>
      </c>
      <c r="BQ500" s="8">
        <f t="shared" si="421"/>
        <v>0</v>
      </c>
      <c r="BR500" s="8">
        <f t="shared" si="422"/>
        <v>0</v>
      </c>
      <c r="BS500" s="8">
        <f t="shared" si="423"/>
        <v>0</v>
      </c>
      <c r="BT500" s="44">
        <f t="shared" si="424"/>
        <v>0</v>
      </c>
      <c r="BU500" s="7"/>
    </row>
    <row r="501" spans="1:73" s="15" customFormat="1" ht="28.8" x14ac:dyDescent="0.3">
      <c r="A501" s="4" t="s">
        <v>3654</v>
      </c>
      <c r="B501" s="4" t="s">
        <v>4400</v>
      </c>
      <c r="C501" s="4">
        <v>2009</v>
      </c>
      <c r="D501" s="4" t="s">
        <v>3160</v>
      </c>
      <c r="E501" s="4">
        <v>114</v>
      </c>
      <c r="F501" s="4">
        <v>6</v>
      </c>
      <c r="G501" s="4"/>
      <c r="H501" s="4">
        <v>3548</v>
      </c>
      <c r="I501" s="4">
        <v>3560</v>
      </c>
      <c r="J501" s="4"/>
      <c r="K501" s="4">
        <v>6</v>
      </c>
      <c r="L501" s="4" t="s">
        <v>3655</v>
      </c>
      <c r="M501" s="4" t="s">
        <v>3656</v>
      </c>
      <c r="N501" s="4" t="s">
        <v>3657</v>
      </c>
      <c r="O501" s="4" t="s">
        <v>3658</v>
      </c>
      <c r="P501" s="4" t="s">
        <v>3659</v>
      </c>
      <c r="Q501" s="4" t="s">
        <v>3660</v>
      </c>
      <c r="R501" s="4" t="s">
        <v>34</v>
      </c>
      <c r="S501" s="4" t="s">
        <v>33</v>
      </c>
      <c r="T501" s="4" t="s">
        <v>3661</v>
      </c>
      <c r="U501" s="4"/>
      <c r="V501" s="57" t="s">
        <v>63</v>
      </c>
      <c r="W501" s="58" t="s">
        <v>26</v>
      </c>
      <c r="X501" s="58" t="str">
        <f t="shared" si="425"/>
        <v>NInorganic</v>
      </c>
      <c r="Y501" s="58" t="s">
        <v>191</v>
      </c>
      <c r="Z501" s="58" t="str">
        <f t="shared" si="426"/>
        <v>NHEMOLYSIS</v>
      </c>
      <c r="AA501" s="58" t="str">
        <f t="shared" si="427"/>
        <v>NInorganicHEMOLYSIS</v>
      </c>
      <c r="AB501" s="8"/>
      <c r="AC501" s="8"/>
      <c r="AD501" s="8"/>
      <c r="AE501" s="8"/>
      <c r="AF501" s="8"/>
      <c r="AG501" s="8"/>
      <c r="AH501" s="8"/>
      <c r="AI501" s="8"/>
      <c r="AJ501" s="8"/>
      <c r="AK501" s="8">
        <f t="shared" si="390"/>
        <v>0</v>
      </c>
      <c r="AL501" s="8">
        <f t="shared" si="391"/>
        <v>0</v>
      </c>
      <c r="AM501" s="8">
        <f t="shared" si="392"/>
        <v>0</v>
      </c>
      <c r="AN501" s="8">
        <f t="shared" si="393"/>
        <v>0</v>
      </c>
      <c r="AO501" s="8">
        <f t="shared" si="394"/>
        <v>0</v>
      </c>
      <c r="AP501" s="8">
        <f t="shared" si="395"/>
        <v>0</v>
      </c>
      <c r="AQ501" s="8">
        <f t="shared" si="396"/>
        <v>0</v>
      </c>
      <c r="AR501" s="8">
        <f t="shared" si="397"/>
        <v>0</v>
      </c>
      <c r="AS501" s="8">
        <f t="shared" si="398"/>
        <v>0</v>
      </c>
      <c r="AT501" s="8">
        <f t="shared" si="399"/>
        <v>0</v>
      </c>
      <c r="AU501" s="8">
        <f t="shared" si="400"/>
        <v>0</v>
      </c>
      <c r="AV501" s="8">
        <f t="shared" si="401"/>
        <v>0</v>
      </c>
      <c r="AW501" s="8">
        <f t="shared" si="402"/>
        <v>0</v>
      </c>
      <c r="AX501" s="8">
        <f t="shared" si="403"/>
        <v>0</v>
      </c>
      <c r="AY501" s="8">
        <f t="shared" si="404"/>
        <v>0</v>
      </c>
      <c r="AZ501" s="8">
        <f t="shared" si="405"/>
        <v>0</v>
      </c>
      <c r="BA501" s="8">
        <f t="shared" si="406"/>
        <v>0</v>
      </c>
      <c r="BB501" s="8">
        <f t="shared" si="407"/>
        <v>0</v>
      </c>
      <c r="BC501" s="8">
        <f t="shared" si="408"/>
        <v>0</v>
      </c>
      <c r="BD501" s="8">
        <f t="shared" si="409"/>
        <v>0</v>
      </c>
      <c r="BE501" s="8">
        <f t="shared" si="410"/>
        <v>0</v>
      </c>
      <c r="BF501" s="8">
        <f t="shared" si="411"/>
        <v>0</v>
      </c>
      <c r="BG501" s="8">
        <f t="shared" si="412"/>
        <v>0</v>
      </c>
      <c r="BH501" s="8">
        <f t="shared" si="413"/>
        <v>0</v>
      </c>
      <c r="BI501" s="8">
        <f t="shared" si="414"/>
        <v>0</v>
      </c>
      <c r="BJ501" s="8">
        <f t="shared" si="415"/>
        <v>0</v>
      </c>
      <c r="BK501" s="8">
        <f t="shared" si="416"/>
        <v>0</v>
      </c>
      <c r="BL501" s="8">
        <f t="shared" si="417"/>
        <v>0</v>
      </c>
      <c r="BM501" s="8">
        <f t="shared" si="418"/>
        <v>0</v>
      </c>
      <c r="BN501" s="8">
        <f t="shared" si="389"/>
        <v>0</v>
      </c>
      <c r="BO501" s="8">
        <f t="shared" si="419"/>
        <v>0</v>
      </c>
      <c r="BP501" s="8">
        <f t="shared" si="420"/>
        <v>0</v>
      </c>
      <c r="BQ501" s="8">
        <f t="shared" si="421"/>
        <v>0</v>
      </c>
      <c r="BR501" s="8">
        <f t="shared" si="422"/>
        <v>0</v>
      </c>
      <c r="BS501" s="8">
        <f t="shared" si="423"/>
        <v>0</v>
      </c>
      <c r="BT501" s="44">
        <f t="shared" si="424"/>
        <v>0</v>
      </c>
      <c r="BU501" s="7"/>
    </row>
    <row r="502" spans="1:73" s="15" customFormat="1" ht="28.8" x14ac:dyDescent="0.3">
      <c r="A502" s="4" t="s">
        <v>3662</v>
      </c>
      <c r="B502" s="4" t="s">
        <v>4401</v>
      </c>
      <c r="C502" s="4">
        <v>2009</v>
      </c>
      <c r="D502" s="4" t="s">
        <v>3663</v>
      </c>
      <c r="E502" s="4">
        <v>21</v>
      </c>
      <c r="F502" s="4">
        <v>17</v>
      </c>
      <c r="G502" s="4"/>
      <c r="H502" s="4">
        <v>3979</v>
      </c>
      <c r="I502" s="4">
        <v>3986</v>
      </c>
      <c r="J502" s="4"/>
      <c r="K502" s="4">
        <v>222</v>
      </c>
      <c r="L502" s="4" t="s">
        <v>3664</v>
      </c>
      <c r="M502" s="4" t="s">
        <v>3665</v>
      </c>
      <c r="N502" s="4" t="s">
        <v>3666</v>
      </c>
      <c r="O502" s="4" t="s">
        <v>3667</v>
      </c>
      <c r="P502" s="4" t="s">
        <v>3668</v>
      </c>
      <c r="Q502" s="4"/>
      <c r="R502" s="4" t="s">
        <v>34</v>
      </c>
      <c r="S502" s="4" t="s">
        <v>33</v>
      </c>
      <c r="T502" s="4" t="s">
        <v>3669</v>
      </c>
      <c r="U502" s="4"/>
      <c r="V502" s="57" t="s">
        <v>63</v>
      </c>
      <c r="W502" s="58" t="s">
        <v>26</v>
      </c>
      <c r="X502" s="58" t="str">
        <f t="shared" si="425"/>
        <v>NInorganic</v>
      </c>
      <c r="Y502" s="58" t="s">
        <v>191</v>
      </c>
      <c r="Z502" s="58" t="str">
        <f t="shared" si="426"/>
        <v>NHEMOLYSIS</v>
      </c>
      <c r="AA502" s="58" t="str">
        <f t="shared" si="427"/>
        <v>NInorganicHEMOLYSIS</v>
      </c>
      <c r="AB502" s="8"/>
      <c r="AC502" s="8"/>
      <c r="AD502" s="8"/>
      <c r="AE502" s="8"/>
      <c r="AF502" s="8"/>
      <c r="AG502" s="8"/>
      <c r="AH502" s="8"/>
      <c r="AI502" s="8"/>
      <c r="AJ502" s="8"/>
      <c r="AK502" s="8">
        <f t="shared" si="390"/>
        <v>0</v>
      </c>
      <c r="AL502" s="8">
        <f t="shared" si="391"/>
        <v>0</v>
      </c>
      <c r="AM502" s="8">
        <f t="shared" si="392"/>
        <v>0</v>
      </c>
      <c r="AN502" s="8">
        <f t="shared" si="393"/>
        <v>0</v>
      </c>
      <c r="AO502" s="8">
        <f t="shared" si="394"/>
        <v>0</v>
      </c>
      <c r="AP502" s="8">
        <f t="shared" si="395"/>
        <v>0</v>
      </c>
      <c r="AQ502" s="8">
        <f t="shared" si="396"/>
        <v>0</v>
      </c>
      <c r="AR502" s="8">
        <f t="shared" si="397"/>
        <v>0</v>
      </c>
      <c r="AS502" s="8">
        <f t="shared" si="398"/>
        <v>0</v>
      </c>
      <c r="AT502" s="8">
        <f t="shared" si="399"/>
        <v>0</v>
      </c>
      <c r="AU502" s="8">
        <f t="shared" si="400"/>
        <v>0</v>
      </c>
      <c r="AV502" s="8">
        <f t="shared" si="401"/>
        <v>0</v>
      </c>
      <c r="AW502" s="8">
        <f t="shared" si="402"/>
        <v>0</v>
      </c>
      <c r="AX502" s="8">
        <f t="shared" si="403"/>
        <v>0</v>
      </c>
      <c r="AY502" s="8">
        <f t="shared" si="404"/>
        <v>0</v>
      </c>
      <c r="AZ502" s="8">
        <f t="shared" si="405"/>
        <v>0</v>
      </c>
      <c r="BA502" s="8">
        <f t="shared" si="406"/>
        <v>0</v>
      </c>
      <c r="BB502" s="8">
        <f t="shared" si="407"/>
        <v>0</v>
      </c>
      <c r="BC502" s="8">
        <f t="shared" si="408"/>
        <v>0</v>
      </c>
      <c r="BD502" s="8">
        <f t="shared" si="409"/>
        <v>0</v>
      </c>
      <c r="BE502" s="8">
        <f t="shared" si="410"/>
        <v>0</v>
      </c>
      <c r="BF502" s="8">
        <f t="shared" si="411"/>
        <v>0</v>
      </c>
      <c r="BG502" s="8">
        <f t="shared" si="412"/>
        <v>0</v>
      </c>
      <c r="BH502" s="8">
        <f t="shared" si="413"/>
        <v>0</v>
      </c>
      <c r="BI502" s="8">
        <f t="shared" si="414"/>
        <v>0</v>
      </c>
      <c r="BJ502" s="8">
        <f t="shared" si="415"/>
        <v>0</v>
      </c>
      <c r="BK502" s="8">
        <f t="shared" si="416"/>
        <v>0</v>
      </c>
      <c r="BL502" s="8">
        <f t="shared" si="417"/>
        <v>0</v>
      </c>
      <c r="BM502" s="8">
        <f t="shared" si="418"/>
        <v>0</v>
      </c>
      <c r="BN502" s="8">
        <f t="shared" si="389"/>
        <v>0</v>
      </c>
      <c r="BO502" s="8">
        <f t="shared" si="419"/>
        <v>0</v>
      </c>
      <c r="BP502" s="8">
        <f t="shared" si="420"/>
        <v>0</v>
      </c>
      <c r="BQ502" s="8">
        <f t="shared" si="421"/>
        <v>0</v>
      </c>
      <c r="BR502" s="8">
        <f t="shared" si="422"/>
        <v>0</v>
      </c>
      <c r="BS502" s="8">
        <f t="shared" si="423"/>
        <v>0</v>
      </c>
      <c r="BT502" s="44">
        <f t="shared" si="424"/>
        <v>0</v>
      </c>
      <c r="BU502" s="7"/>
    </row>
    <row r="503" spans="1:73" s="15" customFormat="1" ht="28.8" x14ac:dyDescent="0.3">
      <c r="A503" s="4" t="s">
        <v>3670</v>
      </c>
      <c r="B503" s="4" t="s">
        <v>4402</v>
      </c>
      <c r="C503" s="4">
        <v>2008</v>
      </c>
      <c r="D503" s="4" t="s">
        <v>872</v>
      </c>
      <c r="E503" s="4">
        <v>12</v>
      </c>
      <c r="F503" s="4">
        <v>36</v>
      </c>
      <c r="G503" s="4"/>
      <c r="H503" s="4">
        <v>7143</v>
      </c>
      <c r="I503" s="4">
        <v>7146</v>
      </c>
      <c r="J503" s="4"/>
      <c r="K503" s="4">
        <v>1</v>
      </c>
      <c r="L503" s="4"/>
      <c r="M503" s="4" t="s">
        <v>3671</v>
      </c>
      <c r="N503" s="4" t="s">
        <v>3672</v>
      </c>
      <c r="O503" s="4" t="s">
        <v>3673</v>
      </c>
      <c r="P503" s="4" t="s">
        <v>3674</v>
      </c>
      <c r="Q503" s="4"/>
      <c r="R503" s="4" t="s">
        <v>34</v>
      </c>
      <c r="S503" s="4" t="s">
        <v>33</v>
      </c>
      <c r="T503" s="4" t="s">
        <v>3675</v>
      </c>
      <c r="U503" s="4"/>
      <c r="V503" s="57" t="s">
        <v>63</v>
      </c>
      <c r="W503" s="58" t="s">
        <v>26</v>
      </c>
      <c r="X503" s="58" t="str">
        <f t="shared" si="425"/>
        <v>NInorganic</v>
      </c>
      <c r="Y503" s="58" t="s">
        <v>191</v>
      </c>
      <c r="Z503" s="58" t="str">
        <f t="shared" si="426"/>
        <v>NHEMOLYSIS</v>
      </c>
      <c r="AA503" s="58" t="str">
        <f t="shared" si="427"/>
        <v>NInorganicHEMOLYSIS</v>
      </c>
      <c r="AB503" s="8"/>
      <c r="AC503" s="8"/>
      <c r="AD503" s="8"/>
      <c r="AE503" s="8"/>
      <c r="AF503" s="8"/>
      <c r="AG503" s="8"/>
      <c r="AH503" s="8"/>
      <c r="AI503" s="8"/>
      <c r="AJ503" s="8"/>
      <c r="AK503" s="8">
        <f t="shared" si="390"/>
        <v>0</v>
      </c>
      <c r="AL503" s="8">
        <f t="shared" si="391"/>
        <v>0</v>
      </c>
      <c r="AM503" s="8">
        <f t="shared" si="392"/>
        <v>0</v>
      </c>
      <c r="AN503" s="8">
        <f t="shared" si="393"/>
        <v>0</v>
      </c>
      <c r="AO503" s="8">
        <f t="shared" si="394"/>
        <v>0</v>
      </c>
      <c r="AP503" s="8">
        <f t="shared" si="395"/>
        <v>0</v>
      </c>
      <c r="AQ503" s="8">
        <f t="shared" si="396"/>
        <v>0</v>
      </c>
      <c r="AR503" s="8">
        <f t="shared" si="397"/>
        <v>0</v>
      </c>
      <c r="AS503" s="8">
        <f t="shared" si="398"/>
        <v>0</v>
      </c>
      <c r="AT503" s="8">
        <f t="shared" si="399"/>
        <v>0</v>
      </c>
      <c r="AU503" s="8">
        <f t="shared" si="400"/>
        <v>0</v>
      </c>
      <c r="AV503" s="8">
        <f t="shared" si="401"/>
        <v>0</v>
      </c>
      <c r="AW503" s="8">
        <f t="shared" si="402"/>
        <v>0</v>
      </c>
      <c r="AX503" s="8">
        <f t="shared" si="403"/>
        <v>0</v>
      </c>
      <c r="AY503" s="8">
        <f t="shared" si="404"/>
        <v>0</v>
      </c>
      <c r="AZ503" s="8">
        <f t="shared" si="405"/>
        <v>0</v>
      </c>
      <c r="BA503" s="8">
        <f t="shared" si="406"/>
        <v>0</v>
      </c>
      <c r="BB503" s="8">
        <f t="shared" si="407"/>
        <v>0</v>
      </c>
      <c r="BC503" s="8">
        <f t="shared" si="408"/>
        <v>0</v>
      </c>
      <c r="BD503" s="8">
        <f t="shared" si="409"/>
        <v>0</v>
      </c>
      <c r="BE503" s="8">
        <f t="shared" si="410"/>
        <v>0</v>
      </c>
      <c r="BF503" s="8">
        <f t="shared" si="411"/>
        <v>0</v>
      </c>
      <c r="BG503" s="8">
        <f t="shared" si="412"/>
        <v>0</v>
      </c>
      <c r="BH503" s="8">
        <f t="shared" si="413"/>
        <v>0</v>
      </c>
      <c r="BI503" s="8">
        <f t="shared" si="414"/>
        <v>0</v>
      </c>
      <c r="BJ503" s="8">
        <f t="shared" si="415"/>
        <v>0</v>
      </c>
      <c r="BK503" s="8">
        <f t="shared" si="416"/>
        <v>0</v>
      </c>
      <c r="BL503" s="8">
        <f t="shared" si="417"/>
        <v>0</v>
      </c>
      <c r="BM503" s="8">
        <f t="shared" si="418"/>
        <v>0</v>
      </c>
      <c r="BN503" s="8">
        <f t="shared" si="389"/>
        <v>0</v>
      </c>
      <c r="BO503" s="8">
        <f t="shared" si="419"/>
        <v>0</v>
      </c>
      <c r="BP503" s="8">
        <f t="shared" si="420"/>
        <v>0</v>
      </c>
      <c r="BQ503" s="8">
        <f t="shared" si="421"/>
        <v>0</v>
      </c>
      <c r="BR503" s="8">
        <f t="shared" si="422"/>
        <v>0</v>
      </c>
      <c r="BS503" s="8">
        <f t="shared" si="423"/>
        <v>0</v>
      </c>
      <c r="BT503" s="44">
        <f t="shared" si="424"/>
        <v>0</v>
      </c>
      <c r="BU503" s="7"/>
    </row>
    <row r="504" spans="1:73" s="15" customFormat="1" ht="28.8" x14ac:dyDescent="0.3">
      <c r="A504" s="4" t="s">
        <v>3676</v>
      </c>
      <c r="B504" s="4" t="s">
        <v>4403</v>
      </c>
      <c r="C504" s="4">
        <v>2008</v>
      </c>
      <c r="D504" s="4" t="s">
        <v>3160</v>
      </c>
      <c r="E504" s="4">
        <v>108</v>
      </c>
      <c r="F504" s="4">
        <v>2</v>
      </c>
      <c r="G504" s="4"/>
      <c r="H504" s="4">
        <v>1273</v>
      </c>
      <c r="I504" s="4">
        <v>1280</v>
      </c>
      <c r="J504" s="4"/>
      <c r="K504" s="4">
        <v>10</v>
      </c>
      <c r="L504" s="4" t="s">
        <v>3677</v>
      </c>
      <c r="M504" s="4" t="s">
        <v>3678</v>
      </c>
      <c r="N504" s="4" t="s">
        <v>3679</v>
      </c>
      <c r="O504" s="4" t="s">
        <v>3680</v>
      </c>
      <c r="P504" s="4" t="s">
        <v>3681</v>
      </c>
      <c r="Q504" s="4" t="s">
        <v>3682</v>
      </c>
      <c r="R504" s="4" t="s">
        <v>34</v>
      </c>
      <c r="S504" s="4" t="s">
        <v>33</v>
      </c>
      <c r="T504" s="4" t="s">
        <v>3683</v>
      </c>
      <c r="U504" s="4"/>
      <c r="V504" s="57" t="s">
        <v>63</v>
      </c>
      <c r="W504" s="58" t="s">
        <v>28</v>
      </c>
      <c r="X504" s="58" t="str">
        <f t="shared" si="425"/>
        <v>NPolymer-based</v>
      </c>
      <c r="Y504" s="58" t="s">
        <v>191</v>
      </c>
      <c r="Z504" s="58" t="str">
        <f t="shared" si="426"/>
        <v>NHEMOLYSIS</v>
      </c>
      <c r="AA504" s="58" t="str">
        <f t="shared" si="427"/>
        <v>NPolymer-basedHEMOLYSIS</v>
      </c>
      <c r="AB504" s="8"/>
      <c r="AC504" s="8"/>
      <c r="AD504" s="8"/>
      <c r="AE504" s="8"/>
      <c r="AF504" s="8"/>
      <c r="AG504" s="8"/>
      <c r="AH504" s="8"/>
      <c r="AI504" s="8"/>
      <c r="AJ504" s="8"/>
      <c r="AK504" s="8">
        <f t="shared" si="390"/>
        <v>0</v>
      </c>
      <c r="AL504" s="8">
        <f t="shared" si="391"/>
        <v>0</v>
      </c>
      <c r="AM504" s="8">
        <f t="shared" si="392"/>
        <v>0</v>
      </c>
      <c r="AN504" s="8">
        <f t="shared" si="393"/>
        <v>0</v>
      </c>
      <c r="AO504" s="8">
        <f t="shared" si="394"/>
        <v>0</v>
      </c>
      <c r="AP504" s="8">
        <f t="shared" si="395"/>
        <v>0</v>
      </c>
      <c r="AQ504" s="8">
        <f t="shared" si="396"/>
        <v>0</v>
      </c>
      <c r="AR504" s="8">
        <f t="shared" si="397"/>
        <v>0</v>
      </c>
      <c r="AS504" s="8">
        <f t="shared" si="398"/>
        <v>0</v>
      </c>
      <c r="AT504" s="8">
        <f t="shared" si="399"/>
        <v>0</v>
      </c>
      <c r="AU504" s="8">
        <f t="shared" si="400"/>
        <v>0</v>
      </c>
      <c r="AV504" s="8">
        <f t="shared" si="401"/>
        <v>0</v>
      </c>
      <c r="AW504" s="8">
        <f t="shared" si="402"/>
        <v>0</v>
      </c>
      <c r="AX504" s="8">
        <f t="shared" si="403"/>
        <v>0</v>
      </c>
      <c r="AY504" s="8">
        <f t="shared" si="404"/>
        <v>0</v>
      </c>
      <c r="AZ504" s="8">
        <f t="shared" si="405"/>
        <v>0</v>
      </c>
      <c r="BA504" s="8">
        <f t="shared" si="406"/>
        <v>0</v>
      </c>
      <c r="BB504" s="8">
        <f t="shared" si="407"/>
        <v>0</v>
      </c>
      <c r="BC504" s="8">
        <f t="shared" si="408"/>
        <v>0</v>
      </c>
      <c r="BD504" s="8">
        <f t="shared" si="409"/>
        <v>0</v>
      </c>
      <c r="BE504" s="8">
        <f t="shared" si="410"/>
        <v>0</v>
      </c>
      <c r="BF504" s="8">
        <f t="shared" si="411"/>
        <v>0</v>
      </c>
      <c r="BG504" s="8">
        <f t="shared" si="412"/>
        <v>0</v>
      </c>
      <c r="BH504" s="8">
        <f t="shared" si="413"/>
        <v>0</v>
      </c>
      <c r="BI504" s="8">
        <f t="shared" si="414"/>
        <v>0</v>
      </c>
      <c r="BJ504" s="8">
        <f t="shared" si="415"/>
        <v>0</v>
      </c>
      <c r="BK504" s="8">
        <f t="shared" si="416"/>
        <v>0</v>
      </c>
      <c r="BL504" s="8">
        <f t="shared" si="417"/>
        <v>0</v>
      </c>
      <c r="BM504" s="8">
        <f t="shared" si="418"/>
        <v>0</v>
      </c>
      <c r="BN504" s="8">
        <f t="shared" si="389"/>
        <v>0</v>
      </c>
      <c r="BO504" s="8">
        <f t="shared" si="419"/>
        <v>0</v>
      </c>
      <c r="BP504" s="8">
        <f t="shared" si="420"/>
        <v>0</v>
      </c>
      <c r="BQ504" s="8">
        <f t="shared" si="421"/>
        <v>0</v>
      </c>
      <c r="BR504" s="8">
        <f t="shared" si="422"/>
        <v>0</v>
      </c>
      <c r="BS504" s="8">
        <f t="shared" si="423"/>
        <v>0</v>
      </c>
      <c r="BT504" s="44">
        <f t="shared" si="424"/>
        <v>0</v>
      </c>
      <c r="BU504" s="7"/>
    </row>
    <row r="505" spans="1:73" s="15" customFormat="1" ht="28.8" x14ac:dyDescent="0.3">
      <c r="A505" s="4" t="s">
        <v>2156</v>
      </c>
      <c r="B505" s="4" t="s">
        <v>2157</v>
      </c>
      <c r="C505" s="4">
        <v>2006</v>
      </c>
      <c r="D505" s="4" t="s">
        <v>1126</v>
      </c>
      <c r="E505" s="4">
        <v>7</v>
      </c>
      <c r="F505" s="4">
        <v>3</v>
      </c>
      <c r="G505" s="4"/>
      <c r="H505" s="4">
        <v>945</v>
      </c>
      <c r="I505" s="4">
        <v>949</v>
      </c>
      <c r="J505" s="4"/>
      <c r="K505" s="4">
        <v>40</v>
      </c>
      <c r="L505" s="4" t="s">
        <v>2158</v>
      </c>
      <c r="M505" s="4" t="s">
        <v>2159</v>
      </c>
      <c r="N505" s="4" t="s">
        <v>2160</v>
      </c>
      <c r="O505" s="4" t="s">
        <v>2161</v>
      </c>
      <c r="P505" s="4" t="s">
        <v>2162</v>
      </c>
      <c r="Q505" s="4"/>
      <c r="R505" s="4" t="s">
        <v>34</v>
      </c>
      <c r="S505" s="4" t="s">
        <v>33</v>
      </c>
      <c r="T505" s="4" t="s">
        <v>2163</v>
      </c>
      <c r="U505" s="4"/>
      <c r="V505" s="57" t="s">
        <v>63</v>
      </c>
      <c r="W505" s="58" t="s">
        <v>26</v>
      </c>
      <c r="X505" s="58" t="str">
        <f t="shared" si="425"/>
        <v>NInorganic</v>
      </c>
      <c r="Y505" s="58" t="s">
        <v>191</v>
      </c>
      <c r="Z505" s="58" t="str">
        <f t="shared" si="426"/>
        <v>NHEMOLYSIS</v>
      </c>
      <c r="AA505" s="58" t="str">
        <f t="shared" si="427"/>
        <v>NInorganicHEMOLYSIS</v>
      </c>
      <c r="AB505" s="8"/>
      <c r="AC505" s="8"/>
      <c r="AD505" s="8"/>
      <c r="AE505" s="8"/>
      <c r="AF505" s="8"/>
      <c r="AG505" s="8"/>
      <c r="AH505" s="8"/>
      <c r="AI505" s="8"/>
      <c r="AJ505" s="8"/>
      <c r="AK505" s="8">
        <f t="shared" si="390"/>
        <v>0</v>
      </c>
      <c r="AL505" s="8">
        <f t="shared" si="391"/>
        <v>0</v>
      </c>
      <c r="AM505" s="8">
        <f t="shared" si="392"/>
        <v>0</v>
      </c>
      <c r="AN505" s="8">
        <f t="shared" si="393"/>
        <v>0</v>
      </c>
      <c r="AO505" s="8">
        <f t="shared" si="394"/>
        <v>0</v>
      </c>
      <c r="AP505" s="8">
        <f t="shared" si="395"/>
        <v>0</v>
      </c>
      <c r="AQ505" s="8">
        <f t="shared" si="396"/>
        <v>0</v>
      </c>
      <c r="AR505" s="8">
        <f t="shared" si="397"/>
        <v>0</v>
      </c>
      <c r="AS505" s="8">
        <f t="shared" si="398"/>
        <v>0</v>
      </c>
      <c r="AT505" s="8">
        <f t="shared" si="399"/>
        <v>0</v>
      </c>
      <c r="AU505" s="8">
        <f t="shared" si="400"/>
        <v>0</v>
      </c>
      <c r="AV505" s="8">
        <f t="shared" si="401"/>
        <v>0</v>
      </c>
      <c r="AW505" s="8">
        <f t="shared" si="402"/>
        <v>0</v>
      </c>
      <c r="AX505" s="8">
        <f t="shared" si="403"/>
        <v>0</v>
      </c>
      <c r="AY505" s="8">
        <f t="shared" si="404"/>
        <v>0</v>
      </c>
      <c r="AZ505" s="8">
        <f t="shared" si="405"/>
        <v>0</v>
      </c>
      <c r="BA505" s="8">
        <f t="shared" si="406"/>
        <v>0</v>
      </c>
      <c r="BB505" s="8">
        <f t="shared" si="407"/>
        <v>0</v>
      </c>
      <c r="BC505" s="8">
        <f t="shared" si="408"/>
        <v>0</v>
      </c>
      <c r="BD505" s="8">
        <f t="shared" si="409"/>
        <v>0</v>
      </c>
      <c r="BE505" s="8">
        <f t="shared" si="410"/>
        <v>0</v>
      </c>
      <c r="BF505" s="8">
        <f t="shared" si="411"/>
        <v>0</v>
      </c>
      <c r="BG505" s="8">
        <f t="shared" si="412"/>
        <v>0</v>
      </c>
      <c r="BH505" s="8">
        <f t="shared" si="413"/>
        <v>0</v>
      </c>
      <c r="BI505" s="8">
        <f t="shared" si="414"/>
        <v>0</v>
      </c>
      <c r="BJ505" s="8">
        <f t="shared" si="415"/>
        <v>0</v>
      </c>
      <c r="BK505" s="8">
        <f t="shared" si="416"/>
        <v>0</v>
      </c>
      <c r="BL505" s="8">
        <f t="shared" si="417"/>
        <v>0</v>
      </c>
      <c r="BM505" s="8">
        <f t="shared" si="418"/>
        <v>0</v>
      </c>
      <c r="BN505" s="8">
        <f t="shared" si="389"/>
        <v>0</v>
      </c>
      <c r="BO505" s="8">
        <f t="shared" si="419"/>
        <v>0</v>
      </c>
      <c r="BP505" s="8">
        <f t="shared" si="420"/>
        <v>0</v>
      </c>
      <c r="BQ505" s="8">
        <f t="shared" si="421"/>
        <v>0</v>
      </c>
      <c r="BR505" s="8">
        <f t="shared" si="422"/>
        <v>0</v>
      </c>
      <c r="BS505" s="8">
        <f t="shared" si="423"/>
        <v>0</v>
      </c>
      <c r="BT505" s="44">
        <f t="shared" si="424"/>
        <v>0</v>
      </c>
      <c r="BU505" s="7"/>
    </row>
    <row r="506" spans="1:73" s="15" customFormat="1" ht="28.8" x14ac:dyDescent="0.3">
      <c r="A506" s="4" t="s">
        <v>3684</v>
      </c>
      <c r="B506" s="4" t="s">
        <v>4404</v>
      </c>
      <c r="C506" s="4">
        <v>2005</v>
      </c>
      <c r="D506" s="4" t="s">
        <v>181</v>
      </c>
      <c r="E506" s="4">
        <v>26</v>
      </c>
      <c r="F506" s="4">
        <v>7</v>
      </c>
      <c r="G506" s="4"/>
      <c r="H506" s="4">
        <v>729</v>
      </c>
      <c r="I506" s="4">
        <v>738</v>
      </c>
      <c r="J506" s="4"/>
      <c r="K506" s="4">
        <v>441</v>
      </c>
      <c r="L506" s="4" t="s">
        <v>3685</v>
      </c>
      <c r="M506" s="4" t="s">
        <v>3686</v>
      </c>
      <c r="N506" s="4" t="s">
        <v>3687</v>
      </c>
      <c r="O506" s="4" t="s">
        <v>3688</v>
      </c>
      <c r="P506" s="4" t="s">
        <v>3689</v>
      </c>
      <c r="Q506" s="4" t="s">
        <v>3690</v>
      </c>
      <c r="R506" s="4" t="s">
        <v>34</v>
      </c>
      <c r="S506" s="4" t="s">
        <v>33</v>
      </c>
      <c r="T506" s="4" t="s">
        <v>3691</v>
      </c>
      <c r="U506" s="4"/>
      <c r="V506" s="57" t="s">
        <v>63</v>
      </c>
      <c r="W506" s="58" t="s">
        <v>26</v>
      </c>
      <c r="X506" s="58" t="str">
        <f t="shared" si="425"/>
        <v>NInorganic</v>
      </c>
      <c r="Y506" s="58" t="s">
        <v>191</v>
      </c>
      <c r="Z506" s="58" t="str">
        <f t="shared" si="426"/>
        <v>NHEMOLYSIS</v>
      </c>
      <c r="AA506" s="58" t="str">
        <f t="shared" si="427"/>
        <v>NInorganicHEMOLYSIS</v>
      </c>
      <c r="AB506" s="8"/>
      <c r="AC506" s="8"/>
      <c r="AD506" s="8"/>
      <c r="AE506" s="8"/>
      <c r="AF506" s="8"/>
      <c r="AG506" s="8"/>
      <c r="AH506" s="8"/>
      <c r="AI506" s="8"/>
      <c r="AJ506" s="8"/>
      <c r="AK506" s="8">
        <f t="shared" si="390"/>
        <v>0</v>
      </c>
      <c r="AL506" s="8">
        <f t="shared" si="391"/>
        <v>0</v>
      </c>
      <c r="AM506" s="8">
        <f t="shared" si="392"/>
        <v>0</v>
      </c>
      <c r="AN506" s="8">
        <f t="shared" si="393"/>
        <v>0</v>
      </c>
      <c r="AO506" s="8">
        <f t="shared" si="394"/>
        <v>0</v>
      </c>
      <c r="AP506" s="8">
        <f t="shared" si="395"/>
        <v>0</v>
      </c>
      <c r="AQ506" s="8">
        <f t="shared" si="396"/>
        <v>0</v>
      </c>
      <c r="AR506" s="8">
        <f t="shared" si="397"/>
        <v>0</v>
      </c>
      <c r="AS506" s="8">
        <f t="shared" si="398"/>
        <v>0</v>
      </c>
      <c r="AT506" s="8">
        <f t="shared" si="399"/>
        <v>0</v>
      </c>
      <c r="AU506" s="8">
        <f t="shared" si="400"/>
        <v>0</v>
      </c>
      <c r="AV506" s="8">
        <f t="shared" si="401"/>
        <v>0</v>
      </c>
      <c r="AW506" s="8">
        <f t="shared" si="402"/>
        <v>0</v>
      </c>
      <c r="AX506" s="8">
        <f t="shared" si="403"/>
        <v>0</v>
      </c>
      <c r="AY506" s="8">
        <f t="shared" si="404"/>
        <v>0</v>
      </c>
      <c r="AZ506" s="8">
        <f t="shared" si="405"/>
        <v>0</v>
      </c>
      <c r="BA506" s="8">
        <f t="shared" si="406"/>
        <v>0</v>
      </c>
      <c r="BB506" s="8">
        <f t="shared" si="407"/>
        <v>0</v>
      </c>
      <c r="BC506" s="8">
        <f t="shared" si="408"/>
        <v>0</v>
      </c>
      <c r="BD506" s="8">
        <f t="shared" si="409"/>
        <v>0</v>
      </c>
      <c r="BE506" s="8">
        <f t="shared" si="410"/>
        <v>0</v>
      </c>
      <c r="BF506" s="8">
        <f t="shared" si="411"/>
        <v>0</v>
      </c>
      <c r="BG506" s="8">
        <f t="shared" si="412"/>
        <v>0</v>
      </c>
      <c r="BH506" s="8">
        <f t="shared" si="413"/>
        <v>0</v>
      </c>
      <c r="BI506" s="8">
        <f t="shared" si="414"/>
        <v>0</v>
      </c>
      <c r="BJ506" s="8">
        <f t="shared" si="415"/>
        <v>0</v>
      </c>
      <c r="BK506" s="8">
        <f t="shared" si="416"/>
        <v>0</v>
      </c>
      <c r="BL506" s="8">
        <f t="shared" si="417"/>
        <v>0</v>
      </c>
      <c r="BM506" s="8">
        <f t="shared" si="418"/>
        <v>0</v>
      </c>
      <c r="BN506" s="8">
        <f t="shared" si="389"/>
        <v>0</v>
      </c>
      <c r="BO506" s="8">
        <f t="shared" si="419"/>
        <v>0</v>
      </c>
      <c r="BP506" s="8">
        <f t="shared" si="420"/>
        <v>0</v>
      </c>
      <c r="BQ506" s="8">
        <f t="shared" si="421"/>
        <v>0</v>
      </c>
      <c r="BR506" s="8">
        <f t="shared" si="422"/>
        <v>0</v>
      </c>
      <c r="BS506" s="8">
        <f t="shared" si="423"/>
        <v>0</v>
      </c>
      <c r="BT506" s="44">
        <f t="shared" si="424"/>
        <v>0</v>
      </c>
      <c r="BU506" s="7"/>
    </row>
    <row r="507" spans="1:73" s="15" customFormat="1" ht="28.8" x14ac:dyDescent="0.3">
      <c r="A507" s="4" t="s">
        <v>1261</v>
      </c>
      <c r="B507" s="4" t="s">
        <v>4166</v>
      </c>
      <c r="C507" s="4">
        <v>2012</v>
      </c>
      <c r="D507" s="4" t="s">
        <v>117</v>
      </c>
      <c r="E507" s="4">
        <v>6</v>
      </c>
      <c r="F507" s="4">
        <v>7</v>
      </c>
      <c r="G507" s="4"/>
      <c r="H507" s="4">
        <v>5897</v>
      </c>
      <c r="I507" s="4">
        <v>5908</v>
      </c>
      <c r="J507" s="4"/>
      <c r="K507" s="4">
        <v>50</v>
      </c>
      <c r="L507" s="4" t="s">
        <v>1262</v>
      </c>
      <c r="M507" s="4" t="s">
        <v>1263</v>
      </c>
      <c r="N507" s="4" t="s">
        <v>1264</v>
      </c>
      <c r="O507" s="4" t="s">
        <v>1265</v>
      </c>
      <c r="P507" s="4" t="s">
        <v>1266</v>
      </c>
      <c r="Q507" s="4" t="s">
        <v>1267</v>
      </c>
      <c r="R507" s="4" t="s">
        <v>34</v>
      </c>
      <c r="S507" s="4" t="s">
        <v>33</v>
      </c>
      <c r="T507" s="4" t="s">
        <v>1268</v>
      </c>
      <c r="U507" s="4"/>
      <c r="V507" s="57" t="s">
        <v>63</v>
      </c>
      <c r="W507" s="58" t="s">
        <v>28</v>
      </c>
      <c r="X507" s="58" t="str">
        <f t="shared" si="425"/>
        <v>NPolymer-based</v>
      </c>
      <c r="Y507" s="58" t="s">
        <v>191</v>
      </c>
      <c r="Z507" s="58" t="str">
        <f t="shared" si="426"/>
        <v>NHEMOLYSIS</v>
      </c>
      <c r="AA507" s="58" t="str">
        <f t="shared" si="427"/>
        <v>NPolymer-basedHEMOLYSIS</v>
      </c>
      <c r="AB507" s="8"/>
      <c r="AC507" s="8"/>
      <c r="AD507" s="8"/>
      <c r="AE507" s="8"/>
      <c r="AF507" s="8"/>
      <c r="AG507" s="8"/>
      <c r="AH507" s="8"/>
      <c r="AI507" s="8"/>
      <c r="AJ507" s="8"/>
      <c r="AK507" s="8">
        <f t="shared" si="390"/>
        <v>0</v>
      </c>
      <c r="AL507" s="8">
        <f t="shared" si="391"/>
        <v>0</v>
      </c>
      <c r="AM507" s="8">
        <f t="shared" si="392"/>
        <v>0</v>
      </c>
      <c r="AN507" s="8">
        <f t="shared" si="393"/>
        <v>0</v>
      </c>
      <c r="AO507" s="8">
        <f t="shared" si="394"/>
        <v>0</v>
      </c>
      <c r="AP507" s="8">
        <f t="shared" si="395"/>
        <v>0</v>
      </c>
      <c r="AQ507" s="8">
        <f t="shared" si="396"/>
        <v>0</v>
      </c>
      <c r="AR507" s="8">
        <f t="shared" si="397"/>
        <v>0</v>
      </c>
      <c r="AS507" s="8">
        <f t="shared" si="398"/>
        <v>0</v>
      </c>
      <c r="AT507" s="8">
        <f t="shared" si="399"/>
        <v>0</v>
      </c>
      <c r="AU507" s="8">
        <f t="shared" si="400"/>
        <v>0</v>
      </c>
      <c r="AV507" s="8">
        <f t="shared" si="401"/>
        <v>0</v>
      </c>
      <c r="AW507" s="8">
        <f t="shared" si="402"/>
        <v>0</v>
      </c>
      <c r="AX507" s="8">
        <f t="shared" si="403"/>
        <v>0</v>
      </c>
      <c r="AY507" s="8">
        <f t="shared" si="404"/>
        <v>0</v>
      </c>
      <c r="AZ507" s="8">
        <f t="shared" si="405"/>
        <v>0</v>
      </c>
      <c r="BA507" s="8">
        <f t="shared" si="406"/>
        <v>0</v>
      </c>
      <c r="BB507" s="8">
        <f t="shared" si="407"/>
        <v>0</v>
      </c>
      <c r="BC507" s="8">
        <f t="shared" si="408"/>
        <v>0</v>
      </c>
      <c r="BD507" s="8">
        <f t="shared" si="409"/>
        <v>0</v>
      </c>
      <c r="BE507" s="8">
        <f t="shared" si="410"/>
        <v>0</v>
      </c>
      <c r="BF507" s="8">
        <f t="shared" si="411"/>
        <v>0</v>
      </c>
      <c r="BG507" s="8">
        <f t="shared" si="412"/>
        <v>0</v>
      </c>
      <c r="BH507" s="8">
        <f t="shared" si="413"/>
        <v>0</v>
      </c>
      <c r="BI507" s="8">
        <f t="shared" si="414"/>
        <v>0</v>
      </c>
      <c r="BJ507" s="8">
        <f t="shared" si="415"/>
        <v>0</v>
      </c>
      <c r="BK507" s="8">
        <f t="shared" si="416"/>
        <v>0</v>
      </c>
      <c r="BL507" s="8">
        <f t="shared" si="417"/>
        <v>0</v>
      </c>
      <c r="BM507" s="8">
        <f t="shared" si="418"/>
        <v>0</v>
      </c>
      <c r="BN507" s="8">
        <f t="shared" si="389"/>
        <v>0</v>
      </c>
      <c r="BO507" s="8">
        <f t="shared" si="419"/>
        <v>0</v>
      </c>
      <c r="BP507" s="8">
        <f t="shared" si="420"/>
        <v>0</v>
      </c>
      <c r="BQ507" s="8">
        <f t="shared" si="421"/>
        <v>0</v>
      </c>
      <c r="BR507" s="8">
        <f t="shared" si="422"/>
        <v>0</v>
      </c>
      <c r="BS507" s="8">
        <f t="shared" si="423"/>
        <v>0</v>
      </c>
      <c r="BT507" s="44">
        <f t="shared" si="424"/>
        <v>0</v>
      </c>
      <c r="BU507" s="7"/>
    </row>
    <row r="508" spans="1:73" s="15" customFormat="1" ht="28.8" x14ac:dyDescent="0.3">
      <c r="A508" s="4" t="s">
        <v>1499</v>
      </c>
      <c r="B508" s="4" t="s">
        <v>4190</v>
      </c>
      <c r="C508" s="4">
        <v>2014</v>
      </c>
      <c r="D508" s="4" t="s">
        <v>1184</v>
      </c>
      <c r="E508" s="4">
        <v>9</v>
      </c>
      <c r="F508" s="4">
        <v>12</v>
      </c>
      <c r="G508" s="4"/>
      <c r="H508" s="4">
        <v>1054</v>
      </c>
      <c r="I508" s="4">
        <v>1062</v>
      </c>
      <c r="J508" s="4"/>
      <c r="K508" s="4">
        <v>25</v>
      </c>
      <c r="L508" s="4" t="s">
        <v>1500</v>
      </c>
      <c r="M508" s="4" t="s">
        <v>1501</v>
      </c>
      <c r="N508" s="4" t="s">
        <v>1502</v>
      </c>
      <c r="O508" s="4" t="s">
        <v>1503</v>
      </c>
      <c r="P508" s="4" t="s">
        <v>1504</v>
      </c>
      <c r="Q508" s="4"/>
      <c r="R508" s="4" t="s">
        <v>34</v>
      </c>
      <c r="S508" s="4" t="s">
        <v>33</v>
      </c>
      <c r="T508" s="4" t="s">
        <v>1505</v>
      </c>
      <c r="U508" s="4"/>
      <c r="V508" s="57" t="s">
        <v>63</v>
      </c>
      <c r="W508" s="58" t="s">
        <v>28</v>
      </c>
      <c r="X508" s="58" t="str">
        <f t="shared" si="425"/>
        <v>NPolymer-based</v>
      </c>
      <c r="Y508" s="58" t="s">
        <v>191</v>
      </c>
      <c r="Z508" s="58" t="str">
        <f t="shared" si="426"/>
        <v>NHEMOLYSIS</v>
      </c>
      <c r="AA508" s="58" t="str">
        <f t="shared" si="427"/>
        <v>NPolymer-basedHEMOLYSIS</v>
      </c>
      <c r="AB508" s="8"/>
      <c r="AC508" s="8"/>
      <c r="AD508" s="8"/>
      <c r="AE508" s="8"/>
      <c r="AF508" s="8"/>
      <c r="AG508" s="8"/>
      <c r="AH508" s="8"/>
      <c r="AI508" s="8"/>
      <c r="AJ508" s="8"/>
      <c r="AK508" s="8">
        <f t="shared" si="390"/>
        <v>0</v>
      </c>
      <c r="AL508" s="8">
        <f t="shared" si="391"/>
        <v>0</v>
      </c>
      <c r="AM508" s="8">
        <f t="shared" si="392"/>
        <v>0</v>
      </c>
      <c r="AN508" s="8">
        <f t="shared" si="393"/>
        <v>0</v>
      </c>
      <c r="AO508" s="8">
        <f t="shared" si="394"/>
        <v>0</v>
      </c>
      <c r="AP508" s="8">
        <f t="shared" si="395"/>
        <v>0</v>
      </c>
      <c r="AQ508" s="8">
        <f t="shared" si="396"/>
        <v>0</v>
      </c>
      <c r="AR508" s="8">
        <f t="shared" si="397"/>
        <v>0</v>
      </c>
      <c r="AS508" s="8">
        <f t="shared" si="398"/>
        <v>0</v>
      </c>
      <c r="AT508" s="8">
        <f t="shared" si="399"/>
        <v>0</v>
      </c>
      <c r="AU508" s="8">
        <f t="shared" si="400"/>
        <v>0</v>
      </c>
      <c r="AV508" s="8">
        <f t="shared" si="401"/>
        <v>0</v>
      </c>
      <c r="AW508" s="8">
        <f t="shared" si="402"/>
        <v>0</v>
      </c>
      <c r="AX508" s="8">
        <f t="shared" si="403"/>
        <v>0</v>
      </c>
      <c r="AY508" s="8">
        <f t="shared" si="404"/>
        <v>0</v>
      </c>
      <c r="AZ508" s="8">
        <f t="shared" si="405"/>
        <v>0</v>
      </c>
      <c r="BA508" s="8">
        <f t="shared" si="406"/>
        <v>0</v>
      </c>
      <c r="BB508" s="8">
        <f t="shared" si="407"/>
        <v>0</v>
      </c>
      <c r="BC508" s="8">
        <f t="shared" si="408"/>
        <v>0</v>
      </c>
      <c r="BD508" s="8">
        <f t="shared" si="409"/>
        <v>0</v>
      </c>
      <c r="BE508" s="8">
        <f t="shared" si="410"/>
        <v>0</v>
      </c>
      <c r="BF508" s="8">
        <f t="shared" si="411"/>
        <v>0</v>
      </c>
      <c r="BG508" s="8">
        <f t="shared" si="412"/>
        <v>0</v>
      </c>
      <c r="BH508" s="8">
        <f t="shared" si="413"/>
        <v>0</v>
      </c>
      <c r="BI508" s="8">
        <f t="shared" si="414"/>
        <v>0</v>
      </c>
      <c r="BJ508" s="8">
        <f t="shared" si="415"/>
        <v>0</v>
      </c>
      <c r="BK508" s="8">
        <f t="shared" si="416"/>
        <v>0</v>
      </c>
      <c r="BL508" s="8">
        <f t="shared" si="417"/>
        <v>0</v>
      </c>
      <c r="BM508" s="8">
        <f t="shared" si="418"/>
        <v>0</v>
      </c>
      <c r="BN508" s="8">
        <f t="shared" si="389"/>
        <v>0</v>
      </c>
      <c r="BO508" s="8">
        <f t="shared" si="419"/>
        <v>0</v>
      </c>
      <c r="BP508" s="8">
        <f t="shared" si="420"/>
        <v>0</v>
      </c>
      <c r="BQ508" s="8">
        <f t="shared" si="421"/>
        <v>0</v>
      </c>
      <c r="BR508" s="8">
        <f t="shared" si="422"/>
        <v>0</v>
      </c>
      <c r="BS508" s="8">
        <f t="shared" si="423"/>
        <v>0</v>
      </c>
      <c r="BT508" s="44">
        <f t="shared" si="424"/>
        <v>0</v>
      </c>
      <c r="BU508" s="7"/>
    </row>
    <row r="509" spans="1:73" s="15" customFormat="1" ht="28.8" x14ac:dyDescent="0.3">
      <c r="A509" s="4" t="s">
        <v>3712</v>
      </c>
      <c r="B509" s="4" t="s">
        <v>4405</v>
      </c>
      <c r="C509" s="4">
        <v>2014</v>
      </c>
      <c r="D509" s="4" t="s">
        <v>3713</v>
      </c>
      <c r="E509" s="4">
        <v>101</v>
      </c>
      <c r="F509" s="4">
        <v>1</v>
      </c>
      <c r="G509" s="4"/>
      <c r="H509" s="4">
        <v>29</v>
      </c>
      <c r="I509" s="4">
        <v>37</v>
      </c>
      <c r="J509" s="4"/>
      <c r="K509" s="4">
        <v>16</v>
      </c>
      <c r="L509" s="4" t="s">
        <v>3714</v>
      </c>
      <c r="M509" s="4" t="s">
        <v>3715</v>
      </c>
      <c r="N509" s="4" t="s">
        <v>3716</v>
      </c>
      <c r="O509" s="4" t="s">
        <v>3717</v>
      </c>
      <c r="P509" s="4" t="s">
        <v>3718</v>
      </c>
      <c r="Q509" s="4" t="s">
        <v>3719</v>
      </c>
      <c r="R509" s="4" t="s">
        <v>34</v>
      </c>
      <c r="S509" s="4" t="s">
        <v>33</v>
      </c>
      <c r="T509" s="4" t="s">
        <v>3720</v>
      </c>
      <c r="U509" s="4"/>
      <c r="V509" s="57" t="s">
        <v>63</v>
      </c>
      <c r="W509" s="58" t="s">
        <v>26</v>
      </c>
      <c r="X509" s="58" t="str">
        <f t="shared" si="425"/>
        <v>NInorganic</v>
      </c>
      <c r="Y509" s="58" t="s">
        <v>191</v>
      </c>
      <c r="Z509" s="58" t="str">
        <f t="shared" si="426"/>
        <v>NHEMOLYSIS</v>
      </c>
      <c r="AA509" s="58" t="str">
        <f t="shared" si="427"/>
        <v>NInorganicHEMOLYSIS</v>
      </c>
      <c r="AB509" s="8"/>
      <c r="AC509" s="8"/>
      <c r="AD509" s="8"/>
      <c r="AE509" s="8"/>
      <c r="AF509" s="8"/>
      <c r="AG509" s="8"/>
      <c r="AH509" s="8"/>
      <c r="AI509" s="8"/>
      <c r="AJ509" s="8"/>
      <c r="AK509" s="8">
        <f t="shared" si="390"/>
        <v>0</v>
      </c>
      <c r="AL509" s="8">
        <f t="shared" si="391"/>
        <v>0</v>
      </c>
      <c r="AM509" s="8">
        <f t="shared" si="392"/>
        <v>0</v>
      </c>
      <c r="AN509" s="8">
        <f t="shared" si="393"/>
        <v>0</v>
      </c>
      <c r="AO509" s="8">
        <f t="shared" si="394"/>
        <v>0</v>
      </c>
      <c r="AP509" s="8">
        <f t="shared" si="395"/>
        <v>0</v>
      </c>
      <c r="AQ509" s="8">
        <f t="shared" si="396"/>
        <v>0</v>
      </c>
      <c r="AR509" s="8">
        <f t="shared" si="397"/>
        <v>0</v>
      </c>
      <c r="AS509" s="8">
        <f t="shared" si="398"/>
        <v>0</v>
      </c>
      <c r="AT509" s="8">
        <f t="shared" si="399"/>
        <v>0</v>
      </c>
      <c r="AU509" s="8">
        <f t="shared" si="400"/>
        <v>0</v>
      </c>
      <c r="AV509" s="8">
        <f t="shared" si="401"/>
        <v>0</v>
      </c>
      <c r="AW509" s="8">
        <f t="shared" si="402"/>
        <v>0</v>
      </c>
      <c r="AX509" s="8">
        <f t="shared" si="403"/>
        <v>0</v>
      </c>
      <c r="AY509" s="8">
        <f t="shared" si="404"/>
        <v>0</v>
      </c>
      <c r="AZ509" s="8">
        <f t="shared" si="405"/>
        <v>0</v>
      </c>
      <c r="BA509" s="8">
        <f t="shared" si="406"/>
        <v>0</v>
      </c>
      <c r="BB509" s="8">
        <f t="shared" si="407"/>
        <v>0</v>
      </c>
      <c r="BC509" s="8">
        <f t="shared" si="408"/>
        <v>0</v>
      </c>
      <c r="BD509" s="8">
        <f t="shared" si="409"/>
        <v>0</v>
      </c>
      <c r="BE509" s="8">
        <f t="shared" si="410"/>
        <v>0</v>
      </c>
      <c r="BF509" s="8">
        <f t="shared" si="411"/>
        <v>0</v>
      </c>
      <c r="BG509" s="8">
        <f t="shared" si="412"/>
        <v>0</v>
      </c>
      <c r="BH509" s="8">
        <f t="shared" si="413"/>
        <v>0</v>
      </c>
      <c r="BI509" s="8">
        <f t="shared" si="414"/>
        <v>0</v>
      </c>
      <c r="BJ509" s="8">
        <f t="shared" si="415"/>
        <v>0</v>
      </c>
      <c r="BK509" s="8">
        <f t="shared" si="416"/>
        <v>0</v>
      </c>
      <c r="BL509" s="8">
        <f t="shared" si="417"/>
        <v>0</v>
      </c>
      <c r="BM509" s="8">
        <f t="shared" si="418"/>
        <v>0</v>
      </c>
      <c r="BN509" s="8">
        <f t="shared" ref="BN509:BN513" si="428">IF(AND($Z509=BN$2,AD509="x"),1,0)</f>
        <v>0</v>
      </c>
      <c r="BO509" s="8">
        <f t="shared" si="419"/>
        <v>0</v>
      </c>
      <c r="BP509" s="8">
        <f t="shared" si="420"/>
        <v>0</v>
      </c>
      <c r="BQ509" s="8">
        <f t="shared" si="421"/>
        <v>0</v>
      </c>
      <c r="BR509" s="8">
        <f t="shared" si="422"/>
        <v>0</v>
      </c>
      <c r="BS509" s="8">
        <f t="shared" si="423"/>
        <v>0</v>
      </c>
      <c r="BT509" s="44">
        <f t="shared" si="424"/>
        <v>0</v>
      </c>
      <c r="BU509" s="7"/>
    </row>
    <row r="510" spans="1:73" s="15" customFormat="1" ht="28.8" x14ac:dyDescent="0.3">
      <c r="A510" s="4" t="s">
        <v>3732</v>
      </c>
      <c r="B510" s="4" t="s">
        <v>4406</v>
      </c>
      <c r="C510" s="4">
        <v>2011</v>
      </c>
      <c r="D510" s="4" t="s">
        <v>1451</v>
      </c>
      <c r="E510" s="4">
        <v>6</v>
      </c>
      <c r="F510" s="4"/>
      <c r="G510" s="4"/>
      <c r="H510" s="4">
        <v>1709</v>
      </c>
      <c r="I510" s="4">
        <v>1717</v>
      </c>
      <c r="J510" s="4"/>
      <c r="K510" s="4">
        <v>18</v>
      </c>
      <c r="L510" s="4"/>
      <c r="M510" s="4" t="s">
        <v>3733</v>
      </c>
      <c r="N510" s="4" t="s">
        <v>3734</v>
      </c>
      <c r="O510" s="4" t="s">
        <v>3735</v>
      </c>
      <c r="P510" s="4" t="s">
        <v>3736</v>
      </c>
      <c r="Q510" s="4"/>
      <c r="R510" s="4" t="s">
        <v>34</v>
      </c>
      <c r="S510" s="4" t="s">
        <v>33</v>
      </c>
      <c r="T510" s="4" t="s">
        <v>3737</v>
      </c>
      <c r="U510" s="4"/>
      <c r="V510" s="57" t="s">
        <v>63</v>
      </c>
      <c r="W510" s="58" t="s">
        <v>28</v>
      </c>
      <c r="X510" s="58" t="str">
        <f t="shared" si="425"/>
        <v>NPolymer-based</v>
      </c>
      <c r="Y510" s="58" t="s">
        <v>191</v>
      </c>
      <c r="Z510" s="58" t="str">
        <f t="shared" si="426"/>
        <v>NHEMOLYSIS</v>
      </c>
      <c r="AA510" s="58" t="str">
        <f t="shared" si="427"/>
        <v>NPolymer-basedHEMOLYSIS</v>
      </c>
      <c r="AB510" s="8"/>
      <c r="AC510" s="8"/>
      <c r="AD510" s="8"/>
      <c r="AE510" s="8"/>
      <c r="AF510" s="8"/>
      <c r="AG510" s="8"/>
      <c r="AH510" s="8"/>
      <c r="AI510" s="8"/>
      <c r="AJ510" s="8"/>
      <c r="AK510" s="8">
        <f t="shared" si="390"/>
        <v>0</v>
      </c>
      <c r="AL510" s="8">
        <f t="shared" si="391"/>
        <v>0</v>
      </c>
      <c r="AM510" s="8">
        <f t="shared" si="392"/>
        <v>0</v>
      </c>
      <c r="AN510" s="8">
        <f t="shared" si="393"/>
        <v>0</v>
      </c>
      <c r="AO510" s="8">
        <f t="shared" si="394"/>
        <v>0</v>
      </c>
      <c r="AP510" s="8">
        <f t="shared" si="395"/>
        <v>0</v>
      </c>
      <c r="AQ510" s="8">
        <f t="shared" si="396"/>
        <v>0</v>
      </c>
      <c r="AR510" s="8">
        <f t="shared" si="397"/>
        <v>0</v>
      </c>
      <c r="AS510" s="8">
        <f t="shared" si="398"/>
        <v>0</v>
      </c>
      <c r="AT510" s="8">
        <f t="shared" si="399"/>
        <v>0</v>
      </c>
      <c r="AU510" s="8">
        <f t="shared" si="400"/>
        <v>0</v>
      </c>
      <c r="AV510" s="8">
        <f t="shared" si="401"/>
        <v>0</v>
      </c>
      <c r="AW510" s="8">
        <f t="shared" si="402"/>
        <v>0</v>
      </c>
      <c r="AX510" s="8">
        <f t="shared" si="403"/>
        <v>0</v>
      </c>
      <c r="AY510" s="8">
        <f t="shared" si="404"/>
        <v>0</v>
      </c>
      <c r="AZ510" s="8">
        <f t="shared" si="405"/>
        <v>0</v>
      </c>
      <c r="BA510" s="8">
        <f t="shared" si="406"/>
        <v>0</v>
      </c>
      <c r="BB510" s="8">
        <f t="shared" si="407"/>
        <v>0</v>
      </c>
      <c r="BC510" s="8">
        <f t="shared" si="408"/>
        <v>0</v>
      </c>
      <c r="BD510" s="8">
        <f t="shared" si="409"/>
        <v>0</v>
      </c>
      <c r="BE510" s="8">
        <f t="shared" si="410"/>
        <v>0</v>
      </c>
      <c r="BF510" s="8">
        <f t="shared" si="411"/>
        <v>0</v>
      </c>
      <c r="BG510" s="8">
        <f t="shared" si="412"/>
        <v>0</v>
      </c>
      <c r="BH510" s="8">
        <f t="shared" si="413"/>
        <v>0</v>
      </c>
      <c r="BI510" s="8">
        <f t="shared" si="414"/>
        <v>0</v>
      </c>
      <c r="BJ510" s="8">
        <f t="shared" si="415"/>
        <v>0</v>
      </c>
      <c r="BK510" s="8">
        <f t="shared" si="416"/>
        <v>0</v>
      </c>
      <c r="BL510" s="8">
        <f t="shared" si="417"/>
        <v>0</v>
      </c>
      <c r="BM510" s="8">
        <f t="shared" si="418"/>
        <v>0</v>
      </c>
      <c r="BN510" s="8">
        <f t="shared" si="428"/>
        <v>0</v>
      </c>
      <c r="BO510" s="8">
        <f t="shared" si="419"/>
        <v>0</v>
      </c>
      <c r="BP510" s="8">
        <f t="shared" si="420"/>
        <v>0</v>
      </c>
      <c r="BQ510" s="8">
        <f t="shared" si="421"/>
        <v>0</v>
      </c>
      <c r="BR510" s="8">
        <f t="shared" si="422"/>
        <v>0</v>
      </c>
      <c r="BS510" s="8">
        <f t="shared" si="423"/>
        <v>0</v>
      </c>
      <c r="BT510" s="44">
        <f t="shared" si="424"/>
        <v>0</v>
      </c>
      <c r="BU510" s="7"/>
    </row>
    <row r="511" spans="1:73" s="15" customFormat="1" ht="28.8" x14ac:dyDescent="0.3">
      <c r="A511" s="4" t="s">
        <v>3747</v>
      </c>
      <c r="B511" s="4" t="s">
        <v>4407</v>
      </c>
      <c r="C511" s="4">
        <v>2010</v>
      </c>
      <c r="D511" s="4" t="s">
        <v>181</v>
      </c>
      <c r="E511" s="4">
        <v>31</v>
      </c>
      <c r="F511" s="4">
        <v>2</v>
      </c>
      <c r="G511" s="4"/>
      <c r="H511" s="4">
        <v>366</v>
      </c>
      <c r="I511" s="4">
        <v>374</v>
      </c>
      <c r="J511" s="4"/>
      <c r="K511" s="4">
        <v>48</v>
      </c>
      <c r="L511" s="4" t="s">
        <v>3748</v>
      </c>
      <c r="M511" s="4" t="s">
        <v>3749</v>
      </c>
      <c r="N511" s="4" t="s">
        <v>3750</v>
      </c>
      <c r="O511" s="4" t="s">
        <v>3751</v>
      </c>
      <c r="P511" s="4" t="s">
        <v>3752</v>
      </c>
      <c r="Q511" s="4" t="s">
        <v>3753</v>
      </c>
      <c r="R511" s="4" t="s">
        <v>34</v>
      </c>
      <c r="S511" s="4" t="s">
        <v>33</v>
      </c>
      <c r="T511" s="4" t="s">
        <v>3754</v>
      </c>
      <c r="U511" s="4"/>
      <c r="V511" s="117" t="s">
        <v>63</v>
      </c>
      <c r="W511" s="120" t="s">
        <v>26</v>
      </c>
      <c r="X511" s="120" t="str">
        <f t="shared" si="425"/>
        <v>NInorganic</v>
      </c>
      <c r="Y511" s="58" t="s">
        <v>191</v>
      </c>
      <c r="Z511" s="58" t="str">
        <f t="shared" si="426"/>
        <v>NHEMOLYSIS</v>
      </c>
      <c r="AA511" s="58" t="str">
        <f t="shared" si="427"/>
        <v>NInorganicHEMOLYSIS</v>
      </c>
      <c r="AB511" s="8"/>
      <c r="AC511" s="8"/>
      <c r="AD511" s="8"/>
      <c r="AE511" s="8"/>
      <c r="AF511" s="8"/>
      <c r="AG511" s="8"/>
      <c r="AH511" s="8"/>
      <c r="AI511" s="8"/>
      <c r="AJ511" s="8"/>
      <c r="AK511" s="8">
        <f t="shared" si="390"/>
        <v>0</v>
      </c>
      <c r="AL511" s="8">
        <f t="shared" si="391"/>
        <v>0</v>
      </c>
      <c r="AM511" s="8">
        <f t="shared" si="392"/>
        <v>0</v>
      </c>
      <c r="AN511" s="8">
        <f t="shared" si="393"/>
        <v>0</v>
      </c>
      <c r="AO511" s="8">
        <f t="shared" si="394"/>
        <v>0</v>
      </c>
      <c r="AP511" s="8">
        <f t="shared" si="395"/>
        <v>0</v>
      </c>
      <c r="AQ511" s="8">
        <f t="shared" si="396"/>
        <v>0</v>
      </c>
      <c r="AR511" s="8">
        <f t="shared" si="397"/>
        <v>0</v>
      </c>
      <c r="AS511" s="8">
        <f t="shared" si="398"/>
        <v>0</v>
      </c>
      <c r="AT511" s="8">
        <f t="shared" si="399"/>
        <v>0</v>
      </c>
      <c r="AU511" s="8">
        <f t="shared" si="400"/>
        <v>0</v>
      </c>
      <c r="AV511" s="8">
        <f t="shared" si="401"/>
        <v>0</v>
      </c>
      <c r="AW511" s="8">
        <f t="shared" si="402"/>
        <v>0</v>
      </c>
      <c r="AX511" s="8">
        <f t="shared" si="403"/>
        <v>0</v>
      </c>
      <c r="AY511" s="8">
        <f t="shared" si="404"/>
        <v>0</v>
      </c>
      <c r="AZ511" s="8">
        <f t="shared" si="405"/>
        <v>0</v>
      </c>
      <c r="BA511" s="8">
        <f t="shared" si="406"/>
        <v>0</v>
      </c>
      <c r="BB511" s="8">
        <f t="shared" si="407"/>
        <v>0</v>
      </c>
      <c r="BC511" s="8">
        <f t="shared" si="408"/>
        <v>0</v>
      </c>
      <c r="BD511" s="8">
        <f t="shared" si="409"/>
        <v>0</v>
      </c>
      <c r="BE511" s="8">
        <f t="shared" si="410"/>
        <v>0</v>
      </c>
      <c r="BF511" s="8">
        <f t="shared" si="411"/>
        <v>0</v>
      </c>
      <c r="BG511" s="8">
        <f t="shared" si="412"/>
        <v>0</v>
      </c>
      <c r="BH511" s="8">
        <f t="shared" si="413"/>
        <v>0</v>
      </c>
      <c r="BI511" s="8">
        <f t="shared" si="414"/>
        <v>0</v>
      </c>
      <c r="BJ511" s="8">
        <f t="shared" si="415"/>
        <v>0</v>
      </c>
      <c r="BK511" s="8">
        <f t="shared" si="416"/>
        <v>0</v>
      </c>
      <c r="BL511" s="8">
        <f t="shared" si="417"/>
        <v>0</v>
      </c>
      <c r="BM511" s="8">
        <f t="shared" si="418"/>
        <v>0</v>
      </c>
      <c r="BN511" s="8">
        <f t="shared" si="428"/>
        <v>0</v>
      </c>
      <c r="BO511" s="8">
        <f t="shared" si="419"/>
        <v>0</v>
      </c>
      <c r="BP511" s="8">
        <f t="shared" si="420"/>
        <v>0</v>
      </c>
      <c r="BQ511" s="8">
        <f t="shared" si="421"/>
        <v>0</v>
      </c>
      <c r="BR511" s="8">
        <f t="shared" si="422"/>
        <v>0</v>
      </c>
      <c r="BS511" s="8">
        <f t="shared" si="423"/>
        <v>0</v>
      </c>
      <c r="BT511" s="44">
        <f t="shared" si="424"/>
        <v>0</v>
      </c>
      <c r="BU511" s="7"/>
    </row>
    <row r="512" spans="1:73" s="15" customFormat="1" ht="28.8" x14ac:dyDescent="0.3">
      <c r="A512" s="4" t="s">
        <v>3755</v>
      </c>
      <c r="B512" s="4" t="s">
        <v>4408</v>
      </c>
      <c r="C512" s="4">
        <v>2016</v>
      </c>
      <c r="D512" s="4" t="s">
        <v>1155</v>
      </c>
      <c r="E512" s="4">
        <v>44</v>
      </c>
      <c r="F512" s="4">
        <v>4</v>
      </c>
      <c r="G512" s="4"/>
      <c r="H512" s="4">
        <v>895</v>
      </c>
      <c r="I512" s="4">
        <v>902</v>
      </c>
      <c r="J512" s="4"/>
      <c r="K512" s="4"/>
      <c r="L512" s="4" t="s">
        <v>3756</v>
      </c>
      <c r="M512" s="4" t="s">
        <v>3757</v>
      </c>
      <c r="N512" s="4" t="s">
        <v>3758</v>
      </c>
      <c r="O512" s="4" t="s">
        <v>3759</v>
      </c>
      <c r="P512" s="4" t="s">
        <v>3760</v>
      </c>
      <c r="Q512" s="4" t="s">
        <v>3761</v>
      </c>
      <c r="R512" s="4" t="s">
        <v>34</v>
      </c>
      <c r="S512" s="4" t="s">
        <v>33</v>
      </c>
      <c r="T512" s="4" t="s">
        <v>3762</v>
      </c>
      <c r="U512" s="4"/>
      <c r="V512" s="57" t="s">
        <v>63</v>
      </c>
      <c r="W512" s="58" t="s">
        <v>28</v>
      </c>
      <c r="X512" s="58" t="str">
        <f t="shared" si="425"/>
        <v>NPolymer-based</v>
      </c>
      <c r="Y512" s="58" t="s">
        <v>191</v>
      </c>
      <c r="Z512" s="58" t="str">
        <f t="shared" si="426"/>
        <v>NHEMOLYSIS</v>
      </c>
      <c r="AA512" s="58" t="str">
        <f t="shared" si="427"/>
        <v>NPolymer-basedHEMOLYSIS</v>
      </c>
      <c r="AB512" s="8"/>
      <c r="AC512" s="8"/>
      <c r="AD512" s="8"/>
      <c r="AE512" s="8"/>
      <c r="AF512" s="8"/>
      <c r="AG512" s="8"/>
      <c r="AH512" s="8"/>
      <c r="AI512" s="8"/>
      <c r="AJ512" s="8"/>
      <c r="AK512" s="8">
        <f t="shared" si="390"/>
        <v>0</v>
      </c>
      <c r="AL512" s="8">
        <f t="shared" si="391"/>
        <v>0</v>
      </c>
      <c r="AM512" s="8">
        <f t="shared" si="392"/>
        <v>0</v>
      </c>
      <c r="AN512" s="8">
        <f t="shared" si="393"/>
        <v>0</v>
      </c>
      <c r="AO512" s="8">
        <f t="shared" si="394"/>
        <v>0</v>
      </c>
      <c r="AP512" s="8">
        <f t="shared" si="395"/>
        <v>0</v>
      </c>
      <c r="AQ512" s="8">
        <f t="shared" si="396"/>
        <v>0</v>
      </c>
      <c r="AR512" s="8">
        <f t="shared" si="397"/>
        <v>0</v>
      </c>
      <c r="AS512" s="8">
        <f t="shared" si="398"/>
        <v>0</v>
      </c>
      <c r="AT512" s="8">
        <f t="shared" si="399"/>
        <v>0</v>
      </c>
      <c r="AU512" s="8">
        <f t="shared" si="400"/>
        <v>0</v>
      </c>
      <c r="AV512" s="8">
        <f t="shared" si="401"/>
        <v>0</v>
      </c>
      <c r="AW512" s="8">
        <f t="shared" si="402"/>
        <v>0</v>
      </c>
      <c r="AX512" s="8">
        <f t="shared" si="403"/>
        <v>0</v>
      </c>
      <c r="AY512" s="8">
        <f t="shared" si="404"/>
        <v>0</v>
      </c>
      <c r="AZ512" s="8">
        <f t="shared" si="405"/>
        <v>0</v>
      </c>
      <c r="BA512" s="8">
        <f t="shared" si="406"/>
        <v>0</v>
      </c>
      <c r="BB512" s="8">
        <f t="shared" si="407"/>
        <v>0</v>
      </c>
      <c r="BC512" s="8">
        <f t="shared" si="408"/>
        <v>0</v>
      </c>
      <c r="BD512" s="8">
        <f t="shared" si="409"/>
        <v>0</v>
      </c>
      <c r="BE512" s="8">
        <f t="shared" si="410"/>
        <v>0</v>
      </c>
      <c r="BF512" s="8">
        <f t="shared" si="411"/>
        <v>0</v>
      </c>
      <c r="BG512" s="8">
        <f t="shared" si="412"/>
        <v>0</v>
      </c>
      <c r="BH512" s="8">
        <f t="shared" si="413"/>
        <v>0</v>
      </c>
      <c r="BI512" s="8">
        <f t="shared" si="414"/>
        <v>0</v>
      </c>
      <c r="BJ512" s="8">
        <f t="shared" si="415"/>
        <v>0</v>
      </c>
      <c r="BK512" s="8">
        <f t="shared" si="416"/>
        <v>0</v>
      </c>
      <c r="BL512" s="8">
        <f t="shared" si="417"/>
        <v>0</v>
      </c>
      <c r="BM512" s="8">
        <f t="shared" si="418"/>
        <v>0</v>
      </c>
      <c r="BN512" s="8">
        <f t="shared" si="428"/>
        <v>0</v>
      </c>
      <c r="BO512" s="8">
        <f t="shared" si="419"/>
        <v>0</v>
      </c>
      <c r="BP512" s="8">
        <f t="shared" si="420"/>
        <v>0</v>
      </c>
      <c r="BQ512" s="8">
        <f t="shared" si="421"/>
        <v>0</v>
      </c>
      <c r="BR512" s="8">
        <f t="shared" si="422"/>
        <v>0</v>
      </c>
      <c r="BS512" s="8">
        <f t="shared" si="423"/>
        <v>0</v>
      </c>
      <c r="BT512" s="44">
        <f t="shared" si="424"/>
        <v>0</v>
      </c>
      <c r="BU512" s="7"/>
    </row>
    <row r="513" spans="1:76" s="15" customFormat="1" ht="28.8" x14ac:dyDescent="0.3">
      <c r="A513" s="4" t="s">
        <v>1969</v>
      </c>
      <c r="B513" s="4" t="s">
        <v>4223</v>
      </c>
      <c r="C513" s="4">
        <v>2014</v>
      </c>
      <c r="D513" s="4" t="s">
        <v>547</v>
      </c>
      <c r="E513" s="4">
        <v>102</v>
      </c>
      <c r="F513" s="4">
        <v>6</v>
      </c>
      <c r="G513" s="4"/>
      <c r="H513" s="4">
        <v>1909</v>
      </c>
      <c r="I513" s="4">
        <v>1920</v>
      </c>
      <c r="J513" s="4"/>
      <c r="K513" s="4">
        <v>6</v>
      </c>
      <c r="L513" s="4" t="s">
        <v>1970</v>
      </c>
      <c r="M513" s="4" t="s">
        <v>1971</v>
      </c>
      <c r="N513" s="4" t="s">
        <v>1972</v>
      </c>
      <c r="O513" s="4" t="s">
        <v>1973</v>
      </c>
      <c r="P513" s="4" t="s">
        <v>1974</v>
      </c>
      <c r="Q513" s="4" t="s">
        <v>1975</v>
      </c>
      <c r="R513" s="4" t="s">
        <v>34</v>
      </c>
      <c r="S513" s="4" t="s">
        <v>33</v>
      </c>
      <c r="T513" s="4" t="s">
        <v>1976</v>
      </c>
      <c r="U513" s="4"/>
      <c r="V513" s="57" t="s">
        <v>63</v>
      </c>
      <c r="W513" s="58" t="s">
        <v>26</v>
      </c>
      <c r="X513" s="58" t="str">
        <f t="shared" si="425"/>
        <v>NInorganic</v>
      </c>
      <c r="Y513" s="58" t="s">
        <v>191</v>
      </c>
      <c r="Z513" s="58" t="str">
        <f t="shared" si="426"/>
        <v>NHEMOLYSIS</v>
      </c>
      <c r="AA513" s="58" t="str">
        <f t="shared" si="427"/>
        <v>NInorganicHEMOLYSIS</v>
      </c>
      <c r="AB513" s="8"/>
      <c r="AC513" s="8"/>
      <c r="AD513" s="8"/>
      <c r="AE513" s="8"/>
      <c r="AF513" s="8"/>
      <c r="AG513" s="8"/>
      <c r="AH513" s="8"/>
      <c r="AI513" s="8"/>
      <c r="AJ513" s="8"/>
      <c r="AK513" s="8">
        <f t="shared" si="390"/>
        <v>0</v>
      </c>
      <c r="AL513" s="8">
        <f t="shared" si="391"/>
        <v>0</v>
      </c>
      <c r="AM513" s="8">
        <f t="shared" si="392"/>
        <v>0</v>
      </c>
      <c r="AN513" s="8">
        <f t="shared" si="393"/>
        <v>0</v>
      </c>
      <c r="AO513" s="8">
        <f t="shared" si="394"/>
        <v>0</v>
      </c>
      <c r="AP513" s="8">
        <f t="shared" si="395"/>
        <v>0</v>
      </c>
      <c r="AQ513" s="8">
        <f t="shared" si="396"/>
        <v>0</v>
      </c>
      <c r="AR513" s="8">
        <f t="shared" si="397"/>
        <v>0</v>
      </c>
      <c r="AS513" s="8">
        <f t="shared" si="398"/>
        <v>0</v>
      </c>
      <c r="AT513" s="8">
        <f t="shared" si="399"/>
        <v>0</v>
      </c>
      <c r="AU513" s="8">
        <f t="shared" si="400"/>
        <v>0</v>
      </c>
      <c r="AV513" s="8">
        <f t="shared" si="401"/>
        <v>0</v>
      </c>
      <c r="AW513" s="8">
        <f t="shared" si="402"/>
        <v>0</v>
      </c>
      <c r="AX513" s="8">
        <f t="shared" si="403"/>
        <v>0</v>
      </c>
      <c r="AY513" s="8">
        <f t="shared" si="404"/>
        <v>0</v>
      </c>
      <c r="AZ513" s="8">
        <f t="shared" si="405"/>
        <v>0</v>
      </c>
      <c r="BA513" s="8">
        <f t="shared" si="406"/>
        <v>0</v>
      </c>
      <c r="BB513" s="8">
        <f t="shared" si="407"/>
        <v>0</v>
      </c>
      <c r="BC513" s="8">
        <f t="shared" si="408"/>
        <v>0</v>
      </c>
      <c r="BD513" s="8">
        <f t="shared" si="409"/>
        <v>0</v>
      </c>
      <c r="BE513" s="8">
        <f t="shared" si="410"/>
        <v>0</v>
      </c>
      <c r="BF513" s="8">
        <f t="shared" si="411"/>
        <v>0</v>
      </c>
      <c r="BG513" s="8">
        <f t="shared" si="412"/>
        <v>0</v>
      </c>
      <c r="BH513" s="8">
        <f t="shared" si="413"/>
        <v>0</v>
      </c>
      <c r="BI513" s="8">
        <f t="shared" si="414"/>
        <v>0</v>
      </c>
      <c r="BJ513" s="8">
        <f t="shared" si="415"/>
        <v>0</v>
      </c>
      <c r="BK513" s="8">
        <f t="shared" si="416"/>
        <v>0</v>
      </c>
      <c r="BL513" s="8">
        <f t="shared" si="417"/>
        <v>0</v>
      </c>
      <c r="BM513" s="8">
        <f t="shared" si="418"/>
        <v>0</v>
      </c>
      <c r="BN513" s="8">
        <f t="shared" si="428"/>
        <v>0</v>
      </c>
      <c r="BO513" s="8">
        <f t="shared" si="419"/>
        <v>0</v>
      </c>
      <c r="BP513" s="8">
        <f t="shared" si="420"/>
        <v>0</v>
      </c>
      <c r="BQ513" s="8">
        <f t="shared" si="421"/>
        <v>0</v>
      </c>
      <c r="BR513" s="8">
        <f t="shared" si="422"/>
        <v>0</v>
      </c>
      <c r="BS513" s="8">
        <f t="shared" si="423"/>
        <v>0</v>
      </c>
      <c r="BT513" s="44">
        <f t="shared" si="424"/>
        <v>0</v>
      </c>
      <c r="BU513" s="7"/>
    </row>
    <row r="514" spans="1:76" s="15" customFormat="1" x14ac:dyDescent="0.3">
      <c r="A514" s="106" t="s">
        <v>4490</v>
      </c>
      <c r="B514" s="106" t="s">
        <v>4491</v>
      </c>
      <c r="C514" s="106">
        <v>2017</v>
      </c>
      <c r="D514" s="106" t="s">
        <v>1892</v>
      </c>
      <c r="E514" s="106">
        <v>5</v>
      </c>
      <c r="F514" s="106">
        <v>2</v>
      </c>
      <c r="G514" s="106"/>
      <c r="H514" s="106">
        <v>295</v>
      </c>
      <c r="I514" s="106">
        <v>304</v>
      </c>
      <c r="J514" s="106"/>
      <c r="K514" s="106"/>
      <c r="L514" s="106" t="s">
        <v>4492</v>
      </c>
      <c r="M514" s="106" t="s">
        <v>4493</v>
      </c>
      <c r="N514" s="106" t="s">
        <v>4494</v>
      </c>
      <c r="O514" s="106" t="s">
        <v>4495</v>
      </c>
      <c r="P514" s="106" t="s">
        <v>4496</v>
      </c>
      <c r="Q514" s="106"/>
      <c r="R514" s="106" t="s">
        <v>34</v>
      </c>
      <c r="S514" s="106" t="s">
        <v>33</v>
      </c>
      <c r="T514" s="106" t="s">
        <v>4497</v>
      </c>
      <c r="U514" s="106"/>
      <c r="V514" s="4" t="s">
        <v>63</v>
      </c>
      <c r="W514" s="4" t="s">
        <v>30</v>
      </c>
      <c r="X514" s="4" t="str">
        <f t="shared" ref="X514" si="429">CONCATENATE(V514,W514)</f>
        <v>NLipid-based</v>
      </c>
      <c r="Y514" s="4" t="s">
        <v>191</v>
      </c>
      <c r="Z514" s="4" t="str">
        <f t="shared" ref="Z514" si="430">CONCATENATE(V514,Y514)</f>
        <v>NHEMOLYSIS</v>
      </c>
      <c r="AA514" s="4" t="str">
        <f t="shared" ref="AA514" si="431">CONCATENATE(X514,Y514)</f>
        <v>NLipid-basedHEMOLYSIS</v>
      </c>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69"/>
      <c r="BU514" s="66"/>
    </row>
    <row r="515" spans="1:76" s="15" customFormat="1" x14ac:dyDescent="0.3">
      <c r="A515" s="106" t="s">
        <v>1538</v>
      </c>
      <c r="B515" s="106" t="s">
        <v>1539</v>
      </c>
      <c r="C515" s="106">
        <v>2012</v>
      </c>
      <c r="D515" s="106" t="s">
        <v>41</v>
      </c>
      <c r="E515" s="106">
        <v>160</v>
      </c>
      <c r="F515" s="106">
        <v>2</v>
      </c>
      <c r="G515" s="106"/>
      <c r="H515" s="106">
        <v>394</v>
      </c>
      <c r="I515" s="106">
        <v>400</v>
      </c>
      <c r="J515" s="106"/>
      <c r="K515" s="106">
        <v>42</v>
      </c>
      <c r="L515" s="106" t="s">
        <v>1540</v>
      </c>
      <c r="M515" s="106" t="s">
        <v>1541</v>
      </c>
      <c r="N515" s="106" t="s">
        <v>1542</v>
      </c>
      <c r="O515" s="106" t="s">
        <v>1543</v>
      </c>
      <c r="P515" s="106" t="s">
        <v>1544</v>
      </c>
      <c r="Q515" s="106" t="s">
        <v>1545</v>
      </c>
      <c r="R515" s="106" t="s">
        <v>34</v>
      </c>
      <c r="S515" s="106" t="s">
        <v>33</v>
      </c>
      <c r="T515" s="106" t="s">
        <v>1546</v>
      </c>
      <c r="U515" s="106"/>
      <c r="V515" s="4" t="s">
        <v>63</v>
      </c>
      <c r="W515" s="4" t="s">
        <v>30</v>
      </c>
      <c r="X515" s="4" t="str">
        <f t="shared" ref="X515:X517" si="432">CONCATENATE(V515,W515)</f>
        <v>NLipid-based</v>
      </c>
      <c r="Y515" s="4" t="s">
        <v>191</v>
      </c>
      <c r="Z515" s="4" t="str">
        <f t="shared" ref="Z515:Z517" si="433">CONCATENATE(V515,Y515)</f>
        <v>NHEMOLYSIS</v>
      </c>
      <c r="AA515" s="4" t="str">
        <f t="shared" ref="AA515:AA517" si="434">CONCATENATE(X515,Y515)</f>
        <v>NLipid-basedHEMOLYSIS</v>
      </c>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69"/>
      <c r="BU515" s="66"/>
    </row>
    <row r="516" spans="1:76" s="15" customFormat="1" x14ac:dyDescent="0.3">
      <c r="A516" s="106" t="s">
        <v>4498</v>
      </c>
      <c r="B516" s="106" t="s">
        <v>4499</v>
      </c>
      <c r="C516" s="106">
        <v>2011</v>
      </c>
      <c r="D516" s="106" t="s">
        <v>4500</v>
      </c>
      <c r="E516" s="106">
        <v>2</v>
      </c>
      <c r="F516" s="106">
        <v>42887</v>
      </c>
      <c r="G516" s="106"/>
      <c r="H516" s="106">
        <v>67</v>
      </c>
      <c r="I516" s="106">
        <v>79</v>
      </c>
      <c r="J516" s="106"/>
      <c r="K516" s="106">
        <v>16</v>
      </c>
      <c r="L516" s="106" t="s">
        <v>4501</v>
      </c>
      <c r="M516" s="106" t="s">
        <v>4502</v>
      </c>
      <c r="N516" s="106" t="s">
        <v>4503</v>
      </c>
      <c r="O516" s="106" t="s">
        <v>4504</v>
      </c>
      <c r="P516" s="106" t="s">
        <v>4505</v>
      </c>
      <c r="Q516" s="106" t="s">
        <v>4506</v>
      </c>
      <c r="R516" s="106" t="s">
        <v>34</v>
      </c>
      <c r="S516" s="106" t="s">
        <v>33</v>
      </c>
      <c r="T516" s="106" t="s">
        <v>4507</v>
      </c>
      <c r="U516" s="106"/>
      <c r="V516" s="4" t="s">
        <v>63</v>
      </c>
      <c r="W516" s="4" t="s">
        <v>30</v>
      </c>
      <c r="X516" s="4" t="str">
        <f t="shared" si="432"/>
        <v>NLipid-based</v>
      </c>
      <c r="Y516" s="4" t="s">
        <v>191</v>
      </c>
      <c r="Z516" s="4" t="str">
        <f t="shared" si="433"/>
        <v>NHEMOLYSIS</v>
      </c>
      <c r="AA516" s="4" t="str">
        <f t="shared" si="434"/>
        <v>NLipid-basedHEMOLYSIS</v>
      </c>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69"/>
      <c r="BU516" s="66"/>
      <c r="BV516" s="66"/>
      <c r="BW516" s="66"/>
    </row>
    <row r="517" spans="1:76" s="15" customFormat="1" x14ac:dyDescent="0.3">
      <c r="A517" s="106" t="s">
        <v>4508</v>
      </c>
      <c r="B517" s="106" t="s">
        <v>4509</v>
      </c>
      <c r="C517" s="106">
        <v>2011</v>
      </c>
      <c r="D517" s="106" t="s">
        <v>41</v>
      </c>
      <c r="E517" s="106">
        <v>154</v>
      </c>
      <c r="F517" s="106">
        <v>3</v>
      </c>
      <c r="G517" s="106"/>
      <c r="H517" s="106">
        <v>290</v>
      </c>
      <c r="I517" s="106">
        <v>297</v>
      </c>
      <c r="J517" s="106"/>
      <c r="K517" s="106">
        <v>63</v>
      </c>
      <c r="L517" s="106" t="s">
        <v>4510</v>
      </c>
      <c r="M517" s="106" t="s">
        <v>4511</v>
      </c>
      <c r="N517" s="106" t="s">
        <v>4512</v>
      </c>
      <c r="O517" s="106" t="s">
        <v>4513</v>
      </c>
      <c r="P517" s="106" t="s">
        <v>4514</v>
      </c>
      <c r="Q517" s="106" t="s">
        <v>4515</v>
      </c>
      <c r="R517" s="106" t="s">
        <v>34</v>
      </c>
      <c r="S517" s="106" t="s">
        <v>33</v>
      </c>
      <c r="T517" s="106" t="s">
        <v>4516</v>
      </c>
      <c r="U517" s="106"/>
      <c r="V517" s="4" t="s">
        <v>31</v>
      </c>
      <c r="W517" s="4" t="s">
        <v>30</v>
      </c>
      <c r="X517" s="4" t="str">
        <f t="shared" si="432"/>
        <v>YLipid-based</v>
      </c>
      <c r="Y517" s="4" t="s">
        <v>191</v>
      </c>
      <c r="Z517" s="4" t="str">
        <f t="shared" si="433"/>
        <v>YHEMOLYSIS</v>
      </c>
      <c r="AA517" s="4" t="str">
        <f t="shared" si="434"/>
        <v>YLipid-basedHEMOLYSIS</v>
      </c>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69"/>
      <c r="BU517" s="66"/>
      <c r="BV517" s="66"/>
      <c r="BW517" s="66"/>
    </row>
    <row r="518" spans="1:76" s="15" customFormat="1" x14ac:dyDescent="0.3">
      <c r="A518" s="106" t="s">
        <v>4517</v>
      </c>
      <c r="B518" s="106" t="s">
        <v>4518</v>
      </c>
      <c r="C518" s="106">
        <v>1992</v>
      </c>
      <c r="D518" s="106" t="s">
        <v>4519</v>
      </c>
      <c r="E518" s="106">
        <v>20</v>
      </c>
      <c r="F518" s="106" t="s">
        <v>4520</v>
      </c>
      <c r="G518" s="106"/>
      <c r="H518" s="106">
        <v>641</v>
      </c>
      <c r="I518" s="106">
        <v>645</v>
      </c>
      <c r="J518" s="106"/>
      <c r="K518" s="106">
        <v>3</v>
      </c>
      <c r="L518" s="106" t="s">
        <v>4521</v>
      </c>
      <c r="M518" s="106" t="s">
        <v>4522</v>
      </c>
      <c r="N518" s="106" t="s">
        <v>4523</v>
      </c>
      <c r="O518" s="106" t="s">
        <v>4524</v>
      </c>
      <c r="P518" s="106" t="s">
        <v>4525</v>
      </c>
      <c r="Q518" s="106"/>
      <c r="R518" s="106" t="s">
        <v>34</v>
      </c>
      <c r="S518" s="106" t="s">
        <v>33</v>
      </c>
      <c r="T518" s="106" t="s">
        <v>4526</v>
      </c>
      <c r="U518" s="106"/>
      <c r="V518" s="4" t="s">
        <v>63</v>
      </c>
      <c r="W518" s="4" t="s">
        <v>30</v>
      </c>
      <c r="X518" s="4" t="str">
        <f>CONCATENATE(V518,W518)</f>
        <v>NLipid-based</v>
      </c>
      <c r="Y518" s="4" t="s">
        <v>191</v>
      </c>
      <c r="Z518" s="4" t="str">
        <f>CONCATENATE(V518,Y518)</f>
        <v>NHEMOLYSIS</v>
      </c>
      <c r="AA518" s="4" t="str">
        <f>CONCATENATE(X518,Y518)</f>
        <v>NLipid-basedHEMOLYSIS</v>
      </c>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69"/>
      <c r="BU518" s="66"/>
      <c r="BV518" s="66"/>
      <c r="BW518" s="66"/>
    </row>
    <row r="519" spans="1:76" s="66" customFormat="1" x14ac:dyDescent="0.3">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7"/>
      <c r="W519" s="75"/>
      <c r="X519" s="122"/>
      <c r="Y519" s="122"/>
      <c r="Z519" s="122"/>
      <c r="AA519" s="122"/>
      <c r="BX519" s="15"/>
    </row>
    <row r="520" spans="1:76" s="66" customFormat="1" x14ac:dyDescent="0.3">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7"/>
      <c r="W520" s="75"/>
      <c r="X520" s="122"/>
      <c r="Y520" s="122"/>
      <c r="Z520" s="122"/>
      <c r="AA520" s="122"/>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C520" s="7"/>
      <c r="BD520" s="7"/>
      <c r="BE520" s="7"/>
      <c r="BF520" s="7"/>
      <c r="BG520" s="7"/>
      <c r="BH520" s="7"/>
      <c r="BI520" s="7"/>
      <c r="BL520" s="7"/>
      <c r="BM520" s="7"/>
      <c r="BN520" s="7"/>
      <c r="BO520" s="7"/>
      <c r="BP520" s="7"/>
      <c r="BQ520" s="7"/>
      <c r="BR520" s="7"/>
    </row>
    <row r="521" spans="1:76" s="66" customFormat="1" x14ac:dyDescent="0.3">
      <c r="V521" s="133"/>
      <c r="W521" s="134"/>
      <c r="X521" s="134"/>
      <c r="Y521" s="134"/>
      <c r="Z521" s="134"/>
      <c r="AA521" s="134"/>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C521" s="7"/>
      <c r="BD521" s="7"/>
      <c r="BE521" s="7"/>
      <c r="BF521" s="7"/>
      <c r="BG521" s="7"/>
      <c r="BH521" s="7"/>
      <c r="BI521" s="7"/>
      <c r="BL521" s="7"/>
      <c r="BM521" s="7"/>
      <c r="BN521" s="7"/>
      <c r="BO521" s="7"/>
      <c r="BP521" s="7"/>
      <c r="BQ521" s="7"/>
      <c r="BR521" s="7"/>
    </row>
    <row r="522" spans="1:76" s="66" customFormat="1" x14ac:dyDescent="0.3">
      <c r="V522" s="133"/>
      <c r="W522" s="134"/>
      <c r="X522" s="134"/>
      <c r="Y522" s="134"/>
      <c r="Z522" s="134"/>
      <c r="AA522" s="134"/>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C522" s="7"/>
      <c r="BD522" s="7"/>
      <c r="BE522" s="7"/>
      <c r="BF522" s="7"/>
      <c r="BG522" s="7"/>
      <c r="BH522" s="7"/>
      <c r="BI522" s="7"/>
      <c r="BL522" s="7"/>
      <c r="BM522" s="7"/>
      <c r="BN522" s="7"/>
      <c r="BO522" s="7"/>
      <c r="BP522" s="7"/>
      <c r="BQ522" s="7"/>
      <c r="BR522" s="7"/>
    </row>
    <row r="523" spans="1:76" s="66" customFormat="1" x14ac:dyDescent="0.3">
      <c r="A523" s="75"/>
      <c r="B523" s="75"/>
      <c r="C523" s="75"/>
      <c r="D523" s="75"/>
      <c r="E523" s="75"/>
      <c r="F523" s="75"/>
      <c r="G523" s="75"/>
      <c r="H523" s="75"/>
      <c r="I523" s="75"/>
      <c r="J523" s="75"/>
      <c r="K523" s="75"/>
      <c r="L523" s="75"/>
      <c r="M523" s="75"/>
      <c r="N523" s="75"/>
      <c r="O523" s="75"/>
      <c r="P523" s="75"/>
      <c r="Q523" s="75"/>
      <c r="R523" s="75"/>
      <c r="S523" s="75"/>
      <c r="T523" s="75"/>
      <c r="U523" s="75"/>
      <c r="V523" s="7"/>
      <c r="W523" s="122"/>
      <c r="X523" s="122"/>
      <c r="Y523" s="122"/>
      <c r="Z523" s="122"/>
      <c r="AA523" s="122"/>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C523" s="7"/>
      <c r="BD523" s="7"/>
      <c r="BE523" s="7"/>
      <c r="BF523" s="7"/>
      <c r="BG523" s="7"/>
      <c r="BH523" s="7"/>
      <c r="BI523" s="7"/>
      <c r="BL523" s="7"/>
      <c r="BM523" s="7"/>
      <c r="BN523" s="7"/>
      <c r="BO523" s="7"/>
      <c r="BP523" s="7"/>
      <c r="BQ523" s="7"/>
      <c r="BR523" s="7"/>
    </row>
    <row r="524" spans="1:76" s="66" customFormat="1" x14ac:dyDescent="0.3">
      <c r="A524" s="75"/>
      <c r="B524" s="75"/>
      <c r="C524" s="75"/>
      <c r="D524" s="75"/>
      <c r="E524" s="75"/>
      <c r="F524" s="75"/>
      <c r="G524" s="75"/>
      <c r="H524" s="75"/>
      <c r="I524" s="75"/>
      <c r="J524" s="75"/>
      <c r="K524" s="75"/>
      <c r="L524" s="75"/>
      <c r="M524" s="75"/>
      <c r="N524" s="75"/>
      <c r="O524" s="75"/>
      <c r="P524" s="75"/>
      <c r="Q524" s="75"/>
      <c r="R524" s="75"/>
      <c r="S524" s="75"/>
      <c r="T524" s="75"/>
      <c r="U524" s="75"/>
      <c r="V524" s="7"/>
      <c r="W524" s="122"/>
      <c r="X524" s="122"/>
      <c r="Y524" s="122"/>
      <c r="Z524" s="122"/>
      <c r="AA524" s="122"/>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C524" s="7"/>
      <c r="BD524" s="7"/>
      <c r="BE524" s="7"/>
      <c r="BF524" s="7"/>
      <c r="BG524" s="7"/>
      <c r="BH524" s="7"/>
      <c r="BI524" s="7"/>
      <c r="BL524" s="7"/>
      <c r="BM524" s="7"/>
      <c r="BN524" s="7"/>
      <c r="BO524" s="7"/>
      <c r="BP524" s="7"/>
      <c r="BQ524" s="7"/>
      <c r="BR524" s="7"/>
    </row>
    <row r="525" spans="1:76" s="66" customFormat="1" x14ac:dyDescent="0.3">
      <c r="A525" s="75"/>
      <c r="B525" s="75"/>
      <c r="C525" s="75"/>
      <c r="D525" s="75"/>
      <c r="E525" s="75"/>
      <c r="F525" s="75"/>
      <c r="G525" s="75"/>
      <c r="H525" s="75"/>
      <c r="I525" s="75"/>
      <c r="J525" s="75"/>
      <c r="K525" s="75"/>
      <c r="L525" s="75"/>
      <c r="M525" s="75"/>
      <c r="N525" s="75"/>
      <c r="O525" s="75"/>
      <c r="P525" s="75"/>
      <c r="Q525" s="75"/>
      <c r="R525" s="75"/>
      <c r="S525" s="75"/>
      <c r="T525" s="75"/>
      <c r="U525" s="75"/>
      <c r="V525" s="133"/>
      <c r="W525" s="134"/>
      <c r="X525" s="134"/>
      <c r="Y525" s="134"/>
      <c r="Z525" s="134"/>
      <c r="AA525" s="134"/>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C525" s="7"/>
      <c r="BD525" s="7"/>
      <c r="BE525" s="7"/>
      <c r="BF525" s="7"/>
      <c r="BG525" s="7"/>
      <c r="BH525" s="7"/>
      <c r="BI525" s="7"/>
      <c r="BL525" s="7"/>
      <c r="BM525" s="7"/>
      <c r="BN525" s="7"/>
      <c r="BO525" s="7"/>
      <c r="BP525" s="7"/>
      <c r="BQ525" s="7"/>
      <c r="BR525" s="7"/>
    </row>
    <row r="526" spans="1:76" s="66" customFormat="1" x14ac:dyDescent="0.3">
      <c r="A526" s="75"/>
      <c r="B526" s="75"/>
      <c r="C526" s="75"/>
      <c r="D526" s="75"/>
      <c r="E526" s="75"/>
      <c r="F526" s="75"/>
      <c r="G526" s="75"/>
      <c r="H526" s="75"/>
      <c r="I526" s="75"/>
      <c r="J526" s="75"/>
      <c r="K526" s="75"/>
      <c r="L526" s="75"/>
      <c r="M526" s="75"/>
      <c r="N526" s="75"/>
      <c r="O526" s="75"/>
      <c r="P526" s="75"/>
      <c r="Q526" s="75"/>
      <c r="R526" s="75"/>
      <c r="S526" s="75"/>
      <c r="T526" s="75"/>
      <c r="U526" s="75"/>
      <c r="V526" s="133"/>
      <c r="W526" s="134"/>
      <c r="X526" s="134"/>
      <c r="Y526" s="134"/>
      <c r="Z526" s="134"/>
      <c r="AA526" s="134"/>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C526" s="7"/>
      <c r="BD526" s="7"/>
      <c r="BE526" s="7"/>
      <c r="BF526" s="7"/>
      <c r="BG526" s="7"/>
      <c r="BH526" s="7"/>
      <c r="BI526" s="7"/>
      <c r="BL526" s="7"/>
      <c r="BM526" s="7"/>
      <c r="BN526" s="7"/>
      <c r="BO526" s="7"/>
      <c r="BP526" s="7"/>
      <c r="BQ526" s="7"/>
      <c r="BR526" s="7"/>
    </row>
    <row r="527" spans="1:76" s="66" customFormat="1" x14ac:dyDescent="0.3">
      <c r="A527" s="75"/>
      <c r="B527" s="75"/>
      <c r="C527" s="75"/>
      <c r="D527" s="75"/>
      <c r="E527" s="75"/>
      <c r="F527" s="75"/>
      <c r="G527" s="75"/>
      <c r="H527" s="75"/>
      <c r="I527" s="75"/>
      <c r="J527" s="75"/>
      <c r="K527" s="75"/>
      <c r="L527" s="75"/>
      <c r="M527" s="75"/>
      <c r="N527" s="75"/>
      <c r="O527" s="75"/>
      <c r="P527" s="75"/>
      <c r="Q527" s="75"/>
      <c r="R527" s="75"/>
      <c r="S527" s="75"/>
      <c r="T527" s="75"/>
      <c r="U527" s="75"/>
      <c r="V527" s="133"/>
      <c r="W527" s="134"/>
      <c r="X527" s="134"/>
      <c r="Y527" s="134"/>
      <c r="Z527" s="134"/>
      <c r="AA527" s="134"/>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C527" s="7"/>
      <c r="BD527" s="7"/>
      <c r="BE527" s="7"/>
      <c r="BF527" s="7"/>
      <c r="BG527" s="7"/>
      <c r="BH527" s="7"/>
      <c r="BI527" s="7"/>
      <c r="BL527" s="7"/>
      <c r="BM527" s="7"/>
      <c r="BN527" s="7"/>
      <c r="BO527" s="7"/>
      <c r="BP527" s="7"/>
      <c r="BQ527" s="7"/>
      <c r="BR527" s="7"/>
    </row>
    <row r="528" spans="1:76" s="66" customFormat="1" x14ac:dyDescent="0.3">
      <c r="A528" s="75"/>
      <c r="B528" s="75"/>
      <c r="C528" s="75"/>
      <c r="D528" s="75"/>
      <c r="E528" s="75"/>
      <c r="F528" s="75"/>
      <c r="G528" s="75"/>
      <c r="H528" s="75"/>
      <c r="I528" s="75"/>
      <c r="J528" s="75"/>
      <c r="K528" s="75"/>
      <c r="L528" s="75"/>
      <c r="M528" s="75"/>
      <c r="N528" s="75"/>
      <c r="O528" s="75"/>
      <c r="P528" s="75"/>
      <c r="Q528" s="75"/>
      <c r="R528" s="75"/>
      <c r="S528" s="75"/>
      <c r="T528" s="75"/>
      <c r="U528" s="75"/>
      <c r="V528" s="133"/>
      <c r="W528" s="134"/>
      <c r="X528" s="134"/>
      <c r="Y528" s="134"/>
      <c r="Z528" s="134"/>
      <c r="AA528" s="134"/>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C528" s="7"/>
      <c r="BD528" s="7"/>
      <c r="BE528" s="7"/>
      <c r="BF528" s="7"/>
      <c r="BG528" s="7"/>
      <c r="BH528" s="7"/>
      <c r="BI528" s="7"/>
      <c r="BL528" s="7"/>
      <c r="BM528" s="7"/>
      <c r="BN528" s="7"/>
      <c r="BO528" s="7"/>
      <c r="BP528" s="7"/>
      <c r="BQ528" s="7"/>
      <c r="BR528" s="7"/>
    </row>
    <row r="529" spans="1:70" s="66" customFormat="1" x14ac:dyDescent="0.3">
      <c r="A529" s="75"/>
      <c r="B529" s="75"/>
      <c r="C529" s="75"/>
      <c r="D529" s="75"/>
      <c r="E529" s="75"/>
      <c r="F529" s="75"/>
      <c r="G529" s="75"/>
      <c r="H529" s="75"/>
      <c r="I529" s="75"/>
      <c r="J529" s="75"/>
      <c r="K529" s="75"/>
      <c r="L529" s="75"/>
      <c r="M529" s="75"/>
      <c r="N529" s="75"/>
      <c r="O529" s="75"/>
      <c r="P529" s="75"/>
      <c r="Q529" s="75"/>
      <c r="R529" s="75"/>
      <c r="S529" s="75"/>
      <c r="T529" s="75"/>
      <c r="U529" s="75"/>
      <c r="V529" s="133"/>
      <c r="W529" s="134"/>
      <c r="X529" s="134"/>
      <c r="Y529" s="134"/>
      <c r="Z529" s="134"/>
      <c r="AA529" s="134"/>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C529" s="7"/>
      <c r="BD529" s="7"/>
      <c r="BE529" s="7"/>
      <c r="BF529" s="7"/>
      <c r="BG529" s="7"/>
      <c r="BH529" s="7"/>
      <c r="BI529" s="7"/>
      <c r="BL529" s="7"/>
      <c r="BM529" s="7"/>
      <c r="BN529" s="7"/>
      <c r="BO529" s="7"/>
      <c r="BP529" s="7"/>
      <c r="BQ529" s="7"/>
      <c r="BR529" s="7"/>
    </row>
    <row r="530" spans="1:70" s="66" customFormat="1" x14ac:dyDescent="0.3">
      <c r="A530" s="75"/>
      <c r="B530" s="75"/>
      <c r="C530" s="75"/>
      <c r="D530" s="75"/>
      <c r="E530" s="75"/>
      <c r="F530" s="75"/>
      <c r="G530" s="75"/>
      <c r="H530" s="75"/>
      <c r="I530" s="75"/>
      <c r="J530" s="75"/>
      <c r="K530" s="75"/>
      <c r="L530" s="75"/>
      <c r="M530" s="75"/>
      <c r="N530" s="75"/>
      <c r="O530" s="75"/>
      <c r="P530" s="75"/>
      <c r="Q530" s="75"/>
      <c r="R530" s="75"/>
      <c r="S530" s="75"/>
      <c r="T530" s="75"/>
      <c r="U530" s="75"/>
      <c r="V530" s="133"/>
      <c r="W530" s="134"/>
      <c r="X530" s="134"/>
      <c r="Y530" s="134"/>
      <c r="Z530" s="134"/>
      <c r="AA530" s="134"/>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C530" s="7"/>
      <c r="BD530" s="7"/>
      <c r="BE530" s="7"/>
      <c r="BF530" s="7"/>
      <c r="BG530" s="7"/>
      <c r="BH530" s="7"/>
      <c r="BI530" s="7"/>
      <c r="BL530" s="7"/>
      <c r="BM530" s="7"/>
      <c r="BN530" s="7"/>
      <c r="BO530" s="7"/>
      <c r="BP530" s="7"/>
      <c r="BQ530" s="7"/>
      <c r="BR530" s="7"/>
    </row>
    <row r="531" spans="1:70" s="66" customFormat="1" x14ac:dyDescent="0.3">
      <c r="V531" s="133"/>
      <c r="W531" s="134"/>
      <c r="X531" s="134"/>
      <c r="Y531" s="134"/>
      <c r="Z531" s="134"/>
      <c r="AA531" s="134"/>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C531" s="7"/>
      <c r="BD531" s="7"/>
      <c r="BE531" s="7"/>
      <c r="BF531" s="7"/>
      <c r="BG531" s="7"/>
      <c r="BH531" s="7"/>
      <c r="BI531" s="7"/>
      <c r="BL531" s="7"/>
      <c r="BM531" s="7"/>
      <c r="BN531" s="7"/>
      <c r="BO531" s="7"/>
      <c r="BP531" s="7"/>
      <c r="BQ531" s="7"/>
      <c r="BR531" s="7"/>
    </row>
    <row r="532" spans="1:70" s="66" customFormat="1" x14ac:dyDescent="0.3">
      <c r="V532" s="133"/>
      <c r="W532" s="134"/>
      <c r="X532" s="134"/>
      <c r="Y532" s="134"/>
      <c r="Z532" s="134"/>
      <c r="AA532" s="134"/>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C532" s="7"/>
      <c r="BD532" s="7"/>
      <c r="BE532" s="7"/>
      <c r="BF532" s="7"/>
      <c r="BG532" s="7"/>
      <c r="BH532" s="7"/>
      <c r="BI532" s="7"/>
      <c r="BL532" s="7"/>
      <c r="BM532" s="7"/>
      <c r="BN532" s="7"/>
      <c r="BO532" s="7"/>
      <c r="BP532" s="7"/>
      <c r="BQ532" s="7"/>
      <c r="BR532" s="7"/>
    </row>
    <row r="533" spans="1:70" s="66" customFormat="1" x14ac:dyDescent="0.3">
      <c r="V533" s="133"/>
      <c r="W533" s="134"/>
      <c r="X533" s="134"/>
      <c r="Y533" s="134"/>
      <c r="Z533" s="134"/>
      <c r="AA533" s="134"/>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C533" s="7"/>
      <c r="BD533" s="7"/>
      <c r="BE533" s="7"/>
      <c r="BF533" s="7"/>
      <c r="BG533" s="7"/>
      <c r="BH533" s="7"/>
      <c r="BI533" s="7"/>
      <c r="BL533" s="7"/>
      <c r="BM533" s="7"/>
      <c r="BN533" s="7"/>
      <c r="BO533" s="7"/>
      <c r="BP533" s="7"/>
      <c r="BQ533" s="7"/>
      <c r="BR533" s="7"/>
    </row>
    <row r="534" spans="1:70" s="66" customFormat="1" x14ac:dyDescent="0.3">
      <c r="V534" s="133"/>
      <c r="W534" s="134"/>
      <c r="X534" s="134"/>
      <c r="Y534" s="134"/>
      <c r="Z534" s="134"/>
      <c r="AA534" s="134"/>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C534" s="7"/>
      <c r="BD534" s="7"/>
      <c r="BE534" s="7"/>
      <c r="BF534" s="7"/>
      <c r="BG534" s="7"/>
      <c r="BH534" s="7"/>
      <c r="BI534" s="7"/>
      <c r="BL534" s="7"/>
      <c r="BM534" s="7"/>
      <c r="BN534" s="7"/>
      <c r="BO534" s="7"/>
      <c r="BP534" s="7"/>
      <c r="BQ534" s="7"/>
      <c r="BR534" s="7"/>
    </row>
    <row r="535" spans="1:70" s="66" customFormat="1" x14ac:dyDescent="0.3">
      <c r="V535" s="133"/>
      <c r="W535" s="134"/>
      <c r="X535" s="134"/>
      <c r="Y535" s="134"/>
      <c r="Z535" s="134"/>
      <c r="AA535" s="134"/>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C535" s="7"/>
      <c r="BD535" s="7"/>
      <c r="BE535" s="7"/>
      <c r="BF535" s="7"/>
      <c r="BG535" s="7"/>
      <c r="BH535" s="7"/>
      <c r="BI535" s="7"/>
      <c r="BL535" s="7"/>
      <c r="BM535" s="7"/>
      <c r="BN535" s="7"/>
      <c r="BO535" s="7"/>
      <c r="BP535" s="7"/>
      <c r="BQ535" s="7"/>
      <c r="BR535" s="7"/>
    </row>
    <row r="536" spans="1:70" s="66" customFormat="1" x14ac:dyDescent="0.3">
      <c r="V536" s="133"/>
      <c r="W536" s="134"/>
      <c r="X536" s="134"/>
      <c r="Y536" s="134"/>
      <c r="Z536" s="134"/>
      <c r="AA536" s="134"/>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C536" s="7"/>
      <c r="BD536" s="7"/>
      <c r="BE536" s="7"/>
      <c r="BF536" s="7"/>
      <c r="BG536" s="7"/>
      <c r="BH536" s="7"/>
      <c r="BI536" s="7"/>
      <c r="BL536" s="7"/>
      <c r="BM536" s="7"/>
      <c r="BN536" s="7"/>
      <c r="BO536" s="7"/>
      <c r="BP536" s="7"/>
      <c r="BQ536" s="7"/>
      <c r="BR536" s="7"/>
    </row>
    <row r="537" spans="1:70" s="66" customFormat="1" x14ac:dyDescent="0.3">
      <c r="V537" s="133"/>
      <c r="W537" s="134"/>
      <c r="X537" s="134"/>
      <c r="Y537" s="134"/>
      <c r="Z537" s="134"/>
      <c r="AA537" s="134"/>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C537" s="7"/>
      <c r="BD537" s="7"/>
      <c r="BE537" s="7"/>
      <c r="BF537" s="7"/>
      <c r="BG537" s="7"/>
      <c r="BH537" s="7"/>
      <c r="BI537" s="7"/>
      <c r="BL537" s="7"/>
      <c r="BM537" s="7"/>
      <c r="BN537" s="7"/>
      <c r="BO537" s="7"/>
      <c r="BP537" s="7"/>
      <c r="BQ537" s="7"/>
      <c r="BR537" s="7"/>
    </row>
    <row r="538" spans="1:70" s="66" customFormat="1" x14ac:dyDescent="0.3">
      <c r="V538" s="133"/>
      <c r="W538" s="134"/>
      <c r="X538" s="134"/>
      <c r="Y538" s="134"/>
      <c r="Z538" s="134"/>
      <c r="AA538" s="134"/>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C538" s="7"/>
      <c r="BD538" s="7"/>
      <c r="BE538" s="7"/>
      <c r="BF538" s="7"/>
      <c r="BG538" s="7"/>
      <c r="BH538" s="7"/>
      <c r="BI538" s="7"/>
      <c r="BL538" s="7"/>
      <c r="BM538" s="7"/>
      <c r="BN538" s="7"/>
      <c r="BO538" s="7"/>
      <c r="BP538" s="7"/>
      <c r="BQ538" s="7"/>
      <c r="BR538" s="7"/>
    </row>
    <row r="539" spans="1:70" s="66" customFormat="1" x14ac:dyDescent="0.3">
      <c r="V539" s="133"/>
      <c r="W539" s="134"/>
      <c r="X539" s="134"/>
      <c r="Y539" s="134"/>
      <c r="Z539" s="134"/>
      <c r="AA539" s="134"/>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C539" s="7"/>
      <c r="BD539" s="7"/>
      <c r="BE539" s="7"/>
      <c r="BF539" s="7"/>
      <c r="BG539" s="7"/>
      <c r="BH539" s="7"/>
      <c r="BI539" s="7"/>
      <c r="BL539" s="7"/>
      <c r="BM539" s="7"/>
      <c r="BN539" s="7"/>
      <c r="BO539" s="7"/>
      <c r="BP539" s="7"/>
      <c r="BQ539" s="7"/>
      <c r="BR539" s="7"/>
    </row>
    <row r="540" spans="1:70" s="66" customFormat="1" x14ac:dyDescent="0.3">
      <c r="V540" s="133"/>
      <c r="W540" s="134"/>
      <c r="X540" s="134"/>
      <c r="Y540" s="134"/>
      <c r="Z540" s="134"/>
      <c r="AA540" s="134"/>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C540" s="7"/>
      <c r="BD540" s="7"/>
      <c r="BE540" s="7"/>
      <c r="BF540" s="7"/>
      <c r="BG540" s="7"/>
      <c r="BH540" s="7"/>
      <c r="BI540" s="7"/>
      <c r="BL540" s="7"/>
      <c r="BM540" s="7"/>
      <c r="BN540" s="7"/>
      <c r="BO540" s="7"/>
      <c r="BP540" s="7"/>
      <c r="BQ540" s="7"/>
      <c r="BR540" s="7"/>
    </row>
    <row r="541" spans="1:70" s="66" customFormat="1" x14ac:dyDescent="0.3">
      <c r="V541" s="133"/>
      <c r="W541" s="134"/>
      <c r="X541" s="134"/>
      <c r="Y541" s="134"/>
      <c r="Z541" s="134"/>
      <c r="AA541" s="134"/>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C541" s="7"/>
      <c r="BD541" s="7"/>
      <c r="BE541" s="7"/>
      <c r="BF541" s="7"/>
      <c r="BG541" s="7"/>
      <c r="BH541" s="7"/>
      <c r="BI541" s="7"/>
      <c r="BL541" s="7"/>
      <c r="BM541" s="7"/>
      <c r="BN541" s="7"/>
      <c r="BO541" s="7"/>
      <c r="BP541" s="7"/>
      <c r="BQ541" s="7"/>
      <c r="BR541" s="7"/>
    </row>
    <row r="542" spans="1:70" s="66" customFormat="1" x14ac:dyDescent="0.3">
      <c r="V542" s="133"/>
      <c r="W542" s="134"/>
      <c r="X542" s="134"/>
      <c r="Y542" s="134"/>
      <c r="Z542" s="134"/>
      <c r="AA542" s="134"/>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C542" s="7"/>
      <c r="BD542" s="7"/>
      <c r="BE542" s="7"/>
      <c r="BF542" s="7"/>
      <c r="BG542" s="7"/>
      <c r="BH542" s="7"/>
      <c r="BI542" s="7"/>
      <c r="BL542" s="7"/>
      <c r="BM542" s="7"/>
      <c r="BN542" s="7"/>
      <c r="BO542" s="7"/>
      <c r="BP542" s="7"/>
      <c r="BQ542" s="7"/>
      <c r="BR542" s="7"/>
    </row>
    <row r="543" spans="1:70" s="66" customFormat="1" x14ac:dyDescent="0.3">
      <c r="V543" s="133"/>
      <c r="W543" s="134"/>
      <c r="X543" s="134"/>
      <c r="Y543" s="134"/>
      <c r="Z543" s="134"/>
      <c r="AA543" s="134"/>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C543" s="7"/>
      <c r="BD543" s="7"/>
      <c r="BE543" s="7"/>
      <c r="BF543" s="7"/>
      <c r="BG543" s="7"/>
      <c r="BH543" s="7"/>
      <c r="BI543" s="7"/>
      <c r="BL543" s="7"/>
      <c r="BM543" s="7"/>
      <c r="BN543" s="7"/>
      <c r="BO543" s="7"/>
      <c r="BP543" s="7"/>
      <c r="BQ543" s="7"/>
      <c r="BR543" s="7"/>
    </row>
    <row r="544" spans="1:70" s="66" customFormat="1" x14ac:dyDescent="0.3">
      <c r="V544" s="133"/>
      <c r="W544" s="134"/>
      <c r="X544" s="134"/>
      <c r="Y544" s="134"/>
      <c r="Z544" s="134"/>
      <c r="AA544" s="134"/>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C544" s="7"/>
      <c r="BD544" s="7"/>
      <c r="BE544" s="7"/>
      <c r="BF544" s="7"/>
      <c r="BG544" s="7"/>
      <c r="BH544" s="7"/>
      <c r="BI544" s="7"/>
      <c r="BL544" s="7"/>
      <c r="BM544" s="7"/>
      <c r="BN544" s="7"/>
      <c r="BO544" s="7"/>
      <c r="BP544" s="7"/>
      <c r="BQ544" s="7"/>
      <c r="BR544" s="7"/>
    </row>
    <row r="545" spans="22:70" s="66" customFormat="1" x14ac:dyDescent="0.3">
      <c r="V545" s="133"/>
      <c r="W545" s="134"/>
      <c r="X545" s="134"/>
      <c r="Y545" s="134"/>
      <c r="Z545" s="134"/>
      <c r="AA545" s="134"/>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C545" s="7"/>
      <c r="BD545" s="7"/>
      <c r="BE545" s="7"/>
      <c r="BF545" s="7"/>
      <c r="BG545" s="7"/>
      <c r="BH545" s="7"/>
      <c r="BI545" s="7"/>
      <c r="BL545" s="7"/>
      <c r="BM545" s="7"/>
      <c r="BN545" s="7"/>
      <c r="BO545" s="7"/>
      <c r="BP545" s="7"/>
      <c r="BQ545" s="7"/>
      <c r="BR545" s="7"/>
    </row>
    <row r="546" spans="22:70" s="66" customFormat="1" x14ac:dyDescent="0.3">
      <c r="V546" s="133"/>
      <c r="W546" s="134"/>
      <c r="X546" s="134"/>
      <c r="Y546" s="134"/>
      <c r="Z546" s="134"/>
      <c r="AA546" s="134"/>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C546" s="7"/>
      <c r="BD546" s="7"/>
      <c r="BE546" s="7"/>
      <c r="BF546" s="7"/>
      <c r="BG546" s="7"/>
      <c r="BH546" s="7"/>
      <c r="BI546" s="7"/>
      <c r="BL546" s="7"/>
      <c r="BM546" s="7"/>
      <c r="BN546" s="7"/>
      <c r="BO546" s="7"/>
      <c r="BP546" s="7"/>
      <c r="BQ546" s="7"/>
      <c r="BR546" s="7"/>
    </row>
    <row r="547" spans="22:70" s="66" customFormat="1" x14ac:dyDescent="0.3">
      <c r="V547" s="133"/>
      <c r="W547" s="134"/>
      <c r="X547" s="134"/>
      <c r="Y547" s="134"/>
      <c r="Z547" s="134"/>
      <c r="AA547" s="134"/>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C547" s="7"/>
      <c r="BD547" s="7"/>
      <c r="BE547" s="7"/>
      <c r="BF547" s="7"/>
      <c r="BG547" s="7"/>
      <c r="BH547" s="7"/>
      <c r="BI547" s="7"/>
      <c r="BL547" s="7"/>
      <c r="BM547" s="7"/>
      <c r="BN547" s="7"/>
      <c r="BO547" s="7"/>
      <c r="BP547" s="7"/>
      <c r="BQ547" s="7"/>
      <c r="BR547" s="7"/>
    </row>
    <row r="548" spans="22:70" s="66" customFormat="1" x14ac:dyDescent="0.3">
      <c r="V548" s="133"/>
      <c r="W548" s="134"/>
      <c r="X548" s="134"/>
      <c r="Y548" s="134"/>
      <c r="Z548" s="134"/>
      <c r="AA548" s="134"/>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C548" s="7"/>
      <c r="BD548" s="7"/>
      <c r="BE548" s="7"/>
      <c r="BF548" s="7"/>
      <c r="BG548" s="7"/>
      <c r="BH548" s="7"/>
      <c r="BI548" s="7"/>
      <c r="BL548" s="7"/>
      <c r="BM548" s="7"/>
      <c r="BN548" s="7"/>
      <c r="BO548" s="7"/>
      <c r="BP548" s="7"/>
      <c r="BQ548" s="7"/>
      <c r="BR548" s="7"/>
    </row>
    <row r="549" spans="22:70" s="66" customFormat="1" x14ac:dyDescent="0.3">
      <c r="V549" s="133"/>
      <c r="W549" s="134"/>
      <c r="X549" s="134"/>
      <c r="Y549" s="134"/>
      <c r="Z549" s="134"/>
      <c r="AA549" s="134"/>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C549" s="7"/>
      <c r="BD549" s="7"/>
      <c r="BE549" s="7"/>
      <c r="BF549" s="7"/>
      <c r="BG549" s="7"/>
      <c r="BH549" s="7"/>
      <c r="BI549" s="7"/>
      <c r="BL549" s="7"/>
      <c r="BM549" s="7"/>
      <c r="BN549" s="7"/>
      <c r="BO549" s="7"/>
      <c r="BP549" s="7"/>
      <c r="BQ549" s="7"/>
      <c r="BR549" s="7"/>
    </row>
    <row r="550" spans="22:70" s="66" customFormat="1" x14ac:dyDescent="0.3">
      <c r="V550" s="133"/>
      <c r="W550" s="134"/>
      <c r="X550" s="134"/>
      <c r="Y550" s="134"/>
      <c r="Z550" s="134"/>
      <c r="AA550" s="134"/>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C550" s="7"/>
      <c r="BD550" s="7"/>
      <c r="BE550" s="7"/>
      <c r="BF550" s="7"/>
      <c r="BG550" s="7"/>
      <c r="BH550" s="7"/>
      <c r="BI550" s="7"/>
      <c r="BL550" s="7"/>
      <c r="BM550" s="7"/>
      <c r="BN550" s="7"/>
      <c r="BO550" s="7"/>
      <c r="BP550" s="7"/>
      <c r="BQ550" s="7"/>
      <c r="BR550" s="7"/>
    </row>
    <row r="551" spans="22:70" s="66" customFormat="1" x14ac:dyDescent="0.3">
      <c r="V551" s="133"/>
      <c r="W551" s="134"/>
      <c r="X551" s="134"/>
      <c r="Y551" s="134"/>
      <c r="Z551" s="134"/>
      <c r="AA551" s="134"/>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C551" s="7"/>
      <c r="BD551" s="7"/>
      <c r="BE551" s="7"/>
      <c r="BF551" s="7"/>
      <c r="BG551" s="7"/>
      <c r="BH551" s="7"/>
      <c r="BI551" s="7"/>
      <c r="BL551" s="7"/>
      <c r="BM551" s="7"/>
      <c r="BN551" s="7"/>
      <c r="BO551" s="7"/>
      <c r="BP551" s="7"/>
      <c r="BQ551" s="7"/>
      <c r="BR551" s="7"/>
    </row>
    <row r="552" spans="22:70" s="66" customFormat="1" x14ac:dyDescent="0.3">
      <c r="V552" s="133"/>
      <c r="W552" s="134"/>
      <c r="X552" s="134"/>
      <c r="Y552" s="134"/>
      <c r="Z552" s="134"/>
      <c r="AA552" s="134"/>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C552" s="7"/>
      <c r="BD552" s="7"/>
      <c r="BE552" s="7"/>
      <c r="BF552" s="7"/>
      <c r="BG552" s="7"/>
      <c r="BH552" s="7"/>
      <c r="BI552" s="7"/>
      <c r="BL552" s="7"/>
      <c r="BM552" s="7"/>
      <c r="BN552" s="7"/>
      <c r="BO552" s="7"/>
      <c r="BP552" s="7"/>
      <c r="BQ552" s="7"/>
      <c r="BR552" s="7"/>
    </row>
    <row r="553" spans="22:70" s="66" customFormat="1" x14ac:dyDescent="0.3">
      <c r="V553" s="133"/>
      <c r="W553" s="134"/>
      <c r="X553" s="134"/>
      <c r="Y553" s="134"/>
      <c r="Z553" s="134"/>
      <c r="AA553" s="134"/>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C553" s="7"/>
      <c r="BD553" s="7"/>
      <c r="BE553" s="7"/>
      <c r="BF553" s="7"/>
      <c r="BG553" s="7"/>
      <c r="BH553" s="7"/>
      <c r="BI553" s="7"/>
      <c r="BL553" s="7"/>
      <c r="BM553" s="7"/>
      <c r="BN553" s="7"/>
      <c r="BO553" s="7"/>
      <c r="BP553" s="7"/>
      <c r="BQ553" s="7"/>
      <c r="BR553" s="7"/>
    </row>
    <row r="554" spans="22:70" s="66" customFormat="1" x14ac:dyDescent="0.3">
      <c r="V554" s="133"/>
      <c r="W554" s="134"/>
      <c r="X554" s="134"/>
      <c r="Y554" s="134"/>
      <c r="Z554" s="134"/>
      <c r="AA554" s="134"/>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C554" s="7"/>
      <c r="BD554" s="7"/>
      <c r="BE554" s="7"/>
      <c r="BF554" s="7"/>
      <c r="BG554" s="7"/>
      <c r="BH554" s="7"/>
      <c r="BI554" s="7"/>
      <c r="BL554" s="7"/>
      <c r="BM554" s="7"/>
      <c r="BN554" s="7"/>
      <c r="BO554" s="7"/>
      <c r="BP554" s="7"/>
      <c r="BQ554" s="7"/>
      <c r="BR554" s="7"/>
    </row>
    <row r="555" spans="22:70" s="66" customFormat="1" x14ac:dyDescent="0.3">
      <c r="V555" s="133"/>
      <c r="W555" s="134"/>
      <c r="X555" s="134"/>
      <c r="Y555" s="134"/>
      <c r="Z555" s="134"/>
      <c r="AA555" s="134"/>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C555" s="7"/>
      <c r="BD555" s="7"/>
      <c r="BE555" s="7"/>
      <c r="BF555" s="7"/>
      <c r="BG555" s="7"/>
      <c r="BH555" s="7"/>
      <c r="BI555" s="7"/>
      <c r="BL555" s="7"/>
      <c r="BM555" s="7"/>
      <c r="BN555" s="7"/>
      <c r="BO555" s="7"/>
      <c r="BP555" s="7"/>
      <c r="BQ555" s="7"/>
      <c r="BR555" s="7"/>
    </row>
    <row r="556" spans="22:70" s="66" customFormat="1" x14ac:dyDescent="0.3">
      <c r="V556" s="133"/>
      <c r="W556" s="134"/>
      <c r="X556" s="134"/>
      <c r="Y556" s="134"/>
      <c r="Z556" s="134"/>
      <c r="AA556" s="134"/>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C556" s="7"/>
      <c r="BD556" s="7"/>
      <c r="BE556" s="7"/>
      <c r="BF556" s="7"/>
      <c r="BG556" s="7"/>
      <c r="BH556" s="7"/>
      <c r="BI556" s="7"/>
      <c r="BL556" s="7"/>
      <c r="BM556" s="7"/>
      <c r="BN556" s="7"/>
      <c r="BO556" s="7"/>
      <c r="BP556" s="7"/>
      <c r="BQ556" s="7"/>
      <c r="BR556" s="7"/>
    </row>
    <row r="557" spans="22:70" s="66" customFormat="1" x14ac:dyDescent="0.3">
      <c r="V557" s="133"/>
      <c r="W557" s="134"/>
      <c r="X557" s="134"/>
      <c r="Y557" s="134"/>
      <c r="Z557" s="134"/>
      <c r="AA557" s="134"/>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C557" s="7"/>
      <c r="BD557" s="7"/>
      <c r="BE557" s="7"/>
      <c r="BF557" s="7"/>
      <c r="BG557" s="7"/>
      <c r="BH557" s="7"/>
      <c r="BI557" s="7"/>
      <c r="BL557" s="7"/>
      <c r="BM557" s="7"/>
      <c r="BN557" s="7"/>
      <c r="BO557" s="7"/>
      <c r="BP557" s="7"/>
      <c r="BQ557" s="7"/>
      <c r="BR557" s="7"/>
    </row>
    <row r="558" spans="22:70" s="66" customFormat="1" x14ac:dyDescent="0.3">
      <c r="V558" s="133"/>
      <c r="W558" s="134"/>
      <c r="X558" s="134"/>
      <c r="Y558" s="134"/>
      <c r="Z558" s="134"/>
      <c r="AA558" s="134"/>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C558" s="7"/>
      <c r="BD558" s="7"/>
      <c r="BE558" s="7"/>
      <c r="BF558" s="7"/>
      <c r="BG558" s="7"/>
      <c r="BH558" s="7"/>
      <c r="BI558" s="7"/>
      <c r="BL558" s="7"/>
      <c r="BM558" s="7"/>
      <c r="BN558" s="7"/>
      <c r="BO558" s="7"/>
      <c r="BP558" s="7"/>
      <c r="BQ558" s="7"/>
      <c r="BR558" s="7"/>
    </row>
    <row r="559" spans="22:70" s="66" customFormat="1" x14ac:dyDescent="0.3">
      <c r="V559" s="133"/>
      <c r="W559" s="134"/>
      <c r="X559" s="134"/>
      <c r="Y559" s="134"/>
      <c r="Z559" s="134"/>
      <c r="AA559" s="134"/>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C559" s="7"/>
      <c r="BD559" s="7"/>
      <c r="BE559" s="7"/>
      <c r="BF559" s="7"/>
      <c r="BG559" s="7"/>
      <c r="BH559" s="7"/>
      <c r="BI559" s="7"/>
      <c r="BL559" s="7"/>
      <c r="BM559" s="7"/>
      <c r="BN559" s="7"/>
      <c r="BO559" s="7"/>
      <c r="BP559" s="7"/>
      <c r="BQ559" s="7"/>
      <c r="BR559" s="7"/>
    </row>
    <row r="560" spans="22:70" s="66" customFormat="1" x14ac:dyDescent="0.3">
      <c r="V560" s="133"/>
      <c r="W560" s="134"/>
      <c r="X560" s="134"/>
      <c r="Y560" s="134"/>
      <c r="Z560" s="134"/>
      <c r="AA560" s="134"/>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C560" s="7"/>
      <c r="BD560" s="7"/>
      <c r="BE560" s="7"/>
      <c r="BF560" s="7"/>
      <c r="BG560" s="7"/>
      <c r="BH560" s="7"/>
      <c r="BI560" s="7"/>
      <c r="BL560" s="7"/>
      <c r="BM560" s="7"/>
      <c r="BN560" s="7"/>
      <c r="BO560" s="7"/>
      <c r="BP560" s="7"/>
      <c r="BQ560" s="7"/>
      <c r="BR560" s="7"/>
    </row>
    <row r="561" spans="22:70" s="66" customFormat="1" x14ac:dyDescent="0.3">
      <c r="V561" s="133"/>
      <c r="W561" s="134"/>
      <c r="X561" s="134"/>
      <c r="Y561" s="134"/>
      <c r="Z561" s="134"/>
      <c r="AA561" s="134"/>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C561" s="7"/>
      <c r="BD561" s="7"/>
      <c r="BE561" s="7"/>
      <c r="BF561" s="7"/>
      <c r="BG561" s="7"/>
      <c r="BH561" s="7"/>
      <c r="BI561" s="7"/>
      <c r="BL561" s="7"/>
      <c r="BM561" s="7"/>
      <c r="BN561" s="7"/>
      <c r="BO561" s="7"/>
      <c r="BP561" s="7"/>
      <c r="BQ561" s="7"/>
      <c r="BR561" s="7"/>
    </row>
    <row r="562" spans="22:70" s="66" customFormat="1" x14ac:dyDescent="0.3">
      <c r="V562" s="133"/>
      <c r="W562" s="134"/>
      <c r="X562" s="134"/>
      <c r="Y562" s="134"/>
      <c r="Z562" s="134"/>
      <c r="AA562" s="134"/>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C562" s="7"/>
      <c r="BD562" s="7"/>
      <c r="BE562" s="7"/>
      <c r="BF562" s="7"/>
      <c r="BG562" s="7"/>
      <c r="BH562" s="7"/>
      <c r="BI562" s="7"/>
      <c r="BL562" s="7"/>
      <c r="BM562" s="7"/>
      <c r="BN562" s="7"/>
      <c r="BO562" s="7"/>
      <c r="BP562" s="7"/>
      <c r="BQ562" s="7"/>
      <c r="BR562" s="7"/>
    </row>
    <row r="563" spans="22:70" s="66" customFormat="1" x14ac:dyDescent="0.3">
      <c r="V563" s="133"/>
      <c r="W563" s="134"/>
      <c r="X563" s="134"/>
      <c r="Y563" s="134"/>
      <c r="Z563" s="134"/>
      <c r="AA563" s="134"/>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C563" s="7"/>
      <c r="BD563" s="7"/>
      <c r="BE563" s="7"/>
      <c r="BF563" s="7"/>
      <c r="BG563" s="7"/>
      <c r="BH563" s="7"/>
      <c r="BI563" s="7"/>
      <c r="BL563" s="7"/>
      <c r="BM563" s="7"/>
      <c r="BN563" s="7"/>
      <c r="BO563" s="7"/>
      <c r="BP563" s="7"/>
      <c r="BQ563" s="7"/>
      <c r="BR563" s="7"/>
    </row>
    <row r="564" spans="22:70" s="66" customFormat="1" x14ac:dyDescent="0.3">
      <c r="V564" s="133"/>
      <c r="W564" s="134"/>
      <c r="X564" s="134"/>
      <c r="Y564" s="134"/>
      <c r="Z564" s="134"/>
      <c r="AA564" s="134"/>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C564" s="7"/>
      <c r="BD564" s="7"/>
      <c r="BE564" s="7"/>
      <c r="BF564" s="7"/>
      <c r="BG564" s="7"/>
      <c r="BH564" s="7"/>
      <c r="BI564" s="7"/>
      <c r="BL564" s="7"/>
      <c r="BM564" s="7"/>
      <c r="BN564" s="7"/>
      <c r="BO564" s="7"/>
      <c r="BP564" s="7"/>
      <c r="BQ564" s="7"/>
      <c r="BR564" s="7"/>
    </row>
    <row r="565" spans="22:70" s="66" customFormat="1" x14ac:dyDescent="0.3">
      <c r="V565" s="133"/>
      <c r="W565" s="134"/>
      <c r="X565" s="134"/>
      <c r="Y565" s="134"/>
      <c r="Z565" s="134"/>
      <c r="AA565" s="134"/>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C565" s="7"/>
      <c r="BD565" s="7"/>
      <c r="BE565" s="7"/>
      <c r="BF565" s="7"/>
      <c r="BG565" s="7"/>
      <c r="BH565" s="7"/>
      <c r="BI565" s="7"/>
      <c r="BL565" s="7"/>
      <c r="BM565" s="7"/>
      <c r="BN565" s="7"/>
      <c r="BO565" s="7"/>
      <c r="BP565" s="7"/>
      <c r="BQ565" s="7"/>
      <c r="BR565" s="7"/>
    </row>
    <row r="566" spans="22:70" s="66" customFormat="1" x14ac:dyDescent="0.3">
      <c r="V566" s="133"/>
      <c r="W566" s="134"/>
      <c r="X566" s="134"/>
      <c r="Y566" s="134"/>
      <c r="Z566" s="134"/>
      <c r="AA566" s="134"/>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C566" s="7"/>
      <c r="BD566" s="7"/>
      <c r="BE566" s="7"/>
      <c r="BF566" s="7"/>
      <c r="BG566" s="7"/>
      <c r="BH566" s="7"/>
      <c r="BI566" s="7"/>
      <c r="BL566" s="7"/>
      <c r="BM566" s="7"/>
      <c r="BN566" s="7"/>
      <c r="BO566" s="7"/>
      <c r="BP566" s="7"/>
      <c r="BQ566" s="7"/>
      <c r="BR566" s="7"/>
    </row>
    <row r="567" spans="22:70" s="66" customFormat="1" x14ac:dyDescent="0.3">
      <c r="V567" s="133"/>
      <c r="W567" s="134"/>
      <c r="X567" s="134"/>
      <c r="Y567" s="134"/>
      <c r="Z567" s="134"/>
      <c r="AA567" s="134"/>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C567" s="7"/>
      <c r="BD567" s="7"/>
      <c r="BE567" s="7"/>
      <c r="BF567" s="7"/>
      <c r="BG567" s="7"/>
      <c r="BH567" s="7"/>
      <c r="BI567" s="7"/>
      <c r="BL567" s="7"/>
      <c r="BM567" s="7"/>
      <c r="BN567" s="7"/>
      <c r="BO567" s="7"/>
      <c r="BP567" s="7"/>
      <c r="BQ567" s="7"/>
      <c r="BR567" s="7"/>
    </row>
    <row r="568" spans="22:70" s="66" customFormat="1" x14ac:dyDescent="0.3">
      <c r="V568" s="133"/>
      <c r="W568" s="134"/>
      <c r="X568" s="134"/>
      <c r="Y568" s="134"/>
      <c r="Z568" s="134"/>
      <c r="AA568" s="134"/>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C568" s="7"/>
      <c r="BD568" s="7"/>
      <c r="BE568" s="7"/>
      <c r="BF568" s="7"/>
      <c r="BG568" s="7"/>
      <c r="BH568" s="7"/>
      <c r="BI568" s="7"/>
      <c r="BL568" s="7"/>
      <c r="BM568" s="7"/>
      <c r="BN568" s="7"/>
      <c r="BO568" s="7"/>
      <c r="BP568" s="7"/>
      <c r="BQ568" s="7"/>
      <c r="BR568" s="7"/>
    </row>
    <row r="569" spans="22:70" s="66" customFormat="1" x14ac:dyDescent="0.3">
      <c r="V569" s="133"/>
      <c r="W569" s="134"/>
      <c r="X569" s="134"/>
      <c r="Y569" s="134"/>
      <c r="Z569" s="134"/>
      <c r="AA569" s="134"/>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C569" s="7"/>
      <c r="BD569" s="7"/>
      <c r="BE569" s="7"/>
      <c r="BF569" s="7"/>
      <c r="BG569" s="7"/>
      <c r="BH569" s="7"/>
      <c r="BI569" s="7"/>
      <c r="BL569" s="7"/>
      <c r="BM569" s="7"/>
      <c r="BN569" s="7"/>
      <c r="BO569" s="7"/>
      <c r="BP569" s="7"/>
      <c r="BQ569" s="7"/>
      <c r="BR569" s="7"/>
    </row>
    <row r="570" spans="22:70" s="66" customFormat="1" x14ac:dyDescent="0.3">
      <c r="V570" s="133"/>
      <c r="W570" s="134"/>
      <c r="X570" s="134"/>
      <c r="Y570" s="134"/>
      <c r="Z570" s="134"/>
      <c r="AA570" s="134"/>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C570" s="7"/>
      <c r="BD570" s="7"/>
      <c r="BE570" s="7"/>
      <c r="BF570" s="7"/>
      <c r="BG570" s="7"/>
      <c r="BH570" s="7"/>
      <c r="BI570" s="7"/>
      <c r="BL570" s="7"/>
      <c r="BM570" s="7"/>
      <c r="BN570" s="7"/>
      <c r="BO570" s="7"/>
      <c r="BP570" s="7"/>
      <c r="BQ570" s="7"/>
      <c r="BR570" s="7"/>
    </row>
    <row r="571" spans="22:70" s="66" customFormat="1" x14ac:dyDescent="0.3">
      <c r="V571" s="133"/>
      <c r="W571" s="134"/>
      <c r="X571" s="134"/>
      <c r="Y571" s="134"/>
      <c r="Z571" s="134"/>
      <c r="AA571" s="134"/>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C571" s="7"/>
      <c r="BD571" s="7"/>
      <c r="BE571" s="7"/>
      <c r="BF571" s="7"/>
      <c r="BG571" s="7"/>
      <c r="BH571" s="7"/>
      <c r="BI571" s="7"/>
      <c r="BL571" s="7"/>
      <c r="BM571" s="7"/>
      <c r="BN571" s="7"/>
      <c r="BO571" s="7"/>
      <c r="BP571" s="7"/>
      <c r="BQ571" s="7"/>
      <c r="BR571" s="7"/>
    </row>
    <row r="572" spans="22:70" s="66" customFormat="1" x14ac:dyDescent="0.3">
      <c r="V572" s="133"/>
      <c r="W572" s="134"/>
      <c r="X572" s="134"/>
      <c r="Y572" s="134"/>
      <c r="Z572" s="134"/>
      <c r="AA572" s="134"/>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C572" s="7"/>
      <c r="BD572" s="7"/>
      <c r="BE572" s="7"/>
      <c r="BF572" s="7"/>
      <c r="BG572" s="7"/>
      <c r="BH572" s="7"/>
      <c r="BI572" s="7"/>
      <c r="BL572" s="7"/>
      <c r="BM572" s="7"/>
      <c r="BN572" s="7"/>
      <c r="BO572" s="7"/>
      <c r="BP572" s="7"/>
      <c r="BQ572" s="7"/>
      <c r="BR572" s="7"/>
    </row>
    <row r="573" spans="22:70" s="66" customFormat="1" x14ac:dyDescent="0.3">
      <c r="V573" s="133"/>
      <c r="W573" s="134"/>
      <c r="X573" s="134"/>
      <c r="Y573" s="134"/>
      <c r="Z573" s="134"/>
      <c r="AA573" s="134"/>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C573" s="7"/>
      <c r="BD573" s="7"/>
      <c r="BE573" s="7"/>
      <c r="BF573" s="7"/>
      <c r="BG573" s="7"/>
      <c r="BH573" s="7"/>
      <c r="BI573" s="7"/>
      <c r="BL573" s="7"/>
      <c r="BM573" s="7"/>
      <c r="BN573" s="7"/>
      <c r="BO573" s="7"/>
      <c r="BP573" s="7"/>
      <c r="BQ573" s="7"/>
      <c r="BR573" s="7"/>
    </row>
    <row r="574" spans="22:70" s="66" customFormat="1" x14ac:dyDescent="0.3">
      <c r="V574" s="133"/>
      <c r="W574" s="134"/>
      <c r="X574" s="134"/>
      <c r="Y574" s="134"/>
      <c r="Z574" s="134"/>
      <c r="AA574" s="134"/>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C574" s="7"/>
      <c r="BD574" s="7"/>
      <c r="BE574" s="7"/>
      <c r="BF574" s="7"/>
      <c r="BG574" s="7"/>
      <c r="BH574" s="7"/>
      <c r="BI574" s="7"/>
      <c r="BL574" s="7"/>
      <c r="BM574" s="7"/>
      <c r="BN574" s="7"/>
      <c r="BO574" s="7"/>
      <c r="BP574" s="7"/>
      <c r="BQ574" s="7"/>
      <c r="BR574" s="7"/>
    </row>
    <row r="575" spans="22:70" s="66" customFormat="1" x14ac:dyDescent="0.3">
      <c r="V575" s="133"/>
      <c r="W575" s="134"/>
      <c r="X575" s="134"/>
      <c r="Y575" s="134"/>
      <c r="Z575" s="134"/>
      <c r="AA575" s="134"/>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C575" s="7"/>
      <c r="BD575" s="7"/>
      <c r="BE575" s="7"/>
      <c r="BF575" s="7"/>
      <c r="BG575" s="7"/>
      <c r="BH575" s="7"/>
      <c r="BI575" s="7"/>
      <c r="BL575" s="7"/>
      <c r="BM575" s="7"/>
      <c r="BN575" s="7"/>
      <c r="BO575" s="7"/>
      <c r="BP575" s="7"/>
      <c r="BQ575" s="7"/>
      <c r="BR575" s="7"/>
    </row>
    <row r="576" spans="22:70" s="66" customFormat="1" x14ac:dyDescent="0.3">
      <c r="V576" s="133"/>
      <c r="W576" s="134"/>
      <c r="X576" s="134"/>
      <c r="Y576" s="134"/>
      <c r="Z576" s="134"/>
      <c r="AA576" s="134"/>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C576" s="7"/>
      <c r="BD576" s="7"/>
      <c r="BE576" s="7"/>
      <c r="BF576" s="7"/>
      <c r="BG576" s="7"/>
      <c r="BH576" s="7"/>
      <c r="BI576" s="7"/>
      <c r="BL576" s="7"/>
      <c r="BM576" s="7"/>
      <c r="BN576" s="7"/>
      <c r="BO576" s="7"/>
      <c r="BP576" s="7"/>
      <c r="BQ576" s="7"/>
      <c r="BR576" s="7"/>
    </row>
    <row r="577" spans="22:70" s="66" customFormat="1" x14ac:dyDescent="0.3">
      <c r="V577" s="133"/>
      <c r="W577" s="134"/>
      <c r="X577" s="134"/>
      <c r="Y577" s="134"/>
      <c r="Z577" s="134"/>
      <c r="AA577" s="134"/>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C577" s="7"/>
      <c r="BD577" s="7"/>
      <c r="BE577" s="7"/>
      <c r="BF577" s="7"/>
      <c r="BG577" s="7"/>
      <c r="BH577" s="7"/>
      <c r="BI577" s="7"/>
      <c r="BL577" s="7"/>
      <c r="BM577" s="7"/>
      <c r="BN577" s="7"/>
      <c r="BO577" s="7"/>
      <c r="BP577" s="7"/>
      <c r="BQ577" s="7"/>
      <c r="BR577" s="7"/>
    </row>
    <row r="578" spans="22:70" s="66" customFormat="1" x14ac:dyDescent="0.3">
      <c r="V578" s="133"/>
      <c r="W578" s="134"/>
      <c r="X578" s="134"/>
      <c r="Y578" s="134"/>
      <c r="Z578" s="134"/>
      <c r="AA578" s="134"/>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C578" s="7"/>
      <c r="BD578" s="7"/>
      <c r="BE578" s="7"/>
      <c r="BF578" s="7"/>
      <c r="BG578" s="7"/>
      <c r="BH578" s="7"/>
      <c r="BI578" s="7"/>
      <c r="BL578" s="7"/>
      <c r="BM578" s="7"/>
      <c r="BN578" s="7"/>
      <c r="BO578" s="7"/>
      <c r="BP578" s="7"/>
      <c r="BQ578" s="7"/>
      <c r="BR578" s="7"/>
    </row>
    <row r="579" spans="22:70" s="66" customFormat="1" x14ac:dyDescent="0.3">
      <c r="V579" s="133"/>
      <c r="W579" s="134"/>
      <c r="X579" s="134"/>
      <c r="Y579" s="134"/>
      <c r="Z579" s="134"/>
      <c r="AA579" s="134"/>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C579" s="7"/>
      <c r="BD579" s="7"/>
      <c r="BE579" s="7"/>
      <c r="BF579" s="7"/>
      <c r="BG579" s="7"/>
      <c r="BH579" s="7"/>
      <c r="BI579" s="7"/>
      <c r="BL579" s="7"/>
      <c r="BM579" s="7"/>
      <c r="BN579" s="7"/>
      <c r="BO579" s="7"/>
      <c r="BP579" s="7"/>
      <c r="BQ579" s="7"/>
      <c r="BR579" s="7"/>
    </row>
    <row r="580" spans="22:70" s="66" customFormat="1" x14ac:dyDescent="0.3">
      <c r="V580" s="133"/>
      <c r="W580" s="134"/>
      <c r="X580" s="134"/>
      <c r="Y580" s="134"/>
      <c r="Z580" s="134"/>
      <c r="AA580" s="134"/>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C580" s="7"/>
      <c r="BD580" s="7"/>
      <c r="BE580" s="7"/>
      <c r="BF580" s="7"/>
      <c r="BG580" s="7"/>
      <c r="BH580" s="7"/>
      <c r="BI580" s="7"/>
      <c r="BL580" s="7"/>
      <c r="BM580" s="7"/>
      <c r="BN580" s="7"/>
      <c r="BO580" s="7"/>
      <c r="BP580" s="7"/>
      <c r="BQ580" s="7"/>
      <c r="BR580" s="7"/>
    </row>
    <row r="581" spans="22:70" s="66" customFormat="1" x14ac:dyDescent="0.3">
      <c r="V581" s="133"/>
      <c r="W581" s="134"/>
      <c r="X581" s="134"/>
      <c r="Y581" s="134"/>
      <c r="Z581" s="134"/>
      <c r="AA581" s="134"/>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C581" s="7"/>
      <c r="BD581" s="7"/>
      <c r="BE581" s="7"/>
      <c r="BF581" s="7"/>
      <c r="BG581" s="7"/>
      <c r="BH581" s="7"/>
      <c r="BI581" s="7"/>
      <c r="BL581" s="7"/>
      <c r="BM581" s="7"/>
      <c r="BN581" s="7"/>
      <c r="BO581" s="7"/>
      <c r="BP581" s="7"/>
      <c r="BQ581" s="7"/>
      <c r="BR581" s="7"/>
    </row>
    <row r="582" spans="22:70" s="66" customFormat="1" x14ac:dyDescent="0.3">
      <c r="V582" s="133"/>
      <c r="W582" s="134"/>
      <c r="X582" s="134"/>
      <c r="Y582" s="134"/>
      <c r="Z582" s="134"/>
      <c r="AA582" s="134"/>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C582" s="7"/>
      <c r="BD582" s="7"/>
      <c r="BE582" s="7"/>
      <c r="BF582" s="7"/>
      <c r="BG582" s="7"/>
      <c r="BH582" s="7"/>
      <c r="BI582" s="7"/>
      <c r="BL582" s="7"/>
      <c r="BM582" s="7"/>
      <c r="BN582" s="7"/>
      <c r="BO582" s="7"/>
      <c r="BP582" s="7"/>
      <c r="BQ582" s="7"/>
      <c r="BR582" s="7"/>
    </row>
    <row r="583" spans="22:70" s="66" customFormat="1" x14ac:dyDescent="0.3">
      <c r="V583" s="133"/>
      <c r="W583" s="134"/>
      <c r="X583" s="134"/>
      <c r="Y583" s="134"/>
      <c r="Z583" s="134"/>
      <c r="AA583" s="134"/>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C583" s="7"/>
      <c r="BD583" s="7"/>
      <c r="BE583" s="7"/>
      <c r="BF583" s="7"/>
      <c r="BG583" s="7"/>
      <c r="BH583" s="7"/>
      <c r="BI583" s="7"/>
      <c r="BL583" s="7"/>
      <c r="BM583" s="7"/>
      <c r="BN583" s="7"/>
      <c r="BO583" s="7"/>
      <c r="BP583" s="7"/>
      <c r="BQ583" s="7"/>
      <c r="BR583" s="7"/>
    </row>
    <row r="584" spans="22:70" s="66" customFormat="1" x14ac:dyDescent="0.3">
      <c r="V584" s="133"/>
      <c r="W584" s="134"/>
      <c r="X584" s="134"/>
      <c r="Y584" s="134"/>
      <c r="Z584" s="134"/>
      <c r="AA584" s="134"/>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C584" s="7"/>
      <c r="BD584" s="7"/>
      <c r="BE584" s="7"/>
      <c r="BF584" s="7"/>
      <c r="BG584" s="7"/>
      <c r="BH584" s="7"/>
      <c r="BI584" s="7"/>
      <c r="BL584" s="7"/>
      <c r="BM584" s="7"/>
      <c r="BN584" s="7"/>
      <c r="BO584" s="7"/>
      <c r="BP584" s="7"/>
      <c r="BQ584" s="7"/>
      <c r="BR584" s="7"/>
    </row>
    <row r="585" spans="22:70" s="66" customFormat="1" x14ac:dyDescent="0.3">
      <c r="V585" s="133"/>
      <c r="W585" s="134"/>
      <c r="X585" s="134"/>
      <c r="Y585" s="134"/>
      <c r="Z585" s="134"/>
      <c r="AA585" s="134"/>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C585" s="7"/>
      <c r="BD585" s="7"/>
      <c r="BE585" s="7"/>
      <c r="BF585" s="7"/>
      <c r="BG585" s="7"/>
      <c r="BH585" s="7"/>
      <c r="BI585" s="7"/>
      <c r="BL585" s="7"/>
      <c r="BM585" s="7"/>
      <c r="BN585" s="7"/>
      <c r="BO585" s="7"/>
      <c r="BP585" s="7"/>
      <c r="BQ585" s="7"/>
      <c r="BR585" s="7"/>
    </row>
    <row r="586" spans="22:70" s="66" customFormat="1" x14ac:dyDescent="0.3">
      <c r="V586" s="133"/>
      <c r="W586" s="134"/>
      <c r="X586" s="134"/>
      <c r="Y586" s="134"/>
      <c r="Z586" s="134"/>
      <c r="AA586" s="134"/>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C586" s="7"/>
      <c r="BD586" s="7"/>
      <c r="BE586" s="7"/>
      <c r="BF586" s="7"/>
      <c r="BG586" s="7"/>
      <c r="BH586" s="7"/>
      <c r="BI586" s="7"/>
      <c r="BL586" s="7"/>
      <c r="BM586" s="7"/>
      <c r="BN586" s="7"/>
      <c r="BO586" s="7"/>
      <c r="BP586" s="7"/>
      <c r="BQ586" s="7"/>
      <c r="BR586" s="7"/>
    </row>
    <row r="587" spans="22:70" s="66" customFormat="1" x14ac:dyDescent="0.3">
      <c r="V587" s="133"/>
      <c r="W587" s="134"/>
      <c r="X587" s="134"/>
      <c r="Y587" s="134"/>
      <c r="Z587" s="134"/>
      <c r="AA587" s="134"/>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C587" s="7"/>
      <c r="BD587" s="7"/>
      <c r="BE587" s="7"/>
      <c r="BF587" s="7"/>
      <c r="BG587" s="7"/>
      <c r="BH587" s="7"/>
      <c r="BI587" s="7"/>
      <c r="BL587" s="7"/>
      <c r="BM587" s="7"/>
      <c r="BN587" s="7"/>
      <c r="BO587" s="7"/>
      <c r="BP587" s="7"/>
      <c r="BQ587" s="7"/>
      <c r="BR587" s="7"/>
    </row>
    <row r="588" spans="22:70" s="66" customFormat="1" x14ac:dyDescent="0.3">
      <c r="V588" s="133"/>
      <c r="W588" s="134"/>
      <c r="X588" s="134"/>
      <c r="Y588" s="134"/>
      <c r="Z588" s="134"/>
      <c r="AA588" s="134"/>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C588" s="7"/>
      <c r="BD588" s="7"/>
      <c r="BE588" s="7"/>
      <c r="BF588" s="7"/>
      <c r="BG588" s="7"/>
      <c r="BH588" s="7"/>
      <c r="BI588" s="7"/>
      <c r="BL588" s="7"/>
      <c r="BM588" s="7"/>
      <c r="BN588" s="7"/>
      <c r="BO588" s="7"/>
      <c r="BP588" s="7"/>
      <c r="BQ588" s="7"/>
      <c r="BR588" s="7"/>
    </row>
    <row r="589" spans="22:70" s="66" customFormat="1" x14ac:dyDescent="0.3">
      <c r="V589" s="133"/>
      <c r="W589" s="134"/>
      <c r="X589" s="134"/>
      <c r="Y589" s="134"/>
      <c r="Z589" s="134"/>
      <c r="AA589" s="134"/>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C589" s="7"/>
      <c r="BD589" s="7"/>
      <c r="BE589" s="7"/>
      <c r="BF589" s="7"/>
      <c r="BG589" s="7"/>
      <c r="BH589" s="7"/>
      <c r="BI589" s="7"/>
      <c r="BL589" s="7"/>
      <c r="BM589" s="7"/>
      <c r="BN589" s="7"/>
      <c r="BO589" s="7"/>
      <c r="BP589" s="7"/>
      <c r="BQ589" s="7"/>
      <c r="BR589" s="7"/>
    </row>
    <row r="590" spans="22:70" s="66" customFormat="1" x14ac:dyDescent="0.3">
      <c r="V590" s="133"/>
      <c r="W590" s="134"/>
      <c r="X590" s="134"/>
      <c r="Y590" s="134"/>
      <c r="Z590" s="134"/>
      <c r="AA590" s="134"/>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C590" s="7"/>
      <c r="BD590" s="7"/>
      <c r="BE590" s="7"/>
      <c r="BF590" s="7"/>
      <c r="BG590" s="7"/>
      <c r="BH590" s="7"/>
      <c r="BI590" s="7"/>
      <c r="BL590" s="7"/>
      <c r="BM590" s="7"/>
      <c r="BN590" s="7"/>
      <c r="BO590" s="7"/>
      <c r="BP590" s="7"/>
      <c r="BQ590" s="7"/>
      <c r="BR590" s="7"/>
    </row>
    <row r="591" spans="22:70" s="66" customFormat="1" x14ac:dyDescent="0.3">
      <c r="V591" s="133"/>
      <c r="W591" s="134"/>
      <c r="X591" s="134"/>
      <c r="Y591" s="134"/>
      <c r="Z591" s="134"/>
      <c r="AA591" s="134"/>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C591" s="7"/>
      <c r="BD591" s="7"/>
      <c r="BE591" s="7"/>
      <c r="BF591" s="7"/>
      <c r="BG591" s="7"/>
      <c r="BH591" s="7"/>
      <c r="BI591" s="7"/>
      <c r="BL591" s="7"/>
      <c r="BM591" s="7"/>
      <c r="BN591" s="7"/>
      <c r="BO591" s="7"/>
      <c r="BP591" s="7"/>
      <c r="BQ591" s="7"/>
      <c r="BR591" s="7"/>
    </row>
    <row r="592" spans="22:70" s="66" customFormat="1" x14ac:dyDescent="0.3">
      <c r="V592" s="133"/>
      <c r="W592" s="134"/>
      <c r="X592" s="134"/>
      <c r="Y592" s="134"/>
      <c r="Z592" s="134"/>
      <c r="AA592" s="134"/>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C592" s="7"/>
      <c r="BD592" s="7"/>
      <c r="BE592" s="7"/>
      <c r="BF592" s="7"/>
      <c r="BG592" s="7"/>
      <c r="BH592" s="7"/>
      <c r="BI592" s="7"/>
      <c r="BL592" s="7"/>
      <c r="BM592" s="7"/>
      <c r="BN592" s="7"/>
      <c r="BO592" s="7"/>
      <c r="BP592" s="7"/>
      <c r="BQ592" s="7"/>
      <c r="BR592" s="7"/>
    </row>
    <row r="593" spans="22:70" s="66" customFormat="1" x14ac:dyDescent="0.3">
      <c r="V593" s="133"/>
      <c r="W593" s="134"/>
      <c r="X593" s="134"/>
      <c r="Y593" s="134"/>
      <c r="Z593" s="134"/>
      <c r="AA593" s="134"/>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C593" s="7"/>
      <c r="BD593" s="7"/>
      <c r="BE593" s="7"/>
      <c r="BF593" s="7"/>
      <c r="BG593" s="7"/>
      <c r="BH593" s="7"/>
      <c r="BI593" s="7"/>
      <c r="BL593" s="7"/>
      <c r="BM593" s="7"/>
      <c r="BN593" s="7"/>
      <c r="BO593" s="7"/>
      <c r="BP593" s="7"/>
      <c r="BQ593" s="7"/>
      <c r="BR593" s="7"/>
    </row>
    <row r="594" spans="22:70" s="66" customFormat="1" x14ac:dyDescent="0.3">
      <c r="V594" s="133"/>
      <c r="W594" s="134"/>
      <c r="X594" s="134"/>
      <c r="Y594" s="134"/>
      <c r="Z594" s="134"/>
      <c r="AA594" s="134"/>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C594" s="7"/>
      <c r="BD594" s="7"/>
      <c r="BE594" s="7"/>
      <c r="BF594" s="7"/>
      <c r="BG594" s="7"/>
      <c r="BH594" s="7"/>
      <c r="BI594" s="7"/>
      <c r="BL594" s="7"/>
      <c r="BM594" s="7"/>
      <c r="BN594" s="7"/>
      <c r="BO594" s="7"/>
      <c r="BP594" s="7"/>
      <c r="BQ594" s="7"/>
      <c r="BR594" s="7"/>
    </row>
    <row r="595" spans="22:70" s="66" customFormat="1" x14ac:dyDescent="0.3">
      <c r="V595" s="133"/>
      <c r="W595" s="134"/>
      <c r="X595" s="134"/>
      <c r="Y595" s="134"/>
      <c r="Z595" s="134"/>
      <c r="AA595" s="134"/>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C595" s="7"/>
      <c r="BD595" s="7"/>
      <c r="BE595" s="7"/>
      <c r="BF595" s="7"/>
      <c r="BG595" s="7"/>
      <c r="BH595" s="7"/>
      <c r="BI595" s="7"/>
      <c r="BL595" s="7"/>
      <c r="BM595" s="7"/>
      <c r="BN595" s="7"/>
      <c r="BO595" s="7"/>
      <c r="BP595" s="7"/>
      <c r="BQ595" s="7"/>
      <c r="BR595" s="7"/>
    </row>
    <row r="596" spans="22:70" s="66" customFormat="1" x14ac:dyDescent="0.3">
      <c r="V596" s="133"/>
      <c r="W596" s="134"/>
      <c r="X596" s="134"/>
      <c r="Y596" s="134"/>
      <c r="Z596" s="134"/>
      <c r="AA596" s="134"/>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C596" s="7"/>
      <c r="BD596" s="7"/>
      <c r="BE596" s="7"/>
      <c r="BF596" s="7"/>
      <c r="BG596" s="7"/>
      <c r="BH596" s="7"/>
      <c r="BI596" s="7"/>
      <c r="BL596" s="7"/>
      <c r="BM596" s="7"/>
      <c r="BN596" s="7"/>
      <c r="BO596" s="7"/>
      <c r="BP596" s="7"/>
      <c r="BQ596" s="7"/>
      <c r="BR596" s="7"/>
    </row>
    <row r="597" spans="22:70" s="66" customFormat="1" x14ac:dyDescent="0.3">
      <c r="V597" s="133"/>
      <c r="W597" s="134"/>
      <c r="X597" s="134"/>
      <c r="Y597" s="134"/>
      <c r="Z597" s="134"/>
      <c r="AA597" s="134"/>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C597" s="7"/>
      <c r="BD597" s="7"/>
      <c r="BE597" s="7"/>
      <c r="BF597" s="7"/>
      <c r="BG597" s="7"/>
      <c r="BH597" s="7"/>
      <c r="BI597" s="7"/>
      <c r="BL597" s="7"/>
      <c r="BM597" s="7"/>
      <c r="BN597" s="7"/>
      <c r="BO597" s="7"/>
      <c r="BP597" s="7"/>
      <c r="BQ597" s="7"/>
      <c r="BR597" s="7"/>
    </row>
    <row r="598" spans="22:70" s="66" customFormat="1" x14ac:dyDescent="0.3">
      <c r="V598" s="133"/>
      <c r="W598" s="134"/>
      <c r="X598" s="134"/>
      <c r="Y598" s="134"/>
      <c r="Z598" s="134"/>
      <c r="AA598" s="134"/>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C598" s="7"/>
      <c r="BD598" s="7"/>
      <c r="BE598" s="7"/>
      <c r="BF598" s="7"/>
      <c r="BG598" s="7"/>
      <c r="BH598" s="7"/>
      <c r="BI598" s="7"/>
      <c r="BL598" s="7"/>
      <c r="BM598" s="7"/>
      <c r="BN598" s="7"/>
      <c r="BO598" s="7"/>
      <c r="BP598" s="7"/>
      <c r="BQ598" s="7"/>
      <c r="BR598" s="7"/>
    </row>
    <row r="599" spans="22:70" s="66" customFormat="1" x14ac:dyDescent="0.3">
      <c r="V599" s="133"/>
      <c r="W599" s="134"/>
      <c r="X599" s="134"/>
      <c r="Y599" s="134"/>
      <c r="Z599" s="134"/>
      <c r="AA599" s="134"/>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C599" s="7"/>
      <c r="BD599" s="7"/>
      <c r="BE599" s="7"/>
      <c r="BF599" s="7"/>
      <c r="BG599" s="7"/>
      <c r="BH599" s="7"/>
      <c r="BI599" s="7"/>
      <c r="BL599" s="7"/>
      <c r="BM599" s="7"/>
      <c r="BN599" s="7"/>
      <c r="BO599" s="7"/>
      <c r="BP599" s="7"/>
      <c r="BQ599" s="7"/>
      <c r="BR599" s="7"/>
    </row>
    <row r="600" spans="22:70" s="66" customFormat="1" x14ac:dyDescent="0.3">
      <c r="V600" s="133"/>
      <c r="W600" s="134"/>
      <c r="X600" s="134"/>
      <c r="Y600" s="134"/>
      <c r="Z600" s="134"/>
      <c r="AA600" s="134"/>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C600" s="7"/>
      <c r="BD600" s="7"/>
      <c r="BE600" s="7"/>
      <c r="BF600" s="7"/>
      <c r="BG600" s="7"/>
      <c r="BH600" s="7"/>
      <c r="BI600" s="7"/>
      <c r="BL600" s="7"/>
      <c r="BM600" s="7"/>
      <c r="BN600" s="7"/>
      <c r="BO600" s="7"/>
      <c r="BP600" s="7"/>
      <c r="BQ600" s="7"/>
      <c r="BR600" s="7"/>
    </row>
    <row r="601" spans="22:70" s="66" customFormat="1" x14ac:dyDescent="0.3">
      <c r="V601" s="133"/>
      <c r="W601" s="134"/>
      <c r="X601" s="134"/>
      <c r="Y601" s="134"/>
      <c r="Z601" s="134"/>
      <c r="AA601" s="134"/>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C601" s="7"/>
      <c r="BD601" s="7"/>
      <c r="BE601" s="7"/>
      <c r="BF601" s="7"/>
      <c r="BG601" s="7"/>
      <c r="BH601" s="7"/>
      <c r="BI601" s="7"/>
      <c r="BL601" s="7"/>
      <c r="BM601" s="7"/>
      <c r="BN601" s="7"/>
      <c r="BO601" s="7"/>
      <c r="BP601" s="7"/>
      <c r="BQ601" s="7"/>
      <c r="BR601" s="7"/>
    </row>
    <row r="602" spans="22:70" s="66" customFormat="1" x14ac:dyDescent="0.3">
      <c r="V602" s="133"/>
      <c r="W602" s="134"/>
      <c r="X602" s="134"/>
      <c r="Y602" s="134"/>
      <c r="Z602" s="134"/>
      <c r="AA602" s="134"/>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C602" s="7"/>
      <c r="BD602" s="7"/>
      <c r="BE602" s="7"/>
      <c r="BF602" s="7"/>
      <c r="BG602" s="7"/>
      <c r="BH602" s="7"/>
      <c r="BI602" s="7"/>
      <c r="BL602" s="7"/>
      <c r="BM602" s="7"/>
      <c r="BN602" s="7"/>
      <c r="BO602" s="7"/>
      <c r="BP602" s="7"/>
      <c r="BQ602" s="7"/>
      <c r="BR602" s="7"/>
    </row>
    <row r="603" spans="22:70" s="66" customFormat="1" x14ac:dyDescent="0.3">
      <c r="V603" s="133"/>
      <c r="W603" s="134"/>
      <c r="X603" s="134"/>
      <c r="Y603" s="134"/>
      <c r="Z603" s="134"/>
      <c r="AA603" s="134"/>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C603" s="7"/>
      <c r="BD603" s="7"/>
      <c r="BE603" s="7"/>
      <c r="BF603" s="7"/>
      <c r="BG603" s="7"/>
      <c r="BH603" s="7"/>
      <c r="BI603" s="7"/>
      <c r="BL603" s="7"/>
      <c r="BM603" s="7"/>
      <c r="BN603" s="7"/>
      <c r="BO603" s="7"/>
      <c r="BP603" s="7"/>
      <c r="BQ603" s="7"/>
      <c r="BR603" s="7"/>
    </row>
    <row r="604" spans="22:70" s="66" customFormat="1" x14ac:dyDescent="0.3">
      <c r="V604" s="133"/>
      <c r="W604" s="134"/>
      <c r="X604" s="134"/>
      <c r="Y604" s="134"/>
      <c r="Z604" s="134"/>
      <c r="AA604" s="134"/>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C604" s="7"/>
      <c r="BD604" s="7"/>
      <c r="BE604" s="7"/>
      <c r="BF604" s="7"/>
      <c r="BG604" s="7"/>
      <c r="BH604" s="7"/>
      <c r="BI604" s="7"/>
      <c r="BL604" s="7"/>
      <c r="BM604" s="7"/>
      <c r="BN604" s="7"/>
      <c r="BO604" s="7"/>
      <c r="BP604" s="7"/>
      <c r="BQ604" s="7"/>
      <c r="BR604" s="7"/>
    </row>
    <row r="605" spans="22:70" s="66" customFormat="1" x14ac:dyDescent="0.3">
      <c r="V605" s="133"/>
      <c r="W605" s="134"/>
      <c r="X605" s="134"/>
      <c r="Y605" s="134"/>
      <c r="Z605" s="134"/>
      <c r="AA605" s="134"/>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C605" s="7"/>
      <c r="BD605" s="7"/>
      <c r="BE605" s="7"/>
      <c r="BF605" s="7"/>
      <c r="BG605" s="7"/>
      <c r="BH605" s="7"/>
      <c r="BI605" s="7"/>
      <c r="BL605" s="7"/>
      <c r="BM605" s="7"/>
      <c r="BN605" s="7"/>
      <c r="BO605" s="7"/>
      <c r="BP605" s="7"/>
      <c r="BQ605" s="7"/>
      <c r="BR605" s="7"/>
    </row>
    <row r="606" spans="22:70" s="66" customFormat="1" x14ac:dyDescent="0.3">
      <c r="V606" s="133"/>
      <c r="W606" s="134"/>
      <c r="X606" s="134"/>
      <c r="Y606" s="134"/>
      <c r="Z606" s="134"/>
      <c r="AA606" s="134"/>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C606" s="7"/>
      <c r="BD606" s="7"/>
      <c r="BE606" s="7"/>
      <c r="BF606" s="7"/>
      <c r="BG606" s="7"/>
      <c r="BH606" s="7"/>
      <c r="BI606" s="7"/>
      <c r="BL606" s="7"/>
      <c r="BM606" s="7"/>
      <c r="BN606" s="7"/>
      <c r="BO606" s="7"/>
      <c r="BP606" s="7"/>
      <c r="BQ606" s="7"/>
      <c r="BR606" s="7"/>
    </row>
    <row r="607" spans="22:70" s="66" customFormat="1" x14ac:dyDescent="0.3">
      <c r="V607" s="133"/>
      <c r="W607" s="134"/>
      <c r="X607" s="134"/>
      <c r="Y607" s="134"/>
      <c r="Z607" s="134"/>
      <c r="AA607" s="134"/>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C607" s="7"/>
      <c r="BD607" s="7"/>
      <c r="BE607" s="7"/>
      <c r="BF607" s="7"/>
      <c r="BG607" s="7"/>
      <c r="BH607" s="7"/>
      <c r="BI607" s="7"/>
      <c r="BL607" s="7"/>
      <c r="BM607" s="7"/>
      <c r="BN607" s="7"/>
      <c r="BO607" s="7"/>
      <c r="BP607" s="7"/>
      <c r="BQ607" s="7"/>
      <c r="BR607" s="7"/>
    </row>
    <row r="608" spans="22:70" s="66" customFormat="1" x14ac:dyDescent="0.3">
      <c r="V608" s="133"/>
      <c r="W608" s="134"/>
      <c r="X608" s="134"/>
      <c r="Y608" s="134"/>
      <c r="Z608" s="134"/>
      <c r="AA608" s="134"/>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C608" s="7"/>
      <c r="BD608" s="7"/>
      <c r="BE608" s="7"/>
      <c r="BF608" s="7"/>
      <c r="BG608" s="7"/>
      <c r="BH608" s="7"/>
      <c r="BI608" s="7"/>
      <c r="BL608" s="7"/>
      <c r="BM608" s="7"/>
      <c r="BN608" s="7"/>
      <c r="BO608" s="7"/>
      <c r="BP608" s="7"/>
      <c r="BQ608" s="7"/>
      <c r="BR608" s="7"/>
    </row>
    <row r="609" spans="22:70" s="66" customFormat="1" x14ac:dyDescent="0.3">
      <c r="V609" s="133"/>
      <c r="W609" s="134"/>
      <c r="X609" s="134"/>
      <c r="Y609" s="134"/>
      <c r="Z609" s="134"/>
      <c r="AA609" s="134"/>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C609" s="7"/>
      <c r="BD609" s="7"/>
      <c r="BE609" s="7"/>
      <c r="BF609" s="7"/>
      <c r="BG609" s="7"/>
      <c r="BH609" s="7"/>
      <c r="BI609" s="7"/>
      <c r="BL609" s="7"/>
      <c r="BM609" s="7"/>
      <c r="BN609" s="7"/>
      <c r="BO609" s="7"/>
      <c r="BP609" s="7"/>
      <c r="BQ609" s="7"/>
      <c r="BR609" s="7"/>
    </row>
    <row r="610" spans="22:70" s="66" customFormat="1" x14ac:dyDescent="0.3">
      <c r="V610" s="133"/>
      <c r="W610" s="134"/>
      <c r="X610" s="134"/>
      <c r="Y610" s="134"/>
      <c r="Z610" s="134"/>
      <c r="AA610" s="134"/>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C610" s="7"/>
      <c r="BD610" s="7"/>
      <c r="BE610" s="7"/>
      <c r="BF610" s="7"/>
      <c r="BG610" s="7"/>
      <c r="BH610" s="7"/>
      <c r="BI610" s="7"/>
      <c r="BL610" s="7"/>
      <c r="BM610" s="7"/>
      <c r="BN610" s="7"/>
      <c r="BO610" s="7"/>
      <c r="BP610" s="7"/>
      <c r="BQ610" s="7"/>
      <c r="BR610" s="7"/>
    </row>
    <row r="611" spans="22:70" s="66" customFormat="1" x14ac:dyDescent="0.3">
      <c r="V611" s="133"/>
      <c r="W611" s="134"/>
      <c r="X611" s="134"/>
      <c r="Y611" s="134"/>
      <c r="Z611" s="134"/>
      <c r="AA611" s="134"/>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C611" s="7"/>
      <c r="BD611" s="7"/>
      <c r="BE611" s="7"/>
      <c r="BF611" s="7"/>
      <c r="BG611" s="7"/>
      <c r="BH611" s="7"/>
      <c r="BI611" s="7"/>
      <c r="BL611" s="7"/>
      <c r="BM611" s="7"/>
      <c r="BN611" s="7"/>
      <c r="BO611" s="7"/>
      <c r="BP611" s="7"/>
      <c r="BQ611" s="7"/>
      <c r="BR611" s="7"/>
    </row>
    <row r="612" spans="22:70" s="66" customFormat="1" x14ac:dyDescent="0.3">
      <c r="V612" s="133"/>
      <c r="W612" s="134"/>
      <c r="X612" s="134"/>
      <c r="Y612" s="134"/>
      <c r="Z612" s="134"/>
      <c r="AA612" s="134"/>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C612" s="7"/>
      <c r="BD612" s="7"/>
      <c r="BE612" s="7"/>
      <c r="BF612" s="7"/>
      <c r="BG612" s="7"/>
      <c r="BH612" s="7"/>
      <c r="BI612" s="7"/>
      <c r="BL612" s="7"/>
      <c r="BM612" s="7"/>
      <c r="BN612" s="7"/>
      <c r="BO612" s="7"/>
      <c r="BP612" s="7"/>
      <c r="BQ612" s="7"/>
      <c r="BR612" s="7"/>
    </row>
    <row r="613" spans="22:70" s="66" customFormat="1" x14ac:dyDescent="0.3">
      <c r="V613" s="133"/>
      <c r="W613" s="134"/>
      <c r="X613" s="134"/>
      <c r="Y613" s="134"/>
      <c r="Z613" s="134"/>
      <c r="AA613" s="134"/>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C613" s="7"/>
      <c r="BD613" s="7"/>
      <c r="BE613" s="7"/>
      <c r="BF613" s="7"/>
      <c r="BG613" s="7"/>
      <c r="BH613" s="7"/>
      <c r="BI613" s="7"/>
      <c r="BL613" s="7"/>
      <c r="BM613" s="7"/>
      <c r="BN613" s="7"/>
      <c r="BO613" s="7"/>
      <c r="BP613" s="7"/>
      <c r="BQ613" s="7"/>
      <c r="BR613" s="7"/>
    </row>
    <row r="614" spans="22:70" s="66" customFormat="1" x14ac:dyDescent="0.3">
      <c r="V614" s="133"/>
      <c r="W614" s="134"/>
      <c r="X614" s="134"/>
      <c r="Y614" s="134"/>
      <c r="Z614" s="134"/>
      <c r="AA614" s="134"/>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C614" s="7"/>
      <c r="BD614" s="7"/>
      <c r="BE614" s="7"/>
      <c r="BF614" s="7"/>
      <c r="BG614" s="7"/>
      <c r="BH614" s="7"/>
      <c r="BI614" s="7"/>
      <c r="BL614" s="7"/>
      <c r="BM614" s="7"/>
      <c r="BN614" s="7"/>
      <c r="BO614" s="7"/>
      <c r="BP614" s="7"/>
      <c r="BQ614" s="7"/>
      <c r="BR614" s="7"/>
    </row>
    <row r="615" spans="22:70" s="66" customFormat="1" x14ac:dyDescent="0.3">
      <c r="V615" s="133"/>
      <c r="W615" s="134"/>
      <c r="X615" s="134"/>
      <c r="Y615" s="134"/>
      <c r="Z615" s="134"/>
      <c r="AA615" s="134"/>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C615" s="7"/>
      <c r="BD615" s="7"/>
      <c r="BE615" s="7"/>
      <c r="BF615" s="7"/>
      <c r="BG615" s="7"/>
      <c r="BH615" s="7"/>
      <c r="BI615" s="7"/>
      <c r="BL615" s="7"/>
      <c r="BM615" s="7"/>
      <c r="BN615" s="7"/>
      <c r="BO615" s="7"/>
      <c r="BP615" s="7"/>
      <c r="BQ615" s="7"/>
      <c r="BR615" s="7"/>
    </row>
    <row r="616" spans="22:70" s="66" customFormat="1" x14ac:dyDescent="0.3">
      <c r="V616" s="133"/>
      <c r="W616" s="134"/>
      <c r="X616" s="134"/>
      <c r="Y616" s="134"/>
      <c r="Z616" s="134"/>
      <c r="AA616" s="134"/>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C616" s="7"/>
      <c r="BD616" s="7"/>
      <c r="BE616" s="7"/>
      <c r="BF616" s="7"/>
      <c r="BG616" s="7"/>
      <c r="BH616" s="7"/>
      <c r="BI616" s="7"/>
      <c r="BL616" s="7"/>
      <c r="BM616" s="7"/>
      <c r="BN616" s="7"/>
      <c r="BO616" s="7"/>
      <c r="BP616" s="7"/>
      <c r="BQ616" s="7"/>
      <c r="BR616" s="7"/>
    </row>
    <row r="617" spans="22:70" s="66" customFormat="1" x14ac:dyDescent="0.3">
      <c r="V617" s="133"/>
      <c r="W617" s="134"/>
      <c r="X617" s="134"/>
      <c r="Y617" s="134"/>
      <c r="Z617" s="134"/>
      <c r="AA617" s="134"/>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C617" s="7"/>
      <c r="BD617" s="7"/>
      <c r="BE617" s="7"/>
      <c r="BF617" s="7"/>
      <c r="BG617" s="7"/>
      <c r="BH617" s="7"/>
      <c r="BI617" s="7"/>
      <c r="BL617" s="7"/>
      <c r="BM617" s="7"/>
      <c r="BN617" s="7"/>
      <c r="BO617" s="7"/>
      <c r="BP617" s="7"/>
      <c r="BQ617" s="7"/>
      <c r="BR617" s="7"/>
    </row>
    <row r="618" spans="22:70" s="66" customFormat="1" x14ac:dyDescent="0.3">
      <c r="V618" s="133"/>
      <c r="W618" s="134"/>
      <c r="X618" s="134"/>
      <c r="Y618" s="134"/>
      <c r="Z618" s="134"/>
      <c r="AA618" s="134"/>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C618" s="7"/>
      <c r="BD618" s="7"/>
      <c r="BE618" s="7"/>
      <c r="BF618" s="7"/>
      <c r="BG618" s="7"/>
      <c r="BH618" s="7"/>
      <c r="BI618" s="7"/>
      <c r="BL618" s="7"/>
      <c r="BM618" s="7"/>
      <c r="BN618" s="7"/>
      <c r="BO618" s="7"/>
      <c r="BP618" s="7"/>
      <c r="BQ618" s="7"/>
      <c r="BR618" s="7"/>
    </row>
    <row r="619" spans="22:70" s="66" customFormat="1" x14ac:dyDescent="0.3">
      <c r="V619" s="133"/>
      <c r="W619" s="134"/>
      <c r="X619" s="134"/>
      <c r="Y619" s="134"/>
      <c r="Z619" s="134"/>
      <c r="AA619" s="134"/>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C619" s="7"/>
      <c r="BD619" s="7"/>
      <c r="BE619" s="7"/>
      <c r="BF619" s="7"/>
      <c r="BG619" s="7"/>
      <c r="BH619" s="7"/>
      <c r="BI619" s="7"/>
      <c r="BL619" s="7"/>
      <c r="BM619" s="7"/>
      <c r="BN619" s="7"/>
      <c r="BO619" s="7"/>
      <c r="BP619" s="7"/>
      <c r="BQ619" s="7"/>
      <c r="BR619" s="7"/>
    </row>
    <row r="620" spans="22:70" s="66" customFormat="1" x14ac:dyDescent="0.3">
      <c r="V620" s="133"/>
      <c r="W620" s="134"/>
      <c r="X620" s="134"/>
      <c r="Y620" s="134"/>
      <c r="Z620" s="134"/>
      <c r="AA620" s="134"/>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C620" s="7"/>
      <c r="BD620" s="7"/>
      <c r="BE620" s="7"/>
      <c r="BF620" s="7"/>
      <c r="BG620" s="7"/>
      <c r="BH620" s="7"/>
      <c r="BI620" s="7"/>
      <c r="BL620" s="7"/>
      <c r="BM620" s="7"/>
      <c r="BN620" s="7"/>
      <c r="BO620" s="7"/>
      <c r="BP620" s="7"/>
      <c r="BQ620" s="7"/>
      <c r="BR620" s="7"/>
    </row>
    <row r="621" spans="22:70" s="66" customFormat="1" x14ac:dyDescent="0.3">
      <c r="V621" s="133"/>
      <c r="W621" s="134"/>
      <c r="X621" s="134"/>
      <c r="Y621" s="134"/>
      <c r="Z621" s="134"/>
      <c r="AA621" s="134"/>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C621" s="7"/>
      <c r="BD621" s="7"/>
      <c r="BE621" s="7"/>
      <c r="BF621" s="7"/>
      <c r="BG621" s="7"/>
      <c r="BH621" s="7"/>
      <c r="BI621" s="7"/>
      <c r="BL621" s="7"/>
      <c r="BM621" s="7"/>
      <c r="BN621" s="7"/>
      <c r="BO621" s="7"/>
      <c r="BP621" s="7"/>
      <c r="BQ621" s="7"/>
      <c r="BR621" s="7"/>
    </row>
    <row r="622" spans="22:70" s="66" customFormat="1" x14ac:dyDescent="0.3">
      <c r="V622" s="133"/>
      <c r="W622" s="134"/>
      <c r="X622" s="134"/>
      <c r="Y622" s="134"/>
      <c r="Z622" s="134"/>
      <c r="AA622" s="134"/>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C622" s="7"/>
      <c r="BD622" s="7"/>
      <c r="BE622" s="7"/>
      <c r="BF622" s="7"/>
      <c r="BG622" s="7"/>
      <c r="BH622" s="7"/>
      <c r="BI622" s="7"/>
      <c r="BL622" s="7"/>
      <c r="BM622" s="7"/>
      <c r="BN622" s="7"/>
      <c r="BO622" s="7"/>
      <c r="BP622" s="7"/>
      <c r="BQ622" s="7"/>
      <c r="BR622" s="7"/>
    </row>
    <row r="623" spans="22:70" s="66" customFormat="1" x14ac:dyDescent="0.3">
      <c r="V623" s="133"/>
      <c r="W623" s="134"/>
      <c r="X623" s="134"/>
      <c r="Y623" s="134"/>
      <c r="Z623" s="134"/>
      <c r="AA623" s="134"/>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C623" s="7"/>
      <c r="BD623" s="7"/>
      <c r="BE623" s="7"/>
      <c r="BF623" s="7"/>
      <c r="BG623" s="7"/>
      <c r="BH623" s="7"/>
      <c r="BI623" s="7"/>
      <c r="BL623" s="7"/>
      <c r="BM623" s="7"/>
      <c r="BN623" s="7"/>
      <c r="BO623" s="7"/>
      <c r="BP623" s="7"/>
      <c r="BQ623" s="7"/>
      <c r="BR623" s="7"/>
    </row>
    <row r="624" spans="22:70" s="66" customFormat="1" x14ac:dyDescent="0.3">
      <c r="V624" s="133"/>
      <c r="W624" s="134"/>
      <c r="X624" s="134"/>
      <c r="Y624" s="134"/>
      <c r="Z624" s="134"/>
      <c r="AA624" s="134"/>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C624" s="7"/>
      <c r="BD624" s="7"/>
      <c r="BE624" s="7"/>
      <c r="BF624" s="7"/>
      <c r="BG624" s="7"/>
      <c r="BH624" s="7"/>
      <c r="BI624" s="7"/>
      <c r="BL624" s="7"/>
      <c r="BM624" s="7"/>
      <c r="BN624" s="7"/>
      <c r="BO624" s="7"/>
      <c r="BP624" s="7"/>
      <c r="BQ624" s="7"/>
      <c r="BR624" s="7"/>
    </row>
    <row r="625" spans="22:70" s="66" customFormat="1" x14ac:dyDescent="0.3">
      <c r="V625" s="133"/>
      <c r="W625" s="134"/>
      <c r="X625" s="134"/>
      <c r="Y625" s="134"/>
      <c r="Z625" s="134"/>
      <c r="AA625" s="134"/>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C625" s="7"/>
      <c r="BD625" s="7"/>
      <c r="BE625" s="7"/>
      <c r="BF625" s="7"/>
      <c r="BG625" s="7"/>
      <c r="BH625" s="7"/>
      <c r="BI625" s="7"/>
      <c r="BL625" s="7"/>
      <c r="BM625" s="7"/>
      <c r="BN625" s="7"/>
      <c r="BO625" s="7"/>
      <c r="BP625" s="7"/>
      <c r="BQ625" s="7"/>
      <c r="BR625" s="7"/>
    </row>
    <row r="626" spans="22:70" s="66" customFormat="1" x14ac:dyDescent="0.3">
      <c r="V626" s="133"/>
      <c r="W626" s="134"/>
      <c r="X626" s="134"/>
      <c r="Y626" s="134"/>
      <c r="Z626" s="134"/>
      <c r="AA626" s="134"/>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C626" s="7"/>
      <c r="BD626" s="7"/>
      <c r="BE626" s="7"/>
      <c r="BF626" s="7"/>
      <c r="BG626" s="7"/>
      <c r="BH626" s="7"/>
      <c r="BI626" s="7"/>
      <c r="BL626" s="7"/>
      <c r="BM626" s="7"/>
      <c r="BN626" s="7"/>
      <c r="BO626" s="7"/>
      <c r="BP626" s="7"/>
      <c r="BQ626" s="7"/>
      <c r="BR626" s="7"/>
    </row>
    <row r="627" spans="22:70" s="66" customFormat="1" x14ac:dyDescent="0.3">
      <c r="V627" s="133"/>
      <c r="W627" s="134"/>
      <c r="X627" s="134"/>
      <c r="Y627" s="134"/>
      <c r="Z627" s="134"/>
      <c r="AA627" s="134"/>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C627" s="7"/>
      <c r="BD627" s="7"/>
      <c r="BE627" s="7"/>
      <c r="BF627" s="7"/>
      <c r="BG627" s="7"/>
      <c r="BH627" s="7"/>
      <c r="BI627" s="7"/>
      <c r="BL627" s="7"/>
      <c r="BM627" s="7"/>
      <c r="BN627" s="7"/>
      <c r="BO627" s="7"/>
      <c r="BP627" s="7"/>
      <c r="BQ627" s="7"/>
      <c r="BR627" s="7"/>
    </row>
    <row r="628" spans="22:70" s="66" customFormat="1" x14ac:dyDescent="0.3">
      <c r="V628" s="133"/>
      <c r="W628" s="134"/>
      <c r="X628" s="134"/>
      <c r="Y628" s="134"/>
      <c r="Z628" s="134"/>
      <c r="AA628" s="134"/>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C628" s="7"/>
      <c r="BD628" s="7"/>
      <c r="BE628" s="7"/>
      <c r="BF628" s="7"/>
      <c r="BG628" s="7"/>
      <c r="BH628" s="7"/>
      <c r="BI628" s="7"/>
      <c r="BL628" s="7"/>
      <c r="BM628" s="7"/>
      <c r="BN628" s="7"/>
      <c r="BO628" s="7"/>
      <c r="BP628" s="7"/>
      <c r="BQ628" s="7"/>
      <c r="BR628" s="7"/>
    </row>
    <row r="629" spans="22:70" s="66" customFormat="1" x14ac:dyDescent="0.3">
      <c r="V629" s="133"/>
      <c r="W629" s="134"/>
      <c r="X629" s="134"/>
      <c r="Y629" s="134"/>
      <c r="Z629" s="134"/>
      <c r="AA629" s="134"/>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C629" s="7"/>
      <c r="BD629" s="7"/>
      <c r="BE629" s="7"/>
      <c r="BF629" s="7"/>
      <c r="BG629" s="7"/>
      <c r="BH629" s="7"/>
      <c r="BI629" s="7"/>
      <c r="BL629" s="7"/>
      <c r="BM629" s="7"/>
      <c r="BN629" s="7"/>
      <c r="BO629" s="7"/>
      <c r="BP629" s="7"/>
      <c r="BQ629" s="7"/>
      <c r="BR629" s="7"/>
    </row>
    <row r="630" spans="22:70" s="66" customFormat="1" x14ac:dyDescent="0.3">
      <c r="V630" s="133"/>
      <c r="W630" s="134"/>
      <c r="X630" s="134"/>
      <c r="Y630" s="134"/>
      <c r="Z630" s="134"/>
      <c r="AA630" s="134"/>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C630" s="7"/>
      <c r="BD630" s="7"/>
      <c r="BE630" s="7"/>
      <c r="BF630" s="7"/>
      <c r="BG630" s="7"/>
      <c r="BH630" s="7"/>
      <c r="BI630" s="7"/>
      <c r="BL630" s="7"/>
      <c r="BM630" s="7"/>
      <c r="BN630" s="7"/>
      <c r="BO630" s="7"/>
      <c r="BP630" s="7"/>
      <c r="BQ630" s="7"/>
      <c r="BR630" s="7"/>
    </row>
    <row r="631" spans="22:70" s="66" customFormat="1" x14ac:dyDescent="0.3">
      <c r="V631" s="133"/>
      <c r="W631" s="134"/>
      <c r="X631" s="134"/>
      <c r="Y631" s="134"/>
      <c r="Z631" s="134"/>
      <c r="AA631" s="134"/>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C631" s="7"/>
      <c r="BD631" s="7"/>
      <c r="BE631" s="7"/>
      <c r="BF631" s="7"/>
      <c r="BG631" s="7"/>
      <c r="BH631" s="7"/>
      <c r="BI631" s="7"/>
      <c r="BL631" s="7"/>
      <c r="BM631" s="7"/>
      <c r="BN631" s="7"/>
      <c r="BO631" s="7"/>
      <c r="BP631" s="7"/>
      <c r="BQ631" s="7"/>
      <c r="BR631" s="7"/>
    </row>
    <row r="632" spans="22:70" s="66" customFormat="1" x14ac:dyDescent="0.3">
      <c r="V632" s="133"/>
      <c r="W632" s="134"/>
      <c r="X632" s="134"/>
      <c r="Y632" s="134"/>
      <c r="Z632" s="134"/>
      <c r="AA632" s="134"/>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C632" s="7"/>
      <c r="BD632" s="7"/>
      <c r="BE632" s="7"/>
      <c r="BF632" s="7"/>
      <c r="BG632" s="7"/>
      <c r="BH632" s="7"/>
      <c r="BI632" s="7"/>
      <c r="BL632" s="7"/>
      <c r="BM632" s="7"/>
      <c r="BN632" s="7"/>
      <c r="BO632" s="7"/>
      <c r="BP632" s="7"/>
      <c r="BQ632" s="7"/>
      <c r="BR632" s="7"/>
    </row>
    <row r="633" spans="22:70" s="66" customFormat="1" x14ac:dyDescent="0.3">
      <c r="V633" s="133"/>
      <c r="W633" s="134"/>
      <c r="X633" s="134"/>
      <c r="Y633" s="134"/>
      <c r="Z633" s="134"/>
      <c r="AA633" s="134"/>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C633" s="7"/>
      <c r="BD633" s="7"/>
      <c r="BE633" s="7"/>
      <c r="BF633" s="7"/>
      <c r="BG633" s="7"/>
      <c r="BH633" s="7"/>
      <c r="BI633" s="7"/>
      <c r="BL633" s="7"/>
      <c r="BM633" s="7"/>
      <c r="BN633" s="7"/>
      <c r="BO633" s="7"/>
      <c r="BP633" s="7"/>
      <c r="BQ633" s="7"/>
      <c r="BR633" s="7"/>
    </row>
    <row r="634" spans="22:70" s="66" customFormat="1" x14ac:dyDescent="0.3">
      <c r="V634" s="133"/>
      <c r="W634" s="134"/>
      <c r="X634" s="134"/>
      <c r="Y634" s="134"/>
      <c r="Z634" s="134"/>
      <c r="AA634" s="134"/>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C634" s="7"/>
      <c r="BD634" s="7"/>
      <c r="BE634" s="7"/>
      <c r="BF634" s="7"/>
      <c r="BG634" s="7"/>
      <c r="BH634" s="7"/>
      <c r="BI634" s="7"/>
      <c r="BL634" s="7"/>
      <c r="BM634" s="7"/>
      <c r="BN634" s="7"/>
      <c r="BO634" s="7"/>
      <c r="BP634" s="7"/>
      <c r="BQ634" s="7"/>
      <c r="BR634" s="7"/>
    </row>
    <row r="635" spans="22:70" s="66" customFormat="1" x14ac:dyDescent="0.3">
      <c r="V635" s="133"/>
      <c r="W635" s="134"/>
      <c r="X635" s="134"/>
      <c r="Y635" s="134"/>
      <c r="Z635" s="134"/>
      <c r="AA635" s="134"/>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C635" s="7"/>
      <c r="BD635" s="7"/>
      <c r="BE635" s="7"/>
      <c r="BF635" s="7"/>
      <c r="BG635" s="7"/>
      <c r="BH635" s="7"/>
      <c r="BI635" s="7"/>
      <c r="BL635" s="7"/>
      <c r="BM635" s="7"/>
      <c r="BN635" s="7"/>
      <c r="BO635" s="7"/>
      <c r="BP635" s="7"/>
      <c r="BQ635" s="7"/>
      <c r="BR635" s="7"/>
    </row>
    <row r="636" spans="22:70" s="66" customFormat="1" x14ac:dyDescent="0.3">
      <c r="V636" s="133"/>
      <c r="W636" s="134"/>
      <c r="X636" s="134"/>
      <c r="Y636" s="134"/>
      <c r="Z636" s="134"/>
      <c r="AA636" s="134"/>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C636" s="7"/>
      <c r="BD636" s="7"/>
      <c r="BE636" s="7"/>
      <c r="BF636" s="7"/>
      <c r="BG636" s="7"/>
      <c r="BH636" s="7"/>
      <c r="BI636" s="7"/>
      <c r="BL636" s="7"/>
      <c r="BM636" s="7"/>
      <c r="BN636" s="7"/>
      <c r="BO636" s="7"/>
      <c r="BP636" s="7"/>
      <c r="BQ636" s="7"/>
      <c r="BR636" s="7"/>
    </row>
    <row r="637" spans="22:70" s="66" customFormat="1" x14ac:dyDescent="0.3">
      <c r="V637" s="133"/>
      <c r="W637" s="134"/>
      <c r="X637" s="134"/>
      <c r="Y637" s="134"/>
      <c r="Z637" s="134"/>
      <c r="AA637" s="134"/>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C637" s="7"/>
      <c r="BD637" s="7"/>
      <c r="BE637" s="7"/>
      <c r="BF637" s="7"/>
      <c r="BG637" s="7"/>
      <c r="BH637" s="7"/>
      <c r="BI637" s="7"/>
      <c r="BL637" s="7"/>
      <c r="BM637" s="7"/>
      <c r="BN637" s="7"/>
      <c r="BO637" s="7"/>
      <c r="BP637" s="7"/>
      <c r="BQ637" s="7"/>
      <c r="BR637" s="7"/>
    </row>
    <row r="638" spans="22:70" s="66" customFormat="1" x14ac:dyDescent="0.3">
      <c r="V638" s="133"/>
      <c r="W638" s="134"/>
      <c r="X638" s="134"/>
      <c r="Y638" s="134"/>
      <c r="Z638" s="134"/>
      <c r="AA638" s="134"/>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C638" s="7"/>
      <c r="BD638" s="7"/>
      <c r="BE638" s="7"/>
      <c r="BF638" s="7"/>
      <c r="BG638" s="7"/>
      <c r="BH638" s="7"/>
      <c r="BI638" s="7"/>
      <c r="BL638" s="7"/>
      <c r="BM638" s="7"/>
      <c r="BN638" s="7"/>
      <c r="BO638" s="7"/>
      <c r="BP638" s="7"/>
      <c r="BQ638" s="7"/>
      <c r="BR638" s="7"/>
    </row>
    <row r="639" spans="22:70" s="66" customFormat="1" x14ac:dyDescent="0.3">
      <c r="V639" s="133"/>
      <c r="W639" s="134"/>
      <c r="X639" s="134"/>
      <c r="Y639" s="134"/>
      <c r="Z639" s="134"/>
      <c r="AA639" s="134"/>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C639" s="7"/>
      <c r="BD639" s="7"/>
      <c r="BE639" s="7"/>
      <c r="BF639" s="7"/>
      <c r="BG639" s="7"/>
      <c r="BH639" s="7"/>
      <c r="BI639" s="7"/>
      <c r="BL639" s="7"/>
      <c r="BM639" s="7"/>
      <c r="BN639" s="7"/>
      <c r="BO639" s="7"/>
      <c r="BP639" s="7"/>
      <c r="BQ639" s="7"/>
      <c r="BR639" s="7"/>
    </row>
    <row r="640" spans="22:70" s="66" customFormat="1" x14ac:dyDescent="0.3">
      <c r="V640" s="133"/>
      <c r="W640" s="134"/>
      <c r="X640" s="134"/>
      <c r="Y640" s="134"/>
      <c r="Z640" s="134"/>
      <c r="AA640" s="134"/>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C640" s="7"/>
      <c r="BD640" s="7"/>
      <c r="BE640" s="7"/>
      <c r="BF640" s="7"/>
      <c r="BG640" s="7"/>
      <c r="BH640" s="7"/>
      <c r="BI640" s="7"/>
      <c r="BL640" s="7"/>
      <c r="BM640" s="7"/>
      <c r="BN640" s="7"/>
      <c r="BO640" s="7"/>
      <c r="BP640" s="7"/>
      <c r="BQ640" s="7"/>
      <c r="BR640" s="7"/>
    </row>
    <row r="641" spans="22:76" s="66" customFormat="1" x14ac:dyDescent="0.3">
      <c r="V641" s="133"/>
      <c r="W641" s="134"/>
      <c r="X641" s="134"/>
      <c r="Y641" s="134"/>
      <c r="Z641" s="134"/>
      <c r="AA641" s="134"/>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C641" s="7"/>
      <c r="BD641" s="7"/>
      <c r="BE641" s="7"/>
      <c r="BF641" s="7"/>
      <c r="BG641" s="7"/>
      <c r="BH641" s="7"/>
      <c r="BI641" s="7"/>
      <c r="BL641" s="7"/>
      <c r="BM641" s="7"/>
      <c r="BN641" s="7"/>
      <c r="BO641" s="7"/>
      <c r="BP641" s="7"/>
      <c r="BQ641" s="7"/>
      <c r="BR641" s="7"/>
    </row>
    <row r="642" spans="22:76" s="66" customFormat="1" x14ac:dyDescent="0.3">
      <c r="V642" s="133"/>
      <c r="W642" s="134"/>
      <c r="X642" s="134"/>
      <c r="Y642" s="134"/>
      <c r="Z642" s="134"/>
      <c r="AA642" s="134"/>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C642" s="7"/>
      <c r="BD642" s="7"/>
      <c r="BE642" s="7"/>
      <c r="BF642" s="7"/>
      <c r="BG642" s="7"/>
      <c r="BH642" s="7"/>
      <c r="BI642" s="7"/>
      <c r="BL642" s="7"/>
      <c r="BM642" s="7"/>
      <c r="BN642" s="7"/>
      <c r="BO642" s="7"/>
      <c r="BP642" s="7"/>
      <c r="BQ642" s="7"/>
      <c r="BR642" s="7"/>
    </row>
    <row r="643" spans="22:76" s="66" customFormat="1" x14ac:dyDescent="0.3">
      <c r="V643" s="133"/>
      <c r="W643" s="134"/>
      <c r="X643" s="134"/>
      <c r="Y643" s="134"/>
      <c r="Z643" s="134"/>
      <c r="AA643" s="134"/>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C643" s="7"/>
      <c r="BD643" s="7"/>
      <c r="BE643" s="7"/>
      <c r="BF643" s="7"/>
      <c r="BG643" s="7"/>
      <c r="BH643" s="7"/>
      <c r="BI643" s="7"/>
      <c r="BL643" s="7"/>
      <c r="BM643" s="7"/>
      <c r="BN643" s="7"/>
      <c r="BO643" s="7"/>
      <c r="BP643" s="7"/>
      <c r="BQ643" s="7"/>
      <c r="BR643" s="7"/>
    </row>
    <row r="644" spans="22:76" s="66" customFormat="1" x14ac:dyDescent="0.3">
      <c r="V644" s="133"/>
      <c r="W644" s="134"/>
      <c r="X644" s="134"/>
      <c r="Y644" s="134"/>
      <c r="Z644" s="134"/>
      <c r="AA644" s="134"/>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C644" s="7"/>
      <c r="BD644" s="7"/>
      <c r="BE644" s="7"/>
      <c r="BF644" s="7"/>
      <c r="BG644" s="7"/>
      <c r="BH644" s="7"/>
      <c r="BI644" s="7"/>
      <c r="BL644" s="7"/>
      <c r="BM644" s="7"/>
      <c r="BN644" s="7"/>
      <c r="BO644" s="7"/>
      <c r="BP644" s="7"/>
      <c r="BQ644" s="7"/>
      <c r="BR644" s="7"/>
    </row>
    <row r="645" spans="22:76" s="66" customFormat="1" x14ac:dyDescent="0.3">
      <c r="V645" s="133"/>
      <c r="W645" s="134"/>
      <c r="X645" s="134"/>
      <c r="Y645" s="134"/>
      <c r="Z645" s="134"/>
      <c r="AA645" s="134"/>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C645" s="7"/>
      <c r="BD645" s="7"/>
      <c r="BE645" s="7"/>
      <c r="BF645" s="7"/>
      <c r="BG645" s="7"/>
      <c r="BH645" s="7"/>
      <c r="BI645" s="7"/>
      <c r="BL645" s="7"/>
      <c r="BM645" s="7"/>
      <c r="BN645" s="7"/>
      <c r="BO645" s="7"/>
      <c r="BP645" s="7"/>
      <c r="BQ645" s="7"/>
      <c r="BR645" s="7"/>
    </row>
    <row r="646" spans="22:76" s="66" customFormat="1" x14ac:dyDescent="0.3">
      <c r="V646" s="133"/>
      <c r="W646" s="134"/>
      <c r="X646" s="134"/>
      <c r="Y646" s="134"/>
      <c r="Z646" s="134"/>
      <c r="AA646" s="134"/>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C646" s="7"/>
      <c r="BD646" s="7"/>
      <c r="BE646" s="7"/>
      <c r="BF646" s="7"/>
      <c r="BG646" s="7"/>
      <c r="BH646" s="7"/>
      <c r="BI646" s="7"/>
      <c r="BL646" s="7"/>
      <c r="BM646" s="7"/>
      <c r="BN646" s="7"/>
      <c r="BO646" s="7"/>
      <c r="BP646" s="7"/>
      <c r="BQ646" s="7"/>
      <c r="BR646" s="7"/>
    </row>
    <row r="647" spans="22:76" s="66" customFormat="1" x14ac:dyDescent="0.3">
      <c r="V647" s="133"/>
      <c r="W647" s="134"/>
      <c r="X647" s="134"/>
      <c r="Y647" s="134"/>
      <c r="Z647" s="134"/>
      <c r="AA647" s="134"/>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C647" s="7"/>
      <c r="BD647" s="7"/>
      <c r="BE647" s="7"/>
      <c r="BF647" s="7"/>
      <c r="BG647" s="7"/>
      <c r="BH647" s="7"/>
      <c r="BI647" s="7"/>
      <c r="BL647" s="7"/>
      <c r="BM647" s="7"/>
      <c r="BN647" s="7"/>
      <c r="BO647" s="7"/>
      <c r="BP647" s="7"/>
      <c r="BQ647" s="7"/>
      <c r="BR647" s="7"/>
    </row>
    <row r="648" spans="22:76" s="66" customFormat="1" x14ac:dyDescent="0.3">
      <c r="V648" s="133"/>
      <c r="W648" s="134"/>
      <c r="X648" s="134"/>
      <c r="Y648" s="134"/>
      <c r="Z648" s="134"/>
      <c r="AA648" s="134"/>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C648" s="7"/>
      <c r="BD648" s="7"/>
      <c r="BE648" s="7"/>
      <c r="BF648" s="7"/>
      <c r="BG648" s="7"/>
      <c r="BH648" s="7"/>
      <c r="BI648" s="7"/>
      <c r="BL648" s="7"/>
      <c r="BM648" s="7"/>
      <c r="BN648" s="7"/>
      <c r="BO648" s="7"/>
      <c r="BP648" s="7"/>
      <c r="BQ648" s="7"/>
      <c r="BR648" s="7"/>
    </row>
    <row r="649" spans="22:76" s="66" customFormat="1" x14ac:dyDescent="0.3">
      <c r="V649" s="133"/>
      <c r="W649" s="134"/>
      <c r="X649" s="134"/>
      <c r="Y649" s="134"/>
      <c r="Z649" s="134"/>
      <c r="AA649" s="134"/>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C649" s="7"/>
      <c r="BD649" s="7"/>
      <c r="BE649" s="7"/>
      <c r="BF649" s="7"/>
      <c r="BG649" s="7"/>
      <c r="BH649" s="7"/>
      <c r="BI649" s="7"/>
      <c r="BL649" s="7"/>
      <c r="BM649" s="7"/>
      <c r="BN649" s="7"/>
      <c r="BO649" s="7"/>
      <c r="BP649" s="7"/>
      <c r="BQ649" s="7"/>
      <c r="BR649" s="7"/>
    </row>
    <row r="650" spans="22:76" s="66" customFormat="1" x14ac:dyDescent="0.3">
      <c r="V650" s="133"/>
      <c r="W650" s="134"/>
      <c r="X650" s="134"/>
      <c r="Y650" s="134"/>
      <c r="Z650" s="134"/>
      <c r="AA650" s="134"/>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C650" s="7"/>
      <c r="BD650" s="7"/>
      <c r="BE650" s="7"/>
      <c r="BF650" s="7"/>
      <c r="BG650" s="7"/>
      <c r="BH650" s="7"/>
      <c r="BI650" s="7"/>
      <c r="BL650" s="7"/>
      <c r="BM650" s="7"/>
      <c r="BN650" s="7"/>
      <c r="BO650" s="7"/>
      <c r="BP650" s="7"/>
      <c r="BQ650" s="7"/>
      <c r="BR650" s="7"/>
    </row>
    <row r="651" spans="22:76" s="66" customFormat="1" x14ac:dyDescent="0.3">
      <c r="V651" s="133"/>
      <c r="W651" s="134"/>
      <c r="X651" s="134"/>
      <c r="Y651" s="134"/>
      <c r="Z651" s="134"/>
      <c r="AA651" s="134"/>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C651" s="7"/>
      <c r="BD651" s="7"/>
      <c r="BE651" s="7"/>
      <c r="BF651" s="7"/>
      <c r="BG651" s="7"/>
      <c r="BH651" s="7"/>
      <c r="BI651" s="7"/>
      <c r="BL651" s="7"/>
      <c r="BM651" s="7"/>
      <c r="BN651" s="7"/>
      <c r="BO651" s="7"/>
      <c r="BP651" s="7"/>
      <c r="BQ651" s="7"/>
      <c r="BR651" s="7"/>
    </row>
    <row r="652" spans="22:76" s="66" customFormat="1" x14ac:dyDescent="0.3">
      <c r="V652" s="133"/>
      <c r="W652" s="134"/>
      <c r="X652" s="134"/>
      <c r="Y652" s="134"/>
      <c r="Z652" s="134"/>
      <c r="AA652" s="134"/>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C652" s="7"/>
      <c r="BD652" s="7"/>
      <c r="BE652" s="7"/>
      <c r="BF652" s="7"/>
      <c r="BG652" s="7"/>
      <c r="BH652" s="7"/>
      <c r="BI652" s="7"/>
      <c r="BL652" s="7"/>
      <c r="BM652" s="7"/>
      <c r="BN652" s="7"/>
      <c r="BO652" s="7"/>
      <c r="BP652" s="7"/>
      <c r="BQ652" s="7"/>
      <c r="BR652" s="7"/>
      <c r="BV652" s="6"/>
      <c r="BW652" s="6"/>
    </row>
    <row r="653" spans="22:76" s="66" customFormat="1" x14ac:dyDescent="0.3">
      <c r="V653" s="133"/>
      <c r="W653" s="134"/>
      <c r="X653" s="134"/>
      <c r="Y653" s="134"/>
      <c r="Z653" s="134"/>
      <c r="AA653" s="134"/>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C653" s="7"/>
      <c r="BD653" s="7"/>
      <c r="BE653" s="7"/>
      <c r="BF653" s="7"/>
      <c r="BG653" s="7"/>
      <c r="BH653" s="7"/>
      <c r="BI653" s="7"/>
      <c r="BL653" s="7"/>
      <c r="BM653" s="7"/>
      <c r="BN653" s="7"/>
      <c r="BO653" s="7"/>
      <c r="BP653" s="7"/>
      <c r="BQ653" s="7"/>
      <c r="BR653" s="7"/>
      <c r="BV653" s="6"/>
      <c r="BW653" s="6"/>
    </row>
    <row r="654" spans="22:76" s="66" customFormat="1" x14ac:dyDescent="0.3">
      <c r="V654" s="133"/>
      <c r="W654" s="134"/>
      <c r="X654" s="134"/>
      <c r="Y654" s="134"/>
      <c r="Z654" s="134"/>
      <c r="AA654" s="134"/>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C654" s="7"/>
      <c r="BD654" s="7"/>
      <c r="BE654" s="7"/>
      <c r="BF654" s="7"/>
      <c r="BG654" s="7"/>
      <c r="BH654" s="7"/>
      <c r="BI654" s="7"/>
      <c r="BL654" s="7"/>
      <c r="BM654" s="7"/>
      <c r="BN654" s="7"/>
      <c r="BO654" s="7"/>
      <c r="BP654" s="7"/>
      <c r="BQ654" s="7"/>
      <c r="BR654" s="7"/>
      <c r="BV654" s="6"/>
      <c r="BW654" s="6"/>
    </row>
    <row r="655" spans="22:76" s="6" customFormat="1" x14ac:dyDescent="0.3">
      <c r="V655" s="21"/>
      <c r="W655" s="22"/>
      <c r="X655" s="22"/>
      <c r="Y655" s="22"/>
      <c r="Z655" s="22"/>
      <c r="AA655" s="22"/>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C655" s="10"/>
      <c r="BD655" s="10"/>
      <c r="BE655" s="10"/>
      <c r="BF655" s="10"/>
      <c r="BG655" s="10"/>
      <c r="BH655" s="10"/>
      <c r="BI655" s="10"/>
      <c r="BL655" s="10"/>
      <c r="BM655" s="10"/>
      <c r="BN655" s="10"/>
      <c r="BO655" s="10"/>
      <c r="BP655" s="10"/>
      <c r="BQ655" s="10"/>
      <c r="BR655" s="10"/>
      <c r="BU655" s="66"/>
      <c r="BX655" s="66"/>
    </row>
    <row r="656" spans="22:76" s="6" customFormat="1" x14ac:dyDescent="0.3">
      <c r="V656" s="21"/>
      <c r="W656" s="22"/>
      <c r="X656" s="22"/>
      <c r="Y656" s="22"/>
      <c r="Z656" s="22"/>
      <c r="AA656" s="22"/>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C656" s="10"/>
      <c r="BD656" s="10"/>
      <c r="BE656" s="10"/>
      <c r="BF656" s="10"/>
      <c r="BG656" s="10"/>
      <c r="BH656" s="10"/>
      <c r="BI656" s="10"/>
      <c r="BL656" s="10"/>
      <c r="BM656" s="10"/>
      <c r="BN656" s="10"/>
      <c r="BO656" s="10"/>
      <c r="BP656" s="10"/>
      <c r="BQ656" s="10"/>
      <c r="BR656" s="10"/>
      <c r="BU656" s="66"/>
    </row>
    <row r="657" spans="22:73" s="6" customFormat="1" x14ac:dyDescent="0.3">
      <c r="V657" s="21"/>
      <c r="W657" s="22"/>
      <c r="X657" s="22"/>
      <c r="Y657" s="22"/>
      <c r="Z657" s="22"/>
      <c r="AA657" s="22"/>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C657" s="10"/>
      <c r="BD657" s="10"/>
      <c r="BE657" s="10"/>
      <c r="BF657" s="10"/>
      <c r="BG657" s="10"/>
      <c r="BH657" s="10"/>
      <c r="BI657" s="10"/>
      <c r="BL657" s="10"/>
      <c r="BM657" s="10"/>
      <c r="BN657" s="10"/>
      <c r="BO657" s="10"/>
      <c r="BP657" s="10"/>
      <c r="BQ657" s="10"/>
      <c r="BR657" s="10"/>
      <c r="BU657" s="66"/>
    </row>
    <row r="658" spans="22:73" s="6" customFormat="1" x14ac:dyDescent="0.3">
      <c r="V658" s="21"/>
      <c r="W658" s="22"/>
      <c r="X658" s="22"/>
      <c r="Y658" s="22"/>
      <c r="Z658" s="22"/>
      <c r="AA658" s="22"/>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C658" s="10"/>
      <c r="BD658" s="10"/>
      <c r="BE658" s="10"/>
      <c r="BF658" s="10"/>
      <c r="BG658" s="10"/>
      <c r="BH658" s="10"/>
      <c r="BI658" s="10"/>
      <c r="BL658" s="10"/>
      <c r="BM658" s="10"/>
      <c r="BN658" s="10"/>
      <c r="BO658" s="10"/>
      <c r="BP658" s="10"/>
      <c r="BQ658" s="10"/>
      <c r="BR658" s="10"/>
      <c r="BU658" s="66"/>
    </row>
    <row r="659" spans="22:73" s="6" customFormat="1" x14ac:dyDescent="0.3">
      <c r="V659" s="21"/>
      <c r="W659" s="22"/>
      <c r="X659" s="22"/>
      <c r="Y659" s="22"/>
      <c r="Z659" s="22"/>
      <c r="AA659" s="22"/>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C659" s="10"/>
      <c r="BD659" s="10"/>
      <c r="BE659" s="10"/>
      <c r="BF659" s="10"/>
      <c r="BG659" s="10"/>
      <c r="BH659" s="10"/>
      <c r="BI659" s="10"/>
      <c r="BL659" s="10"/>
      <c r="BM659" s="10"/>
      <c r="BN659" s="10"/>
      <c r="BO659" s="10"/>
      <c r="BP659" s="10"/>
      <c r="BQ659" s="10"/>
      <c r="BR659" s="10"/>
      <c r="BU659" s="66"/>
    </row>
    <row r="660" spans="22:73" s="6" customFormat="1" x14ac:dyDescent="0.3">
      <c r="V660" s="21"/>
      <c r="W660" s="22"/>
      <c r="X660" s="22"/>
      <c r="Y660" s="22"/>
      <c r="Z660" s="22"/>
      <c r="AA660" s="22"/>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C660" s="10"/>
      <c r="BD660" s="10"/>
      <c r="BE660" s="10"/>
      <c r="BF660" s="10"/>
      <c r="BG660" s="10"/>
      <c r="BH660" s="10"/>
      <c r="BI660" s="10"/>
      <c r="BL660" s="10"/>
      <c r="BM660" s="10"/>
      <c r="BN660" s="10"/>
      <c r="BO660" s="10"/>
      <c r="BP660" s="10"/>
      <c r="BQ660" s="10"/>
      <c r="BR660" s="10"/>
      <c r="BU660" s="66"/>
    </row>
    <row r="661" spans="22:73" s="6" customFormat="1" x14ac:dyDescent="0.3">
      <c r="V661" s="21"/>
      <c r="W661" s="22"/>
      <c r="X661" s="22"/>
      <c r="Y661" s="22"/>
      <c r="Z661" s="22"/>
      <c r="AA661" s="22"/>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C661" s="10"/>
      <c r="BD661" s="10"/>
      <c r="BE661" s="10"/>
      <c r="BF661" s="10"/>
      <c r="BG661" s="10"/>
      <c r="BH661" s="10"/>
      <c r="BI661" s="10"/>
      <c r="BL661" s="10"/>
      <c r="BM661" s="10"/>
      <c r="BN661" s="10"/>
      <c r="BO661" s="10"/>
      <c r="BP661" s="10"/>
      <c r="BQ661" s="10"/>
      <c r="BR661" s="10"/>
      <c r="BU661" s="66"/>
    </row>
    <row r="662" spans="22:73" s="6" customFormat="1" x14ac:dyDescent="0.3">
      <c r="V662" s="21"/>
      <c r="W662" s="22"/>
      <c r="X662" s="22"/>
      <c r="Y662" s="22"/>
      <c r="Z662" s="22"/>
      <c r="AA662" s="22"/>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C662" s="10"/>
      <c r="BD662" s="10"/>
      <c r="BE662" s="10"/>
      <c r="BF662" s="10"/>
      <c r="BG662" s="10"/>
      <c r="BH662" s="10"/>
      <c r="BI662" s="10"/>
      <c r="BL662" s="10"/>
      <c r="BM662" s="10"/>
      <c r="BN662" s="10"/>
      <c r="BO662" s="10"/>
      <c r="BP662" s="10"/>
      <c r="BQ662" s="10"/>
      <c r="BR662" s="10"/>
      <c r="BU662" s="66"/>
    </row>
    <row r="663" spans="22:73" s="6" customFormat="1" x14ac:dyDescent="0.3">
      <c r="V663" s="21"/>
      <c r="W663" s="22"/>
      <c r="X663" s="22"/>
      <c r="Y663" s="22"/>
      <c r="Z663" s="22"/>
      <c r="AA663" s="22"/>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C663" s="10"/>
      <c r="BD663" s="10"/>
      <c r="BE663" s="10"/>
      <c r="BF663" s="10"/>
      <c r="BG663" s="10"/>
      <c r="BH663" s="10"/>
      <c r="BI663" s="10"/>
      <c r="BL663" s="10"/>
      <c r="BM663" s="10"/>
      <c r="BN663" s="10"/>
      <c r="BO663" s="10"/>
      <c r="BP663" s="10"/>
      <c r="BQ663" s="10"/>
      <c r="BR663" s="10"/>
      <c r="BU663" s="66"/>
    </row>
    <row r="664" spans="22:73" s="6" customFormat="1" x14ac:dyDescent="0.3">
      <c r="V664" s="21"/>
      <c r="W664" s="22"/>
      <c r="X664" s="22"/>
      <c r="Y664" s="22"/>
      <c r="Z664" s="22"/>
      <c r="AA664" s="22"/>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C664" s="10"/>
      <c r="BD664" s="10"/>
      <c r="BE664" s="10"/>
      <c r="BF664" s="10"/>
      <c r="BG664" s="10"/>
      <c r="BH664" s="10"/>
      <c r="BI664" s="10"/>
      <c r="BL664" s="10"/>
      <c r="BM664" s="10"/>
      <c r="BN664" s="10"/>
      <c r="BO664" s="10"/>
      <c r="BP664" s="10"/>
      <c r="BQ664" s="10"/>
      <c r="BR664" s="10"/>
      <c r="BU664" s="66"/>
    </row>
    <row r="665" spans="22:73" s="6" customFormat="1" x14ac:dyDescent="0.3">
      <c r="V665" s="21"/>
      <c r="W665" s="22"/>
      <c r="X665" s="22"/>
      <c r="Y665" s="22"/>
      <c r="Z665" s="22"/>
      <c r="AA665" s="22"/>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C665" s="10"/>
      <c r="BD665" s="10"/>
      <c r="BE665" s="10"/>
      <c r="BF665" s="10"/>
      <c r="BG665" s="10"/>
      <c r="BH665" s="10"/>
      <c r="BI665" s="10"/>
      <c r="BL665" s="10"/>
      <c r="BM665" s="10"/>
      <c r="BN665" s="10"/>
      <c r="BO665" s="10"/>
      <c r="BP665" s="10"/>
      <c r="BQ665" s="10"/>
      <c r="BR665" s="10"/>
      <c r="BU665" s="66"/>
    </row>
    <row r="666" spans="22:73" s="6" customFormat="1" x14ac:dyDescent="0.3">
      <c r="V666" s="21"/>
      <c r="W666" s="22"/>
      <c r="X666" s="22"/>
      <c r="Y666" s="22"/>
      <c r="Z666" s="22"/>
      <c r="AA666" s="22"/>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C666" s="10"/>
      <c r="BD666" s="10"/>
      <c r="BE666" s="10"/>
      <c r="BF666" s="10"/>
      <c r="BG666" s="10"/>
      <c r="BH666" s="10"/>
      <c r="BI666" s="10"/>
      <c r="BL666" s="10"/>
      <c r="BM666" s="10"/>
      <c r="BN666" s="10"/>
      <c r="BO666" s="10"/>
      <c r="BP666" s="10"/>
      <c r="BQ666" s="10"/>
      <c r="BR666" s="10"/>
      <c r="BU666" s="66"/>
    </row>
    <row r="667" spans="22:73" s="6" customFormat="1" x14ac:dyDescent="0.3">
      <c r="V667" s="21"/>
      <c r="W667" s="22"/>
      <c r="X667" s="22"/>
      <c r="Y667" s="22"/>
      <c r="Z667" s="22"/>
      <c r="AA667" s="22"/>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C667" s="10"/>
      <c r="BD667" s="10"/>
      <c r="BE667" s="10"/>
      <c r="BF667" s="10"/>
      <c r="BG667" s="10"/>
      <c r="BH667" s="10"/>
      <c r="BI667" s="10"/>
      <c r="BL667" s="10"/>
      <c r="BM667" s="10"/>
      <c r="BN667" s="10"/>
      <c r="BO667" s="10"/>
      <c r="BP667" s="10"/>
      <c r="BQ667" s="10"/>
      <c r="BR667" s="10"/>
      <c r="BU667" s="66"/>
    </row>
    <row r="668" spans="22:73" s="6" customFormat="1" x14ac:dyDescent="0.3">
      <c r="V668" s="21"/>
      <c r="W668" s="22"/>
      <c r="X668" s="22"/>
      <c r="Y668" s="22"/>
      <c r="Z668" s="22"/>
      <c r="AA668" s="22"/>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C668" s="10"/>
      <c r="BD668" s="10"/>
      <c r="BE668" s="10"/>
      <c r="BF668" s="10"/>
      <c r="BG668" s="10"/>
      <c r="BH668" s="10"/>
      <c r="BI668" s="10"/>
      <c r="BL668" s="10"/>
      <c r="BM668" s="10"/>
      <c r="BN668" s="10"/>
      <c r="BO668" s="10"/>
      <c r="BP668" s="10"/>
      <c r="BQ668" s="10"/>
      <c r="BR668" s="10"/>
      <c r="BU668" s="66"/>
    </row>
    <row r="669" spans="22:73" s="6" customFormat="1" x14ac:dyDescent="0.3">
      <c r="V669" s="21"/>
      <c r="W669" s="22"/>
      <c r="X669" s="22"/>
      <c r="Y669" s="22"/>
      <c r="Z669" s="22"/>
      <c r="AA669" s="22"/>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C669" s="10"/>
      <c r="BD669" s="10"/>
      <c r="BE669" s="10"/>
      <c r="BF669" s="10"/>
      <c r="BG669" s="10"/>
      <c r="BH669" s="10"/>
      <c r="BI669" s="10"/>
      <c r="BL669" s="10"/>
      <c r="BM669" s="10"/>
      <c r="BN669" s="10"/>
      <c r="BO669" s="10"/>
      <c r="BP669" s="10"/>
      <c r="BQ669" s="10"/>
      <c r="BR669" s="10"/>
      <c r="BU669" s="66"/>
    </row>
    <row r="670" spans="22:73" s="6" customFormat="1" x14ac:dyDescent="0.3">
      <c r="V670" s="21"/>
      <c r="W670" s="22"/>
      <c r="X670" s="22"/>
      <c r="Y670" s="22"/>
      <c r="Z670" s="22"/>
      <c r="AA670" s="22"/>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C670" s="10"/>
      <c r="BD670" s="10"/>
      <c r="BE670" s="10"/>
      <c r="BF670" s="10"/>
      <c r="BG670" s="10"/>
      <c r="BH670" s="10"/>
      <c r="BI670" s="10"/>
      <c r="BL670" s="10"/>
      <c r="BM670" s="10"/>
      <c r="BN670" s="10"/>
      <c r="BO670" s="10"/>
      <c r="BP670" s="10"/>
      <c r="BQ670" s="10"/>
      <c r="BR670" s="10"/>
      <c r="BU670" s="66"/>
    </row>
    <row r="671" spans="22:73" s="6" customFormat="1" x14ac:dyDescent="0.3">
      <c r="V671" s="21"/>
      <c r="W671" s="22"/>
      <c r="X671" s="22"/>
      <c r="Y671" s="22"/>
      <c r="Z671" s="22"/>
      <c r="AA671" s="22"/>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C671" s="10"/>
      <c r="BD671" s="10"/>
      <c r="BE671" s="10"/>
      <c r="BF671" s="10"/>
      <c r="BG671" s="10"/>
      <c r="BH671" s="10"/>
      <c r="BI671" s="10"/>
      <c r="BL671" s="10"/>
      <c r="BM671" s="10"/>
      <c r="BN671" s="10"/>
      <c r="BO671" s="10"/>
      <c r="BP671" s="10"/>
      <c r="BQ671" s="10"/>
      <c r="BR671" s="10"/>
      <c r="BU671" s="66"/>
    </row>
    <row r="672" spans="22:73" s="6" customFormat="1" x14ac:dyDescent="0.3">
      <c r="V672" s="21"/>
      <c r="W672" s="22"/>
      <c r="X672" s="22"/>
      <c r="Y672" s="22"/>
      <c r="Z672" s="22"/>
      <c r="AA672" s="22"/>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C672" s="10"/>
      <c r="BD672" s="10"/>
      <c r="BE672" s="10"/>
      <c r="BF672" s="10"/>
      <c r="BG672" s="10"/>
      <c r="BH672" s="10"/>
      <c r="BI672" s="10"/>
      <c r="BL672" s="10"/>
      <c r="BM672" s="10"/>
      <c r="BN672" s="10"/>
      <c r="BO672" s="10"/>
      <c r="BP672" s="10"/>
      <c r="BQ672" s="10"/>
      <c r="BR672" s="10"/>
      <c r="BU672" s="66"/>
    </row>
    <row r="673" spans="22:73" s="6" customFormat="1" x14ac:dyDescent="0.3">
      <c r="V673" s="21"/>
      <c r="W673" s="22"/>
      <c r="X673" s="22"/>
      <c r="Y673" s="22"/>
      <c r="Z673" s="22"/>
      <c r="AA673" s="22"/>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C673" s="10"/>
      <c r="BD673" s="10"/>
      <c r="BE673" s="10"/>
      <c r="BF673" s="10"/>
      <c r="BG673" s="10"/>
      <c r="BH673" s="10"/>
      <c r="BI673" s="10"/>
      <c r="BL673" s="10"/>
      <c r="BM673" s="10"/>
      <c r="BN673" s="10"/>
      <c r="BO673" s="10"/>
      <c r="BP673" s="10"/>
      <c r="BQ673" s="10"/>
      <c r="BR673" s="10"/>
      <c r="BU673" s="66"/>
    </row>
    <row r="674" spans="22:73" s="6" customFormat="1" x14ac:dyDescent="0.3">
      <c r="V674" s="21"/>
      <c r="W674" s="22"/>
      <c r="X674" s="22"/>
      <c r="Y674" s="22"/>
      <c r="Z674" s="22"/>
      <c r="AA674" s="22"/>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C674" s="10"/>
      <c r="BD674" s="10"/>
      <c r="BE674" s="10"/>
      <c r="BF674" s="10"/>
      <c r="BG674" s="10"/>
      <c r="BH674" s="10"/>
      <c r="BI674" s="10"/>
      <c r="BL674" s="10"/>
      <c r="BM674" s="10"/>
      <c r="BN674" s="10"/>
      <c r="BO674" s="10"/>
      <c r="BP674" s="10"/>
      <c r="BQ674" s="10"/>
      <c r="BR674" s="10"/>
      <c r="BU674" s="66"/>
    </row>
    <row r="675" spans="22:73" s="6" customFormat="1" x14ac:dyDescent="0.3">
      <c r="V675" s="21"/>
      <c r="W675" s="22"/>
      <c r="X675" s="22"/>
      <c r="Y675" s="22"/>
      <c r="Z675" s="22"/>
      <c r="AA675" s="22"/>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C675" s="10"/>
      <c r="BD675" s="10"/>
      <c r="BE675" s="10"/>
      <c r="BF675" s="10"/>
      <c r="BG675" s="10"/>
      <c r="BH675" s="10"/>
      <c r="BI675" s="10"/>
      <c r="BL675" s="10"/>
      <c r="BM675" s="10"/>
      <c r="BN675" s="10"/>
      <c r="BO675" s="10"/>
      <c r="BP675" s="10"/>
      <c r="BQ675" s="10"/>
      <c r="BR675" s="10"/>
      <c r="BU675" s="66"/>
    </row>
    <row r="676" spans="22:73" s="6" customFormat="1" x14ac:dyDescent="0.3">
      <c r="V676" s="21"/>
      <c r="W676" s="22"/>
      <c r="X676" s="22"/>
      <c r="Y676" s="22"/>
      <c r="Z676" s="22"/>
      <c r="AA676" s="22"/>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C676" s="10"/>
      <c r="BD676" s="10"/>
      <c r="BE676" s="10"/>
      <c r="BF676" s="10"/>
      <c r="BG676" s="10"/>
      <c r="BH676" s="10"/>
      <c r="BI676" s="10"/>
      <c r="BL676" s="10"/>
      <c r="BM676" s="10"/>
      <c r="BN676" s="10"/>
      <c r="BO676" s="10"/>
      <c r="BP676" s="10"/>
      <c r="BQ676" s="10"/>
      <c r="BR676" s="10"/>
      <c r="BU676" s="66"/>
    </row>
    <row r="677" spans="22:73" s="6" customFormat="1" x14ac:dyDescent="0.3">
      <c r="V677" s="21"/>
      <c r="W677" s="22"/>
      <c r="X677" s="22"/>
      <c r="Y677" s="22"/>
      <c r="Z677" s="22"/>
      <c r="AA677" s="22"/>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C677" s="10"/>
      <c r="BD677" s="10"/>
      <c r="BE677" s="10"/>
      <c r="BF677" s="10"/>
      <c r="BG677" s="10"/>
      <c r="BH677" s="10"/>
      <c r="BI677" s="10"/>
      <c r="BL677" s="10"/>
      <c r="BM677" s="10"/>
      <c r="BN677" s="10"/>
      <c r="BO677" s="10"/>
      <c r="BP677" s="10"/>
      <c r="BQ677" s="10"/>
      <c r="BR677" s="10"/>
      <c r="BU677" s="66"/>
    </row>
    <row r="678" spans="22:73" s="6" customFormat="1" x14ac:dyDescent="0.3">
      <c r="V678" s="21"/>
      <c r="W678" s="22"/>
      <c r="X678" s="22"/>
      <c r="Y678" s="22"/>
      <c r="Z678" s="22"/>
      <c r="AA678" s="22"/>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C678" s="10"/>
      <c r="BD678" s="10"/>
      <c r="BE678" s="10"/>
      <c r="BF678" s="10"/>
      <c r="BG678" s="10"/>
      <c r="BH678" s="10"/>
      <c r="BI678" s="10"/>
      <c r="BL678" s="10"/>
      <c r="BM678" s="10"/>
      <c r="BN678" s="10"/>
      <c r="BO678" s="10"/>
      <c r="BP678" s="10"/>
      <c r="BQ678" s="10"/>
      <c r="BR678" s="10"/>
      <c r="BU678" s="66"/>
    </row>
    <row r="679" spans="22:73" s="6" customFormat="1" x14ac:dyDescent="0.3">
      <c r="V679" s="21"/>
      <c r="W679" s="22"/>
      <c r="X679" s="22"/>
      <c r="Y679" s="22"/>
      <c r="Z679" s="22"/>
      <c r="AA679" s="22"/>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C679" s="10"/>
      <c r="BD679" s="10"/>
      <c r="BE679" s="10"/>
      <c r="BF679" s="10"/>
      <c r="BG679" s="10"/>
      <c r="BH679" s="10"/>
      <c r="BI679" s="10"/>
      <c r="BL679" s="10"/>
      <c r="BM679" s="10"/>
      <c r="BN679" s="10"/>
      <c r="BO679" s="10"/>
      <c r="BP679" s="10"/>
      <c r="BQ679" s="10"/>
      <c r="BR679" s="10"/>
      <c r="BU679" s="66"/>
    </row>
    <row r="680" spans="22:73" s="6" customFormat="1" x14ac:dyDescent="0.3">
      <c r="V680" s="21"/>
      <c r="W680" s="22"/>
      <c r="X680" s="22"/>
      <c r="Y680" s="22"/>
      <c r="Z680" s="22"/>
      <c r="AA680" s="22"/>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C680" s="10"/>
      <c r="BD680" s="10"/>
      <c r="BE680" s="10"/>
      <c r="BF680" s="10"/>
      <c r="BG680" s="10"/>
      <c r="BH680" s="10"/>
      <c r="BI680" s="10"/>
      <c r="BL680" s="10"/>
      <c r="BM680" s="10"/>
      <c r="BN680" s="10"/>
      <c r="BO680" s="10"/>
      <c r="BP680" s="10"/>
      <c r="BQ680" s="10"/>
      <c r="BR680" s="10"/>
      <c r="BU680" s="66"/>
    </row>
    <row r="681" spans="22:73" s="6" customFormat="1" x14ac:dyDescent="0.3">
      <c r="V681" s="21"/>
      <c r="W681" s="22"/>
      <c r="X681" s="22"/>
      <c r="Y681" s="22"/>
      <c r="Z681" s="22"/>
      <c r="AA681" s="22"/>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C681" s="10"/>
      <c r="BD681" s="10"/>
      <c r="BE681" s="10"/>
      <c r="BF681" s="10"/>
      <c r="BG681" s="10"/>
      <c r="BH681" s="10"/>
      <c r="BI681" s="10"/>
      <c r="BL681" s="10"/>
      <c r="BM681" s="10"/>
      <c r="BN681" s="10"/>
      <c r="BO681" s="10"/>
      <c r="BP681" s="10"/>
      <c r="BQ681" s="10"/>
      <c r="BR681" s="10"/>
      <c r="BU681" s="66"/>
    </row>
    <row r="682" spans="22:73" s="6" customFormat="1" x14ac:dyDescent="0.3">
      <c r="V682" s="21"/>
      <c r="W682" s="22"/>
      <c r="X682" s="22"/>
      <c r="Y682" s="22"/>
      <c r="Z682" s="22"/>
      <c r="AA682" s="22"/>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C682" s="10"/>
      <c r="BD682" s="10"/>
      <c r="BE682" s="10"/>
      <c r="BF682" s="10"/>
      <c r="BG682" s="10"/>
      <c r="BH682" s="10"/>
      <c r="BI682" s="10"/>
      <c r="BL682" s="10"/>
      <c r="BM682" s="10"/>
      <c r="BN682" s="10"/>
      <c r="BO682" s="10"/>
      <c r="BP682" s="10"/>
      <c r="BQ682" s="10"/>
      <c r="BR682" s="10"/>
      <c r="BU682" s="66"/>
    </row>
    <row r="683" spans="22:73" s="6" customFormat="1" x14ac:dyDescent="0.3">
      <c r="V683" s="21"/>
      <c r="W683" s="22"/>
      <c r="X683" s="22"/>
      <c r="Y683" s="22"/>
      <c r="Z683" s="22"/>
      <c r="AA683" s="22"/>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C683" s="10"/>
      <c r="BD683" s="10"/>
      <c r="BE683" s="10"/>
      <c r="BF683" s="10"/>
      <c r="BG683" s="10"/>
      <c r="BH683" s="10"/>
      <c r="BI683" s="10"/>
      <c r="BL683" s="10"/>
      <c r="BM683" s="10"/>
      <c r="BN683" s="10"/>
      <c r="BO683" s="10"/>
      <c r="BP683" s="10"/>
      <c r="BQ683" s="10"/>
      <c r="BR683" s="10"/>
      <c r="BU683" s="66"/>
    </row>
    <row r="684" spans="22:73" s="6" customFormat="1" x14ac:dyDescent="0.3">
      <c r="V684" s="21"/>
      <c r="W684" s="22"/>
      <c r="X684" s="22"/>
      <c r="Y684" s="22"/>
      <c r="Z684" s="22"/>
      <c r="AA684" s="22"/>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C684" s="10"/>
      <c r="BD684" s="10"/>
      <c r="BE684" s="10"/>
      <c r="BF684" s="10"/>
      <c r="BG684" s="10"/>
      <c r="BH684" s="10"/>
      <c r="BI684" s="10"/>
      <c r="BL684" s="10"/>
      <c r="BM684" s="10"/>
      <c r="BN684" s="10"/>
      <c r="BO684" s="10"/>
      <c r="BP684" s="10"/>
      <c r="BQ684" s="10"/>
      <c r="BR684" s="10"/>
      <c r="BU684" s="66"/>
    </row>
    <row r="685" spans="22:73" s="6" customFormat="1" x14ac:dyDescent="0.3">
      <c r="V685" s="21"/>
      <c r="W685" s="22"/>
      <c r="X685" s="22"/>
      <c r="Y685" s="22"/>
      <c r="Z685" s="22"/>
      <c r="AA685" s="22"/>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C685" s="10"/>
      <c r="BD685" s="10"/>
      <c r="BE685" s="10"/>
      <c r="BF685" s="10"/>
      <c r="BG685" s="10"/>
      <c r="BH685" s="10"/>
      <c r="BI685" s="10"/>
      <c r="BL685" s="10"/>
      <c r="BM685" s="10"/>
      <c r="BN685" s="10"/>
      <c r="BO685" s="10"/>
      <c r="BP685" s="10"/>
      <c r="BQ685" s="10"/>
      <c r="BR685" s="10"/>
      <c r="BU685" s="66"/>
    </row>
    <row r="686" spans="22:73" s="6" customFormat="1" x14ac:dyDescent="0.3">
      <c r="V686" s="21"/>
      <c r="W686" s="22"/>
      <c r="X686" s="22"/>
      <c r="Y686" s="22"/>
      <c r="Z686" s="22"/>
      <c r="AA686" s="22"/>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C686" s="10"/>
      <c r="BD686" s="10"/>
      <c r="BE686" s="10"/>
      <c r="BF686" s="10"/>
      <c r="BG686" s="10"/>
      <c r="BH686" s="10"/>
      <c r="BI686" s="10"/>
      <c r="BL686" s="10"/>
      <c r="BM686" s="10"/>
      <c r="BN686" s="10"/>
      <c r="BO686" s="10"/>
      <c r="BP686" s="10"/>
      <c r="BQ686" s="10"/>
      <c r="BR686" s="10"/>
      <c r="BU686" s="66"/>
    </row>
    <row r="687" spans="22:73" s="6" customFormat="1" x14ac:dyDescent="0.3">
      <c r="V687" s="21"/>
      <c r="W687" s="22"/>
      <c r="X687" s="22"/>
      <c r="Y687" s="22"/>
      <c r="Z687" s="22"/>
      <c r="AA687" s="22"/>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C687" s="10"/>
      <c r="BD687" s="10"/>
      <c r="BE687" s="10"/>
      <c r="BF687" s="10"/>
      <c r="BG687" s="10"/>
      <c r="BH687" s="10"/>
      <c r="BI687" s="10"/>
      <c r="BL687" s="10"/>
      <c r="BM687" s="10"/>
      <c r="BN687" s="10"/>
      <c r="BO687" s="10"/>
      <c r="BP687" s="10"/>
      <c r="BQ687" s="10"/>
      <c r="BR687" s="10"/>
      <c r="BU687" s="66"/>
    </row>
    <row r="688" spans="22:73" s="6" customFormat="1" x14ac:dyDescent="0.3">
      <c r="V688" s="21"/>
      <c r="W688" s="22"/>
      <c r="X688" s="22"/>
      <c r="Y688" s="22"/>
      <c r="Z688" s="22"/>
      <c r="AA688" s="22"/>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C688" s="10"/>
      <c r="BD688" s="10"/>
      <c r="BE688" s="10"/>
      <c r="BF688" s="10"/>
      <c r="BG688" s="10"/>
      <c r="BH688" s="10"/>
      <c r="BI688" s="10"/>
      <c r="BL688" s="10"/>
      <c r="BM688" s="10"/>
      <c r="BN688" s="10"/>
      <c r="BO688" s="10"/>
      <c r="BP688" s="10"/>
      <c r="BQ688" s="10"/>
      <c r="BR688" s="10"/>
      <c r="BU688" s="66"/>
    </row>
    <row r="689" spans="22:73" s="6" customFormat="1" x14ac:dyDescent="0.3">
      <c r="V689" s="21"/>
      <c r="W689" s="22"/>
      <c r="X689" s="22"/>
      <c r="Y689" s="22"/>
      <c r="Z689" s="22"/>
      <c r="AA689" s="22"/>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C689" s="10"/>
      <c r="BD689" s="10"/>
      <c r="BE689" s="10"/>
      <c r="BF689" s="10"/>
      <c r="BG689" s="10"/>
      <c r="BH689" s="10"/>
      <c r="BI689" s="10"/>
      <c r="BL689" s="10"/>
      <c r="BM689" s="10"/>
      <c r="BN689" s="10"/>
      <c r="BO689" s="10"/>
      <c r="BP689" s="10"/>
      <c r="BQ689" s="10"/>
      <c r="BR689" s="10"/>
      <c r="BU689" s="66"/>
    </row>
    <row r="690" spans="22:73" s="6" customFormat="1" x14ac:dyDescent="0.3">
      <c r="V690" s="21"/>
      <c r="W690" s="22"/>
      <c r="X690" s="22"/>
      <c r="Y690" s="22"/>
      <c r="Z690" s="22"/>
      <c r="AA690" s="22"/>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C690" s="10"/>
      <c r="BD690" s="10"/>
      <c r="BE690" s="10"/>
      <c r="BF690" s="10"/>
      <c r="BG690" s="10"/>
      <c r="BH690" s="10"/>
      <c r="BI690" s="10"/>
      <c r="BL690" s="10"/>
      <c r="BM690" s="10"/>
      <c r="BN690" s="10"/>
      <c r="BO690" s="10"/>
      <c r="BP690" s="10"/>
      <c r="BQ690" s="10"/>
      <c r="BR690" s="10"/>
      <c r="BU690" s="66"/>
    </row>
    <row r="691" spans="22:73" s="6" customFormat="1" x14ac:dyDescent="0.3">
      <c r="V691" s="21"/>
      <c r="W691" s="22"/>
      <c r="X691" s="22"/>
      <c r="Y691" s="22"/>
      <c r="Z691" s="22"/>
      <c r="AA691" s="22"/>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C691" s="10"/>
      <c r="BD691" s="10"/>
      <c r="BE691" s="10"/>
      <c r="BF691" s="10"/>
      <c r="BG691" s="10"/>
      <c r="BH691" s="10"/>
      <c r="BI691" s="10"/>
      <c r="BL691" s="10"/>
      <c r="BM691" s="10"/>
      <c r="BN691" s="10"/>
      <c r="BO691" s="10"/>
      <c r="BP691" s="10"/>
      <c r="BQ691" s="10"/>
      <c r="BR691" s="10"/>
      <c r="BU691" s="66"/>
    </row>
    <row r="692" spans="22:73" s="6" customFormat="1" x14ac:dyDescent="0.3">
      <c r="V692" s="21"/>
      <c r="W692" s="22"/>
      <c r="X692" s="22"/>
      <c r="Y692" s="22"/>
      <c r="Z692" s="22"/>
      <c r="AA692" s="22"/>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C692" s="10"/>
      <c r="BD692" s="10"/>
      <c r="BE692" s="10"/>
      <c r="BF692" s="10"/>
      <c r="BG692" s="10"/>
      <c r="BH692" s="10"/>
      <c r="BI692" s="10"/>
      <c r="BL692" s="10"/>
      <c r="BM692" s="10"/>
      <c r="BN692" s="10"/>
      <c r="BO692" s="10"/>
      <c r="BP692" s="10"/>
      <c r="BQ692" s="10"/>
      <c r="BR692" s="10"/>
      <c r="BU692" s="66"/>
    </row>
    <row r="693" spans="22:73" s="6" customFormat="1" x14ac:dyDescent="0.3">
      <c r="V693" s="21"/>
      <c r="W693" s="22"/>
      <c r="X693" s="22"/>
      <c r="Y693" s="22"/>
      <c r="Z693" s="22"/>
      <c r="AA693" s="22"/>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C693" s="10"/>
      <c r="BD693" s="10"/>
      <c r="BE693" s="10"/>
      <c r="BF693" s="10"/>
      <c r="BG693" s="10"/>
      <c r="BH693" s="10"/>
      <c r="BI693" s="10"/>
      <c r="BL693" s="10"/>
      <c r="BM693" s="10"/>
      <c r="BN693" s="10"/>
      <c r="BO693" s="10"/>
      <c r="BP693" s="10"/>
      <c r="BQ693" s="10"/>
      <c r="BR693" s="10"/>
      <c r="BU693" s="66"/>
    </row>
    <row r="694" spans="22:73" s="6" customFormat="1" x14ac:dyDescent="0.3">
      <c r="V694" s="21"/>
      <c r="W694" s="22"/>
      <c r="X694" s="22"/>
      <c r="Y694" s="22"/>
      <c r="Z694" s="22"/>
      <c r="AA694" s="22"/>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C694" s="10"/>
      <c r="BD694" s="10"/>
      <c r="BE694" s="10"/>
      <c r="BF694" s="10"/>
      <c r="BG694" s="10"/>
      <c r="BH694" s="10"/>
      <c r="BI694" s="10"/>
      <c r="BL694" s="10"/>
      <c r="BM694" s="10"/>
      <c r="BN694" s="10"/>
      <c r="BO694" s="10"/>
      <c r="BP694" s="10"/>
      <c r="BQ694" s="10"/>
      <c r="BR694" s="10"/>
      <c r="BU694" s="66"/>
    </row>
    <row r="695" spans="22:73" s="6" customFormat="1" x14ac:dyDescent="0.3">
      <c r="V695" s="21"/>
      <c r="W695" s="22"/>
      <c r="X695" s="22"/>
      <c r="Y695" s="22"/>
      <c r="Z695" s="22"/>
      <c r="AA695" s="22"/>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C695" s="10"/>
      <c r="BD695" s="10"/>
      <c r="BE695" s="10"/>
      <c r="BF695" s="10"/>
      <c r="BG695" s="10"/>
      <c r="BH695" s="10"/>
      <c r="BI695" s="10"/>
      <c r="BL695" s="10"/>
      <c r="BM695" s="10"/>
      <c r="BN695" s="10"/>
      <c r="BO695" s="10"/>
      <c r="BP695" s="10"/>
      <c r="BQ695" s="10"/>
      <c r="BR695" s="10"/>
      <c r="BU695" s="66"/>
    </row>
    <row r="696" spans="22:73" s="6" customFormat="1" x14ac:dyDescent="0.3">
      <c r="V696" s="21"/>
      <c r="W696" s="22"/>
      <c r="X696" s="22"/>
      <c r="Y696" s="22"/>
      <c r="Z696" s="22"/>
      <c r="AA696" s="22"/>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C696" s="10"/>
      <c r="BD696" s="10"/>
      <c r="BE696" s="10"/>
      <c r="BF696" s="10"/>
      <c r="BG696" s="10"/>
      <c r="BH696" s="10"/>
      <c r="BI696" s="10"/>
      <c r="BL696" s="10"/>
      <c r="BM696" s="10"/>
      <c r="BN696" s="10"/>
      <c r="BO696" s="10"/>
      <c r="BP696" s="10"/>
      <c r="BQ696" s="10"/>
      <c r="BR696" s="10"/>
      <c r="BU696" s="66"/>
    </row>
    <row r="697" spans="22:73" s="6" customFormat="1" x14ac:dyDescent="0.3">
      <c r="V697" s="21"/>
      <c r="W697" s="22"/>
      <c r="X697" s="22"/>
      <c r="Y697" s="22"/>
      <c r="Z697" s="22"/>
      <c r="AA697" s="22"/>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C697" s="10"/>
      <c r="BD697" s="10"/>
      <c r="BE697" s="10"/>
      <c r="BF697" s="10"/>
      <c r="BG697" s="10"/>
      <c r="BH697" s="10"/>
      <c r="BI697" s="10"/>
      <c r="BL697" s="10"/>
      <c r="BM697" s="10"/>
      <c r="BN697" s="10"/>
      <c r="BO697" s="10"/>
      <c r="BP697" s="10"/>
      <c r="BQ697" s="10"/>
      <c r="BR697" s="10"/>
      <c r="BU697" s="66"/>
    </row>
    <row r="698" spans="22:73" s="6" customFormat="1" x14ac:dyDescent="0.3">
      <c r="V698" s="21"/>
      <c r="W698" s="22"/>
      <c r="X698" s="22"/>
      <c r="Y698" s="22"/>
      <c r="Z698" s="22"/>
      <c r="AA698" s="22"/>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C698" s="10"/>
      <c r="BD698" s="10"/>
      <c r="BE698" s="10"/>
      <c r="BF698" s="10"/>
      <c r="BG698" s="10"/>
      <c r="BH698" s="10"/>
      <c r="BI698" s="10"/>
      <c r="BL698" s="10"/>
      <c r="BM698" s="10"/>
      <c r="BN698" s="10"/>
      <c r="BO698" s="10"/>
      <c r="BP698" s="10"/>
      <c r="BQ698" s="10"/>
      <c r="BR698" s="10"/>
      <c r="BU698" s="66"/>
    </row>
    <row r="699" spans="22:73" s="6" customFormat="1" x14ac:dyDescent="0.3">
      <c r="V699" s="21"/>
      <c r="W699" s="22"/>
      <c r="X699" s="22"/>
      <c r="Y699" s="22"/>
      <c r="Z699" s="22"/>
      <c r="AA699" s="22"/>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C699" s="10"/>
      <c r="BD699" s="10"/>
      <c r="BE699" s="10"/>
      <c r="BF699" s="10"/>
      <c r="BG699" s="10"/>
      <c r="BH699" s="10"/>
      <c r="BI699" s="10"/>
      <c r="BL699" s="10"/>
      <c r="BM699" s="10"/>
      <c r="BN699" s="10"/>
      <c r="BO699" s="10"/>
      <c r="BP699" s="10"/>
      <c r="BQ699" s="10"/>
      <c r="BR699" s="10"/>
      <c r="BU699" s="66"/>
    </row>
    <row r="700" spans="22:73" s="6" customFormat="1" x14ac:dyDescent="0.3">
      <c r="V700" s="21"/>
      <c r="W700" s="22"/>
      <c r="X700" s="22"/>
      <c r="Y700" s="22"/>
      <c r="Z700" s="22"/>
      <c r="AA700" s="22"/>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C700" s="10"/>
      <c r="BD700" s="10"/>
      <c r="BE700" s="10"/>
      <c r="BF700" s="10"/>
      <c r="BG700" s="10"/>
      <c r="BH700" s="10"/>
      <c r="BI700" s="10"/>
      <c r="BL700" s="10"/>
      <c r="BM700" s="10"/>
      <c r="BN700" s="10"/>
      <c r="BO700" s="10"/>
      <c r="BP700" s="10"/>
      <c r="BQ700" s="10"/>
      <c r="BR700" s="10"/>
      <c r="BU700" s="66"/>
    </row>
    <row r="701" spans="22:73" s="6" customFormat="1" x14ac:dyDescent="0.3">
      <c r="V701" s="21"/>
      <c r="W701" s="22"/>
      <c r="X701" s="22"/>
      <c r="Y701" s="22"/>
      <c r="Z701" s="22"/>
      <c r="AA701" s="22"/>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C701" s="10"/>
      <c r="BD701" s="10"/>
      <c r="BE701" s="10"/>
      <c r="BF701" s="10"/>
      <c r="BG701" s="10"/>
      <c r="BH701" s="10"/>
      <c r="BI701" s="10"/>
      <c r="BL701" s="10"/>
      <c r="BM701" s="10"/>
      <c r="BN701" s="10"/>
      <c r="BO701" s="10"/>
      <c r="BP701" s="10"/>
      <c r="BQ701" s="10"/>
      <c r="BR701" s="10"/>
      <c r="BU701" s="66"/>
    </row>
    <row r="702" spans="22:73" s="6" customFormat="1" x14ac:dyDescent="0.3">
      <c r="V702" s="21"/>
      <c r="W702" s="22"/>
      <c r="X702" s="22"/>
      <c r="Y702" s="22"/>
      <c r="Z702" s="22"/>
      <c r="AA702" s="22"/>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C702" s="10"/>
      <c r="BD702" s="10"/>
      <c r="BE702" s="10"/>
      <c r="BF702" s="10"/>
      <c r="BG702" s="10"/>
      <c r="BH702" s="10"/>
      <c r="BI702" s="10"/>
      <c r="BL702" s="10"/>
      <c r="BM702" s="10"/>
      <c r="BN702" s="10"/>
      <c r="BO702" s="10"/>
      <c r="BP702" s="10"/>
      <c r="BQ702" s="10"/>
      <c r="BR702" s="10"/>
      <c r="BU702" s="66"/>
    </row>
    <row r="703" spans="22:73" s="6" customFormat="1" x14ac:dyDescent="0.3">
      <c r="V703" s="21"/>
      <c r="W703" s="22"/>
      <c r="X703" s="22"/>
      <c r="Y703" s="22"/>
      <c r="Z703" s="22"/>
      <c r="AA703" s="22"/>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C703" s="10"/>
      <c r="BD703" s="10"/>
      <c r="BE703" s="10"/>
      <c r="BF703" s="10"/>
      <c r="BG703" s="10"/>
      <c r="BH703" s="10"/>
      <c r="BI703" s="10"/>
      <c r="BL703" s="10"/>
      <c r="BM703" s="10"/>
      <c r="BN703" s="10"/>
      <c r="BO703" s="10"/>
      <c r="BP703" s="10"/>
      <c r="BQ703" s="10"/>
      <c r="BR703" s="10"/>
      <c r="BU703" s="66"/>
    </row>
    <row r="704" spans="22:73" s="6" customFormat="1" x14ac:dyDescent="0.3">
      <c r="V704" s="21"/>
      <c r="W704" s="22"/>
      <c r="X704" s="22"/>
      <c r="Y704" s="22"/>
      <c r="Z704" s="22"/>
      <c r="AA704" s="22"/>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C704" s="10"/>
      <c r="BD704" s="10"/>
      <c r="BE704" s="10"/>
      <c r="BF704" s="10"/>
      <c r="BG704" s="10"/>
      <c r="BH704" s="10"/>
      <c r="BI704" s="10"/>
      <c r="BL704" s="10"/>
      <c r="BM704" s="10"/>
      <c r="BN704" s="10"/>
      <c r="BO704" s="10"/>
      <c r="BP704" s="10"/>
      <c r="BQ704" s="10"/>
      <c r="BR704" s="10"/>
      <c r="BU704" s="66"/>
    </row>
    <row r="705" spans="22:73" s="6" customFormat="1" x14ac:dyDescent="0.3">
      <c r="V705" s="21"/>
      <c r="W705" s="22"/>
      <c r="X705" s="22"/>
      <c r="Y705" s="22"/>
      <c r="Z705" s="22"/>
      <c r="AA705" s="22"/>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C705" s="10"/>
      <c r="BD705" s="10"/>
      <c r="BE705" s="10"/>
      <c r="BF705" s="10"/>
      <c r="BG705" s="10"/>
      <c r="BH705" s="10"/>
      <c r="BI705" s="10"/>
      <c r="BL705" s="10"/>
      <c r="BM705" s="10"/>
      <c r="BN705" s="10"/>
      <c r="BO705" s="10"/>
      <c r="BP705" s="10"/>
      <c r="BQ705" s="10"/>
      <c r="BR705" s="10"/>
      <c r="BU705" s="66"/>
    </row>
    <row r="706" spans="22:73" s="6" customFormat="1" x14ac:dyDescent="0.3">
      <c r="V706" s="21"/>
      <c r="W706" s="22"/>
      <c r="X706" s="22"/>
      <c r="Y706" s="22"/>
      <c r="Z706" s="22"/>
      <c r="AA706" s="22"/>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C706" s="10"/>
      <c r="BD706" s="10"/>
      <c r="BE706" s="10"/>
      <c r="BF706" s="10"/>
      <c r="BG706" s="10"/>
      <c r="BH706" s="10"/>
      <c r="BI706" s="10"/>
      <c r="BL706" s="10"/>
      <c r="BM706" s="10"/>
      <c r="BN706" s="10"/>
      <c r="BO706" s="10"/>
      <c r="BP706" s="10"/>
      <c r="BQ706" s="10"/>
      <c r="BR706" s="10"/>
      <c r="BU706" s="66"/>
    </row>
    <row r="707" spans="22:73" s="6" customFormat="1" x14ac:dyDescent="0.3">
      <c r="V707" s="21"/>
      <c r="W707" s="22"/>
      <c r="X707" s="22"/>
      <c r="Y707" s="22"/>
      <c r="Z707" s="22"/>
      <c r="AA707" s="22"/>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C707" s="10"/>
      <c r="BD707" s="10"/>
      <c r="BE707" s="10"/>
      <c r="BF707" s="10"/>
      <c r="BG707" s="10"/>
      <c r="BH707" s="10"/>
      <c r="BI707" s="10"/>
      <c r="BL707" s="10"/>
      <c r="BM707" s="10"/>
      <c r="BN707" s="10"/>
      <c r="BO707" s="10"/>
      <c r="BP707" s="10"/>
      <c r="BQ707" s="10"/>
      <c r="BR707" s="10"/>
      <c r="BU707" s="66"/>
    </row>
    <row r="708" spans="22:73" s="6" customFormat="1" x14ac:dyDescent="0.3">
      <c r="V708" s="21"/>
      <c r="W708" s="22"/>
      <c r="X708" s="22"/>
      <c r="Y708" s="22"/>
      <c r="Z708" s="22"/>
      <c r="AA708" s="22"/>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C708" s="10"/>
      <c r="BD708" s="10"/>
      <c r="BE708" s="10"/>
      <c r="BF708" s="10"/>
      <c r="BG708" s="10"/>
      <c r="BH708" s="10"/>
      <c r="BI708" s="10"/>
      <c r="BL708" s="10"/>
      <c r="BM708" s="10"/>
      <c r="BN708" s="10"/>
      <c r="BO708" s="10"/>
      <c r="BP708" s="10"/>
      <c r="BQ708" s="10"/>
      <c r="BR708" s="10"/>
      <c r="BU708" s="66"/>
    </row>
    <row r="709" spans="22:73" s="6" customFormat="1" x14ac:dyDescent="0.3">
      <c r="V709" s="21"/>
      <c r="W709" s="22"/>
      <c r="X709" s="22"/>
      <c r="Y709" s="22"/>
      <c r="Z709" s="22"/>
      <c r="AA709" s="22"/>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C709" s="10"/>
      <c r="BD709" s="10"/>
      <c r="BE709" s="10"/>
      <c r="BF709" s="10"/>
      <c r="BG709" s="10"/>
      <c r="BH709" s="10"/>
      <c r="BI709" s="10"/>
      <c r="BL709" s="10"/>
      <c r="BM709" s="10"/>
      <c r="BN709" s="10"/>
      <c r="BO709" s="10"/>
      <c r="BP709" s="10"/>
      <c r="BQ709" s="10"/>
      <c r="BR709" s="10"/>
      <c r="BU709" s="66"/>
    </row>
    <row r="710" spans="22:73" s="6" customFormat="1" x14ac:dyDescent="0.3">
      <c r="V710" s="21"/>
      <c r="W710" s="22"/>
      <c r="X710" s="22"/>
      <c r="Y710" s="22"/>
      <c r="Z710" s="22"/>
      <c r="AA710" s="22"/>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C710" s="10"/>
      <c r="BD710" s="10"/>
      <c r="BE710" s="10"/>
      <c r="BF710" s="10"/>
      <c r="BG710" s="10"/>
      <c r="BH710" s="10"/>
      <c r="BI710" s="10"/>
      <c r="BL710" s="10"/>
      <c r="BM710" s="10"/>
      <c r="BN710" s="10"/>
      <c r="BO710" s="10"/>
      <c r="BP710" s="10"/>
      <c r="BQ710" s="10"/>
      <c r="BR710" s="10"/>
      <c r="BU710" s="66"/>
    </row>
    <row r="711" spans="22:73" s="6" customFormat="1" x14ac:dyDescent="0.3">
      <c r="V711" s="21"/>
      <c r="W711" s="22"/>
      <c r="X711" s="22"/>
      <c r="Y711" s="22"/>
      <c r="Z711" s="22"/>
      <c r="AA711" s="22"/>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C711" s="10"/>
      <c r="BD711" s="10"/>
      <c r="BE711" s="10"/>
      <c r="BF711" s="10"/>
      <c r="BG711" s="10"/>
      <c r="BH711" s="10"/>
      <c r="BI711" s="10"/>
      <c r="BL711" s="10"/>
      <c r="BM711" s="10"/>
      <c r="BN711" s="10"/>
      <c r="BO711" s="10"/>
      <c r="BP711" s="10"/>
      <c r="BQ711" s="10"/>
      <c r="BR711" s="10"/>
      <c r="BU711" s="66"/>
    </row>
    <row r="712" spans="22:73" s="6" customFormat="1" x14ac:dyDescent="0.3">
      <c r="V712" s="21"/>
      <c r="W712" s="22"/>
      <c r="X712" s="22"/>
      <c r="Y712" s="22"/>
      <c r="Z712" s="22"/>
      <c r="AA712" s="22"/>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C712" s="10"/>
      <c r="BD712" s="10"/>
      <c r="BE712" s="10"/>
      <c r="BF712" s="10"/>
      <c r="BG712" s="10"/>
      <c r="BH712" s="10"/>
      <c r="BI712" s="10"/>
      <c r="BL712" s="10"/>
      <c r="BM712" s="10"/>
      <c r="BN712" s="10"/>
      <c r="BO712" s="10"/>
      <c r="BP712" s="10"/>
      <c r="BQ712" s="10"/>
      <c r="BR712" s="10"/>
      <c r="BU712" s="66"/>
    </row>
    <row r="713" spans="22:73" s="6" customFormat="1" x14ac:dyDescent="0.3">
      <c r="V713" s="21"/>
      <c r="W713" s="22"/>
      <c r="X713" s="22"/>
      <c r="Y713" s="22"/>
      <c r="Z713" s="22"/>
      <c r="AA713" s="22"/>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C713" s="10"/>
      <c r="BD713" s="10"/>
      <c r="BE713" s="10"/>
      <c r="BF713" s="10"/>
      <c r="BG713" s="10"/>
      <c r="BH713" s="10"/>
      <c r="BI713" s="10"/>
      <c r="BL713" s="10"/>
      <c r="BM713" s="10"/>
      <c r="BN713" s="10"/>
      <c r="BO713" s="10"/>
      <c r="BP713" s="10"/>
      <c r="BQ713" s="10"/>
      <c r="BR713" s="10"/>
      <c r="BU713" s="66"/>
    </row>
    <row r="714" spans="22:73" s="6" customFormat="1" x14ac:dyDescent="0.3">
      <c r="V714" s="21"/>
      <c r="W714" s="22"/>
      <c r="X714" s="22"/>
      <c r="Y714" s="22"/>
      <c r="Z714" s="22"/>
      <c r="AA714" s="22"/>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C714" s="10"/>
      <c r="BD714" s="10"/>
      <c r="BE714" s="10"/>
      <c r="BF714" s="10"/>
      <c r="BG714" s="10"/>
      <c r="BH714" s="10"/>
      <c r="BI714" s="10"/>
      <c r="BL714" s="10"/>
      <c r="BM714" s="10"/>
      <c r="BN714" s="10"/>
      <c r="BO714" s="10"/>
      <c r="BP714" s="10"/>
      <c r="BQ714" s="10"/>
      <c r="BR714" s="10"/>
      <c r="BU714" s="66"/>
    </row>
    <row r="715" spans="22:73" s="6" customFormat="1" x14ac:dyDescent="0.3">
      <c r="V715" s="21"/>
      <c r="W715" s="22"/>
      <c r="X715" s="22"/>
      <c r="Y715" s="22"/>
      <c r="Z715" s="22"/>
      <c r="AA715" s="22"/>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C715" s="10"/>
      <c r="BD715" s="10"/>
      <c r="BE715" s="10"/>
      <c r="BF715" s="10"/>
      <c r="BG715" s="10"/>
      <c r="BH715" s="10"/>
      <c r="BI715" s="10"/>
      <c r="BL715" s="10"/>
      <c r="BM715" s="10"/>
      <c r="BN715" s="10"/>
      <c r="BO715" s="10"/>
      <c r="BP715" s="10"/>
      <c r="BQ715" s="10"/>
      <c r="BR715" s="10"/>
      <c r="BU715" s="66"/>
    </row>
    <row r="716" spans="22:73" s="6" customFormat="1" x14ac:dyDescent="0.3">
      <c r="V716" s="21"/>
      <c r="W716" s="22"/>
      <c r="X716" s="22"/>
      <c r="Y716" s="22"/>
      <c r="Z716" s="22"/>
      <c r="AA716" s="22"/>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C716" s="10"/>
      <c r="BD716" s="10"/>
      <c r="BE716" s="10"/>
      <c r="BF716" s="10"/>
      <c r="BG716" s="10"/>
      <c r="BH716" s="10"/>
      <c r="BI716" s="10"/>
      <c r="BL716" s="10"/>
      <c r="BM716" s="10"/>
      <c r="BN716" s="10"/>
      <c r="BO716" s="10"/>
      <c r="BP716" s="10"/>
      <c r="BQ716" s="10"/>
      <c r="BR716" s="10"/>
      <c r="BU716" s="66"/>
    </row>
    <row r="717" spans="22:73" s="6" customFormat="1" x14ac:dyDescent="0.3">
      <c r="V717" s="21"/>
      <c r="W717" s="22"/>
      <c r="X717" s="22"/>
      <c r="Y717" s="22"/>
      <c r="Z717" s="22"/>
      <c r="AA717" s="22"/>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C717" s="10"/>
      <c r="BD717" s="10"/>
      <c r="BE717" s="10"/>
      <c r="BF717" s="10"/>
      <c r="BG717" s="10"/>
      <c r="BH717" s="10"/>
      <c r="BI717" s="10"/>
      <c r="BL717" s="10"/>
      <c r="BM717" s="10"/>
      <c r="BN717" s="10"/>
      <c r="BO717" s="10"/>
      <c r="BP717" s="10"/>
      <c r="BQ717" s="10"/>
      <c r="BR717" s="10"/>
      <c r="BU717" s="66"/>
    </row>
    <row r="718" spans="22:73" s="6" customFormat="1" x14ac:dyDescent="0.3">
      <c r="V718" s="21"/>
      <c r="W718" s="22"/>
      <c r="X718" s="22"/>
      <c r="Y718" s="22"/>
      <c r="Z718" s="22"/>
      <c r="AA718" s="22"/>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C718" s="10"/>
      <c r="BD718" s="10"/>
      <c r="BE718" s="10"/>
      <c r="BF718" s="10"/>
      <c r="BG718" s="10"/>
      <c r="BH718" s="10"/>
      <c r="BI718" s="10"/>
      <c r="BL718" s="10"/>
      <c r="BM718" s="10"/>
      <c r="BN718" s="10"/>
      <c r="BO718" s="10"/>
      <c r="BP718" s="10"/>
      <c r="BQ718" s="10"/>
      <c r="BR718" s="10"/>
      <c r="BU718" s="66"/>
    </row>
    <row r="719" spans="22:73" s="6" customFormat="1" x14ac:dyDescent="0.3">
      <c r="V719" s="21"/>
      <c r="W719" s="22"/>
      <c r="X719" s="22"/>
      <c r="Y719" s="22"/>
      <c r="Z719" s="22"/>
      <c r="AA719" s="22"/>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C719" s="10"/>
      <c r="BD719" s="10"/>
      <c r="BE719" s="10"/>
      <c r="BF719" s="10"/>
      <c r="BG719" s="10"/>
      <c r="BH719" s="10"/>
      <c r="BI719" s="10"/>
      <c r="BL719" s="10"/>
      <c r="BM719" s="10"/>
      <c r="BN719" s="10"/>
      <c r="BO719" s="10"/>
      <c r="BP719" s="10"/>
      <c r="BQ719" s="10"/>
      <c r="BR719" s="10"/>
      <c r="BU719" s="66"/>
    </row>
    <row r="720" spans="22:73" s="6" customFormat="1" x14ac:dyDescent="0.3">
      <c r="V720" s="21"/>
      <c r="W720" s="22"/>
      <c r="X720" s="22"/>
      <c r="Y720" s="22"/>
      <c r="Z720" s="22"/>
      <c r="AA720" s="22"/>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C720" s="10"/>
      <c r="BD720" s="10"/>
      <c r="BE720" s="10"/>
      <c r="BF720" s="10"/>
      <c r="BG720" s="10"/>
      <c r="BH720" s="10"/>
      <c r="BI720" s="10"/>
      <c r="BL720" s="10"/>
      <c r="BM720" s="10"/>
      <c r="BN720" s="10"/>
      <c r="BO720" s="10"/>
      <c r="BP720" s="10"/>
      <c r="BQ720" s="10"/>
      <c r="BR720" s="10"/>
      <c r="BU720" s="66"/>
    </row>
    <row r="721" spans="22:73" s="6" customFormat="1" x14ac:dyDescent="0.3">
      <c r="V721" s="21"/>
      <c r="W721" s="22"/>
      <c r="X721" s="22"/>
      <c r="Y721" s="22"/>
      <c r="Z721" s="22"/>
      <c r="AA721" s="22"/>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C721" s="10"/>
      <c r="BD721" s="10"/>
      <c r="BE721" s="10"/>
      <c r="BF721" s="10"/>
      <c r="BG721" s="10"/>
      <c r="BH721" s="10"/>
      <c r="BI721" s="10"/>
      <c r="BL721" s="10"/>
      <c r="BM721" s="10"/>
      <c r="BN721" s="10"/>
      <c r="BO721" s="10"/>
      <c r="BP721" s="10"/>
      <c r="BQ721" s="10"/>
      <c r="BR721" s="10"/>
      <c r="BU721" s="66"/>
    </row>
    <row r="722" spans="22:73" s="6" customFormat="1" x14ac:dyDescent="0.3">
      <c r="V722" s="21"/>
      <c r="W722" s="22"/>
      <c r="X722" s="22"/>
      <c r="Y722" s="22"/>
      <c r="Z722" s="22"/>
      <c r="AA722" s="22"/>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C722" s="10"/>
      <c r="BD722" s="10"/>
      <c r="BE722" s="10"/>
      <c r="BF722" s="10"/>
      <c r="BG722" s="10"/>
      <c r="BH722" s="10"/>
      <c r="BI722" s="10"/>
      <c r="BL722" s="10"/>
      <c r="BM722" s="10"/>
      <c r="BN722" s="10"/>
      <c r="BO722" s="10"/>
      <c r="BP722" s="10"/>
      <c r="BQ722" s="10"/>
      <c r="BR722" s="10"/>
      <c r="BU722" s="66"/>
    </row>
    <row r="723" spans="22:73" s="6" customFormat="1" x14ac:dyDescent="0.3">
      <c r="V723" s="21"/>
      <c r="W723" s="22"/>
      <c r="X723" s="22"/>
      <c r="Y723" s="22"/>
      <c r="Z723" s="22"/>
      <c r="AA723" s="22"/>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C723" s="10"/>
      <c r="BD723" s="10"/>
      <c r="BE723" s="10"/>
      <c r="BF723" s="10"/>
      <c r="BG723" s="10"/>
      <c r="BH723" s="10"/>
      <c r="BI723" s="10"/>
      <c r="BL723" s="10"/>
      <c r="BM723" s="10"/>
      <c r="BN723" s="10"/>
      <c r="BO723" s="10"/>
      <c r="BP723" s="10"/>
      <c r="BQ723" s="10"/>
      <c r="BR723" s="10"/>
      <c r="BU723" s="66"/>
    </row>
    <row r="724" spans="22:73" s="6" customFormat="1" x14ac:dyDescent="0.3">
      <c r="V724" s="21"/>
      <c r="W724" s="22"/>
      <c r="X724" s="22"/>
      <c r="Y724" s="22"/>
      <c r="Z724" s="22"/>
      <c r="AA724" s="22"/>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C724" s="10"/>
      <c r="BD724" s="10"/>
      <c r="BE724" s="10"/>
      <c r="BF724" s="10"/>
      <c r="BG724" s="10"/>
      <c r="BH724" s="10"/>
      <c r="BI724" s="10"/>
      <c r="BL724" s="10"/>
      <c r="BM724" s="10"/>
      <c r="BN724" s="10"/>
      <c r="BO724" s="10"/>
      <c r="BP724" s="10"/>
      <c r="BQ724" s="10"/>
      <c r="BR724" s="10"/>
      <c r="BU724" s="66"/>
    </row>
    <row r="725" spans="22:73" s="6" customFormat="1" x14ac:dyDescent="0.3">
      <c r="V725" s="21"/>
      <c r="W725" s="22"/>
      <c r="X725" s="22"/>
      <c r="Y725" s="22"/>
      <c r="Z725" s="22"/>
      <c r="AA725" s="22"/>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C725" s="10"/>
      <c r="BD725" s="10"/>
      <c r="BE725" s="10"/>
      <c r="BF725" s="10"/>
      <c r="BG725" s="10"/>
      <c r="BH725" s="10"/>
      <c r="BI725" s="10"/>
      <c r="BL725" s="10"/>
      <c r="BM725" s="10"/>
      <c r="BN725" s="10"/>
      <c r="BO725" s="10"/>
      <c r="BP725" s="10"/>
      <c r="BQ725" s="10"/>
      <c r="BR725" s="10"/>
      <c r="BU725" s="66"/>
    </row>
    <row r="726" spans="22:73" s="6" customFormat="1" x14ac:dyDescent="0.3">
      <c r="V726" s="21"/>
      <c r="W726" s="22"/>
      <c r="X726" s="22"/>
      <c r="Y726" s="22"/>
      <c r="Z726" s="22"/>
      <c r="AA726" s="22"/>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C726" s="10"/>
      <c r="BD726" s="10"/>
      <c r="BE726" s="10"/>
      <c r="BF726" s="10"/>
      <c r="BG726" s="10"/>
      <c r="BH726" s="10"/>
      <c r="BI726" s="10"/>
      <c r="BL726" s="10"/>
      <c r="BM726" s="10"/>
      <c r="BN726" s="10"/>
      <c r="BO726" s="10"/>
      <c r="BP726" s="10"/>
      <c r="BQ726" s="10"/>
      <c r="BR726" s="10"/>
      <c r="BU726" s="66"/>
    </row>
    <row r="727" spans="22:73" s="6" customFormat="1" x14ac:dyDescent="0.3">
      <c r="V727" s="21"/>
      <c r="W727" s="22"/>
      <c r="X727" s="22"/>
      <c r="Y727" s="22"/>
      <c r="Z727" s="22"/>
      <c r="AA727" s="22"/>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C727" s="10"/>
      <c r="BD727" s="10"/>
      <c r="BE727" s="10"/>
      <c r="BF727" s="10"/>
      <c r="BG727" s="10"/>
      <c r="BH727" s="10"/>
      <c r="BI727" s="10"/>
      <c r="BL727" s="10"/>
      <c r="BM727" s="10"/>
      <c r="BN727" s="10"/>
      <c r="BO727" s="10"/>
      <c r="BP727" s="10"/>
      <c r="BQ727" s="10"/>
      <c r="BR727" s="10"/>
      <c r="BU727" s="66"/>
    </row>
    <row r="728" spans="22:73" s="6" customFormat="1" x14ac:dyDescent="0.3">
      <c r="V728" s="21"/>
      <c r="W728" s="22"/>
      <c r="X728" s="22"/>
      <c r="Y728" s="22"/>
      <c r="Z728" s="22"/>
      <c r="AA728" s="22"/>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C728" s="10"/>
      <c r="BD728" s="10"/>
      <c r="BE728" s="10"/>
      <c r="BF728" s="10"/>
      <c r="BG728" s="10"/>
      <c r="BH728" s="10"/>
      <c r="BI728" s="10"/>
      <c r="BL728" s="10"/>
      <c r="BM728" s="10"/>
      <c r="BN728" s="10"/>
      <c r="BO728" s="10"/>
      <c r="BP728" s="10"/>
      <c r="BQ728" s="10"/>
      <c r="BR728" s="10"/>
      <c r="BU728" s="66"/>
    </row>
    <row r="729" spans="22:73" s="6" customFormat="1" x14ac:dyDescent="0.3">
      <c r="V729" s="21"/>
      <c r="W729" s="22"/>
      <c r="X729" s="22"/>
      <c r="Y729" s="22"/>
      <c r="Z729" s="22"/>
      <c r="AA729" s="22"/>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C729" s="10"/>
      <c r="BD729" s="10"/>
      <c r="BE729" s="10"/>
      <c r="BF729" s="10"/>
      <c r="BG729" s="10"/>
      <c r="BH729" s="10"/>
      <c r="BI729" s="10"/>
      <c r="BL729" s="10"/>
      <c r="BM729" s="10"/>
      <c r="BN729" s="10"/>
      <c r="BO729" s="10"/>
      <c r="BP729" s="10"/>
      <c r="BQ729" s="10"/>
      <c r="BR729" s="10"/>
      <c r="BU729" s="66"/>
    </row>
    <row r="730" spans="22:73" s="6" customFormat="1" x14ac:dyDescent="0.3">
      <c r="V730" s="21"/>
      <c r="W730" s="22"/>
      <c r="X730" s="22"/>
      <c r="Y730" s="22"/>
      <c r="Z730" s="22"/>
      <c r="AA730" s="22"/>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C730" s="10"/>
      <c r="BD730" s="10"/>
      <c r="BE730" s="10"/>
      <c r="BF730" s="10"/>
      <c r="BG730" s="10"/>
      <c r="BH730" s="10"/>
      <c r="BI730" s="10"/>
      <c r="BL730" s="10"/>
      <c r="BM730" s="10"/>
      <c r="BN730" s="10"/>
      <c r="BO730" s="10"/>
      <c r="BP730" s="10"/>
      <c r="BQ730" s="10"/>
      <c r="BR730" s="10"/>
      <c r="BU730" s="66"/>
    </row>
    <row r="731" spans="22:73" s="6" customFormat="1" x14ac:dyDescent="0.3">
      <c r="V731" s="21"/>
      <c r="W731" s="22"/>
      <c r="X731" s="22"/>
      <c r="Y731" s="22"/>
      <c r="Z731" s="22"/>
      <c r="AA731" s="22"/>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C731" s="10"/>
      <c r="BD731" s="10"/>
      <c r="BE731" s="10"/>
      <c r="BF731" s="10"/>
      <c r="BG731" s="10"/>
      <c r="BH731" s="10"/>
      <c r="BI731" s="10"/>
      <c r="BL731" s="10"/>
      <c r="BM731" s="10"/>
      <c r="BN731" s="10"/>
      <c r="BO731" s="10"/>
      <c r="BP731" s="10"/>
      <c r="BQ731" s="10"/>
      <c r="BR731" s="10"/>
      <c r="BU731" s="66"/>
    </row>
    <row r="732" spans="22:73" s="6" customFormat="1" x14ac:dyDescent="0.3">
      <c r="V732" s="21"/>
      <c r="W732" s="22"/>
      <c r="X732" s="22"/>
      <c r="Y732" s="22"/>
      <c r="Z732" s="22"/>
      <c r="AA732" s="22"/>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C732" s="10"/>
      <c r="BD732" s="10"/>
      <c r="BE732" s="10"/>
      <c r="BF732" s="10"/>
      <c r="BG732" s="10"/>
      <c r="BH732" s="10"/>
      <c r="BI732" s="10"/>
      <c r="BL732" s="10"/>
      <c r="BM732" s="10"/>
      <c r="BN732" s="10"/>
      <c r="BO732" s="10"/>
      <c r="BP732" s="10"/>
      <c r="BQ732" s="10"/>
      <c r="BR732" s="10"/>
      <c r="BU732" s="66"/>
    </row>
    <row r="733" spans="22:73" s="6" customFormat="1" x14ac:dyDescent="0.3">
      <c r="V733" s="21"/>
      <c r="W733" s="22"/>
      <c r="X733" s="22"/>
      <c r="Y733" s="22"/>
      <c r="Z733" s="22"/>
      <c r="AA733" s="22"/>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C733" s="10"/>
      <c r="BD733" s="10"/>
      <c r="BE733" s="10"/>
      <c r="BF733" s="10"/>
      <c r="BG733" s="10"/>
      <c r="BH733" s="10"/>
      <c r="BI733" s="10"/>
      <c r="BL733" s="10"/>
      <c r="BM733" s="10"/>
      <c r="BN733" s="10"/>
      <c r="BO733" s="10"/>
      <c r="BP733" s="10"/>
      <c r="BQ733" s="10"/>
      <c r="BR733" s="10"/>
      <c r="BU733" s="66"/>
    </row>
    <row r="734" spans="22:73" s="6" customFormat="1" x14ac:dyDescent="0.3">
      <c r="V734" s="21"/>
      <c r="W734" s="22"/>
      <c r="X734" s="22"/>
      <c r="Y734" s="22"/>
      <c r="Z734" s="22"/>
      <c r="AA734" s="22"/>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C734" s="10"/>
      <c r="BD734" s="10"/>
      <c r="BE734" s="10"/>
      <c r="BF734" s="10"/>
      <c r="BG734" s="10"/>
      <c r="BH734" s="10"/>
      <c r="BI734" s="10"/>
      <c r="BL734" s="10"/>
      <c r="BM734" s="10"/>
      <c r="BN734" s="10"/>
      <c r="BO734" s="10"/>
      <c r="BP734" s="10"/>
      <c r="BQ734" s="10"/>
      <c r="BR734" s="10"/>
      <c r="BU734" s="66"/>
    </row>
    <row r="735" spans="22:73" s="6" customFormat="1" x14ac:dyDescent="0.3">
      <c r="V735" s="21"/>
      <c r="W735" s="22"/>
      <c r="X735" s="22"/>
      <c r="Y735" s="22"/>
      <c r="Z735" s="22"/>
      <c r="AA735" s="22"/>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C735" s="10"/>
      <c r="BD735" s="10"/>
      <c r="BE735" s="10"/>
      <c r="BF735" s="10"/>
      <c r="BG735" s="10"/>
      <c r="BH735" s="10"/>
      <c r="BI735" s="10"/>
      <c r="BL735" s="10"/>
      <c r="BM735" s="10"/>
      <c r="BN735" s="10"/>
      <c r="BO735" s="10"/>
      <c r="BP735" s="10"/>
      <c r="BQ735" s="10"/>
      <c r="BR735" s="10"/>
      <c r="BU735" s="66"/>
    </row>
    <row r="736" spans="22:73" s="6" customFormat="1" x14ac:dyDescent="0.3">
      <c r="V736" s="21"/>
      <c r="W736" s="22"/>
      <c r="X736" s="22"/>
      <c r="Y736" s="22"/>
      <c r="Z736" s="22"/>
      <c r="AA736" s="22"/>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C736" s="10"/>
      <c r="BD736" s="10"/>
      <c r="BE736" s="10"/>
      <c r="BF736" s="10"/>
      <c r="BG736" s="10"/>
      <c r="BH736" s="10"/>
      <c r="BI736" s="10"/>
      <c r="BL736" s="10"/>
      <c r="BM736" s="10"/>
      <c r="BN736" s="10"/>
      <c r="BO736" s="10"/>
      <c r="BP736" s="10"/>
      <c r="BQ736" s="10"/>
      <c r="BR736" s="10"/>
      <c r="BU736" s="66"/>
    </row>
    <row r="737" spans="22:73" s="6" customFormat="1" x14ac:dyDescent="0.3">
      <c r="V737" s="21"/>
      <c r="W737" s="22"/>
      <c r="X737" s="22"/>
      <c r="Y737" s="22"/>
      <c r="Z737" s="22"/>
      <c r="AA737" s="22"/>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C737" s="10"/>
      <c r="BD737" s="10"/>
      <c r="BE737" s="10"/>
      <c r="BF737" s="10"/>
      <c r="BG737" s="10"/>
      <c r="BH737" s="10"/>
      <c r="BI737" s="10"/>
      <c r="BL737" s="10"/>
      <c r="BM737" s="10"/>
      <c r="BN737" s="10"/>
      <c r="BO737" s="10"/>
      <c r="BP737" s="10"/>
      <c r="BQ737" s="10"/>
      <c r="BR737" s="10"/>
      <c r="BU737" s="66"/>
    </row>
    <row r="738" spans="22:73" s="6" customFormat="1" x14ac:dyDescent="0.3">
      <c r="V738" s="21"/>
      <c r="W738" s="22"/>
      <c r="X738" s="22"/>
      <c r="Y738" s="22"/>
      <c r="Z738" s="22"/>
      <c r="AA738" s="22"/>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C738" s="10"/>
      <c r="BD738" s="10"/>
      <c r="BE738" s="10"/>
      <c r="BF738" s="10"/>
      <c r="BG738" s="10"/>
      <c r="BH738" s="10"/>
      <c r="BI738" s="10"/>
      <c r="BL738" s="10"/>
      <c r="BM738" s="10"/>
      <c r="BN738" s="10"/>
      <c r="BO738" s="10"/>
      <c r="BP738" s="10"/>
      <c r="BQ738" s="10"/>
      <c r="BR738" s="10"/>
      <c r="BU738" s="66"/>
    </row>
    <row r="739" spans="22:73" s="6" customFormat="1" x14ac:dyDescent="0.3">
      <c r="V739" s="21"/>
      <c r="W739" s="22"/>
      <c r="X739" s="22"/>
      <c r="Y739" s="22"/>
      <c r="Z739" s="22"/>
      <c r="AA739" s="22"/>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C739" s="10"/>
      <c r="BD739" s="10"/>
      <c r="BE739" s="10"/>
      <c r="BF739" s="10"/>
      <c r="BG739" s="10"/>
      <c r="BH739" s="10"/>
      <c r="BI739" s="10"/>
      <c r="BL739" s="10"/>
      <c r="BM739" s="10"/>
      <c r="BN739" s="10"/>
      <c r="BO739" s="10"/>
      <c r="BP739" s="10"/>
      <c r="BQ739" s="10"/>
      <c r="BR739" s="10"/>
      <c r="BU739" s="66"/>
    </row>
    <row r="740" spans="22:73" s="6" customFormat="1" x14ac:dyDescent="0.3">
      <c r="V740" s="21"/>
      <c r="W740" s="22"/>
      <c r="X740" s="22"/>
      <c r="Y740" s="22"/>
      <c r="Z740" s="22"/>
      <c r="AA740" s="22"/>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C740" s="10"/>
      <c r="BD740" s="10"/>
      <c r="BE740" s="10"/>
      <c r="BF740" s="10"/>
      <c r="BG740" s="10"/>
      <c r="BH740" s="10"/>
      <c r="BI740" s="10"/>
      <c r="BL740" s="10"/>
      <c r="BM740" s="10"/>
      <c r="BN740" s="10"/>
      <c r="BO740" s="10"/>
      <c r="BP740" s="10"/>
      <c r="BQ740" s="10"/>
      <c r="BR740" s="10"/>
      <c r="BU740" s="66"/>
    </row>
    <row r="741" spans="22:73" s="6" customFormat="1" x14ac:dyDescent="0.3">
      <c r="V741" s="21"/>
      <c r="W741" s="22"/>
      <c r="X741" s="22"/>
      <c r="Y741" s="22"/>
      <c r="Z741" s="22"/>
      <c r="AA741" s="22"/>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C741" s="10"/>
      <c r="BD741" s="10"/>
      <c r="BE741" s="10"/>
      <c r="BF741" s="10"/>
      <c r="BG741" s="10"/>
      <c r="BH741" s="10"/>
      <c r="BI741" s="10"/>
      <c r="BL741" s="10"/>
      <c r="BM741" s="10"/>
      <c r="BN741" s="10"/>
      <c r="BO741" s="10"/>
      <c r="BP741" s="10"/>
      <c r="BQ741" s="10"/>
      <c r="BR741" s="10"/>
      <c r="BU741" s="66"/>
    </row>
    <row r="742" spans="22:73" s="6" customFormat="1" x14ac:dyDescent="0.3">
      <c r="V742" s="21"/>
      <c r="W742" s="22"/>
      <c r="X742" s="22"/>
      <c r="Y742" s="22"/>
      <c r="Z742" s="22"/>
      <c r="AA742" s="22"/>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C742" s="10"/>
      <c r="BD742" s="10"/>
      <c r="BE742" s="10"/>
      <c r="BF742" s="10"/>
      <c r="BG742" s="10"/>
      <c r="BH742" s="10"/>
      <c r="BI742" s="10"/>
      <c r="BL742" s="10"/>
      <c r="BM742" s="10"/>
      <c r="BN742" s="10"/>
      <c r="BO742" s="10"/>
      <c r="BP742" s="10"/>
      <c r="BQ742" s="10"/>
      <c r="BR742" s="10"/>
      <c r="BU742" s="66"/>
    </row>
    <row r="743" spans="22:73" s="6" customFormat="1" x14ac:dyDescent="0.3">
      <c r="V743" s="21"/>
      <c r="W743" s="22"/>
      <c r="X743" s="22"/>
      <c r="Y743" s="22"/>
      <c r="Z743" s="22"/>
      <c r="AA743" s="22"/>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C743" s="10"/>
      <c r="BD743" s="10"/>
      <c r="BE743" s="10"/>
      <c r="BF743" s="10"/>
      <c r="BG743" s="10"/>
      <c r="BH743" s="10"/>
      <c r="BI743" s="10"/>
      <c r="BL743" s="10"/>
      <c r="BM743" s="10"/>
      <c r="BN743" s="10"/>
      <c r="BO743" s="10"/>
      <c r="BP743" s="10"/>
      <c r="BQ743" s="10"/>
      <c r="BR743" s="10"/>
      <c r="BU743" s="66"/>
    </row>
    <row r="744" spans="22:73" s="6" customFormat="1" x14ac:dyDescent="0.3">
      <c r="V744" s="21"/>
      <c r="W744" s="22"/>
      <c r="X744" s="22"/>
      <c r="Y744" s="22"/>
      <c r="Z744" s="22"/>
      <c r="AA744" s="22"/>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C744" s="10"/>
      <c r="BD744" s="10"/>
      <c r="BE744" s="10"/>
      <c r="BF744" s="10"/>
      <c r="BG744" s="10"/>
      <c r="BH744" s="10"/>
      <c r="BI744" s="10"/>
      <c r="BL744" s="10"/>
      <c r="BM744" s="10"/>
      <c r="BN744" s="10"/>
      <c r="BO744" s="10"/>
      <c r="BP744" s="10"/>
      <c r="BQ744" s="10"/>
      <c r="BR744" s="10"/>
      <c r="BU744" s="66"/>
    </row>
    <row r="745" spans="22:73" s="6" customFormat="1" x14ac:dyDescent="0.3">
      <c r="V745" s="21"/>
      <c r="W745" s="22"/>
      <c r="X745" s="22"/>
      <c r="Y745" s="22"/>
      <c r="Z745" s="22"/>
      <c r="AA745" s="22"/>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C745" s="10"/>
      <c r="BD745" s="10"/>
      <c r="BE745" s="10"/>
      <c r="BF745" s="10"/>
      <c r="BG745" s="10"/>
      <c r="BH745" s="10"/>
      <c r="BI745" s="10"/>
      <c r="BL745" s="10"/>
      <c r="BM745" s="10"/>
      <c r="BN745" s="10"/>
      <c r="BO745" s="10"/>
      <c r="BP745" s="10"/>
      <c r="BQ745" s="10"/>
      <c r="BR745" s="10"/>
      <c r="BU745" s="66"/>
    </row>
    <row r="746" spans="22:73" s="6" customFormat="1" x14ac:dyDescent="0.3">
      <c r="V746" s="21"/>
      <c r="W746" s="22"/>
      <c r="X746" s="22"/>
      <c r="Y746" s="22"/>
      <c r="Z746" s="22"/>
      <c r="AA746" s="22"/>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C746" s="10"/>
      <c r="BD746" s="10"/>
      <c r="BE746" s="10"/>
      <c r="BF746" s="10"/>
      <c r="BG746" s="10"/>
      <c r="BH746" s="10"/>
      <c r="BI746" s="10"/>
      <c r="BL746" s="10"/>
      <c r="BM746" s="10"/>
      <c r="BN746" s="10"/>
      <c r="BO746" s="10"/>
      <c r="BP746" s="10"/>
      <c r="BQ746" s="10"/>
      <c r="BR746" s="10"/>
      <c r="BU746" s="66"/>
    </row>
    <row r="747" spans="22:73" s="6" customFormat="1" x14ac:dyDescent="0.3">
      <c r="V747" s="21"/>
      <c r="W747" s="22"/>
      <c r="X747" s="22"/>
      <c r="Y747" s="22"/>
      <c r="Z747" s="22"/>
      <c r="AA747" s="22"/>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C747" s="10"/>
      <c r="BD747" s="10"/>
      <c r="BE747" s="10"/>
      <c r="BF747" s="10"/>
      <c r="BG747" s="10"/>
      <c r="BH747" s="10"/>
      <c r="BI747" s="10"/>
      <c r="BL747" s="10"/>
      <c r="BM747" s="10"/>
      <c r="BN747" s="10"/>
      <c r="BO747" s="10"/>
      <c r="BP747" s="10"/>
      <c r="BQ747" s="10"/>
      <c r="BR747" s="10"/>
      <c r="BU747" s="66"/>
    </row>
    <row r="748" spans="22:73" s="6" customFormat="1" x14ac:dyDescent="0.3">
      <c r="V748" s="21"/>
      <c r="W748" s="22"/>
      <c r="X748" s="22"/>
      <c r="Y748" s="22"/>
      <c r="Z748" s="22"/>
      <c r="AA748" s="22"/>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C748" s="10"/>
      <c r="BD748" s="10"/>
      <c r="BE748" s="10"/>
      <c r="BF748" s="10"/>
      <c r="BG748" s="10"/>
      <c r="BH748" s="10"/>
      <c r="BI748" s="10"/>
      <c r="BL748" s="10"/>
      <c r="BM748" s="10"/>
      <c r="BN748" s="10"/>
      <c r="BO748" s="10"/>
      <c r="BP748" s="10"/>
      <c r="BQ748" s="10"/>
      <c r="BR748" s="10"/>
      <c r="BU748" s="66"/>
    </row>
    <row r="749" spans="22:73" s="6" customFormat="1" x14ac:dyDescent="0.3">
      <c r="V749" s="21"/>
      <c r="W749" s="22"/>
      <c r="X749" s="22"/>
      <c r="Y749" s="22"/>
      <c r="Z749" s="22"/>
      <c r="AA749" s="22"/>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C749" s="10"/>
      <c r="BD749" s="10"/>
      <c r="BE749" s="10"/>
      <c r="BF749" s="10"/>
      <c r="BG749" s="10"/>
      <c r="BH749" s="10"/>
      <c r="BI749" s="10"/>
      <c r="BL749" s="10"/>
      <c r="BM749" s="10"/>
      <c r="BN749" s="10"/>
      <c r="BO749" s="10"/>
      <c r="BP749" s="10"/>
      <c r="BQ749" s="10"/>
      <c r="BR749" s="10"/>
      <c r="BU749" s="66"/>
    </row>
    <row r="750" spans="22:73" s="6" customFormat="1" x14ac:dyDescent="0.3">
      <c r="V750" s="21"/>
      <c r="W750" s="22"/>
      <c r="X750" s="22"/>
      <c r="Y750" s="22"/>
      <c r="Z750" s="22"/>
      <c r="AA750" s="22"/>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C750" s="10"/>
      <c r="BD750" s="10"/>
      <c r="BE750" s="10"/>
      <c r="BF750" s="10"/>
      <c r="BG750" s="10"/>
      <c r="BH750" s="10"/>
      <c r="BI750" s="10"/>
      <c r="BL750" s="10"/>
      <c r="BM750" s="10"/>
      <c r="BN750" s="10"/>
      <c r="BO750" s="10"/>
      <c r="BP750" s="10"/>
      <c r="BQ750" s="10"/>
      <c r="BR750" s="10"/>
      <c r="BU750" s="66"/>
    </row>
    <row r="751" spans="22:73" s="6" customFormat="1" x14ac:dyDescent="0.3">
      <c r="V751" s="21"/>
      <c r="W751" s="22"/>
      <c r="X751" s="22"/>
      <c r="Y751" s="22"/>
      <c r="Z751" s="22"/>
      <c r="AA751" s="22"/>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C751" s="10"/>
      <c r="BD751" s="10"/>
      <c r="BE751" s="10"/>
      <c r="BF751" s="10"/>
      <c r="BG751" s="10"/>
      <c r="BH751" s="10"/>
      <c r="BI751" s="10"/>
      <c r="BL751" s="10"/>
      <c r="BM751" s="10"/>
      <c r="BN751" s="10"/>
      <c r="BO751" s="10"/>
      <c r="BP751" s="10"/>
      <c r="BQ751" s="10"/>
      <c r="BR751" s="10"/>
      <c r="BU751" s="66"/>
    </row>
    <row r="752" spans="22:73" s="6" customFormat="1" x14ac:dyDescent="0.3">
      <c r="V752" s="21"/>
      <c r="W752" s="22"/>
      <c r="X752" s="22"/>
      <c r="Y752" s="22"/>
      <c r="Z752" s="22"/>
      <c r="AA752" s="22"/>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C752" s="10"/>
      <c r="BD752" s="10"/>
      <c r="BE752" s="10"/>
      <c r="BF752" s="10"/>
      <c r="BG752" s="10"/>
      <c r="BH752" s="10"/>
      <c r="BI752" s="10"/>
      <c r="BL752" s="10"/>
      <c r="BM752" s="10"/>
      <c r="BN752" s="10"/>
      <c r="BO752" s="10"/>
      <c r="BP752" s="10"/>
      <c r="BQ752" s="10"/>
      <c r="BR752" s="10"/>
      <c r="BU752" s="66"/>
    </row>
    <row r="753" spans="22:73" s="6" customFormat="1" x14ac:dyDescent="0.3">
      <c r="V753" s="21"/>
      <c r="W753" s="22"/>
      <c r="X753" s="22"/>
      <c r="Y753" s="22"/>
      <c r="Z753" s="22"/>
      <c r="AA753" s="22"/>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C753" s="10"/>
      <c r="BD753" s="10"/>
      <c r="BE753" s="10"/>
      <c r="BF753" s="10"/>
      <c r="BG753" s="10"/>
      <c r="BH753" s="10"/>
      <c r="BI753" s="10"/>
      <c r="BL753" s="10"/>
      <c r="BM753" s="10"/>
      <c r="BN753" s="10"/>
      <c r="BO753" s="10"/>
      <c r="BP753" s="10"/>
      <c r="BQ753" s="10"/>
      <c r="BR753" s="10"/>
      <c r="BU753" s="66"/>
    </row>
    <row r="754" spans="22:73" s="6" customFormat="1" x14ac:dyDescent="0.3">
      <c r="V754" s="21"/>
      <c r="W754" s="22"/>
      <c r="X754" s="22"/>
      <c r="Y754" s="22"/>
      <c r="Z754" s="22"/>
      <c r="AA754" s="22"/>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C754" s="10"/>
      <c r="BD754" s="10"/>
      <c r="BE754" s="10"/>
      <c r="BF754" s="10"/>
      <c r="BG754" s="10"/>
      <c r="BH754" s="10"/>
      <c r="BI754" s="10"/>
      <c r="BL754" s="10"/>
      <c r="BM754" s="10"/>
      <c r="BN754" s="10"/>
      <c r="BO754" s="10"/>
      <c r="BP754" s="10"/>
      <c r="BQ754" s="10"/>
      <c r="BR754" s="10"/>
      <c r="BU754" s="66"/>
    </row>
    <row r="755" spans="22:73" s="6" customFormat="1" x14ac:dyDescent="0.3">
      <c r="V755" s="21"/>
      <c r="W755" s="22"/>
      <c r="X755" s="22"/>
      <c r="Y755" s="22"/>
      <c r="Z755" s="22"/>
      <c r="AA755" s="22"/>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C755" s="10"/>
      <c r="BD755" s="10"/>
      <c r="BE755" s="10"/>
      <c r="BF755" s="10"/>
      <c r="BG755" s="10"/>
      <c r="BH755" s="10"/>
      <c r="BI755" s="10"/>
      <c r="BL755" s="10"/>
      <c r="BM755" s="10"/>
      <c r="BN755" s="10"/>
      <c r="BO755" s="10"/>
      <c r="BP755" s="10"/>
      <c r="BQ755" s="10"/>
      <c r="BR755" s="10"/>
      <c r="BU755" s="66"/>
    </row>
    <row r="756" spans="22:73" s="6" customFormat="1" x14ac:dyDescent="0.3">
      <c r="V756" s="21"/>
      <c r="W756" s="22"/>
      <c r="X756" s="22"/>
      <c r="Y756" s="22"/>
      <c r="Z756" s="22"/>
      <c r="AA756" s="22"/>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C756" s="10"/>
      <c r="BD756" s="10"/>
      <c r="BE756" s="10"/>
      <c r="BF756" s="10"/>
      <c r="BG756" s="10"/>
      <c r="BH756" s="10"/>
      <c r="BI756" s="10"/>
      <c r="BL756" s="10"/>
      <c r="BM756" s="10"/>
      <c r="BN756" s="10"/>
      <c r="BO756" s="10"/>
      <c r="BP756" s="10"/>
      <c r="BQ756" s="10"/>
      <c r="BR756" s="10"/>
      <c r="BU756" s="66"/>
    </row>
    <row r="757" spans="22:73" s="6" customFormat="1" x14ac:dyDescent="0.3">
      <c r="V757" s="21"/>
      <c r="W757" s="22"/>
      <c r="X757" s="22"/>
      <c r="Y757" s="22"/>
      <c r="Z757" s="22"/>
      <c r="AA757" s="22"/>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C757" s="10"/>
      <c r="BD757" s="10"/>
      <c r="BE757" s="10"/>
      <c r="BF757" s="10"/>
      <c r="BG757" s="10"/>
      <c r="BH757" s="10"/>
      <c r="BI757" s="10"/>
      <c r="BL757" s="10"/>
      <c r="BM757" s="10"/>
      <c r="BN757" s="10"/>
      <c r="BO757" s="10"/>
      <c r="BP757" s="10"/>
      <c r="BQ757" s="10"/>
      <c r="BR757" s="10"/>
      <c r="BU757" s="66"/>
    </row>
    <row r="758" spans="22:73" s="6" customFormat="1" x14ac:dyDescent="0.3">
      <c r="V758" s="21"/>
      <c r="W758" s="22"/>
      <c r="X758" s="22"/>
      <c r="Y758" s="22"/>
      <c r="Z758" s="22"/>
      <c r="AA758" s="22"/>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C758" s="10"/>
      <c r="BD758" s="10"/>
      <c r="BE758" s="10"/>
      <c r="BF758" s="10"/>
      <c r="BG758" s="10"/>
      <c r="BH758" s="10"/>
      <c r="BI758" s="10"/>
      <c r="BL758" s="10"/>
      <c r="BM758" s="10"/>
      <c r="BN758" s="10"/>
      <c r="BO758" s="10"/>
      <c r="BP758" s="10"/>
      <c r="BQ758" s="10"/>
      <c r="BR758" s="10"/>
      <c r="BU758" s="66"/>
    </row>
    <row r="759" spans="22:73" s="6" customFormat="1" x14ac:dyDescent="0.3">
      <c r="V759" s="21"/>
      <c r="W759" s="22"/>
      <c r="X759" s="22"/>
      <c r="Y759" s="22"/>
      <c r="Z759" s="22"/>
      <c r="AA759" s="22"/>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C759" s="10"/>
      <c r="BD759" s="10"/>
      <c r="BE759" s="10"/>
      <c r="BF759" s="10"/>
      <c r="BG759" s="10"/>
      <c r="BH759" s="10"/>
      <c r="BI759" s="10"/>
      <c r="BL759" s="10"/>
      <c r="BM759" s="10"/>
      <c r="BN759" s="10"/>
      <c r="BO759" s="10"/>
      <c r="BP759" s="10"/>
      <c r="BQ759" s="10"/>
      <c r="BR759" s="10"/>
      <c r="BU759" s="66"/>
    </row>
    <row r="760" spans="22:73" s="6" customFormat="1" x14ac:dyDescent="0.3">
      <c r="V760" s="21"/>
      <c r="W760" s="22"/>
      <c r="X760" s="22"/>
      <c r="Y760" s="22"/>
      <c r="Z760" s="22"/>
      <c r="AA760" s="22"/>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C760" s="10"/>
      <c r="BD760" s="10"/>
      <c r="BE760" s="10"/>
      <c r="BF760" s="10"/>
      <c r="BG760" s="10"/>
      <c r="BH760" s="10"/>
      <c r="BI760" s="10"/>
      <c r="BL760" s="10"/>
      <c r="BM760" s="10"/>
      <c r="BN760" s="10"/>
      <c r="BO760" s="10"/>
      <c r="BP760" s="10"/>
      <c r="BQ760" s="10"/>
      <c r="BR760" s="10"/>
      <c r="BU760" s="66"/>
    </row>
    <row r="761" spans="22:73" s="6" customFormat="1" x14ac:dyDescent="0.3">
      <c r="V761" s="21"/>
      <c r="W761" s="22"/>
      <c r="X761" s="22"/>
      <c r="Y761" s="22"/>
      <c r="Z761" s="22"/>
      <c r="AA761" s="22"/>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C761" s="10"/>
      <c r="BD761" s="10"/>
      <c r="BE761" s="10"/>
      <c r="BF761" s="10"/>
      <c r="BG761" s="10"/>
      <c r="BH761" s="10"/>
      <c r="BI761" s="10"/>
      <c r="BL761" s="10"/>
      <c r="BM761" s="10"/>
      <c r="BN761" s="10"/>
      <c r="BO761" s="10"/>
      <c r="BP761" s="10"/>
      <c r="BQ761" s="10"/>
      <c r="BR761" s="10"/>
      <c r="BU761" s="66"/>
    </row>
    <row r="762" spans="22:73" s="6" customFormat="1" x14ac:dyDescent="0.3">
      <c r="V762" s="21"/>
      <c r="W762" s="22"/>
      <c r="X762" s="22"/>
      <c r="Y762" s="22"/>
      <c r="Z762" s="22"/>
      <c r="AA762" s="22"/>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C762" s="10"/>
      <c r="BD762" s="10"/>
      <c r="BE762" s="10"/>
      <c r="BF762" s="10"/>
      <c r="BG762" s="10"/>
      <c r="BH762" s="10"/>
      <c r="BI762" s="10"/>
      <c r="BL762" s="10"/>
      <c r="BM762" s="10"/>
      <c r="BN762" s="10"/>
      <c r="BO762" s="10"/>
      <c r="BP762" s="10"/>
      <c r="BQ762" s="10"/>
      <c r="BR762" s="10"/>
      <c r="BU762" s="66"/>
    </row>
    <row r="763" spans="22:73" s="6" customFormat="1" x14ac:dyDescent="0.3">
      <c r="V763" s="21"/>
      <c r="W763" s="22"/>
      <c r="X763" s="22"/>
      <c r="Y763" s="22"/>
      <c r="Z763" s="22"/>
      <c r="AA763" s="22"/>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C763" s="10"/>
      <c r="BD763" s="10"/>
      <c r="BE763" s="10"/>
      <c r="BF763" s="10"/>
      <c r="BG763" s="10"/>
      <c r="BH763" s="10"/>
      <c r="BI763" s="10"/>
      <c r="BL763" s="10"/>
      <c r="BM763" s="10"/>
      <c r="BN763" s="10"/>
      <c r="BO763" s="10"/>
      <c r="BP763" s="10"/>
      <c r="BQ763" s="10"/>
      <c r="BR763" s="10"/>
      <c r="BU763" s="66"/>
    </row>
    <row r="764" spans="22:73" s="6" customFormat="1" x14ac:dyDescent="0.3">
      <c r="V764" s="21"/>
      <c r="W764" s="22"/>
      <c r="X764" s="22"/>
      <c r="Y764" s="22"/>
      <c r="Z764" s="22"/>
      <c r="AA764" s="22"/>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C764" s="10"/>
      <c r="BD764" s="10"/>
      <c r="BE764" s="10"/>
      <c r="BF764" s="10"/>
      <c r="BG764" s="10"/>
      <c r="BH764" s="10"/>
      <c r="BI764" s="10"/>
      <c r="BL764" s="10"/>
      <c r="BM764" s="10"/>
      <c r="BN764" s="10"/>
      <c r="BO764" s="10"/>
      <c r="BP764" s="10"/>
      <c r="BQ764" s="10"/>
      <c r="BR764" s="10"/>
      <c r="BU764" s="66"/>
    </row>
    <row r="765" spans="22:73" s="6" customFormat="1" x14ac:dyDescent="0.3">
      <c r="V765" s="21"/>
      <c r="W765" s="22"/>
      <c r="X765" s="22"/>
      <c r="Y765" s="22"/>
      <c r="Z765" s="22"/>
      <c r="AA765" s="22"/>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C765" s="10"/>
      <c r="BD765" s="10"/>
      <c r="BE765" s="10"/>
      <c r="BF765" s="10"/>
      <c r="BG765" s="10"/>
      <c r="BH765" s="10"/>
      <c r="BI765" s="10"/>
      <c r="BL765" s="10"/>
      <c r="BM765" s="10"/>
      <c r="BN765" s="10"/>
      <c r="BO765" s="10"/>
      <c r="BP765" s="10"/>
      <c r="BQ765" s="10"/>
      <c r="BR765" s="10"/>
      <c r="BU765" s="66"/>
    </row>
    <row r="766" spans="22:73" s="6" customFormat="1" x14ac:dyDescent="0.3">
      <c r="V766" s="21"/>
      <c r="W766" s="22"/>
      <c r="X766" s="22"/>
      <c r="Y766" s="22"/>
      <c r="Z766" s="22"/>
      <c r="AA766" s="22"/>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C766" s="10"/>
      <c r="BD766" s="10"/>
      <c r="BE766" s="10"/>
      <c r="BF766" s="10"/>
      <c r="BG766" s="10"/>
      <c r="BH766" s="10"/>
      <c r="BI766" s="10"/>
      <c r="BL766" s="10"/>
      <c r="BM766" s="10"/>
      <c r="BN766" s="10"/>
      <c r="BO766" s="10"/>
      <c r="BP766" s="10"/>
      <c r="BQ766" s="10"/>
      <c r="BR766" s="10"/>
      <c r="BU766" s="66"/>
    </row>
    <row r="767" spans="22:73" s="6" customFormat="1" x14ac:dyDescent="0.3">
      <c r="V767" s="21"/>
      <c r="W767" s="22"/>
      <c r="X767" s="22"/>
      <c r="Y767" s="22"/>
      <c r="Z767" s="22"/>
      <c r="AA767" s="22"/>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C767" s="10"/>
      <c r="BD767" s="10"/>
      <c r="BE767" s="10"/>
      <c r="BF767" s="10"/>
      <c r="BG767" s="10"/>
      <c r="BH767" s="10"/>
      <c r="BI767" s="10"/>
      <c r="BL767" s="10"/>
      <c r="BM767" s="10"/>
      <c r="BN767" s="10"/>
      <c r="BO767" s="10"/>
      <c r="BP767" s="10"/>
      <c r="BQ767" s="10"/>
      <c r="BR767" s="10"/>
      <c r="BU767" s="66"/>
    </row>
    <row r="768" spans="22:73" s="6" customFormat="1" x14ac:dyDescent="0.3">
      <c r="V768" s="21"/>
      <c r="W768" s="22"/>
      <c r="X768" s="22"/>
      <c r="Y768" s="22"/>
      <c r="Z768" s="22"/>
      <c r="AA768" s="22"/>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C768" s="10"/>
      <c r="BD768" s="10"/>
      <c r="BE768" s="10"/>
      <c r="BF768" s="10"/>
      <c r="BG768" s="10"/>
      <c r="BH768" s="10"/>
      <c r="BI768" s="10"/>
      <c r="BL768" s="10"/>
      <c r="BM768" s="10"/>
      <c r="BN768" s="10"/>
      <c r="BO768" s="10"/>
      <c r="BP768" s="10"/>
      <c r="BQ768" s="10"/>
      <c r="BR768" s="10"/>
      <c r="BU768" s="66"/>
    </row>
    <row r="769" spans="22:73" s="6" customFormat="1" x14ac:dyDescent="0.3">
      <c r="V769" s="21"/>
      <c r="W769" s="22"/>
      <c r="X769" s="22"/>
      <c r="Y769" s="22"/>
      <c r="Z769" s="22"/>
      <c r="AA769" s="22"/>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C769" s="10"/>
      <c r="BD769" s="10"/>
      <c r="BE769" s="10"/>
      <c r="BF769" s="10"/>
      <c r="BG769" s="10"/>
      <c r="BH769" s="10"/>
      <c r="BI769" s="10"/>
      <c r="BL769" s="10"/>
      <c r="BM769" s="10"/>
      <c r="BN769" s="10"/>
      <c r="BO769" s="10"/>
      <c r="BP769" s="10"/>
      <c r="BQ769" s="10"/>
      <c r="BR769" s="10"/>
      <c r="BU769" s="66"/>
    </row>
    <row r="770" spans="22:73" s="6" customFormat="1" x14ac:dyDescent="0.3">
      <c r="V770" s="21"/>
      <c r="W770" s="22"/>
      <c r="X770" s="22"/>
      <c r="Y770" s="22"/>
      <c r="Z770" s="22"/>
      <c r="AA770" s="22"/>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C770" s="10"/>
      <c r="BD770" s="10"/>
      <c r="BE770" s="10"/>
      <c r="BF770" s="10"/>
      <c r="BG770" s="10"/>
      <c r="BH770" s="10"/>
      <c r="BI770" s="10"/>
      <c r="BL770" s="10"/>
      <c r="BM770" s="10"/>
      <c r="BN770" s="10"/>
      <c r="BO770" s="10"/>
      <c r="BP770" s="10"/>
      <c r="BQ770" s="10"/>
      <c r="BR770" s="10"/>
      <c r="BU770" s="66"/>
    </row>
    <row r="771" spans="22:73" s="6" customFormat="1" x14ac:dyDescent="0.3">
      <c r="V771" s="21"/>
      <c r="W771" s="22"/>
      <c r="X771" s="22"/>
      <c r="Y771" s="22"/>
      <c r="Z771" s="22"/>
      <c r="AA771" s="22"/>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C771" s="10"/>
      <c r="BD771" s="10"/>
      <c r="BE771" s="10"/>
      <c r="BF771" s="10"/>
      <c r="BG771" s="10"/>
      <c r="BH771" s="10"/>
      <c r="BI771" s="10"/>
      <c r="BL771" s="10"/>
      <c r="BM771" s="10"/>
      <c r="BN771" s="10"/>
      <c r="BO771" s="10"/>
      <c r="BP771" s="10"/>
      <c r="BQ771" s="10"/>
      <c r="BR771" s="10"/>
      <c r="BU771" s="66"/>
    </row>
    <row r="772" spans="22:73" s="6" customFormat="1" x14ac:dyDescent="0.3">
      <c r="V772" s="21"/>
      <c r="W772" s="22"/>
      <c r="X772" s="22"/>
      <c r="Y772" s="22"/>
      <c r="Z772" s="22"/>
      <c r="AA772" s="22"/>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C772" s="10"/>
      <c r="BD772" s="10"/>
      <c r="BE772" s="10"/>
      <c r="BF772" s="10"/>
      <c r="BG772" s="10"/>
      <c r="BH772" s="10"/>
      <c r="BI772" s="10"/>
      <c r="BL772" s="10"/>
      <c r="BM772" s="10"/>
      <c r="BN772" s="10"/>
      <c r="BO772" s="10"/>
      <c r="BP772" s="10"/>
      <c r="BQ772" s="10"/>
      <c r="BR772" s="10"/>
      <c r="BU772" s="66"/>
    </row>
    <row r="773" spans="22:73" s="6" customFormat="1" x14ac:dyDescent="0.3">
      <c r="V773" s="21"/>
      <c r="W773" s="22"/>
      <c r="X773" s="22"/>
      <c r="Y773" s="22"/>
      <c r="Z773" s="22"/>
      <c r="AA773" s="22"/>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C773" s="10"/>
      <c r="BD773" s="10"/>
      <c r="BE773" s="10"/>
      <c r="BF773" s="10"/>
      <c r="BG773" s="10"/>
      <c r="BH773" s="10"/>
      <c r="BI773" s="10"/>
      <c r="BL773" s="10"/>
      <c r="BM773" s="10"/>
      <c r="BN773" s="10"/>
      <c r="BO773" s="10"/>
      <c r="BP773" s="10"/>
      <c r="BQ773" s="10"/>
      <c r="BR773" s="10"/>
      <c r="BU773" s="66"/>
    </row>
    <row r="774" spans="22:73" s="6" customFormat="1" x14ac:dyDescent="0.3">
      <c r="V774" s="21"/>
      <c r="W774" s="22"/>
      <c r="X774" s="22"/>
      <c r="Y774" s="22"/>
      <c r="Z774" s="22"/>
      <c r="AA774" s="22"/>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C774" s="10"/>
      <c r="BD774" s="10"/>
      <c r="BE774" s="10"/>
      <c r="BF774" s="10"/>
      <c r="BG774" s="10"/>
      <c r="BH774" s="10"/>
      <c r="BI774" s="10"/>
      <c r="BL774" s="10"/>
      <c r="BM774" s="10"/>
      <c r="BN774" s="10"/>
      <c r="BO774" s="10"/>
      <c r="BP774" s="10"/>
      <c r="BQ774" s="10"/>
      <c r="BR774" s="10"/>
      <c r="BU774" s="66"/>
    </row>
    <row r="775" spans="22:73" s="6" customFormat="1" x14ac:dyDescent="0.3">
      <c r="V775" s="21"/>
      <c r="W775" s="22"/>
      <c r="X775" s="22"/>
      <c r="Y775" s="22"/>
      <c r="Z775" s="22"/>
      <c r="AA775" s="22"/>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C775" s="10"/>
      <c r="BD775" s="10"/>
      <c r="BE775" s="10"/>
      <c r="BF775" s="10"/>
      <c r="BG775" s="10"/>
      <c r="BH775" s="10"/>
      <c r="BI775" s="10"/>
      <c r="BL775" s="10"/>
      <c r="BM775" s="10"/>
      <c r="BN775" s="10"/>
      <c r="BO775" s="10"/>
      <c r="BP775" s="10"/>
      <c r="BQ775" s="10"/>
      <c r="BR775" s="10"/>
      <c r="BU775" s="66"/>
    </row>
    <row r="776" spans="22:73" s="6" customFormat="1" x14ac:dyDescent="0.3">
      <c r="V776" s="21"/>
      <c r="W776" s="22"/>
      <c r="X776" s="22"/>
      <c r="Y776" s="22"/>
      <c r="Z776" s="22"/>
      <c r="AA776" s="22"/>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C776" s="10"/>
      <c r="BD776" s="10"/>
      <c r="BE776" s="10"/>
      <c r="BF776" s="10"/>
      <c r="BG776" s="10"/>
      <c r="BH776" s="10"/>
      <c r="BI776" s="10"/>
      <c r="BL776" s="10"/>
      <c r="BM776" s="10"/>
      <c r="BN776" s="10"/>
      <c r="BO776" s="10"/>
      <c r="BP776" s="10"/>
      <c r="BQ776" s="10"/>
      <c r="BR776" s="10"/>
      <c r="BU776" s="66"/>
    </row>
    <row r="777" spans="22:73" s="6" customFormat="1" x14ac:dyDescent="0.3">
      <c r="V777" s="21"/>
      <c r="W777" s="22"/>
      <c r="X777" s="22"/>
      <c r="Y777" s="22"/>
      <c r="Z777" s="22"/>
      <c r="AA777" s="22"/>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C777" s="10"/>
      <c r="BD777" s="10"/>
      <c r="BE777" s="10"/>
      <c r="BF777" s="10"/>
      <c r="BG777" s="10"/>
      <c r="BH777" s="10"/>
      <c r="BI777" s="10"/>
      <c r="BL777" s="10"/>
      <c r="BM777" s="10"/>
      <c r="BN777" s="10"/>
      <c r="BO777" s="10"/>
      <c r="BP777" s="10"/>
      <c r="BQ777" s="10"/>
      <c r="BR777" s="10"/>
      <c r="BU777" s="66"/>
    </row>
    <row r="778" spans="22:73" s="6" customFormat="1" x14ac:dyDescent="0.3">
      <c r="V778" s="21"/>
      <c r="W778" s="22"/>
      <c r="X778" s="22"/>
      <c r="Y778" s="22"/>
      <c r="Z778" s="22"/>
      <c r="AA778" s="22"/>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C778" s="10"/>
      <c r="BD778" s="10"/>
      <c r="BE778" s="10"/>
      <c r="BF778" s="10"/>
      <c r="BG778" s="10"/>
      <c r="BH778" s="10"/>
      <c r="BI778" s="10"/>
      <c r="BL778" s="10"/>
      <c r="BM778" s="10"/>
      <c r="BN778" s="10"/>
      <c r="BO778" s="10"/>
      <c r="BP778" s="10"/>
      <c r="BQ778" s="10"/>
      <c r="BR778" s="10"/>
      <c r="BU778" s="66"/>
    </row>
    <row r="779" spans="22:73" s="6" customFormat="1" x14ac:dyDescent="0.3">
      <c r="V779" s="21"/>
      <c r="W779" s="22"/>
      <c r="X779" s="22"/>
      <c r="Y779" s="22"/>
      <c r="Z779" s="22"/>
      <c r="AA779" s="22"/>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C779" s="10"/>
      <c r="BD779" s="10"/>
      <c r="BE779" s="10"/>
      <c r="BF779" s="10"/>
      <c r="BG779" s="10"/>
      <c r="BH779" s="10"/>
      <c r="BI779" s="10"/>
      <c r="BL779" s="10"/>
      <c r="BM779" s="10"/>
      <c r="BN779" s="10"/>
      <c r="BO779" s="10"/>
      <c r="BP779" s="10"/>
      <c r="BQ779" s="10"/>
      <c r="BR779" s="10"/>
      <c r="BU779" s="66"/>
    </row>
    <row r="780" spans="22:73" s="6" customFormat="1" x14ac:dyDescent="0.3">
      <c r="V780" s="21"/>
      <c r="W780" s="22"/>
      <c r="X780" s="22"/>
      <c r="Y780" s="22"/>
      <c r="Z780" s="22"/>
      <c r="AA780" s="22"/>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C780" s="10"/>
      <c r="BD780" s="10"/>
      <c r="BE780" s="10"/>
      <c r="BF780" s="10"/>
      <c r="BG780" s="10"/>
      <c r="BH780" s="10"/>
      <c r="BI780" s="10"/>
      <c r="BL780" s="10"/>
      <c r="BM780" s="10"/>
      <c r="BN780" s="10"/>
      <c r="BO780" s="10"/>
      <c r="BP780" s="10"/>
      <c r="BQ780" s="10"/>
      <c r="BR780" s="10"/>
      <c r="BU780" s="66"/>
    </row>
    <row r="781" spans="22:73" s="6" customFormat="1" x14ac:dyDescent="0.3">
      <c r="V781" s="21"/>
      <c r="W781" s="22"/>
      <c r="X781" s="22"/>
      <c r="Y781" s="22"/>
      <c r="Z781" s="22"/>
      <c r="AA781" s="22"/>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C781" s="10"/>
      <c r="BD781" s="10"/>
      <c r="BE781" s="10"/>
      <c r="BF781" s="10"/>
      <c r="BG781" s="10"/>
      <c r="BH781" s="10"/>
      <c r="BI781" s="10"/>
      <c r="BL781" s="10"/>
      <c r="BM781" s="10"/>
      <c r="BN781" s="10"/>
      <c r="BO781" s="10"/>
      <c r="BP781" s="10"/>
      <c r="BQ781" s="10"/>
      <c r="BR781" s="10"/>
      <c r="BU781" s="66"/>
    </row>
    <row r="782" spans="22:73" s="6" customFormat="1" x14ac:dyDescent="0.3">
      <c r="V782" s="21"/>
      <c r="W782" s="22"/>
      <c r="X782" s="22"/>
      <c r="Y782" s="22"/>
      <c r="Z782" s="22"/>
      <c r="AA782" s="22"/>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C782" s="10"/>
      <c r="BD782" s="10"/>
      <c r="BE782" s="10"/>
      <c r="BF782" s="10"/>
      <c r="BG782" s="10"/>
      <c r="BH782" s="10"/>
      <c r="BI782" s="10"/>
      <c r="BL782" s="10"/>
      <c r="BM782" s="10"/>
      <c r="BN782" s="10"/>
      <c r="BO782" s="10"/>
      <c r="BP782" s="10"/>
      <c r="BQ782" s="10"/>
      <c r="BR782" s="10"/>
      <c r="BU782" s="66"/>
    </row>
    <row r="783" spans="22:73" s="6" customFormat="1" x14ac:dyDescent="0.3">
      <c r="V783" s="21"/>
      <c r="W783" s="22"/>
      <c r="X783" s="22"/>
      <c r="Y783" s="22"/>
      <c r="Z783" s="22"/>
      <c r="AA783" s="22"/>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C783" s="10"/>
      <c r="BD783" s="10"/>
      <c r="BE783" s="10"/>
      <c r="BF783" s="10"/>
      <c r="BG783" s="10"/>
      <c r="BH783" s="10"/>
      <c r="BI783" s="10"/>
      <c r="BL783" s="10"/>
      <c r="BM783" s="10"/>
      <c r="BN783" s="10"/>
      <c r="BO783" s="10"/>
      <c r="BP783" s="10"/>
      <c r="BQ783" s="10"/>
      <c r="BR783" s="10"/>
      <c r="BU783" s="66"/>
    </row>
    <row r="784" spans="22:73" s="6" customFormat="1" x14ac:dyDescent="0.3">
      <c r="V784" s="21"/>
      <c r="W784" s="22"/>
      <c r="X784" s="22"/>
      <c r="Y784" s="22"/>
      <c r="Z784" s="22"/>
      <c r="AA784" s="22"/>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C784" s="10"/>
      <c r="BD784" s="10"/>
      <c r="BE784" s="10"/>
      <c r="BF784" s="10"/>
      <c r="BG784" s="10"/>
      <c r="BH784" s="10"/>
      <c r="BI784" s="10"/>
      <c r="BL784" s="10"/>
      <c r="BM784" s="10"/>
      <c r="BN784" s="10"/>
      <c r="BO784" s="10"/>
      <c r="BP784" s="10"/>
      <c r="BQ784" s="10"/>
      <c r="BR784" s="10"/>
      <c r="BU784" s="66"/>
    </row>
    <row r="785" spans="22:73" s="6" customFormat="1" x14ac:dyDescent="0.3">
      <c r="V785" s="21"/>
      <c r="W785" s="22"/>
      <c r="X785" s="22"/>
      <c r="Y785" s="22"/>
      <c r="Z785" s="22"/>
      <c r="AA785" s="22"/>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C785" s="10"/>
      <c r="BD785" s="10"/>
      <c r="BE785" s="10"/>
      <c r="BF785" s="10"/>
      <c r="BG785" s="10"/>
      <c r="BH785" s="10"/>
      <c r="BI785" s="10"/>
      <c r="BL785" s="10"/>
      <c r="BM785" s="10"/>
      <c r="BN785" s="10"/>
      <c r="BO785" s="10"/>
      <c r="BP785" s="10"/>
      <c r="BQ785" s="10"/>
      <c r="BR785" s="10"/>
      <c r="BU785" s="66"/>
    </row>
    <row r="786" spans="22:73" s="6" customFormat="1" x14ac:dyDescent="0.3">
      <c r="V786" s="21"/>
      <c r="W786" s="22"/>
      <c r="X786" s="22"/>
      <c r="Y786" s="22"/>
      <c r="Z786" s="22"/>
      <c r="AA786" s="22"/>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C786" s="10"/>
      <c r="BD786" s="10"/>
      <c r="BE786" s="10"/>
      <c r="BF786" s="10"/>
      <c r="BG786" s="10"/>
      <c r="BH786" s="10"/>
      <c r="BI786" s="10"/>
      <c r="BL786" s="10"/>
      <c r="BM786" s="10"/>
      <c r="BN786" s="10"/>
      <c r="BO786" s="10"/>
      <c r="BP786" s="10"/>
      <c r="BQ786" s="10"/>
      <c r="BR786" s="10"/>
      <c r="BU786" s="66"/>
    </row>
    <row r="787" spans="22:73" s="6" customFormat="1" x14ac:dyDescent="0.3">
      <c r="V787" s="21"/>
      <c r="W787" s="22"/>
      <c r="X787" s="22"/>
      <c r="Y787" s="22"/>
      <c r="Z787" s="22"/>
      <c r="AA787" s="22"/>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C787" s="10"/>
      <c r="BD787" s="10"/>
      <c r="BE787" s="10"/>
      <c r="BF787" s="10"/>
      <c r="BG787" s="10"/>
      <c r="BH787" s="10"/>
      <c r="BI787" s="10"/>
      <c r="BL787" s="10"/>
      <c r="BM787" s="10"/>
      <c r="BN787" s="10"/>
      <c r="BO787" s="10"/>
      <c r="BP787" s="10"/>
      <c r="BQ787" s="10"/>
      <c r="BR787" s="10"/>
      <c r="BU787" s="66"/>
    </row>
    <row r="788" spans="22:73" s="6" customFormat="1" x14ac:dyDescent="0.3">
      <c r="V788" s="21"/>
      <c r="W788" s="22"/>
      <c r="X788" s="22"/>
      <c r="Y788" s="22"/>
      <c r="Z788" s="22"/>
      <c r="AA788" s="22"/>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C788" s="10"/>
      <c r="BD788" s="10"/>
      <c r="BE788" s="10"/>
      <c r="BF788" s="10"/>
      <c r="BG788" s="10"/>
      <c r="BH788" s="10"/>
      <c r="BI788" s="10"/>
      <c r="BL788" s="10"/>
      <c r="BM788" s="10"/>
      <c r="BN788" s="10"/>
      <c r="BO788" s="10"/>
      <c r="BP788" s="10"/>
      <c r="BQ788" s="10"/>
      <c r="BR788" s="10"/>
      <c r="BU788" s="66"/>
    </row>
    <row r="789" spans="22:73" s="6" customFormat="1" x14ac:dyDescent="0.3">
      <c r="V789" s="21"/>
      <c r="W789" s="22"/>
      <c r="X789" s="22"/>
      <c r="Y789" s="22"/>
      <c r="Z789" s="22"/>
      <c r="AA789" s="22"/>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C789" s="10"/>
      <c r="BD789" s="10"/>
      <c r="BE789" s="10"/>
      <c r="BF789" s="10"/>
      <c r="BG789" s="10"/>
      <c r="BH789" s="10"/>
      <c r="BI789" s="10"/>
      <c r="BL789" s="10"/>
      <c r="BM789" s="10"/>
      <c r="BN789" s="10"/>
      <c r="BO789" s="10"/>
      <c r="BP789" s="10"/>
      <c r="BQ789" s="10"/>
      <c r="BR789" s="10"/>
      <c r="BU789" s="66"/>
    </row>
    <row r="790" spans="22:73" s="6" customFormat="1" x14ac:dyDescent="0.3">
      <c r="V790" s="21"/>
      <c r="W790" s="22"/>
      <c r="X790" s="22"/>
      <c r="Y790" s="22"/>
      <c r="Z790" s="22"/>
      <c r="AA790" s="22"/>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C790" s="10"/>
      <c r="BD790" s="10"/>
      <c r="BE790" s="10"/>
      <c r="BF790" s="10"/>
      <c r="BG790" s="10"/>
      <c r="BH790" s="10"/>
      <c r="BI790" s="10"/>
      <c r="BL790" s="10"/>
      <c r="BM790" s="10"/>
      <c r="BN790" s="10"/>
      <c r="BO790" s="10"/>
      <c r="BP790" s="10"/>
      <c r="BQ790" s="10"/>
      <c r="BR790" s="10"/>
      <c r="BU790" s="66"/>
    </row>
    <row r="791" spans="22:73" s="6" customFormat="1" x14ac:dyDescent="0.3">
      <c r="V791" s="21"/>
      <c r="W791" s="22"/>
      <c r="X791" s="22"/>
      <c r="Y791" s="22"/>
      <c r="Z791" s="22"/>
      <c r="AA791" s="22"/>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C791" s="10"/>
      <c r="BD791" s="10"/>
      <c r="BE791" s="10"/>
      <c r="BF791" s="10"/>
      <c r="BG791" s="10"/>
      <c r="BH791" s="10"/>
      <c r="BI791" s="10"/>
      <c r="BL791" s="10"/>
      <c r="BM791" s="10"/>
      <c r="BN791" s="10"/>
      <c r="BO791" s="10"/>
      <c r="BP791" s="10"/>
      <c r="BQ791" s="10"/>
      <c r="BR791" s="10"/>
      <c r="BU791" s="66"/>
    </row>
    <row r="792" spans="22:73" s="6" customFormat="1" x14ac:dyDescent="0.3">
      <c r="V792" s="21"/>
      <c r="W792" s="22"/>
      <c r="X792" s="22"/>
      <c r="Y792" s="22"/>
      <c r="Z792" s="22"/>
      <c r="AA792" s="22"/>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C792" s="10"/>
      <c r="BD792" s="10"/>
      <c r="BE792" s="10"/>
      <c r="BF792" s="10"/>
      <c r="BG792" s="10"/>
      <c r="BH792" s="10"/>
      <c r="BI792" s="10"/>
      <c r="BL792" s="10"/>
      <c r="BM792" s="10"/>
      <c r="BN792" s="10"/>
      <c r="BO792" s="10"/>
      <c r="BP792" s="10"/>
      <c r="BQ792" s="10"/>
      <c r="BR792" s="10"/>
      <c r="BU792" s="66"/>
    </row>
    <row r="793" spans="22:73" s="6" customFormat="1" x14ac:dyDescent="0.3">
      <c r="V793" s="21"/>
      <c r="W793" s="22"/>
      <c r="X793" s="22"/>
      <c r="Y793" s="22"/>
      <c r="Z793" s="22"/>
      <c r="AA793" s="22"/>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C793" s="10"/>
      <c r="BD793" s="10"/>
      <c r="BE793" s="10"/>
      <c r="BF793" s="10"/>
      <c r="BG793" s="10"/>
      <c r="BH793" s="10"/>
      <c r="BI793" s="10"/>
      <c r="BL793" s="10"/>
      <c r="BM793" s="10"/>
      <c r="BN793" s="10"/>
      <c r="BO793" s="10"/>
      <c r="BP793" s="10"/>
      <c r="BQ793" s="10"/>
      <c r="BR793" s="10"/>
      <c r="BU793" s="66"/>
    </row>
    <row r="794" spans="22:73" s="6" customFormat="1" x14ac:dyDescent="0.3">
      <c r="V794" s="21"/>
      <c r="W794" s="22"/>
      <c r="X794" s="22"/>
      <c r="Y794" s="22"/>
      <c r="Z794" s="22"/>
      <c r="AA794" s="22"/>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C794" s="10"/>
      <c r="BD794" s="10"/>
      <c r="BE794" s="10"/>
      <c r="BF794" s="10"/>
      <c r="BG794" s="10"/>
      <c r="BH794" s="10"/>
      <c r="BI794" s="10"/>
      <c r="BL794" s="10"/>
      <c r="BM794" s="10"/>
      <c r="BN794" s="10"/>
      <c r="BO794" s="10"/>
      <c r="BP794" s="10"/>
      <c r="BQ794" s="10"/>
      <c r="BR794" s="10"/>
      <c r="BU794" s="66"/>
    </row>
    <row r="795" spans="22:73" s="6" customFormat="1" x14ac:dyDescent="0.3">
      <c r="V795" s="21"/>
      <c r="W795" s="22"/>
      <c r="X795" s="22"/>
      <c r="Y795" s="22"/>
      <c r="Z795" s="22"/>
      <c r="AA795" s="22"/>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C795" s="10"/>
      <c r="BD795" s="10"/>
      <c r="BE795" s="10"/>
      <c r="BF795" s="10"/>
      <c r="BG795" s="10"/>
      <c r="BH795" s="10"/>
      <c r="BI795" s="10"/>
      <c r="BL795" s="10"/>
      <c r="BM795" s="10"/>
      <c r="BN795" s="10"/>
      <c r="BO795" s="10"/>
      <c r="BP795" s="10"/>
      <c r="BQ795" s="10"/>
      <c r="BR795" s="10"/>
      <c r="BU795" s="66"/>
    </row>
    <row r="796" spans="22:73" s="6" customFormat="1" x14ac:dyDescent="0.3">
      <c r="V796" s="21"/>
      <c r="W796" s="22"/>
      <c r="X796" s="22"/>
      <c r="Y796" s="22"/>
      <c r="Z796" s="22"/>
      <c r="AA796" s="22"/>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C796" s="10"/>
      <c r="BD796" s="10"/>
      <c r="BE796" s="10"/>
      <c r="BF796" s="10"/>
      <c r="BG796" s="10"/>
      <c r="BH796" s="10"/>
      <c r="BI796" s="10"/>
      <c r="BL796" s="10"/>
      <c r="BM796" s="10"/>
      <c r="BN796" s="10"/>
      <c r="BO796" s="10"/>
      <c r="BP796" s="10"/>
      <c r="BQ796" s="10"/>
      <c r="BR796" s="10"/>
      <c r="BU796" s="66"/>
    </row>
    <row r="797" spans="22:73" s="6" customFormat="1" x14ac:dyDescent="0.3">
      <c r="V797" s="21"/>
      <c r="W797" s="22"/>
      <c r="X797" s="22"/>
      <c r="Y797" s="22"/>
      <c r="Z797" s="22"/>
      <c r="AA797" s="22"/>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C797" s="10"/>
      <c r="BD797" s="10"/>
      <c r="BE797" s="10"/>
      <c r="BF797" s="10"/>
      <c r="BG797" s="10"/>
      <c r="BH797" s="10"/>
      <c r="BI797" s="10"/>
      <c r="BL797" s="10"/>
      <c r="BM797" s="10"/>
      <c r="BN797" s="10"/>
      <c r="BO797" s="10"/>
      <c r="BP797" s="10"/>
      <c r="BQ797" s="10"/>
      <c r="BR797" s="10"/>
      <c r="BU797" s="66"/>
    </row>
    <row r="798" spans="22:73" s="6" customFormat="1" x14ac:dyDescent="0.3">
      <c r="V798" s="21"/>
      <c r="W798" s="22"/>
      <c r="X798" s="22"/>
      <c r="Y798" s="22"/>
      <c r="Z798" s="22"/>
      <c r="AA798" s="22"/>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C798" s="10"/>
      <c r="BD798" s="10"/>
      <c r="BE798" s="10"/>
      <c r="BF798" s="10"/>
      <c r="BG798" s="10"/>
      <c r="BH798" s="10"/>
      <c r="BI798" s="10"/>
      <c r="BL798" s="10"/>
      <c r="BM798" s="10"/>
      <c r="BN798" s="10"/>
      <c r="BO798" s="10"/>
      <c r="BP798" s="10"/>
      <c r="BQ798" s="10"/>
      <c r="BR798" s="10"/>
      <c r="BU798" s="66"/>
    </row>
    <row r="799" spans="22:73" s="6" customFormat="1" x14ac:dyDescent="0.3">
      <c r="V799" s="21"/>
      <c r="W799" s="22"/>
      <c r="X799" s="22"/>
      <c r="Y799" s="22"/>
      <c r="Z799" s="22"/>
      <c r="AA799" s="22"/>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C799" s="10"/>
      <c r="BD799" s="10"/>
      <c r="BE799" s="10"/>
      <c r="BF799" s="10"/>
      <c r="BG799" s="10"/>
      <c r="BH799" s="10"/>
      <c r="BI799" s="10"/>
      <c r="BL799" s="10"/>
      <c r="BM799" s="10"/>
      <c r="BN799" s="10"/>
      <c r="BO799" s="10"/>
      <c r="BP799" s="10"/>
      <c r="BQ799" s="10"/>
      <c r="BR799" s="10"/>
      <c r="BU799" s="66"/>
    </row>
    <row r="800" spans="22:73" s="6" customFormat="1" x14ac:dyDescent="0.3">
      <c r="V800" s="21"/>
      <c r="W800" s="22"/>
      <c r="X800" s="22"/>
      <c r="Y800" s="22"/>
      <c r="Z800" s="22"/>
      <c r="AA800" s="22"/>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C800" s="10"/>
      <c r="BD800" s="10"/>
      <c r="BE800" s="10"/>
      <c r="BF800" s="10"/>
      <c r="BG800" s="10"/>
      <c r="BH800" s="10"/>
      <c r="BI800" s="10"/>
      <c r="BL800" s="10"/>
      <c r="BM800" s="10"/>
      <c r="BN800" s="10"/>
      <c r="BO800" s="10"/>
      <c r="BP800" s="10"/>
      <c r="BQ800" s="10"/>
      <c r="BR800" s="10"/>
      <c r="BU800" s="66"/>
    </row>
    <row r="801" spans="22:73" s="6" customFormat="1" x14ac:dyDescent="0.3">
      <c r="V801" s="21"/>
      <c r="W801" s="22"/>
      <c r="X801" s="22"/>
      <c r="Y801" s="22"/>
      <c r="Z801" s="22"/>
      <c r="AA801" s="22"/>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C801" s="10"/>
      <c r="BD801" s="10"/>
      <c r="BE801" s="10"/>
      <c r="BF801" s="10"/>
      <c r="BG801" s="10"/>
      <c r="BH801" s="10"/>
      <c r="BI801" s="10"/>
      <c r="BL801" s="10"/>
      <c r="BM801" s="10"/>
      <c r="BN801" s="10"/>
      <c r="BO801" s="10"/>
      <c r="BP801" s="10"/>
      <c r="BQ801" s="10"/>
      <c r="BR801" s="10"/>
      <c r="BU801" s="66"/>
    </row>
    <row r="802" spans="22:73" s="6" customFormat="1" x14ac:dyDescent="0.3">
      <c r="V802" s="21"/>
      <c r="W802" s="22"/>
      <c r="X802" s="22"/>
      <c r="Y802" s="22"/>
      <c r="Z802" s="22"/>
      <c r="AA802" s="22"/>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C802" s="10"/>
      <c r="BD802" s="10"/>
      <c r="BE802" s="10"/>
      <c r="BF802" s="10"/>
      <c r="BG802" s="10"/>
      <c r="BH802" s="10"/>
      <c r="BI802" s="10"/>
      <c r="BL802" s="10"/>
      <c r="BM802" s="10"/>
      <c r="BN802" s="10"/>
      <c r="BO802" s="10"/>
      <c r="BP802" s="10"/>
      <c r="BQ802" s="10"/>
      <c r="BR802" s="10"/>
      <c r="BU802" s="66"/>
    </row>
    <row r="803" spans="22:73" s="6" customFormat="1" x14ac:dyDescent="0.3">
      <c r="V803" s="21"/>
      <c r="W803" s="22"/>
      <c r="X803" s="22"/>
      <c r="Y803" s="22"/>
      <c r="Z803" s="22"/>
      <c r="AA803" s="22"/>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C803" s="10"/>
      <c r="BD803" s="10"/>
      <c r="BE803" s="10"/>
      <c r="BF803" s="10"/>
      <c r="BG803" s="10"/>
      <c r="BH803" s="10"/>
      <c r="BI803" s="10"/>
      <c r="BL803" s="10"/>
      <c r="BM803" s="10"/>
      <c r="BN803" s="10"/>
      <c r="BO803" s="10"/>
      <c r="BP803" s="10"/>
      <c r="BQ803" s="10"/>
      <c r="BR803" s="10"/>
      <c r="BU803" s="66"/>
    </row>
    <row r="804" spans="22:73" s="6" customFormat="1" x14ac:dyDescent="0.3">
      <c r="V804" s="21"/>
      <c r="W804" s="22"/>
      <c r="X804" s="22"/>
      <c r="Y804" s="22"/>
      <c r="Z804" s="22"/>
      <c r="AA804" s="22"/>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C804" s="10"/>
      <c r="BD804" s="10"/>
      <c r="BE804" s="10"/>
      <c r="BF804" s="10"/>
      <c r="BG804" s="10"/>
      <c r="BH804" s="10"/>
      <c r="BI804" s="10"/>
      <c r="BL804" s="10"/>
      <c r="BM804" s="10"/>
      <c r="BN804" s="10"/>
      <c r="BO804" s="10"/>
      <c r="BP804" s="10"/>
      <c r="BQ804" s="10"/>
      <c r="BR804" s="10"/>
      <c r="BU804" s="66"/>
    </row>
    <row r="805" spans="22:73" s="6" customFormat="1" x14ac:dyDescent="0.3">
      <c r="V805" s="21"/>
      <c r="W805" s="22"/>
      <c r="X805" s="22"/>
      <c r="Y805" s="22"/>
      <c r="Z805" s="22"/>
      <c r="AA805" s="22"/>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C805" s="10"/>
      <c r="BD805" s="10"/>
      <c r="BE805" s="10"/>
      <c r="BF805" s="10"/>
      <c r="BG805" s="10"/>
      <c r="BH805" s="10"/>
      <c r="BI805" s="10"/>
      <c r="BL805" s="10"/>
      <c r="BM805" s="10"/>
      <c r="BN805" s="10"/>
      <c r="BO805" s="10"/>
      <c r="BP805" s="10"/>
      <c r="BQ805" s="10"/>
      <c r="BR805" s="10"/>
      <c r="BU805" s="66"/>
    </row>
    <row r="806" spans="22:73" s="6" customFormat="1" x14ac:dyDescent="0.3">
      <c r="V806" s="21"/>
      <c r="W806" s="22"/>
      <c r="X806" s="22"/>
      <c r="Y806" s="22"/>
      <c r="Z806" s="22"/>
      <c r="AA806" s="22"/>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C806" s="10"/>
      <c r="BD806" s="10"/>
      <c r="BE806" s="10"/>
      <c r="BF806" s="10"/>
      <c r="BG806" s="10"/>
      <c r="BH806" s="10"/>
      <c r="BI806" s="10"/>
      <c r="BL806" s="10"/>
      <c r="BM806" s="10"/>
      <c r="BN806" s="10"/>
      <c r="BO806" s="10"/>
      <c r="BP806" s="10"/>
      <c r="BQ806" s="10"/>
      <c r="BR806" s="10"/>
      <c r="BU806" s="66"/>
    </row>
    <row r="807" spans="22:73" s="6" customFormat="1" x14ac:dyDescent="0.3">
      <c r="V807" s="21"/>
      <c r="W807" s="22"/>
      <c r="X807" s="22"/>
      <c r="Y807" s="22"/>
      <c r="Z807" s="22"/>
      <c r="AA807" s="22"/>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C807" s="10"/>
      <c r="BD807" s="10"/>
      <c r="BE807" s="10"/>
      <c r="BF807" s="10"/>
      <c r="BG807" s="10"/>
      <c r="BH807" s="10"/>
      <c r="BI807" s="10"/>
      <c r="BL807" s="10"/>
      <c r="BM807" s="10"/>
      <c r="BN807" s="10"/>
      <c r="BO807" s="10"/>
      <c r="BP807" s="10"/>
      <c r="BQ807" s="10"/>
      <c r="BR807" s="10"/>
      <c r="BU807" s="66"/>
    </row>
    <row r="808" spans="22:73" s="6" customFormat="1" x14ac:dyDescent="0.3">
      <c r="V808" s="21"/>
      <c r="W808" s="22"/>
      <c r="X808" s="22"/>
      <c r="Y808" s="22"/>
      <c r="Z808" s="22"/>
      <c r="AA808" s="22"/>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C808" s="10"/>
      <c r="BD808" s="10"/>
      <c r="BE808" s="10"/>
      <c r="BF808" s="10"/>
      <c r="BG808" s="10"/>
      <c r="BH808" s="10"/>
      <c r="BI808" s="10"/>
      <c r="BL808" s="10"/>
      <c r="BM808" s="10"/>
      <c r="BN808" s="10"/>
      <c r="BO808" s="10"/>
      <c r="BP808" s="10"/>
      <c r="BQ808" s="10"/>
      <c r="BR808" s="10"/>
      <c r="BU808" s="66"/>
    </row>
    <row r="809" spans="22:73" s="6" customFormat="1" x14ac:dyDescent="0.3">
      <c r="V809" s="21"/>
      <c r="W809" s="22"/>
      <c r="X809" s="22"/>
      <c r="Y809" s="22"/>
      <c r="Z809" s="22"/>
      <c r="AA809" s="22"/>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C809" s="10"/>
      <c r="BD809" s="10"/>
      <c r="BE809" s="10"/>
      <c r="BF809" s="10"/>
      <c r="BG809" s="10"/>
      <c r="BH809" s="10"/>
      <c r="BI809" s="10"/>
      <c r="BL809" s="10"/>
      <c r="BM809" s="10"/>
      <c r="BN809" s="10"/>
      <c r="BO809" s="10"/>
      <c r="BP809" s="10"/>
      <c r="BQ809" s="10"/>
      <c r="BR809" s="10"/>
      <c r="BU809" s="66"/>
    </row>
    <row r="810" spans="22:73" s="6" customFormat="1" x14ac:dyDescent="0.3">
      <c r="V810" s="21"/>
      <c r="W810" s="22"/>
      <c r="X810" s="22"/>
      <c r="Y810" s="22"/>
      <c r="Z810" s="22"/>
      <c r="AA810" s="22"/>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C810" s="10"/>
      <c r="BD810" s="10"/>
      <c r="BE810" s="10"/>
      <c r="BF810" s="10"/>
      <c r="BG810" s="10"/>
      <c r="BH810" s="10"/>
      <c r="BI810" s="10"/>
      <c r="BL810" s="10"/>
      <c r="BM810" s="10"/>
      <c r="BN810" s="10"/>
      <c r="BO810" s="10"/>
      <c r="BP810" s="10"/>
      <c r="BQ810" s="10"/>
      <c r="BR810" s="10"/>
      <c r="BU810" s="66"/>
    </row>
    <row r="811" spans="22:73" s="6" customFormat="1" x14ac:dyDescent="0.3">
      <c r="V811" s="21"/>
      <c r="W811" s="22"/>
      <c r="X811" s="22"/>
      <c r="Y811" s="22"/>
      <c r="Z811" s="22"/>
      <c r="AA811" s="22"/>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C811" s="10"/>
      <c r="BD811" s="10"/>
      <c r="BE811" s="10"/>
      <c r="BF811" s="10"/>
      <c r="BG811" s="10"/>
      <c r="BH811" s="10"/>
      <c r="BI811" s="10"/>
      <c r="BL811" s="10"/>
      <c r="BM811" s="10"/>
      <c r="BN811" s="10"/>
      <c r="BO811" s="10"/>
      <c r="BP811" s="10"/>
      <c r="BQ811" s="10"/>
      <c r="BR811" s="10"/>
      <c r="BU811" s="66"/>
    </row>
    <row r="812" spans="22:73" s="6" customFormat="1" x14ac:dyDescent="0.3">
      <c r="V812" s="21"/>
      <c r="W812" s="22"/>
      <c r="X812" s="22"/>
      <c r="Y812" s="22"/>
      <c r="Z812" s="22"/>
      <c r="AA812" s="22"/>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C812" s="10"/>
      <c r="BD812" s="10"/>
      <c r="BE812" s="10"/>
      <c r="BF812" s="10"/>
      <c r="BG812" s="10"/>
      <c r="BH812" s="10"/>
      <c r="BI812" s="10"/>
      <c r="BL812" s="10"/>
      <c r="BM812" s="10"/>
      <c r="BN812" s="10"/>
      <c r="BO812" s="10"/>
      <c r="BP812" s="10"/>
      <c r="BQ812" s="10"/>
      <c r="BR812" s="10"/>
      <c r="BU812" s="66"/>
    </row>
    <row r="813" spans="22:73" s="6" customFormat="1" x14ac:dyDescent="0.3">
      <c r="V813" s="21"/>
      <c r="W813" s="22"/>
      <c r="X813" s="22"/>
      <c r="Y813" s="22"/>
      <c r="Z813" s="22"/>
      <c r="AA813" s="22"/>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C813" s="10"/>
      <c r="BD813" s="10"/>
      <c r="BE813" s="10"/>
      <c r="BF813" s="10"/>
      <c r="BG813" s="10"/>
      <c r="BH813" s="10"/>
      <c r="BI813" s="10"/>
      <c r="BL813" s="10"/>
      <c r="BM813" s="10"/>
      <c r="BN813" s="10"/>
      <c r="BO813" s="10"/>
      <c r="BP813" s="10"/>
      <c r="BQ813" s="10"/>
      <c r="BR813" s="10"/>
      <c r="BU813" s="66"/>
    </row>
    <row r="814" spans="22:73" s="6" customFormat="1" x14ac:dyDescent="0.3">
      <c r="V814" s="21"/>
      <c r="W814" s="22"/>
      <c r="X814" s="22"/>
      <c r="Y814" s="22"/>
      <c r="Z814" s="22"/>
      <c r="AA814" s="22"/>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C814" s="10"/>
      <c r="BD814" s="10"/>
      <c r="BE814" s="10"/>
      <c r="BF814" s="10"/>
      <c r="BG814" s="10"/>
      <c r="BH814" s="10"/>
      <c r="BI814" s="10"/>
      <c r="BL814" s="10"/>
      <c r="BM814" s="10"/>
      <c r="BN814" s="10"/>
      <c r="BO814" s="10"/>
      <c r="BP814" s="10"/>
      <c r="BQ814" s="10"/>
      <c r="BR814" s="10"/>
      <c r="BU814" s="66"/>
    </row>
    <row r="815" spans="22:73" s="6" customFormat="1" x14ac:dyDescent="0.3">
      <c r="V815" s="21"/>
      <c r="W815" s="22"/>
      <c r="X815" s="22"/>
      <c r="Y815" s="22"/>
      <c r="Z815" s="22"/>
      <c r="AA815" s="22"/>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C815" s="10"/>
      <c r="BD815" s="10"/>
      <c r="BE815" s="10"/>
      <c r="BF815" s="10"/>
      <c r="BG815" s="10"/>
      <c r="BH815" s="10"/>
      <c r="BI815" s="10"/>
      <c r="BL815" s="10"/>
      <c r="BM815" s="10"/>
      <c r="BN815" s="10"/>
      <c r="BO815" s="10"/>
      <c r="BP815" s="10"/>
      <c r="BQ815" s="10"/>
      <c r="BR815" s="10"/>
      <c r="BU815" s="66"/>
    </row>
    <row r="816" spans="22:73" s="6" customFormat="1" x14ac:dyDescent="0.3">
      <c r="V816" s="21"/>
      <c r="W816" s="22"/>
      <c r="X816" s="22"/>
      <c r="Y816" s="22"/>
      <c r="Z816" s="22"/>
      <c r="AA816" s="22"/>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C816" s="10"/>
      <c r="BD816" s="10"/>
      <c r="BE816" s="10"/>
      <c r="BF816" s="10"/>
      <c r="BG816" s="10"/>
      <c r="BH816" s="10"/>
      <c r="BI816" s="10"/>
      <c r="BL816" s="10"/>
      <c r="BM816" s="10"/>
      <c r="BN816" s="10"/>
      <c r="BO816" s="10"/>
      <c r="BP816" s="10"/>
      <c r="BQ816" s="10"/>
      <c r="BR816" s="10"/>
      <c r="BU816" s="66"/>
    </row>
    <row r="817" spans="22:73" s="6" customFormat="1" x14ac:dyDescent="0.3">
      <c r="V817" s="21"/>
      <c r="W817" s="22"/>
      <c r="X817" s="22"/>
      <c r="Y817" s="22"/>
      <c r="Z817" s="22"/>
      <c r="AA817" s="22"/>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C817" s="10"/>
      <c r="BD817" s="10"/>
      <c r="BE817" s="10"/>
      <c r="BF817" s="10"/>
      <c r="BG817" s="10"/>
      <c r="BH817" s="10"/>
      <c r="BI817" s="10"/>
      <c r="BL817" s="10"/>
      <c r="BM817" s="10"/>
      <c r="BN817" s="10"/>
      <c r="BO817" s="10"/>
      <c r="BP817" s="10"/>
      <c r="BQ817" s="10"/>
      <c r="BR817" s="10"/>
      <c r="BU817" s="66"/>
    </row>
    <row r="818" spans="22:73" s="6" customFormat="1" x14ac:dyDescent="0.3">
      <c r="V818" s="21"/>
      <c r="W818" s="22"/>
      <c r="X818" s="22"/>
      <c r="Y818" s="22"/>
      <c r="Z818" s="22"/>
      <c r="AA818" s="22"/>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C818" s="10"/>
      <c r="BD818" s="10"/>
      <c r="BE818" s="10"/>
      <c r="BF818" s="10"/>
      <c r="BG818" s="10"/>
      <c r="BH818" s="10"/>
      <c r="BI818" s="10"/>
      <c r="BL818" s="10"/>
      <c r="BM818" s="10"/>
      <c r="BN818" s="10"/>
      <c r="BO818" s="10"/>
      <c r="BP818" s="10"/>
      <c r="BQ818" s="10"/>
      <c r="BR818" s="10"/>
      <c r="BU818" s="66"/>
    </row>
    <row r="819" spans="22:73" s="6" customFormat="1" x14ac:dyDescent="0.3">
      <c r="V819" s="21"/>
      <c r="W819" s="22"/>
      <c r="X819" s="22"/>
      <c r="Y819" s="22"/>
      <c r="Z819" s="22"/>
      <c r="AA819" s="22"/>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C819" s="10"/>
      <c r="BD819" s="10"/>
      <c r="BE819" s="10"/>
      <c r="BF819" s="10"/>
      <c r="BG819" s="10"/>
      <c r="BH819" s="10"/>
      <c r="BI819" s="10"/>
      <c r="BL819" s="10"/>
      <c r="BM819" s="10"/>
      <c r="BN819" s="10"/>
      <c r="BO819" s="10"/>
      <c r="BP819" s="10"/>
      <c r="BQ819" s="10"/>
      <c r="BR819" s="10"/>
      <c r="BU819" s="66"/>
    </row>
    <row r="820" spans="22:73" s="6" customFormat="1" x14ac:dyDescent="0.3">
      <c r="V820" s="21"/>
      <c r="W820" s="22"/>
      <c r="X820" s="22"/>
      <c r="Y820" s="22"/>
      <c r="Z820" s="22"/>
      <c r="AA820" s="22"/>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C820" s="10"/>
      <c r="BD820" s="10"/>
      <c r="BE820" s="10"/>
      <c r="BF820" s="10"/>
      <c r="BG820" s="10"/>
      <c r="BH820" s="10"/>
      <c r="BI820" s="10"/>
      <c r="BL820" s="10"/>
      <c r="BM820" s="10"/>
      <c r="BN820" s="10"/>
      <c r="BO820" s="10"/>
      <c r="BP820" s="10"/>
      <c r="BQ820" s="10"/>
      <c r="BR820" s="10"/>
      <c r="BU820" s="66"/>
    </row>
    <row r="821" spans="22:73" s="6" customFormat="1" x14ac:dyDescent="0.3">
      <c r="V821" s="21"/>
      <c r="W821" s="22"/>
      <c r="X821" s="22"/>
      <c r="Y821" s="22"/>
      <c r="Z821" s="22"/>
      <c r="AA821" s="22"/>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C821" s="10"/>
      <c r="BD821" s="10"/>
      <c r="BE821" s="10"/>
      <c r="BF821" s="10"/>
      <c r="BG821" s="10"/>
      <c r="BH821" s="10"/>
      <c r="BI821" s="10"/>
      <c r="BL821" s="10"/>
      <c r="BM821" s="10"/>
      <c r="BN821" s="10"/>
      <c r="BO821" s="10"/>
      <c r="BP821" s="10"/>
      <c r="BQ821" s="10"/>
      <c r="BR821" s="10"/>
      <c r="BU821" s="66"/>
    </row>
    <row r="822" spans="22:73" s="6" customFormat="1" x14ac:dyDescent="0.3">
      <c r="V822" s="21"/>
      <c r="W822" s="22"/>
      <c r="X822" s="22"/>
      <c r="Y822" s="22"/>
      <c r="Z822" s="22"/>
      <c r="AA822" s="22"/>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C822" s="10"/>
      <c r="BD822" s="10"/>
      <c r="BE822" s="10"/>
      <c r="BF822" s="10"/>
      <c r="BG822" s="10"/>
      <c r="BH822" s="10"/>
      <c r="BI822" s="10"/>
      <c r="BL822" s="10"/>
      <c r="BM822" s="10"/>
      <c r="BN822" s="10"/>
      <c r="BO822" s="10"/>
      <c r="BP822" s="10"/>
      <c r="BQ822" s="10"/>
      <c r="BR822" s="10"/>
      <c r="BU822" s="66"/>
    </row>
    <row r="823" spans="22:73" s="6" customFormat="1" x14ac:dyDescent="0.3">
      <c r="V823" s="21"/>
      <c r="W823" s="22"/>
      <c r="X823" s="22"/>
      <c r="Y823" s="22"/>
      <c r="Z823" s="22"/>
      <c r="AA823" s="22"/>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C823" s="10"/>
      <c r="BD823" s="10"/>
      <c r="BE823" s="10"/>
      <c r="BF823" s="10"/>
      <c r="BG823" s="10"/>
      <c r="BH823" s="10"/>
      <c r="BI823" s="10"/>
      <c r="BL823" s="10"/>
      <c r="BM823" s="10"/>
      <c r="BN823" s="10"/>
      <c r="BO823" s="10"/>
      <c r="BP823" s="10"/>
      <c r="BQ823" s="10"/>
      <c r="BR823" s="10"/>
      <c r="BU823" s="66"/>
    </row>
    <row r="824" spans="22:73" s="6" customFormat="1" x14ac:dyDescent="0.3">
      <c r="V824" s="21"/>
      <c r="W824" s="22"/>
      <c r="X824" s="22"/>
      <c r="Y824" s="22"/>
      <c r="Z824" s="22"/>
      <c r="AA824" s="22"/>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C824" s="10"/>
      <c r="BD824" s="10"/>
      <c r="BE824" s="10"/>
      <c r="BF824" s="10"/>
      <c r="BG824" s="10"/>
      <c r="BH824" s="10"/>
      <c r="BI824" s="10"/>
      <c r="BL824" s="10"/>
      <c r="BM824" s="10"/>
      <c r="BN824" s="10"/>
      <c r="BO824" s="10"/>
      <c r="BP824" s="10"/>
      <c r="BQ824" s="10"/>
      <c r="BR824" s="10"/>
      <c r="BU824" s="66"/>
    </row>
    <row r="825" spans="22:73" s="6" customFormat="1" x14ac:dyDescent="0.3">
      <c r="V825" s="21"/>
      <c r="W825" s="22"/>
      <c r="X825" s="22"/>
      <c r="Y825" s="22"/>
      <c r="Z825" s="22"/>
      <c r="AA825" s="22"/>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C825" s="10"/>
      <c r="BD825" s="10"/>
      <c r="BE825" s="10"/>
      <c r="BF825" s="10"/>
      <c r="BG825" s="10"/>
      <c r="BH825" s="10"/>
      <c r="BI825" s="10"/>
      <c r="BL825" s="10"/>
      <c r="BM825" s="10"/>
      <c r="BN825" s="10"/>
      <c r="BO825" s="10"/>
      <c r="BP825" s="10"/>
      <c r="BQ825" s="10"/>
      <c r="BR825" s="10"/>
      <c r="BU825" s="66"/>
    </row>
    <row r="826" spans="22:73" s="6" customFormat="1" x14ac:dyDescent="0.3">
      <c r="V826" s="21"/>
      <c r="W826" s="22"/>
      <c r="X826" s="22"/>
      <c r="Y826" s="22"/>
      <c r="Z826" s="22"/>
      <c r="AA826" s="22"/>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C826" s="10"/>
      <c r="BD826" s="10"/>
      <c r="BE826" s="10"/>
      <c r="BF826" s="10"/>
      <c r="BG826" s="10"/>
      <c r="BH826" s="10"/>
      <c r="BI826" s="10"/>
      <c r="BL826" s="10"/>
      <c r="BM826" s="10"/>
      <c r="BN826" s="10"/>
      <c r="BO826" s="10"/>
      <c r="BP826" s="10"/>
      <c r="BQ826" s="10"/>
      <c r="BR826" s="10"/>
      <c r="BU826" s="66"/>
    </row>
    <row r="827" spans="22:73" s="6" customFormat="1" x14ac:dyDescent="0.3">
      <c r="V827" s="21"/>
      <c r="W827" s="22"/>
      <c r="X827" s="22"/>
      <c r="Y827" s="22"/>
      <c r="Z827" s="22"/>
      <c r="AA827" s="22"/>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C827" s="10"/>
      <c r="BD827" s="10"/>
      <c r="BE827" s="10"/>
      <c r="BF827" s="10"/>
      <c r="BG827" s="10"/>
      <c r="BH827" s="10"/>
      <c r="BI827" s="10"/>
      <c r="BL827" s="10"/>
      <c r="BM827" s="10"/>
      <c r="BN827" s="10"/>
      <c r="BO827" s="10"/>
      <c r="BP827" s="10"/>
      <c r="BQ827" s="10"/>
      <c r="BR827" s="10"/>
      <c r="BU827" s="66"/>
    </row>
    <row r="828" spans="22:73" s="6" customFormat="1" x14ac:dyDescent="0.3">
      <c r="V828" s="21"/>
      <c r="W828" s="22"/>
      <c r="X828" s="22"/>
      <c r="Y828" s="22"/>
      <c r="Z828" s="22"/>
      <c r="AA828" s="22"/>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C828" s="10"/>
      <c r="BD828" s="10"/>
      <c r="BE828" s="10"/>
      <c r="BF828" s="10"/>
      <c r="BG828" s="10"/>
      <c r="BH828" s="10"/>
      <c r="BI828" s="10"/>
      <c r="BL828" s="10"/>
      <c r="BM828" s="10"/>
      <c r="BN828" s="10"/>
      <c r="BO828" s="10"/>
      <c r="BP828" s="10"/>
      <c r="BQ828" s="10"/>
      <c r="BR828" s="10"/>
      <c r="BU828" s="66"/>
    </row>
    <row r="829" spans="22:73" s="6" customFormat="1" x14ac:dyDescent="0.3">
      <c r="V829" s="21"/>
      <c r="W829" s="22"/>
      <c r="X829" s="22"/>
      <c r="Y829" s="22"/>
      <c r="Z829" s="22"/>
      <c r="AA829" s="22"/>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C829" s="10"/>
      <c r="BD829" s="10"/>
      <c r="BE829" s="10"/>
      <c r="BF829" s="10"/>
      <c r="BG829" s="10"/>
      <c r="BH829" s="10"/>
      <c r="BI829" s="10"/>
      <c r="BL829" s="10"/>
      <c r="BM829" s="10"/>
      <c r="BN829" s="10"/>
      <c r="BO829" s="10"/>
      <c r="BP829" s="10"/>
      <c r="BQ829" s="10"/>
      <c r="BR829" s="10"/>
      <c r="BU829" s="66"/>
    </row>
    <row r="830" spans="22:73" s="6" customFormat="1" x14ac:dyDescent="0.3">
      <c r="V830" s="21"/>
      <c r="W830" s="22"/>
      <c r="X830" s="22"/>
      <c r="Y830" s="22"/>
      <c r="Z830" s="22"/>
      <c r="AA830" s="22"/>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C830" s="10"/>
      <c r="BD830" s="10"/>
      <c r="BE830" s="10"/>
      <c r="BF830" s="10"/>
      <c r="BG830" s="10"/>
      <c r="BH830" s="10"/>
      <c r="BI830" s="10"/>
      <c r="BL830" s="10"/>
      <c r="BM830" s="10"/>
      <c r="BN830" s="10"/>
      <c r="BO830" s="10"/>
      <c r="BP830" s="10"/>
      <c r="BQ830" s="10"/>
      <c r="BR830" s="10"/>
      <c r="BU830" s="66"/>
    </row>
    <row r="831" spans="22:73" s="6" customFormat="1" x14ac:dyDescent="0.3">
      <c r="V831" s="21"/>
      <c r="W831" s="22"/>
      <c r="X831" s="22"/>
      <c r="Y831" s="22"/>
      <c r="Z831" s="22"/>
      <c r="AA831" s="22"/>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C831" s="10"/>
      <c r="BD831" s="10"/>
      <c r="BE831" s="10"/>
      <c r="BF831" s="10"/>
      <c r="BG831" s="10"/>
      <c r="BH831" s="10"/>
      <c r="BI831" s="10"/>
      <c r="BL831" s="10"/>
      <c r="BM831" s="10"/>
      <c r="BN831" s="10"/>
      <c r="BO831" s="10"/>
      <c r="BP831" s="10"/>
      <c r="BQ831" s="10"/>
      <c r="BR831" s="10"/>
      <c r="BU831" s="66"/>
    </row>
    <row r="832" spans="22:73" s="6" customFormat="1" x14ac:dyDescent="0.3">
      <c r="V832" s="21"/>
      <c r="W832" s="22"/>
      <c r="X832" s="22"/>
      <c r="Y832" s="22"/>
      <c r="Z832" s="22"/>
      <c r="AA832" s="22"/>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C832" s="10"/>
      <c r="BD832" s="10"/>
      <c r="BE832" s="10"/>
      <c r="BF832" s="10"/>
      <c r="BG832" s="10"/>
      <c r="BH832" s="10"/>
      <c r="BI832" s="10"/>
      <c r="BL832" s="10"/>
      <c r="BM832" s="10"/>
      <c r="BN832" s="10"/>
      <c r="BO832" s="10"/>
      <c r="BP832" s="10"/>
      <c r="BQ832" s="10"/>
      <c r="BR832" s="10"/>
      <c r="BU832" s="66"/>
    </row>
    <row r="833" spans="22:73" s="6" customFormat="1" x14ac:dyDescent="0.3">
      <c r="V833" s="21"/>
      <c r="W833" s="22"/>
      <c r="X833" s="22"/>
      <c r="Y833" s="22"/>
      <c r="Z833" s="22"/>
      <c r="AA833" s="22"/>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C833" s="10"/>
      <c r="BD833" s="10"/>
      <c r="BE833" s="10"/>
      <c r="BF833" s="10"/>
      <c r="BG833" s="10"/>
      <c r="BH833" s="10"/>
      <c r="BI833" s="10"/>
      <c r="BL833" s="10"/>
      <c r="BM833" s="10"/>
      <c r="BN833" s="10"/>
      <c r="BO833" s="10"/>
      <c r="BP833" s="10"/>
      <c r="BQ833" s="10"/>
      <c r="BR833" s="10"/>
      <c r="BU833" s="66"/>
    </row>
    <row r="834" spans="22:73" s="6" customFormat="1" x14ac:dyDescent="0.3">
      <c r="V834" s="21"/>
      <c r="W834" s="22"/>
      <c r="X834" s="22"/>
      <c r="Y834" s="22"/>
      <c r="Z834" s="22"/>
      <c r="AA834" s="22"/>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C834" s="10"/>
      <c r="BD834" s="10"/>
      <c r="BE834" s="10"/>
      <c r="BF834" s="10"/>
      <c r="BG834" s="10"/>
      <c r="BH834" s="10"/>
      <c r="BI834" s="10"/>
      <c r="BL834" s="10"/>
      <c r="BM834" s="10"/>
      <c r="BN834" s="10"/>
      <c r="BO834" s="10"/>
      <c r="BP834" s="10"/>
      <c r="BQ834" s="10"/>
      <c r="BR834" s="10"/>
      <c r="BU834" s="66"/>
    </row>
    <row r="835" spans="22:73" s="6" customFormat="1" x14ac:dyDescent="0.3">
      <c r="V835" s="21"/>
      <c r="W835" s="22"/>
      <c r="X835" s="22"/>
      <c r="Y835" s="22"/>
      <c r="Z835" s="22"/>
      <c r="AA835" s="22"/>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C835" s="10"/>
      <c r="BD835" s="10"/>
      <c r="BE835" s="10"/>
      <c r="BF835" s="10"/>
      <c r="BG835" s="10"/>
      <c r="BH835" s="10"/>
      <c r="BI835" s="10"/>
      <c r="BL835" s="10"/>
      <c r="BM835" s="10"/>
      <c r="BN835" s="10"/>
      <c r="BO835" s="10"/>
      <c r="BP835" s="10"/>
      <c r="BQ835" s="10"/>
      <c r="BR835" s="10"/>
      <c r="BU835" s="66"/>
    </row>
    <row r="836" spans="22:73" s="6" customFormat="1" x14ac:dyDescent="0.3">
      <c r="V836" s="21"/>
      <c r="W836" s="22"/>
      <c r="X836" s="22"/>
      <c r="Y836" s="22"/>
      <c r="Z836" s="22"/>
      <c r="AA836" s="22"/>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C836" s="10"/>
      <c r="BD836" s="10"/>
      <c r="BE836" s="10"/>
      <c r="BF836" s="10"/>
      <c r="BG836" s="10"/>
      <c r="BH836" s="10"/>
      <c r="BI836" s="10"/>
      <c r="BL836" s="10"/>
      <c r="BM836" s="10"/>
      <c r="BN836" s="10"/>
      <c r="BO836" s="10"/>
      <c r="BP836" s="10"/>
      <c r="BQ836" s="10"/>
      <c r="BR836" s="10"/>
      <c r="BU836" s="66"/>
    </row>
    <row r="837" spans="22:73" s="6" customFormat="1" x14ac:dyDescent="0.3">
      <c r="V837" s="21"/>
      <c r="W837" s="22"/>
      <c r="X837" s="22"/>
      <c r="Y837" s="22"/>
      <c r="Z837" s="22"/>
      <c r="AA837" s="22"/>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C837" s="10"/>
      <c r="BD837" s="10"/>
      <c r="BE837" s="10"/>
      <c r="BF837" s="10"/>
      <c r="BG837" s="10"/>
      <c r="BH837" s="10"/>
      <c r="BI837" s="10"/>
      <c r="BL837" s="10"/>
      <c r="BM837" s="10"/>
      <c r="BN837" s="10"/>
      <c r="BO837" s="10"/>
      <c r="BP837" s="10"/>
      <c r="BQ837" s="10"/>
      <c r="BR837" s="10"/>
      <c r="BU837" s="66"/>
    </row>
    <row r="838" spans="22:73" s="6" customFormat="1" x14ac:dyDescent="0.3">
      <c r="V838" s="21"/>
      <c r="W838" s="22"/>
      <c r="X838" s="22"/>
      <c r="Y838" s="22"/>
      <c r="Z838" s="22"/>
      <c r="AA838" s="22"/>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C838" s="10"/>
      <c r="BD838" s="10"/>
      <c r="BE838" s="10"/>
      <c r="BF838" s="10"/>
      <c r="BG838" s="10"/>
      <c r="BH838" s="10"/>
      <c r="BI838" s="10"/>
      <c r="BL838" s="10"/>
      <c r="BM838" s="10"/>
      <c r="BN838" s="10"/>
      <c r="BO838" s="10"/>
      <c r="BP838" s="10"/>
      <c r="BQ838" s="10"/>
      <c r="BR838" s="10"/>
      <c r="BU838" s="66"/>
    </row>
    <row r="839" spans="22:73" s="6" customFormat="1" x14ac:dyDescent="0.3">
      <c r="V839" s="21"/>
      <c r="W839" s="22"/>
      <c r="X839" s="22"/>
      <c r="Y839" s="22"/>
      <c r="Z839" s="22"/>
      <c r="AA839" s="22"/>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C839" s="10"/>
      <c r="BD839" s="10"/>
      <c r="BE839" s="10"/>
      <c r="BF839" s="10"/>
      <c r="BG839" s="10"/>
      <c r="BH839" s="10"/>
      <c r="BI839" s="10"/>
      <c r="BL839" s="10"/>
      <c r="BM839" s="10"/>
      <c r="BN839" s="10"/>
      <c r="BO839" s="10"/>
      <c r="BP839" s="10"/>
      <c r="BQ839" s="10"/>
      <c r="BR839" s="10"/>
      <c r="BU839" s="66"/>
    </row>
    <row r="840" spans="22:73" s="6" customFormat="1" x14ac:dyDescent="0.3">
      <c r="V840" s="21"/>
      <c r="W840" s="22"/>
      <c r="X840" s="22"/>
      <c r="Y840" s="22"/>
      <c r="Z840" s="22"/>
      <c r="AA840" s="22"/>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C840" s="10"/>
      <c r="BD840" s="10"/>
      <c r="BE840" s="10"/>
      <c r="BF840" s="10"/>
      <c r="BG840" s="10"/>
      <c r="BH840" s="10"/>
      <c r="BI840" s="10"/>
      <c r="BL840" s="10"/>
      <c r="BM840" s="10"/>
      <c r="BN840" s="10"/>
      <c r="BO840" s="10"/>
      <c r="BP840" s="10"/>
      <c r="BQ840" s="10"/>
      <c r="BR840" s="10"/>
      <c r="BU840" s="66"/>
    </row>
    <row r="841" spans="22:73" s="6" customFormat="1" x14ac:dyDescent="0.3">
      <c r="V841" s="21"/>
      <c r="W841" s="22"/>
      <c r="X841" s="22"/>
      <c r="Y841" s="22"/>
      <c r="Z841" s="22"/>
      <c r="AA841" s="22"/>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C841" s="10"/>
      <c r="BD841" s="10"/>
      <c r="BE841" s="10"/>
      <c r="BF841" s="10"/>
      <c r="BG841" s="10"/>
      <c r="BH841" s="10"/>
      <c r="BI841" s="10"/>
      <c r="BL841" s="10"/>
      <c r="BM841" s="10"/>
      <c r="BN841" s="10"/>
      <c r="BO841" s="10"/>
      <c r="BP841" s="10"/>
      <c r="BQ841" s="10"/>
      <c r="BR841" s="10"/>
      <c r="BU841" s="66"/>
    </row>
    <row r="842" spans="22:73" s="6" customFormat="1" x14ac:dyDescent="0.3">
      <c r="V842" s="21"/>
      <c r="W842" s="22"/>
      <c r="X842" s="22"/>
      <c r="Y842" s="22"/>
      <c r="Z842" s="22"/>
      <c r="AA842" s="22"/>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C842" s="10"/>
      <c r="BD842" s="10"/>
      <c r="BE842" s="10"/>
      <c r="BF842" s="10"/>
      <c r="BG842" s="10"/>
      <c r="BH842" s="10"/>
      <c r="BI842" s="10"/>
      <c r="BL842" s="10"/>
      <c r="BM842" s="10"/>
      <c r="BN842" s="10"/>
      <c r="BO842" s="10"/>
      <c r="BP842" s="10"/>
      <c r="BQ842" s="10"/>
      <c r="BR842" s="10"/>
      <c r="BU842" s="66"/>
    </row>
    <row r="843" spans="22:73" s="6" customFormat="1" x14ac:dyDescent="0.3">
      <c r="V843" s="21"/>
      <c r="W843" s="22"/>
      <c r="X843" s="22"/>
      <c r="Y843" s="22"/>
      <c r="Z843" s="22"/>
      <c r="AA843" s="22"/>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C843" s="10"/>
      <c r="BD843" s="10"/>
      <c r="BE843" s="10"/>
      <c r="BF843" s="10"/>
      <c r="BG843" s="10"/>
      <c r="BH843" s="10"/>
      <c r="BI843" s="10"/>
      <c r="BL843" s="10"/>
      <c r="BM843" s="10"/>
      <c r="BN843" s="10"/>
      <c r="BO843" s="10"/>
      <c r="BP843" s="10"/>
      <c r="BQ843" s="10"/>
      <c r="BR843" s="10"/>
      <c r="BU843" s="66"/>
    </row>
    <row r="844" spans="22:73" s="6" customFormat="1" x14ac:dyDescent="0.3">
      <c r="V844" s="21"/>
      <c r="W844" s="22"/>
      <c r="X844" s="22"/>
      <c r="Y844" s="22"/>
      <c r="Z844" s="22"/>
      <c r="AA844" s="22"/>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C844" s="10"/>
      <c r="BD844" s="10"/>
      <c r="BE844" s="10"/>
      <c r="BF844" s="10"/>
      <c r="BG844" s="10"/>
      <c r="BH844" s="10"/>
      <c r="BI844" s="10"/>
      <c r="BL844" s="10"/>
      <c r="BM844" s="10"/>
      <c r="BN844" s="10"/>
      <c r="BO844" s="10"/>
      <c r="BP844" s="10"/>
      <c r="BQ844" s="10"/>
      <c r="BR844" s="10"/>
      <c r="BU844" s="66"/>
    </row>
    <row r="845" spans="22:73" s="6" customFormat="1" x14ac:dyDescent="0.3">
      <c r="V845" s="21"/>
      <c r="W845" s="22"/>
      <c r="X845" s="22"/>
      <c r="Y845" s="22"/>
      <c r="Z845" s="22"/>
      <c r="AA845" s="22"/>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C845" s="10"/>
      <c r="BD845" s="10"/>
      <c r="BE845" s="10"/>
      <c r="BF845" s="10"/>
      <c r="BG845" s="10"/>
      <c r="BH845" s="10"/>
      <c r="BI845" s="10"/>
      <c r="BL845" s="10"/>
      <c r="BM845" s="10"/>
      <c r="BN845" s="10"/>
      <c r="BO845" s="10"/>
      <c r="BP845" s="10"/>
      <c r="BQ845" s="10"/>
      <c r="BR845" s="10"/>
      <c r="BU845" s="66"/>
    </row>
    <row r="846" spans="22:73" s="6" customFormat="1" x14ac:dyDescent="0.3">
      <c r="V846" s="21"/>
      <c r="W846" s="22"/>
      <c r="X846" s="22"/>
      <c r="Y846" s="22"/>
      <c r="Z846" s="22"/>
      <c r="AA846" s="22"/>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C846" s="10"/>
      <c r="BD846" s="10"/>
      <c r="BE846" s="10"/>
      <c r="BF846" s="10"/>
      <c r="BG846" s="10"/>
      <c r="BH846" s="10"/>
      <c r="BI846" s="10"/>
      <c r="BL846" s="10"/>
      <c r="BM846" s="10"/>
      <c r="BN846" s="10"/>
      <c r="BO846" s="10"/>
      <c r="BP846" s="10"/>
      <c r="BQ846" s="10"/>
      <c r="BR846" s="10"/>
      <c r="BU846" s="66"/>
    </row>
    <row r="847" spans="22:73" s="6" customFormat="1" x14ac:dyDescent="0.3">
      <c r="V847" s="21"/>
      <c r="W847" s="22"/>
      <c r="X847" s="22"/>
      <c r="Y847" s="22"/>
      <c r="Z847" s="22"/>
      <c r="AA847" s="22"/>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C847" s="10"/>
      <c r="BD847" s="10"/>
      <c r="BE847" s="10"/>
      <c r="BF847" s="10"/>
      <c r="BG847" s="10"/>
      <c r="BH847" s="10"/>
      <c r="BI847" s="10"/>
      <c r="BL847" s="10"/>
      <c r="BM847" s="10"/>
      <c r="BN847" s="10"/>
      <c r="BO847" s="10"/>
      <c r="BP847" s="10"/>
      <c r="BQ847" s="10"/>
      <c r="BR847" s="10"/>
      <c r="BU847" s="66"/>
    </row>
    <row r="848" spans="22:73" s="6" customFormat="1" x14ac:dyDescent="0.3">
      <c r="V848" s="21"/>
      <c r="W848" s="22"/>
      <c r="X848" s="22"/>
      <c r="Y848" s="22"/>
      <c r="Z848" s="22"/>
      <c r="AA848" s="22"/>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C848" s="10"/>
      <c r="BD848" s="10"/>
      <c r="BE848" s="10"/>
      <c r="BF848" s="10"/>
      <c r="BG848" s="10"/>
      <c r="BH848" s="10"/>
      <c r="BI848" s="10"/>
      <c r="BL848" s="10"/>
      <c r="BM848" s="10"/>
      <c r="BN848" s="10"/>
      <c r="BO848" s="10"/>
      <c r="BP848" s="10"/>
      <c r="BQ848" s="10"/>
      <c r="BR848" s="10"/>
      <c r="BU848" s="66"/>
    </row>
    <row r="849" spans="22:73" s="6" customFormat="1" x14ac:dyDescent="0.3">
      <c r="V849" s="21"/>
      <c r="W849" s="22"/>
      <c r="X849" s="22"/>
      <c r="Y849" s="22"/>
      <c r="Z849" s="22"/>
      <c r="AA849" s="22"/>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C849" s="10"/>
      <c r="BD849" s="10"/>
      <c r="BE849" s="10"/>
      <c r="BF849" s="10"/>
      <c r="BG849" s="10"/>
      <c r="BH849" s="10"/>
      <c r="BI849" s="10"/>
      <c r="BL849" s="10"/>
      <c r="BM849" s="10"/>
      <c r="BN849" s="10"/>
      <c r="BO849" s="10"/>
      <c r="BP849" s="10"/>
      <c r="BQ849" s="10"/>
      <c r="BR849" s="10"/>
      <c r="BU849" s="66"/>
    </row>
    <row r="850" spans="22:73" s="6" customFormat="1" x14ac:dyDescent="0.3">
      <c r="V850" s="21"/>
      <c r="W850" s="22"/>
      <c r="X850" s="22"/>
      <c r="Y850" s="22"/>
      <c r="Z850" s="22"/>
      <c r="AA850" s="22"/>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C850" s="10"/>
      <c r="BD850" s="10"/>
      <c r="BE850" s="10"/>
      <c r="BF850" s="10"/>
      <c r="BG850" s="10"/>
      <c r="BH850" s="10"/>
      <c r="BI850" s="10"/>
      <c r="BL850" s="10"/>
      <c r="BM850" s="10"/>
      <c r="BN850" s="10"/>
      <c r="BO850" s="10"/>
      <c r="BP850" s="10"/>
      <c r="BQ850" s="10"/>
      <c r="BR850" s="10"/>
      <c r="BU850" s="66"/>
    </row>
    <row r="851" spans="22:73" s="6" customFormat="1" x14ac:dyDescent="0.3">
      <c r="V851" s="21"/>
      <c r="W851" s="22"/>
      <c r="X851" s="22"/>
      <c r="Y851" s="22"/>
      <c r="Z851" s="22"/>
      <c r="AA851" s="22"/>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C851" s="10"/>
      <c r="BD851" s="10"/>
      <c r="BE851" s="10"/>
      <c r="BF851" s="10"/>
      <c r="BG851" s="10"/>
      <c r="BH851" s="10"/>
      <c r="BI851" s="10"/>
      <c r="BL851" s="10"/>
      <c r="BM851" s="10"/>
      <c r="BN851" s="10"/>
      <c r="BO851" s="10"/>
      <c r="BP851" s="10"/>
      <c r="BQ851" s="10"/>
      <c r="BR851" s="10"/>
      <c r="BU851" s="66"/>
    </row>
    <row r="852" spans="22:73" s="6" customFormat="1" x14ac:dyDescent="0.3">
      <c r="V852" s="21"/>
      <c r="W852" s="22"/>
      <c r="X852" s="22"/>
      <c r="Y852" s="22"/>
      <c r="Z852" s="22"/>
      <c r="AA852" s="22"/>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C852" s="10"/>
      <c r="BD852" s="10"/>
      <c r="BE852" s="10"/>
      <c r="BF852" s="10"/>
      <c r="BG852" s="10"/>
      <c r="BH852" s="10"/>
      <c r="BI852" s="10"/>
      <c r="BL852" s="10"/>
      <c r="BM852" s="10"/>
      <c r="BN852" s="10"/>
      <c r="BO852" s="10"/>
      <c r="BP852" s="10"/>
      <c r="BQ852" s="10"/>
      <c r="BR852" s="10"/>
      <c r="BU852" s="66"/>
    </row>
    <row r="853" spans="22:73" s="6" customFormat="1" x14ac:dyDescent="0.3">
      <c r="V853" s="21"/>
      <c r="W853" s="22"/>
      <c r="X853" s="22"/>
      <c r="Y853" s="22"/>
      <c r="Z853" s="22"/>
      <c r="AA853" s="22"/>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C853" s="10"/>
      <c r="BD853" s="10"/>
      <c r="BE853" s="10"/>
      <c r="BF853" s="10"/>
      <c r="BG853" s="10"/>
      <c r="BH853" s="10"/>
      <c r="BI853" s="10"/>
      <c r="BL853" s="10"/>
      <c r="BM853" s="10"/>
      <c r="BN853" s="10"/>
      <c r="BO853" s="10"/>
      <c r="BP853" s="10"/>
      <c r="BQ853" s="10"/>
      <c r="BR853" s="10"/>
      <c r="BU853" s="66"/>
    </row>
    <row r="854" spans="22:73" s="6" customFormat="1" x14ac:dyDescent="0.3">
      <c r="V854" s="21"/>
      <c r="W854" s="22"/>
      <c r="X854" s="22"/>
      <c r="Y854" s="22"/>
      <c r="Z854" s="22"/>
      <c r="AA854" s="22"/>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C854" s="10"/>
      <c r="BD854" s="10"/>
      <c r="BE854" s="10"/>
      <c r="BF854" s="10"/>
      <c r="BG854" s="10"/>
      <c r="BH854" s="10"/>
      <c r="BI854" s="10"/>
      <c r="BL854" s="10"/>
      <c r="BM854" s="10"/>
      <c r="BN854" s="10"/>
      <c r="BO854" s="10"/>
      <c r="BP854" s="10"/>
      <c r="BQ854" s="10"/>
      <c r="BR854" s="10"/>
      <c r="BU854" s="66"/>
    </row>
    <row r="855" spans="22:73" s="6" customFormat="1" x14ac:dyDescent="0.3">
      <c r="V855" s="21"/>
      <c r="W855" s="22"/>
      <c r="X855" s="22"/>
      <c r="Y855" s="22"/>
      <c r="Z855" s="22"/>
      <c r="AA855" s="22"/>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C855" s="10"/>
      <c r="BD855" s="10"/>
      <c r="BE855" s="10"/>
      <c r="BF855" s="10"/>
      <c r="BG855" s="10"/>
      <c r="BH855" s="10"/>
      <c r="BI855" s="10"/>
      <c r="BL855" s="10"/>
      <c r="BM855" s="10"/>
      <c r="BN855" s="10"/>
      <c r="BO855" s="10"/>
      <c r="BP855" s="10"/>
      <c r="BQ855" s="10"/>
      <c r="BR855" s="10"/>
      <c r="BU855" s="66"/>
    </row>
    <row r="856" spans="22:73" s="6" customFormat="1" x14ac:dyDescent="0.3">
      <c r="V856" s="21"/>
      <c r="W856" s="22"/>
      <c r="X856" s="22"/>
      <c r="Y856" s="22"/>
      <c r="Z856" s="22"/>
      <c r="AA856" s="22"/>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C856" s="10"/>
      <c r="BD856" s="10"/>
      <c r="BE856" s="10"/>
      <c r="BF856" s="10"/>
      <c r="BG856" s="10"/>
      <c r="BH856" s="10"/>
      <c r="BI856" s="10"/>
      <c r="BL856" s="10"/>
      <c r="BM856" s="10"/>
      <c r="BN856" s="10"/>
      <c r="BO856" s="10"/>
      <c r="BP856" s="10"/>
      <c r="BQ856" s="10"/>
      <c r="BR856" s="10"/>
      <c r="BU856" s="66"/>
    </row>
    <row r="857" spans="22:73" s="6" customFormat="1" x14ac:dyDescent="0.3">
      <c r="V857" s="21"/>
      <c r="W857" s="22"/>
      <c r="X857" s="22"/>
      <c r="Y857" s="22"/>
      <c r="Z857" s="22"/>
      <c r="AA857" s="22"/>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C857" s="10"/>
      <c r="BD857" s="10"/>
      <c r="BE857" s="10"/>
      <c r="BF857" s="10"/>
      <c r="BG857" s="10"/>
      <c r="BH857" s="10"/>
      <c r="BI857" s="10"/>
      <c r="BL857" s="10"/>
      <c r="BM857" s="10"/>
      <c r="BN857" s="10"/>
      <c r="BO857" s="10"/>
      <c r="BP857" s="10"/>
      <c r="BQ857" s="10"/>
      <c r="BR857" s="10"/>
      <c r="BU857" s="66"/>
    </row>
    <row r="858" spans="22:73" s="6" customFormat="1" x14ac:dyDescent="0.3">
      <c r="V858" s="21"/>
      <c r="W858" s="22"/>
      <c r="X858" s="22"/>
      <c r="Y858" s="22"/>
      <c r="Z858" s="22"/>
      <c r="AA858" s="22"/>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C858" s="10"/>
      <c r="BD858" s="10"/>
      <c r="BE858" s="10"/>
      <c r="BF858" s="10"/>
      <c r="BG858" s="10"/>
      <c r="BH858" s="10"/>
      <c r="BI858" s="10"/>
      <c r="BL858" s="10"/>
      <c r="BM858" s="10"/>
      <c r="BN858" s="10"/>
      <c r="BO858" s="10"/>
      <c r="BP858" s="10"/>
      <c r="BQ858" s="10"/>
      <c r="BR858" s="10"/>
      <c r="BU858" s="66"/>
    </row>
    <row r="859" spans="22:73" s="6" customFormat="1" x14ac:dyDescent="0.3">
      <c r="V859" s="21"/>
      <c r="W859" s="22"/>
      <c r="X859" s="22"/>
      <c r="Y859" s="22"/>
      <c r="Z859" s="22"/>
      <c r="AA859" s="22"/>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C859" s="10"/>
      <c r="BD859" s="10"/>
      <c r="BE859" s="10"/>
      <c r="BF859" s="10"/>
      <c r="BG859" s="10"/>
      <c r="BH859" s="10"/>
      <c r="BI859" s="10"/>
      <c r="BL859" s="10"/>
      <c r="BM859" s="10"/>
      <c r="BN859" s="10"/>
      <c r="BO859" s="10"/>
      <c r="BP859" s="10"/>
      <c r="BQ859" s="10"/>
      <c r="BR859" s="10"/>
      <c r="BU859" s="66"/>
    </row>
    <row r="860" spans="22:73" s="6" customFormat="1" x14ac:dyDescent="0.3">
      <c r="V860" s="21"/>
      <c r="W860" s="22"/>
      <c r="X860" s="22"/>
      <c r="Y860" s="22"/>
      <c r="Z860" s="22"/>
      <c r="AA860" s="22"/>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C860" s="10"/>
      <c r="BD860" s="10"/>
      <c r="BE860" s="10"/>
      <c r="BF860" s="10"/>
      <c r="BG860" s="10"/>
      <c r="BH860" s="10"/>
      <c r="BI860" s="10"/>
      <c r="BL860" s="10"/>
      <c r="BM860" s="10"/>
      <c r="BN860" s="10"/>
      <c r="BO860" s="10"/>
      <c r="BP860" s="10"/>
      <c r="BQ860" s="10"/>
      <c r="BR860" s="10"/>
      <c r="BU860" s="66"/>
    </row>
    <row r="861" spans="22:73" s="6" customFormat="1" x14ac:dyDescent="0.3">
      <c r="V861" s="21"/>
      <c r="W861" s="22"/>
      <c r="X861" s="22"/>
      <c r="Y861" s="22"/>
      <c r="Z861" s="22"/>
      <c r="AA861" s="22"/>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C861" s="10"/>
      <c r="BD861" s="10"/>
      <c r="BE861" s="10"/>
      <c r="BF861" s="10"/>
      <c r="BG861" s="10"/>
      <c r="BH861" s="10"/>
      <c r="BI861" s="10"/>
      <c r="BL861" s="10"/>
      <c r="BM861" s="10"/>
      <c r="BN861" s="10"/>
      <c r="BO861" s="10"/>
      <c r="BP861" s="10"/>
      <c r="BQ861" s="10"/>
      <c r="BR861" s="10"/>
      <c r="BU861" s="66"/>
    </row>
    <row r="862" spans="22:73" s="6" customFormat="1" x14ac:dyDescent="0.3">
      <c r="V862" s="21"/>
      <c r="W862" s="22"/>
      <c r="X862" s="22"/>
      <c r="Y862" s="22"/>
      <c r="Z862" s="22"/>
      <c r="AA862" s="22"/>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C862" s="10"/>
      <c r="BD862" s="10"/>
      <c r="BE862" s="10"/>
      <c r="BF862" s="10"/>
      <c r="BG862" s="10"/>
      <c r="BH862" s="10"/>
      <c r="BI862" s="10"/>
      <c r="BL862" s="10"/>
      <c r="BM862" s="10"/>
      <c r="BN862" s="10"/>
      <c r="BO862" s="10"/>
      <c r="BP862" s="10"/>
      <c r="BQ862" s="10"/>
      <c r="BR862" s="10"/>
      <c r="BU862" s="66"/>
    </row>
    <row r="863" spans="22:73" s="6" customFormat="1" x14ac:dyDescent="0.3">
      <c r="V863" s="21"/>
      <c r="W863" s="22"/>
      <c r="X863" s="22"/>
      <c r="Y863" s="22"/>
      <c r="Z863" s="22"/>
      <c r="AA863" s="22"/>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C863" s="10"/>
      <c r="BD863" s="10"/>
      <c r="BE863" s="10"/>
      <c r="BF863" s="10"/>
      <c r="BG863" s="10"/>
      <c r="BH863" s="10"/>
      <c r="BI863" s="10"/>
      <c r="BL863" s="10"/>
      <c r="BM863" s="10"/>
      <c r="BN863" s="10"/>
      <c r="BO863" s="10"/>
      <c r="BP863" s="10"/>
      <c r="BQ863" s="10"/>
      <c r="BR863" s="10"/>
      <c r="BU863" s="66"/>
    </row>
    <row r="864" spans="22:73" s="6" customFormat="1" x14ac:dyDescent="0.3">
      <c r="V864" s="21"/>
      <c r="W864" s="22"/>
      <c r="X864" s="22"/>
      <c r="Y864" s="22"/>
      <c r="Z864" s="22"/>
      <c r="AA864" s="22"/>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C864" s="10"/>
      <c r="BD864" s="10"/>
      <c r="BE864" s="10"/>
      <c r="BF864" s="10"/>
      <c r="BG864" s="10"/>
      <c r="BH864" s="10"/>
      <c r="BI864" s="10"/>
      <c r="BL864" s="10"/>
      <c r="BM864" s="10"/>
      <c r="BN864" s="10"/>
      <c r="BO864" s="10"/>
      <c r="BP864" s="10"/>
      <c r="BQ864" s="10"/>
      <c r="BR864" s="10"/>
      <c r="BU864" s="66"/>
    </row>
    <row r="865" spans="22:73" s="6" customFormat="1" x14ac:dyDescent="0.3">
      <c r="V865" s="21"/>
      <c r="W865" s="22"/>
      <c r="X865" s="22"/>
      <c r="Y865" s="22"/>
      <c r="Z865" s="22"/>
      <c r="AA865" s="22"/>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C865" s="10"/>
      <c r="BD865" s="10"/>
      <c r="BE865" s="10"/>
      <c r="BF865" s="10"/>
      <c r="BG865" s="10"/>
      <c r="BH865" s="10"/>
      <c r="BI865" s="10"/>
      <c r="BL865" s="10"/>
      <c r="BM865" s="10"/>
      <c r="BN865" s="10"/>
      <c r="BO865" s="10"/>
      <c r="BP865" s="10"/>
      <c r="BQ865" s="10"/>
      <c r="BR865" s="10"/>
      <c r="BU865" s="66"/>
    </row>
    <row r="866" spans="22:73" s="6" customFormat="1" x14ac:dyDescent="0.3">
      <c r="V866" s="21"/>
      <c r="W866" s="22"/>
      <c r="X866" s="22"/>
      <c r="Y866" s="22"/>
      <c r="Z866" s="22"/>
      <c r="AA866" s="22"/>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C866" s="10"/>
      <c r="BD866" s="10"/>
      <c r="BE866" s="10"/>
      <c r="BF866" s="10"/>
      <c r="BG866" s="10"/>
      <c r="BH866" s="10"/>
      <c r="BI866" s="10"/>
      <c r="BL866" s="10"/>
      <c r="BM866" s="10"/>
      <c r="BN866" s="10"/>
      <c r="BO866" s="10"/>
      <c r="BP866" s="10"/>
      <c r="BQ866" s="10"/>
      <c r="BR866" s="10"/>
      <c r="BU866" s="66"/>
    </row>
    <row r="867" spans="22:73" s="6" customFormat="1" x14ac:dyDescent="0.3">
      <c r="V867" s="21"/>
      <c r="W867" s="22"/>
      <c r="X867" s="22"/>
      <c r="Y867" s="22"/>
      <c r="Z867" s="22"/>
      <c r="AA867" s="22"/>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C867" s="10"/>
      <c r="BD867" s="10"/>
      <c r="BE867" s="10"/>
      <c r="BF867" s="10"/>
      <c r="BG867" s="10"/>
      <c r="BH867" s="10"/>
      <c r="BI867" s="10"/>
      <c r="BL867" s="10"/>
      <c r="BM867" s="10"/>
      <c r="BN867" s="10"/>
      <c r="BO867" s="10"/>
      <c r="BP867" s="10"/>
      <c r="BQ867" s="10"/>
      <c r="BR867" s="10"/>
      <c r="BU867" s="66"/>
    </row>
    <row r="868" spans="22:73" s="6" customFormat="1" x14ac:dyDescent="0.3">
      <c r="V868" s="21"/>
      <c r="W868" s="22"/>
      <c r="X868" s="22"/>
      <c r="Y868" s="22"/>
      <c r="Z868" s="22"/>
      <c r="AA868" s="22"/>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C868" s="10"/>
      <c r="BD868" s="10"/>
      <c r="BE868" s="10"/>
      <c r="BF868" s="10"/>
      <c r="BG868" s="10"/>
      <c r="BH868" s="10"/>
      <c r="BI868" s="10"/>
      <c r="BL868" s="10"/>
      <c r="BM868" s="10"/>
      <c r="BN868" s="10"/>
      <c r="BO868" s="10"/>
      <c r="BP868" s="10"/>
      <c r="BQ868" s="10"/>
      <c r="BR868" s="10"/>
      <c r="BU868" s="66"/>
    </row>
    <row r="869" spans="22:73" s="6" customFormat="1" x14ac:dyDescent="0.3">
      <c r="V869" s="21"/>
      <c r="W869" s="22"/>
      <c r="X869" s="22"/>
      <c r="Y869" s="22"/>
      <c r="Z869" s="22"/>
      <c r="AA869" s="22"/>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C869" s="10"/>
      <c r="BD869" s="10"/>
      <c r="BE869" s="10"/>
      <c r="BF869" s="10"/>
      <c r="BG869" s="10"/>
      <c r="BH869" s="10"/>
      <c r="BI869" s="10"/>
      <c r="BL869" s="10"/>
      <c r="BM869" s="10"/>
      <c r="BN869" s="10"/>
      <c r="BO869" s="10"/>
      <c r="BP869" s="10"/>
      <c r="BQ869" s="10"/>
      <c r="BR869" s="10"/>
      <c r="BU869" s="66"/>
    </row>
    <row r="870" spans="22:73" s="6" customFormat="1" x14ac:dyDescent="0.3">
      <c r="V870" s="21"/>
      <c r="W870" s="22"/>
      <c r="X870" s="22"/>
      <c r="Y870" s="22"/>
      <c r="Z870" s="22"/>
      <c r="AA870" s="22"/>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C870" s="10"/>
      <c r="BD870" s="10"/>
      <c r="BE870" s="10"/>
      <c r="BF870" s="10"/>
      <c r="BG870" s="10"/>
      <c r="BH870" s="10"/>
      <c r="BI870" s="10"/>
      <c r="BL870" s="10"/>
      <c r="BM870" s="10"/>
      <c r="BN870" s="10"/>
      <c r="BO870" s="10"/>
      <c r="BP870" s="10"/>
      <c r="BQ870" s="10"/>
      <c r="BR870" s="10"/>
      <c r="BU870" s="66"/>
    </row>
    <row r="871" spans="22:73" s="6" customFormat="1" x14ac:dyDescent="0.3">
      <c r="V871" s="21"/>
      <c r="W871" s="22"/>
      <c r="X871" s="22"/>
      <c r="Y871" s="22"/>
      <c r="Z871" s="22"/>
      <c r="AA871" s="22"/>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C871" s="10"/>
      <c r="BD871" s="10"/>
      <c r="BE871" s="10"/>
      <c r="BF871" s="10"/>
      <c r="BG871" s="10"/>
      <c r="BH871" s="10"/>
      <c r="BI871" s="10"/>
      <c r="BL871" s="10"/>
      <c r="BM871" s="10"/>
      <c r="BN871" s="10"/>
      <c r="BO871" s="10"/>
      <c r="BP871" s="10"/>
      <c r="BQ871" s="10"/>
      <c r="BR871" s="10"/>
      <c r="BU871" s="66"/>
    </row>
    <row r="872" spans="22:73" s="6" customFormat="1" x14ac:dyDescent="0.3">
      <c r="V872" s="21"/>
      <c r="W872" s="22"/>
      <c r="X872" s="22"/>
      <c r="Y872" s="22"/>
      <c r="Z872" s="22"/>
      <c r="AA872" s="22"/>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C872" s="10"/>
      <c r="BD872" s="10"/>
      <c r="BE872" s="10"/>
      <c r="BF872" s="10"/>
      <c r="BG872" s="10"/>
      <c r="BH872" s="10"/>
      <c r="BI872" s="10"/>
      <c r="BL872" s="10"/>
      <c r="BM872" s="10"/>
      <c r="BN872" s="10"/>
      <c r="BO872" s="10"/>
      <c r="BP872" s="10"/>
      <c r="BQ872" s="10"/>
      <c r="BR872" s="10"/>
      <c r="BU872" s="66"/>
    </row>
    <row r="873" spans="22:73" s="6" customFormat="1" x14ac:dyDescent="0.3">
      <c r="V873" s="21"/>
      <c r="W873" s="22"/>
      <c r="X873" s="22"/>
      <c r="Y873" s="22"/>
      <c r="Z873" s="22"/>
      <c r="AA873" s="22"/>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C873" s="10"/>
      <c r="BD873" s="10"/>
      <c r="BE873" s="10"/>
      <c r="BF873" s="10"/>
      <c r="BG873" s="10"/>
      <c r="BH873" s="10"/>
      <c r="BI873" s="10"/>
      <c r="BL873" s="10"/>
      <c r="BM873" s="10"/>
      <c r="BN873" s="10"/>
      <c r="BO873" s="10"/>
      <c r="BP873" s="10"/>
      <c r="BQ873" s="10"/>
      <c r="BR873" s="10"/>
      <c r="BU873" s="66"/>
    </row>
    <row r="874" spans="22:73" s="6" customFormat="1" x14ac:dyDescent="0.3">
      <c r="V874" s="21"/>
      <c r="W874" s="22"/>
      <c r="X874" s="22"/>
      <c r="Y874" s="22"/>
      <c r="Z874" s="22"/>
      <c r="AA874" s="22"/>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C874" s="10"/>
      <c r="BD874" s="10"/>
      <c r="BE874" s="10"/>
      <c r="BF874" s="10"/>
      <c r="BG874" s="10"/>
      <c r="BH874" s="10"/>
      <c r="BI874" s="10"/>
      <c r="BL874" s="10"/>
      <c r="BM874" s="10"/>
      <c r="BN874" s="10"/>
      <c r="BO874" s="10"/>
      <c r="BP874" s="10"/>
      <c r="BQ874" s="10"/>
      <c r="BR874" s="10"/>
      <c r="BU874" s="66"/>
    </row>
    <row r="875" spans="22:73" s="6" customFormat="1" x14ac:dyDescent="0.3">
      <c r="V875" s="21"/>
      <c r="W875" s="22"/>
      <c r="X875" s="22"/>
      <c r="Y875" s="22"/>
      <c r="Z875" s="22"/>
      <c r="AA875" s="22"/>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C875" s="10"/>
      <c r="BD875" s="10"/>
      <c r="BE875" s="10"/>
      <c r="BF875" s="10"/>
      <c r="BG875" s="10"/>
      <c r="BH875" s="10"/>
      <c r="BI875" s="10"/>
      <c r="BL875" s="10"/>
      <c r="BM875" s="10"/>
      <c r="BN875" s="10"/>
      <c r="BO875" s="10"/>
      <c r="BP875" s="10"/>
      <c r="BQ875" s="10"/>
      <c r="BR875" s="10"/>
      <c r="BU875" s="66"/>
    </row>
    <row r="876" spans="22:73" s="6" customFormat="1" x14ac:dyDescent="0.3">
      <c r="V876" s="21"/>
      <c r="W876" s="22"/>
      <c r="X876" s="22"/>
      <c r="Y876" s="22"/>
      <c r="Z876" s="22"/>
      <c r="AA876" s="22"/>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C876" s="10"/>
      <c r="BD876" s="10"/>
      <c r="BE876" s="10"/>
      <c r="BF876" s="10"/>
      <c r="BG876" s="10"/>
      <c r="BH876" s="10"/>
      <c r="BI876" s="10"/>
      <c r="BL876" s="10"/>
      <c r="BM876" s="10"/>
      <c r="BN876" s="10"/>
      <c r="BO876" s="10"/>
      <c r="BP876" s="10"/>
      <c r="BQ876" s="10"/>
      <c r="BR876" s="10"/>
      <c r="BU876" s="66"/>
    </row>
    <row r="877" spans="22:73" s="6" customFormat="1" x14ac:dyDescent="0.3">
      <c r="V877" s="21"/>
      <c r="W877" s="22"/>
      <c r="X877" s="22"/>
      <c r="Y877" s="22"/>
      <c r="Z877" s="22"/>
      <c r="AA877" s="22"/>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C877" s="10"/>
      <c r="BD877" s="10"/>
      <c r="BE877" s="10"/>
      <c r="BF877" s="10"/>
      <c r="BG877" s="10"/>
      <c r="BH877" s="10"/>
      <c r="BI877" s="10"/>
      <c r="BL877" s="10"/>
      <c r="BM877" s="10"/>
      <c r="BN877" s="10"/>
      <c r="BO877" s="10"/>
      <c r="BP877" s="10"/>
      <c r="BQ877" s="10"/>
      <c r="BR877" s="10"/>
      <c r="BU877" s="66"/>
    </row>
    <row r="878" spans="22:73" s="6" customFormat="1" x14ac:dyDescent="0.3">
      <c r="V878" s="21"/>
      <c r="W878" s="22"/>
      <c r="X878" s="22"/>
      <c r="Y878" s="22"/>
      <c r="Z878" s="22"/>
      <c r="AA878" s="22"/>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C878" s="10"/>
      <c r="BD878" s="10"/>
      <c r="BE878" s="10"/>
      <c r="BF878" s="10"/>
      <c r="BG878" s="10"/>
      <c r="BH878" s="10"/>
      <c r="BI878" s="10"/>
      <c r="BL878" s="10"/>
      <c r="BM878" s="10"/>
      <c r="BN878" s="10"/>
      <c r="BO878" s="10"/>
      <c r="BP878" s="10"/>
      <c r="BQ878" s="10"/>
      <c r="BR878" s="10"/>
      <c r="BU878" s="66"/>
    </row>
    <row r="879" spans="22:73" s="6" customFormat="1" x14ac:dyDescent="0.3">
      <c r="V879" s="21"/>
      <c r="W879" s="22"/>
      <c r="X879" s="22"/>
      <c r="Y879" s="22"/>
      <c r="Z879" s="22"/>
      <c r="AA879" s="22"/>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C879" s="10"/>
      <c r="BD879" s="10"/>
      <c r="BE879" s="10"/>
      <c r="BF879" s="10"/>
      <c r="BG879" s="10"/>
      <c r="BH879" s="10"/>
      <c r="BI879" s="10"/>
      <c r="BL879" s="10"/>
      <c r="BM879" s="10"/>
      <c r="BN879" s="10"/>
      <c r="BO879" s="10"/>
      <c r="BP879" s="10"/>
      <c r="BQ879" s="10"/>
      <c r="BR879" s="10"/>
      <c r="BU879" s="66"/>
    </row>
    <row r="880" spans="22:73" s="6" customFormat="1" x14ac:dyDescent="0.3">
      <c r="V880" s="21"/>
      <c r="W880" s="22"/>
      <c r="X880" s="22"/>
      <c r="Y880" s="22"/>
      <c r="Z880" s="22"/>
      <c r="AA880" s="22"/>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C880" s="10"/>
      <c r="BD880" s="10"/>
      <c r="BE880" s="10"/>
      <c r="BF880" s="10"/>
      <c r="BG880" s="10"/>
      <c r="BH880" s="10"/>
      <c r="BI880" s="10"/>
      <c r="BL880" s="10"/>
      <c r="BM880" s="10"/>
      <c r="BN880" s="10"/>
      <c r="BO880" s="10"/>
      <c r="BP880" s="10"/>
      <c r="BQ880" s="10"/>
      <c r="BR880" s="10"/>
      <c r="BU880" s="66"/>
    </row>
    <row r="881" spans="22:73" s="6" customFormat="1" x14ac:dyDescent="0.3">
      <c r="V881" s="21"/>
      <c r="W881" s="22"/>
      <c r="X881" s="22"/>
      <c r="Y881" s="22"/>
      <c r="Z881" s="22"/>
      <c r="AA881" s="22"/>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C881" s="10"/>
      <c r="BD881" s="10"/>
      <c r="BE881" s="10"/>
      <c r="BF881" s="10"/>
      <c r="BG881" s="10"/>
      <c r="BH881" s="10"/>
      <c r="BI881" s="10"/>
      <c r="BL881" s="10"/>
      <c r="BM881" s="10"/>
      <c r="BN881" s="10"/>
      <c r="BO881" s="10"/>
      <c r="BP881" s="10"/>
      <c r="BQ881" s="10"/>
      <c r="BR881" s="10"/>
      <c r="BU881" s="66"/>
    </row>
    <row r="882" spans="22:73" s="6" customFormat="1" x14ac:dyDescent="0.3">
      <c r="V882" s="21"/>
      <c r="W882" s="22"/>
      <c r="X882" s="22"/>
      <c r="Y882" s="22"/>
      <c r="Z882" s="22"/>
      <c r="AA882" s="22"/>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C882" s="10"/>
      <c r="BD882" s="10"/>
      <c r="BE882" s="10"/>
      <c r="BF882" s="10"/>
      <c r="BG882" s="10"/>
      <c r="BH882" s="10"/>
      <c r="BI882" s="10"/>
      <c r="BL882" s="10"/>
      <c r="BM882" s="10"/>
      <c r="BN882" s="10"/>
      <c r="BO882" s="10"/>
      <c r="BP882" s="10"/>
      <c r="BQ882" s="10"/>
      <c r="BR882" s="10"/>
      <c r="BU882" s="66"/>
    </row>
    <row r="883" spans="22:73" s="6" customFormat="1" x14ac:dyDescent="0.3">
      <c r="V883" s="21"/>
      <c r="W883" s="22"/>
      <c r="X883" s="22"/>
      <c r="Y883" s="22"/>
      <c r="Z883" s="22"/>
      <c r="AA883" s="22"/>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C883" s="10"/>
      <c r="BD883" s="10"/>
      <c r="BE883" s="10"/>
      <c r="BF883" s="10"/>
      <c r="BG883" s="10"/>
      <c r="BH883" s="10"/>
      <c r="BI883" s="10"/>
      <c r="BL883" s="10"/>
      <c r="BM883" s="10"/>
      <c r="BN883" s="10"/>
      <c r="BO883" s="10"/>
      <c r="BP883" s="10"/>
      <c r="BQ883" s="10"/>
      <c r="BR883" s="10"/>
      <c r="BU883" s="66"/>
    </row>
    <row r="884" spans="22:73" s="6" customFormat="1" x14ac:dyDescent="0.3">
      <c r="V884" s="21"/>
      <c r="W884" s="22"/>
      <c r="X884" s="22"/>
      <c r="Y884" s="22"/>
      <c r="Z884" s="22"/>
      <c r="AA884" s="22"/>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C884" s="10"/>
      <c r="BD884" s="10"/>
      <c r="BE884" s="10"/>
      <c r="BF884" s="10"/>
      <c r="BG884" s="10"/>
      <c r="BH884" s="10"/>
      <c r="BI884" s="10"/>
      <c r="BL884" s="10"/>
      <c r="BM884" s="10"/>
      <c r="BN884" s="10"/>
      <c r="BO884" s="10"/>
      <c r="BP884" s="10"/>
      <c r="BQ884" s="10"/>
      <c r="BR884" s="10"/>
      <c r="BU884" s="66"/>
    </row>
    <row r="885" spans="22:73" s="6" customFormat="1" x14ac:dyDescent="0.3">
      <c r="V885" s="21"/>
      <c r="W885" s="22"/>
      <c r="X885" s="22"/>
      <c r="Y885" s="22"/>
      <c r="Z885" s="22"/>
      <c r="AA885" s="22"/>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C885" s="10"/>
      <c r="BD885" s="10"/>
      <c r="BE885" s="10"/>
      <c r="BF885" s="10"/>
      <c r="BG885" s="10"/>
      <c r="BH885" s="10"/>
      <c r="BI885" s="10"/>
      <c r="BL885" s="10"/>
      <c r="BM885" s="10"/>
      <c r="BN885" s="10"/>
      <c r="BO885" s="10"/>
      <c r="BP885" s="10"/>
      <c r="BQ885" s="10"/>
      <c r="BR885" s="10"/>
      <c r="BU885" s="66"/>
    </row>
    <row r="886" spans="22:73" s="6" customFormat="1" x14ac:dyDescent="0.3">
      <c r="V886" s="21"/>
      <c r="W886" s="22"/>
      <c r="X886" s="22"/>
      <c r="Y886" s="22"/>
      <c r="Z886" s="22"/>
      <c r="AA886" s="22"/>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C886" s="10"/>
      <c r="BD886" s="10"/>
      <c r="BE886" s="10"/>
      <c r="BF886" s="10"/>
      <c r="BG886" s="10"/>
      <c r="BH886" s="10"/>
      <c r="BI886" s="10"/>
      <c r="BL886" s="10"/>
      <c r="BM886" s="10"/>
      <c r="BN886" s="10"/>
      <c r="BO886" s="10"/>
      <c r="BP886" s="10"/>
      <c r="BQ886" s="10"/>
      <c r="BR886" s="10"/>
      <c r="BU886" s="66"/>
    </row>
    <row r="887" spans="22:73" s="6" customFormat="1" x14ac:dyDescent="0.3">
      <c r="V887" s="21"/>
      <c r="W887" s="22"/>
      <c r="X887" s="22"/>
      <c r="Y887" s="22"/>
      <c r="Z887" s="22"/>
      <c r="AA887" s="22"/>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C887" s="10"/>
      <c r="BD887" s="10"/>
      <c r="BE887" s="10"/>
      <c r="BF887" s="10"/>
      <c r="BG887" s="10"/>
      <c r="BH887" s="10"/>
      <c r="BI887" s="10"/>
      <c r="BL887" s="10"/>
      <c r="BM887" s="10"/>
      <c r="BN887" s="10"/>
      <c r="BO887" s="10"/>
      <c r="BP887" s="10"/>
      <c r="BQ887" s="10"/>
      <c r="BR887" s="10"/>
      <c r="BU887" s="66"/>
    </row>
    <row r="888" spans="22:73" s="6" customFormat="1" x14ac:dyDescent="0.3">
      <c r="V888" s="21"/>
      <c r="W888" s="22"/>
      <c r="X888" s="22"/>
      <c r="Y888" s="22"/>
      <c r="Z888" s="22"/>
      <c r="AA888" s="22"/>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C888" s="10"/>
      <c r="BD888" s="10"/>
      <c r="BE888" s="10"/>
      <c r="BF888" s="10"/>
      <c r="BG888" s="10"/>
      <c r="BH888" s="10"/>
      <c r="BI888" s="10"/>
      <c r="BL888" s="10"/>
      <c r="BM888" s="10"/>
      <c r="BN888" s="10"/>
      <c r="BO888" s="10"/>
      <c r="BP888" s="10"/>
      <c r="BQ888" s="10"/>
      <c r="BR888" s="10"/>
      <c r="BU888" s="66"/>
    </row>
    <row r="889" spans="22:73" s="6" customFormat="1" x14ac:dyDescent="0.3">
      <c r="V889" s="21"/>
      <c r="W889" s="22"/>
      <c r="X889" s="22"/>
      <c r="Y889" s="22"/>
      <c r="Z889" s="22"/>
      <c r="AA889" s="22"/>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C889" s="10"/>
      <c r="BD889" s="10"/>
      <c r="BE889" s="10"/>
      <c r="BF889" s="10"/>
      <c r="BG889" s="10"/>
      <c r="BH889" s="10"/>
      <c r="BI889" s="10"/>
      <c r="BL889" s="10"/>
      <c r="BM889" s="10"/>
      <c r="BN889" s="10"/>
      <c r="BO889" s="10"/>
      <c r="BP889" s="10"/>
      <c r="BQ889" s="10"/>
      <c r="BR889" s="10"/>
      <c r="BU889" s="66"/>
    </row>
    <row r="890" spans="22:73" s="6" customFormat="1" x14ac:dyDescent="0.3">
      <c r="V890" s="21"/>
      <c r="W890" s="22"/>
      <c r="X890" s="22"/>
      <c r="Y890" s="22"/>
      <c r="Z890" s="22"/>
      <c r="AA890" s="22"/>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C890" s="10"/>
      <c r="BD890" s="10"/>
      <c r="BE890" s="10"/>
      <c r="BF890" s="10"/>
      <c r="BG890" s="10"/>
      <c r="BH890" s="10"/>
      <c r="BI890" s="10"/>
      <c r="BL890" s="10"/>
      <c r="BM890" s="10"/>
      <c r="BN890" s="10"/>
      <c r="BO890" s="10"/>
      <c r="BP890" s="10"/>
      <c r="BQ890" s="10"/>
      <c r="BR890" s="10"/>
      <c r="BU890" s="66"/>
    </row>
    <row r="891" spans="22:73" s="6" customFormat="1" x14ac:dyDescent="0.3">
      <c r="V891" s="21"/>
      <c r="W891" s="22"/>
      <c r="X891" s="22"/>
      <c r="Y891" s="22"/>
      <c r="Z891" s="22"/>
      <c r="AA891" s="22"/>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C891" s="10"/>
      <c r="BD891" s="10"/>
      <c r="BE891" s="10"/>
      <c r="BF891" s="10"/>
      <c r="BG891" s="10"/>
      <c r="BH891" s="10"/>
      <c r="BI891" s="10"/>
      <c r="BL891" s="10"/>
      <c r="BM891" s="10"/>
      <c r="BN891" s="10"/>
      <c r="BO891" s="10"/>
      <c r="BP891" s="10"/>
      <c r="BQ891" s="10"/>
      <c r="BR891" s="10"/>
      <c r="BU891" s="66"/>
    </row>
    <row r="892" spans="22:73" s="6" customFormat="1" x14ac:dyDescent="0.3">
      <c r="V892" s="21"/>
      <c r="W892" s="22"/>
      <c r="X892" s="22"/>
      <c r="Y892" s="22"/>
      <c r="Z892" s="22"/>
      <c r="AA892" s="22"/>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C892" s="10"/>
      <c r="BD892" s="10"/>
      <c r="BE892" s="10"/>
      <c r="BF892" s="10"/>
      <c r="BG892" s="10"/>
      <c r="BH892" s="10"/>
      <c r="BI892" s="10"/>
      <c r="BL892" s="10"/>
      <c r="BM892" s="10"/>
      <c r="BN892" s="10"/>
      <c r="BO892" s="10"/>
      <c r="BP892" s="10"/>
      <c r="BQ892" s="10"/>
      <c r="BR892" s="10"/>
      <c r="BU892" s="66"/>
    </row>
    <row r="893" spans="22:73" s="6" customFormat="1" x14ac:dyDescent="0.3">
      <c r="V893" s="21"/>
      <c r="W893" s="22"/>
      <c r="X893" s="22"/>
      <c r="Y893" s="22"/>
      <c r="Z893" s="22"/>
      <c r="AA893" s="22"/>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C893" s="10"/>
      <c r="BD893" s="10"/>
      <c r="BE893" s="10"/>
      <c r="BF893" s="10"/>
      <c r="BG893" s="10"/>
      <c r="BH893" s="10"/>
      <c r="BI893" s="10"/>
      <c r="BL893" s="10"/>
      <c r="BM893" s="10"/>
      <c r="BN893" s="10"/>
      <c r="BO893" s="10"/>
      <c r="BP893" s="10"/>
      <c r="BQ893" s="10"/>
      <c r="BR893" s="10"/>
      <c r="BU893" s="66"/>
    </row>
    <row r="894" spans="22:73" s="6" customFormat="1" x14ac:dyDescent="0.3">
      <c r="V894" s="21"/>
      <c r="W894" s="22"/>
      <c r="X894" s="22"/>
      <c r="Y894" s="22"/>
      <c r="Z894" s="22"/>
      <c r="AA894" s="22"/>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C894" s="10"/>
      <c r="BD894" s="10"/>
      <c r="BE894" s="10"/>
      <c r="BF894" s="10"/>
      <c r="BG894" s="10"/>
      <c r="BH894" s="10"/>
      <c r="BI894" s="10"/>
      <c r="BL894" s="10"/>
      <c r="BM894" s="10"/>
      <c r="BN894" s="10"/>
      <c r="BO894" s="10"/>
      <c r="BP894" s="10"/>
      <c r="BQ894" s="10"/>
      <c r="BR894" s="10"/>
      <c r="BU894" s="66"/>
    </row>
    <row r="895" spans="22:73" s="6" customFormat="1" x14ac:dyDescent="0.3">
      <c r="V895" s="21"/>
      <c r="W895" s="22"/>
      <c r="X895" s="22"/>
      <c r="Y895" s="22"/>
      <c r="Z895" s="22"/>
      <c r="AA895" s="22"/>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C895" s="10"/>
      <c r="BD895" s="10"/>
      <c r="BE895" s="10"/>
      <c r="BF895" s="10"/>
      <c r="BG895" s="10"/>
      <c r="BH895" s="10"/>
      <c r="BI895" s="10"/>
      <c r="BL895" s="10"/>
      <c r="BM895" s="10"/>
      <c r="BN895" s="10"/>
      <c r="BO895" s="10"/>
      <c r="BP895" s="10"/>
      <c r="BQ895" s="10"/>
      <c r="BR895" s="10"/>
      <c r="BU895" s="66"/>
    </row>
    <row r="896" spans="22:73" s="6" customFormat="1" x14ac:dyDescent="0.3">
      <c r="V896" s="21"/>
      <c r="W896" s="22"/>
      <c r="X896" s="22"/>
      <c r="Y896" s="22"/>
      <c r="Z896" s="22"/>
      <c r="AA896" s="22"/>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C896" s="10"/>
      <c r="BD896" s="10"/>
      <c r="BE896" s="10"/>
      <c r="BF896" s="10"/>
      <c r="BG896" s="10"/>
      <c r="BH896" s="10"/>
      <c r="BI896" s="10"/>
      <c r="BL896" s="10"/>
      <c r="BM896" s="10"/>
      <c r="BN896" s="10"/>
      <c r="BO896" s="10"/>
      <c r="BP896" s="10"/>
      <c r="BQ896" s="10"/>
      <c r="BR896" s="10"/>
      <c r="BU896" s="66"/>
    </row>
    <row r="897" spans="22:73" s="6" customFormat="1" x14ac:dyDescent="0.3">
      <c r="V897" s="21"/>
      <c r="W897" s="22"/>
      <c r="X897" s="22"/>
      <c r="Y897" s="22"/>
      <c r="Z897" s="22"/>
      <c r="AA897" s="22"/>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C897" s="10"/>
      <c r="BD897" s="10"/>
      <c r="BE897" s="10"/>
      <c r="BF897" s="10"/>
      <c r="BG897" s="10"/>
      <c r="BH897" s="10"/>
      <c r="BI897" s="10"/>
      <c r="BL897" s="10"/>
      <c r="BM897" s="10"/>
      <c r="BN897" s="10"/>
      <c r="BO897" s="10"/>
      <c r="BP897" s="10"/>
      <c r="BQ897" s="10"/>
      <c r="BR897" s="10"/>
      <c r="BU897" s="66"/>
    </row>
    <row r="898" spans="22:73" s="6" customFormat="1" x14ac:dyDescent="0.3">
      <c r="V898" s="21"/>
      <c r="W898" s="22"/>
      <c r="X898" s="22"/>
      <c r="Y898" s="22"/>
      <c r="Z898" s="22"/>
      <c r="AA898" s="22"/>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C898" s="10"/>
      <c r="BD898" s="10"/>
      <c r="BE898" s="10"/>
      <c r="BF898" s="10"/>
      <c r="BG898" s="10"/>
      <c r="BH898" s="10"/>
      <c r="BI898" s="10"/>
      <c r="BL898" s="10"/>
      <c r="BM898" s="10"/>
      <c r="BN898" s="10"/>
      <c r="BO898" s="10"/>
      <c r="BP898" s="10"/>
      <c r="BQ898" s="10"/>
      <c r="BR898" s="10"/>
      <c r="BU898" s="66"/>
    </row>
    <row r="899" spans="22:73" s="6" customFormat="1" x14ac:dyDescent="0.3">
      <c r="V899" s="21"/>
      <c r="W899" s="22"/>
      <c r="X899" s="22"/>
      <c r="Y899" s="22"/>
      <c r="Z899" s="22"/>
      <c r="AA899" s="22"/>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C899" s="10"/>
      <c r="BD899" s="10"/>
      <c r="BE899" s="10"/>
      <c r="BF899" s="10"/>
      <c r="BG899" s="10"/>
      <c r="BH899" s="10"/>
      <c r="BI899" s="10"/>
      <c r="BL899" s="10"/>
      <c r="BM899" s="10"/>
      <c r="BN899" s="10"/>
      <c r="BO899" s="10"/>
      <c r="BP899" s="10"/>
      <c r="BQ899" s="10"/>
      <c r="BR899" s="10"/>
      <c r="BU899" s="66"/>
    </row>
    <row r="900" spans="22:73" s="6" customFormat="1" x14ac:dyDescent="0.3">
      <c r="V900" s="21"/>
      <c r="W900" s="22"/>
      <c r="X900" s="22"/>
      <c r="Y900" s="22"/>
      <c r="Z900" s="22"/>
      <c r="AA900" s="22"/>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C900" s="10"/>
      <c r="BD900" s="10"/>
      <c r="BE900" s="10"/>
      <c r="BF900" s="10"/>
      <c r="BG900" s="10"/>
      <c r="BH900" s="10"/>
      <c r="BI900" s="10"/>
      <c r="BL900" s="10"/>
      <c r="BM900" s="10"/>
      <c r="BN900" s="10"/>
      <c r="BO900" s="10"/>
      <c r="BP900" s="10"/>
      <c r="BQ900" s="10"/>
      <c r="BR900" s="10"/>
      <c r="BU900" s="66"/>
    </row>
    <row r="901" spans="22:73" s="6" customFormat="1" x14ac:dyDescent="0.3">
      <c r="V901" s="21"/>
      <c r="W901" s="22"/>
      <c r="X901" s="22"/>
      <c r="Y901" s="22"/>
      <c r="Z901" s="22"/>
      <c r="AA901" s="22"/>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C901" s="10"/>
      <c r="BD901" s="10"/>
      <c r="BE901" s="10"/>
      <c r="BF901" s="10"/>
      <c r="BG901" s="10"/>
      <c r="BH901" s="10"/>
      <c r="BI901" s="10"/>
      <c r="BL901" s="10"/>
      <c r="BM901" s="10"/>
      <c r="BN901" s="10"/>
      <c r="BO901" s="10"/>
      <c r="BP901" s="10"/>
      <c r="BQ901" s="10"/>
      <c r="BR901" s="10"/>
      <c r="BU901" s="66"/>
    </row>
    <row r="902" spans="22:73" s="6" customFormat="1" x14ac:dyDescent="0.3">
      <c r="V902" s="21"/>
      <c r="W902" s="22"/>
      <c r="X902" s="22"/>
      <c r="Y902" s="22"/>
      <c r="Z902" s="22"/>
      <c r="AA902" s="22"/>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C902" s="10"/>
      <c r="BD902" s="10"/>
      <c r="BE902" s="10"/>
      <c r="BF902" s="10"/>
      <c r="BG902" s="10"/>
      <c r="BH902" s="10"/>
      <c r="BI902" s="10"/>
      <c r="BL902" s="10"/>
      <c r="BM902" s="10"/>
      <c r="BN902" s="10"/>
      <c r="BO902" s="10"/>
      <c r="BP902" s="10"/>
      <c r="BQ902" s="10"/>
      <c r="BR902" s="10"/>
      <c r="BU902" s="66"/>
    </row>
    <row r="903" spans="22:73" s="6" customFormat="1" x14ac:dyDescent="0.3">
      <c r="V903" s="21"/>
      <c r="W903" s="22"/>
      <c r="X903" s="22"/>
      <c r="Y903" s="22"/>
      <c r="Z903" s="22"/>
      <c r="AA903" s="22"/>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C903" s="10"/>
      <c r="BD903" s="10"/>
      <c r="BE903" s="10"/>
      <c r="BF903" s="10"/>
      <c r="BG903" s="10"/>
      <c r="BH903" s="10"/>
      <c r="BI903" s="10"/>
      <c r="BL903" s="10"/>
      <c r="BM903" s="10"/>
      <c r="BN903" s="10"/>
      <c r="BO903" s="10"/>
      <c r="BP903" s="10"/>
      <c r="BQ903" s="10"/>
      <c r="BR903" s="10"/>
      <c r="BU903" s="66"/>
    </row>
    <row r="904" spans="22:73" s="6" customFormat="1" x14ac:dyDescent="0.3">
      <c r="V904" s="21"/>
      <c r="W904" s="22"/>
      <c r="X904" s="22"/>
      <c r="Y904" s="22"/>
      <c r="Z904" s="22"/>
      <c r="AA904" s="22"/>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C904" s="10"/>
      <c r="BD904" s="10"/>
      <c r="BE904" s="10"/>
      <c r="BF904" s="10"/>
      <c r="BG904" s="10"/>
      <c r="BH904" s="10"/>
      <c r="BI904" s="10"/>
      <c r="BL904" s="10"/>
      <c r="BM904" s="10"/>
      <c r="BN904" s="10"/>
      <c r="BO904" s="10"/>
      <c r="BP904" s="10"/>
      <c r="BQ904" s="10"/>
      <c r="BR904" s="10"/>
      <c r="BU904" s="66"/>
    </row>
    <row r="905" spans="22:73" s="6" customFormat="1" x14ac:dyDescent="0.3">
      <c r="V905" s="21"/>
      <c r="W905" s="22"/>
      <c r="X905" s="22"/>
      <c r="Y905" s="22"/>
      <c r="Z905" s="22"/>
      <c r="AA905" s="22"/>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C905" s="10"/>
      <c r="BD905" s="10"/>
      <c r="BE905" s="10"/>
      <c r="BF905" s="10"/>
      <c r="BG905" s="10"/>
      <c r="BH905" s="10"/>
      <c r="BI905" s="10"/>
      <c r="BL905" s="10"/>
      <c r="BM905" s="10"/>
      <c r="BN905" s="10"/>
      <c r="BO905" s="10"/>
      <c r="BP905" s="10"/>
      <c r="BQ905" s="10"/>
      <c r="BR905" s="10"/>
      <c r="BU905" s="66"/>
    </row>
    <row r="906" spans="22:73" s="6" customFormat="1" x14ac:dyDescent="0.3">
      <c r="V906" s="21"/>
      <c r="W906" s="22"/>
      <c r="X906" s="22"/>
      <c r="Y906" s="22"/>
      <c r="Z906" s="22"/>
      <c r="AA906" s="22"/>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C906" s="10"/>
      <c r="BD906" s="10"/>
      <c r="BE906" s="10"/>
      <c r="BF906" s="10"/>
      <c r="BG906" s="10"/>
      <c r="BH906" s="10"/>
      <c r="BI906" s="10"/>
      <c r="BL906" s="10"/>
      <c r="BM906" s="10"/>
      <c r="BN906" s="10"/>
      <c r="BO906" s="10"/>
      <c r="BP906" s="10"/>
      <c r="BQ906" s="10"/>
      <c r="BR906" s="10"/>
      <c r="BU906" s="66"/>
    </row>
    <row r="907" spans="22:73" s="6" customFormat="1" x14ac:dyDescent="0.3">
      <c r="V907" s="21"/>
      <c r="W907" s="22"/>
      <c r="X907" s="22"/>
      <c r="Y907" s="22"/>
      <c r="Z907" s="22"/>
      <c r="AA907" s="22"/>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C907" s="10"/>
      <c r="BD907" s="10"/>
      <c r="BE907" s="10"/>
      <c r="BF907" s="10"/>
      <c r="BG907" s="10"/>
      <c r="BH907" s="10"/>
      <c r="BI907" s="10"/>
      <c r="BL907" s="10"/>
      <c r="BM907" s="10"/>
      <c r="BN907" s="10"/>
      <c r="BO907" s="10"/>
      <c r="BP907" s="10"/>
      <c r="BQ907" s="10"/>
      <c r="BR907" s="10"/>
      <c r="BU907" s="66"/>
    </row>
    <row r="908" spans="22:73" s="6" customFormat="1" x14ac:dyDescent="0.3">
      <c r="V908" s="21"/>
      <c r="W908" s="22"/>
      <c r="X908" s="22"/>
      <c r="Y908" s="22"/>
      <c r="Z908" s="22"/>
      <c r="AA908" s="22"/>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C908" s="10"/>
      <c r="BD908" s="10"/>
      <c r="BE908" s="10"/>
      <c r="BF908" s="10"/>
      <c r="BG908" s="10"/>
      <c r="BH908" s="10"/>
      <c r="BI908" s="10"/>
      <c r="BL908" s="10"/>
      <c r="BM908" s="10"/>
      <c r="BN908" s="10"/>
      <c r="BO908" s="10"/>
      <c r="BP908" s="10"/>
      <c r="BQ908" s="10"/>
      <c r="BR908" s="10"/>
      <c r="BU908" s="66"/>
    </row>
    <row r="909" spans="22:73" s="6" customFormat="1" x14ac:dyDescent="0.3">
      <c r="V909" s="21"/>
      <c r="W909" s="22"/>
      <c r="X909" s="22"/>
      <c r="Y909" s="22"/>
      <c r="Z909" s="22"/>
      <c r="AA909" s="22"/>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C909" s="10"/>
      <c r="BD909" s="10"/>
      <c r="BE909" s="10"/>
      <c r="BF909" s="10"/>
      <c r="BG909" s="10"/>
      <c r="BH909" s="10"/>
      <c r="BI909" s="10"/>
      <c r="BL909" s="10"/>
      <c r="BM909" s="10"/>
      <c r="BN909" s="10"/>
      <c r="BO909" s="10"/>
      <c r="BP909" s="10"/>
      <c r="BQ909" s="10"/>
      <c r="BR909" s="10"/>
      <c r="BU909" s="66"/>
    </row>
    <row r="910" spans="22:73" s="6" customFormat="1" x14ac:dyDescent="0.3">
      <c r="V910" s="21"/>
      <c r="W910" s="22"/>
      <c r="X910" s="22"/>
      <c r="Y910" s="22"/>
      <c r="Z910" s="22"/>
      <c r="AA910" s="22"/>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C910" s="10"/>
      <c r="BD910" s="10"/>
      <c r="BE910" s="10"/>
      <c r="BF910" s="10"/>
      <c r="BG910" s="10"/>
      <c r="BH910" s="10"/>
      <c r="BI910" s="10"/>
      <c r="BL910" s="10"/>
      <c r="BM910" s="10"/>
      <c r="BN910" s="10"/>
      <c r="BO910" s="10"/>
      <c r="BP910" s="10"/>
      <c r="BQ910" s="10"/>
      <c r="BR910" s="10"/>
      <c r="BU910" s="66"/>
    </row>
    <row r="911" spans="22:73" s="6" customFormat="1" x14ac:dyDescent="0.3">
      <c r="V911" s="21"/>
      <c r="W911" s="22"/>
      <c r="X911" s="22"/>
      <c r="Y911" s="22"/>
      <c r="Z911" s="22"/>
      <c r="AA911" s="22"/>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C911" s="10"/>
      <c r="BD911" s="10"/>
      <c r="BE911" s="10"/>
      <c r="BF911" s="10"/>
      <c r="BG911" s="10"/>
      <c r="BH911" s="10"/>
      <c r="BI911" s="10"/>
      <c r="BL911" s="10"/>
      <c r="BM911" s="10"/>
      <c r="BN911" s="10"/>
      <c r="BO911" s="10"/>
      <c r="BP911" s="10"/>
      <c r="BQ911" s="10"/>
      <c r="BR911" s="10"/>
      <c r="BU911" s="66"/>
    </row>
    <row r="912" spans="22:73" s="6" customFormat="1" x14ac:dyDescent="0.3">
      <c r="V912" s="21"/>
      <c r="W912" s="22"/>
      <c r="X912" s="22"/>
      <c r="Y912" s="22"/>
      <c r="Z912" s="22"/>
      <c r="AA912" s="22"/>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C912" s="10"/>
      <c r="BD912" s="10"/>
      <c r="BE912" s="10"/>
      <c r="BF912" s="10"/>
      <c r="BG912" s="10"/>
      <c r="BH912" s="10"/>
      <c r="BI912" s="10"/>
      <c r="BL912" s="10"/>
      <c r="BM912" s="10"/>
      <c r="BN912" s="10"/>
      <c r="BO912" s="10"/>
      <c r="BP912" s="10"/>
      <c r="BQ912" s="10"/>
      <c r="BR912" s="10"/>
      <c r="BU912" s="66"/>
    </row>
    <row r="913" spans="22:73" s="6" customFormat="1" x14ac:dyDescent="0.3">
      <c r="V913" s="21"/>
      <c r="W913" s="22"/>
      <c r="X913" s="22"/>
      <c r="Y913" s="22"/>
      <c r="Z913" s="22"/>
      <c r="AA913" s="22"/>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C913" s="10"/>
      <c r="BD913" s="10"/>
      <c r="BE913" s="10"/>
      <c r="BF913" s="10"/>
      <c r="BG913" s="10"/>
      <c r="BH913" s="10"/>
      <c r="BI913" s="10"/>
      <c r="BL913" s="10"/>
      <c r="BM913" s="10"/>
      <c r="BN913" s="10"/>
      <c r="BO913" s="10"/>
      <c r="BP913" s="10"/>
      <c r="BQ913" s="10"/>
      <c r="BR913" s="10"/>
      <c r="BU913" s="66"/>
    </row>
    <row r="914" spans="22:73" s="6" customFormat="1" x14ac:dyDescent="0.3">
      <c r="V914" s="21"/>
      <c r="W914" s="22"/>
      <c r="X914" s="22"/>
      <c r="Y914" s="22"/>
      <c r="Z914" s="22"/>
      <c r="AA914" s="22"/>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C914" s="10"/>
      <c r="BD914" s="10"/>
      <c r="BE914" s="10"/>
      <c r="BF914" s="10"/>
      <c r="BG914" s="10"/>
      <c r="BH914" s="10"/>
      <c r="BI914" s="10"/>
      <c r="BL914" s="10"/>
      <c r="BM914" s="10"/>
      <c r="BN914" s="10"/>
      <c r="BO914" s="10"/>
      <c r="BP914" s="10"/>
      <c r="BQ914" s="10"/>
      <c r="BR914" s="10"/>
      <c r="BU914" s="66"/>
    </row>
    <row r="915" spans="22:73" s="6" customFormat="1" x14ac:dyDescent="0.3">
      <c r="V915" s="21"/>
      <c r="W915" s="22"/>
      <c r="X915" s="22"/>
      <c r="Y915" s="22"/>
      <c r="Z915" s="22"/>
      <c r="AA915" s="22"/>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C915" s="10"/>
      <c r="BD915" s="10"/>
      <c r="BE915" s="10"/>
      <c r="BF915" s="10"/>
      <c r="BG915" s="10"/>
      <c r="BH915" s="10"/>
      <c r="BI915" s="10"/>
      <c r="BL915" s="10"/>
      <c r="BM915" s="10"/>
      <c r="BN915" s="10"/>
      <c r="BO915" s="10"/>
      <c r="BP915" s="10"/>
      <c r="BQ915" s="10"/>
      <c r="BR915" s="10"/>
      <c r="BU915" s="66"/>
    </row>
    <row r="916" spans="22:73" s="6" customFormat="1" x14ac:dyDescent="0.3">
      <c r="V916" s="21"/>
      <c r="W916" s="22"/>
      <c r="X916" s="22"/>
      <c r="Y916" s="22"/>
      <c r="Z916" s="22"/>
      <c r="AA916" s="22"/>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C916" s="10"/>
      <c r="BD916" s="10"/>
      <c r="BE916" s="10"/>
      <c r="BF916" s="10"/>
      <c r="BG916" s="10"/>
      <c r="BH916" s="10"/>
      <c r="BI916" s="10"/>
      <c r="BL916" s="10"/>
      <c r="BM916" s="10"/>
      <c r="BN916" s="10"/>
      <c r="BO916" s="10"/>
      <c r="BP916" s="10"/>
      <c r="BQ916" s="10"/>
      <c r="BR916" s="10"/>
      <c r="BU916" s="66"/>
    </row>
    <row r="917" spans="22:73" s="6" customFormat="1" x14ac:dyDescent="0.3">
      <c r="V917" s="21"/>
      <c r="W917" s="22"/>
      <c r="X917" s="22"/>
      <c r="Y917" s="22"/>
      <c r="Z917" s="22"/>
      <c r="AA917" s="22"/>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C917" s="10"/>
      <c r="BD917" s="10"/>
      <c r="BE917" s="10"/>
      <c r="BF917" s="10"/>
      <c r="BG917" s="10"/>
      <c r="BH917" s="10"/>
      <c r="BI917" s="10"/>
      <c r="BL917" s="10"/>
      <c r="BM917" s="10"/>
      <c r="BN917" s="10"/>
      <c r="BO917" s="10"/>
      <c r="BP917" s="10"/>
      <c r="BQ917" s="10"/>
      <c r="BR917" s="10"/>
      <c r="BU917" s="66"/>
    </row>
    <row r="918" spans="22:73" s="6" customFormat="1" x14ac:dyDescent="0.3">
      <c r="V918" s="21"/>
      <c r="W918" s="22"/>
      <c r="X918" s="22"/>
      <c r="Y918" s="22"/>
      <c r="Z918" s="22"/>
      <c r="AA918" s="22"/>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C918" s="10"/>
      <c r="BD918" s="10"/>
      <c r="BE918" s="10"/>
      <c r="BF918" s="10"/>
      <c r="BG918" s="10"/>
      <c r="BH918" s="10"/>
      <c r="BI918" s="10"/>
      <c r="BL918" s="10"/>
      <c r="BM918" s="10"/>
      <c r="BN918" s="10"/>
      <c r="BO918" s="10"/>
      <c r="BP918" s="10"/>
      <c r="BQ918" s="10"/>
      <c r="BR918" s="10"/>
      <c r="BU918" s="66"/>
    </row>
    <row r="919" spans="22:73" s="6" customFormat="1" x14ac:dyDescent="0.3">
      <c r="V919" s="21"/>
      <c r="W919" s="22"/>
      <c r="X919" s="22"/>
      <c r="Y919" s="22"/>
      <c r="Z919" s="22"/>
      <c r="AA919" s="22"/>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C919" s="10"/>
      <c r="BD919" s="10"/>
      <c r="BE919" s="10"/>
      <c r="BF919" s="10"/>
      <c r="BG919" s="10"/>
      <c r="BH919" s="10"/>
      <c r="BI919" s="10"/>
      <c r="BL919" s="10"/>
      <c r="BM919" s="10"/>
      <c r="BN919" s="10"/>
      <c r="BO919" s="10"/>
      <c r="BP919" s="10"/>
      <c r="BQ919" s="10"/>
      <c r="BR919" s="10"/>
      <c r="BU919" s="66"/>
    </row>
    <row r="920" spans="22:73" s="6" customFormat="1" x14ac:dyDescent="0.3">
      <c r="V920" s="21"/>
      <c r="W920" s="22"/>
      <c r="X920" s="22"/>
      <c r="Y920" s="22"/>
      <c r="Z920" s="22"/>
      <c r="AA920" s="22"/>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C920" s="10"/>
      <c r="BD920" s="10"/>
      <c r="BE920" s="10"/>
      <c r="BF920" s="10"/>
      <c r="BG920" s="10"/>
      <c r="BH920" s="10"/>
      <c r="BI920" s="10"/>
      <c r="BL920" s="10"/>
      <c r="BM920" s="10"/>
      <c r="BN920" s="10"/>
      <c r="BO920" s="10"/>
      <c r="BP920" s="10"/>
      <c r="BQ920" s="10"/>
      <c r="BR920" s="10"/>
      <c r="BU920" s="66"/>
    </row>
    <row r="921" spans="22:73" s="6" customFormat="1" x14ac:dyDescent="0.3">
      <c r="V921" s="21"/>
      <c r="W921" s="22"/>
      <c r="X921" s="22"/>
      <c r="Y921" s="22"/>
      <c r="Z921" s="22"/>
      <c r="AA921" s="22"/>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C921" s="10"/>
      <c r="BD921" s="10"/>
      <c r="BE921" s="10"/>
      <c r="BF921" s="10"/>
      <c r="BG921" s="10"/>
      <c r="BH921" s="10"/>
      <c r="BI921" s="10"/>
      <c r="BL921" s="10"/>
      <c r="BM921" s="10"/>
      <c r="BN921" s="10"/>
      <c r="BO921" s="10"/>
      <c r="BP921" s="10"/>
      <c r="BQ921" s="10"/>
      <c r="BR921" s="10"/>
      <c r="BU921" s="66"/>
    </row>
    <row r="922" spans="22:73" s="6" customFormat="1" x14ac:dyDescent="0.3">
      <c r="V922" s="21"/>
      <c r="W922" s="22"/>
      <c r="X922" s="22"/>
      <c r="Y922" s="22"/>
      <c r="Z922" s="22"/>
      <c r="AA922" s="22"/>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C922" s="10"/>
      <c r="BD922" s="10"/>
      <c r="BE922" s="10"/>
      <c r="BF922" s="10"/>
      <c r="BG922" s="10"/>
      <c r="BH922" s="10"/>
      <c r="BI922" s="10"/>
      <c r="BL922" s="10"/>
      <c r="BM922" s="10"/>
      <c r="BN922" s="10"/>
      <c r="BO922" s="10"/>
      <c r="BP922" s="10"/>
      <c r="BQ922" s="10"/>
      <c r="BR922" s="10"/>
      <c r="BU922" s="66"/>
    </row>
    <row r="923" spans="22:73" s="6" customFormat="1" x14ac:dyDescent="0.3">
      <c r="V923" s="21"/>
      <c r="W923" s="22"/>
      <c r="X923" s="22"/>
      <c r="Y923" s="22"/>
      <c r="Z923" s="22"/>
      <c r="AA923" s="22"/>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C923" s="10"/>
      <c r="BD923" s="10"/>
      <c r="BE923" s="10"/>
      <c r="BF923" s="10"/>
      <c r="BG923" s="10"/>
      <c r="BH923" s="10"/>
      <c r="BI923" s="10"/>
      <c r="BL923" s="10"/>
      <c r="BM923" s="10"/>
      <c r="BN923" s="10"/>
      <c r="BO923" s="10"/>
      <c r="BP923" s="10"/>
      <c r="BQ923" s="10"/>
      <c r="BR923" s="10"/>
      <c r="BU923" s="66"/>
    </row>
    <row r="924" spans="22:73" s="6" customFormat="1" x14ac:dyDescent="0.3">
      <c r="V924" s="21"/>
      <c r="W924" s="22"/>
      <c r="X924" s="22"/>
      <c r="Y924" s="22"/>
      <c r="Z924" s="22"/>
      <c r="AA924" s="22"/>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C924" s="10"/>
      <c r="BD924" s="10"/>
      <c r="BE924" s="10"/>
      <c r="BF924" s="10"/>
      <c r="BG924" s="10"/>
      <c r="BH924" s="10"/>
      <c r="BI924" s="10"/>
      <c r="BL924" s="10"/>
      <c r="BM924" s="10"/>
      <c r="BN924" s="10"/>
      <c r="BO924" s="10"/>
      <c r="BP924" s="10"/>
      <c r="BQ924" s="10"/>
      <c r="BR924" s="10"/>
      <c r="BU924" s="66"/>
    </row>
    <row r="925" spans="22:73" s="6" customFormat="1" x14ac:dyDescent="0.3">
      <c r="V925" s="21"/>
      <c r="W925" s="22"/>
      <c r="X925" s="22"/>
      <c r="Y925" s="22"/>
      <c r="Z925" s="22"/>
      <c r="AA925" s="22"/>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C925" s="10"/>
      <c r="BD925" s="10"/>
      <c r="BE925" s="10"/>
      <c r="BF925" s="10"/>
      <c r="BG925" s="10"/>
      <c r="BH925" s="10"/>
      <c r="BI925" s="10"/>
      <c r="BL925" s="10"/>
      <c r="BM925" s="10"/>
      <c r="BN925" s="10"/>
      <c r="BO925" s="10"/>
      <c r="BP925" s="10"/>
      <c r="BQ925" s="10"/>
      <c r="BR925" s="10"/>
      <c r="BU925" s="66"/>
    </row>
    <row r="926" spans="22:73" s="6" customFormat="1" x14ac:dyDescent="0.3">
      <c r="V926" s="21"/>
      <c r="W926" s="22"/>
      <c r="X926" s="22"/>
      <c r="Y926" s="22"/>
      <c r="Z926" s="22"/>
      <c r="AA926" s="22"/>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C926" s="10"/>
      <c r="BD926" s="10"/>
      <c r="BE926" s="10"/>
      <c r="BF926" s="10"/>
      <c r="BG926" s="10"/>
      <c r="BH926" s="10"/>
      <c r="BI926" s="10"/>
      <c r="BL926" s="10"/>
      <c r="BM926" s="10"/>
      <c r="BN926" s="10"/>
      <c r="BO926" s="10"/>
      <c r="BP926" s="10"/>
      <c r="BQ926" s="10"/>
      <c r="BR926" s="10"/>
      <c r="BU926" s="66"/>
    </row>
    <row r="927" spans="22:73" s="6" customFormat="1" x14ac:dyDescent="0.3">
      <c r="V927" s="21"/>
      <c r="W927" s="22"/>
      <c r="X927" s="22"/>
      <c r="Y927" s="22"/>
      <c r="Z927" s="22"/>
      <c r="AA927" s="22"/>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C927" s="10"/>
      <c r="BD927" s="10"/>
      <c r="BE927" s="10"/>
      <c r="BF927" s="10"/>
      <c r="BG927" s="10"/>
      <c r="BH927" s="10"/>
      <c r="BI927" s="10"/>
      <c r="BL927" s="10"/>
      <c r="BM927" s="10"/>
      <c r="BN927" s="10"/>
      <c r="BO927" s="10"/>
      <c r="BP927" s="10"/>
      <c r="BQ927" s="10"/>
      <c r="BR927" s="10"/>
      <c r="BU927" s="66"/>
    </row>
    <row r="928" spans="22:73" s="6" customFormat="1" x14ac:dyDescent="0.3">
      <c r="V928" s="21"/>
      <c r="W928" s="22"/>
      <c r="X928" s="22"/>
      <c r="Y928" s="22"/>
      <c r="Z928" s="22"/>
      <c r="AA928" s="22"/>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C928" s="10"/>
      <c r="BD928" s="10"/>
      <c r="BE928" s="10"/>
      <c r="BF928" s="10"/>
      <c r="BG928" s="10"/>
      <c r="BH928" s="10"/>
      <c r="BI928" s="10"/>
      <c r="BL928" s="10"/>
      <c r="BM928" s="10"/>
      <c r="BN928" s="10"/>
      <c r="BO928" s="10"/>
      <c r="BP928" s="10"/>
      <c r="BQ928" s="10"/>
      <c r="BR928" s="10"/>
      <c r="BU928" s="66"/>
    </row>
    <row r="929" spans="22:73" s="6" customFormat="1" x14ac:dyDescent="0.3">
      <c r="V929" s="21"/>
      <c r="W929" s="22"/>
      <c r="X929" s="22"/>
      <c r="Y929" s="22"/>
      <c r="Z929" s="22"/>
      <c r="AA929" s="22"/>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C929" s="10"/>
      <c r="BD929" s="10"/>
      <c r="BE929" s="10"/>
      <c r="BF929" s="10"/>
      <c r="BG929" s="10"/>
      <c r="BH929" s="10"/>
      <c r="BI929" s="10"/>
      <c r="BL929" s="10"/>
      <c r="BM929" s="10"/>
      <c r="BN929" s="10"/>
      <c r="BO929" s="10"/>
      <c r="BP929" s="10"/>
      <c r="BQ929" s="10"/>
      <c r="BR929" s="10"/>
      <c r="BU929" s="66"/>
    </row>
    <row r="930" spans="22:73" s="6" customFormat="1" x14ac:dyDescent="0.3">
      <c r="V930" s="21"/>
      <c r="W930" s="22"/>
      <c r="X930" s="22"/>
      <c r="Y930" s="22"/>
      <c r="Z930" s="22"/>
      <c r="AA930" s="22"/>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C930" s="10"/>
      <c r="BD930" s="10"/>
      <c r="BE930" s="10"/>
      <c r="BF930" s="10"/>
      <c r="BG930" s="10"/>
      <c r="BH930" s="10"/>
      <c r="BI930" s="10"/>
      <c r="BL930" s="10"/>
      <c r="BM930" s="10"/>
      <c r="BN930" s="10"/>
      <c r="BO930" s="10"/>
      <c r="BP930" s="10"/>
      <c r="BQ930" s="10"/>
      <c r="BR930" s="10"/>
      <c r="BU930" s="66"/>
    </row>
    <row r="931" spans="22:73" s="6" customFormat="1" x14ac:dyDescent="0.3">
      <c r="V931" s="21"/>
      <c r="W931" s="22"/>
      <c r="X931" s="22"/>
      <c r="Y931" s="22"/>
      <c r="Z931" s="22"/>
      <c r="AA931" s="22"/>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C931" s="10"/>
      <c r="BD931" s="10"/>
      <c r="BE931" s="10"/>
      <c r="BF931" s="10"/>
      <c r="BG931" s="10"/>
      <c r="BH931" s="10"/>
      <c r="BI931" s="10"/>
      <c r="BL931" s="10"/>
      <c r="BM931" s="10"/>
      <c r="BN931" s="10"/>
      <c r="BO931" s="10"/>
      <c r="BP931" s="10"/>
      <c r="BQ931" s="10"/>
      <c r="BR931" s="10"/>
      <c r="BU931" s="66"/>
    </row>
    <row r="932" spans="22:73" s="6" customFormat="1" x14ac:dyDescent="0.3">
      <c r="V932" s="21"/>
      <c r="W932" s="22"/>
      <c r="X932" s="22"/>
      <c r="Y932" s="22"/>
      <c r="Z932" s="22"/>
      <c r="AA932" s="22"/>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C932" s="10"/>
      <c r="BD932" s="10"/>
      <c r="BE932" s="10"/>
      <c r="BF932" s="10"/>
      <c r="BG932" s="10"/>
      <c r="BH932" s="10"/>
      <c r="BI932" s="10"/>
      <c r="BL932" s="10"/>
      <c r="BM932" s="10"/>
      <c r="BN932" s="10"/>
      <c r="BO932" s="10"/>
      <c r="BP932" s="10"/>
      <c r="BQ932" s="10"/>
      <c r="BR932" s="10"/>
      <c r="BU932" s="66"/>
    </row>
    <row r="933" spans="22:73" s="6" customFormat="1" x14ac:dyDescent="0.3">
      <c r="V933" s="21"/>
      <c r="W933" s="22"/>
      <c r="X933" s="22"/>
      <c r="Y933" s="22"/>
      <c r="Z933" s="22"/>
      <c r="AA933" s="22"/>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C933" s="10"/>
      <c r="BD933" s="10"/>
      <c r="BE933" s="10"/>
      <c r="BF933" s="10"/>
      <c r="BG933" s="10"/>
      <c r="BH933" s="10"/>
      <c r="BI933" s="10"/>
      <c r="BL933" s="10"/>
      <c r="BM933" s="10"/>
      <c r="BN933" s="10"/>
      <c r="BO933" s="10"/>
      <c r="BP933" s="10"/>
      <c r="BQ933" s="10"/>
      <c r="BR933" s="10"/>
      <c r="BU933" s="66"/>
    </row>
    <row r="934" spans="22:73" s="6" customFormat="1" x14ac:dyDescent="0.3">
      <c r="V934" s="21"/>
      <c r="W934" s="22"/>
      <c r="X934" s="22"/>
      <c r="Y934" s="22"/>
      <c r="Z934" s="22"/>
      <c r="AA934" s="22"/>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C934" s="10"/>
      <c r="BD934" s="10"/>
      <c r="BE934" s="10"/>
      <c r="BF934" s="10"/>
      <c r="BG934" s="10"/>
      <c r="BH934" s="10"/>
      <c r="BI934" s="10"/>
      <c r="BL934" s="10"/>
      <c r="BM934" s="10"/>
      <c r="BN934" s="10"/>
      <c r="BO934" s="10"/>
      <c r="BP934" s="10"/>
      <c r="BQ934" s="10"/>
      <c r="BR934" s="10"/>
      <c r="BU934" s="66"/>
    </row>
    <row r="935" spans="22:73" s="6" customFormat="1" x14ac:dyDescent="0.3">
      <c r="V935" s="21"/>
      <c r="W935" s="22"/>
      <c r="X935" s="22"/>
      <c r="Y935" s="22"/>
      <c r="Z935" s="22"/>
      <c r="AA935" s="22"/>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C935" s="10"/>
      <c r="BD935" s="10"/>
      <c r="BE935" s="10"/>
      <c r="BF935" s="10"/>
      <c r="BG935" s="10"/>
      <c r="BH935" s="10"/>
      <c r="BI935" s="10"/>
      <c r="BL935" s="10"/>
      <c r="BM935" s="10"/>
      <c r="BN935" s="10"/>
      <c r="BO935" s="10"/>
      <c r="BP935" s="10"/>
      <c r="BQ935" s="10"/>
      <c r="BR935" s="10"/>
      <c r="BU935" s="66"/>
    </row>
    <row r="936" spans="22:73" s="6" customFormat="1" x14ac:dyDescent="0.3">
      <c r="V936" s="21"/>
      <c r="W936" s="22"/>
      <c r="X936" s="22"/>
      <c r="Y936" s="22"/>
      <c r="Z936" s="22"/>
      <c r="AA936" s="22"/>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C936" s="10"/>
      <c r="BD936" s="10"/>
      <c r="BE936" s="10"/>
      <c r="BF936" s="10"/>
      <c r="BG936" s="10"/>
      <c r="BH936" s="10"/>
      <c r="BI936" s="10"/>
      <c r="BL936" s="10"/>
      <c r="BM936" s="10"/>
      <c r="BN936" s="10"/>
      <c r="BO936" s="10"/>
      <c r="BP936" s="10"/>
      <c r="BQ936" s="10"/>
      <c r="BR936" s="10"/>
      <c r="BU936" s="66"/>
    </row>
    <row r="937" spans="22:73" s="6" customFormat="1" x14ac:dyDescent="0.3">
      <c r="V937" s="21"/>
      <c r="W937" s="22"/>
      <c r="X937" s="22"/>
      <c r="Y937" s="22"/>
      <c r="Z937" s="22"/>
      <c r="AA937" s="22"/>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C937" s="10"/>
      <c r="BD937" s="10"/>
      <c r="BE937" s="10"/>
      <c r="BF937" s="10"/>
      <c r="BG937" s="10"/>
      <c r="BH937" s="10"/>
      <c r="BI937" s="10"/>
      <c r="BL937" s="10"/>
      <c r="BM937" s="10"/>
      <c r="BN937" s="10"/>
      <c r="BO937" s="10"/>
      <c r="BP937" s="10"/>
      <c r="BQ937" s="10"/>
      <c r="BR937" s="10"/>
      <c r="BU937" s="66"/>
    </row>
    <row r="938" spans="22:73" s="6" customFormat="1" x14ac:dyDescent="0.3">
      <c r="V938" s="21"/>
      <c r="W938" s="22"/>
      <c r="X938" s="22"/>
      <c r="Y938" s="22"/>
      <c r="Z938" s="22"/>
      <c r="AA938" s="22"/>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C938" s="10"/>
      <c r="BD938" s="10"/>
      <c r="BE938" s="10"/>
      <c r="BF938" s="10"/>
      <c r="BG938" s="10"/>
      <c r="BH938" s="10"/>
      <c r="BI938" s="10"/>
      <c r="BL938" s="10"/>
      <c r="BM938" s="10"/>
      <c r="BN938" s="10"/>
      <c r="BO938" s="10"/>
      <c r="BP938" s="10"/>
      <c r="BQ938" s="10"/>
      <c r="BR938" s="10"/>
      <c r="BU938" s="66"/>
    </row>
    <row r="939" spans="22:73" s="6" customFormat="1" x14ac:dyDescent="0.3">
      <c r="V939" s="21"/>
      <c r="W939" s="22"/>
      <c r="X939" s="22"/>
      <c r="Y939" s="22"/>
      <c r="Z939" s="22"/>
      <c r="AA939" s="22"/>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C939" s="10"/>
      <c r="BD939" s="10"/>
      <c r="BE939" s="10"/>
      <c r="BF939" s="10"/>
      <c r="BG939" s="10"/>
      <c r="BH939" s="10"/>
      <c r="BI939" s="10"/>
      <c r="BL939" s="10"/>
      <c r="BM939" s="10"/>
      <c r="BN939" s="10"/>
      <c r="BO939" s="10"/>
      <c r="BP939" s="10"/>
      <c r="BQ939" s="10"/>
      <c r="BR939" s="10"/>
      <c r="BU939" s="66"/>
    </row>
    <row r="940" spans="22:73" s="6" customFormat="1" x14ac:dyDescent="0.3">
      <c r="V940" s="21"/>
      <c r="W940" s="22"/>
      <c r="X940" s="22"/>
      <c r="Y940" s="22"/>
      <c r="Z940" s="22"/>
      <c r="AA940" s="22"/>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C940" s="10"/>
      <c r="BD940" s="10"/>
      <c r="BE940" s="10"/>
      <c r="BF940" s="10"/>
      <c r="BG940" s="10"/>
      <c r="BH940" s="10"/>
      <c r="BI940" s="10"/>
      <c r="BL940" s="10"/>
      <c r="BM940" s="10"/>
      <c r="BN940" s="10"/>
      <c r="BO940" s="10"/>
      <c r="BP940" s="10"/>
      <c r="BQ940" s="10"/>
      <c r="BR940" s="10"/>
      <c r="BU940" s="66"/>
    </row>
    <row r="941" spans="22:73" s="6" customFormat="1" x14ac:dyDescent="0.3">
      <c r="V941" s="21"/>
      <c r="W941" s="22"/>
      <c r="X941" s="22"/>
      <c r="Y941" s="22"/>
      <c r="Z941" s="22"/>
      <c r="AA941" s="22"/>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C941" s="10"/>
      <c r="BD941" s="10"/>
      <c r="BE941" s="10"/>
      <c r="BF941" s="10"/>
      <c r="BG941" s="10"/>
      <c r="BH941" s="10"/>
      <c r="BI941" s="10"/>
      <c r="BL941" s="10"/>
      <c r="BM941" s="10"/>
      <c r="BN941" s="10"/>
      <c r="BO941" s="10"/>
      <c r="BP941" s="10"/>
      <c r="BQ941" s="10"/>
      <c r="BR941" s="10"/>
      <c r="BU941" s="66"/>
    </row>
    <row r="942" spans="22:73" s="6" customFormat="1" x14ac:dyDescent="0.3">
      <c r="V942" s="21"/>
      <c r="W942" s="22"/>
      <c r="X942" s="22"/>
      <c r="Y942" s="22"/>
      <c r="Z942" s="22"/>
      <c r="AA942" s="22"/>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C942" s="10"/>
      <c r="BD942" s="10"/>
      <c r="BE942" s="10"/>
      <c r="BF942" s="10"/>
      <c r="BG942" s="10"/>
      <c r="BH942" s="10"/>
      <c r="BI942" s="10"/>
      <c r="BL942" s="10"/>
      <c r="BM942" s="10"/>
      <c r="BN942" s="10"/>
      <c r="BO942" s="10"/>
      <c r="BP942" s="10"/>
      <c r="BQ942" s="10"/>
      <c r="BR942" s="10"/>
      <c r="BU942" s="66"/>
    </row>
    <row r="943" spans="22:73" s="6" customFormat="1" x14ac:dyDescent="0.3">
      <c r="V943" s="21"/>
      <c r="W943" s="22"/>
      <c r="X943" s="22"/>
      <c r="Y943" s="22"/>
      <c r="Z943" s="22"/>
      <c r="AA943" s="22"/>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C943" s="10"/>
      <c r="BD943" s="10"/>
      <c r="BE943" s="10"/>
      <c r="BF943" s="10"/>
      <c r="BG943" s="10"/>
      <c r="BH943" s="10"/>
      <c r="BI943" s="10"/>
      <c r="BL943" s="10"/>
      <c r="BM943" s="10"/>
      <c r="BN943" s="10"/>
      <c r="BO943" s="10"/>
      <c r="BP943" s="10"/>
      <c r="BQ943" s="10"/>
      <c r="BR943" s="10"/>
      <c r="BU943" s="66"/>
    </row>
    <row r="944" spans="22:73" s="6" customFormat="1" x14ac:dyDescent="0.3">
      <c r="V944" s="21"/>
      <c r="W944" s="22"/>
      <c r="X944" s="22"/>
      <c r="Y944" s="22"/>
      <c r="Z944" s="22"/>
      <c r="AA944" s="22"/>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C944" s="10"/>
      <c r="BD944" s="10"/>
      <c r="BE944" s="10"/>
      <c r="BF944" s="10"/>
      <c r="BG944" s="10"/>
      <c r="BH944" s="10"/>
      <c r="BI944" s="10"/>
      <c r="BL944" s="10"/>
      <c r="BM944" s="10"/>
      <c r="BN944" s="10"/>
      <c r="BO944" s="10"/>
      <c r="BP944" s="10"/>
      <c r="BQ944" s="10"/>
      <c r="BR944" s="10"/>
      <c r="BU944" s="66"/>
    </row>
    <row r="945" spans="22:73" s="6" customFormat="1" x14ac:dyDescent="0.3">
      <c r="V945" s="21"/>
      <c r="W945" s="22"/>
      <c r="X945" s="22"/>
      <c r="Y945" s="22"/>
      <c r="Z945" s="22"/>
      <c r="AA945" s="22"/>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C945" s="10"/>
      <c r="BD945" s="10"/>
      <c r="BE945" s="10"/>
      <c r="BF945" s="10"/>
      <c r="BG945" s="10"/>
      <c r="BH945" s="10"/>
      <c r="BI945" s="10"/>
      <c r="BL945" s="10"/>
      <c r="BM945" s="10"/>
      <c r="BN945" s="10"/>
      <c r="BO945" s="10"/>
      <c r="BP945" s="10"/>
      <c r="BQ945" s="10"/>
      <c r="BR945" s="10"/>
      <c r="BU945" s="66"/>
    </row>
    <row r="946" spans="22:73" s="6" customFormat="1" x14ac:dyDescent="0.3">
      <c r="V946" s="21"/>
      <c r="W946" s="22"/>
      <c r="X946" s="22"/>
      <c r="Y946" s="22"/>
      <c r="Z946" s="22"/>
      <c r="AA946" s="22"/>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C946" s="10"/>
      <c r="BD946" s="10"/>
      <c r="BE946" s="10"/>
      <c r="BF946" s="10"/>
      <c r="BG946" s="10"/>
      <c r="BH946" s="10"/>
      <c r="BI946" s="10"/>
      <c r="BL946" s="10"/>
      <c r="BM946" s="10"/>
      <c r="BN946" s="10"/>
      <c r="BO946" s="10"/>
      <c r="BP946" s="10"/>
      <c r="BQ946" s="10"/>
      <c r="BR946" s="10"/>
      <c r="BU946" s="66"/>
    </row>
    <row r="947" spans="22:73" s="6" customFormat="1" x14ac:dyDescent="0.3">
      <c r="V947" s="21"/>
      <c r="W947" s="22"/>
      <c r="X947" s="22"/>
      <c r="Y947" s="22"/>
      <c r="Z947" s="22"/>
      <c r="AA947" s="22"/>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C947" s="10"/>
      <c r="BD947" s="10"/>
      <c r="BE947" s="10"/>
      <c r="BF947" s="10"/>
      <c r="BG947" s="10"/>
      <c r="BH947" s="10"/>
      <c r="BI947" s="10"/>
      <c r="BL947" s="10"/>
      <c r="BM947" s="10"/>
      <c r="BN947" s="10"/>
      <c r="BO947" s="10"/>
      <c r="BP947" s="10"/>
      <c r="BQ947" s="10"/>
      <c r="BR947" s="10"/>
      <c r="BU947" s="66"/>
    </row>
    <row r="948" spans="22:73" s="6" customFormat="1" x14ac:dyDescent="0.3">
      <c r="V948" s="21"/>
      <c r="W948" s="22"/>
      <c r="X948" s="22"/>
      <c r="Y948" s="22"/>
      <c r="Z948" s="22"/>
      <c r="AA948" s="22"/>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C948" s="10"/>
      <c r="BD948" s="10"/>
      <c r="BE948" s="10"/>
      <c r="BF948" s="10"/>
      <c r="BG948" s="10"/>
      <c r="BH948" s="10"/>
      <c r="BI948" s="10"/>
      <c r="BL948" s="10"/>
      <c r="BM948" s="10"/>
      <c r="BN948" s="10"/>
      <c r="BO948" s="10"/>
      <c r="BP948" s="10"/>
      <c r="BQ948" s="10"/>
      <c r="BR948" s="10"/>
      <c r="BU948" s="66"/>
    </row>
    <row r="949" spans="22:73" s="6" customFormat="1" x14ac:dyDescent="0.3">
      <c r="V949" s="21"/>
      <c r="W949" s="22"/>
      <c r="X949" s="22"/>
      <c r="Y949" s="22"/>
      <c r="Z949" s="22"/>
      <c r="AA949" s="22"/>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C949" s="10"/>
      <c r="BD949" s="10"/>
      <c r="BE949" s="10"/>
      <c r="BF949" s="10"/>
      <c r="BG949" s="10"/>
      <c r="BH949" s="10"/>
      <c r="BI949" s="10"/>
      <c r="BL949" s="10"/>
      <c r="BM949" s="10"/>
      <c r="BN949" s="10"/>
      <c r="BO949" s="10"/>
      <c r="BP949" s="10"/>
      <c r="BQ949" s="10"/>
      <c r="BR949" s="10"/>
      <c r="BU949" s="66"/>
    </row>
    <row r="950" spans="22:73" s="6" customFormat="1" x14ac:dyDescent="0.3">
      <c r="V950" s="21"/>
      <c r="W950" s="22"/>
      <c r="X950" s="22"/>
      <c r="Y950" s="22"/>
      <c r="Z950" s="22"/>
      <c r="AA950" s="22"/>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C950" s="10"/>
      <c r="BD950" s="10"/>
      <c r="BE950" s="10"/>
      <c r="BF950" s="10"/>
      <c r="BG950" s="10"/>
      <c r="BH950" s="10"/>
      <c r="BI950" s="10"/>
      <c r="BL950" s="10"/>
      <c r="BM950" s="10"/>
      <c r="BN950" s="10"/>
      <c r="BO950" s="10"/>
      <c r="BP950" s="10"/>
      <c r="BQ950" s="10"/>
      <c r="BR950" s="10"/>
      <c r="BU950" s="66"/>
    </row>
    <row r="951" spans="22:73" s="6" customFormat="1" x14ac:dyDescent="0.3">
      <c r="V951" s="21"/>
      <c r="W951" s="22"/>
      <c r="X951" s="22"/>
      <c r="Y951" s="22"/>
      <c r="Z951" s="22"/>
      <c r="AA951" s="22"/>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C951" s="10"/>
      <c r="BD951" s="10"/>
      <c r="BE951" s="10"/>
      <c r="BF951" s="10"/>
      <c r="BG951" s="10"/>
      <c r="BH951" s="10"/>
      <c r="BI951" s="10"/>
      <c r="BL951" s="10"/>
      <c r="BM951" s="10"/>
      <c r="BN951" s="10"/>
      <c r="BO951" s="10"/>
      <c r="BP951" s="10"/>
      <c r="BQ951" s="10"/>
      <c r="BR951" s="10"/>
      <c r="BU951" s="66"/>
    </row>
    <row r="952" spans="22:73" s="6" customFormat="1" x14ac:dyDescent="0.3">
      <c r="V952" s="21"/>
      <c r="W952" s="22"/>
      <c r="X952" s="22"/>
      <c r="Y952" s="22"/>
      <c r="Z952" s="22"/>
      <c r="AA952" s="22"/>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C952" s="10"/>
      <c r="BD952" s="10"/>
      <c r="BE952" s="10"/>
      <c r="BF952" s="10"/>
      <c r="BG952" s="10"/>
      <c r="BH952" s="10"/>
      <c r="BI952" s="10"/>
      <c r="BL952" s="10"/>
      <c r="BM952" s="10"/>
      <c r="BN952" s="10"/>
      <c r="BO952" s="10"/>
      <c r="BP952" s="10"/>
      <c r="BQ952" s="10"/>
      <c r="BR952" s="10"/>
      <c r="BU952" s="66"/>
    </row>
    <row r="953" spans="22:73" s="6" customFormat="1" x14ac:dyDescent="0.3">
      <c r="V953" s="21"/>
      <c r="W953" s="22"/>
      <c r="X953" s="22"/>
      <c r="Y953" s="22"/>
      <c r="Z953" s="22"/>
      <c r="AA953" s="22"/>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C953" s="10"/>
      <c r="BD953" s="10"/>
      <c r="BE953" s="10"/>
      <c r="BF953" s="10"/>
      <c r="BG953" s="10"/>
      <c r="BH953" s="10"/>
      <c r="BI953" s="10"/>
      <c r="BL953" s="10"/>
      <c r="BM953" s="10"/>
      <c r="BN953" s="10"/>
      <c r="BO953" s="10"/>
      <c r="BP953" s="10"/>
      <c r="BQ953" s="10"/>
      <c r="BR953" s="10"/>
      <c r="BU953" s="66"/>
    </row>
    <row r="954" spans="22:73" s="6" customFormat="1" x14ac:dyDescent="0.3">
      <c r="V954" s="21"/>
      <c r="W954" s="22"/>
      <c r="X954" s="22"/>
      <c r="Y954" s="22"/>
      <c r="Z954" s="22"/>
      <c r="AA954" s="22"/>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C954" s="10"/>
      <c r="BD954" s="10"/>
      <c r="BE954" s="10"/>
      <c r="BF954" s="10"/>
      <c r="BG954" s="10"/>
      <c r="BH954" s="10"/>
      <c r="BI954" s="10"/>
      <c r="BL954" s="10"/>
      <c r="BM954" s="10"/>
      <c r="BN954" s="10"/>
      <c r="BO954" s="10"/>
      <c r="BP954" s="10"/>
      <c r="BQ954" s="10"/>
      <c r="BR954" s="10"/>
      <c r="BU954" s="66"/>
    </row>
    <row r="955" spans="22:73" s="6" customFormat="1" x14ac:dyDescent="0.3">
      <c r="V955" s="21"/>
      <c r="W955" s="22"/>
      <c r="X955" s="22"/>
      <c r="Y955" s="22"/>
      <c r="Z955" s="22"/>
      <c r="AA955" s="22"/>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C955" s="10"/>
      <c r="BD955" s="10"/>
      <c r="BE955" s="10"/>
      <c r="BF955" s="10"/>
      <c r="BG955" s="10"/>
      <c r="BH955" s="10"/>
      <c r="BI955" s="10"/>
      <c r="BL955" s="10"/>
      <c r="BM955" s="10"/>
      <c r="BN955" s="10"/>
      <c r="BO955" s="10"/>
      <c r="BP955" s="10"/>
      <c r="BQ955" s="10"/>
      <c r="BR955" s="10"/>
      <c r="BU955" s="66"/>
    </row>
    <row r="956" spans="22:73" s="6" customFormat="1" x14ac:dyDescent="0.3">
      <c r="V956" s="21"/>
      <c r="W956" s="22"/>
      <c r="X956" s="22"/>
      <c r="Y956" s="22"/>
      <c r="Z956" s="22"/>
      <c r="AA956" s="22"/>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C956" s="10"/>
      <c r="BD956" s="10"/>
      <c r="BE956" s="10"/>
      <c r="BF956" s="10"/>
      <c r="BG956" s="10"/>
      <c r="BH956" s="10"/>
      <c r="BI956" s="10"/>
      <c r="BL956" s="10"/>
      <c r="BM956" s="10"/>
      <c r="BN956" s="10"/>
      <c r="BO956" s="10"/>
      <c r="BP956" s="10"/>
      <c r="BQ956" s="10"/>
      <c r="BR956" s="10"/>
      <c r="BU956" s="66"/>
    </row>
    <row r="957" spans="22:73" s="6" customFormat="1" x14ac:dyDescent="0.3">
      <c r="V957" s="21"/>
      <c r="W957" s="22"/>
      <c r="X957" s="22"/>
      <c r="Y957" s="22"/>
      <c r="Z957" s="22"/>
      <c r="AA957" s="22"/>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C957" s="10"/>
      <c r="BD957" s="10"/>
      <c r="BE957" s="10"/>
      <c r="BF957" s="10"/>
      <c r="BG957" s="10"/>
      <c r="BH957" s="10"/>
      <c r="BI957" s="10"/>
      <c r="BL957" s="10"/>
      <c r="BM957" s="10"/>
      <c r="BN957" s="10"/>
      <c r="BO957" s="10"/>
      <c r="BP957" s="10"/>
      <c r="BQ957" s="10"/>
      <c r="BR957" s="10"/>
      <c r="BU957" s="66"/>
    </row>
    <row r="958" spans="22:73" s="6" customFormat="1" x14ac:dyDescent="0.3">
      <c r="V958" s="21"/>
      <c r="W958" s="22"/>
      <c r="X958" s="22"/>
      <c r="Y958" s="22"/>
      <c r="Z958" s="22"/>
      <c r="AA958" s="22"/>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C958" s="10"/>
      <c r="BD958" s="10"/>
      <c r="BE958" s="10"/>
      <c r="BF958" s="10"/>
      <c r="BG958" s="10"/>
      <c r="BH958" s="10"/>
      <c r="BI958" s="10"/>
      <c r="BL958" s="10"/>
      <c r="BM958" s="10"/>
      <c r="BN958" s="10"/>
      <c r="BO958" s="10"/>
      <c r="BP958" s="10"/>
      <c r="BQ958" s="10"/>
      <c r="BR958" s="10"/>
      <c r="BU958" s="66"/>
    </row>
    <row r="959" spans="22:73" s="6" customFormat="1" x14ac:dyDescent="0.3">
      <c r="V959" s="21"/>
      <c r="W959" s="22"/>
      <c r="X959" s="22"/>
      <c r="Y959" s="22"/>
      <c r="Z959" s="22"/>
      <c r="AA959" s="22"/>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C959" s="10"/>
      <c r="BD959" s="10"/>
      <c r="BE959" s="10"/>
      <c r="BF959" s="10"/>
      <c r="BG959" s="10"/>
      <c r="BH959" s="10"/>
      <c r="BI959" s="10"/>
      <c r="BL959" s="10"/>
      <c r="BM959" s="10"/>
      <c r="BN959" s="10"/>
      <c r="BO959" s="10"/>
      <c r="BP959" s="10"/>
      <c r="BQ959" s="10"/>
      <c r="BR959" s="10"/>
      <c r="BU959" s="66"/>
    </row>
    <row r="960" spans="22:73" s="6" customFormat="1" x14ac:dyDescent="0.3">
      <c r="V960" s="21"/>
      <c r="W960" s="22"/>
      <c r="X960" s="22"/>
      <c r="Y960" s="22"/>
      <c r="Z960" s="22"/>
      <c r="AA960" s="22"/>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C960" s="10"/>
      <c r="BD960" s="10"/>
      <c r="BE960" s="10"/>
      <c r="BF960" s="10"/>
      <c r="BG960" s="10"/>
      <c r="BH960" s="10"/>
      <c r="BI960" s="10"/>
      <c r="BL960" s="10"/>
      <c r="BM960" s="10"/>
      <c r="BN960" s="10"/>
      <c r="BO960" s="10"/>
      <c r="BP960" s="10"/>
      <c r="BQ960" s="10"/>
      <c r="BR960" s="10"/>
      <c r="BU960" s="66"/>
    </row>
    <row r="961" spans="22:73" s="6" customFormat="1" x14ac:dyDescent="0.3">
      <c r="V961" s="21"/>
      <c r="W961" s="22"/>
      <c r="X961" s="22"/>
      <c r="Y961" s="22"/>
      <c r="Z961" s="22"/>
      <c r="AA961" s="22"/>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C961" s="10"/>
      <c r="BD961" s="10"/>
      <c r="BE961" s="10"/>
      <c r="BF961" s="10"/>
      <c r="BG961" s="10"/>
      <c r="BH961" s="10"/>
      <c r="BI961" s="10"/>
      <c r="BL961" s="10"/>
      <c r="BM961" s="10"/>
      <c r="BN961" s="10"/>
      <c r="BO961" s="10"/>
      <c r="BP961" s="10"/>
      <c r="BQ961" s="10"/>
      <c r="BR961" s="10"/>
      <c r="BU961" s="66"/>
    </row>
    <row r="962" spans="22:73" s="6" customFormat="1" x14ac:dyDescent="0.3">
      <c r="V962" s="21"/>
      <c r="W962" s="22"/>
      <c r="X962" s="22"/>
      <c r="Y962" s="22"/>
      <c r="Z962" s="22"/>
      <c r="AA962" s="22"/>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C962" s="10"/>
      <c r="BD962" s="10"/>
      <c r="BE962" s="10"/>
      <c r="BF962" s="10"/>
      <c r="BG962" s="10"/>
      <c r="BH962" s="10"/>
      <c r="BI962" s="10"/>
      <c r="BL962" s="10"/>
      <c r="BM962" s="10"/>
      <c r="BN962" s="10"/>
      <c r="BO962" s="10"/>
      <c r="BP962" s="10"/>
      <c r="BQ962" s="10"/>
      <c r="BR962" s="10"/>
      <c r="BU962" s="66"/>
    </row>
    <row r="963" spans="22:73" s="6" customFormat="1" x14ac:dyDescent="0.3">
      <c r="V963" s="21"/>
      <c r="W963" s="22"/>
      <c r="X963" s="22"/>
      <c r="Y963" s="22"/>
      <c r="Z963" s="22"/>
      <c r="AA963" s="22"/>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C963" s="10"/>
      <c r="BD963" s="10"/>
      <c r="BE963" s="10"/>
      <c r="BF963" s="10"/>
      <c r="BG963" s="10"/>
      <c r="BH963" s="10"/>
      <c r="BI963" s="10"/>
      <c r="BL963" s="10"/>
      <c r="BM963" s="10"/>
      <c r="BN963" s="10"/>
      <c r="BO963" s="10"/>
      <c r="BP963" s="10"/>
      <c r="BQ963" s="10"/>
      <c r="BR963" s="10"/>
      <c r="BU963" s="66"/>
    </row>
    <row r="964" spans="22:73" s="6" customFormat="1" x14ac:dyDescent="0.3">
      <c r="V964" s="21"/>
      <c r="W964" s="22"/>
      <c r="X964" s="22"/>
      <c r="Y964" s="22"/>
      <c r="Z964" s="22"/>
      <c r="AA964" s="22"/>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C964" s="10"/>
      <c r="BD964" s="10"/>
      <c r="BE964" s="10"/>
      <c r="BF964" s="10"/>
      <c r="BG964" s="10"/>
      <c r="BH964" s="10"/>
      <c r="BI964" s="10"/>
      <c r="BL964" s="10"/>
      <c r="BM964" s="10"/>
      <c r="BN964" s="10"/>
      <c r="BO964" s="10"/>
      <c r="BP964" s="10"/>
      <c r="BQ964" s="10"/>
      <c r="BR964" s="10"/>
      <c r="BU964" s="66"/>
    </row>
    <row r="965" spans="22:73" s="6" customFormat="1" x14ac:dyDescent="0.3">
      <c r="V965" s="21"/>
      <c r="W965" s="22"/>
      <c r="X965" s="22"/>
      <c r="Y965" s="22"/>
      <c r="Z965" s="22"/>
      <c r="AA965" s="22"/>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C965" s="10"/>
      <c r="BD965" s="10"/>
      <c r="BE965" s="10"/>
      <c r="BF965" s="10"/>
      <c r="BG965" s="10"/>
      <c r="BH965" s="10"/>
      <c r="BI965" s="10"/>
      <c r="BL965" s="10"/>
      <c r="BM965" s="10"/>
      <c r="BN965" s="10"/>
      <c r="BO965" s="10"/>
      <c r="BP965" s="10"/>
      <c r="BQ965" s="10"/>
      <c r="BR965" s="10"/>
      <c r="BU965" s="66"/>
    </row>
    <row r="966" spans="22:73" s="6" customFormat="1" x14ac:dyDescent="0.3">
      <c r="V966" s="21"/>
      <c r="W966" s="22"/>
      <c r="X966" s="22"/>
      <c r="Y966" s="22"/>
      <c r="Z966" s="22"/>
      <c r="AA966" s="22"/>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C966" s="10"/>
      <c r="BD966" s="10"/>
      <c r="BE966" s="10"/>
      <c r="BF966" s="10"/>
      <c r="BG966" s="10"/>
      <c r="BH966" s="10"/>
      <c r="BI966" s="10"/>
      <c r="BL966" s="10"/>
      <c r="BM966" s="10"/>
      <c r="BN966" s="10"/>
      <c r="BO966" s="10"/>
      <c r="BP966" s="10"/>
      <c r="BQ966" s="10"/>
      <c r="BR966" s="10"/>
      <c r="BU966" s="66"/>
    </row>
    <row r="967" spans="22:73" s="6" customFormat="1" x14ac:dyDescent="0.3">
      <c r="V967" s="21"/>
      <c r="W967" s="22"/>
      <c r="X967" s="22"/>
      <c r="Y967" s="22"/>
      <c r="Z967" s="22"/>
      <c r="AA967" s="22"/>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C967" s="10"/>
      <c r="BD967" s="10"/>
      <c r="BE967" s="10"/>
      <c r="BF967" s="10"/>
      <c r="BG967" s="10"/>
      <c r="BH967" s="10"/>
      <c r="BI967" s="10"/>
      <c r="BL967" s="10"/>
      <c r="BM967" s="10"/>
      <c r="BN967" s="10"/>
      <c r="BO967" s="10"/>
      <c r="BP967" s="10"/>
      <c r="BQ967" s="10"/>
      <c r="BR967" s="10"/>
      <c r="BU967" s="66"/>
    </row>
    <row r="968" spans="22:73" s="6" customFormat="1" x14ac:dyDescent="0.3">
      <c r="V968" s="21"/>
      <c r="W968" s="22"/>
      <c r="X968" s="22"/>
      <c r="Y968" s="22"/>
      <c r="Z968" s="22"/>
      <c r="AA968" s="22"/>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C968" s="10"/>
      <c r="BD968" s="10"/>
      <c r="BE968" s="10"/>
      <c r="BF968" s="10"/>
      <c r="BG968" s="10"/>
      <c r="BH968" s="10"/>
      <c r="BI968" s="10"/>
      <c r="BL968" s="10"/>
      <c r="BM968" s="10"/>
      <c r="BN968" s="10"/>
      <c r="BO968" s="10"/>
      <c r="BP968" s="10"/>
      <c r="BQ968" s="10"/>
      <c r="BR968" s="10"/>
      <c r="BU968" s="66"/>
    </row>
    <row r="969" spans="22:73" s="6" customFormat="1" x14ac:dyDescent="0.3">
      <c r="V969" s="21"/>
      <c r="W969" s="22"/>
      <c r="X969" s="22"/>
      <c r="Y969" s="22"/>
      <c r="Z969" s="22"/>
      <c r="AA969" s="22"/>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C969" s="10"/>
      <c r="BD969" s="10"/>
      <c r="BE969" s="10"/>
      <c r="BF969" s="10"/>
      <c r="BG969" s="10"/>
      <c r="BH969" s="10"/>
      <c r="BI969" s="10"/>
      <c r="BL969" s="10"/>
      <c r="BM969" s="10"/>
      <c r="BN969" s="10"/>
      <c r="BO969" s="10"/>
      <c r="BP969" s="10"/>
      <c r="BQ969" s="10"/>
      <c r="BR969" s="10"/>
      <c r="BU969" s="66"/>
    </row>
    <row r="970" spans="22:73" s="6" customFormat="1" x14ac:dyDescent="0.3">
      <c r="V970" s="21"/>
      <c r="W970" s="22"/>
      <c r="X970" s="22"/>
      <c r="Y970" s="22"/>
      <c r="Z970" s="22"/>
      <c r="AA970" s="22"/>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C970" s="10"/>
      <c r="BD970" s="10"/>
      <c r="BE970" s="10"/>
      <c r="BF970" s="10"/>
      <c r="BG970" s="10"/>
      <c r="BH970" s="10"/>
      <c r="BI970" s="10"/>
      <c r="BL970" s="10"/>
      <c r="BM970" s="10"/>
      <c r="BN970" s="10"/>
      <c r="BO970" s="10"/>
      <c r="BP970" s="10"/>
      <c r="BQ970" s="10"/>
      <c r="BR970" s="10"/>
      <c r="BU970" s="66"/>
    </row>
    <row r="971" spans="22:73" s="6" customFormat="1" x14ac:dyDescent="0.3">
      <c r="V971" s="21"/>
      <c r="W971" s="22"/>
      <c r="X971" s="22"/>
      <c r="Y971" s="22"/>
      <c r="Z971" s="22"/>
      <c r="AA971" s="22"/>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C971" s="10"/>
      <c r="BD971" s="10"/>
      <c r="BE971" s="10"/>
      <c r="BF971" s="10"/>
      <c r="BG971" s="10"/>
      <c r="BH971" s="10"/>
      <c r="BI971" s="10"/>
      <c r="BL971" s="10"/>
      <c r="BM971" s="10"/>
      <c r="BN971" s="10"/>
      <c r="BO971" s="10"/>
      <c r="BP971" s="10"/>
      <c r="BQ971" s="10"/>
      <c r="BR971" s="10"/>
      <c r="BU971" s="66"/>
    </row>
    <row r="972" spans="22:73" s="6" customFormat="1" x14ac:dyDescent="0.3">
      <c r="V972" s="21"/>
      <c r="W972" s="22"/>
      <c r="X972" s="22"/>
      <c r="Y972" s="22"/>
      <c r="Z972" s="22"/>
      <c r="AA972" s="22"/>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C972" s="10"/>
      <c r="BD972" s="10"/>
      <c r="BE972" s="10"/>
      <c r="BF972" s="10"/>
      <c r="BG972" s="10"/>
      <c r="BH972" s="10"/>
      <c r="BI972" s="10"/>
      <c r="BL972" s="10"/>
      <c r="BM972" s="10"/>
      <c r="BN972" s="10"/>
      <c r="BO972" s="10"/>
      <c r="BP972" s="10"/>
      <c r="BQ972" s="10"/>
      <c r="BR972" s="10"/>
      <c r="BU972" s="66"/>
    </row>
    <row r="973" spans="22:73" s="6" customFormat="1" x14ac:dyDescent="0.3">
      <c r="V973" s="21"/>
      <c r="W973" s="22"/>
      <c r="X973" s="22"/>
      <c r="Y973" s="22"/>
      <c r="Z973" s="22"/>
      <c r="AA973" s="22"/>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C973" s="10"/>
      <c r="BD973" s="10"/>
      <c r="BE973" s="10"/>
      <c r="BF973" s="10"/>
      <c r="BG973" s="10"/>
      <c r="BH973" s="10"/>
      <c r="BI973" s="10"/>
      <c r="BL973" s="10"/>
      <c r="BM973" s="10"/>
      <c r="BN973" s="10"/>
      <c r="BO973" s="10"/>
      <c r="BP973" s="10"/>
      <c r="BQ973" s="10"/>
      <c r="BR973" s="10"/>
      <c r="BU973" s="66"/>
    </row>
    <row r="974" spans="22:73" s="6" customFormat="1" x14ac:dyDescent="0.3">
      <c r="V974" s="21"/>
      <c r="W974" s="22"/>
      <c r="X974" s="22"/>
      <c r="Y974" s="22"/>
      <c r="Z974" s="22"/>
      <c r="AA974" s="22"/>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C974" s="10"/>
      <c r="BD974" s="10"/>
      <c r="BE974" s="10"/>
      <c r="BF974" s="10"/>
      <c r="BG974" s="10"/>
      <c r="BH974" s="10"/>
      <c r="BI974" s="10"/>
      <c r="BL974" s="10"/>
      <c r="BM974" s="10"/>
      <c r="BN974" s="10"/>
      <c r="BO974" s="10"/>
      <c r="BP974" s="10"/>
      <c r="BQ974" s="10"/>
      <c r="BR974" s="10"/>
      <c r="BU974" s="66"/>
    </row>
    <row r="975" spans="22:73" s="6" customFormat="1" x14ac:dyDescent="0.3">
      <c r="V975" s="21"/>
      <c r="W975" s="22"/>
      <c r="X975" s="22"/>
      <c r="Y975" s="22"/>
      <c r="Z975" s="22"/>
      <c r="AA975" s="22"/>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C975" s="10"/>
      <c r="BD975" s="10"/>
      <c r="BE975" s="10"/>
      <c r="BF975" s="10"/>
      <c r="BG975" s="10"/>
      <c r="BH975" s="10"/>
      <c r="BI975" s="10"/>
      <c r="BL975" s="10"/>
      <c r="BM975" s="10"/>
      <c r="BN975" s="10"/>
      <c r="BO975" s="10"/>
      <c r="BP975" s="10"/>
      <c r="BQ975" s="10"/>
      <c r="BR975" s="10"/>
      <c r="BU975" s="66"/>
    </row>
    <row r="976" spans="22:73" s="6" customFormat="1" x14ac:dyDescent="0.3">
      <c r="V976" s="21"/>
      <c r="W976" s="22"/>
      <c r="X976" s="22"/>
      <c r="Y976" s="22"/>
      <c r="Z976" s="22"/>
      <c r="AA976" s="22"/>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C976" s="10"/>
      <c r="BD976" s="10"/>
      <c r="BE976" s="10"/>
      <c r="BF976" s="10"/>
      <c r="BG976" s="10"/>
      <c r="BH976" s="10"/>
      <c r="BI976" s="10"/>
      <c r="BL976" s="10"/>
      <c r="BM976" s="10"/>
      <c r="BN976" s="10"/>
      <c r="BO976" s="10"/>
      <c r="BP976" s="10"/>
      <c r="BQ976" s="10"/>
      <c r="BR976" s="10"/>
      <c r="BU976" s="66"/>
    </row>
    <row r="977" spans="22:73" s="6" customFormat="1" x14ac:dyDescent="0.3">
      <c r="V977" s="21"/>
      <c r="W977" s="22"/>
      <c r="X977" s="22"/>
      <c r="Y977" s="22"/>
      <c r="Z977" s="22"/>
      <c r="AA977" s="22"/>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C977" s="10"/>
      <c r="BD977" s="10"/>
      <c r="BE977" s="10"/>
      <c r="BF977" s="10"/>
      <c r="BG977" s="10"/>
      <c r="BH977" s="10"/>
      <c r="BI977" s="10"/>
      <c r="BL977" s="10"/>
      <c r="BM977" s="10"/>
      <c r="BN977" s="10"/>
      <c r="BO977" s="10"/>
      <c r="BP977" s="10"/>
      <c r="BQ977" s="10"/>
      <c r="BR977" s="10"/>
      <c r="BU977" s="66"/>
    </row>
    <row r="978" spans="22:73" s="6" customFormat="1" x14ac:dyDescent="0.3">
      <c r="V978" s="21"/>
      <c r="W978" s="22"/>
      <c r="X978" s="22"/>
      <c r="Y978" s="22"/>
      <c r="Z978" s="22"/>
      <c r="AA978" s="22"/>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C978" s="10"/>
      <c r="BD978" s="10"/>
      <c r="BE978" s="10"/>
      <c r="BF978" s="10"/>
      <c r="BG978" s="10"/>
      <c r="BH978" s="10"/>
      <c r="BI978" s="10"/>
      <c r="BL978" s="10"/>
      <c r="BM978" s="10"/>
      <c r="BN978" s="10"/>
      <c r="BO978" s="10"/>
      <c r="BP978" s="10"/>
      <c r="BQ978" s="10"/>
      <c r="BR978" s="10"/>
      <c r="BU978" s="66"/>
    </row>
    <row r="979" spans="22:73" s="6" customFormat="1" x14ac:dyDescent="0.3">
      <c r="V979" s="21"/>
      <c r="W979" s="22"/>
      <c r="X979" s="22"/>
      <c r="Y979" s="22"/>
      <c r="Z979" s="22"/>
      <c r="AA979" s="22"/>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C979" s="10"/>
      <c r="BD979" s="10"/>
      <c r="BE979" s="10"/>
      <c r="BF979" s="10"/>
      <c r="BG979" s="10"/>
      <c r="BH979" s="10"/>
      <c r="BI979" s="10"/>
      <c r="BL979" s="10"/>
      <c r="BM979" s="10"/>
      <c r="BN979" s="10"/>
      <c r="BO979" s="10"/>
      <c r="BP979" s="10"/>
      <c r="BQ979" s="10"/>
      <c r="BR979" s="10"/>
      <c r="BU979" s="66"/>
    </row>
    <row r="980" spans="22:73" s="6" customFormat="1" x14ac:dyDescent="0.3">
      <c r="V980" s="21"/>
      <c r="W980" s="22"/>
      <c r="X980" s="22"/>
      <c r="Y980" s="22"/>
      <c r="Z980" s="22"/>
      <c r="AA980" s="22"/>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C980" s="10"/>
      <c r="BD980" s="10"/>
      <c r="BE980" s="10"/>
      <c r="BF980" s="10"/>
      <c r="BG980" s="10"/>
      <c r="BH980" s="10"/>
      <c r="BI980" s="10"/>
      <c r="BL980" s="10"/>
      <c r="BM980" s="10"/>
      <c r="BN980" s="10"/>
      <c r="BO980" s="10"/>
      <c r="BP980" s="10"/>
      <c r="BQ980" s="10"/>
      <c r="BR980" s="10"/>
      <c r="BU980" s="66"/>
    </row>
    <row r="981" spans="22:73" s="6" customFormat="1" x14ac:dyDescent="0.3">
      <c r="V981" s="21"/>
      <c r="W981" s="22"/>
      <c r="X981" s="22"/>
      <c r="Y981" s="22"/>
      <c r="Z981" s="22"/>
      <c r="AA981" s="22"/>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C981" s="10"/>
      <c r="BD981" s="10"/>
      <c r="BE981" s="10"/>
      <c r="BF981" s="10"/>
      <c r="BG981" s="10"/>
      <c r="BH981" s="10"/>
      <c r="BI981" s="10"/>
      <c r="BL981" s="10"/>
      <c r="BM981" s="10"/>
      <c r="BN981" s="10"/>
      <c r="BO981" s="10"/>
      <c r="BP981" s="10"/>
      <c r="BQ981" s="10"/>
      <c r="BR981" s="10"/>
      <c r="BU981" s="66"/>
    </row>
    <row r="982" spans="22:73" s="6" customFormat="1" x14ac:dyDescent="0.3">
      <c r="V982" s="21"/>
      <c r="W982" s="22"/>
      <c r="X982" s="22"/>
      <c r="Y982" s="22"/>
      <c r="Z982" s="22"/>
      <c r="AA982" s="22"/>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C982" s="10"/>
      <c r="BD982" s="10"/>
      <c r="BE982" s="10"/>
      <c r="BF982" s="10"/>
      <c r="BG982" s="10"/>
      <c r="BH982" s="10"/>
      <c r="BI982" s="10"/>
      <c r="BL982" s="10"/>
      <c r="BM982" s="10"/>
      <c r="BN982" s="10"/>
      <c r="BO982" s="10"/>
      <c r="BP982" s="10"/>
      <c r="BQ982" s="10"/>
      <c r="BR982" s="10"/>
      <c r="BU982" s="66"/>
    </row>
    <row r="983" spans="22:73" s="6" customFormat="1" x14ac:dyDescent="0.3">
      <c r="V983" s="21"/>
      <c r="W983" s="22"/>
      <c r="X983" s="22"/>
      <c r="Y983" s="22"/>
      <c r="Z983" s="22"/>
      <c r="AA983" s="22"/>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C983" s="10"/>
      <c r="BD983" s="10"/>
      <c r="BE983" s="10"/>
      <c r="BF983" s="10"/>
      <c r="BG983" s="10"/>
      <c r="BH983" s="10"/>
      <c r="BI983" s="10"/>
      <c r="BL983" s="10"/>
      <c r="BM983" s="10"/>
      <c r="BN983" s="10"/>
      <c r="BO983" s="10"/>
      <c r="BP983" s="10"/>
      <c r="BQ983" s="10"/>
      <c r="BR983" s="10"/>
      <c r="BU983" s="66"/>
    </row>
    <row r="984" spans="22:73" s="6" customFormat="1" x14ac:dyDescent="0.3">
      <c r="V984" s="21"/>
      <c r="W984" s="22"/>
      <c r="X984" s="22"/>
      <c r="Y984" s="22"/>
      <c r="Z984" s="22"/>
      <c r="AA984" s="22"/>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C984" s="10"/>
      <c r="BD984" s="10"/>
      <c r="BE984" s="10"/>
      <c r="BF984" s="10"/>
      <c r="BG984" s="10"/>
      <c r="BH984" s="10"/>
      <c r="BI984" s="10"/>
      <c r="BL984" s="10"/>
      <c r="BM984" s="10"/>
      <c r="BN984" s="10"/>
      <c r="BO984" s="10"/>
      <c r="BP984" s="10"/>
      <c r="BQ984" s="10"/>
      <c r="BR984" s="10"/>
      <c r="BU984" s="66"/>
    </row>
    <row r="985" spans="22:73" s="6" customFormat="1" x14ac:dyDescent="0.3">
      <c r="V985" s="21"/>
      <c r="W985" s="22"/>
      <c r="X985" s="22"/>
      <c r="Y985" s="22"/>
      <c r="Z985" s="22"/>
      <c r="AA985" s="22"/>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C985" s="10"/>
      <c r="BD985" s="10"/>
      <c r="BE985" s="10"/>
      <c r="BF985" s="10"/>
      <c r="BG985" s="10"/>
      <c r="BH985" s="10"/>
      <c r="BI985" s="10"/>
      <c r="BL985" s="10"/>
      <c r="BM985" s="10"/>
      <c r="BN985" s="10"/>
      <c r="BO985" s="10"/>
      <c r="BP985" s="10"/>
      <c r="BQ985" s="10"/>
      <c r="BR985" s="10"/>
      <c r="BU985" s="66"/>
    </row>
    <row r="986" spans="22:73" s="6" customFormat="1" x14ac:dyDescent="0.3">
      <c r="V986" s="21"/>
      <c r="W986" s="22"/>
      <c r="X986" s="22"/>
      <c r="Y986" s="22"/>
      <c r="Z986" s="22"/>
      <c r="AA986" s="22"/>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C986" s="10"/>
      <c r="BD986" s="10"/>
      <c r="BE986" s="10"/>
      <c r="BF986" s="10"/>
      <c r="BG986" s="10"/>
      <c r="BH986" s="10"/>
      <c r="BI986" s="10"/>
      <c r="BL986" s="10"/>
      <c r="BM986" s="10"/>
      <c r="BN986" s="10"/>
      <c r="BO986" s="10"/>
      <c r="BP986" s="10"/>
      <c r="BQ986" s="10"/>
      <c r="BR986" s="10"/>
      <c r="BU986" s="66"/>
    </row>
    <row r="987" spans="22:73" s="6" customFormat="1" x14ac:dyDescent="0.3">
      <c r="V987" s="21"/>
      <c r="W987" s="22"/>
      <c r="X987" s="22"/>
      <c r="Y987" s="22"/>
      <c r="Z987" s="22"/>
      <c r="AA987" s="22"/>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C987" s="10"/>
      <c r="BD987" s="10"/>
      <c r="BE987" s="10"/>
      <c r="BF987" s="10"/>
      <c r="BG987" s="10"/>
      <c r="BH987" s="10"/>
      <c r="BI987" s="10"/>
      <c r="BL987" s="10"/>
      <c r="BM987" s="10"/>
      <c r="BN987" s="10"/>
      <c r="BO987" s="10"/>
      <c r="BP987" s="10"/>
      <c r="BQ987" s="10"/>
      <c r="BR987" s="10"/>
      <c r="BU987" s="66"/>
    </row>
    <row r="988" spans="22:73" s="6" customFormat="1" x14ac:dyDescent="0.3">
      <c r="V988" s="21"/>
      <c r="W988" s="22"/>
      <c r="X988" s="22"/>
      <c r="Y988" s="22"/>
      <c r="Z988" s="22"/>
      <c r="AA988" s="22"/>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C988" s="10"/>
      <c r="BD988" s="10"/>
      <c r="BE988" s="10"/>
      <c r="BF988" s="10"/>
      <c r="BG988" s="10"/>
      <c r="BH988" s="10"/>
      <c r="BI988" s="10"/>
      <c r="BL988" s="10"/>
      <c r="BM988" s="10"/>
      <c r="BN988" s="10"/>
      <c r="BO988" s="10"/>
      <c r="BP988" s="10"/>
      <c r="BQ988" s="10"/>
      <c r="BR988" s="10"/>
      <c r="BU988" s="66"/>
    </row>
    <row r="989" spans="22:73" s="6" customFormat="1" x14ac:dyDescent="0.3">
      <c r="V989" s="21"/>
      <c r="W989" s="22"/>
      <c r="X989" s="22"/>
      <c r="Y989" s="22"/>
      <c r="Z989" s="22"/>
      <c r="AA989" s="22"/>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C989" s="10"/>
      <c r="BD989" s="10"/>
      <c r="BE989" s="10"/>
      <c r="BF989" s="10"/>
      <c r="BG989" s="10"/>
      <c r="BH989" s="10"/>
      <c r="BI989" s="10"/>
      <c r="BL989" s="10"/>
      <c r="BM989" s="10"/>
      <c r="BN989" s="10"/>
      <c r="BO989" s="10"/>
      <c r="BP989" s="10"/>
      <c r="BQ989" s="10"/>
      <c r="BR989" s="10"/>
      <c r="BU989" s="66"/>
    </row>
    <row r="990" spans="22:73" s="6" customFormat="1" x14ac:dyDescent="0.3">
      <c r="V990" s="21"/>
      <c r="W990" s="22"/>
      <c r="X990" s="22"/>
      <c r="Y990" s="22"/>
      <c r="Z990" s="22"/>
      <c r="AA990" s="22"/>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C990" s="10"/>
      <c r="BD990" s="10"/>
      <c r="BE990" s="10"/>
      <c r="BF990" s="10"/>
      <c r="BG990" s="10"/>
      <c r="BH990" s="10"/>
      <c r="BI990" s="10"/>
      <c r="BL990" s="10"/>
      <c r="BM990" s="10"/>
      <c r="BN990" s="10"/>
      <c r="BO990" s="10"/>
      <c r="BP990" s="10"/>
      <c r="BQ990" s="10"/>
      <c r="BR990" s="10"/>
      <c r="BU990" s="66"/>
    </row>
    <row r="991" spans="22:73" s="6" customFormat="1" x14ac:dyDescent="0.3">
      <c r="V991" s="21"/>
      <c r="W991" s="22"/>
      <c r="X991" s="22"/>
      <c r="Y991" s="22"/>
      <c r="Z991" s="22"/>
      <c r="AA991" s="22"/>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C991" s="10"/>
      <c r="BD991" s="10"/>
      <c r="BE991" s="10"/>
      <c r="BF991" s="10"/>
      <c r="BG991" s="10"/>
      <c r="BH991" s="10"/>
      <c r="BI991" s="10"/>
      <c r="BL991" s="10"/>
      <c r="BM991" s="10"/>
      <c r="BN991" s="10"/>
      <c r="BO991" s="10"/>
      <c r="BP991" s="10"/>
      <c r="BQ991" s="10"/>
      <c r="BR991" s="10"/>
      <c r="BU991" s="66"/>
    </row>
    <row r="992" spans="22:73" s="6" customFormat="1" x14ac:dyDescent="0.3">
      <c r="V992" s="21"/>
      <c r="W992" s="22"/>
      <c r="X992" s="22"/>
      <c r="Y992" s="22"/>
      <c r="Z992" s="22"/>
      <c r="AA992" s="22"/>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C992" s="10"/>
      <c r="BD992" s="10"/>
      <c r="BE992" s="10"/>
      <c r="BF992" s="10"/>
      <c r="BG992" s="10"/>
      <c r="BH992" s="10"/>
      <c r="BI992" s="10"/>
      <c r="BL992" s="10"/>
      <c r="BM992" s="10"/>
      <c r="BN992" s="10"/>
      <c r="BO992" s="10"/>
      <c r="BP992" s="10"/>
      <c r="BQ992" s="10"/>
      <c r="BR992" s="10"/>
      <c r="BU992" s="66"/>
    </row>
    <row r="993" spans="22:73" s="6" customFormat="1" x14ac:dyDescent="0.3">
      <c r="V993" s="21"/>
      <c r="W993" s="22"/>
      <c r="X993" s="22"/>
      <c r="Y993" s="22"/>
      <c r="Z993" s="22"/>
      <c r="AA993" s="22"/>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C993" s="10"/>
      <c r="BD993" s="10"/>
      <c r="BE993" s="10"/>
      <c r="BF993" s="10"/>
      <c r="BG993" s="10"/>
      <c r="BH993" s="10"/>
      <c r="BI993" s="10"/>
      <c r="BL993" s="10"/>
      <c r="BM993" s="10"/>
      <c r="BN993" s="10"/>
      <c r="BO993" s="10"/>
      <c r="BP993" s="10"/>
      <c r="BQ993" s="10"/>
      <c r="BR993" s="10"/>
      <c r="BU993" s="66"/>
    </row>
    <row r="994" spans="22:73" s="6" customFormat="1" x14ac:dyDescent="0.3">
      <c r="V994" s="21"/>
      <c r="W994" s="22"/>
      <c r="X994" s="22"/>
      <c r="Y994" s="22"/>
      <c r="Z994" s="22"/>
      <c r="AA994" s="22"/>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C994" s="10"/>
      <c r="BD994" s="10"/>
      <c r="BE994" s="10"/>
      <c r="BF994" s="10"/>
      <c r="BG994" s="10"/>
      <c r="BH994" s="10"/>
      <c r="BI994" s="10"/>
      <c r="BL994" s="10"/>
      <c r="BM994" s="10"/>
      <c r="BN994" s="10"/>
      <c r="BO994" s="10"/>
      <c r="BP994" s="10"/>
      <c r="BQ994" s="10"/>
      <c r="BR994" s="10"/>
      <c r="BU994" s="66"/>
    </row>
    <row r="995" spans="22:73" s="6" customFormat="1" x14ac:dyDescent="0.3">
      <c r="V995" s="21"/>
      <c r="W995" s="22"/>
      <c r="X995" s="22"/>
      <c r="Y995" s="22"/>
      <c r="Z995" s="22"/>
      <c r="AA995" s="22"/>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C995" s="10"/>
      <c r="BD995" s="10"/>
      <c r="BE995" s="10"/>
      <c r="BF995" s="10"/>
      <c r="BG995" s="10"/>
      <c r="BH995" s="10"/>
      <c r="BI995" s="10"/>
      <c r="BL995" s="10"/>
      <c r="BM995" s="10"/>
      <c r="BN995" s="10"/>
      <c r="BO995" s="10"/>
      <c r="BP995" s="10"/>
      <c r="BQ995" s="10"/>
      <c r="BR995" s="10"/>
      <c r="BU995" s="66"/>
    </row>
    <row r="996" spans="22:73" s="6" customFormat="1" x14ac:dyDescent="0.3">
      <c r="V996" s="21"/>
      <c r="W996" s="22"/>
      <c r="X996" s="22"/>
      <c r="Y996" s="22"/>
      <c r="Z996" s="22"/>
      <c r="AA996" s="22"/>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C996" s="10"/>
      <c r="BD996" s="10"/>
      <c r="BE996" s="10"/>
      <c r="BF996" s="10"/>
      <c r="BG996" s="10"/>
      <c r="BH996" s="10"/>
      <c r="BI996" s="10"/>
      <c r="BL996" s="10"/>
      <c r="BM996" s="10"/>
      <c r="BN996" s="10"/>
      <c r="BO996" s="10"/>
      <c r="BP996" s="10"/>
      <c r="BQ996" s="10"/>
      <c r="BR996" s="10"/>
      <c r="BU996" s="66"/>
    </row>
    <row r="997" spans="22:73" s="6" customFormat="1" x14ac:dyDescent="0.3">
      <c r="V997" s="21"/>
      <c r="W997" s="22"/>
      <c r="X997" s="22"/>
      <c r="Y997" s="22"/>
      <c r="Z997" s="22"/>
      <c r="AA997" s="22"/>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C997" s="10"/>
      <c r="BD997" s="10"/>
      <c r="BE997" s="10"/>
      <c r="BF997" s="10"/>
      <c r="BG997" s="10"/>
      <c r="BH997" s="10"/>
      <c r="BI997" s="10"/>
      <c r="BL997" s="10"/>
      <c r="BM997" s="10"/>
      <c r="BN997" s="10"/>
      <c r="BO997" s="10"/>
      <c r="BP997" s="10"/>
      <c r="BQ997" s="10"/>
      <c r="BR997" s="10"/>
      <c r="BU997" s="66"/>
    </row>
    <row r="998" spans="22:73" s="6" customFormat="1" x14ac:dyDescent="0.3">
      <c r="V998" s="21"/>
      <c r="W998" s="22"/>
      <c r="X998" s="22"/>
      <c r="Y998" s="22"/>
      <c r="Z998" s="22"/>
      <c r="AA998" s="22"/>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C998" s="10"/>
      <c r="BD998" s="10"/>
      <c r="BE998" s="10"/>
      <c r="BF998" s="10"/>
      <c r="BG998" s="10"/>
      <c r="BH998" s="10"/>
      <c r="BI998" s="10"/>
      <c r="BL998" s="10"/>
      <c r="BM998" s="10"/>
      <c r="BN998" s="10"/>
      <c r="BO998" s="10"/>
      <c r="BP998" s="10"/>
      <c r="BQ998" s="10"/>
      <c r="BR998" s="10"/>
      <c r="BU998" s="66"/>
    </row>
    <row r="999" spans="22:73" s="6" customFormat="1" x14ac:dyDescent="0.3">
      <c r="V999" s="21"/>
      <c r="W999" s="22"/>
      <c r="X999" s="22"/>
      <c r="Y999" s="22"/>
      <c r="Z999" s="22"/>
      <c r="AA999" s="22"/>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C999" s="10"/>
      <c r="BD999" s="10"/>
      <c r="BE999" s="10"/>
      <c r="BF999" s="10"/>
      <c r="BG999" s="10"/>
      <c r="BH999" s="10"/>
      <c r="BI999" s="10"/>
      <c r="BL999" s="10"/>
      <c r="BM999" s="10"/>
      <c r="BN999" s="10"/>
      <c r="BO999" s="10"/>
      <c r="BP999" s="10"/>
      <c r="BQ999" s="10"/>
      <c r="BR999" s="10"/>
      <c r="BU999" s="66"/>
    </row>
    <row r="1000" spans="22:73" s="6" customFormat="1" x14ac:dyDescent="0.3">
      <c r="V1000" s="21"/>
      <c r="W1000" s="22"/>
      <c r="X1000" s="22"/>
      <c r="Y1000" s="22"/>
      <c r="Z1000" s="22"/>
      <c r="AA1000" s="22"/>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C1000" s="10"/>
      <c r="BD1000" s="10"/>
      <c r="BE1000" s="10"/>
      <c r="BF1000" s="10"/>
      <c r="BG1000" s="10"/>
      <c r="BH1000" s="10"/>
      <c r="BI1000" s="10"/>
      <c r="BL1000" s="10"/>
      <c r="BM1000" s="10"/>
      <c r="BN1000" s="10"/>
      <c r="BO1000" s="10"/>
      <c r="BP1000" s="10"/>
      <c r="BQ1000" s="10"/>
      <c r="BR1000" s="10"/>
      <c r="BU1000" s="66"/>
    </row>
    <row r="1001" spans="22:73" s="6" customFormat="1" x14ac:dyDescent="0.3">
      <c r="V1001" s="21"/>
      <c r="W1001" s="22"/>
      <c r="X1001" s="22"/>
      <c r="Y1001" s="22"/>
      <c r="Z1001" s="22"/>
      <c r="AA1001" s="22"/>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C1001" s="10"/>
      <c r="BD1001" s="10"/>
      <c r="BE1001" s="10"/>
      <c r="BF1001" s="10"/>
      <c r="BG1001" s="10"/>
      <c r="BH1001" s="10"/>
      <c r="BI1001" s="10"/>
      <c r="BL1001" s="10"/>
      <c r="BM1001" s="10"/>
      <c r="BN1001" s="10"/>
      <c r="BO1001" s="10"/>
      <c r="BP1001" s="10"/>
      <c r="BQ1001" s="10"/>
      <c r="BR1001" s="10"/>
      <c r="BU1001" s="66"/>
    </row>
    <row r="1002" spans="22:73" s="6" customFormat="1" x14ac:dyDescent="0.3">
      <c r="V1002" s="21"/>
      <c r="W1002" s="22"/>
      <c r="X1002" s="22"/>
      <c r="Y1002" s="22"/>
      <c r="Z1002" s="22"/>
      <c r="AA1002" s="22"/>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C1002" s="10"/>
      <c r="BD1002" s="10"/>
      <c r="BE1002" s="10"/>
      <c r="BF1002" s="10"/>
      <c r="BG1002" s="10"/>
      <c r="BH1002" s="10"/>
      <c r="BI1002" s="10"/>
      <c r="BL1002" s="10"/>
      <c r="BM1002" s="10"/>
      <c r="BN1002" s="10"/>
      <c r="BO1002" s="10"/>
      <c r="BP1002" s="10"/>
      <c r="BQ1002" s="10"/>
      <c r="BR1002" s="10"/>
      <c r="BU1002" s="66"/>
    </row>
    <row r="1003" spans="22:73" s="6" customFormat="1" x14ac:dyDescent="0.3">
      <c r="V1003" s="21"/>
      <c r="W1003" s="22"/>
      <c r="X1003" s="22"/>
      <c r="Y1003" s="22"/>
      <c r="Z1003" s="22"/>
      <c r="AA1003" s="22"/>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C1003" s="10"/>
      <c r="BD1003" s="10"/>
      <c r="BE1003" s="10"/>
      <c r="BF1003" s="10"/>
      <c r="BG1003" s="10"/>
      <c r="BH1003" s="10"/>
      <c r="BI1003" s="10"/>
      <c r="BL1003" s="10"/>
      <c r="BM1003" s="10"/>
      <c r="BN1003" s="10"/>
      <c r="BO1003" s="10"/>
      <c r="BP1003" s="10"/>
      <c r="BQ1003" s="10"/>
      <c r="BR1003" s="10"/>
      <c r="BU1003" s="66"/>
    </row>
    <row r="1004" spans="22:73" s="6" customFormat="1" x14ac:dyDescent="0.3">
      <c r="V1004" s="21"/>
      <c r="W1004" s="22"/>
      <c r="X1004" s="22"/>
      <c r="Y1004" s="22"/>
      <c r="Z1004" s="22"/>
      <c r="AA1004" s="22"/>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C1004" s="10"/>
      <c r="BD1004" s="10"/>
      <c r="BE1004" s="10"/>
      <c r="BF1004" s="10"/>
      <c r="BG1004" s="10"/>
      <c r="BH1004" s="10"/>
      <c r="BI1004" s="10"/>
      <c r="BL1004" s="10"/>
      <c r="BM1004" s="10"/>
      <c r="BN1004" s="10"/>
      <c r="BO1004" s="10"/>
      <c r="BP1004" s="10"/>
      <c r="BQ1004" s="10"/>
      <c r="BR1004" s="10"/>
      <c r="BU1004" s="66"/>
    </row>
    <row r="1005" spans="22:73" s="6" customFormat="1" x14ac:dyDescent="0.3">
      <c r="V1005" s="21"/>
      <c r="W1005" s="22"/>
      <c r="X1005" s="22"/>
      <c r="Y1005" s="22"/>
      <c r="Z1005" s="22"/>
      <c r="AA1005" s="22"/>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C1005" s="10"/>
      <c r="BD1005" s="10"/>
      <c r="BE1005" s="10"/>
      <c r="BF1005" s="10"/>
      <c r="BG1005" s="10"/>
      <c r="BH1005" s="10"/>
      <c r="BI1005" s="10"/>
      <c r="BL1005" s="10"/>
      <c r="BM1005" s="10"/>
      <c r="BN1005" s="10"/>
      <c r="BO1005" s="10"/>
      <c r="BP1005" s="10"/>
      <c r="BQ1005" s="10"/>
      <c r="BR1005" s="10"/>
      <c r="BU1005" s="66"/>
    </row>
    <row r="1006" spans="22:73" s="6" customFormat="1" x14ac:dyDescent="0.3">
      <c r="V1006" s="21"/>
      <c r="W1006" s="22"/>
      <c r="X1006" s="22"/>
      <c r="Y1006" s="22"/>
      <c r="Z1006" s="22"/>
      <c r="AA1006" s="22"/>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C1006" s="10"/>
      <c r="BD1006" s="10"/>
      <c r="BE1006" s="10"/>
      <c r="BF1006" s="10"/>
      <c r="BG1006" s="10"/>
      <c r="BH1006" s="10"/>
      <c r="BI1006" s="10"/>
      <c r="BL1006" s="10"/>
      <c r="BM1006" s="10"/>
      <c r="BN1006" s="10"/>
      <c r="BO1006" s="10"/>
      <c r="BP1006" s="10"/>
      <c r="BQ1006" s="10"/>
      <c r="BR1006" s="10"/>
      <c r="BU1006" s="66"/>
    </row>
    <row r="1007" spans="22:73" s="6" customFormat="1" x14ac:dyDescent="0.3">
      <c r="V1007" s="21"/>
      <c r="W1007" s="22"/>
      <c r="X1007" s="22"/>
      <c r="Y1007" s="22"/>
      <c r="Z1007" s="22"/>
      <c r="AA1007" s="22"/>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C1007" s="10"/>
      <c r="BD1007" s="10"/>
      <c r="BE1007" s="10"/>
      <c r="BF1007" s="10"/>
      <c r="BG1007" s="10"/>
      <c r="BH1007" s="10"/>
      <c r="BI1007" s="10"/>
      <c r="BL1007" s="10"/>
      <c r="BM1007" s="10"/>
      <c r="BN1007" s="10"/>
      <c r="BO1007" s="10"/>
      <c r="BP1007" s="10"/>
      <c r="BQ1007" s="10"/>
      <c r="BR1007" s="10"/>
      <c r="BU1007" s="66"/>
    </row>
    <row r="1008" spans="22:73" s="6" customFormat="1" x14ac:dyDescent="0.3">
      <c r="V1008" s="21"/>
      <c r="W1008" s="22"/>
      <c r="X1008" s="22"/>
      <c r="Y1008" s="22"/>
      <c r="Z1008" s="22"/>
      <c r="AA1008" s="22"/>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C1008" s="10"/>
      <c r="BD1008" s="10"/>
      <c r="BE1008" s="10"/>
      <c r="BF1008" s="10"/>
      <c r="BG1008" s="10"/>
      <c r="BH1008" s="10"/>
      <c r="BI1008" s="10"/>
      <c r="BL1008" s="10"/>
      <c r="BM1008" s="10"/>
      <c r="BN1008" s="10"/>
      <c r="BO1008" s="10"/>
      <c r="BP1008" s="10"/>
      <c r="BQ1008" s="10"/>
      <c r="BR1008" s="10"/>
      <c r="BU1008" s="66"/>
    </row>
    <row r="1009" spans="22:73" s="6" customFormat="1" x14ac:dyDescent="0.3">
      <c r="V1009" s="21"/>
      <c r="W1009" s="22"/>
      <c r="X1009" s="22"/>
      <c r="Y1009" s="22"/>
      <c r="Z1009" s="22"/>
      <c r="AA1009" s="22"/>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C1009" s="10"/>
      <c r="BD1009" s="10"/>
      <c r="BE1009" s="10"/>
      <c r="BF1009" s="10"/>
      <c r="BG1009" s="10"/>
      <c r="BH1009" s="10"/>
      <c r="BI1009" s="10"/>
      <c r="BL1009" s="10"/>
      <c r="BM1009" s="10"/>
      <c r="BN1009" s="10"/>
      <c r="BO1009" s="10"/>
      <c r="BP1009" s="10"/>
      <c r="BQ1009" s="10"/>
      <c r="BR1009" s="10"/>
      <c r="BU1009" s="66"/>
    </row>
    <row r="1010" spans="22:73" s="6" customFormat="1" x14ac:dyDescent="0.3">
      <c r="V1010" s="21"/>
      <c r="W1010" s="22"/>
      <c r="X1010" s="22"/>
      <c r="Y1010" s="22"/>
      <c r="Z1010" s="22"/>
      <c r="AA1010" s="22"/>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C1010" s="10"/>
      <c r="BD1010" s="10"/>
      <c r="BE1010" s="10"/>
      <c r="BF1010" s="10"/>
      <c r="BG1010" s="10"/>
      <c r="BH1010" s="10"/>
      <c r="BI1010" s="10"/>
      <c r="BL1010" s="10"/>
      <c r="BM1010" s="10"/>
      <c r="BN1010" s="10"/>
      <c r="BO1010" s="10"/>
      <c r="BP1010" s="10"/>
      <c r="BQ1010" s="10"/>
      <c r="BR1010" s="10"/>
      <c r="BU1010" s="66"/>
    </row>
    <row r="1011" spans="22:73" s="6" customFormat="1" x14ac:dyDescent="0.3">
      <c r="V1011" s="21"/>
      <c r="W1011" s="22"/>
      <c r="X1011" s="22"/>
      <c r="Y1011" s="22"/>
      <c r="Z1011" s="22"/>
      <c r="AA1011" s="22"/>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C1011" s="10"/>
      <c r="BD1011" s="10"/>
      <c r="BE1011" s="10"/>
      <c r="BF1011" s="10"/>
      <c r="BG1011" s="10"/>
      <c r="BH1011" s="10"/>
      <c r="BI1011" s="10"/>
      <c r="BL1011" s="10"/>
      <c r="BM1011" s="10"/>
      <c r="BN1011" s="10"/>
      <c r="BO1011" s="10"/>
      <c r="BP1011" s="10"/>
      <c r="BQ1011" s="10"/>
      <c r="BR1011" s="10"/>
      <c r="BU1011" s="66"/>
    </row>
    <row r="1012" spans="22:73" s="6" customFormat="1" x14ac:dyDescent="0.3">
      <c r="V1012" s="21"/>
      <c r="W1012" s="22"/>
      <c r="X1012" s="22"/>
      <c r="Y1012" s="22"/>
      <c r="Z1012" s="22"/>
      <c r="AA1012" s="22"/>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C1012" s="10"/>
      <c r="BD1012" s="10"/>
      <c r="BE1012" s="10"/>
      <c r="BF1012" s="10"/>
      <c r="BG1012" s="10"/>
      <c r="BH1012" s="10"/>
      <c r="BI1012" s="10"/>
      <c r="BL1012" s="10"/>
      <c r="BM1012" s="10"/>
      <c r="BN1012" s="10"/>
      <c r="BO1012" s="10"/>
      <c r="BP1012" s="10"/>
      <c r="BQ1012" s="10"/>
      <c r="BR1012" s="10"/>
      <c r="BU1012" s="66"/>
    </row>
    <row r="1013" spans="22:73" s="6" customFormat="1" x14ac:dyDescent="0.3">
      <c r="V1013" s="21"/>
      <c r="W1013" s="22"/>
      <c r="X1013" s="22"/>
      <c r="Y1013" s="22"/>
      <c r="Z1013" s="22"/>
      <c r="AA1013" s="22"/>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C1013" s="10"/>
      <c r="BD1013" s="10"/>
      <c r="BE1013" s="10"/>
      <c r="BF1013" s="10"/>
      <c r="BG1013" s="10"/>
      <c r="BH1013" s="10"/>
      <c r="BI1013" s="10"/>
      <c r="BL1013" s="10"/>
      <c r="BM1013" s="10"/>
      <c r="BN1013" s="10"/>
      <c r="BO1013" s="10"/>
      <c r="BP1013" s="10"/>
      <c r="BQ1013" s="10"/>
      <c r="BR1013" s="10"/>
      <c r="BU1013" s="66"/>
    </row>
    <row r="1014" spans="22:73" s="6" customFormat="1" x14ac:dyDescent="0.3">
      <c r="V1014" s="21"/>
      <c r="W1014" s="22"/>
      <c r="X1014" s="22"/>
      <c r="Y1014" s="22"/>
      <c r="Z1014" s="22"/>
      <c r="AA1014" s="22"/>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C1014" s="10"/>
      <c r="BD1014" s="10"/>
      <c r="BE1014" s="10"/>
      <c r="BF1014" s="10"/>
      <c r="BG1014" s="10"/>
      <c r="BH1014" s="10"/>
      <c r="BI1014" s="10"/>
      <c r="BL1014" s="10"/>
      <c r="BM1014" s="10"/>
      <c r="BN1014" s="10"/>
      <c r="BO1014" s="10"/>
      <c r="BP1014" s="10"/>
      <c r="BQ1014" s="10"/>
      <c r="BR1014" s="10"/>
      <c r="BU1014" s="66"/>
    </row>
    <row r="1015" spans="22:73" s="6" customFormat="1" x14ac:dyDescent="0.3">
      <c r="V1015" s="21"/>
      <c r="W1015" s="22"/>
      <c r="X1015" s="22"/>
      <c r="Y1015" s="22"/>
      <c r="Z1015" s="22"/>
      <c r="AA1015" s="22"/>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C1015" s="10"/>
      <c r="BD1015" s="10"/>
      <c r="BE1015" s="10"/>
      <c r="BF1015" s="10"/>
      <c r="BG1015" s="10"/>
      <c r="BH1015" s="10"/>
      <c r="BI1015" s="10"/>
      <c r="BL1015" s="10"/>
      <c r="BM1015" s="10"/>
      <c r="BN1015" s="10"/>
      <c r="BO1015" s="10"/>
      <c r="BP1015" s="10"/>
      <c r="BQ1015" s="10"/>
      <c r="BR1015" s="10"/>
      <c r="BU1015" s="66"/>
    </row>
    <row r="1016" spans="22:73" s="6" customFormat="1" x14ac:dyDescent="0.3">
      <c r="V1016" s="21"/>
      <c r="W1016" s="22"/>
      <c r="X1016" s="22"/>
      <c r="Y1016" s="22"/>
      <c r="Z1016" s="22"/>
      <c r="AA1016" s="22"/>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C1016" s="10"/>
      <c r="BD1016" s="10"/>
      <c r="BE1016" s="10"/>
      <c r="BF1016" s="10"/>
      <c r="BG1016" s="10"/>
      <c r="BH1016" s="10"/>
      <c r="BI1016" s="10"/>
      <c r="BL1016" s="10"/>
      <c r="BM1016" s="10"/>
      <c r="BN1016" s="10"/>
      <c r="BO1016" s="10"/>
      <c r="BP1016" s="10"/>
      <c r="BQ1016" s="10"/>
      <c r="BR1016" s="10"/>
      <c r="BU1016" s="66"/>
    </row>
    <row r="1017" spans="22:73" s="6" customFormat="1" x14ac:dyDescent="0.3">
      <c r="V1017" s="21"/>
      <c r="W1017" s="22"/>
      <c r="X1017" s="22"/>
      <c r="Y1017" s="22"/>
      <c r="Z1017" s="22"/>
      <c r="AA1017" s="22"/>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C1017" s="10"/>
      <c r="BD1017" s="10"/>
      <c r="BE1017" s="10"/>
      <c r="BF1017" s="10"/>
      <c r="BG1017" s="10"/>
      <c r="BH1017" s="10"/>
      <c r="BI1017" s="10"/>
      <c r="BL1017" s="10"/>
      <c r="BM1017" s="10"/>
      <c r="BN1017" s="10"/>
      <c r="BO1017" s="10"/>
      <c r="BP1017" s="10"/>
      <c r="BQ1017" s="10"/>
      <c r="BR1017" s="10"/>
      <c r="BU1017" s="66"/>
    </row>
    <row r="1018" spans="22:73" s="6" customFormat="1" x14ac:dyDescent="0.3">
      <c r="V1018" s="21"/>
      <c r="W1018" s="22"/>
      <c r="X1018" s="22"/>
      <c r="Y1018" s="22"/>
      <c r="Z1018" s="22"/>
      <c r="AA1018" s="22"/>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C1018" s="10"/>
      <c r="BD1018" s="10"/>
      <c r="BE1018" s="10"/>
      <c r="BF1018" s="10"/>
      <c r="BG1018" s="10"/>
      <c r="BH1018" s="10"/>
      <c r="BI1018" s="10"/>
      <c r="BL1018" s="10"/>
      <c r="BM1018" s="10"/>
      <c r="BN1018" s="10"/>
      <c r="BO1018" s="10"/>
      <c r="BP1018" s="10"/>
      <c r="BQ1018" s="10"/>
      <c r="BR1018" s="10"/>
      <c r="BU1018" s="66"/>
    </row>
    <row r="1019" spans="22:73" s="6" customFormat="1" x14ac:dyDescent="0.3">
      <c r="V1019" s="21"/>
      <c r="W1019" s="22"/>
      <c r="X1019" s="22"/>
      <c r="Y1019" s="22"/>
      <c r="Z1019" s="22"/>
      <c r="AA1019" s="22"/>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C1019" s="10"/>
      <c r="BD1019" s="10"/>
      <c r="BE1019" s="10"/>
      <c r="BF1019" s="10"/>
      <c r="BG1019" s="10"/>
      <c r="BH1019" s="10"/>
      <c r="BI1019" s="10"/>
      <c r="BL1019" s="10"/>
      <c r="BM1019" s="10"/>
      <c r="BN1019" s="10"/>
      <c r="BO1019" s="10"/>
      <c r="BP1019" s="10"/>
      <c r="BQ1019" s="10"/>
      <c r="BR1019" s="10"/>
      <c r="BU1019" s="66"/>
    </row>
    <row r="1020" spans="22:73" s="6" customFormat="1" x14ac:dyDescent="0.3">
      <c r="V1020" s="21"/>
      <c r="W1020" s="22"/>
      <c r="X1020" s="22"/>
      <c r="Y1020" s="22"/>
      <c r="Z1020" s="22"/>
      <c r="AA1020" s="22"/>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C1020" s="10"/>
      <c r="BD1020" s="10"/>
      <c r="BE1020" s="10"/>
      <c r="BF1020" s="10"/>
      <c r="BG1020" s="10"/>
      <c r="BH1020" s="10"/>
      <c r="BI1020" s="10"/>
      <c r="BL1020" s="10"/>
      <c r="BM1020" s="10"/>
      <c r="BN1020" s="10"/>
      <c r="BO1020" s="10"/>
      <c r="BP1020" s="10"/>
      <c r="BQ1020" s="10"/>
      <c r="BR1020" s="10"/>
      <c r="BU1020" s="66"/>
    </row>
    <row r="1021" spans="22:73" s="6" customFormat="1" x14ac:dyDescent="0.3">
      <c r="V1021" s="21"/>
      <c r="W1021" s="22"/>
      <c r="X1021" s="22"/>
      <c r="Y1021" s="22"/>
      <c r="Z1021" s="22"/>
      <c r="AA1021" s="22"/>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C1021" s="10"/>
      <c r="BD1021" s="10"/>
      <c r="BE1021" s="10"/>
      <c r="BF1021" s="10"/>
      <c r="BG1021" s="10"/>
      <c r="BH1021" s="10"/>
      <c r="BI1021" s="10"/>
      <c r="BL1021" s="10"/>
      <c r="BM1021" s="10"/>
      <c r="BN1021" s="10"/>
      <c r="BO1021" s="10"/>
      <c r="BP1021" s="10"/>
      <c r="BQ1021" s="10"/>
      <c r="BR1021" s="10"/>
      <c r="BU1021" s="66"/>
    </row>
    <row r="1022" spans="22:73" s="6" customFormat="1" x14ac:dyDescent="0.3">
      <c r="V1022" s="21"/>
      <c r="W1022" s="22"/>
      <c r="X1022" s="22"/>
      <c r="Y1022" s="22"/>
      <c r="Z1022" s="22"/>
      <c r="AA1022" s="22"/>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C1022" s="10"/>
      <c r="BD1022" s="10"/>
      <c r="BE1022" s="10"/>
      <c r="BF1022" s="10"/>
      <c r="BG1022" s="10"/>
      <c r="BH1022" s="10"/>
      <c r="BI1022" s="10"/>
      <c r="BL1022" s="10"/>
      <c r="BM1022" s="10"/>
      <c r="BN1022" s="10"/>
      <c r="BO1022" s="10"/>
      <c r="BP1022" s="10"/>
      <c r="BQ1022" s="10"/>
      <c r="BR1022" s="10"/>
      <c r="BU1022" s="66"/>
    </row>
    <row r="1023" spans="22:73" s="6" customFormat="1" x14ac:dyDescent="0.3">
      <c r="V1023" s="21"/>
      <c r="W1023" s="22"/>
      <c r="X1023" s="22"/>
      <c r="Y1023" s="22"/>
      <c r="Z1023" s="22"/>
      <c r="AA1023" s="22"/>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C1023" s="10"/>
      <c r="BD1023" s="10"/>
      <c r="BE1023" s="10"/>
      <c r="BF1023" s="10"/>
      <c r="BG1023" s="10"/>
      <c r="BH1023" s="10"/>
      <c r="BI1023" s="10"/>
      <c r="BL1023" s="10"/>
      <c r="BM1023" s="10"/>
      <c r="BN1023" s="10"/>
      <c r="BO1023" s="10"/>
      <c r="BP1023" s="10"/>
      <c r="BQ1023" s="10"/>
      <c r="BR1023" s="10"/>
      <c r="BU1023" s="66"/>
    </row>
    <row r="1024" spans="22:73" s="6" customFormat="1" x14ac:dyDescent="0.3">
      <c r="V1024" s="21"/>
      <c r="W1024" s="22"/>
      <c r="X1024" s="22"/>
      <c r="Y1024" s="22"/>
      <c r="Z1024" s="22"/>
      <c r="AA1024" s="22"/>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C1024" s="10"/>
      <c r="BD1024" s="10"/>
      <c r="BE1024" s="10"/>
      <c r="BF1024" s="10"/>
      <c r="BG1024" s="10"/>
      <c r="BH1024" s="10"/>
      <c r="BI1024" s="10"/>
      <c r="BL1024" s="10"/>
      <c r="BM1024" s="10"/>
      <c r="BN1024" s="10"/>
      <c r="BO1024" s="10"/>
      <c r="BP1024" s="10"/>
      <c r="BQ1024" s="10"/>
      <c r="BR1024" s="10"/>
      <c r="BU1024" s="66"/>
    </row>
    <row r="1025" spans="22:73" s="6" customFormat="1" x14ac:dyDescent="0.3">
      <c r="V1025" s="21"/>
      <c r="W1025" s="22"/>
      <c r="X1025" s="22"/>
      <c r="Y1025" s="22"/>
      <c r="Z1025" s="22"/>
      <c r="AA1025" s="22"/>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C1025" s="10"/>
      <c r="BD1025" s="10"/>
      <c r="BE1025" s="10"/>
      <c r="BF1025" s="10"/>
      <c r="BG1025" s="10"/>
      <c r="BH1025" s="10"/>
      <c r="BI1025" s="10"/>
      <c r="BL1025" s="10"/>
      <c r="BM1025" s="10"/>
      <c r="BN1025" s="10"/>
      <c r="BO1025" s="10"/>
      <c r="BP1025" s="10"/>
      <c r="BQ1025" s="10"/>
      <c r="BR1025" s="10"/>
      <c r="BU1025" s="66"/>
    </row>
    <row r="1026" spans="22:73" s="6" customFormat="1" x14ac:dyDescent="0.3">
      <c r="V1026" s="21"/>
      <c r="W1026" s="22"/>
      <c r="X1026" s="22"/>
      <c r="Y1026" s="22"/>
      <c r="Z1026" s="22"/>
      <c r="AA1026" s="22"/>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C1026" s="10"/>
      <c r="BD1026" s="10"/>
      <c r="BE1026" s="10"/>
      <c r="BF1026" s="10"/>
      <c r="BG1026" s="10"/>
      <c r="BH1026" s="10"/>
      <c r="BI1026" s="10"/>
      <c r="BL1026" s="10"/>
      <c r="BM1026" s="10"/>
      <c r="BN1026" s="10"/>
      <c r="BO1026" s="10"/>
      <c r="BP1026" s="10"/>
      <c r="BQ1026" s="10"/>
      <c r="BR1026" s="10"/>
      <c r="BU1026" s="66"/>
    </row>
    <row r="1027" spans="22:73" s="6" customFormat="1" x14ac:dyDescent="0.3">
      <c r="V1027" s="21"/>
      <c r="W1027" s="22"/>
      <c r="X1027" s="22"/>
      <c r="Y1027" s="22"/>
      <c r="Z1027" s="22"/>
      <c r="AA1027" s="22"/>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C1027" s="10"/>
      <c r="BD1027" s="10"/>
      <c r="BE1027" s="10"/>
      <c r="BF1027" s="10"/>
      <c r="BG1027" s="10"/>
      <c r="BH1027" s="10"/>
      <c r="BI1027" s="10"/>
      <c r="BL1027" s="10"/>
      <c r="BM1027" s="10"/>
      <c r="BN1027" s="10"/>
      <c r="BO1027" s="10"/>
      <c r="BP1027" s="10"/>
      <c r="BQ1027" s="10"/>
      <c r="BR1027" s="10"/>
      <c r="BU1027" s="66"/>
    </row>
    <row r="1028" spans="22:73" s="6" customFormat="1" x14ac:dyDescent="0.3">
      <c r="V1028" s="21"/>
      <c r="W1028" s="22"/>
      <c r="X1028" s="22"/>
      <c r="Y1028" s="22"/>
      <c r="Z1028" s="22"/>
      <c r="AA1028" s="22"/>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C1028" s="10"/>
      <c r="BD1028" s="10"/>
      <c r="BE1028" s="10"/>
      <c r="BF1028" s="10"/>
      <c r="BG1028" s="10"/>
      <c r="BH1028" s="10"/>
      <c r="BI1028" s="10"/>
      <c r="BL1028" s="10"/>
      <c r="BM1028" s="10"/>
      <c r="BN1028" s="10"/>
      <c r="BO1028" s="10"/>
      <c r="BP1028" s="10"/>
      <c r="BQ1028" s="10"/>
      <c r="BR1028" s="10"/>
      <c r="BU1028" s="66"/>
    </row>
    <row r="1029" spans="22:73" s="6" customFormat="1" x14ac:dyDescent="0.3">
      <c r="V1029" s="21"/>
      <c r="W1029" s="22"/>
      <c r="X1029" s="22"/>
      <c r="Y1029" s="22"/>
      <c r="Z1029" s="22"/>
      <c r="AA1029" s="22"/>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C1029" s="10"/>
      <c r="BD1029" s="10"/>
      <c r="BE1029" s="10"/>
      <c r="BF1029" s="10"/>
      <c r="BG1029" s="10"/>
      <c r="BH1029" s="10"/>
      <c r="BI1029" s="10"/>
      <c r="BL1029" s="10"/>
      <c r="BM1029" s="10"/>
      <c r="BN1029" s="10"/>
      <c r="BO1029" s="10"/>
      <c r="BP1029" s="10"/>
      <c r="BQ1029" s="10"/>
      <c r="BR1029" s="10"/>
      <c r="BU1029" s="66"/>
    </row>
    <row r="1030" spans="22:73" s="6" customFormat="1" x14ac:dyDescent="0.3">
      <c r="V1030" s="21"/>
      <c r="W1030" s="22"/>
      <c r="X1030" s="22"/>
      <c r="Y1030" s="22"/>
      <c r="Z1030" s="22"/>
      <c r="AA1030" s="22"/>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C1030" s="10"/>
      <c r="BD1030" s="10"/>
      <c r="BE1030" s="10"/>
      <c r="BF1030" s="10"/>
      <c r="BG1030" s="10"/>
      <c r="BH1030" s="10"/>
      <c r="BI1030" s="10"/>
      <c r="BL1030" s="10"/>
      <c r="BM1030" s="10"/>
      <c r="BN1030" s="10"/>
      <c r="BO1030" s="10"/>
      <c r="BP1030" s="10"/>
      <c r="BQ1030" s="10"/>
      <c r="BR1030" s="10"/>
      <c r="BU1030" s="66"/>
    </row>
    <row r="1031" spans="22:73" s="6" customFormat="1" x14ac:dyDescent="0.3">
      <c r="V1031" s="21"/>
      <c r="W1031" s="22"/>
      <c r="X1031" s="22"/>
      <c r="Y1031" s="22"/>
      <c r="Z1031" s="22"/>
      <c r="AA1031" s="22"/>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C1031" s="10"/>
      <c r="BD1031" s="10"/>
      <c r="BE1031" s="10"/>
      <c r="BF1031" s="10"/>
      <c r="BG1031" s="10"/>
      <c r="BH1031" s="10"/>
      <c r="BI1031" s="10"/>
      <c r="BL1031" s="10"/>
      <c r="BM1031" s="10"/>
      <c r="BN1031" s="10"/>
      <c r="BO1031" s="10"/>
      <c r="BP1031" s="10"/>
      <c r="BQ1031" s="10"/>
      <c r="BR1031" s="10"/>
      <c r="BU1031" s="66"/>
    </row>
    <row r="1032" spans="22:73" s="6" customFormat="1" x14ac:dyDescent="0.3">
      <c r="V1032" s="21"/>
      <c r="W1032" s="22"/>
      <c r="X1032" s="22"/>
      <c r="Y1032" s="22"/>
      <c r="Z1032" s="22"/>
      <c r="AA1032" s="22"/>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C1032" s="10"/>
      <c r="BD1032" s="10"/>
      <c r="BE1032" s="10"/>
      <c r="BF1032" s="10"/>
      <c r="BG1032" s="10"/>
      <c r="BH1032" s="10"/>
      <c r="BI1032" s="10"/>
      <c r="BL1032" s="10"/>
      <c r="BM1032" s="10"/>
      <c r="BN1032" s="10"/>
      <c r="BO1032" s="10"/>
      <c r="BP1032" s="10"/>
      <c r="BQ1032" s="10"/>
      <c r="BR1032" s="10"/>
      <c r="BU1032" s="66"/>
    </row>
    <row r="1033" spans="22:73" s="6" customFormat="1" x14ac:dyDescent="0.3">
      <c r="V1033" s="21"/>
      <c r="W1033" s="22"/>
      <c r="X1033" s="22"/>
      <c r="Y1033" s="22"/>
      <c r="Z1033" s="22"/>
      <c r="AA1033" s="22"/>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C1033" s="10"/>
      <c r="BD1033" s="10"/>
      <c r="BE1033" s="10"/>
      <c r="BF1033" s="10"/>
      <c r="BG1033" s="10"/>
      <c r="BH1033" s="10"/>
      <c r="BI1033" s="10"/>
      <c r="BL1033" s="10"/>
      <c r="BM1033" s="10"/>
      <c r="BN1033" s="10"/>
      <c r="BO1033" s="10"/>
      <c r="BP1033" s="10"/>
      <c r="BQ1033" s="10"/>
      <c r="BR1033" s="10"/>
      <c r="BU1033" s="66"/>
    </row>
    <row r="1034" spans="22:73" s="6" customFormat="1" x14ac:dyDescent="0.3">
      <c r="V1034" s="21"/>
      <c r="W1034" s="22"/>
      <c r="X1034" s="22"/>
      <c r="Y1034" s="22"/>
      <c r="Z1034" s="22"/>
      <c r="AA1034" s="22"/>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C1034" s="10"/>
      <c r="BD1034" s="10"/>
      <c r="BE1034" s="10"/>
      <c r="BF1034" s="10"/>
      <c r="BG1034" s="10"/>
      <c r="BH1034" s="10"/>
      <c r="BI1034" s="10"/>
      <c r="BL1034" s="10"/>
      <c r="BM1034" s="10"/>
      <c r="BN1034" s="10"/>
      <c r="BO1034" s="10"/>
      <c r="BP1034" s="10"/>
      <c r="BQ1034" s="10"/>
      <c r="BR1034" s="10"/>
      <c r="BU1034" s="66"/>
    </row>
    <row r="1035" spans="22:73" s="6" customFormat="1" x14ac:dyDescent="0.3">
      <c r="V1035" s="21"/>
      <c r="W1035" s="22"/>
      <c r="X1035" s="22"/>
      <c r="Y1035" s="22"/>
      <c r="Z1035" s="22"/>
      <c r="AA1035" s="22"/>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C1035" s="10"/>
      <c r="BD1035" s="10"/>
      <c r="BE1035" s="10"/>
      <c r="BF1035" s="10"/>
      <c r="BG1035" s="10"/>
      <c r="BH1035" s="10"/>
      <c r="BI1035" s="10"/>
      <c r="BL1035" s="10"/>
      <c r="BM1035" s="10"/>
      <c r="BN1035" s="10"/>
      <c r="BO1035" s="10"/>
      <c r="BP1035" s="10"/>
      <c r="BQ1035" s="10"/>
      <c r="BR1035" s="10"/>
      <c r="BU1035" s="66"/>
    </row>
    <row r="1036" spans="22:73" s="6" customFormat="1" x14ac:dyDescent="0.3">
      <c r="V1036" s="21"/>
      <c r="W1036" s="22"/>
      <c r="X1036" s="22"/>
      <c r="Y1036" s="22"/>
      <c r="Z1036" s="22"/>
      <c r="AA1036" s="22"/>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C1036" s="10"/>
      <c r="BD1036" s="10"/>
      <c r="BE1036" s="10"/>
      <c r="BF1036" s="10"/>
      <c r="BG1036" s="10"/>
      <c r="BH1036" s="10"/>
      <c r="BI1036" s="10"/>
      <c r="BL1036" s="10"/>
      <c r="BM1036" s="10"/>
      <c r="BN1036" s="10"/>
      <c r="BO1036" s="10"/>
      <c r="BP1036" s="10"/>
      <c r="BQ1036" s="10"/>
      <c r="BR1036" s="10"/>
      <c r="BU1036" s="66"/>
    </row>
    <row r="1037" spans="22:73" s="6" customFormat="1" x14ac:dyDescent="0.3">
      <c r="V1037" s="21"/>
      <c r="W1037" s="22"/>
      <c r="X1037" s="22"/>
      <c r="Y1037" s="22"/>
      <c r="Z1037" s="22"/>
      <c r="AA1037" s="22"/>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C1037" s="10"/>
      <c r="BD1037" s="10"/>
      <c r="BE1037" s="10"/>
      <c r="BF1037" s="10"/>
      <c r="BG1037" s="10"/>
      <c r="BH1037" s="10"/>
      <c r="BI1037" s="10"/>
      <c r="BL1037" s="10"/>
      <c r="BM1037" s="10"/>
      <c r="BN1037" s="10"/>
      <c r="BO1037" s="10"/>
      <c r="BP1037" s="10"/>
      <c r="BQ1037" s="10"/>
      <c r="BR1037" s="10"/>
      <c r="BU1037" s="66"/>
    </row>
    <row r="1038" spans="22:73" s="6" customFormat="1" x14ac:dyDescent="0.3">
      <c r="V1038" s="21"/>
      <c r="W1038" s="22"/>
      <c r="X1038" s="22"/>
      <c r="Y1038" s="22"/>
      <c r="Z1038" s="22"/>
      <c r="AA1038" s="22"/>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C1038" s="10"/>
      <c r="BD1038" s="10"/>
      <c r="BE1038" s="10"/>
      <c r="BF1038" s="10"/>
      <c r="BG1038" s="10"/>
      <c r="BH1038" s="10"/>
      <c r="BI1038" s="10"/>
      <c r="BL1038" s="10"/>
      <c r="BM1038" s="10"/>
      <c r="BN1038" s="10"/>
      <c r="BO1038" s="10"/>
      <c r="BP1038" s="10"/>
      <c r="BQ1038" s="10"/>
      <c r="BR1038" s="10"/>
      <c r="BU1038" s="66"/>
    </row>
    <row r="1039" spans="22:73" s="6" customFormat="1" x14ac:dyDescent="0.3">
      <c r="V1039" s="21"/>
      <c r="W1039" s="22"/>
      <c r="X1039" s="22"/>
      <c r="Y1039" s="22"/>
      <c r="Z1039" s="22"/>
      <c r="AA1039" s="22"/>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C1039" s="10"/>
      <c r="BD1039" s="10"/>
      <c r="BE1039" s="10"/>
      <c r="BF1039" s="10"/>
      <c r="BG1039" s="10"/>
      <c r="BH1039" s="10"/>
      <c r="BI1039" s="10"/>
      <c r="BL1039" s="10"/>
      <c r="BM1039" s="10"/>
      <c r="BN1039" s="10"/>
      <c r="BO1039" s="10"/>
      <c r="BP1039" s="10"/>
      <c r="BQ1039" s="10"/>
      <c r="BR1039" s="10"/>
      <c r="BU1039" s="66"/>
    </row>
    <row r="1040" spans="22:73" s="6" customFormat="1" x14ac:dyDescent="0.3">
      <c r="V1040" s="21"/>
      <c r="W1040" s="22"/>
      <c r="X1040" s="22"/>
      <c r="Y1040" s="22"/>
      <c r="Z1040" s="22"/>
      <c r="AA1040" s="22"/>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C1040" s="10"/>
      <c r="BD1040" s="10"/>
      <c r="BE1040" s="10"/>
      <c r="BF1040" s="10"/>
      <c r="BG1040" s="10"/>
      <c r="BH1040" s="10"/>
      <c r="BI1040" s="10"/>
      <c r="BL1040" s="10"/>
      <c r="BM1040" s="10"/>
      <c r="BN1040" s="10"/>
      <c r="BO1040" s="10"/>
      <c r="BP1040" s="10"/>
      <c r="BQ1040" s="10"/>
      <c r="BR1040" s="10"/>
      <c r="BU1040" s="66"/>
    </row>
    <row r="1041" spans="22:73" s="6" customFormat="1" x14ac:dyDescent="0.3">
      <c r="V1041" s="21"/>
      <c r="W1041" s="22"/>
      <c r="X1041" s="22"/>
      <c r="Y1041" s="22"/>
      <c r="Z1041" s="22"/>
      <c r="AA1041" s="22"/>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C1041" s="10"/>
      <c r="BD1041" s="10"/>
      <c r="BE1041" s="10"/>
      <c r="BF1041" s="10"/>
      <c r="BG1041" s="10"/>
      <c r="BH1041" s="10"/>
      <c r="BI1041" s="10"/>
      <c r="BL1041" s="10"/>
      <c r="BM1041" s="10"/>
      <c r="BN1041" s="10"/>
      <c r="BO1041" s="10"/>
      <c r="BP1041" s="10"/>
      <c r="BQ1041" s="10"/>
      <c r="BR1041" s="10"/>
      <c r="BU1041" s="66"/>
    </row>
    <row r="1042" spans="22:73" s="6" customFormat="1" x14ac:dyDescent="0.3">
      <c r="V1042" s="21"/>
      <c r="W1042" s="22"/>
      <c r="X1042" s="22"/>
      <c r="Y1042" s="22"/>
      <c r="Z1042" s="22"/>
      <c r="AA1042" s="22"/>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C1042" s="10"/>
      <c r="BD1042" s="10"/>
      <c r="BE1042" s="10"/>
      <c r="BF1042" s="10"/>
      <c r="BG1042" s="10"/>
      <c r="BH1042" s="10"/>
      <c r="BI1042" s="10"/>
      <c r="BL1042" s="10"/>
      <c r="BM1042" s="10"/>
      <c r="BN1042" s="10"/>
      <c r="BO1042" s="10"/>
      <c r="BP1042" s="10"/>
      <c r="BQ1042" s="10"/>
      <c r="BR1042" s="10"/>
      <c r="BU1042" s="66"/>
    </row>
    <row r="1043" spans="22:73" s="6" customFormat="1" x14ac:dyDescent="0.3">
      <c r="V1043" s="21"/>
      <c r="W1043" s="22"/>
      <c r="X1043" s="22"/>
      <c r="Y1043" s="22"/>
      <c r="Z1043" s="22"/>
      <c r="AA1043" s="22"/>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C1043" s="10"/>
      <c r="BD1043" s="10"/>
      <c r="BE1043" s="10"/>
      <c r="BF1043" s="10"/>
      <c r="BG1043" s="10"/>
      <c r="BH1043" s="10"/>
      <c r="BI1043" s="10"/>
      <c r="BL1043" s="10"/>
      <c r="BM1043" s="10"/>
      <c r="BN1043" s="10"/>
      <c r="BO1043" s="10"/>
      <c r="BP1043" s="10"/>
      <c r="BQ1043" s="10"/>
      <c r="BR1043" s="10"/>
      <c r="BU1043" s="66"/>
    </row>
    <row r="1044" spans="22:73" s="6" customFormat="1" x14ac:dyDescent="0.3">
      <c r="V1044" s="21"/>
      <c r="W1044" s="22"/>
      <c r="X1044" s="22"/>
      <c r="Y1044" s="22"/>
      <c r="Z1044" s="22"/>
      <c r="AA1044" s="22"/>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C1044" s="10"/>
      <c r="BD1044" s="10"/>
      <c r="BE1044" s="10"/>
      <c r="BF1044" s="10"/>
      <c r="BG1044" s="10"/>
      <c r="BH1044" s="10"/>
      <c r="BI1044" s="10"/>
      <c r="BL1044" s="10"/>
      <c r="BM1044" s="10"/>
      <c r="BN1044" s="10"/>
      <c r="BO1044" s="10"/>
      <c r="BP1044" s="10"/>
      <c r="BQ1044" s="10"/>
      <c r="BR1044" s="10"/>
      <c r="BU1044" s="66"/>
    </row>
    <row r="1045" spans="22:73" s="6" customFormat="1" x14ac:dyDescent="0.3">
      <c r="V1045" s="21"/>
      <c r="W1045" s="22"/>
      <c r="X1045" s="22"/>
      <c r="Y1045" s="22"/>
      <c r="Z1045" s="22"/>
      <c r="AA1045" s="22"/>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C1045" s="10"/>
      <c r="BD1045" s="10"/>
      <c r="BE1045" s="10"/>
      <c r="BF1045" s="10"/>
      <c r="BG1045" s="10"/>
      <c r="BH1045" s="10"/>
      <c r="BI1045" s="10"/>
      <c r="BL1045" s="10"/>
      <c r="BM1045" s="10"/>
      <c r="BN1045" s="10"/>
      <c r="BO1045" s="10"/>
      <c r="BP1045" s="10"/>
      <c r="BQ1045" s="10"/>
      <c r="BR1045" s="10"/>
      <c r="BU1045" s="66"/>
    </row>
    <row r="1046" spans="22:73" s="6" customFormat="1" x14ac:dyDescent="0.3">
      <c r="V1046" s="21"/>
      <c r="W1046" s="22"/>
      <c r="X1046" s="22"/>
      <c r="Y1046" s="22"/>
      <c r="Z1046" s="22"/>
      <c r="AA1046" s="22"/>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C1046" s="10"/>
      <c r="BD1046" s="10"/>
      <c r="BE1046" s="10"/>
      <c r="BF1046" s="10"/>
      <c r="BG1046" s="10"/>
      <c r="BH1046" s="10"/>
      <c r="BI1046" s="10"/>
      <c r="BL1046" s="10"/>
      <c r="BM1046" s="10"/>
      <c r="BN1046" s="10"/>
      <c r="BO1046" s="10"/>
      <c r="BP1046" s="10"/>
      <c r="BQ1046" s="10"/>
      <c r="BR1046" s="10"/>
      <c r="BU1046" s="66"/>
    </row>
    <row r="1047" spans="22:73" s="6" customFormat="1" x14ac:dyDescent="0.3">
      <c r="V1047" s="21"/>
      <c r="W1047" s="22"/>
      <c r="X1047" s="22"/>
      <c r="Y1047" s="22"/>
      <c r="Z1047" s="22"/>
      <c r="AA1047" s="22"/>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C1047" s="10"/>
      <c r="BD1047" s="10"/>
      <c r="BE1047" s="10"/>
      <c r="BF1047" s="10"/>
      <c r="BG1047" s="10"/>
      <c r="BH1047" s="10"/>
      <c r="BI1047" s="10"/>
      <c r="BL1047" s="10"/>
      <c r="BM1047" s="10"/>
      <c r="BN1047" s="10"/>
      <c r="BO1047" s="10"/>
      <c r="BP1047" s="10"/>
      <c r="BQ1047" s="10"/>
      <c r="BR1047" s="10"/>
      <c r="BU1047" s="66"/>
    </row>
    <row r="1048" spans="22:73" s="6" customFormat="1" x14ac:dyDescent="0.3">
      <c r="V1048" s="21"/>
      <c r="W1048" s="22"/>
      <c r="X1048" s="22"/>
      <c r="Y1048" s="22"/>
      <c r="Z1048" s="22"/>
      <c r="AA1048" s="22"/>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C1048" s="10"/>
      <c r="BD1048" s="10"/>
      <c r="BE1048" s="10"/>
      <c r="BF1048" s="10"/>
      <c r="BG1048" s="10"/>
      <c r="BH1048" s="10"/>
      <c r="BI1048" s="10"/>
      <c r="BL1048" s="10"/>
      <c r="BM1048" s="10"/>
      <c r="BN1048" s="10"/>
      <c r="BO1048" s="10"/>
      <c r="BP1048" s="10"/>
      <c r="BQ1048" s="10"/>
      <c r="BR1048" s="10"/>
      <c r="BU1048" s="66"/>
    </row>
    <row r="1049" spans="22:73" s="6" customFormat="1" x14ac:dyDescent="0.3">
      <c r="V1049" s="21"/>
      <c r="W1049" s="22"/>
      <c r="X1049" s="22"/>
      <c r="Y1049" s="22"/>
      <c r="Z1049" s="22"/>
      <c r="AA1049" s="22"/>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C1049" s="10"/>
      <c r="BD1049" s="10"/>
      <c r="BE1049" s="10"/>
      <c r="BF1049" s="10"/>
      <c r="BG1049" s="10"/>
      <c r="BH1049" s="10"/>
      <c r="BI1049" s="10"/>
      <c r="BL1049" s="10"/>
      <c r="BM1049" s="10"/>
      <c r="BN1049" s="10"/>
      <c r="BO1049" s="10"/>
      <c r="BP1049" s="10"/>
      <c r="BQ1049" s="10"/>
      <c r="BR1049" s="10"/>
      <c r="BU1049" s="66"/>
    </row>
    <row r="1050" spans="22:73" s="6" customFormat="1" x14ac:dyDescent="0.3">
      <c r="V1050" s="21"/>
      <c r="W1050" s="22"/>
      <c r="X1050" s="22"/>
      <c r="Y1050" s="22"/>
      <c r="Z1050" s="22"/>
      <c r="AA1050" s="22"/>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C1050" s="10"/>
      <c r="BD1050" s="10"/>
      <c r="BE1050" s="10"/>
      <c r="BF1050" s="10"/>
      <c r="BG1050" s="10"/>
      <c r="BH1050" s="10"/>
      <c r="BI1050" s="10"/>
      <c r="BL1050" s="10"/>
      <c r="BM1050" s="10"/>
      <c r="BN1050" s="10"/>
      <c r="BO1050" s="10"/>
      <c r="BP1050" s="10"/>
      <c r="BQ1050" s="10"/>
      <c r="BR1050" s="10"/>
      <c r="BU1050" s="66"/>
    </row>
    <row r="1051" spans="22:73" s="6" customFormat="1" x14ac:dyDescent="0.3">
      <c r="V1051" s="21"/>
      <c r="W1051" s="22"/>
      <c r="X1051" s="22"/>
      <c r="Y1051" s="22"/>
      <c r="Z1051" s="22"/>
      <c r="AA1051" s="22"/>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C1051" s="10"/>
      <c r="BD1051" s="10"/>
      <c r="BE1051" s="10"/>
      <c r="BF1051" s="10"/>
      <c r="BG1051" s="10"/>
      <c r="BH1051" s="10"/>
      <c r="BI1051" s="10"/>
      <c r="BL1051" s="10"/>
      <c r="BM1051" s="10"/>
      <c r="BN1051" s="10"/>
      <c r="BO1051" s="10"/>
      <c r="BP1051" s="10"/>
      <c r="BQ1051" s="10"/>
      <c r="BR1051" s="10"/>
      <c r="BU1051" s="66"/>
    </row>
    <row r="1052" spans="22:73" s="6" customFormat="1" x14ac:dyDescent="0.3">
      <c r="V1052" s="21"/>
      <c r="W1052" s="22"/>
      <c r="X1052" s="22"/>
      <c r="Y1052" s="22"/>
      <c r="Z1052" s="22"/>
      <c r="AA1052" s="22"/>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C1052" s="10"/>
      <c r="BD1052" s="10"/>
      <c r="BE1052" s="10"/>
      <c r="BF1052" s="10"/>
      <c r="BG1052" s="10"/>
      <c r="BH1052" s="10"/>
      <c r="BI1052" s="10"/>
      <c r="BL1052" s="10"/>
      <c r="BM1052" s="10"/>
      <c r="BN1052" s="10"/>
      <c r="BO1052" s="10"/>
      <c r="BP1052" s="10"/>
      <c r="BQ1052" s="10"/>
      <c r="BR1052" s="10"/>
      <c r="BU1052" s="66"/>
    </row>
    <row r="1053" spans="22:73" s="6" customFormat="1" x14ac:dyDescent="0.3">
      <c r="V1053" s="21"/>
      <c r="W1053" s="22"/>
      <c r="X1053" s="22"/>
      <c r="Y1053" s="22"/>
      <c r="Z1053" s="22"/>
      <c r="AA1053" s="22"/>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C1053" s="10"/>
      <c r="BD1053" s="10"/>
      <c r="BE1053" s="10"/>
      <c r="BF1053" s="10"/>
      <c r="BG1053" s="10"/>
      <c r="BH1053" s="10"/>
      <c r="BI1053" s="10"/>
      <c r="BL1053" s="10"/>
      <c r="BM1053" s="10"/>
      <c r="BN1053" s="10"/>
      <c r="BO1053" s="10"/>
      <c r="BP1053" s="10"/>
      <c r="BQ1053" s="10"/>
      <c r="BR1053" s="10"/>
      <c r="BU1053" s="66"/>
    </row>
    <row r="1054" spans="22:73" s="6" customFormat="1" x14ac:dyDescent="0.3">
      <c r="V1054" s="21"/>
      <c r="W1054" s="22"/>
      <c r="X1054" s="22"/>
      <c r="Y1054" s="22"/>
      <c r="Z1054" s="22"/>
      <c r="AA1054" s="22"/>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C1054" s="10"/>
      <c r="BD1054" s="10"/>
      <c r="BE1054" s="10"/>
      <c r="BF1054" s="10"/>
      <c r="BG1054" s="10"/>
      <c r="BH1054" s="10"/>
      <c r="BI1054" s="10"/>
      <c r="BL1054" s="10"/>
      <c r="BM1054" s="10"/>
      <c r="BN1054" s="10"/>
      <c r="BO1054" s="10"/>
      <c r="BP1054" s="10"/>
      <c r="BQ1054" s="10"/>
      <c r="BR1054" s="10"/>
      <c r="BU1054" s="66"/>
    </row>
    <row r="1055" spans="22:73" s="6" customFormat="1" x14ac:dyDescent="0.3">
      <c r="V1055" s="21"/>
      <c r="W1055" s="22"/>
      <c r="X1055" s="22"/>
      <c r="Y1055" s="22"/>
      <c r="Z1055" s="22"/>
      <c r="AA1055" s="22"/>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C1055" s="10"/>
      <c r="BD1055" s="10"/>
      <c r="BE1055" s="10"/>
      <c r="BF1055" s="10"/>
      <c r="BG1055" s="10"/>
      <c r="BH1055" s="10"/>
      <c r="BI1055" s="10"/>
      <c r="BL1055" s="10"/>
      <c r="BM1055" s="10"/>
      <c r="BN1055" s="10"/>
      <c r="BO1055" s="10"/>
      <c r="BP1055" s="10"/>
      <c r="BQ1055" s="10"/>
      <c r="BR1055" s="10"/>
      <c r="BU1055" s="66"/>
    </row>
    <row r="1056" spans="22:73" s="6" customFormat="1" x14ac:dyDescent="0.3">
      <c r="V1056" s="21"/>
      <c r="W1056" s="22"/>
      <c r="X1056" s="22"/>
      <c r="Y1056" s="22"/>
      <c r="Z1056" s="22"/>
      <c r="AA1056" s="22"/>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C1056" s="10"/>
      <c r="BD1056" s="10"/>
      <c r="BE1056" s="10"/>
      <c r="BF1056" s="10"/>
      <c r="BG1056" s="10"/>
      <c r="BH1056" s="10"/>
      <c r="BI1056" s="10"/>
      <c r="BL1056" s="10"/>
      <c r="BM1056" s="10"/>
      <c r="BN1056" s="10"/>
      <c r="BO1056" s="10"/>
      <c r="BP1056" s="10"/>
      <c r="BQ1056" s="10"/>
      <c r="BR1056" s="10"/>
      <c r="BU1056" s="66"/>
    </row>
    <row r="1057" spans="22:73" s="6" customFormat="1" x14ac:dyDescent="0.3">
      <c r="V1057" s="21"/>
      <c r="W1057" s="22"/>
      <c r="X1057" s="22"/>
      <c r="Y1057" s="22"/>
      <c r="Z1057" s="22"/>
      <c r="AA1057" s="22"/>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C1057" s="10"/>
      <c r="BD1057" s="10"/>
      <c r="BE1057" s="10"/>
      <c r="BF1057" s="10"/>
      <c r="BG1057" s="10"/>
      <c r="BH1057" s="10"/>
      <c r="BI1057" s="10"/>
      <c r="BL1057" s="10"/>
      <c r="BM1057" s="10"/>
      <c r="BN1057" s="10"/>
      <c r="BO1057" s="10"/>
      <c r="BP1057" s="10"/>
      <c r="BQ1057" s="10"/>
      <c r="BR1057" s="10"/>
      <c r="BU1057" s="66"/>
    </row>
    <row r="1058" spans="22:73" s="6" customFormat="1" x14ac:dyDescent="0.3">
      <c r="V1058" s="21"/>
      <c r="W1058" s="22"/>
      <c r="X1058" s="22"/>
      <c r="Y1058" s="22"/>
      <c r="Z1058" s="22"/>
      <c r="AA1058" s="22"/>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C1058" s="10"/>
      <c r="BD1058" s="10"/>
      <c r="BE1058" s="10"/>
      <c r="BF1058" s="10"/>
      <c r="BG1058" s="10"/>
      <c r="BH1058" s="10"/>
      <c r="BI1058" s="10"/>
      <c r="BL1058" s="10"/>
      <c r="BM1058" s="10"/>
      <c r="BN1058" s="10"/>
      <c r="BO1058" s="10"/>
      <c r="BP1058" s="10"/>
      <c r="BQ1058" s="10"/>
      <c r="BR1058" s="10"/>
      <c r="BU1058" s="66"/>
    </row>
    <row r="1059" spans="22:73" s="6" customFormat="1" x14ac:dyDescent="0.3">
      <c r="V1059" s="21"/>
      <c r="W1059" s="22"/>
      <c r="X1059" s="22"/>
      <c r="Y1059" s="22"/>
      <c r="Z1059" s="22"/>
      <c r="AA1059" s="22"/>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C1059" s="10"/>
      <c r="BD1059" s="10"/>
      <c r="BE1059" s="10"/>
      <c r="BF1059" s="10"/>
      <c r="BG1059" s="10"/>
      <c r="BH1059" s="10"/>
      <c r="BI1059" s="10"/>
      <c r="BL1059" s="10"/>
      <c r="BM1059" s="10"/>
      <c r="BN1059" s="10"/>
      <c r="BO1059" s="10"/>
      <c r="BP1059" s="10"/>
      <c r="BQ1059" s="10"/>
      <c r="BR1059" s="10"/>
      <c r="BU1059" s="66"/>
    </row>
    <row r="1060" spans="22:73" s="6" customFormat="1" x14ac:dyDescent="0.3">
      <c r="V1060" s="21"/>
      <c r="W1060" s="22"/>
      <c r="X1060" s="22"/>
      <c r="Y1060" s="22"/>
      <c r="Z1060" s="22"/>
      <c r="AA1060" s="22"/>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C1060" s="10"/>
      <c r="BD1060" s="10"/>
      <c r="BE1060" s="10"/>
      <c r="BF1060" s="10"/>
      <c r="BG1060" s="10"/>
      <c r="BH1060" s="10"/>
      <c r="BI1060" s="10"/>
      <c r="BL1060" s="10"/>
      <c r="BM1060" s="10"/>
      <c r="BN1060" s="10"/>
      <c r="BO1060" s="10"/>
      <c r="BP1060" s="10"/>
      <c r="BQ1060" s="10"/>
      <c r="BR1060" s="10"/>
      <c r="BU1060" s="66"/>
    </row>
    <row r="1061" spans="22:73" s="6" customFormat="1" x14ac:dyDescent="0.3">
      <c r="V1061" s="21"/>
      <c r="W1061" s="22"/>
      <c r="X1061" s="22"/>
      <c r="Y1061" s="22"/>
      <c r="Z1061" s="22"/>
      <c r="AA1061" s="22"/>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C1061" s="10"/>
      <c r="BD1061" s="10"/>
      <c r="BE1061" s="10"/>
      <c r="BF1061" s="10"/>
      <c r="BG1061" s="10"/>
      <c r="BH1061" s="10"/>
      <c r="BI1061" s="10"/>
      <c r="BL1061" s="10"/>
      <c r="BM1061" s="10"/>
      <c r="BN1061" s="10"/>
      <c r="BO1061" s="10"/>
      <c r="BP1061" s="10"/>
      <c r="BQ1061" s="10"/>
      <c r="BR1061" s="10"/>
      <c r="BU1061" s="66"/>
    </row>
    <row r="1062" spans="22:73" s="6" customFormat="1" x14ac:dyDescent="0.3">
      <c r="V1062" s="21"/>
      <c r="W1062" s="22"/>
      <c r="X1062" s="22"/>
      <c r="Y1062" s="22"/>
      <c r="Z1062" s="22"/>
      <c r="AA1062" s="22"/>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C1062" s="10"/>
      <c r="BD1062" s="10"/>
      <c r="BE1062" s="10"/>
      <c r="BF1062" s="10"/>
      <c r="BG1062" s="10"/>
      <c r="BH1062" s="10"/>
      <c r="BI1062" s="10"/>
      <c r="BL1062" s="10"/>
      <c r="BM1062" s="10"/>
      <c r="BN1062" s="10"/>
      <c r="BO1062" s="10"/>
      <c r="BP1062" s="10"/>
      <c r="BQ1062" s="10"/>
      <c r="BR1062" s="10"/>
      <c r="BU1062" s="66"/>
    </row>
    <row r="1063" spans="22:73" s="6" customFormat="1" x14ac:dyDescent="0.3">
      <c r="V1063" s="21"/>
      <c r="W1063" s="22"/>
      <c r="X1063" s="22"/>
      <c r="Y1063" s="22"/>
      <c r="Z1063" s="22"/>
      <c r="AA1063" s="22"/>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C1063" s="10"/>
      <c r="BD1063" s="10"/>
      <c r="BE1063" s="10"/>
      <c r="BF1063" s="10"/>
      <c r="BG1063" s="10"/>
      <c r="BH1063" s="10"/>
      <c r="BI1063" s="10"/>
      <c r="BL1063" s="10"/>
      <c r="BM1063" s="10"/>
      <c r="BN1063" s="10"/>
      <c r="BO1063" s="10"/>
      <c r="BP1063" s="10"/>
      <c r="BQ1063" s="10"/>
      <c r="BR1063" s="10"/>
      <c r="BU1063" s="66"/>
    </row>
    <row r="1064" spans="22:73" s="6" customFormat="1" x14ac:dyDescent="0.3">
      <c r="V1064" s="21"/>
      <c r="W1064" s="22"/>
      <c r="X1064" s="22"/>
      <c r="Y1064" s="22"/>
      <c r="Z1064" s="22"/>
      <c r="AA1064" s="22"/>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C1064" s="10"/>
      <c r="BD1064" s="10"/>
      <c r="BE1064" s="10"/>
      <c r="BF1064" s="10"/>
      <c r="BG1064" s="10"/>
      <c r="BH1064" s="10"/>
      <c r="BI1064" s="10"/>
      <c r="BL1064" s="10"/>
      <c r="BM1064" s="10"/>
      <c r="BN1064" s="10"/>
      <c r="BO1064" s="10"/>
      <c r="BP1064" s="10"/>
      <c r="BQ1064" s="10"/>
      <c r="BR1064" s="10"/>
      <c r="BU1064" s="66"/>
    </row>
    <row r="1065" spans="22:73" s="6" customFormat="1" x14ac:dyDescent="0.3">
      <c r="V1065" s="21"/>
      <c r="W1065" s="22"/>
      <c r="X1065" s="22"/>
      <c r="Y1065" s="22"/>
      <c r="Z1065" s="22"/>
      <c r="AA1065" s="22"/>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C1065" s="10"/>
      <c r="BD1065" s="10"/>
      <c r="BE1065" s="10"/>
      <c r="BF1065" s="10"/>
      <c r="BG1065" s="10"/>
      <c r="BH1065" s="10"/>
      <c r="BI1065" s="10"/>
      <c r="BL1065" s="10"/>
      <c r="BM1065" s="10"/>
      <c r="BN1065" s="10"/>
      <c r="BO1065" s="10"/>
      <c r="BP1065" s="10"/>
      <c r="BQ1065" s="10"/>
      <c r="BR1065" s="10"/>
      <c r="BU1065" s="66"/>
    </row>
    <row r="1066" spans="22:73" s="6" customFormat="1" x14ac:dyDescent="0.3">
      <c r="V1066" s="21"/>
      <c r="W1066" s="22"/>
      <c r="X1066" s="22"/>
      <c r="Y1066" s="22"/>
      <c r="Z1066" s="22"/>
      <c r="AA1066" s="22"/>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C1066" s="10"/>
      <c r="BD1066" s="10"/>
      <c r="BE1066" s="10"/>
      <c r="BF1066" s="10"/>
      <c r="BG1066" s="10"/>
      <c r="BH1066" s="10"/>
      <c r="BI1066" s="10"/>
      <c r="BL1066" s="10"/>
      <c r="BM1066" s="10"/>
      <c r="BN1066" s="10"/>
      <c r="BO1066" s="10"/>
      <c r="BP1066" s="10"/>
      <c r="BQ1066" s="10"/>
      <c r="BR1066" s="10"/>
      <c r="BU1066" s="66"/>
    </row>
    <row r="1067" spans="22:73" s="6" customFormat="1" x14ac:dyDescent="0.3">
      <c r="V1067" s="21"/>
      <c r="W1067" s="22"/>
      <c r="X1067" s="22"/>
      <c r="Y1067" s="22"/>
      <c r="Z1067" s="22"/>
      <c r="AA1067" s="22"/>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C1067" s="10"/>
      <c r="BD1067" s="10"/>
      <c r="BE1067" s="10"/>
      <c r="BF1067" s="10"/>
      <c r="BG1067" s="10"/>
      <c r="BH1067" s="10"/>
      <c r="BI1067" s="10"/>
      <c r="BL1067" s="10"/>
      <c r="BM1067" s="10"/>
      <c r="BN1067" s="10"/>
      <c r="BO1067" s="10"/>
      <c r="BP1067" s="10"/>
      <c r="BQ1067" s="10"/>
      <c r="BR1067" s="10"/>
      <c r="BU1067" s="66"/>
    </row>
    <row r="1068" spans="22:73" s="6" customFormat="1" x14ac:dyDescent="0.3">
      <c r="V1068" s="21"/>
      <c r="W1068" s="22"/>
      <c r="X1068" s="22"/>
      <c r="Y1068" s="22"/>
      <c r="Z1068" s="22"/>
      <c r="AA1068" s="22"/>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C1068" s="10"/>
      <c r="BD1068" s="10"/>
      <c r="BE1068" s="10"/>
      <c r="BF1068" s="10"/>
      <c r="BG1068" s="10"/>
      <c r="BH1068" s="10"/>
      <c r="BI1068" s="10"/>
      <c r="BL1068" s="10"/>
      <c r="BM1068" s="10"/>
      <c r="BN1068" s="10"/>
      <c r="BO1068" s="10"/>
      <c r="BP1068" s="10"/>
      <c r="BQ1068" s="10"/>
      <c r="BR1068" s="10"/>
      <c r="BU1068" s="66"/>
    </row>
    <row r="1069" spans="22:73" s="6" customFormat="1" x14ac:dyDescent="0.3">
      <c r="V1069" s="21"/>
      <c r="W1069" s="22"/>
      <c r="X1069" s="22"/>
      <c r="Y1069" s="22"/>
      <c r="Z1069" s="22"/>
      <c r="AA1069" s="22"/>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C1069" s="10"/>
      <c r="BD1069" s="10"/>
      <c r="BE1069" s="10"/>
      <c r="BF1069" s="10"/>
      <c r="BG1069" s="10"/>
      <c r="BH1069" s="10"/>
      <c r="BI1069" s="10"/>
      <c r="BL1069" s="10"/>
      <c r="BM1069" s="10"/>
      <c r="BN1069" s="10"/>
      <c r="BO1069" s="10"/>
      <c r="BP1069" s="10"/>
      <c r="BQ1069" s="10"/>
      <c r="BR1069" s="10"/>
      <c r="BU1069" s="66"/>
    </row>
    <row r="1070" spans="22:73" s="6" customFormat="1" x14ac:dyDescent="0.3">
      <c r="V1070" s="21"/>
      <c r="W1070" s="22"/>
      <c r="X1070" s="22"/>
      <c r="Y1070" s="22"/>
      <c r="Z1070" s="22"/>
      <c r="AA1070" s="22"/>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C1070" s="10"/>
      <c r="BD1070" s="10"/>
      <c r="BE1070" s="10"/>
      <c r="BF1070" s="10"/>
      <c r="BG1070" s="10"/>
      <c r="BH1070" s="10"/>
      <c r="BI1070" s="10"/>
      <c r="BL1070" s="10"/>
      <c r="BM1070" s="10"/>
      <c r="BN1070" s="10"/>
      <c r="BO1070" s="10"/>
      <c r="BP1070" s="10"/>
      <c r="BQ1070" s="10"/>
      <c r="BR1070" s="10"/>
      <c r="BU1070" s="66"/>
    </row>
    <row r="1071" spans="22:73" s="6" customFormat="1" x14ac:dyDescent="0.3">
      <c r="V1071" s="21"/>
      <c r="W1071" s="22"/>
      <c r="X1071" s="22"/>
      <c r="Y1071" s="22"/>
      <c r="Z1071" s="22"/>
      <c r="AA1071" s="22"/>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C1071" s="10"/>
      <c r="BD1071" s="10"/>
      <c r="BE1071" s="10"/>
      <c r="BF1071" s="10"/>
      <c r="BG1071" s="10"/>
      <c r="BH1071" s="10"/>
      <c r="BI1071" s="10"/>
      <c r="BL1071" s="10"/>
      <c r="BM1071" s="10"/>
      <c r="BN1071" s="10"/>
      <c r="BO1071" s="10"/>
      <c r="BP1071" s="10"/>
      <c r="BQ1071" s="10"/>
      <c r="BR1071" s="10"/>
      <c r="BU1071" s="66"/>
    </row>
    <row r="1072" spans="22:73" s="6" customFormat="1" x14ac:dyDescent="0.3">
      <c r="V1072" s="21"/>
      <c r="W1072" s="22"/>
      <c r="X1072" s="22"/>
      <c r="Y1072" s="22"/>
      <c r="Z1072" s="22"/>
      <c r="AA1072" s="22"/>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C1072" s="10"/>
      <c r="BD1072" s="10"/>
      <c r="BE1072" s="10"/>
      <c r="BF1072" s="10"/>
      <c r="BG1072" s="10"/>
      <c r="BH1072" s="10"/>
      <c r="BI1072" s="10"/>
      <c r="BL1072" s="10"/>
      <c r="BM1072" s="10"/>
      <c r="BN1072" s="10"/>
      <c r="BO1072" s="10"/>
      <c r="BP1072" s="10"/>
      <c r="BQ1072" s="10"/>
      <c r="BR1072" s="10"/>
      <c r="BU1072" s="66"/>
    </row>
    <row r="1073" spans="22:73" s="6" customFormat="1" x14ac:dyDescent="0.3">
      <c r="V1073" s="21"/>
      <c r="W1073" s="22"/>
      <c r="X1073" s="22"/>
      <c r="Y1073" s="22"/>
      <c r="Z1073" s="22"/>
      <c r="AA1073" s="22"/>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C1073" s="10"/>
      <c r="BD1073" s="10"/>
      <c r="BE1073" s="10"/>
      <c r="BF1073" s="10"/>
      <c r="BG1073" s="10"/>
      <c r="BH1073" s="10"/>
      <c r="BI1073" s="10"/>
      <c r="BL1073" s="10"/>
      <c r="BM1073" s="10"/>
      <c r="BN1073" s="10"/>
      <c r="BO1073" s="10"/>
      <c r="BP1073" s="10"/>
      <c r="BQ1073" s="10"/>
      <c r="BR1073" s="10"/>
      <c r="BU1073" s="66"/>
    </row>
    <row r="1074" spans="22:73" s="6" customFormat="1" x14ac:dyDescent="0.3">
      <c r="V1074" s="21"/>
      <c r="W1074" s="22"/>
      <c r="X1074" s="22"/>
      <c r="Y1074" s="22"/>
      <c r="Z1074" s="22"/>
      <c r="AA1074" s="22"/>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C1074" s="10"/>
      <c r="BD1074" s="10"/>
      <c r="BE1074" s="10"/>
      <c r="BF1074" s="10"/>
      <c r="BG1074" s="10"/>
      <c r="BH1074" s="10"/>
      <c r="BI1074" s="10"/>
      <c r="BL1074" s="10"/>
      <c r="BM1074" s="10"/>
      <c r="BN1074" s="10"/>
      <c r="BO1074" s="10"/>
      <c r="BP1074" s="10"/>
      <c r="BQ1074" s="10"/>
      <c r="BR1074" s="10"/>
      <c r="BU1074" s="66"/>
    </row>
    <row r="1075" spans="22:73" s="6" customFormat="1" x14ac:dyDescent="0.3">
      <c r="V1075" s="21"/>
      <c r="W1075" s="22"/>
      <c r="X1075" s="22"/>
      <c r="Y1075" s="22"/>
      <c r="Z1075" s="22"/>
      <c r="AA1075" s="22"/>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C1075" s="10"/>
      <c r="BD1075" s="10"/>
      <c r="BE1075" s="10"/>
      <c r="BF1075" s="10"/>
      <c r="BG1075" s="10"/>
      <c r="BH1075" s="10"/>
      <c r="BI1075" s="10"/>
      <c r="BL1075" s="10"/>
      <c r="BM1075" s="10"/>
      <c r="BN1075" s="10"/>
      <c r="BO1075" s="10"/>
      <c r="BP1075" s="10"/>
      <c r="BQ1075" s="10"/>
      <c r="BR1075" s="10"/>
      <c r="BU1075" s="66"/>
    </row>
    <row r="1076" spans="22:73" s="6" customFormat="1" x14ac:dyDescent="0.3">
      <c r="V1076" s="21"/>
      <c r="W1076" s="22"/>
      <c r="X1076" s="22"/>
      <c r="Y1076" s="22"/>
      <c r="Z1076" s="22"/>
      <c r="AA1076" s="22"/>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C1076" s="10"/>
      <c r="BD1076" s="10"/>
      <c r="BE1076" s="10"/>
      <c r="BF1076" s="10"/>
      <c r="BG1076" s="10"/>
      <c r="BH1076" s="10"/>
      <c r="BI1076" s="10"/>
      <c r="BL1076" s="10"/>
      <c r="BM1076" s="10"/>
      <c r="BN1076" s="10"/>
      <c r="BO1076" s="10"/>
      <c r="BP1076" s="10"/>
      <c r="BQ1076" s="10"/>
      <c r="BR1076" s="10"/>
      <c r="BU1076" s="66"/>
    </row>
    <row r="1077" spans="22:73" s="6" customFormat="1" x14ac:dyDescent="0.3">
      <c r="V1077" s="21"/>
      <c r="W1077" s="22"/>
      <c r="X1077" s="22"/>
      <c r="Y1077" s="22"/>
      <c r="Z1077" s="22"/>
      <c r="AA1077" s="22"/>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C1077" s="10"/>
      <c r="BD1077" s="10"/>
      <c r="BE1077" s="10"/>
      <c r="BF1077" s="10"/>
      <c r="BG1077" s="10"/>
      <c r="BH1077" s="10"/>
      <c r="BI1077" s="10"/>
      <c r="BL1077" s="10"/>
      <c r="BM1077" s="10"/>
      <c r="BN1077" s="10"/>
      <c r="BO1077" s="10"/>
      <c r="BP1077" s="10"/>
      <c r="BQ1077" s="10"/>
      <c r="BR1077" s="10"/>
      <c r="BU1077" s="66"/>
    </row>
    <row r="1078" spans="22:73" s="6" customFormat="1" x14ac:dyDescent="0.3">
      <c r="V1078" s="21"/>
      <c r="W1078" s="22"/>
      <c r="X1078" s="22"/>
      <c r="Y1078" s="22"/>
      <c r="Z1078" s="22"/>
      <c r="AA1078" s="22"/>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C1078" s="10"/>
      <c r="BD1078" s="10"/>
      <c r="BE1078" s="10"/>
      <c r="BF1078" s="10"/>
      <c r="BG1078" s="10"/>
      <c r="BH1078" s="10"/>
      <c r="BI1078" s="10"/>
      <c r="BL1078" s="10"/>
      <c r="BM1078" s="10"/>
      <c r="BN1078" s="10"/>
      <c r="BO1078" s="10"/>
      <c r="BP1078" s="10"/>
      <c r="BQ1078" s="10"/>
      <c r="BR1078" s="10"/>
      <c r="BU1078" s="66"/>
    </row>
    <row r="1079" spans="22:73" s="6" customFormat="1" x14ac:dyDescent="0.3">
      <c r="V1079" s="21"/>
      <c r="W1079" s="22"/>
      <c r="X1079" s="22"/>
      <c r="Y1079" s="22"/>
      <c r="Z1079" s="22"/>
      <c r="AA1079" s="22"/>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C1079" s="10"/>
      <c r="BD1079" s="10"/>
      <c r="BE1079" s="10"/>
      <c r="BF1079" s="10"/>
      <c r="BG1079" s="10"/>
      <c r="BH1079" s="10"/>
      <c r="BI1079" s="10"/>
      <c r="BL1079" s="10"/>
      <c r="BM1079" s="10"/>
      <c r="BN1079" s="10"/>
      <c r="BO1079" s="10"/>
      <c r="BP1079" s="10"/>
      <c r="BQ1079" s="10"/>
      <c r="BR1079" s="10"/>
      <c r="BU1079" s="66"/>
    </row>
    <row r="1080" spans="22:73" s="6" customFormat="1" x14ac:dyDescent="0.3">
      <c r="V1080" s="21"/>
      <c r="W1080" s="22"/>
      <c r="X1080" s="22"/>
      <c r="Y1080" s="22"/>
      <c r="Z1080" s="22"/>
      <c r="AA1080" s="22"/>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C1080" s="10"/>
      <c r="BD1080" s="10"/>
      <c r="BE1080" s="10"/>
      <c r="BF1080" s="10"/>
      <c r="BG1080" s="10"/>
      <c r="BH1080" s="10"/>
      <c r="BI1080" s="10"/>
      <c r="BL1080" s="10"/>
      <c r="BM1080" s="10"/>
      <c r="BN1080" s="10"/>
      <c r="BO1080" s="10"/>
      <c r="BP1080" s="10"/>
      <c r="BQ1080" s="10"/>
      <c r="BR1080" s="10"/>
      <c r="BU1080" s="66"/>
    </row>
    <row r="1081" spans="22:73" s="6" customFormat="1" x14ac:dyDescent="0.3">
      <c r="V1081" s="21"/>
      <c r="W1081" s="22"/>
      <c r="X1081" s="22"/>
      <c r="Y1081" s="22"/>
      <c r="Z1081" s="22"/>
      <c r="AA1081" s="22"/>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C1081" s="10"/>
      <c r="BD1081" s="10"/>
      <c r="BE1081" s="10"/>
      <c r="BF1081" s="10"/>
      <c r="BG1081" s="10"/>
      <c r="BH1081" s="10"/>
      <c r="BI1081" s="10"/>
      <c r="BL1081" s="10"/>
      <c r="BM1081" s="10"/>
      <c r="BN1081" s="10"/>
      <c r="BO1081" s="10"/>
      <c r="BP1081" s="10"/>
      <c r="BQ1081" s="10"/>
      <c r="BR1081" s="10"/>
      <c r="BU1081" s="66"/>
    </row>
    <row r="1082" spans="22:73" s="6" customFormat="1" x14ac:dyDescent="0.3">
      <c r="V1082" s="21"/>
      <c r="W1082" s="22"/>
      <c r="X1082" s="22"/>
      <c r="Y1082" s="22"/>
      <c r="Z1082" s="22"/>
      <c r="AA1082" s="22"/>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C1082" s="10"/>
      <c r="BD1082" s="10"/>
      <c r="BE1082" s="10"/>
      <c r="BF1082" s="10"/>
      <c r="BG1082" s="10"/>
      <c r="BH1082" s="10"/>
      <c r="BI1082" s="10"/>
      <c r="BL1082" s="10"/>
      <c r="BM1082" s="10"/>
      <c r="BN1082" s="10"/>
      <c r="BO1082" s="10"/>
      <c r="BP1082" s="10"/>
      <c r="BQ1082" s="10"/>
      <c r="BR1082" s="10"/>
      <c r="BU1082" s="66"/>
    </row>
    <row r="1083" spans="22:73" s="6" customFormat="1" x14ac:dyDescent="0.3">
      <c r="V1083" s="21"/>
      <c r="W1083" s="22"/>
      <c r="X1083" s="22"/>
      <c r="Y1083" s="22"/>
      <c r="Z1083" s="22"/>
      <c r="AA1083" s="22"/>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C1083" s="10"/>
      <c r="BD1083" s="10"/>
      <c r="BE1083" s="10"/>
      <c r="BF1083" s="10"/>
      <c r="BG1083" s="10"/>
      <c r="BH1083" s="10"/>
      <c r="BI1083" s="10"/>
      <c r="BL1083" s="10"/>
      <c r="BM1083" s="10"/>
      <c r="BN1083" s="10"/>
      <c r="BO1083" s="10"/>
      <c r="BP1083" s="10"/>
      <c r="BQ1083" s="10"/>
      <c r="BR1083" s="10"/>
      <c r="BU1083" s="66"/>
    </row>
    <row r="1084" spans="22:73" s="6" customFormat="1" x14ac:dyDescent="0.3">
      <c r="V1084" s="21"/>
      <c r="W1084" s="22"/>
      <c r="X1084" s="22"/>
      <c r="Y1084" s="22"/>
      <c r="Z1084" s="22"/>
      <c r="AA1084" s="22"/>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C1084" s="10"/>
      <c r="BD1084" s="10"/>
      <c r="BE1084" s="10"/>
      <c r="BF1084" s="10"/>
      <c r="BG1084" s="10"/>
      <c r="BH1084" s="10"/>
      <c r="BI1084" s="10"/>
      <c r="BL1084" s="10"/>
      <c r="BM1084" s="10"/>
      <c r="BN1084" s="10"/>
      <c r="BO1084" s="10"/>
      <c r="BP1084" s="10"/>
      <c r="BQ1084" s="10"/>
      <c r="BR1084" s="10"/>
      <c r="BU1084" s="66"/>
    </row>
    <row r="1085" spans="22:73" s="6" customFormat="1" x14ac:dyDescent="0.3">
      <c r="V1085" s="21"/>
      <c r="W1085" s="22"/>
      <c r="X1085" s="22"/>
      <c r="Y1085" s="22"/>
      <c r="Z1085" s="22"/>
      <c r="AA1085" s="22"/>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C1085" s="10"/>
      <c r="BD1085" s="10"/>
      <c r="BE1085" s="10"/>
      <c r="BF1085" s="10"/>
      <c r="BG1085" s="10"/>
      <c r="BH1085" s="10"/>
      <c r="BI1085" s="10"/>
      <c r="BL1085" s="10"/>
      <c r="BM1085" s="10"/>
      <c r="BN1085" s="10"/>
      <c r="BO1085" s="10"/>
      <c r="BP1085" s="10"/>
      <c r="BQ1085" s="10"/>
      <c r="BR1085" s="10"/>
      <c r="BU1085" s="66"/>
    </row>
    <row r="1086" spans="22:73" s="6" customFormat="1" x14ac:dyDescent="0.3">
      <c r="V1086" s="21"/>
      <c r="W1086" s="22"/>
      <c r="X1086" s="22"/>
      <c r="Y1086" s="22"/>
      <c r="Z1086" s="22"/>
      <c r="AA1086" s="22"/>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C1086" s="10"/>
      <c r="BD1086" s="10"/>
      <c r="BE1086" s="10"/>
      <c r="BF1086" s="10"/>
      <c r="BG1086" s="10"/>
      <c r="BH1086" s="10"/>
      <c r="BI1086" s="10"/>
      <c r="BL1086" s="10"/>
      <c r="BM1086" s="10"/>
      <c r="BN1086" s="10"/>
      <c r="BO1086" s="10"/>
      <c r="BP1086" s="10"/>
      <c r="BQ1086" s="10"/>
      <c r="BR1086" s="10"/>
      <c r="BU1086" s="66"/>
    </row>
    <row r="1087" spans="22:73" s="6" customFormat="1" x14ac:dyDescent="0.3">
      <c r="V1087" s="21"/>
      <c r="W1087" s="22"/>
      <c r="X1087" s="22"/>
      <c r="Y1087" s="22"/>
      <c r="Z1087" s="22"/>
      <c r="AA1087" s="22"/>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C1087" s="10"/>
      <c r="BD1087" s="10"/>
      <c r="BE1087" s="10"/>
      <c r="BF1087" s="10"/>
      <c r="BG1087" s="10"/>
      <c r="BH1087" s="10"/>
      <c r="BI1087" s="10"/>
      <c r="BL1087" s="10"/>
      <c r="BM1087" s="10"/>
      <c r="BN1087" s="10"/>
      <c r="BO1087" s="10"/>
      <c r="BP1087" s="10"/>
      <c r="BQ1087" s="10"/>
      <c r="BR1087" s="10"/>
      <c r="BU1087" s="66"/>
    </row>
    <row r="1088" spans="22:73" s="6" customFormat="1" x14ac:dyDescent="0.3">
      <c r="V1088" s="21"/>
      <c r="W1088" s="22"/>
      <c r="X1088" s="22"/>
      <c r="Y1088" s="22"/>
      <c r="Z1088" s="22"/>
      <c r="AA1088" s="22"/>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C1088" s="10"/>
      <c r="BD1088" s="10"/>
      <c r="BE1088" s="10"/>
      <c r="BF1088" s="10"/>
      <c r="BG1088" s="10"/>
      <c r="BH1088" s="10"/>
      <c r="BI1088" s="10"/>
      <c r="BL1088" s="10"/>
      <c r="BM1088" s="10"/>
      <c r="BN1088" s="10"/>
      <c r="BO1088" s="10"/>
      <c r="BP1088" s="10"/>
      <c r="BQ1088" s="10"/>
      <c r="BR1088" s="10"/>
      <c r="BU1088" s="66"/>
    </row>
    <row r="1089" spans="22:73" s="6" customFormat="1" x14ac:dyDescent="0.3">
      <c r="V1089" s="21"/>
      <c r="W1089" s="22"/>
      <c r="X1089" s="22"/>
      <c r="Y1089" s="22"/>
      <c r="Z1089" s="22"/>
      <c r="AA1089" s="22"/>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C1089" s="10"/>
      <c r="BD1089" s="10"/>
      <c r="BE1089" s="10"/>
      <c r="BF1089" s="10"/>
      <c r="BG1089" s="10"/>
      <c r="BH1089" s="10"/>
      <c r="BI1089" s="10"/>
      <c r="BL1089" s="10"/>
      <c r="BM1089" s="10"/>
      <c r="BN1089" s="10"/>
      <c r="BO1089" s="10"/>
      <c r="BP1089" s="10"/>
      <c r="BQ1089" s="10"/>
      <c r="BR1089" s="10"/>
      <c r="BU1089" s="66"/>
    </row>
    <row r="1090" spans="22:73" s="6" customFormat="1" x14ac:dyDescent="0.3">
      <c r="V1090" s="21"/>
      <c r="W1090" s="22"/>
      <c r="X1090" s="22"/>
      <c r="Y1090" s="22"/>
      <c r="Z1090" s="22"/>
      <c r="AA1090" s="22"/>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C1090" s="10"/>
      <c r="BD1090" s="10"/>
      <c r="BE1090" s="10"/>
      <c r="BF1090" s="10"/>
      <c r="BG1090" s="10"/>
      <c r="BH1090" s="10"/>
      <c r="BI1090" s="10"/>
      <c r="BL1090" s="10"/>
      <c r="BM1090" s="10"/>
      <c r="BN1090" s="10"/>
      <c r="BO1090" s="10"/>
      <c r="BP1090" s="10"/>
      <c r="BQ1090" s="10"/>
      <c r="BR1090" s="10"/>
      <c r="BU1090" s="66"/>
    </row>
    <row r="1091" spans="22:73" s="6" customFormat="1" x14ac:dyDescent="0.3">
      <c r="V1091" s="21"/>
      <c r="W1091" s="22"/>
      <c r="X1091" s="22"/>
      <c r="Y1091" s="22"/>
      <c r="Z1091" s="22"/>
      <c r="AA1091" s="22"/>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C1091" s="10"/>
      <c r="BD1091" s="10"/>
      <c r="BE1091" s="10"/>
      <c r="BF1091" s="10"/>
      <c r="BG1091" s="10"/>
      <c r="BH1091" s="10"/>
      <c r="BI1091" s="10"/>
      <c r="BL1091" s="10"/>
      <c r="BM1091" s="10"/>
      <c r="BN1091" s="10"/>
      <c r="BO1091" s="10"/>
      <c r="BP1091" s="10"/>
      <c r="BQ1091" s="10"/>
      <c r="BR1091" s="10"/>
      <c r="BU1091" s="66"/>
    </row>
    <row r="1092" spans="22:73" s="6" customFormat="1" x14ac:dyDescent="0.3">
      <c r="V1092" s="21"/>
      <c r="W1092" s="22"/>
      <c r="X1092" s="22"/>
      <c r="Y1092" s="22"/>
      <c r="Z1092" s="22"/>
      <c r="AA1092" s="22"/>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C1092" s="10"/>
      <c r="BD1092" s="10"/>
      <c r="BE1092" s="10"/>
      <c r="BF1092" s="10"/>
      <c r="BG1092" s="10"/>
      <c r="BH1092" s="10"/>
      <c r="BI1092" s="10"/>
      <c r="BL1092" s="10"/>
      <c r="BM1092" s="10"/>
      <c r="BN1092" s="10"/>
      <c r="BO1092" s="10"/>
      <c r="BP1092" s="10"/>
      <c r="BQ1092" s="10"/>
      <c r="BR1092" s="10"/>
      <c r="BU1092" s="66"/>
    </row>
    <row r="1093" spans="22:73" s="6" customFormat="1" x14ac:dyDescent="0.3">
      <c r="V1093" s="21"/>
      <c r="W1093" s="22"/>
      <c r="X1093" s="22"/>
      <c r="Y1093" s="22"/>
      <c r="Z1093" s="22"/>
      <c r="AA1093" s="22"/>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C1093" s="10"/>
      <c r="BD1093" s="10"/>
      <c r="BE1093" s="10"/>
      <c r="BF1093" s="10"/>
      <c r="BG1093" s="10"/>
      <c r="BH1093" s="10"/>
      <c r="BI1093" s="10"/>
      <c r="BL1093" s="10"/>
      <c r="BM1093" s="10"/>
      <c r="BN1093" s="10"/>
      <c r="BO1093" s="10"/>
      <c r="BP1093" s="10"/>
      <c r="BQ1093" s="10"/>
      <c r="BR1093" s="10"/>
      <c r="BU1093" s="66"/>
    </row>
    <row r="1094" spans="22:73" s="6" customFormat="1" x14ac:dyDescent="0.3">
      <c r="V1094" s="21"/>
      <c r="W1094" s="22"/>
      <c r="X1094" s="22"/>
      <c r="Y1094" s="22"/>
      <c r="Z1094" s="22"/>
      <c r="AA1094" s="22"/>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C1094" s="10"/>
      <c r="BD1094" s="10"/>
      <c r="BE1094" s="10"/>
      <c r="BF1094" s="10"/>
      <c r="BG1094" s="10"/>
      <c r="BH1094" s="10"/>
      <c r="BI1094" s="10"/>
      <c r="BL1094" s="10"/>
      <c r="BM1094" s="10"/>
      <c r="BN1094" s="10"/>
      <c r="BO1094" s="10"/>
      <c r="BP1094" s="10"/>
      <c r="BQ1094" s="10"/>
      <c r="BR1094" s="10"/>
      <c r="BU1094" s="66"/>
    </row>
    <row r="1095" spans="22:73" s="6" customFormat="1" x14ac:dyDescent="0.3">
      <c r="V1095" s="21"/>
      <c r="W1095" s="22"/>
      <c r="X1095" s="22"/>
      <c r="Y1095" s="22"/>
      <c r="Z1095" s="22"/>
      <c r="AA1095" s="22"/>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C1095" s="10"/>
      <c r="BD1095" s="10"/>
      <c r="BE1095" s="10"/>
      <c r="BF1095" s="10"/>
      <c r="BG1095" s="10"/>
      <c r="BH1095" s="10"/>
      <c r="BI1095" s="10"/>
      <c r="BL1095" s="10"/>
      <c r="BM1095" s="10"/>
      <c r="BN1095" s="10"/>
      <c r="BO1095" s="10"/>
      <c r="BP1095" s="10"/>
      <c r="BQ1095" s="10"/>
      <c r="BR1095" s="10"/>
      <c r="BU1095" s="66"/>
    </row>
    <row r="1096" spans="22:73" s="6" customFormat="1" x14ac:dyDescent="0.3">
      <c r="V1096" s="21"/>
      <c r="W1096" s="22"/>
      <c r="X1096" s="22"/>
      <c r="Y1096" s="22"/>
      <c r="Z1096" s="22"/>
      <c r="AA1096" s="22"/>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C1096" s="10"/>
      <c r="BD1096" s="10"/>
      <c r="BE1096" s="10"/>
      <c r="BF1096" s="10"/>
      <c r="BG1096" s="10"/>
      <c r="BH1096" s="10"/>
      <c r="BI1096" s="10"/>
      <c r="BL1096" s="10"/>
      <c r="BM1096" s="10"/>
      <c r="BN1096" s="10"/>
      <c r="BO1096" s="10"/>
      <c r="BP1096" s="10"/>
      <c r="BQ1096" s="10"/>
      <c r="BR1096" s="10"/>
      <c r="BU1096" s="66"/>
    </row>
    <row r="1097" spans="22:73" s="6" customFormat="1" x14ac:dyDescent="0.3">
      <c r="V1097" s="21"/>
      <c r="W1097" s="22"/>
      <c r="X1097" s="22"/>
      <c r="Y1097" s="22"/>
      <c r="Z1097" s="22"/>
      <c r="AA1097" s="22"/>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C1097" s="10"/>
      <c r="BD1097" s="10"/>
      <c r="BE1097" s="10"/>
      <c r="BF1097" s="10"/>
      <c r="BG1097" s="10"/>
      <c r="BH1097" s="10"/>
      <c r="BI1097" s="10"/>
      <c r="BL1097" s="10"/>
      <c r="BM1097" s="10"/>
      <c r="BN1097" s="10"/>
      <c r="BO1097" s="10"/>
      <c r="BP1097" s="10"/>
      <c r="BQ1097" s="10"/>
      <c r="BR1097" s="10"/>
      <c r="BU1097" s="66"/>
    </row>
    <row r="1098" spans="22:73" s="6" customFormat="1" x14ac:dyDescent="0.3">
      <c r="V1098" s="21"/>
      <c r="W1098" s="22"/>
      <c r="X1098" s="22"/>
      <c r="Y1098" s="22"/>
      <c r="Z1098" s="22"/>
      <c r="AA1098" s="22"/>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C1098" s="10"/>
      <c r="BD1098" s="10"/>
      <c r="BE1098" s="10"/>
      <c r="BF1098" s="10"/>
      <c r="BG1098" s="10"/>
      <c r="BH1098" s="10"/>
      <c r="BI1098" s="10"/>
      <c r="BL1098" s="10"/>
      <c r="BM1098" s="10"/>
      <c r="BN1098" s="10"/>
      <c r="BO1098" s="10"/>
      <c r="BP1098" s="10"/>
      <c r="BQ1098" s="10"/>
      <c r="BR1098" s="10"/>
      <c r="BU1098" s="66"/>
    </row>
    <row r="1099" spans="22:73" s="6" customFormat="1" x14ac:dyDescent="0.3">
      <c r="V1099" s="21"/>
      <c r="W1099" s="22"/>
      <c r="X1099" s="22"/>
      <c r="Y1099" s="22"/>
      <c r="Z1099" s="22"/>
      <c r="AA1099" s="22"/>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C1099" s="10"/>
      <c r="BD1099" s="10"/>
      <c r="BE1099" s="10"/>
      <c r="BF1099" s="10"/>
      <c r="BG1099" s="10"/>
      <c r="BH1099" s="10"/>
      <c r="BI1099" s="10"/>
      <c r="BL1099" s="10"/>
      <c r="BM1099" s="10"/>
      <c r="BN1099" s="10"/>
      <c r="BO1099" s="10"/>
      <c r="BP1099" s="10"/>
      <c r="BQ1099" s="10"/>
      <c r="BR1099" s="10"/>
      <c r="BU1099" s="66"/>
    </row>
    <row r="1100" spans="22:73" s="6" customFormat="1" x14ac:dyDescent="0.3">
      <c r="V1100" s="21"/>
      <c r="W1100" s="22"/>
      <c r="X1100" s="22"/>
      <c r="Y1100" s="22"/>
      <c r="Z1100" s="22"/>
      <c r="AA1100" s="22"/>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C1100" s="10"/>
      <c r="BD1100" s="10"/>
      <c r="BE1100" s="10"/>
      <c r="BF1100" s="10"/>
      <c r="BG1100" s="10"/>
      <c r="BH1100" s="10"/>
      <c r="BI1100" s="10"/>
      <c r="BL1100" s="10"/>
      <c r="BM1100" s="10"/>
      <c r="BN1100" s="10"/>
      <c r="BO1100" s="10"/>
      <c r="BP1100" s="10"/>
      <c r="BQ1100" s="10"/>
      <c r="BR1100" s="10"/>
      <c r="BU1100" s="66"/>
    </row>
    <row r="1101" spans="22:73" s="6" customFormat="1" x14ac:dyDescent="0.3">
      <c r="V1101" s="21"/>
      <c r="W1101" s="22"/>
      <c r="X1101" s="22"/>
      <c r="Y1101" s="22"/>
      <c r="Z1101" s="22"/>
      <c r="AA1101" s="22"/>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C1101" s="10"/>
      <c r="BD1101" s="10"/>
      <c r="BE1101" s="10"/>
      <c r="BF1101" s="10"/>
      <c r="BG1101" s="10"/>
      <c r="BH1101" s="10"/>
      <c r="BI1101" s="10"/>
      <c r="BL1101" s="10"/>
      <c r="BM1101" s="10"/>
      <c r="BN1101" s="10"/>
      <c r="BO1101" s="10"/>
      <c r="BP1101" s="10"/>
      <c r="BQ1101" s="10"/>
      <c r="BR1101" s="10"/>
      <c r="BU1101" s="66"/>
    </row>
    <row r="1102" spans="22:73" s="6" customFormat="1" x14ac:dyDescent="0.3">
      <c r="V1102" s="21"/>
      <c r="W1102" s="22"/>
      <c r="X1102" s="22"/>
      <c r="Y1102" s="22"/>
      <c r="Z1102" s="22"/>
      <c r="AA1102" s="22"/>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C1102" s="10"/>
      <c r="BD1102" s="10"/>
      <c r="BE1102" s="10"/>
      <c r="BF1102" s="10"/>
      <c r="BG1102" s="10"/>
      <c r="BH1102" s="10"/>
      <c r="BI1102" s="10"/>
      <c r="BL1102" s="10"/>
      <c r="BM1102" s="10"/>
      <c r="BN1102" s="10"/>
      <c r="BO1102" s="10"/>
      <c r="BP1102" s="10"/>
      <c r="BQ1102" s="10"/>
      <c r="BR1102" s="10"/>
      <c r="BU1102" s="66"/>
    </row>
    <row r="1103" spans="22:73" s="6" customFormat="1" x14ac:dyDescent="0.3">
      <c r="V1103" s="21"/>
      <c r="W1103" s="22"/>
      <c r="X1103" s="22"/>
      <c r="Y1103" s="22"/>
      <c r="Z1103" s="22"/>
      <c r="AA1103" s="22"/>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C1103" s="10"/>
      <c r="BD1103" s="10"/>
      <c r="BE1103" s="10"/>
      <c r="BF1103" s="10"/>
      <c r="BG1103" s="10"/>
      <c r="BH1103" s="10"/>
      <c r="BI1103" s="10"/>
      <c r="BL1103" s="10"/>
      <c r="BM1103" s="10"/>
      <c r="BN1103" s="10"/>
      <c r="BO1103" s="10"/>
      <c r="BP1103" s="10"/>
      <c r="BQ1103" s="10"/>
      <c r="BR1103" s="10"/>
      <c r="BU1103" s="66"/>
    </row>
    <row r="1104" spans="22:73" s="6" customFormat="1" x14ac:dyDescent="0.3">
      <c r="V1104" s="21"/>
      <c r="W1104" s="22"/>
      <c r="X1104" s="22"/>
      <c r="Y1104" s="22"/>
      <c r="Z1104" s="22"/>
      <c r="AA1104" s="22"/>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C1104" s="10"/>
      <c r="BD1104" s="10"/>
      <c r="BE1104" s="10"/>
      <c r="BF1104" s="10"/>
      <c r="BG1104" s="10"/>
      <c r="BH1104" s="10"/>
      <c r="BI1104" s="10"/>
      <c r="BL1104" s="10"/>
      <c r="BM1104" s="10"/>
      <c r="BN1104" s="10"/>
      <c r="BO1104" s="10"/>
      <c r="BP1104" s="10"/>
      <c r="BQ1104" s="10"/>
      <c r="BR1104" s="10"/>
      <c r="BU1104" s="66"/>
    </row>
    <row r="1105" spans="22:73" s="6" customFormat="1" x14ac:dyDescent="0.3">
      <c r="V1105" s="21"/>
      <c r="W1105" s="22"/>
      <c r="X1105" s="22"/>
      <c r="Y1105" s="22"/>
      <c r="Z1105" s="22"/>
      <c r="AA1105" s="22"/>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C1105" s="10"/>
      <c r="BD1105" s="10"/>
      <c r="BE1105" s="10"/>
      <c r="BF1105" s="10"/>
      <c r="BG1105" s="10"/>
      <c r="BH1105" s="10"/>
      <c r="BI1105" s="10"/>
      <c r="BL1105" s="10"/>
      <c r="BM1105" s="10"/>
      <c r="BN1105" s="10"/>
      <c r="BO1105" s="10"/>
      <c r="BP1105" s="10"/>
      <c r="BQ1105" s="10"/>
      <c r="BR1105" s="10"/>
      <c r="BU1105" s="66"/>
    </row>
    <row r="1106" spans="22:73" s="6" customFormat="1" x14ac:dyDescent="0.3">
      <c r="V1106" s="21"/>
      <c r="W1106" s="22"/>
      <c r="X1106" s="22"/>
      <c r="Y1106" s="22"/>
      <c r="Z1106" s="22"/>
      <c r="AA1106" s="22"/>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C1106" s="10"/>
      <c r="BD1106" s="10"/>
      <c r="BE1106" s="10"/>
      <c r="BF1106" s="10"/>
      <c r="BG1106" s="10"/>
      <c r="BH1106" s="10"/>
      <c r="BI1106" s="10"/>
      <c r="BL1106" s="10"/>
      <c r="BM1106" s="10"/>
      <c r="BN1106" s="10"/>
      <c r="BO1106" s="10"/>
      <c r="BP1106" s="10"/>
      <c r="BQ1106" s="10"/>
      <c r="BR1106" s="10"/>
      <c r="BU1106" s="66"/>
    </row>
    <row r="1107" spans="22:73" s="6" customFormat="1" x14ac:dyDescent="0.3">
      <c r="V1107" s="21"/>
      <c r="W1107" s="22"/>
      <c r="X1107" s="22"/>
      <c r="Y1107" s="22"/>
      <c r="Z1107" s="22"/>
      <c r="AA1107" s="22"/>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C1107" s="10"/>
      <c r="BD1107" s="10"/>
      <c r="BE1107" s="10"/>
      <c r="BF1107" s="10"/>
      <c r="BG1107" s="10"/>
      <c r="BH1107" s="10"/>
      <c r="BI1107" s="10"/>
      <c r="BL1107" s="10"/>
      <c r="BM1107" s="10"/>
      <c r="BN1107" s="10"/>
      <c r="BO1107" s="10"/>
      <c r="BP1107" s="10"/>
      <c r="BQ1107" s="10"/>
      <c r="BR1107" s="10"/>
      <c r="BU1107" s="66"/>
    </row>
    <row r="1108" spans="22:73" s="6" customFormat="1" x14ac:dyDescent="0.3">
      <c r="V1108" s="21"/>
      <c r="W1108" s="22"/>
      <c r="X1108" s="22"/>
      <c r="Y1108" s="22"/>
      <c r="Z1108" s="22"/>
      <c r="AA1108" s="22"/>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C1108" s="10"/>
      <c r="BD1108" s="10"/>
      <c r="BE1108" s="10"/>
      <c r="BF1108" s="10"/>
      <c r="BG1108" s="10"/>
      <c r="BH1108" s="10"/>
      <c r="BI1108" s="10"/>
      <c r="BL1108" s="10"/>
      <c r="BM1108" s="10"/>
      <c r="BN1108" s="10"/>
      <c r="BO1108" s="10"/>
      <c r="BP1108" s="10"/>
      <c r="BQ1108" s="10"/>
      <c r="BR1108" s="10"/>
      <c r="BU1108" s="66"/>
    </row>
    <row r="1109" spans="22:73" s="6" customFormat="1" x14ac:dyDescent="0.3">
      <c r="V1109" s="21"/>
      <c r="W1109" s="22"/>
      <c r="X1109" s="22"/>
      <c r="Y1109" s="22"/>
      <c r="Z1109" s="22"/>
      <c r="AA1109" s="22"/>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C1109" s="10"/>
      <c r="BD1109" s="10"/>
      <c r="BE1109" s="10"/>
      <c r="BF1109" s="10"/>
      <c r="BG1109" s="10"/>
      <c r="BH1109" s="10"/>
      <c r="BI1109" s="10"/>
      <c r="BL1109" s="10"/>
      <c r="BM1109" s="10"/>
      <c r="BN1109" s="10"/>
      <c r="BO1109" s="10"/>
      <c r="BP1109" s="10"/>
      <c r="BQ1109" s="10"/>
      <c r="BR1109" s="10"/>
      <c r="BU1109" s="66"/>
    </row>
    <row r="1110" spans="22:73" s="6" customFormat="1" x14ac:dyDescent="0.3">
      <c r="V1110" s="21"/>
      <c r="W1110" s="22"/>
      <c r="X1110" s="22"/>
      <c r="Y1110" s="22"/>
      <c r="Z1110" s="22"/>
      <c r="AA1110" s="22"/>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C1110" s="10"/>
      <c r="BD1110" s="10"/>
      <c r="BE1110" s="10"/>
      <c r="BF1110" s="10"/>
      <c r="BG1110" s="10"/>
      <c r="BH1110" s="10"/>
      <c r="BI1110" s="10"/>
      <c r="BL1110" s="10"/>
      <c r="BM1110" s="10"/>
      <c r="BN1110" s="10"/>
      <c r="BO1110" s="10"/>
      <c r="BP1110" s="10"/>
      <c r="BQ1110" s="10"/>
      <c r="BR1110" s="10"/>
      <c r="BU1110" s="66"/>
    </row>
    <row r="1111" spans="22:73" s="6" customFormat="1" x14ac:dyDescent="0.3">
      <c r="V1111" s="21"/>
      <c r="W1111" s="22"/>
      <c r="X1111" s="22"/>
      <c r="Y1111" s="22"/>
      <c r="Z1111" s="22"/>
      <c r="AA1111" s="22"/>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C1111" s="10"/>
      <c r="BD1111" s="10"/>
      <c r="BE1111" s="10"/>
      <c r="BF1111" s="10"/>
      <c r="BG1111" s="10"/>
      <c r="BH1111" s="10"/>
      <c r="BI1111" s="10"/>
      <c r="BL1111" s="10"/>
      <c r="BM1111" s="10"/>
      <c r="BN1111" s="10"/>
      <c r="BO1111" s="10"/>
      <c r="BP1111" s="10"/>
      <c r="BQ1111" s="10"/>
      <c r="BR1111" s="10"/>
      <c r="BU1111" s="66"/>
    </row>
    <row r="1112" spans="22:73" s="6" customFormat="1" x14ac:dyDescent="0.3">
      <c r="V1112" s="21"/>
      <c r="W1112" s="22"/>
      <c r="X1112" s="22"/>
      <c r="Y1112" s="22"/>
      <c r="Z1112" s="22"/>
      <c r="AA1112" s="22"/>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C1112" s="10"/>
      <c r="BD1112" s="10"/>
      <c r="BE1112" s="10"/>
      <c r="BF1112" s="10"/>
      <c r="BG1112" s="10"/>
      <c r="BH1112" s="10"/>
      <c r="BI1112" s="10"/>
      <c r="BL1112" s="10"/>
      <c r="BM1112" s="10"/>
      <c r="BN1112" s="10"/>
      <c r="BO1112" s="10"/>
      <c r="BP1112" s="10"/>
      <c r="BQ1112" s="10"/>
      <c r="BR1112" s="10"/>
      <c r="BU1112" s="66"/>
    </row>
    <row r="1113" spans="22:73" s="6" customFormat="1" x14ac:dyDescent="0.3">
      <c r="V1113" s="21"/>
      <c r="W1113" s="22"/>
      <c r="X1113" s="22"/>
      <c r="Y1113" s="22"/>
      <c r="Z1113" s="22"/>
      <c r="AA1113" s="22"/>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C1113" s="10"/>
      <c r="BD1113" s="10"/>
      <c r="BE1113" s="10"/>
      <c r="BF1113" s="10"/>
      <c r="BG1113" s="10"/>
      <c r="BH1113" s="10"/>
      <c r="BI1113" s="10"/>
      <c r="BL1113" s="10"/>
      <c r="BM1113" s="10"/>
      <c r="BN1113" s="10"/>
      <c r="BO1113" s="10"/>
      <c r="BP1113" s="10"/>
      <c r="BQ1113" s="10"/>
      <c r="BR1113" s="10"/>
      <c r="BU1113" s="66"/>
    </row>
    <row r="1114" spans="22:73" s="6" customFormat="1" x14ac:dyDescent="0.3">
      <c r="V1114" s="21"/>
      <c r="W1114" s="22"/>
      <c r="X1114" s="22"/>
      <c r="Y1114" s="22"/>
      <c r="Z1114" s="22"/>
      <c r="AA1114" s="22"/>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C1114" s="10"/>
      <c r="BD1114" s="10"/>
      <c r="BE1114" s="10"/>
      <c r="BF1114" s="10"/>
      <c r="BG1114" s="10"/>
      <c r="BH1114" s="10"/>
      <c r="BI1114" s="10"/>
      <c r="BL1114" s="10"/>
      <c r="BM1114" s="10"/>
      <c r="BN1114" s="10"/>
      <c r="BO1114" s="10"/>
      <c r="BP1114" s="10"/>
      <c r="BQ1114" s="10"/>
      <c r="BR1114" s="10"/>
      <c r="BU1114" s="66"/>
    </row>
    <row r="1115" spans="22:73" s="6" customFormat="1" x14ac:dyDescent="0.3">
      <c r="V1115" s="21"/>
      <c r="W1115" s="22"/>
      <c r="X1115" s="22"/>
      <c r="Y1115" s="22"/>
      <c r="Z1115" s="22"/>
      <c r="AA1115" s="22"/>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C1115" s="10"/>
      <c r="BD1115" s="10"/>
      <c r="BE1115" s="10"/>
      <c r="BF1115" s="10"/>
      <c r="BG1115" s="10"/>
      <c r="BH1115" s="10"/>
      <c r="BI1115" s="10"/>
      <c r="BL1115" s="10"/>
      <c r="BM1115" s="10"/>
      <c r="BN1115" s="10"/>
      <c r="BO1115" s="10"/>
      <c r="BP1115" s="10"/>
      <c r="BQ1115" s="10"/>
      <c r="BR1115" s="10"/>
      <c r="BU1115" s="66"/>
    </row>
    <row r="1116" spans="22:73" s="6" customFormat="1" x14ac:dyDescent="0.3">
      <c r="V1116" s="21"/>
      <c r="W1116" s="22"/>
      <c r="X1116" s="22"/>
      <c r="Y1116" s="22"/>
      <c r="Z1116" s="22"/>
      <c r="AA1116" s="22"/>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C1116" s="10"/>
      <c r="BD1116" s="10"/>
      <c r="BE1116" s="10"/>
      <c r="BF1116" s="10"/>
      <c r="BG1116" s="10"/>
      <c r="BH1116" s="10"/>
      <c r="BI1116" s="10"/>
      <c r="BL1116" s="10"/>
      <c r="BM1116" s="10"/>
      <c r="BN1116" s="10"/>
      <c r="BO1116" s="10"/>
      <c r="BP1116" s="10"/>
      <c r="BQ1116" s="10"/>
      <c r="BR1116" s="10"/>
      <c r="BU1116" s="66"/>
    </row>
    <row r="1117" spans="22:73" s="6" customFormat="1" x14ac:dyDescent="0.3">
      <c r="V1117" s="21"/>
      <c r="W1117" s="22"/>
      <c r="X1117" s="22"/>
      <c r="Y1117" s="22"/>
      <c r="Z1117" s="22"/>
      <c r="AA1117" s="22"/>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C1117" s="10"/>
      <c r="BD1117" s="10"/>
      <c r="BE1117" s="10"/>
      <c r="BF1117" s="10"/>
      <c r="BG1117" s="10"/>
      <c r="BH1117" s="10"/>
      <c r="BI1117" s="10"/>
      <c r="BL1117" s="10"/>
      <c r="BM1117" s="10"/>
      <c r="BN1117" s="10"/>
      <c r="BO1117" s="10"/>
      <c r="BP1117" s="10"/>
      <c r="BQ1117" s="10"/>
      <c r="BR1117" s="10"/>
      <c r="BU1117" s="66"/>
    </row>
    <row r="1118" spans="22:73" s="6" customFormat="1" x14ac:dyDescent="0.3">
      <c r="V1118" s="21"/>
      <c r="W1118" s="22"/>
      <c r="X1118" s="22"/>
      <c r="Y1118" s="22"/>
      <c r="Z1118" s="22"/>
      <c r="AA1118" s="22"/>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C1118" s="10"/>
      <c r="BD1118" s="10"/>
      <c r="BE1118" s="10"/>
      <c r="BF1118" s="10"/>
      <c r="BG1118" s="10"/>
      <c r="BH1118" s="10"/>
      <c r="BI1118" s="10"/>
      <c r="BL1118" s="10"/>
      <c r="BM1118" s="10"/>
      <c r="BN1118" s="10"/>
      <c r="BO1118" s="10"/>
      <c r="BP1118" s="10"/>
      <c r="BQ1118" s="10"/>
      <c r="BR1118" s="10"/>
      <c r="BU1118" s="66"/>
    </row>
    <row r="1119" spans="22:73" s="6" customFormat="1" x14ac:dyDescent="0.3">
      <c r="V1119" s="21"/>
      <c r="W1119" s="22"/>
      <c r="X1119" s="22"/>
      <c r="Y1119" s="22"/>
      <c r="Z1119" s="22"/>
      <c r="AA1119" s="22"/>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C1119" s="10"/>
      <c r="BD1119" s="10"/>
      <c r="BE1119" s="10"/>
      <c r="BF1119" s="10"/>
      <c r="BG1119" s="10"/>
      <c r="BH1119" s="10"/>
      <c r="BI1119" s="10"/>
      <c r="BL1119" s="10"/>
      <c r="BM1119" s="10"/>
      <c r="BN1119" s="10"/>
      <c r="BO1119" s="10"/>
      <c r="BP1119" s="10"/>
      <c r="BQ1119" s="10"/>
      <c r="BR1119" s="10"/>
      <c r="BU1119" s="66"/>
    </row>
    <row r="1120" spans="22:73" s="6" customFormat="1" x14ac:dyDescent="0.3">
      <c r="V1120" s="21"/>
      <c r="W1120" s="22"/>
      <c r="X1120" s="22"/>
      <c r="Y1120" s="22"/>
      <c r="Z1120" s="22"/>
      <c r="AA1120" s="22"/>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C1120" s="10"/>
      <c r="BD1120" s="10"/>
      <c r="BE1120" s="10"/>
      <c r="BF1120" s="10"/>
      <c r="BG1120" s="10"/>
      <c r="BH1120" s="10"/>
      <c r="BI1120" s="10"/>
      <c r="BL1120" s="10"/>
      <c r="BM1120" s="10"/>
      <c r="BN1120" s="10"/>
      <c r="BO1120" s="10"/>
      <c r="BP1120" s="10"/>
      <c r="BQ1120" s="10"/>
      <c r="BR1120" s="10"/>
      <c r="BU1120" s="66"/>
    </row>
    <row r="1121" spans="22:73" s="6" customFormat="1" x14ac:dyDescent="0.3">
      <c r="V1121" s="21"/>
      <c r="W1121" s="22"/>
      <c r="X1121" s="22"/>
      <c r="Y1121" s="22"/>
      <c r="Z1121" s="22"/>
      <c r="AA1121" s="22"/>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C1121" s="10"/>
      <c r="BD1121" s="10"/>
      <c r="BE1121" s="10"/>
      <c r="BF1121" s="10"/>
      <c r="BG1121" s="10"/>
      <c r="BH1121" s="10"/>
      <c r="BI1121" s="10"/>
      <c r="BL1121" s="10"/>
      <c r="BM1121" s="10"/>
      <c r="BN1121" s="10"/>
      <c r="BO1121" s="10"/>
      <c r="BP1121" s="10"/>
      <c r="BQ1121" s="10"/>
      <c r="BR1121" s="10"/>
      <c r="BU1121" s="66"/>
    </row>
    <row r="1122" spans="22:73" s="6" customFormat="1" x14ac:dyDescent="0.3">
      <c r="V1122" s="21"/>
      <c r="W1122" s="22"/>
      <c r="X1122" s="22"/>
      <c r="Y1122" s="22"/>
      <c r="Z1122" s="22"/>
      <c r="AA1122" s="22"/>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C1122" s="10"/>
      <c r="BD1122" s="10"/>
      <c r="BE1122" s="10"/>
      <c r="BF1122" s="10"/>
      <c r="BG1122" s="10"/>
      <c r="BH1122" s="10"/>
      <c r="BI1122" s="10"/>
      <c r="BL1122" s="10"/>
      <c r="BM1122" s="10"/>
      <c r="BN1122" s="10"/>
      <c r="BO1122" s="10"/>
      <c r="BP1122" s="10"/>
      <c r="BQ1122" s="10"/>
      <c r="BR1122" s="10"/>
      <c r="BU1122" s="66"/>
    </row>
    <row r="1123" spans="22:73" s="6" customFormat="1" x14ac:dyDescent="0.3">
      <c r="V1123" s="21"/>
      <c r="W1123" s="22"/>
      <c r="X1123" s="22"/>
      <c r="Y1123" s="22"/>
      <c r="Z1123" s="22"/>
      <c r="AA1123" s="22"/>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C1123" s="10"/>
      <c r="BD1123" s="10"/>
      <c r="BE1123" s="10"/>
      <c r="BF1123" s="10"/>
      <c r="BG1123" s="10"/>
      <c r="BH1123" s="10"/>
      <c r="BI1123" s="10"/>
      <c r="BL1123" s="10"/>
      <c r="BM1123" s="10"/>
      <c r="BN1123" s="10"/>
      <c r="BO1123" s="10"/>
      <c r="BP1123" s="10"/>
      <c r="BQ1123" s="10"/>
      <c r="BR1123" s="10"/>
      <c r="BU1123" s="66"/>
    </row>
    <row r="1124" spans="22:73" s="6" customFormat="1" x14ac:dyDescent="0.3">
      <c r="V1124" s="21"/>
      <c r="W1124" s="22"/>
      <c r="X1124" s="22"/>
      <c r="Y1124" s="22"/>
      <c r="Z1124" s="22"/>
      <c r="AA1124" s="22"/>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C1124" s="10"/>
      <c r="BD1124" s="10"/>
      <c r="BE1124" s="10"/>
      <c r="BF1124" s="10"/>
      <c r="BG1124" s="10"/>
      <c r="BH1124" s="10"/>
      <c r="BI1124" s="10"/>
      <c r="BL1124" s="10"/>
      <c r="BM1124" s="10"/>
      <c r="BN1124" s="10"/>
      <c r="BO1124" s="10"/>
      <c r="BP1124" s="10"/>
      <c r="BQ1124" s="10"/>
      <c r="BR1124" s="10"/>
      <c r="BU1124" s="66"/>
    </row>
    <row r="1125" spans="22:73" s="6" customFormat="1" x14ac:dyDescent="0.3">
      <c r="V1125" s="21"/>
      <c r="W1125" s="22"/>
      <c r="X1125" s="22"/>
      <c r="Y1125" s="22"/>
      <c r="Z1125" s="22"/>
      <c r="AA1125" s="22"/>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C1125" s="10"/>
      <c r="BD1125" s="10"/>
      <c r="BE1125" s="10"/>
      <c r="BF1125" s="10"/>
      <c r="BG1125" s="10"/>
      <c r="BH1125" s="10"/>
      <c r="BI1125" s="10"/>
      <c r="BL1125" s="10"/>
      <c r="BM1125" s="10"/>
      <c r="BN1125" s="10"/>
      <c r="BO1125" s="10"/>
      <c r="BP1125" s="10"/>
      <c r="BQ1125" s="10"/>
      <c r="BR1125" s="10"/>
      <c r="BU1125" s="66"/>
    </row>
    <row r="1126" spans="22:73" s="6" customFormat="1" x14ac:dyDescent="0.3">
      <c r="V1126" s="21"/>
      <c r="W1126" s="22"/>
      <c r="X1126" s="22"/>
      <c r="Y1126" s="22"/>
      <c r="Z1126" s="22"/>
      <c r="AA1126" s="22"/>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C1126" s="10"/>
      <c r="BD1126" s="10"/>
      <c r="BE1126" s="10"/>
      <c r="BF1126" s="10"/>
      <c r="BG1126" s="10"/>
      <c r="BH1126" s="10"/>
      <c r="BI1126" s="10"/>
      <c r="BL1126" s="10"/>
      <c r="BM1126" s="10"/>
      <c r="BN1126" s="10"/>
      <c r="BO1126" s="10"/>
      <c r="BP1126" s="10"/>
      <c r="BQ1126" s="10"/>
      <c r="BR1126" s="10"/>
      <c r="BU1126" s="66"/>
    </row>
    <row r="1127" spans="22:73" s="6" customFormat="1" x14ac:dyDescent="0.3">
      <c r="V1127" s="21"/>
      <c r="W1127" s="22"/>
      <c r="X1127" s="22"/>
      <c r="Y1127" s="22"/>
      <c r="Z1127" s="22"/>
      <c r="AA1127" s="22"/>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C1127" s="10"/>
      <c r="BD1127" s="10"/>
      <c r="BE1127" s="10"/>
      <c r="BF1127" s="10"/>
      <c r="BG1127" s="10"/>
      <c r="BH1127" s="10"/>
      <c r="BI1127" s="10"/>
      <c r="BL1127" s="10"/>
      <c r="BM1127" s="10"/>
      <c r="BN1127" s="10"/>
      <c r="BO1127" s="10"/>
      <c r="BP1127" s="10"/>
      <c r="BQ1127" s="10"/>
      <c r="BR1127" s="10"/>
      <c r="BU1127" s="66"/>
    </row>
    <row r="1128" spans="22:73" s="6" customFormat="1" x14ac:dyDescent="0.3">
      <c r="V1128" s="21"/>
      <c r="W1128" s="22"/>
      <c r="X1128" s="22"/>
      <c r="Y1128" s="22"/>
      <c r="Z1128" s="22"/>
      <c r="AA1128" s="22"/>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C1128" s="10"/>
      <c r="BD1128" s="10"/>
      <c r="BE1128" s="10"/>
      <c r="BF1128" s="10"/>
      <c r="BG1128" s="10"/>
      <c r="BH1128" s="10"/>
      <c r="BI1128" s="10"/>
      <c r="BL1128" s="10"/>
      <c r="BM1128" s="10"/>
      <c r="BN1128" s="10"/>
      <c r="BO1128" s="10"/>
      <c r="BP1128" s="10"/>
      <c r="BQ1128" s="10"/>
      <c r="BR1128" s="10"/>
      <c r="BU1128" s="66"/>
    </row>
    <row r="1129" spans="22:73" s="6" customFormat="1" x14ac:dyDescent="0.3">
      <c r="V1129" s="21"/>
      <c r="W1129" s="22"/>
      <c r="X1129" s="22"/>
      <c r="Y1129" s="22"/>
      <c r="Z1129" s="22"/>
      <c r="AA1129" s="22"/>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C1129" s="10"/>
      <c r="BD1129" s="10"/>
      <c r="BE1129" s="10"/>
      <c r="BF1129" s="10"/>
      <c r="BG1129" s="10"/>
      <c r="BH1129" s="10"/>
      <c r="BI1129" s="10"/>
      <c r="BL1129" s="10"/>
      <c r="BM1129" s="10"/>
      <c r="BN1129" s="10"/>
      <c r="BO1129" s="10"/>
      <c r="BP1129" s="10"/>
      <c r="BQ1129" s="10"/>
      <c r="BR1129" s="10"/>
      <c r="BU1129" s="66"/>
    </row>
    <row r="1130" spans="22:73" s="6" customFormat="1" x14ac:dyDescent="0.3">
      <c r="V1130" s="21"/>
      <c r="W1130" s="22"/>
      <c r="X1130" s="22"/>
      <c r="Y1130" s="22"/>
      <c r="Z1130" s="22"/>
      <c r="AA1130" s="22"/>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C1130" s="10"/>
      <c r="BD1130" s="10"/>
      <c r="BE1130" s="10"/>
      <c r="BF1130" s="10"/>
      <c r="BG1130" s="10"/>
      <c r="BH1130" s="10"/>
      <c r="BI1130" s="10"/>
      <c r="BL1130" s="10"/>
      <c r="BM1130" s="10"/>
      <c r="BN1130" s="10"/>
      <c r="BO1130" s="10"/>
      <c r="BP1130" s="10"/>
      <c r="BQ1130" s="10"/>
      <c r="BR1130" s="10"/>
      <c r="BU1130" s="66"/>
    </row>
    <row r="1131" spans="22:73" s="6" customFormat="1" x14ac:dyDescent="0.3">
      <c r="V1131" s="21"/>
      <c r="W1131" s="22"/>
      <c r="X1131" s="22"/>
      <c r="Y1131" s="22"/>
      <c r="Z1131" s="22"/>
      <c r="AA1131" s="22"/>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C1131" s="10"/>
      <c r="BD1131" s="10"/>
      <c r="BE1131" s="10"/>
      <c r="BF1131" s="10"/>
      <c r="BG1131" s="10"/>
      <c r="BH1131" s="10"/>
      <c r="BI1131" s="10"/>
      <c r="BL1131" s="10"/>
      <c r="BM1131" s="10"/>
      <c r="BN1131" s="10"/>
      <c r="BO1131" s="10"/>
      <c r="BP1131" s="10"/>
      <c r="BQ1131" s="10"/>
      <c r="BR1131" s="10"/>
      <c r="BU1131" s="66"/>
    </row>
    <row r="1132" spans="22:73" s="6" customFormat="1" x14ac:dyDescent="0.3">
      <c r="V1132" s="21"/>
      <c r="W1132" s="22"/>
      <c r="X1132" s="22"/>
      <c r="Y1132" s="22"/>
      <c r="Z1132" s="22"/>
      <c r="AA1132" s="22"/>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C1132" s="10"/>
      <c r="BD1132" s="10"/>
      <c r="BE1132" s="10"/>
      <c r="BF1132" s="10"/>
      <c r="BG1132" s="10"/>
      <c r="BH1132" s="10"/>
      <c r="BI1132" s="10"/>
      <c r="BL1132" s="10"/>
      <c r="BM1132" s="10"/>
      <c r="BN1132" s="10"/>
      <c r="BO1132" s="10"/>
      <c r="BP1132" s="10"/>
      <c r="BQ1132" s="10"/>
      <c r="BR1132" s="10"/>
      <c r="BU1132" s="66"/>
    </row>
    <row r="1133" spans="22:73" s="6" customFormat="1" x14ac:dyDescent="0.3">
      <c r="V1133" s="21"/>
      <c r="W1133" s="22"/>
      <c r="X1133" s="22"/>
      <c r="Y1133" s="22"/>
      <c r="Z1133" s="22"/>
      <c r="AA1133" s="22"/>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C1133" s="10"/>
      <c r="BD1133" s="10"/>
      <c r="BE1133" s="10"/>
      <c r="BF1133" s="10"/>
      <c r="BG1133" s="10"/>
      <c r="BH1133" s="10"/>
      <c r="BI1133" s="10"/>
      <c r="BL1133" s="10"/>
      <c r="BM1133" s="10"/>
      <c r="BN1133" s="10"/>
      <c r="BO1133" s="10"/>
      <c r="BP1133" s="10"/>
      <c r="BQ1133" s="10"/>
      <c r="BR1133" s="10"/>
      <c r="BU1133" s="66"/>
    </row>
    <row r="1134" spans="22:73" s="6" customFormat="1" x14ac:dyDescent="0.3">
      <c r="V1134" s="21"/>
      <c r="W1134" s="22"/>
      <c r="X1134" s="22"/>
      <c r="Y1134" s="22"/>
      <c r="Z1134" s="22"/>
      <c r="AA1134" s="22"/>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C1134" s="10"/>
      <c r="BD1134" s="10"/>
      <c r="BE1134" s="10"/>
      <c r="BF1134" s="10"/>
      <c r="BG1134" s="10"/>
      <c r="BH1134" s="10"/>
      <c r="BI1134" s="10"/>
      <c r="BL1134" s="10"/>
      <c r="BM1134" s="10"/>
      <c r="BN1134" s="10"/>
      <c r="BO1134" s="10"/>
      <c r="BP1134" s="10"/>
      <c r="BQ1134" s="10"/>
      <c r="BR1134" s="10"/>
      <c r="BU1134" s="66"/>
    </row>
    <row r="1135" spans="22:73" s="6" customFormat="1" x14ac:dyDescent="0.3">
      <c r="V1135" s="21"/>
      <c r="W1135" s="22"/>
      <c r="X1135" s="22"/>
      <c r="Y1135" s="22"/>
      <c r="Z1135" s="22"/>
      <c r="AA1135" s="22"/>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C1135" s="10"/>
      <c r="BD1135" s="10"/>
      <c r="BE1135" s="10"/>
      <c r="BF1135" s="10"/>
      <c r="BG1135" s="10"/>
      <c r="BH1135" s="10"/>
      <c r="BI1135" s="10"/>
      <c r="BL1135" s="10"/>
      <c r="BM1135" s="10"/>
      <c r="BN1135" s="10"/>
      <c r="BO1135" s="10"/>
      <c r="BP1135" s="10"/>
      <c r="BQ1135" s="10"/>
      <c r="BR1135" s="10"/>
      <c r="BU1135" s="66"/>
    </row>
    <row r="1136" spans="22:73" s="6" customFormat="1" x14ac:dyDescent="0.3">
      <c r="V1136" s="21"/>
      <c r="W1136" s="22"/>
      <c r="X1136" s="22"/>
      <c r="Y1136" s="22"/>
      <c r="Z1136" s="22"/>
      <c r="AA1136" s="22"/>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C1136" s="10"/>
      <c r="BD1136" s="10"/>
      <c r="BE1136" s="10"/>
      <c r="BF1136" s="10"/>
      <c r="BG1136" s="10"/>
      <c r="BH1136" s="10"/>
      <c r="BI1136" s="10"/>
      <c r="BL1136" s="10"/>
      <c r="BM1136" s="10"/>
      <c r="BN1136" s="10"/>
      <c r="BO1136" s="10"/>
      <c r="BP1136" s="10"/>
      <c r="BQ1136" s="10"/>
      <c r="BR1136" s="10"/>
      <c r="BU1136" s="66"/>
    </row>
    <row r="1137" spans="22:73" s="6" customFormat="1" x14ac:dyDescent="0.3">
      <c r="V1137" s="21"/>
      <c r="W1137" s="22"/>
      <c r="X1137" s="22"/>
      <c r="Y1137" s="22"/>
      <c r="Z1137" s="22"/>
      <c r="AA1137" s="22"/>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C1137" s="10"/>
      <c r="BD1137" s="10"/>
      <c r="BE1137" s="10"/>
      <c r="BF1137" s="10"/>
      <c r="BG1137" s="10"/>
      <c r="BH1137" s="10"/>
      <c r="BI1137" s="10"/>
      <c r="BL1137" s="10"/>
      <c r="BM1137" s="10"/>
      <c r="BN1137" s="10"/>
      <c r="BO1137" s="10"/>
      <c r="BP1137" s="10"/>
      <c r="BQ1137" s="10"/>
      <c r="BR1137" s="10"/>
      <c r="BU1137" s="66"/>
    </row>
    <row r="1138" spans="22:73" s="6" customFormat="1" x14ac:dyDescent="0.3">
      <c r="V1138" s="21"/>
      <c r="W1138" s="22"/>
      <c r="X1138" s="22"/>
      <c r="Y1138" s="22"/>
      <c r="Z1138" s="22"/>
      <c r="AA1138" s="22"/>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C1138" s="10"/>
      <c r="BD1138" s="10"/>
      <c r="BE1138" s="10"/>
      <c r="BF1138" s="10"/>
      <c r="BG1138" s="10"/>
      <c r="BH1138" s="10"/>
      <c r="BI1138" s="10"/>
      <c r="BL1138" s="10"/>
      <c r="BM1138" s="10"/>
      <c r="BN1138" s="10"/>
      <c r="BO1138" s="10"/>
      <c r="BP1138" s="10"/>
      <c r="BQ1138" s="10"/>
      <c r="BR1138" s="10"/>
      <c r="BU1138" s="66"/>
    </row>
    <row r="1139" spans="22:73" s="6" customFormat="1" x14ac:dyDescent="0.3">
      <c r="V1139" s="21"/>
      <c r="W1139" s="22"/>
      <c r="X1139" s="22"/>
      <c r="Y1139" s="22"/>
      <c r="Z1139" s="22"/>
      <c r="AA1139" s="22"/>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C1139" s="10"/>
      <c r="BD1139" s="10"/>
      <c r="BE1139" s="10"/>
      <c r="BF1139" s="10"/>
      <c r="BG1139" s="10"/>
      <c r="BH1139" s="10"/>
      <c r="BI1139" s="10"/>
      <c r="BL1139" s="10"/>
      <c r="BM1139" s="10"/>
      <c r="BN1139" s="10"/>
      <c r="BO1139" s="10"/>
      <c r="BP1139" s="10"/>
      <c r="BQ1139" s="10"/>
      <c r="BR1139" s="10"/>
      <c r="BU1139" s="66"/>
    </row>
    <row r="1140" spans="22:73" s="6" customFormat="1" x14ac:dyDescent="0.3">
      <c r="V1140" s="21"/>
      <c r="W1140" s="22"/>
      <c r="X1140" s="22"/>
      <c r="Y1140" s="22"/>
      <c r="Z1140" s="22"/>
      <c r="AA1140" s="22"/>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C1140" s="10"/>
      <c r="BD1140" s="10"/>
      <c r="BE1140" s="10"/>
      <c r="BF1140" s="10"/>
      <c r="BG1140" s="10"/>
      <c r="BH1140" s="10"/>
      <c r="BI1140" s="10"/>
      <c r="BL1140" s="10"/>
      <c r="BM1140" s="10"/>
      <c r="BN1140" s="10"/>
      <c r="BO1140" s="10"/>
      <c r="BP1140" s="10"/>
      <c r="BQ1140" s="10"/>
      <c r="BR1140" s="10"/>
      <c r="BU1140" s="66"/>
    </row>
    <row r="1141" spans="22:73" s="6" customFormat="1" x14ac:dyDescent="0.3">
      <c r="V1141" s="21"/>
      <c r="W1141" s="22"/>
      <c r="X1141" s="22"/>
      <c r="Y1141" s="22"/>
      <c r="Z1141" s="22"/>
      <c r="AA1141" s="22"/>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C1141" s="10"/>
      <c r="BD1141" s="10"/>
      <c r="BE1141" s="10"/>
      <c r="BF1141" s="10"/>
      <c r="BG1141" s="10"/>
      <c r="BH1141" s="10"/>
      <c r="BI1141" s="10"/>
      <c r="BL1141" s="10"/>
      <c r="BM1141" s="10"/>
      <c r="BN1141" s="10"/>
      <c r="BO1141" s="10"/>
      <c r="BP1141" s="10"/>
      <c r="BQ1141" s="10"/>
      <c r="BR1141" s="10"/>
      <c r="BU1141" s="66"/>
    </row>
    <row r="1142" spans="22:73" s="6" customFormat="1" x14ac:dyDescent="0.3">
      <c r="V1142" s="21"/>
      <c r="W1142" s="22"/>
      <c r="X1142" s="22"/>
      <c r="Y1142" s="22"/>
      <c r="Z1142" s="22"/>
      <c r="AA1142" s="22"/>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C1142" s="10"/>
      <c r="BD1142" s="10"/>
      <c r="BE1142" s="10"/>
      <c r="BF1142" s="10"/>
      <c r="BG1142" s="10"/>
      <c r="BH1142" s="10"/>
      <c r="BI1142" s="10"/>
      <c r="BL1142" s="10"/>
      <c r="BM1142" s="10"/>
      <c r="BN1142" s="10"/>
      <c r="BO1142" s="10"/>
      <c r="BP1142" s="10"/>
      <c r="BQ1142" s="10"/>
      <c r="BR1142" s="10"/>
      <c r="BU1142" s="66"/>
    </row>
    <row r="1143" spans="22:73" s="6" customFormat="1" x14ac:dyDescent="0.3">
      <c r="V1143" s="21"/>
      <c r="W1143" s="22"/>
      <c r="X1143" s="22"/>
      <c r="Y1143" s="22"/>
      <c r="Z1143" s="22"/>
      <c r="AA1143" s="22"/>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C1143" s="10"/>
      <c r="BD1143" s="10"/>
      <c r="BE1143" s="10"/>
      <c r="BF1143" s="10"/>
      <c r="BG1143" s="10"/>
      <c r="BH1143" s="10"/>
      <c r="BI1143" s="10"/>
      <c r="BL1143" s="10"/>
      <c r="BM1143" s="10"/>
      <c r="BN1143" s="10"/>
      <c r="BO1143" s="10"/>
      <c r="BP1143" s="10"/>
      <c r="BQ1143" s="10"/>
      <c r="BR1143" s="10"/>
      <c r="BU1143" s="66"/>
    </row>
    <row r="1144" spans="22:73" s="6" customFormat="1" x14ac:dyDescent="0.3">
      <c r="V1144" s="21"/>
      <c r="W1144" s="22"/>
      <c r="X1144" s="22"/>
      <c r="Y1144" s="22"/>
      <c r="Z1144" s="22"/>
      <c r="AA1144" s="22"/>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C1144" s="10"/>
      <c r="BD1144" s="10"/>
      <c r="BE1144" s="10"/>
      <c r="BF1144" s="10"/>
      <c r="BG1144" s="10"/>
      <c r="BH1144" s="10"/>
      <c r="BI1144" s="10"/>
      <c r="BL1144" s="10"/>
      <c r="BM1144" s="10"/>
      <c r="BN1144" s="10"/>
      <c r="BO1144" s="10"/>
      <c r="BP1144" s="10"/>
      <c r="BQ1144" s="10"/>
      <c r="BR1144" s="10"/>
      <c r="BU1144" s="66"/>
    </row>
    <row r="1145" spans="22:73" s="6" customFormat="1" x14ac:dyDescent="0.3">
      <c r="V1145" s="21"/>
      <c r="W1145" s="22"/>
      <c r="X1145" s="22"/>
      <c r="Y1145" s="22"/>
      <c r="Z1145" s="22"/>
      <c r="AA1145" s="22"/>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C1145" s="10"/>
      <c r="BD1145" s="10"/>
      <c r="BE1145" s="10"/>
      <c r="BF1145" s="10"/>
      <c r="BG1145" s="10"/>
      <c r="BH1145" s="10"/>
      <c r="BI1145" s="10"/>
      <c r="BL1145" s="10"/>
      <c r="BM1145" s="10"/>
      <c r="BN1145" s="10"/>
      <c r="BO1145" s="10"/>
      <c r="BP1145" s="10"/>
      <c r="BQ1145" s="10"/>
      <c r="BR1145" s="10"/>
      <c r="BU1145" s="66"/>
    </row>
    <row r="1146" spans="22:73" s="6" customFormat="1" x14ac:dyDescent="0.3">
      <c r="V1146" s="21"/>
      <c r="W1146" s="22"/>
      <c r="X1146" s="22"/>
      <c r="Y1146" s="22"/>
      <c r="Z1146" s="22"/>
      <c r="AA1146" s="22"/>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C1146" s="10"/>
      <c r="BD1146" s="10"/>
      <c r="BE1146" s="10"/>
      <c r="BF1146" s="10"/>
      <c r="BG1146" s="10"/>
      <c r="BH1146" s="10"/>
      <c r="BI1146" s="10"/>
      <c r="BL1146" s="10"/>
      <c r="BM1146" s="10"/>
      <c r="BN1146" s="10"/>
      <c r="BO1146" s="10"/>
      <c r="BP1146" s="10"/>
      <c r="BQ1146" s="10"/>
      <c r="BR1146" s="10"/>
      <c r="BU1146" s="66"/>
    </row>
    <row r="1147" spans="22:73" s="6" customFormat="1" x14ac:dyDescent="0.3">
      <c r="V1147" s="21"/>
      <c r="W1147" s="22"/>
      <c r="X1147" s="22"/>
      <c r="Y1147" s="22"/>
      <c r="Z1147" s="22"/>
      <c r="AA1147" s="22"/>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C1147" s="10"/>
      <c r="BD1147" s="10"/>
      <c r="BE1147" s="10"/>
      <c r="BF1147" s="10"/>
      <c r="BG1147" s="10"/>
      <c r="BH1147" s="10"/>
      <c r="BI1147" s="10"/>
      <c r="BL1147" s="10"/>
      <c r="BM1147" s="10"/>
      <c r="BN1147" s="10"/>
      <c r="BO1147" s="10"/>
      <c r="BP1147" s="10"/>
      <c r="BQ1147" s="10"/>
      <c r="BR1147" s="10"/>
      <c r="BU1147" s="66"/>
    </row>
    <row r="1148" spans="22:73" s="6" customFormat="1" x14ac:dyDescent="0.3">
      <c r="V1148" s="21"/>
      <c r="W1148" s="22"/>
      <c r="X1148" s="22"/>
      <c r="Y1148" s="22"/>
      <c r="Z1148" s="22"/>
      <c r="AA1148" s="22"/>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C1148" s="10"/>
      <c r="BD1148" s="10"/>
      <c r="BE1148" s="10"/>
      <c r="BF1148" s="10"/>
      <c r="BG1148" s="10"/>
      <c r="BH1148" s="10"/>
      <c r="BI1148" s="10"/>
      <c r="BL1148" s="10"/>
      <c r="BM1148" s="10"/>
      <c r="BN1148" s="10"/>
      <c r="BO1148" s="10"/>
      <c r="BP1148" s="10"/>
      <c r="BQ1148" s="10"/>
      <c r="BR1148" s="10"/>
      <c r="BU1148" s="66"/>
    </row>
    <row r="1149" spans="22:73" s="6" customFormat="1" x14ac:dyDescent="0.3">
      <c r="V1149" s="21"/>
      <c r="W1149" s="22"/>
      <c r="X1149" s="22"/>
      <c r="Y1149" s="22"/>
      <c r="Z1149" s="22"/>
      <c r="AA1149" s="22"/>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C1149" s="10"/>
      <c r="BD1149" s="10"/>
      <c r="BE1149" s="10"/>
      <c r="BF1149" s="10"/>
      <c r="BG1149" s="10"/>
      <c r="BH1149" s="10"/>
      <c r="BI1149" s="10"/>
      <c r="BL1149" s="10"/>
      <c r="BM1149" s="10"/>
      <c r="BN1149" s="10"/>
      <c r="BO1149" s="10"/>
      <c r="BP1149" s="10"/>
      <c r="BQ1149" s="10"/>
      <c r="BR1149" s="10"/>
      <c r="BU1149" s="66"/>
    </row>
    <row r="1150" spans="22:73" s="6" customFormat="1" x14ac:dyDescent="0.3">
      <c r="V1150" s="21"/>
      <c r="W1150" s="22"/>
      <c r="X1150" s="22"/>
      <c r="Y1150" s="22"/>
      <c r="Z1150" s="22"/>
      <c r="AA1150" s="22"/>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C1150" s="10"/>
      <c r="BD1150" s="10"/>
      <c r="BE1150" s="10"/>
      <c r="BF1150" s="10"/>
      <c r="BG1150" s="10"/>
      <c r="BH1150" s="10"/>
      <c r="BI1150" s="10"/>
      <c r="BL1150" s="10"/>
      <c r="BM1150" s="10"/>
      <c r="BN1150" s="10"/>
      <c r="BO1150" s="10"/>
      <c r="BP1150" s="10"/>
      <c r="BQ1150" s="10"/>
      <c r="BR1150" s="10"/>
      <c r="BU1150" s="66"/>
    </row>
    <row r="1151" spans="22:73" s="6" customFormat="1" x14ac:dyDescent="0.3">
      <c r="V1151" s="21"/>
      <c r="W1151" s="22"/>
      <c r="X1151" s="22"/>
      <c r="Y1151" s="22"/>
      <c r="Z1151" s="22"/>
      <c r="AA1151" s="22"/>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C1151" s="10"/>
      <c r="BD1151" s="10"/>
      <c r="BE1151" s="10"/>
      <c r="BF1151" s="10"/>
      <c r="BG1151" s="10"/>
      <c r="BH1151" s="10"/>
      <c r="BI1151" s="10"/>
      <c r="BL1151" s="10"/>
      <c r="BM1151" s="10"/>
      <c r="BN1151" s="10"/>
      <c r="BO1151" s="10"/>
      <c r="BP1151" s="10"/>
      <c r="BQ1151" s="10"/>
      <c r="BR1151" s="10"/>
      <c r="BU1151" s="66"/>
    </row>
    <row r="1152" spans="22:73" s="6" customFormat="1" x14ac:dyDescent="0.3">
      <c r="V1152" s="21"/>
      <c r="W1152" s="22"/>
      <c r="X1152" s="22"/>
      <c r="Y1152" s="22"/>
      <c r="Z1152" s="22"/>
      <c r="AA1152" s="22"/>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C1152" s="10"/>
      <c r="BD1152" s="10"/>
      <c r="BE1152" s="10"/>
      <c r="BF1152" s="10"/>
      <c r="BG1152" s="10"/>
      <c r="BH1152" s="10"/>
      <c r="BI1152" s="10"/>
      <c r="BL1152" s="10"/>
      <c r="BM1152" s="10"/>
      <c r="BN1152" s="10"/>
      <c r="BO1152" s="10"/>
      <c r="BP1152" s="10"/>
      <c r="BQ1152" s="10"/>
      <c r="BR1152" s="10"/>
      <c r="BU1152" s="66"/>
    </row>
    <row r="1153" spans="22:73" s="6" customFormat="1" x14ac:dyDescent="0.3">
      <c r="V1153" s="21"/>
      <c r="W1153" s="22"/>
      <c r="X1153" s="22"/>
      <c r="Y1153" s="22"/>
      <c r="Z1153" s="22"/>
      <c r="AA1153" s="22"/>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C1153" s="10"/>
      <c r="BD1153" s="10"/>
      <c r="BE1153" s="10"/>
      <c r="BF1153" s="10"/>
      <c r="BG1153" s="10"/>
      <c r="BH1153" s="10"/>
      <c r="BI1153" s="10"/>
      <c r="BL1153" s="10"/>
      <c r="BM1153" s="10"/>
      <c r="BN1153" s="10"/>
      <c r="BO1153" s="10"/>
      <c r="BP1153" s="10"/>
      <c r="BQ1153" s="10"/>
      <c r="BR1153" s="10"/>
      <c r="BU1153" s="66"/>
    </row>
    <row r="1154" spans="22:73" s="6" customFormat="1" x14ac:dyDescent="0.3">
      <c r="V1154" s="21"/>
      <c r="W1154" s="22"/>
      <c r="X1154" s="22"/>
      <c r="Y1154" s="22"/>
      <c r="Z1154" s="22"/>
      <c r="AA1154" s="22"/>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C1154" s="10"/>
      <c r="BD1154" s="10"/>
      <c r="BE1154" s="10"/>
      <c r="BF1154" s="10"/>
      <c r="BG1154" s="10"/>
      <c r="BH1154" s="10"/>
      <c r="BI1154" s="10"/>
      <c r="BL1154" s="10"/>
      <c r="BM1154" s="10"/>
      <c r="BN1154" s="10"/>
      <c r="BO1154" s="10"/>
      <c r="BP1154" s="10"/>
      <c r="BQ1154" s="10"/>
      <c r="BR1154" s="10"/>
      <c r="BU1154" s="66"/>
    </row>
    <row r="1155" spans="22:73" s="6" customFormat="1" x14ac:dyDescent="0.3">
      <c r="V1155" s="21"/>
      <c r="W1155" s="22"/>
      <c r="X1155" s="22"/>
      <c r="Y1155" s="22"/>
      <c r="Z1155" s="22"/>
      <c r="AA1155" s="22"/>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C1155" s="10"/>
      <c r="BD1155" s="10"/>
      <c r="BE1155" s="10"/>
      <c r="BF1155" s="10"/>
      <c r="BG1155" s="10"/>
      <c r="BH1155" s="10"/>
      <c r="BI1155" s="10"/>
      <c r="BL1155" s="10"/>
      <c r="BM1155" s="10"/>
      <c r="BN1155" s="10"/>
      <c r="BO1155" s="10"/>
      <c r="BP1155" s="10"/>
      <c r="BQ1155" s="10"/>
      <c r="BR1155" s="10"/>
      <c r="BU1155" s="66"/>
    </row>
    <row r="1156" spans="22:73" s="6" customFormat="1" x14ac:dyDescent="0.3">
      <c r="V1156" s="21"/>
      <c r="W1156" s="22"/>
      <c r="X1156" s="22"/>
      <c r="Y1156" s="22"/>
      <c r="Z1156" s="22"/>
      <c r="AA1156" s="22"/>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C1156" s="10"/>
      <c r="BD1156" s="10"/>
      <c r="BE1156" s="10"/>
      <c r="BF1156" s="10"/>
      <c r="BG1156" s="10"/>
      <c r="BH1156" s="10"/>
      <c r="BI1156" s="10"/>
      <c r="BL1156" s="10"/>
      <c r="BM1156" s="10"/>
      <c r="BN1156" s="10"/>
      <c r="BO1156" s="10"/>
      <c r="BP1156" s="10"/>
      <c r="BQ1156" s="10"/>
      <c r="BR1156" s="10"/>
      <c r="BU1156" s="66"/>
    </row>
    <row r="1157" spans="22:73" s="6" customFormat="1" x14ac:dyDescent="0.3">
      <c r="V1157" s="21"/>
      <c r="W1157" s="22"/>
      <c r="X1157" s="22"/>
      <c r="Y1157" s="22"/>
      <c r="Z1157" s="22"/>
      <c r="AA1157" s="22"/>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C1157" s="10"/>
      <c r="BD1157" s="10"/>
      <c r="BE1157" s="10"/>
      <c r="BF1157" s="10"/>
      <c r="BG1157" s="10"/>
      <c r="BH1157" s="10"/>
      <c r="BI1157" s="10"/>
      <c r="BL1157" s="10"/>
      <c r="BM1157" s="10"/>
      <c r="BN1157" s="10"/>
      <c r="BO1157" s="10"/>
      <c r="BP1157" s="10"/>
      <c r="BQ1157" s="10"/>
      <c r="BR1157" s="10"/>
      <c r="BU1157" s="66"/>
    </row>
    <row r="1158" spans="22:73" s="6" customFormat="1" x14ac:dyDescent="0.3">
      <c r="V1158" s="21"/>
      <c r="W1158" s="22"/>
      <c r="X1158" s="22"/>
      <c r="Y1158" s="22"/>
      <c r="Z1158" s="22"/>
      <c r="AA1158" s="22"/>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C1158" s="10"/>
      <c r="BD1158" s="10"/>
      <c r="BE1158" s="10"/>
      <c r="BF1158" s="10"/>
      <c r="BG1158" s="10"/>
      <c r="BH1158" s="10"/>
      <c r="BI1158" s="10"/>
      <c r="BL1158" s="10"/>
      <c r="BM1158" s="10"/>
      <c r="BN1158" s="10"/>
      <c r="BO1158" s="10"/>
      <c r="BP1158" s="10"/>
      <c r="BQ1158" s="10"/>
      <c r="BR1158" s="10"/>
      <c r="BU1158" s="66"/>
    </row>
    <row r="1159" spans="22:73" s="6" customFormat="1" x14ac:dyDescent="0.3">
      <c r="V1159" s="21"/>
      <c r="W1159" s="22"/>
      <c r="X1159" s="22"/>
      <c r="Y1159" s="22"/>
      <c r="Z1159" s="22"/>
      <c r="AA1159" s="22"/>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C1159" s="10"/>
      <c r="BD1159" s="10"/>
      <c r="BE1159" s="10"/>
      <c r="BF1159" s="10"/>
      <c r="BG1159" s="10"/>
      <c r="BH1159" s="10"/>
      <c r="BI1159" s="10"/>
      <c r="BL1159" s="10"/>
      <c r="BM1159" s="10"/>
      <c r="BN1159" s="10"/>
      <c r="BO1159" s="10"/>
      <c r="BP1159" s="10"/>
      <c r="BQ1159" s="10"/>
      <c r="BR1159" s="10"/>
      <c r="BU1159" s="66"/>
    </row>
    <row r="1160" spans="22:73" s="6" customFormat="1" x14ac:dyDescent="0.3">
      <c r="V1160" s="21"/>
      <c r="W1160" s="22"/>
      <c r="X1160" s="22"/>
      <c r="Y1160" s="22"/>
      <c r="Z1160" s="22"/>
      <c r="AA1160" s="22"/>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C1160" s="10"/>
      <c r="BD1160" s="10"/>
      <c r="BE1160" s="10"/>
      <c r="BF1160" s="10"/>
      <c r="BG1160" s="10"/>
      <c r="BH1160" s="10"/>
      <c r="BI1160" s="10"/>
      <c r="BL1160" s="10"/>
      <c r="BM1160" s="10"/>
      <c r="BN1160" s="10"/>
      <c r="BO1160" s="10"/>
      <c r="BP1160" s="10"/>
      <c r="BQ1160" s="10"/>
      <c r="BR1160" s="10"/>
      <c r="BU1160" s="66"/>
    </row>
    <row r="1161" spans="22:73" s="6" customFormat="1" x14ac:dyDescent="0.3">
      <c r="V1161" s="21"/>
      <c r="W1161" s="22"/>
      <c r="X1161" s="22"/>
      <c r="Y1161" s="22"/>
      <c r="Z1161" s="22"/>
      <c r="AA1161" s="22"/>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C1161" s="10"/>
      <c r="BD1161" s="10"/>
      <c r="BE1161" s="10"/>
      <c r="BF1161" s="10"/>
      <c r="BG1161" s="10"/>
      <c r="BH1161" s="10"/>
      <c r="BI1161" s="10"/>
      <c r="BL1161" s="10"/>
      <c r="BM1161" s="10"/>
      <c r="BN1161" s="10"/>
      <c r="BO1161" s="10"/>
      <c r="BP1161" s="10"/>
      <c r="BQ1161" s="10"/>
      <c r="BR1161" s="10"/>
      <c r="BU1161" s="66"/>
    </row>
    <row r="1162" spans="22:73" s="6" customFormat="1" x14ac:dyDescent="0.3">
      <c r="V1162" s="21"/>
      <c r="W1162" s="22"/>
      <c r="X1162" s="22"/>
      <c r="Y1162" s="22"/>
      <c r="Z1162" s="22"/>
      <c r="AA1162" s="22"/>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C1162" s="10"/>
      <c r="BD1162" s="10"/>
      <c r="BE1162" s="10"/>
      <c r="BF1162" s="10"/>
      <c r="BG1162" s="10"/>
      <c r="BH1162" s="10"/>
      <c r="BI1162" s="10"/>
      <c r="BL1162" s="10"/>
      <c r="BM1162" s="10"/>
      <c r="BN1162" s="10"/>
      <c r="BO1162" s="10"/>
      <c r="BP1162" s="10"/>
      <c r="BQ1162" s="10"/>
      <c r="BR1162" s="10"/>
      <c r="BU1162" s="66"/>
    </row>
    <row r="1163" spans="22:73" s="6" customFormat="1" x14ac:dyDescent="0.3">
      <c r="V1163" s="21"/>
      <c r="W1163" s="22"/>
      <c r="X1163" s="22"/>
      <c r="Y1163" s="22"/>
      <c r="Z1163" s="22"/>
      <c r="AA1163" s="22"/>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C1163" s="10"/>
      <c r="BD1163" s="10"/>
      <c r="BE1163" s="10"/>
      <c r="BF1163" s="10"/>
      <c r="BG1163" s="10"/>
      <c r="BH1163" s="10"/>
      <c r="BI1163" s="10"/>
      <c r="BL1163" s="10"/>
      <c r="BM1163" s="10"/>
      <c r="BN1163" s="10"/>
      <c r="BO1163" s="10"/>
      <c r="BP1163" s="10"/>
      <c r="BQ1163" s="10"/>
      <c r="BR1163" s="10"/>
      <c r="BU1163" s="66"/>
    </row>
    <row r="1164" spans="22:73" s="6" customFormat="1" x14ac:dyDescent="0.3">
      <c r="V1164" s="21"/>
      <c r="W1164" s="22"/>
      <c r="X1164" s="22"/>
      <c r="Y1164" s="22"/>
      <c r="Z1164" s="22"/>
      <c r="AA1164" s="22"/>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C1164" s="10"/>
      <c r="BD1164" s="10"/>
      <c r="BE1164" s="10"/>
      <c r="BF1164" s="10"/>
      <c r="BG1164" s="10"/>
      <c r="BH1164" s="10"/>
      <c r="BI1164" s="10"/>
      <c r="BL1164" s="10"/>
      <c r="BM1164" s="10"/>
      <c r="BN1164" s="10"/>
      <c r="BO1164" s="10"/>
      <c r="BP1164" s="10"/>
      <c r="BQ1164" s="10"/>
      <c r="BR1164" s="10"/>
      <c r="BU1164" s="66"/>
    </row>
    <row r="1165" spans="22:73" s="6" customFormat="1" x14ac:dyDescent="0.3">
      <c r="V1165" s="21"/>
      <c r="W1165" s="22"/>
      <c r="X1165" s="22"/>
      <c r="Y1165" s="22"/>
      <c r="Z1165" s="22"/>
      <c r="AA1165" s="22"/>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C1165" s="10"/>
      <c r="BD1165" s="10"/>
      <c r="BE1165" s="10"/>
      <c r="BF1165" s="10"/>
      <c r="BG1165" s="10"/>
      <c r="BH1165" s="10"/>
      <c r="BI1165" s="10"/>
      <c r="BL1165" s="10"/>
      <c r="BM1165" s="10"/>
      <c r="BN1165" s="10"/>
      <c r="BO1165" s="10"/>
      <c r="BP1165" s="10"/>
      <c r="BQ1165" s="10"/>
      <c r="BR1165" s="10"/>
      <c r="BU1165" s="66"/>
    </row>
    <row r="1166" spans="22:73" s="6" customFormat="1" x14ac:dyDescent="0.3">
      <c r="V1166" s="21"/>
      <c r="W1166" s="22"/>
      <c r="X1166" s="22"/>
      <c r="Y1166" s="22"/>
      <c r="Z1166" s="22"/>
      <c r="AA1166" s="22"/>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C1166" s="10"/>
      <c r="BD1166" s="10"/>
      <c r="BE1166" s="10"/>
      <c r="BF1166" s="10"/>
      <c r="BG1166" s="10"/>
      <c r="BH1166" s="10"/>
      <c r="BI1166" s="10"/>
      <c r="BL1166" s="10"/>
      <c r="BM1166" s="10"/>
      <c r="BN1166" s="10"/>
      <c r="BO1166" s="10"/>
      <c r="BP1166" s="10"/>
      <c r="BQ1166" s="10"/>
      <c r="BR1166" s="10"/>
      <c r="BU1166" s="66"/>
    </row>
    <row r="1167" spans="22:73" s="6" customFormat="1" x14ac:dyDescent="0.3">
      <c r="V1167" s="21"/>
      <c r="W1167" s="22"/>
      <c r="X1167" s="22"/>
      <c r="Y1167" s="22"/>
      <c r="Z1167" s="22"/>
      <c r="AA1167" s="22"/>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C1167" s="10"/>
      <c r="BD1167" s="10"/>
      <c r="BE1167" s="10"/>
      <c r="BF1167" s="10"/>
      <c r="BG1167" s="10"/>
      <c r="BH1167" s="10"/>
      <c r="BI1167" s="10"/>
      <c r="BL1167" s="10"/>
      <c r="BM1167" s="10"/>
      <c r="BN1167" s="10"/>
      <c r="BO1167" s="10"/>
      <c r="BP1167" s="10"/>
      <c r="BQ1167" s="10"/>
      <c r="BR1167" s="10"/>
      <c r="BU1167" s="66"/>
    </row>
    <row r="1168" spans="22:73" s="6" customFormat="1" x14ac:dyDescent="0.3">
      <c r="V1168" s="21"/>
      <c r="W1168" s="22"/>
      <c r="X1168" s="22"/>
      <c r="Y1168" s="22"/>
      <c r="Z1168" s="22"/>
      <c r="AA1168" s="22"/>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C1168" s="10"/>
      <c r="BD1168" s="10"/>
      <c r="BE1168" s="10"/>
      <c r="BF1168" s="10"/>
      <c r="BG1168" s="10"/>
      <c r="BH1168" s="10"/>
      <c r="BI1168" s="10"/>
      <c r="BL1168" s="10"/>
      <c r="BM1168" s="10"/>
      <c r="BN1168" s="10"/>
      <c r="BO1168" s="10"/>
      <c r="BP1168" s="10"/>
      <c r="BQ1168" s="10"/>
      <c r="BR1168" s="10"/>
      <c r="BU1168" s="66"/>
    </row>
    <row r="1169" spans="22:73" s="6" customFormat="1" x14ac:dyDescent="0.3">
      <c r="V1169" s="21"/>
      <c r="W1169" s="22"/>
      <c r="X1169" s="22"/>
      <c r="Y1169" s="22"/>
      <c r="Z1169" s="22"/>
      <c r="AA1169" s="22"/>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C1169" s="10"/>
      <c r="BD1169" s="10"/>
      <c r="BE1169" s="10"/>
      <c r="BF1169" s="10"/>
      <c r="BG1169" s="10"/>
      <c r="BH1169" s="10"/>
      <c r="BI1169" s="10"/>
      <c r="BL1169" s="10"/>
      <c r="BM1169" s="10"/>
      <c r="BN1169" s="10"/>
      <c r="BO1169" s="10"/>
      <c r="BP1169" s="10"/>
      <c r="BQ1169" s="10"/>
      <c r="BR1169" s="10"/>
      <c r="BU1169" s="66"/>
    </row>
    <row r="1170" spans="22:73" s="6" customFormat="1" x14ac:dyDescent="0.3">
      <c r="V1170" s="21"/>
      <c r="W1170" s="22"/>
      <c r="X1170" s="22"/>
      <c r="Y1170" s="22"/>
      <c r="Z1170" s="22"/>
      <c r="AA1170" s="22"/>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C1170" s="10"/>
      <c r="BD1170" s="10"/>
      <c r="BE1170" s="10"/>
      <c r="BF1170" s="10"/>
      <c r="BG1170" s="10"/>
      <c r="BH1170" s="10"/>
      <c r="BI1170" s="10"/>
      <c r="BL1170" s="10"/>
      <c r="BM1170" s="10"/>
      <c r="BN1170" s="10"/>
      <c r="BO1170" s="10"/>
      <c r="BP1170" s="10"/>
      <c r="BQ1170" s="10"/>
      <c r="BR1170" s="10"/>
      <c r="BU1170" s="66"/>
    </row>
    <row r="1171" spans="22:73" s="6" customFormat="1" x14ac:dyDescent="0.3">
      <c r="V1171" s="21"/>
      <c r="W1171" s="22"/>
      <c r="X1171" s="22"/>
      <c r="Y1171" s="22"/>
      <c r="Z1171" s="22"/>
      <c r="AA1171" s="22"/>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C1171" s="10"/>
      <c r="BD1171" s="10"/>
      <c r="BE1171" s="10"/>
      <c r="BF1171" s="10"/>
      <c r="BG1171" s="10"/>
      <c r="BH1171" s="10"/>
      <c r="BI1171" s="10"/>
      <c r="BL1171" s="10"/>
      <c r="BM1171" s="10"/>
      <c r="BN1171" s="10"/>
      <c r="BO1171" s="10"/>
      <c r="BP1171" s="10"/>
      <c r="BQ1171" s="10"/>
      <c r="BR1171" s="10"/>
      <c r="BU1171" s="66"/>
    </row>
    <row r="1172" spans="22:73" s="6" customFormat="1" x14ac:dyDescent="0.3">
      <c r="V1172" s="21"/>
      <c r="W1172" s="22"/>
      <c r="X1172" s="22"/>
      <c r="Y1172" s="22"/>
      <c r="Z1172" s="22"/>
      <c r="AA1172" s="22"/>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C1172" s="10"/>
      <c r="BD1172" s="10"/>
      <c r="BE1172" s="10"/>
      <c r="BF1172" s="10"/>
      <c r="BG1172" s="10"/>
      <c r="BH1172" s="10"/>
      <c r="BI1172" s="10"/>
      <c r="BL1172" s="10"/>
      <c r="BM1172" s="10"/>
      <c r="BN1172" s="10"/>
      <c r="BO1172" s="10"/>
      <c r="BP1172" s="10"/>
      <c r="BQ1172" s="10"/>
      <c r="BR1172" s="10"/>
      <c r="BU1172" s="66"/>
    </row>
    <row r="1173" spans="22:73" s="6" customFormat="1" x14ac:dyDescent="0.3">
      <c r="V1173" s="21"/>
      <c r="W1173" s="22"/>
      <c r="X1173" s="22"/>
      <c r="Y1173" s="22"/>
      <c r="Z1173" s="22"/>
      <c r="AA1173" s="22"/>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C1173" s="10"/>
      <c r="BD1173" s="10"/>
      <c r="BE1173" s="10"/>
      <c r="BF1173" s="10"/>
      <c r="BG1173" s="10"/>
      <c r="BH1173" s="10"/>
      <c r="BI1173" s="10"/>
      <c r="BL1173" s="10"/>
      <c r="BM1173" s="10"/>
      <c r="BN1173" s="10"/>
      <c r="BO1173" s="10"/>
      <c r="BP1173" s="10"/>
      <c r="BQ1173" s="10"/>
      <c r="BR1173" s="10"/>
      <c r="BU1173" s="66"/>
    </row>
    <row r="1174" spans="22:73" s="6" customFormat="1" x14ac:dyDescent="0.3">
      <c r="V1174" s="21"/>
      <c r="W1174" s="22"/>
      <c r="X1174" s="22"/>
      <c r="Y1174" s="22"/>
      <c r="Z1174" s="22"/>
      <c r="AA1174" s="22"/>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C1174" s="10"/>
      <c r="BD1174" s="10"/>
      <c r="BE1174" s="10"/>
      <c r="BF1174" s="10"/>
      <c r="BG1174" s="10"/>
      <c r="BH1174" s="10"/>
      <c r="BI1174" s="10"/>
      <c r="BL1174" s="10"/>
      <c r="BM1174" s="10"/>
      <c r="BN1174" s="10"/>
      <c r="BO1174" s="10"/>
      <c r="BP1174" s="10"/>
      <c r="BQ1174" s="10"/>
      <c r="BR1174" s="10"/>
      <c r="BU1174" s="66"/>
    </row>
    <row r="1175" spans="22:73" s="6" customFormat="1" x14ac:dyDescent="0.3">
      <c r="V1175" s="21"/>
      <c r="W1175" s="22"/>
      <c r="X1175" s="22"/>
      <c r="Y1175" s="22"/>
      <c r="Z1175" s="22"/>
      <c r="AA1175" s="22"/>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C1175" s="10"/>
      <c r="BD1175" s="10"/>
      <c r="BE1175" s="10"/>
      <c r="BF1175" s="10"/>
      <c r="BG1175" s="10"/>
      <c r="BH1175" s="10"/>
      <c r="BI1175" s="10"/>
      <c r="BL1175" s="10"/>
      <c r="BM1175" s="10"/>
      <c r="BN1175" s="10"/>
      <c r="BO1175" s="10"/>
      <c r="BP1175" s="10"/>
      <c r="BQ1175" s="10"/>
      <c r="BR1175" s="10"/>
      <c r="BU1175" s="66"/>
    </row>
    <row r="1176" spans="22:73" s="6" customFormat="1" x14ac:dyDescent="0.3">
      <c r="V1176" s="21"/>
      <c r="W1176" s="22"/>
      <c r="X1176" s="22"/>
      <c r="Y1176" s="22"/>
      <c r="Z1176" s="22"/>
      <c r="AA1176" s="22"/>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C1176" s="10"/>
      <c r="BD1176" s="10"/>
      <c r="BE1176" s="10"/>
      <c r="BF1176" s="10"/>
      <c r="BG1176" s="10"/>
      <c r="BH1176" s="10"/>
      <c r="BI1176" s="10"/>
      <c r="BL1176" s="10"/>
      <c r="BM1176" s="10"/>
      <c r="BN1176" s="10"/>
      <c r="BO1176" s="10"/>
      <c r="BP1176" s="10"/>
      <c r="BQ1176" s="10"/>
      <c r="BR1176" s="10"/>
      <c r="BU1176" s="66"/>
    </row>
    <row r="1177" spans="22:73" s="6" customFormat="1" x14ac:dyDescent="0.3">
      <c r="V1177" s="21"/>
      <c r="W1177" s="22"/>
      <c r="X1177" s="22"/>
      <c r="Y1177" s="22"/>
      <c r="Z1177" s="22"/>
      <c r="AA1177" s="22"/>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C1177" s="10"/>
      <c r="BD1177" s="10"/>
      <c r="BE1177" s="10"/>
      <c r="BF1177" s="10"/>
      <c r="BG1177" s="10"/>
      <c r="BH1177" s="10"/>
      <c r="BI1177" s="10"/>
      <c r="BL1177" s="10"/>
      <c r="BM1177" s="10"/>
      <c r="BN1177" s="10"/>
      <c r="BO1177" s="10"/>
      <c r="BP1177" s="10"/>
      <c r="BQ1177" s="10"/>
      <c r="BR1177" s="10"/>
      <c r="BU1177" s="66"/>
    </row>
    <row r="1178" spans="22:73" s="6" customFormat="1" x14ac:dyDescent="0.3">
      <c r="V1178" s="21"/>
      <c r="W1178" s="22"/>
      <c r="X1178" s="22"/>
      <c r="Y1178" s="22"/>
      <c r="Z1178" s="22"/>
      <c r="AA1178" s="22"/>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C1178" s="10"/>
      <c r="BD1178" s="10"/>
      <c r="BE1178" s="10"/>
      <c r="BF1178" s="10"/>
      <c r="BG1178" s="10"/>
      <c r="BH1178" s="10"/>
      <c r="BI1178" s="10"/>
      <c r="BL1178" s="10"/>
      <c r="BM1178" s="10"/>
      <c r="BN1178" s="10"/>
      <c r="BO1178" s="10"/>
      <c r="BP1178" s="10"/>
      <c r="BQ1178" s="10"/>
      <c r="BR1178" s="10"/>
      <c r="BU1178" s="66"/>
    </row>
    <row r="1179" spans="22:73" s="6" customFormat="1" x14ac:dyDescent="0.3">
      <c r="V1179" s="21"/>
      <c r="W1179" s="22"/>
      <c r="X1179" s="22"/>
      <c r="Y1179" s="22"/>
      <c r="Z1179" s="22"/>
      <c r="AA1179" s="22"/>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C1179" s="10"/>
      <c r="BD1179" s="10"/>
      <c r="BE1179" s="10"/>
      <c r="BF1179" s="10"/>
      <c r="BG1179" s="10"/>
      <c r="BH1179" s="10"/>
      <c r="BI1179" s="10"/>
      <c r="BL1179" s="10"/>
      <c r="BM1179" s="10"/>
      <c r="BN1179" s="10"/>
      <c r="BO1179" s="10"/>
      <c r="BP1179" s="10"/>
      <c r="BQ1179" s="10"/>
      <c r="BR1179" s="10"/>
      <c r="BU1179" s="66"/>
    </row>
    <row r="1180" spans="22:73" s="6" customFormat="1" x14ac:dyDescent="0.3">
      <c r="V1180" s="21"/>
      <c r="W1180" s="22"/>
      <c r="X1180" s="22"/>
      <c r="Y1180" s="22"/>
      <c r="Z1180" s="22"/>
      <c r="AA1180" s="22"/>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C1180" s="10"/>
      <c r="BD1180" s="10"/>
      <c r="BE1180" s="10"/>
      <c r="BF1180" s="10"/>
      <c r="BG1180" s="10"/>
      <c r="BH1180" s="10"/>
      <c r="BI1180" s="10"/>
      <c r="BL1180" s="10"/>
      <c r="BM1180" s="10"/>
      <c r="BN1180" s="10"/>
      <c r="BO1180" s="10"/>
      <c r="BP1180" s="10"/>
      <c r="BQ1180" s="10"/>
      <c r="BR1180" s="10"/>
      <c r="BU1180" s="66"/>
    </row>
    <row r="1181" spans="22:73" s="6" customFormat="1" x14ac:dyDescent="0.3">
      <c r="V1181" s="21"/>
      <c r="W1181" s="22"/>
      <c r="X1181" s="22"/>
      <c r="Y1181" s="22"/>
      <c r="Z1181" s="22"/>
      <c r="AA1181" s="22"/>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C1181" s="10"/>
      <c r="BD1181" s="10"/>
      <c r="BE1181" s="10"/>
      <c r="BF1181" s="10"/>
      <c r="BG1181" s="10"/>
      <c r="BH1181" s="10"/>
      <c r="BI1181" s="10"/>
      <c r="BL1181" s="10"/>
      <c r="BM1181" s="10"/>
      <c r="BN1181" s="10"/>
      <c r="BO1181" s="10"/>
      <c r="BP1181" s="10"/>
      <c r="BQ1181" s="10"/>
      <c r="BR1181" s="10"/>
      <c r="BU1181" s="66"/>
    </row>
    <row r="1182" spans="22:73" s="6" customFormat="1" x14ac:dyDescent="0.3">
      <c r="V1182" s="21"/>
      <c r="W1182" s="22"/>
      <c r="X1182" s="22"/>
      <c r="Y1182" s="22"/>
      <c r="Z1182" s="22"/>
      <c r="AA1182" s="22"/>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C1182" s="10"/>
      <c r="BD1182" s="10"/>
      <c r="BE1182" s="10"/>
      <c r="BF1182" s="10"/>
      <c r="BG1182" s="10"/>
      <c r="BH1182" s="10"/>
      <c r="BI1182" s="10"/>
      <c r="BL1182" s="10"/>
      <c r="BM1182" s="10"/>
      <c r="BN1182" s="10"/>
      <c r="BO1182" s="10"/>
      <c r="BP1182" s="10"/>
      <c r="BQ1182" s="10"/>
      <c r="BR1182" s="10"/>
      <c r="BU1182" s="66"/>
    </row>
    <row r="1183" spans="22:73" s="6" customFormat="1" x14ac:dyDescent="0.3">
      <c r="V1183" s="21"/>
      <c r="W1183" s="22"/>
      <c r="X1183" s="22"/>
      <c r="Y1183" s="22"/>
      <c r="Z1183" s="22"/>
      <c r="AA1183" s="22"/>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C1183" s="10"/>
      <c r="BD1183" s="10"/>
      <c r="BE1183" s="10"/>
      <c r="BF1183" s="10"/>
      <c r="BG1183" s="10"/>
      <c r="BH1183" s="10"/>
      <c r="BI1183" s="10"/>
      <c r="BL1183" s="10"/>
      <c r="BM1183" s="10"/>
      <c r="BN1183" s="10"/>
      <c r="BO1183" s="10"/>
      <c r="BP1183" s="10"/>
      <c r="BQ1183" s="10"/>
      <c r="BR1183" s="10"/>
      <c r="BU1183" s="66"/>
    </row>
    <row r="1184" spans="22:73" s="6" customFormat="1" x14ac:dyDescent="0.3">
      <c r="V1184" s="21"/>
      <c r="W1184" s="22"/>
      <c r="X1184" s="22"/>
      <c r="Y1184" s="22"/>
      <c r="Z1184" s="22"/>
      <c r="AA1184" s="22"/>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C1184" s="10"/>
      <c r="BD1184" s="10"/>
      <c r="BE1184" s="10"/>
      <c r="BF1184" s="10"/>
      <c r="BG1184" s="10"/>
      <c r="BH1184" s="10"/>
      <c r="BI1184" s="10"/>
      <c r="BL1184" s="10"/>
      <c r="BM1184" s="10"/>
      <c r="BN1184" s="10"/>
      <c r="BO1184" s="10"/>
      <c r="BP1184" s="10"/>
      <c r="BQ1184" s="10"/>
      <c r="BR1184" s="10"/>
      <c r="BU1184" s="66"/>
    </row>
    <row r="1185" spans="22:73" s="6" customFormat="1" x14ac:dyDescent="0.3">
      <c r="V1185" s="21"/>
      <c r="W1185" s="22"/>
      <c r="X1185" s="22"/>
      <c r="Y1185" s="22"/>
      <c r="Z1185" s="22"/>
      <c r="AA1185" s="22"/>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C1185" s="10"/>
      <c r="BD1185" s="10"/>
      <c r="BE1185" s="10"/>
      <c r="BF1185" s="10"/>
      <c r="BG1185" s="10"/>
      <c r="BH1185" s="10"/>
      <c r="BI1185" s="10"/>
      <c r="BL1185" s="10"/>
      <c r="BM1185" s="10"/>
      <c r="BN1185" s="10"/>
      <c r="BO1185" s="10"/>
      <c r="BP1185" s="10"/>
      <c r="BQ1185" s="10"/>
      <c r="BR1185" s="10"/>
      <c r="BU1185" s="66"/>
    </row>
    <row r="1186" spans="22:73" s="6" customFormat="1" x14ac:dyDescent="0.3">
      <c r="V1186" s="21"/>
      <c r="W1186" s="22"/>
      <c r="X1186" s="22"/>
      <c r="Y1186" s="22"/>
      <c r="Z1186" s="22"/>
      <c r="AA1186" s="22"/>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C1186" s="10"/>
      <c r="BD1186" s="10"/>
      <c r="BE1186" s="10"/>
      <c r="BF1186" s="10"/>
      <c r="BG1186" s="10"/>
      <c r="BH1186" s="10"/>
      <c r="BI1186" s="10"/>
      <c r="BL1186" s="10"/>
      <c r="BM1186" s="10"/>
      <c r="BN1186" s="10"/>
      <c r="BO1186" s="10"/>
      <c r="BP1186" s="10"/>
      <c r="BQ1186" s="10"/>
      <c r="BR1186" s="10"/>
      <c r="BU1186" s="66"/>
    </row>
    <row r="1187" spans="22:73" s="6" customFormat="1" x14ac:dyDescent="0.3">
      <c r="V1187" s="21"/>
      <c r="W1187" s="22"/>
      <c r="X1187" s="22"/>
      <c r="Y1187" s="22"/>
      <c r="Z1187" s="22"/>
      <c r="AA1187" s="22"/>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C1187" s="10"/>
      <c r="BD1187" s="10"/>
      <c r="BE1187" s="10"/>
      <c r="BF1187" s="10"/>
      <c r="BG1187" s="10"/>
      <c r="BH1187" s="10"/>
      <c r="BI1187" s="10"/>
      <c r="BL1187" s="10"/>
      <c r="BM1187" s="10"/>
      <c r="BN1187" s="10"/>
      <c r="BO1187" s="10"/>
      <c r="BP1187" s="10"/>
      <c r="BQ1187" s="10"/>
      <c r="BR1187" s="10"/>
      <c r="BU1187" s="66"/>
    </row>
    <row r="1188" spans="22:73" s="6" customFormat="1" x14ac:dyDescent="0.3">
      <c r="V1188" s="21"/>
      <c r="W1188" s="22"/>
      <c r="X1188" s="22"/>
      <c r="Y1188" s="22"/>
      <c r="Z1188" s="22"/>
      <c r="AA1188" s="22"/>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C1188" s="10"/>
      <c r="BD1188" s="10"/>
      <c r="BE1188" s="10"/>
      <c r="BF1188" s="10"/>
      <c r="BG1188" s="10"/>
      <c r="BH1188" s="10"/>
      <c r="BI1188" s="10"/>
      <c r="BL1188" s="10"/>
      <c r="BM1188" s="10"/>
      <c r="BN1188" s="10"/>
      <c r="BO1188" s="10"/>
      <c r="BP1188" s="10"/>
      <c r="BQ1188" s="10"/>
      <c r="BR1188" s="10"/>
      <c r="BU1188" s="66"/>
    </row>
    <row r="1189" spans="22:73" s="6" customFormat="1" x14ac:dyDescent="0.3">
      <c r="V1189" s="21"/>
      <c r="W1189" s="22"/>
      <c r="X1189" s="22"/>
      <c r="Y1189" s="22"/>
      <c r="Z1189" s="22"/>
      <c r="AA1189" s="22"/>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C1189" s="10"/>
      <c r="BD1189" s="10"/>
      <c r="BE1189" s="10"/>
      <c r="BF1189" s="10"/>
      <c r="BG1189" s="10"/>
      <c r="BH1189" s="10"/>
      <c r="BI1189" s="10"/>
      <c r="BL1189" s="10"/>
      <c r="BM1189" s="10"/>
      <c r="BN1189" s="10"/>
      <c r="BO1189" s="10"/>
      <c r="BP1189" s="10"/>
      <c r="BQ1189" s="10"/>
      <c r="BR1189" s="10"/>
      <c r="BU1189" s="66"/>
    </row>
    <row r="1190" spans="22:73" s="6" customFormat="1" x14ac:dyDescent="0.3">
      <c r="V1190" s="21"/>
      <c r="W1190" s="22"/>
      <c r="X1190" s="22"/>
      <c r="Y1190" s="22"/>
      <c r="Z1190" s="22"/>
      <c r="AA1190" s="22"/>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C1190" s="10"/>
      <c r="BD1190" s="10"/>
      <c r="BE1190" s="10"/>
      <c r="BF1190" s="10"/>
      <c r="BG1190" s="10"/>
      <c r="BH1190" s="10"/>
      <c r="BI1190" s="10"/>
      <c r="BL1190" s="10"/>
      <c r="BM1190" s="10"/>
      <c r="BN1190" s="10"/>
      <c r="BO1190" s="10"/>
      <c r="BP1190" s="10"/>
      <c r="BQ1190" s="10"/>
      <c r="BR1190" s="10"/>
      <c r="BU1190" s="66"/>
    </row>
    <row r="1191" spans="22:73" s="6" customFormat="1" x14ac:dyDescent="0.3">
      <c r="V1191" s="21"/>
      <c r="W1191" s="22"/>
      <c r="X1191" s="22"/>
      <c r="Y1191" s="22"/>
      <c r="Z1191" s="22"/>
      <c r="AA1191" s="22"/>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C1191" s="10"/>
      <c r="BD1191" s="10"/>
      <c r="BE1191" s="10"/>
      <c r="BF1191" s="10"/>
      <c r="BG1191" s="10"/>
      <c r="BH1191" s="10"/>
      <c r="BI1191" s="10"/>
      <c r="BL1191" s="10"/>
      <c r="BM1191" s="10"/>
      <c r="BN1191" s="10"/>
      <c r="BO1191" s="10"/>
      <c r="BP1191" s="10"/>
      <c r="BQ1191" s="10"/>
      <c r="BR1191" s="10"/>
      <c r="BU1191" s="66"/>
    </row>
    <row r="1192" spans="22:73" s="6" customFormat="1" x14ac:dyDescent="0.3">
      <c r="V1192" s="21"/>
      <c r="W1192" s="22"/>
      <c r="X1192" s="22"/>
      <c r="Y1192" s="22"/>
      <c r="Z1192" s="22"/>
      <c r="AA1192" s="22"/>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C1192" s="10"/>
      <c r="BD1192" s="10"/>
      <c r="BE1192" s="10"/>
      <c r="BF1192" s="10"/>
      <c r="BG1192" s="10"/>
      <c r="BH1192" s="10"/>
      <c r="BI1192" s="10"/>
      <c r="BL1192" s="10"/>
      <c r="BM1192" s="10"/>
      <c r="BN1192" s="10"/>
      <c r="BO1192" s="10"/>
      <c r="BP1192" s="10"/>
      <c r="BQ1192" s="10"/>
      <c r="BR1192" s="10"/>
      <c r="BU1192" s="66"/>
    </row>
    <row r="1193" spans="22:73" s="6" customFormat="1" x14ac:dyDescent="0.3">
      <c r="V1193" s="21"/>
      <c r="W1193" s="22"/>
      <c r="X1193" s="22"/>
      <c r="Y1193" s="22"/>
      <c r="Z1193" s="22"/>
      <c r="AA1193" s="22"/>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C1193" s="10"/>
      <c r="BD1193" s="10"/>
      <c r="BE1193" s="10"/>
      <c r="BF1193" s="10"/>
      <c r="BG1193" s="10"/>
      <c r="BH1193" s="10"/>
      <c r="BI1193" s="10"/>
      <c r="BL1193" s="10"/>
      <c r="BM1193" s="10"/>
      <c r="BN1193" s="10"/>
      <c r="BO1193" s="10"/>
      <c r="BP1193" s="10"/>
      <c r="BQ1193" s="10"/>
      <c r="BR1193" s="10"/>
      <c r="BU1193" s="66"/>
    </row>
    <row r="1194" spans="22:73" s="6" customFormat="1" x14ac:dyDescent="0.3">
      <c r="V1194" s="21"/>
      <c r="W1194" s="22"/>
      <c r="X1194" s="22"/>
      <c r="Y1194" s="22"/>
      <c r="Z1194" s="22"/>
      <c r="AA1194" s="22"/>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C1194" s="10"/>
      <c r="BD1194" s="10"/>
      <c r="BE1194" s="10"/>
      <c r="BF1194" s="10"/>
      <c r="BG1194" s="10"/>
      <c r="BH1194" s="10"/>
      <c r="BI1194" s="10"/>
      <c r="BL1194" s="10"/>
      <c r="BM1194" s="10"/>
      <c r="BN1194" s="10"/>
      <c r="BO1194" s="10"/>
      <c r="BP1194" s="10"/>
      <c r="BQ1194" s="10"/>
      <c r="BR1194" s="10"/>
      <c r="BU1194" s="66"/>
    </row>
    <row r="1195" spans="22:73" s="6" customFormat="1" x14ac:dyDescent="0.3">
      <c r="V1195" s="21"/>
      <c r="W1195" s="22"/>
      <c r="X1195" s="22"/>
      <c r="Y1195" s="22"/>
      <c r="Z1195" s="22"/>
      <c r="AA1195" s="22"/>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C1195" s="10"/>
      <c r="BD1195" s="10"/>
      <c r="BE1195" s="10"/>
      <c r="BF1195" s="10"/>
      <c r="BG1195" s="10"/>
      <c r="BH1195" s="10"/>
      <c r="BI1195" s="10"/>
      <c r="BL1195" s="10"/>
      <c r="BM1195" s="10"/>
      <c r="BN1195" s="10"/>
      <c r="BO1195" s="10"/>
      <c r="BP1195" s="10"/>
      <c r="BQ1195" s="10"/>
      <c r="BR1195" s="10"/>
      <c r="BU1195" s="66"/>
    </row>
    <row r="1196" spans="22:73" s="6" customFormat="1" x14ac:dyDescent="0.3">
      <c r="V1196" s="21"/>
      <c r="W1196" s="22"/>
      <c r="X1196" s="22"/>
      <c r="Y1196" s="22"/>
      <c r="Z1196" s="22"/>
      <c r="AA1196" s="22"/>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C1196" s="10"/>
      <c r="BD1196" s="10"/>
      <c r="BE1196" s="10"/>
      <c r="BF1196" s="10"/>
      <c r="BG1196" s="10"/>
      <c r="BH1196" s="10"/>
      <c r="BI1196" s="10"/>
      <c r="BL1196" s="10"/>
      <c r="BM1196" s="10"/>
      <c r="BN1196" s="10"/>
      <c r="BO1196" s="10"/>
      <c r="BP1196" s="10"/>
      <c r="BQ1196" s="10"/>
      <c r="BR1196" s="10"/>
      <c r="BU1196" s="66"/>
    </row>
    <row r="1197" spans="22:73" s="6" customFormat="1" x14ac:dyDescent="0.3">
      <c r="V1197" s="21"/>
      <c r="W1197" s="22"/>
      <c r="X1197" s="22"/>
      <c r="Y1197" s="22"/>
      <c r="Z1197" s="22"/>
      <c r="AA1197" s="22"/>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C1197" s="10"/>
      <c r="BD1197" s="10"/>
      <c r="BE1197" s="10"/>
      <c r="BF1197" s="10"/>
      <c r="BG1197" s="10"/>
      <c r="BH1197" s="10"/>
      <c r="BI1197" s="10"/>
      <c r="BL1197" s="10"/>
      <c r="BM1197" s="10"/>
      <c r="BN1197" s="10"/>
      <c r="BO1197" s="10"/>
      <c r="BP1197" s="10"/>
      <c r="BQ1197" s="10"/>
      <c r="BR1197" s="10"/>
      <c r="BU1197" s="66"/>
    </row>
    <row r="1198" spans="22:73" s="6" customFormat="1" x14ac:dyDescent="0.3">
      <c r="V1198" s="21"/>
      <c r="W1198" s="22"/>
      <c r="X1198" s="22"/>
      <c r="Y1198" s="22"/>
      <c r="Z1198" s="22"/>
      <c r="AA1198" s="22"/>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C1198" s="10"/>
      <c r="BD1198" s="10"/>
      <c r="BE1198" s="10"/>
      <c r="BF1198" s="10"/>
      <c r="BG1198" s="10"/>
      <c r="BH1198" s="10"/>
      <c r="BI1198" s="10"/>
      <c r="BL1198" s="10"/>
      <c r="BM1198" s="10"/>
      <c r="BN1198" s="10"/>
      <c r="BO1198" s="10"/>
      <c r="BP1198" s="10"/>
      <c r="BQ1198" s="10"/>
      <c r="BR1198" s="10"/>
      <c r="BU1198" s="66"/>
    </row>
    <row r="1199" spans="22:73" s="6" customFormat="1" x14ac:dyDescent="0.3">
      <c r="V1199" s="21"/>
      <c r="W1199" s="22"/>
      <c r="X1199" s="22"/>
      <c r="Y1199" s="22"/>
      <c r="Z1199" s="22"/>
      <c r="AA1199" s="22"/>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C1199" s="10"/>
      <c r="BD1199" s="10"/>
      <c r="BE1199" s="10"/>
      <c r="BF1199" s="10"/>
      <c r="BG1199" s="10"/>
      <c r="BH1199" s="10"/>
      <c r="BI1199" s="10"/>
      <c r="BL1199" s="10"/>
      <c r="BM1199" s="10"/>
      <c r="BN1199" s="10"/>
      <c r="BO1199" s="10"/>
      <c r="BP1199" s="10"/>
      <c r="BQ1199" s="10"/>
      <c r="BR1199" s="10"/>
      <c r="BU1199" s="66"/>
    </row>
    <row r="1200" spans="22:73" s="6" customFormat="1" x14ac:dyDescent="0.3">
      <c r="V1200" s="21"/>
      <c r="W1200" s="22"/>
      <c r="X1200" s="22"/>
      <c r="Y1200" s="22"/>
      <c r="Z1200" s="22"/>
      <c r="AA1200" s="22"/>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C1200" s="10"/>
      <c r="BD1200" s="10"/>
      <c r="BE1200" s="10"/>
      <c r="BF1200" s="10"/>
      <c r="BG1200" s="10"/>
      <c r="BH1200" s="10"/>
      <c r="BI1200" s="10"/>
      <c r="BL1200" s="10"/>
      <c r="BM1200" s="10"/>
      <c r="BN1200" s="10"/>
      <c r="BO1200" s="10"/>
      <c r="BP1200" s="10"/>
      <c r="BQ1200" s="10"/>
      <c r="BR1200" s="10"/>
      <c r="BU1200" s="66"/>
    </row>
    <row r="1201" spans="22:73" s="6" customFormat="1" x14ac:dyDescent="0.3">
      <c r="V1201" s="21"/>
      <c r="W1201" s="22"/>
      <c r="X1201" s="22"/>
      <c r="Y1201" s="22"/>
      <c r="Z1201" s="22"/>
      <c r="AA1201" s="22"/>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C1201" s="10"/>
      <c r="BD1201" s="10"/>
      <c r="BE1201" s="10"/>
      <c r="BF1201" s="10"/>
      <c r="BG1201" s="10"/>
      <c r="BH1201" s="10"/>
      <c r="BI1201" s="10"/>
      <c r="BL1201" s="10"/>
      <c r="BM1201" s="10"/>
      <c r="BN1201" s="10"/>
      <c r="BO1201" s="10"/>
      <c r="BP1201" s="10"/>
      <c r="BQ1201" s="10"/>
      <c r="BR1201" s="10"/>
      <c r="BU1201" s="66"/>
    </row>
    <row r="1202" spans="22:73" s="6" customFormat="1" x14ac:dyDescent="0.3">
      <c r="V1202" s="21"/>
      <c r="W1202" s="22"/>
      <c r="X1202" s="22"/>
      <c r="Y1202" s="22"/>
      <c r="Z1202" s="22"/>
      <c r="AA1202" s="22"/>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C1202" s="10"/>
      <c r="BD1202" s="10"/>
      <c r="BE1202" s="10"/>
      <c r="BF1202" s="10"/>
      <c r="BG1202" s="10"/>
      <c r="BH1202" s="10"/>
      <c r="BI1202" s="10"/>
      <c r="BL1202" s="10"/>
      <c r="BM1202" s="10"/>
      <c r="BN1202" s="10"/>
      <c r="BO1202" s="10"/>
      <c r="BP1202" s="10"/>
      <c r="BQ1202" s="10"/>
      <c r="BR1202" s="10"/>
      <c r="BU1202" s="66"/>
    </row>
    <row r="1203" spans="22:73" s="6" customFormat="1" x14ac:dyDescent="0.3">
      <c r="V1203" s="21"/>
      <c r="W1203" s="22"/>
      <c r="X1203" s="22"/>
      <c r="Y1203" s="22"/>
      <c r="Z1203" s="22"/>
      <c r="AA1203" s="22"/>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C1203" s="10"/>
      <c r="BD1203" s="10"/>
      <c r="BE1203" s="10"/>
      <c r="BF1203" s="10"/>
      <c r="BG1203" s="10"/>
      <c r="BH1203" s="10"/>
      <c r="BI1203" s="10"/>
      <c r="BL1203" s="10"/>
      <c r="BM1203" s="10"/>
      <c r="BN1203" s="10"/>
      <c r="BO1203" s="10"/>
      <c r="BP1203" s="10"/>
      <c r="BQ1203" s="10"/>
      <c r="BR1203" s="10"/>
      <c r="BU1203" s="66"/>
    </row>
    <row r="1204" spans="22:73" s="6" customFormat="1" x14ac:dyDescent="0.3">
      <c r="V1204" s="21"/>
      <c r="W1204" s="22"/>
      <c r="X1204" s="22"/>
      <c r="Y1204" s="22"/>
      <c r="Z1204" s="22"/>
      <c r="AA1204" s="22"/>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C1204" s="10"/>
      <c r="BD1204" s="10"/>
      <c r="BE1204" s="10"/>
      <c r="BF1204" s="10"/>
      <c r="BG1204" s="10"/>
      <c r="BH1204" s="10"/>
      <c r="BI1204" s="10"/>
      <c r="BL1204" s="10"/>
      <c r="BM1204" s="10"/>
      <c r="BN1204" s="10"/>
      <c r="BO1204" s="10"/>
      <c r="BP1204" s="10"/>
      <c r="BQ1204" s="10"/>
      <c r="BR1204" s="10"/>
      <c r="BU1204" s="66"/>
    </row>
    <row r="1205" spans="22:73" s="6" customFormat="1" x14ac:dyDescent="0.3">
      <c r="V1205" s="21"/>
      <c r="W1205" s="22"/>
      <c r="X1205" s="22"/>
      <c r="Y1205" s="22"/>
      <c r="Z1205" s="22"/>
      <c r="AA1205" s="22"/>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C1205" s="10"/>
      <c r="BD1205" s="10"/>
      <c r="BE1205" s="10"/>
      <c r="BF1205" s="10"/>
      <c r="BG1205" s="10"/>
      <c r="BH1205" s="10"/>
      <c r="BI1205" s="10"/>
      <c r="BL1205" s="10"/>
      <c r="BM1205" s="10"/>
      <c r="BN1205" s="10"/>
      <c r="BO1205" s="10"/>
      <c r="BP1205" s="10"/>
      <c r="BQ1205" s="10"/>
      <c r="BR1205" s="10"/>
      <c r="BU1205" s="66"/>
    </row>
    <row r="1206" spans="22:73" s="6" customFormat="1" x14ac:dyDescent="0.3">
      <c r="V1206" s="21"/>
      <c r="W1206" s="22"/>
      <c r="X1206" s="22"/>
      <c r="Y1206" s="22"/>
      <c r="Z1206" s="22"/>
      <c r="AA1206" s="22"/>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C1206" s="10"/>
      <c r="BD1206" s="10"/>
      <c r="BE1206" s="10"/>
      <c r="BF1206" s="10"/>
      <c r="BG1206" s="10"/>
      <c r="BH1206" s="10"/>
      <c r="BI1206" s="10"/>
      <c r="BL1206" s="10"/>
      <c r="BM1206" s="10"/>
      <c r="BN1206" s="10"/>
      <c r="BO1206" s="10"/>
      <c r="BP1206" s="10"/>
      <c r="BQ1206" s="10"/>
      <c r="BR1206" s="10"/>
      <c r="BU1206" s="66"/>
    </row>
    <row r="1207" spans="22:73" s="6" customFormat="1" x14ac:dyDescent="0.3">
      <c r="V1207" s="21"/>
      <c r="W1207" s="22"/>
      <c r="X1207" s="22"/>
      <c r="Y1207" s="22"/>
      <c r="Z1207" s="22"/>
      <c r="AA1207" s="22"/>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C1207" s="10"/>
      <c r="BD1207" s="10"/>
      <c r="BE1207" s="10"/>
      <c r="BF1207" s="10"/>
      <c r="BG1207" s="10"/>
      <c r="BH1207" s="10"/>
      <c r="BI1207" s="10"/>
      <c r="BL1207" s="10"/>
      <c r="BM1207" s="10"/>
      <c r="BN1207" s="10"/>
      <c r="BO1207" s="10"/>
      <c r="BP1207" s="10"/>
      <c r="BQ1207" s="10"/>
      <c r="BR1207" s="10"/>
      <c r="BU1207" s="66"/>
    </row>
    <row r="1208" spans="22:73" s="6" customFormat="1" x14ac:dyDescent="0.3">
      <c r="V1208" s="21"/>
      <c r="W1208" s="22"/>
      <c r="X1208" s="22"/>
      <c r="Y1208" s="22"/>
      <c r="Z1208" s="22"/>
      <c r="AA1208" s="22"/>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C1208" s="10"/>
      <c r="BD1208" s="10"/>
      <c r="BE1208" s="10"/>
      <c r="BF1208" s="10"/>
      <c r="BG1208" s="10"/>
      <c r="BH1208" s="10"/>
      <c r="BI1208" s="10"/>
      <c r="BL1208" s="10"/>
      <c r="BM1208" s="10"/>
      <c r="BN1208" s="10"/>
      <c r="BO1208" s="10"/>
      <c r="BP1208" s="10"/>
      <c r="BQ1208" s="10"/>
      <c r="BR1208" s="10"/>
      <c r="BU1208" s="66"/>
    </row>
    <row r="1209" spans="22:73" s="6" customFormat="1" x14ac:dyDescent="0.3">
      <c r="V1209" s="21"/>
      <c r="W1209" s="22"/>
      <c r="X1209" s="22"/>
      <c r="Y1209" s="22"/>
      <c r="Z1209" s="22"/>
      <c r="AA1209" s="22"/>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C1209" s="10"/>
      <c r="BD1209" s="10"/>
      <c r="BE1209" s="10"/>
      <c r="BF1209" s="10"/>
      <c r="BG1209" s="10"/>
      <c r="BH1209" s="10"/>
      <c r="BI1209" s="10"/>
      <c r="BL1209" s="10"/>
      <c r="BM1209" s="10"/>
      <c r="BN1209" s="10"/>
      <c r="BO1209" s="10"/>
      <c r="BP1209" s="10"/>
      <c r="BQ1209" s="10"/>
      <c r="BR1209" s="10"/>
      <c r="BU1209" s="66"/>
    </row>
    <row r="1210" spans="22:73" s="6" customFormat="1" x14ac:dyDescent="0.3">
      <c r="V1210" s="21"/>
      <c r="W1210" s="22"/>
      <c r="X1210" s="22"/>
      <c r="Y1210" s="22"/>
      <c r="Z1210" s="22"/>
      <c r="AA1210" s="22"/>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C1210" s="10"/>
      <c r="BD1210" s="10"/>
      <c r="BE1210" s="10"/>
      <c r="BF1210" s="10"/>
      <c r="BG1210" s="10"/>
      <c r="BH1210" s="10"/>
      <c r="BI1210" s="10"/>
      <c r="BL1210" s="10"/>
      <c r="BM1210" s="10"/>
      <c r="BN1210" s="10"/>
      <c r="BO1210" s="10"/>
      <c r="BP1210" s="10"/>
      <c r="BQ1210" s="10"/>
      <c r="BR1210" s="10"/>
      <c r="BU1210" s="66"/>
    </row>
    <row r="1211" spans="22:73" s="6" customFormat="1" x14ac:dyDescent="0.3">
      <c r="V1211" s="21"/>
      <c r="W1211" s="22"/>
      <c r="X1211" s="22"/>
      <c r="Y1211" s="22"/>
      <c r="Z1211" s="22"/>
      <c r="AA1211" s="22"/>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C1211" s="10"/>
      <c r="BD1211" s="10"/>
      <c r="BE1211" s="10"/>
      <c r="BF1211" s="10"/>
      <c r="BG1211" s="10"/>
      <c r="BH1211" s="10"/>
      <c r="BI1211" s="10"/>
      <c r="BL1211" s="10"/>
      <c r="BM1211" s="10"/>
      <c r="BN1211" s="10"/>
      <c r="BO1211" s="10"/>
      <c r="BP1211" s="10"/>
      <c r="BQ1211" s="10"/>
      <c r="BR1211" s="10"/>
      <c r="BU1211" s="66"/>
    </row>
    <row r="1212" spans="22:73" s="6" customFormat="1" x14ac:dyDescent="0.3">
      <c r="V1212" s="21"/>
      <c r="W1212" s="22"/>
      <c r="X1212" s="22"/>
      <c r="Y1212" s="22"/>
      <c r="Z1212" s="22"/>
      <c r="AA1212" s="22"/>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C1212" s="10"/>
      <c r="BD1212" s="10"/>
      <c r="BE1212" s="10"/>
      <c r="BF1212" s="10"/>
      <c r="BG1212" s="10"/>
      <c r="BH1212" s="10"/>
      <c r="BI1212" s="10"/>
      <c r="BL1212" s="10"/>
      <c r="BM1212" s="10"/>
      <c r="BN1212" s="10"/>
      <c r="BO1212" s="10"/>
      <c r="BP1212" s="10"/>
      <c r="BQ1212" s="10"/>
      <c r="BR1212" s="10"/>
      <c r="BU1212" s="66"/>
    </row>
    <row r="1213" spans="22:73" s="6" customFormat="1" x14ac:dyDescent="0.3">
      <c r="V1213" s="21"/>
      <c r="W1213" s="22"/>
      <c r="X1213" s="22"/>
      <c r="Y1213" s="22"/>
      <c r="Z1213" s="22"/>
      <c r="AA1213" s="22"/>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C1213" s="10"/>
      <c r="BD1213" s="10"/>
      <c r="BE1213" s="10"/>
      <c r="BF1213" s="10"/>
      <c r="BG1213" s="10"/>
      <c r="BH1213" s="10"/>
      <c r="BI1213" s="10"/>
      <c r="BL1213" s="10"/>
      <c r="BM1213" s="10"/>
      <c r="BN1213" s="10"/>
      <c r="BO1213" s="10"/>
      <c r="BP1213" s="10"/>
      <c r="BQ1213" s="10"/>
      <c r="BR1213" s="10"/>
      <c r="BU1213" s="66"/>
    </row>
    <row r="1214" spans="22:73" s="6" customFormat="1" x14ac:dyDescent="0.3">
      <c r="V1214" s="21"/>
      <c r="W1214" s="22"/>
      <c r="X1214" s="22"/>
      <c r="Y1214" s="22"/>
      <c r="Z1214" s="22"/>
      <c r="AA1214" s="22"/>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C1214" s="10"/>
      <c r="BD1214" s="10"/>
      <c r="BE1214" s="10"/>
      <c r="BF1214" s="10"/>
      <c r="BG1214" s="10"/>
      <c r="BH1214" s="10"/>
      <c r="BI1214" s="10"/>
      <c r="BL1214" s="10"/>
      <c r="BM1214" s="10"/>
      <c r="BN1214" s="10"/>
      <c r="BO1214" s="10"/>
      <c r="BP1214" s="10"/>
      <c r="BQ1214" s="10"/>
      <c r="BR1214" s="10"/>
      <c r="BU1214" s="66"/>
    </row>
    <row r="1215" spans="22:73" s="6" customFormat="1" x14ac:dyDescent="0.3">
      <c r="V1215" s="21"/>
      <c r="W1215" s="22"/>
      <c r="X1215" s="22"/>
      <c r="Y1215" s="22"/>
      <c r="Z1215" s="22"/>
      <c r="AA1215" s="22"/>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C1215" s="10"/>
      <c r="BD1215" s="10"/>
      <c r="BE1215" s="10"/>
      <c r="BF1215" s="10"/>
      <c r="BG1215" s="10"/>
      <c r="BH1215" s="10"/>
      <c r="BI1215" s="10"/>
      <c r="BL1215" s="10"/>
      <c r="BM1215" s="10"/>
      <c r="BN1215" s="10"/>
      <c r="BO1215" s="10"/>
      <c r="BP1215" s="10"/>
      <c r="BQ1215" s="10"/>
      <c r="BR1215" s="10"/>
      <c r="BU1215" s="66"/>
    </row>
    <row r="1216" spans="22:73" s="6" customFormat="1" x14ac:dyDescent="0.3">
      <c r="V1216" s="21"/>
      <c r="W1216" s="22"/>
      <c r="X1216" s="22"/>
      <c r="Y1216" s="22"/>
      <c r="Z1216" s="22"/>
      <c r="AA1216" s="22"/>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C1216" s="10"/>
      <c r="BD1216" s="10"/>
      <c r="BE1216" s="10"/>
      <c r="BF1216" s="10"/>
      <c r="BG1216" s="10"/>
      <c r="BH1216" s="10"/>
      <c r="BI1216" s="10"/>
      <c r="BL1216" s="10"/>
      <c r="BM1216" s="10"/>
      <c r="BN1216" s="10"/>
      <c r="BO1216" s="10"/>
      <c r="BP1216" s="10"/>
      <c r="BQ1216" s="10"/>
      <c r="BR1216" s="10"/>
      <c r="BU1216" s="66"/>
    </row>
    <row r="1217" spans="22:73" s="6" customFormat="1" x14ac:dyDescent="0.3">
      <c r="V1217" s="21"/>
      <c r="W1217" s="22"/>
      <c r="X1217" s="22"/>
      <c r="Y1217" s="22"/>
      <c r="Z1217" s="22"/>
      <c r="AA1217" s="22"/>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C1217" s="10"/>
      <c r="BD1217" s="10"/>
      <c r="BE1217" s="10"/>
      <c r="BF1217" s="10"/>
      <c r="BG1217" s="10"/>
      <c r="BH1217" s="10"/>
      <c r="BI1217" s="10"/>
      <c r="BL1217" s="10"/>
      <c r="BM1217" s="10"/>
      <c r="BN1217" s="10"/>
      <c r="BO1217" s="10"/>
      <c r="BP1217" s="10"/>
      <c r="BQ1217" s="10"/>
      <c r="BR1217" s="10"/>
      <c r="BU1217" s="66"/>
    </row>
    <row r="1218" spans="22:73" s="6" customFormat="1" x14ac:dyDescent="0.3">
      <c r="V1218" s="21"/>
      <c r="W1218" s="22"/>
      <c r="X1218" s="22"/>
      <c r="Y1218" s="22"/>
      <c r="Z1218" s="22"/>
      <c r="AA1218" s="22"/>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C1218" s="10"/>
      <c r="BD1218" s="10"/>
      <c r="BE1218" s="10"/>
      <c r="BF1218" s="10"/>
      <c r="BG1218" s="10"/>
      <c r="BH1218" s="10"/>
      <c r="BI1218" s="10"/>
      <c r="BL1218" s="10"/>
      <c r="BM1218" s="10"/>
      <c r="BN1218" s="10"/>
      <c r="BO1218" s="10"/>
      <c r="BP1218" s="10"/>
      <c r="BQ1218" s="10"/>
      <c r="BR1218" s="10"/>
      <c r="BU1218" s="66"/>
    </row>
    <row r="1219" spans="22:73" s="6" customFormat="1" x14ac:dyDescent="0.3">
      <c r="V1219" s="21"/>
      <c r="W1219" s="22"/>
      <c r="X1219" s="22"/>
      <c r="Y1219" s="22"/>
      <c r="Z1219" s="22"/>
      <c r="AA1219" s="22"/>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C1219" s="10"/>
      <c r="BD1219" s="10"/>
      <c r="BE1219" s="10"/>
      <c r="BF1219" s="10"/>
      <c r="BG1219" s="10"/>
      <c r="BH1219" s="10"/>
      <c r="BI1219" s="10"/>
      <c r="BL1219" s="10"/>
      <c r="BM1219" s="10"/>
      <c r="BN1219" s="10"/>
      <c r="BO1219" s="10"/>
      <c r="BP1219" s="10"/>
      <c r="BQ1219" s="10"/>
      <c r="BR1219" s="10"/>
      <c r="BU1219" s="66"/>
    </row>
    <row r="1220" spans="22:73" s="6" customFormat="1" x14ac:dyDescent="0.3">
      <c r="V1220" s="21"/>
      <c r="W1220" s="22"/>
      <c r="X1220" s="22"/>
      <c r="Y1220" s="22"/>
      <c r="Z1220" s="22"/>
      <c r="AA1220" s="22"/>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C1220" s="10"/>
      <c r="BD1220" s="10"/>
      <c r="BE1220" s="10"/>
      <c r="BF1220" s="10"/>
      <c r="BG1220" s="10"/>
      <c r="BH1220" s="10"/>
      <c r="BI1220" s="10"/>
      <c r="BL1220" s="10"/>
      <c r="BM1220" s="10"/>
      <c r="BN1220" s="10"/>
      <c r="BO1220" s="10"/>
      <c r="BP1220" s="10"/>
      <c r="BQ1220" s="10"/>
      <c r="BR1220" s="10"/>
      <c r="BU1220" s="66"/>
    </row>
    <row r="1221" spans="22:73" s="6" customFormat="1" x14ac:dyDescent="0.3">
      <c r="V1221" s="21"/>
      <c r="W1221" s="22"/>
      <c r="X1221" s="22"/>
      <c r="Y1221" s="22"/>
      <c r="Z1221" s="22"/>
      <c r="AA1221" s="22"/>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C1221" s="10"/>
      <c r="BD1221" s="10"/>
      <c r="BE1221" s="10"/>
      <c r="BF1221" s="10"/>
      <c r="BG1221" s="10"/>
      <c r="BH1221" s="10"/>
      <c r="BI1221" s="10"/>
      <c r="BL1221" s="10"/>
      <c r="BM1221" s="10"/>
      <c r="BN1221" s="10"/>
      <c r="BO1221" s="10"/>
      <c r="BP1221" s="10"/>
      <c r="BQ1221" s="10"/>
      <c r="BR1221" s="10"/>
      <c r="BU1221" s="66"/>
    </row>
    <row r="1222" spans="22:73" s="6" customFormat="1" x14ac:dyDescent="0.3">
      <c r="V1222" s="21"/>
      <c r="W1222" s="22"/>
      <c r="X1222" s="22"/>
      <c r="Y1222" s="22"/>
      <c r="Z1222" s="22"/>
      <c r="AA1222" s="22"/>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C1222" s="10"/>
      <c r="BD1222" s="10"/>
      <c r="BE1222" s="10"/>
      <c r="BF1222" s="10"/>
      <c r="BG1222" s="10"/>
      <c r="BH1222" s="10"/>
      <c r="BI1222" s="10"/>
      <c r="BL1222" s="10"/>
      <c r="BM1222" s="10"/>
      <c r="BN1222" s="10"/>
      <c r="BO1222" s="10"/>
      <c r="BP1222" s="10"/>
      <c r="BQ1222" s="10"/>
      <c r="BR1222" s="10"/>
      <c r="BU1222" s="66"/>
    </row>
    <row r="1223" spans="22:73" s="6" customFormat="1" x14ac:dyDescent="0.3">
      <c r="V1223" s="21"/>
      <c r="W1223" s="22"/>
      <c r="X1223" s="22"/>
      <c r="Y1223" s="22"/>
      <c r="Z1223" s="22"/>
      <c r="AA1223" s="22"/>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C1223" s="10"/>
      <c r="BD1223" s="10"/>
      <c r="BE1223" s="10"/>
      <c r="BF1223" s="10"/>
      <c r="BG1223" s="10"/>
      <c r="BH1223" s="10"/>
      <c r="BI1223" s="10"/>
      <c r="BL1223" s="10"/>
      <c r="BM1223" s="10"/>
      <c r="BN1223" s="10"/>
      <c r="BO1223" s="10"/>
      <c r="BP1223" s="10"/>
      <c r="BQ1223" s="10"/>
      <c r="BR1223" s="10"/>
      <c r="BU1223" s="66"/>
    </row>
    <row r="1224" spans="22:73" s="6" customFormat="1" x14ac:dyDescent="0.3">
      <c r="V1224" s="21"/>
      <c r="W1224" s="22"/>
      <c r="X1224" s="22"/>
      <c r="Y1224" s="22"/>
      <c r="Z1224" s="22"/>
      <c r="AA1224" s="22"/>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C1224" s="10"/>
      <c r="BD1224" s="10"/>
      <c r="BE1224" s="10"/>
      <c r="BF1224" s="10"/>
      <c r="BG1224" s="10"/>
      <c r="BH1224" s="10"/>
      <c r="BI1224" s="10"/>
      <c r="BL1224" s="10"/>
      <c r="BM1224" s="10"/>
      <c r="BN1224" s="10"/>
      <c r="BO1224" s="10"/>
      <c r="BP1224" s="10"/>
      <c r="BQ1224" s="10"/>
      <c r="BR1224" s="10"/>
      <c r="BU1224" s="66"/>
    </row>
    <row r="1225" spans="22:73" s="6" customFormat="1" x14ac:dyDescent="0.3">
      <c r="V1225" s="21"/>
      <c r="W1225" s="22"/>
      <c r="X1225" s="22"/>
      <c r="Y1225" s="22"/>
      <c r="Z1225" s="22"/>
      <c r="AA1225" s="22"/>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C1225" s="10"/>
      <c r="BD1225" s="10"/>
      <c r="BE1225" s="10"/>
      <c r="BF1225" s="10"/>
      <c r="BG1225" s="10"/>
      <c r="BH1225" s="10"/>
      <c r="BI1225" s="10"/>
      <c r="BL1225" s="10"/>
      <c r="BM1225" s="10"/>
      <c r="BN1225" s="10"/>
      <c r="BO1225" s="10"/>
      <c r="BP1225" s="10"/>
      <c r="BQ1225" s="10"/>
      <c r="BR1225" s="10"/>
      <c r="BU1225" s="66"/>
    </row>
    <row r="1226" spans="22:73" s="6" customFormat="1" x14ac:dyDescent="0.3">
      <c r="V1226" s="21"/>
      <c r="W1226" s="22"/>
      <c r="X1226" s="22"/>
      <c r="Y1226" s="22"/>
      <c r="Z1226" s="22"/>
      <c r="AA1226" s="22"/>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C1226" s="10"/>
      <c r="BD1226" s="10"/>
      <c r="BE1226" s="10"/>
      <c r="BF1226" s="10"/>
      <c r="BG1226" s="10"/>
      <c r="BH1226" s="10"/>
      <c r="BI1226" s="10"/>
      <c r="BL1226" s="10"/>
      <c r="BM1226" s="10"/>
      <c r="BN1226" s="10"/>
      <c r="BO1226" s="10"/>
      <c r="BP1226" s="10"/>
      <c r="BQ1226" s="10"/>
      <c r="BR1226" s="10"/>
      <c r="BU1226" s="66"/>
    </row>
    <row r="1227" spans="22:73" s="6" customFormat="1" x14ac:dyDescent="0.3">
      <c r="V1227" s="21"/>
      <c r="W1227" s="22"/>
      <c r="X1227" s="22"/>
      <c r="Y1227" s="22"/>
      <c r="Z1227" s="22"/>
      <c r="AA1227" s="22"/>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C1227" s="10"/>
      <c r="BD1227" s="10"/>
      <c r="BE1227" s="10"/>
      <c r="BF1227" s="10"/>
      <c r="BG1227" s="10"/>
      <c r="BH1227" s="10"/>
      <c r="BI1227" s="10"/>
      <c r="BL1227" s="10"/>
      <c r="BM1227" s="10"/>
      <c r="BN1227" s="10"/>
      <c r="BO1227" s="10"/>
      <c r="BP1227" s="10"/>
      <c r="BQ1227" s="10"/>
      <c r="BR1227" s="10"/>
      <c r="BU1227" s="66"/>
    </row>
    <row r="1228" spans="22:73" s="6" customFormat="1" x14ac:dyDescent="0.3">
      <c r="V1228" s="21"/>
      <c r="W1228" s="22"/>
      <c r="X1228" s="22"/>
      <c r="Y1228" s="22"/>
      <c r="Z1228" s="22"/>
      <c r="AA1228" s="22"/>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C1228" s="10"/>
      <c r="BD1228" s="10"/>
      <c r="BE1228" s="10"/>
      <c r="BF1228" s="10"/>
      <c r="BG1228" s="10"/>
      <c r="BH1228" s="10"/>
      <c r="BI1228" s="10"/>
      <c r="BL1228" s="10"/>
      <c r="BM1228" s="10"/>
      <c r="BN1228" s="10"/>
      <c r="BO1228" s="10"/>
      <c r="BP1228" s="10"/>
      <c r="BQ1228" s="10"/>
      <c r="BR1228" s="10"/>
      <c r="BU1228" s="66"/>
    </row>
    <row r="1229" spans="22:73" s="6" customFormat="1" x14ac:dyDescent="0.3">
      <c r="V1229" s="21"/>
      <c r="W1229" s="22"/>
      <c r="X1229" s="22"/>
      <c r="Y1229" s="22"/>
      <c r="Z1229" s="22"/>
      <c r="AA1229" s="22"/>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C1229" s="10"/>
      <c r="BD1229" s="10"/>
      <c r="BE1229" s="10"/>
      <c r="BF1229" s="10"/>
      <c r="BG1229" s="10"/>
      <c r="BH1229" s="10"/>
      <c r="BI1229" s="10"/>
      <c r="BL1229" s="10"/>
      <c r="BM1229" s="10"/>
      <c r="BN1229" s="10"/>
      <c r="BO1229" s="10"/>
      <c r="BP1229" s="10"/>
      <c r="BQ1229" s="10"/>
      <c r="BR1229" s="10"/>
      <c r="BU1229" s="66"/>
    </row>
    <row r="1230" spans="22:73" s="6" customFormat="1" x14ac:dyDescent="0.3">
      <c r="V1230" s="21"/>
      <c r="W1230" s="22"/>
      <c r="X1230" s="22"/>
      <c r="Y1230" s="22"/>
      <c r="Z1230" s="22"/>
      <c r="AA1230" s="22"/>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C1230" s="10"/>
      <c r="BD1230" s="10"/>
      <c r="BE1230" s="10"/>
      <c r="BF1230" s="10"/>
      <c r="BG1230" s="10"/>
      <c r="BH1230" s="10"/>
      <c r="BI1230" s="10"/>
      <c r="BL1230" s="10"/>
      <c r="BM1230" s="10"/>
      <c r="BN1230" s="10"/>
      <c r="BO1230" s="10"/>
      <c r="BP1230" s="10"/>
      <c r="BQ1230" s="10"/>
      <c r="BR1230" s="10"/>
      <c r="BU1230" s="66"/>
    </row>
    <row r="1231" spans="22:73" s="6" customFormat="1" x14ac:dyDescent="0.3">
      <c r="V1231" s="21"/>
      <c r="W1231" s="22"/>
      <c r="X1231" s="22"/>
      <c r="Y1231" s="22"/>
      <c r="Z1231" s="22"/>
      <c r="AA1231" s="22"/>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C1231" s="10"/>
      <c r="BD1231" s="10"/>
      <c r="BE1231" s="10"/>
      <c r="BF1231" s="10"/>
      <c r="BG1231" s="10"/>
      <c r="BH1231" s="10"/>
      <c r="BI1231" s="10"/>
      <c r="BL1231" s="10"/>
      <c r="BM1231" s="10"/>
      <c r="BN1231" s="10"/>
      <c r="BO1231" s="10"/>
      <c r="BP1231" s="10"/>
      <c r="BQ1231" s="10"/>
      <c r="BR1231" s="10"/>
      <c r="BU1231" s="66"/>
    </row>
    <row r="1232" spans="22:73" s="6" customFormat="1" x14ac:dyDescent="0.3">
      <c r="V1232" s="21"/>
      <c r="W1232" s="22"/>
      <c r="X1232" s="22"/>
      <c r="Y1232" s="22"/>
      <c r="Z1232" s="22"/>
      <c r="AA1232" s="22"/>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C1232" s="10"/>
      <c r="BD1232" s="10"/>
      <c r="BE1232" s="10"/>
      <c r="BF1232" s="10"/>
      <c r="BG1232" s="10"/>
      <c r="BH1232" s="10"/>
      <c r="BI1232" s="10"/>
      <c r="BL1232" s="10"/>
      <c r="BM1232" s="10"/>
      <c r="BN1232" s="10"/>
      <c r="BO1232" s="10"/>
      <c r="BP1232" s="10"/>
      <c r="BQ1232" s="10"/>
      <c r="BR1232" s="10"/>
      <c r="BU1232" s="66"/>
    </row>
    <row r="1233" spans="22:73" s="6" customFormat="1" x14ac:dyDescent="0.3">
      <c r="V1233" s="21"/>
      <c r="W1233" s="22"/>
      <c r="X1233" s="22"/>
      <c r="Y1233" s="22"/>
      <c r="Z1233" s="22"/>
      <c r="AA1233" s="22"/>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C1233" s="10"/>
      <c r="BD1233" s="10"/>
      <c r="BE1233" s="10"/>
      <c r="BF1233" s="10"/>
      <c r="BG1233" s="10"/>
      <c r="BH1233" s="10"/>
      <c r="BI1233" s="10"/>
      <c r="BL1233" s="10"/>
      <c r="BM1233" s="10"/>
      <c r="BN1233" s="10"/>
      <c r="BO1233" s="10"/>
      <c r="BP1233" s="10"/>
      <c r="BQ1233" s="10"/>
      <c r="BR1233" s="10"/>
      <c r="BU1233" s="66"/>
    </row>
    <row r="1234" spans="22:73" s="6" customFormat="1" x14ac:dyDescent="0.3">
      <c r="V1234" s="21"/>
      <c r="W1234" s="22"/>
      <c r="X1234" s="22"/>
      <c r="Y1234" s="22"/>
      <c r="Z1234" s="22"/>
      <c r="AA1234" s="22"/>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C1234" s="10"/>
      <c r="BD1234" s="10"/>
      <c r="BE1234" s="10"/>
      <c r="BF1234" s="10"/>
      <c r="BG1234" s="10"/>
      <c r="BH1234" s="10"/>
      <c r="BI1234" s="10"/>
      <c r="BL1234" s="10"/>
      <c r="BM1234" s="10"/>
      <c r="BN1234" s="10"/>
      <c r="BO1234" s="10"/>
      <c r="BP1234" s="10"/>
      <c r="BQ1234" s="10"/>
      <c r="BR1234" s="10"/>
      <c r="BU1234" s="66"/>
    </row>
    <row r="1235" spans="22:73" s="6" customFormat="1" x14ac:dyDescent="0.3">
      <c r="V1235" s="21"/>
      <c r="W1235" s="22"/>
      <c r="X1235" s="22"/>
      <c r="Y1235" s="22"/>
      <c r="Z1235" s="22"/>
      <c r="AA1235" s="22"/>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C1235" s="10"/>
      <c r="BD1235" s="10"/>
      <c r="BE1235" s="10"/>
      <c r="BF1235" s="10"/>
      <c r="BG1235" s="10"/>
      <c r="BH1235" s="10"/>
      <c r="BI1235" s="10"/>
      <c r="BL1235" s="10"/>
      <c r="BM1235" s="10"/>
      <c r="BN1235" s="10"/>
      <c r="BO1235" s="10"/>
      <c r="BP1235" s="10"/>
      <c r="BQ1235" s="10"/>
      <c r="BR1235" s="10"/>
      <c r="BU1235" s="66"/>
    </row>
    <row r="1236" spans="22:73" s="6" customFormat="1" x14ac:dyDescent="0.3">
      <c r="V1236" s="21"/>
      <c r="W1236" s="22"/>
      <c r="X1236" s="22"/>
      <c r="Y1236" s="22"/>
      <c r="Z1236" s="22"/>
      <c r="AA1236" s="22"/>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C1236" s="10"/>
      <c r="BD1236" s="10"/>
      <c r="BE1236" s="10"/>
      <c r="BF1236" s="10"/>
      <c r="BG1236" s="10"/>
      <c r="BH1236" s="10"/>
      <c r="BI1236" s="10"/>
      <c r="BL1236" s="10"/>
      <c r="BM1236" s="10"/>
      <c r="BN1236" s="10"/>
      <c r="BO1236" s="10"/>
      <c r="BP1236" s="10"/>
      <c r="BQ1236" s="10"/>
      <c r="BR1236" s="10"/>
      <c r="BU1236" s="66"/>
    </row>
    <row r="1237" spans="22:73" s="6" customFormat="1" x14ac:dyDescent="0.3">
      <c r="V1237" s="21"/>
      <c r="W1237" s="22"/>
      <c r="X1237" s="22"/>
      <c r="Y1237" s="22"/>
      <c r="Z1237" s="22"/>
      <c r="AA1237" s="22"/>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C1237" s="10"/>
      <c r="BD1237" s="10"/>
      <c r="BE1237" s="10"/>
      <c r="BF1237" s="10"/>
      <c r="BG1237" s="10"/>
      <c r="BH1237" s="10"/>
      <c r="BI1237" s="10"/>
      <c r="BL1237" s="10"/>
      <c r="BM1237" s="10"/>
      <c r="BN1237" s="10"/>
      <c r="BO1237" s="10"/>
      <c r="BP1237" s="10"/>
      <c r="BQ1237" s="10"/>
      <c r="BR1237" s="10"/>
      <c r="BU1237" s="66"/>
    </row>
    <row r="1238" spans="22:73" s="6" customFormat="1" x14ac:dyDescent="0.3">
      <c r="V1238" s="21"/>
      <c r="W1238" s="22"/>
      <c r="X1238" s="22"/>
      <c r="Y1238" s="22"/>
      <c r="Z1238" s="22"/>
      <c r="AA1238" s="22"/>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C1238" s="10"/>
      <c r="BD1238" s="10"/>
      <c r="BE1238" s="10"/>
      <c r="BF1238" s="10"/>
      <c r="BG1238" s="10"/>
      <c r="BH1238" s="10"/>
      <c r="BI1238" s="10"/>
      <c r="BL1238" s="10"/>
      <c r="BM1238" s="10"/>
      <c r="BN1238" s="10"/>
      <c r="BO1238" s="10"/>
      <c r="BP1238" s="10"/>
      <c r="BQ1238" s="10"/>
      <c r="BR1238" s="10"/>
      <c r="BU1238" s="66"/>
    </row>
    <row r="1239" spans="22:73" s="6" customFormat="1" x14ac:dyDescent="0.3">
      <c r="V1239" s="21"/>
      <c r="W1239" s="22"/>
      <c r="X1239" s="22"/>
      <c r="Y1239" s="22"/>
      <c r="Z1239" s="22"/>
      <c r="AA1239" s="22"/>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C1239" s="10"/>
      <c r="BD1239" s="10"/>
      <c r="BE1239" s="10"/>
      <c r="BF1239" s="10"/>
      <c r="BG1239" s="10"/>
      <c r="BH1239" s="10"/>
      <c r="BI1239" s="10"/>
      <c r="BL1239" s="10"/>
      <c r="BM1239" s="10"/>
      <c r="BN1239" s="10"/>
      <c r="BO1239" s="10"/>
      <c r="BP1239" s="10"/>
      <c r="BQ1239" s="10"/>
      <c r="BR1239" s="10"/>
      <c r="BU1239" s="66"/>
    </row>
    <row r="1240" spans="22:73" s="6" customFormat="1" x14ac:dyDescent="0.3">
      <c r="V1240" s="21"/>
      <c r="W1240" s="22"/>
      <c r="X1240" s="22"/>
      <c r="Y1240" s="22"/>
      <c r="Z1240" s="22"/>
      <c r="AA1240" s="22"/>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C1240" s="10"/>
      <c r="BD1240" s="10"/>
      <c r="BE1240" s="10"/>
      <c r="BF1240" s="10"/>
      <c r="BG1240" s="10"/>
      <c r="BH1240" s="10"/>
      <c r="BI1240" s="10"/>
      <c r="BL1240" s="10"/>
      <c r="BM1240" s="10"/>
      <c r="BN1240" s="10"/>
      <c r="BO1240" s="10"/>
      <c r="BP1240" s="10"/>
      <c r="BQ1240" s="10"/>
      <c r="BR1240" s="10"/>
      <c r="BU1240" s="66"/>
    </row>
    <row r="1241" spans="22:73" s="6" customFormat="1" x14ac:dyDescent="0.3">
      <c r="V1241" s="21"/>
      <c r="W1241" s="22"/>
      <c r="X1241" s="22"/>
      <c r="Y1241" s="22"/>
      <c r="Z1241" s="22"/>
      <c r="AA1241" s="22"/>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C1241" s="10"/>
      <c r="BD1241" s="10"/>
      <c r="BE1241" s="10"/>
      <c r="BF1241" s="10"/>
      <c r="BG1241" s="10"/>
      <c r="BH1241" s="10"/>
      <c r="BI1241" s="10"/>
      <c r="BL1241" s="10"/>
      <c r="BM1241" s="10"/>
      <c r="BN1241" s="10"/>
      <c r="BO1241" s="10"/>
      <c r="BP1241" s="10"/>
      <c r="BQ1241" s="10"/>
      <c r="BR1241" s="10"/>
      <c r="BU1241" s="66"/>
    </row>
    <row r="1242" spans="22:73" s="6" customFormat="1" x14ac:dyDescent="0.3">
      <c r="V1242" s="21"/>
      <c r="W1242" s="22"/>
      <c r="X1242" s="22"/>
      <c r="Y1242" s="22"/>
      <c r="Z1242" s="22"/>
      <c r="AA1242" s="22"/>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C1242" s="10"/>
      <c r="BD1242" s="10"/>
      <c r="BE1242" s="10"/>
      <c r="BF1242" s="10"/>
      <c r="BG1242" s="10"/>
      <c r="BH1242" s="10"/>
      <c r="BI1242" s="10"/>
      <c r="BL1242" s="10"/>
      <c r="BM1242" s="10"/>
      <c r="BN1242" s="10"/>
      <c r="BO1242" s="10"/>
      <c r="BP1242" s="10"/>
      <c r="BQ1242" s="10"/>
      <c r="BR1242" s="10"/>
      <c r="BU1242" s="66"/>
    </row>
    <row r="1243" spans="22:73" s="6" customFormat="1" x14ac:dyDescent="0.3">
      <c r="V1243" s="21"/>
      <c r="W1243" s="22"/>
      <c r="X1243" s="22"/>
      <c r="Y1243" s="22"/>
      <c r="Z1243" s="22"/>
      <c r="AA1243" s="22"/>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C1243" s="10"/>
      <c r="BD1243" s="10"/>
      <c r="BE1243" s="10"/>
      <c r="BF1243" s="10"/>
      <c r="BG1243" s="10"/>
      <c r="BH1243" s="10"/>
      <c r="BI1243" s="10"/>
      <c r="BL1243" s="10"/>
      <c r="BM1243" s="10"/>
      <c r="BN1243" s="10"/>
      <c r="BO1243" s="10"/>
      <c r="BP1243" s="10"/>
      <c r="BQ1243" s="10"/>
      <c r="BR1243" s="10"/>
      <c r="BU1243" s="66"/>
    </row>
    <row r="1244" spans="22:73" s="6" customFormat="1" x14ac:dyDescent="0.3">
      <c r="V1244" s="21"/>
      <c r="W1244" s="22"/>
      <c r="X1244" s="22"/>
      <c r="Y1244" s="22"/>
      <c r="Z1244" s="22"/>
      <c r="AA1244" s="22"/>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C1244" s="10"/>
      <c r="BD1244" s="10"/>
      <c r="BE1244" s="10"/>
      <c r="BF1244" s="10"/>
      <c r="BG1244" s="10"/>
      <c r="BH1244" s="10"/>
      <c r="BI1244" s="10"/>
      <c r="BL1244" s="10"/>
      <c r="BM1244" s="10"/>
      <c r="BN1244" s="10"/>
      <c r="BO1244" s="10"/>
      <c r="BP1244" s="10"/>
      <c r="BQ1244" s="10"/>
      <c r="BR1244" s="10"/>
      <c r="BU1244" s="66"/>
    </row>
    <row r="1245" spans="22:73" s="6" customFormat="1" x14ac:dyDescent="0.3">
      <c r="V1245" s="21"/>
      <c r="W1245" s="22"/>
      <c r="X1245" s="22"/>
      <c r="Y1245" s="22"/>
      <c r="Z1245" s="22"/>
      <c r="AA1245" s="22"/>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C1245" s="10"/>
      <c r="BD1245" s="10"/>
      <c r="BE1245" s="10"/>
      <c r="BF1245" s="10"/>
      <c r="BG1245" s="10"/>
      <c r="BH1245" s="10"/>
      <c r="BI1245" s="10"/>
      <c r="BL1245" s="10"/>
      <c r="BM1245" s="10"/>
      <c r="BN1245" s="10"/>
      <c r="BO1245" s="10"/>
      <c r="BP1245" s="10"/>
      <c r="BQ1245" s="10"/>
      <c r="BR1245" s="10"/>
      <c r="BU1245" s="66"/>
    </row>
    <row r="1246" spans="22:73" s="6" customFormat="1" x14ac:dyDescent="0.3">
      <c r="V1246" s="21"/>
      <c r="W1246" s="22"/>
      <c r="X1246" s="22"/>
      <c r="Y1246" s="22"/>
      <c r="Z1246" s="22"/>
      <c r="AA1246" s="22"/>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C1246" s="10"/>
      <c r="BD1246" s="10"/>
      <c r="BE1246" s="10"/>
      <c r="BF1246" s="10"/>
      <c r="BG1246" s="10"/>
      <c r="BH1246" s="10"/>
      <c r="BI1246" s="10"/>
      <c r="BL1246" s="10"/>
      <c r="BM1246" s="10"/>
      <c r="BN1246" s="10"/>
      <c r="BO1246" s="10"/>
      <c r="BP1246" s="10"/>
      <c r="BQ1246" s="10"/>
      <c r="BR1246" s="10"/>
      <c r="BU1246" s="66"/>
    </row>
    <row r="1247" spans="22:73" s="6" customFormat="1" x14ac:dyDescent="0.3">
      <c r="V1247" s="21"/>
      <c r="W1247" s="22"/>
      <c r="X1247" s="22"/>
      <c r="Y1247" s="22"/>
      <c r="Z1247" s="22"/>
      <c r="AA1247" s="22"/>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C1247" s="10"/>
      <c r="BD1247" s="10"/>
      <c r="BE1247" s="10"/>
      <c r="BF1247" s="10"/>
      <c r="BG1247" s="10"/>
      <c r="BH1247" s="10"/>
      <c r="BI1247" s="10"/>
      <c r="BL1247" s="10"/>
      <c r="BM1247" s="10"/>
      <c r="BN1247" s="10"/>
      <c r="BO1247" s="10"/>
      <c r="BP1247" s="10"/>
      <c r="BQ1247" s="10"/>
      <c r="BR1247" s="10"/>
      <c r="BU1247" s="66"/>
    </row>
    <row r="1248" spans="22:73" s="6" customFormat="1" x14ac:dyDescent="0.3">
      <c r="V1248" s="21"/>
      <c r="W1248" s="22"/>
      <c r="X1248" s="22"/>
      <c r="Y1248" s="22"/>
      <c r="Z1248" s="22"/>
      <c r="AA1248" s="22"/>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C1248" s="10"/>
      <c r="BD1248" s="10"/>
      <c r="BE1248" s="10"/>
      <c r="BF1248" s="10"/>
      <c r="BG1248" s="10"/>
      <c r="BH1248" s="10"/>
      <c r="BI1248" s="10"/>
      <c r="BL1248" s="10"/>
      <c r="BM1248" s="10"/>
      <c r="BN1248" s="10"/>
      <c r="BO1248" s="10"/>
      <c r="BP1248" s="10"/>
      <c r="BQ1248" s="10"/>
      <c r="BR1248" s="10"/>
      <c r="BU1248" s="66"/>
    </row>
    <row r="1249" spans="22:73" s="6" customFormat="1" x14ac:dyDescent="0.3">
      <c r="V1249" s="21"/>
      <c r="W1249" s="22"/>
      <c r="X1249" s="22"/>
      <c r="Y1249" s="22"/>
      <c r="Z1249" s="22"/>
      <c r="AA1249" s="22"/>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C1249" s="10"/>
      <c r="BD1249" s="10"/>
      <c r="BE1249" s="10"/>
      <c r="BF1249" s="10"/>
      <c r="BG1249" s="10"/>
      <c r="BH1249" s="10"/>
      <c r="BI1249" s="10"/>
      <c r="BL1249" s="10"/>
      <c r="BM1249" s="10"/>
      <c r="BN1249" s="10"/>
      <c r="BO1249" s="10"/>
      <c r="BP1249" s="10"/>
      <c r="BQ1249" s="10"/>
      <c r="BR1249" s="10"/>
      <c r="BU1249" s="66"/>
    </row>
    <row r="1250" spans="22:73" s="6" customFormat="1" x14ac:dyDescent="0.3">
      <c r="V1250" s="21"/>
      <c r="W1250" s="22"/>
      <c r="X1250" s="22"/>
      <c r="Y1250" s="22"/>
      <c r="Z1250" s="22"/>
      <c r="AA1250" s="22"/>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C1250" s="10"/>
      <c r="BD1250" s="10"/>
      <c r="BE1250" s="10"/>
      <c r="BF1250" s="10"/>
      <c r="BG1250" s="10"/>
      <c r="BH1250" s="10"/>
      <c r="BI1250" s="10"/>
      <c r="BL1250" s="10"/>
      <c r="BM1250" s="10"/>
      <c r="BN1250" s="10"/>
      <c r="BO1250" s="10"/>
      <c r="BP1250" s="10"/>
      <c r="BQ1250" s="10"/>
      <c r="BR1250" s="10"/>
      <c r="BU1250" s="66"/>
    </row>
    <row r="1251" spans="22:73" s="6" customFormat="1" x14ac:dyDescent="0.3">
      <c r="V1251" s="21"/>
      <c r="W1251" s="22"/>
      <c r="X1251" s="22"/>
      <c r="Y1251" s="22"/>
      <c r="Z1251" s="22"/>
      <c r="AA1251" s="22"/>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C1251" s="10"/>
      <c r="BD1251" s="10"/>
      <c r="BE1251" s="10"/>
      <c r="BF1251" s="10"/>
      <c r="BG1251" s="10"/>
      <c r="BH1251" s="10"/>
      <c r="BI1251" s="10"/>
      <c r="BL1251" s="10"/>
      <c r="BM1251" s="10"/>
      <c r="BN1251" s="10"/>
      <c r="BO1251" s="10"/>
      <c r="BP1251" s="10"/>
      <c r="BQ1251" s="10"/>
      <c r="BR1251" s="10"/>
      <c r="BU1251" s="66"/>
    </row>
    <row r="1252" spans="22:73" s="6" customFormat="1" x14ac:dyDescent="0.3">
      <c r="V1252" s="21"/>
      <c r="W1252" s="22"/>
      <c r="X1252" s="22"/>
      <c r="Y1252" s="22"/>
      <c r="Z1252" s="22"/>
      <c r="AA1252" s="22"/>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C1252" s="10"/>
      <c r="BD1252" s="10"/>
      <c r="BE1252" s="10"/>
      <c r="BF1252" s="10"/>
      <c r="BG1252" s="10"/>
      <c r="BH1252" s="10"/>
      <c r="BI1252" s="10"/>
      <c r="BL1252" s="10"/>
      <c r="BM1252" s="10"/>
      <c r="BN1252" s="10"/>
      <c r="BO1252" s="10"/>
      <c r="BP1252" s="10"/>
      <c r="BQ1252" s="10"/>
      <c r="BR1252" s="10"/>
      <c r="BU1252" s="66"/>
    </row>
    <row r="1253" spans="22:73" s="6" customFormat="1" x14ac:dyDescent="0.3">
      <c r="V1253" s="21"/>
      <c r="W1253" s="22"/>
      <c r="X1253" s="22"/>
      <c r="Y1253" s="22"/>
      <c r="Z1253" s="22"/>
      <c r="AA1253" s="22"/>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C1253" s="10"/>
      <c r="BD1253" s="10"/>
      <c r="BE1253" s="10"/>
      <c r="BF1253" s="10"/>
      <c r="BG1253" s="10"/>
      <c r="BH1253" s="10"/>
      <c r="BI1253" s="10"/>
      <c r="BL1253" s="10"/>
      <c r="BM1253" s="10"/>
      <c r="BN1253" s="10"/>
      <c r="BO1253" s="10"/>
      <c r="BP1253" s="10"/>
      <c r="BQ1253" s="10"/>
      <c r="BR1253" s="10"/>
      <c r="BU1253" s="66"/>
    </row>
    <row r="1254" spans="22:73" s="6" customFormat="1" x14ac:dyDescent="0.3">
      <c r="V1254" s="21"/>
      <c r="W1254" s="22"/>
      <c r="X1254" s="22"/>
      <c r="Y1254" s="22"/>
      <c r="Z1254" s="22"/>
      <c r="AA1254" s="22"/>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C1254" s="10"/>
      <c r="BD1254" s="10"/>
      <c r="BE1254" s="10"/>
      <c r="BF1254" s="10"/>
      <c r="BG1254" s="10"/>
      <c r="BH1254" s="10"/>
      <c r="BI1254" s="10"/>
      <c r="BL1254" s="10"/>
      <c r="BM1254" s="10"/>
      <c r="BN1254" s="10"/>
      <c r="BO1254" s="10"/>
      <c r="BP1254" s="10"/>
      <c r="BQ1254" s="10"/>
      <c r="BR1254" s="10"/>
      <c r="BU1254" s="66"/>
    </row>
    <row r="1255" spans="22:73" s="6" customFormat="1" x14ac:dyDescent="0.3">
      <c r="V1255" s="21"/>
      <c r="W1255" s="22"/>
      <c r="X1255" s="22"/>
      <c r="Y1255" s="22"/>
      <c r="Z1255" s="22"/>
      <c r="AA1255" s="22"/>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C1255" s="10"/>
      <c r="BD1255" s="10"/>
      <c r="BE1255" s="10"/>
      <c r="BF1255" s="10"/>
      <c r="BG1255" s="10"/>
      <c r="BH1255" s="10"/>
      <c r="BI1255" s="10"/>
      <c r="BL1255" s="10"/>
      <c r="BM1255" s="10"/>
      <c r="BN1255" s="10"/>
      <c r="BO1255" s="10"/>
      <c r="BP1255" s="10"/>
      <c r="BQ1255" s="10"/>
      <c r="BR1255" s="10"/>
      <c r="BU1255" s="66"/>
    </row>
    <row r="1256" spans="22:73" s="6" customFormat="1" x14ac:dyDescent="0.3">
      <c r="V1256" s="21"/>
      <c r="W1256" s="22"/>
      <c r="X1256" s="22"/>
      <c r="Y1256" s="22"/>
      <c r="Z1256" s="22"/>
      <c r="AA1256" s="22"/>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C1256" s="10"/>
      <c r="BD1256" s="10"/>
      <c r="BE1256" s="10"/>
      <c r="BF1256" s="10"/>
      <c r="BG1256" s="10"/>
      <c r="BH1256" s="10"/>
      <c r="BI1256" s="10"/>
      <c r="BL1256" s="10"/>
      <c r="BM1256" s="10"/>
      <c r="BN1256" s="10"/>
      <c r="BO1256" s="10"/>
      <c r="BP1256" s="10"/>
      <c r="BQ1256" s="10"/>
      <c r="BR1256" s="10"/>
      <c r="BU1256" s="66"/>
    </row>
    <row r="1257" spans="22:73" s="6" customFormat="1" x14ac:dyDescent="0.3">
      <c r="V1257" s="21"/>
      <c r="W1257" s="22"/>
      <c r="X1257" s="22"/>
      <c r="Y1257" s="22"/>
      <c r="Z1257" s="22"/>
      <c r="AA1257" s="22"/>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C1257" s="10"/>
      <c r="BD1257" s="10"/>
      <c r="BE1257" s="10"/>
      <c r="BF1257" s="10"/>
      <c r="BG1257" s="10"/>
      <c r="BH1257" s="10"/>
      <c r="BI1257" s="10"/>
      <c r="BL1257" s="10"/>
      <c r="BM1257" s="10"/>
      <c r="BN1257" s="10"/>
      <c r="BO1257" s="10"/>
      <c r="BP1257" s="10"/>
      <c r="BQ1257" s="10"/>
      <c r="BR1257" s="10"/>
      <c r="BU1257" s="66"/>
    </row>
    <row r="1258" spans="22:73" s="6" customFormat="1" x14ac:dyDescent="0.3">
      <c r="V1258" s="21"/>
      <c r="W1258" s="22"/>
      <c r="X1258" s="22"/>
      <c r="Y1258" s="22"/>
      <c r="Z1258" s="22"/>
      <c r="AA1258" s="22"/>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C1258" s="10"/>
      <c r="BD1258" s="10"/>
      <c r="BE1258" s="10"/>
      <c r="BF1258" s="10"/>
      <c r="BG1258" s="10"/>
      <c r="BH1258" s="10"/>
      <c r="BI1258" s="10"/>
      <c r="BL1258" s="10"/>
      <c r="BM1258" s="10"/>
      <c r="BN1258" s="10"/>
      <c r="BO1258" s="10"/>
      <c r="BP1258" s="10"/>
      <c r="BQ1258" s="10"/>
      <c r="BR1258" s="10"/>
      <c r="BU1258" s="66"/>
    </row>
    <row r="1259" spans="22:73" s="6" customFormat="1" x14ac:dyDescent="0.3">
      <c r="V1259" s="21"/>
      <c r="W1259" s="22"/>
      <c r="X1259" s="22"/>
      <c r="Y1259" s="22"/>
      <c r="Z1259" s="22"/>
      <c r="AA1259" s="22"/>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C1259" s="10"/>
      <c r="BD1259" s="10"/>
      <c r="BE1259" s="10"/>
      <c r="BF1259" s="10"/>
      <c r="BG1259" s="10"/>
      <c r="BH1259" s="10"/>
      <c r="BI1259" s="10"/>
      <c r="BL1259" s="10"/>
      <c r="BM1259" s="10"/>
      <c r="BN1259" s="10"/>
      <c r="BO1259" s="10"/>
      <c r="BP1259" s="10"/>
      <c r="BQ1259" s="10"/>
      <c r="BR1259" s="10"/>
      <c r="BU1259" s="66"/>
    </row>
    <row r="1260" spans="22:73" s="6" customFormat="1" x14ac:dyDescent="0.3">
      <c r="V1260" s="21"/>
      <c r="W1260" s="22"/>
      <c r="X1260" s="22"/>
      <c r="Y1260" s="22"/>
      <c r="Z1260" s="22"/>
      <c r="AA1260" s="22"/>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C1260" s="10"/>
      <c r="BD1260" s="10"/>
      <c r="BE1260" s="10"/>
      <c r="BF1260" s="10"/>
      <c r="BG1260" s="10"/>
      <c r="BH1260" s="10"/>
      <c r="BI1260" s="10"/>
      <c r="BL1260" s="10"/>
      <c r="BM1260" s="10"/>
      <c r="BN1260" s="10"/>
      <c r="BO1260" s="10"/>
      <c r="BP1260" s="10"/>
      <c r="BQ1260" s="10"/>
      <c r="BR1260" s="10"/>
      <c r="BU1260" s="66"/>
    </row>
    <row r="1261" spans="22:73" s="6" customFormat="1" x14ac:dyDescent="0.3">
      <c r="V1261" s="21"/>
      <c r="W1261" s="22"/>
      <c r="X1261" s="22"/>
      <c r="Y1261" s="22"/>
      <c r="Z1261" s="22"/>
      <c r="AA1261" s="22"/>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C1261" s="10"/>
      <c r="BD1261" s="10"/>
      <c r="BE1261" s="10"/>
      <c r="BF1261" s="10"/>
      <c r="BG1261" s="10"/>
      <c r="BH1261" s="10"/>
      <c r="BI1261" s="10"/>
      <c r="BL1261" s="10"/>
      <c r="BM1261" s="10"/>
      <c r="BN1261" s="10"/>
      <c r="BO1261" s="10"/>
      <c r="BP1261" s="10"/>
      <c r="BQ1261" s="10"/>
      <c r="BR1261" s="10"/>
      <c r="BU1261" s="66"/>
    </row>
    <row r="1262" spans="22:73" s="6" customFormat="1" x14ac:dyDescent="0.3">
      <c r="V1262" s="21"/>
      <c r="W1262" s="22"/>
      <c r="X1262" s="22"/>
      <c r="Y1262" s="22"/>
      <c r="Z1262" s="22"/>
      <c r="AA1262" s="22"/>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C1262" s="10"/>
      <c r="BD1262" s="10"/>
      <c r="BE1262" s="10"/>
      <c r="BF1262" s="10"/>
      <c r="BG1262" s="10"/>
      <c r="BH1262" s="10"/>
      <c r="BI1262" s="10"/>
      <c r="BL1262" s="10"/>
      <c r="BM1262" s="10"/>
      <c r="BN1262" s="10"/>
      <c r="BO1262" s="10"/>
      <c r="BP1262" s="10"/>
      <c r="BQ1262" s="10"/>
      <c r="BR1262" s="10"/>
      <c r="BU1262" s="66"/>
    </row>
    <row r="1263" spans="22:73" s="6" customFormat="1" x14ac:dyDescent="0.3">
      <c r="V1263" s="21"/>
      <c r="W1263" s="22"/>
      <c r="X1263" s="22"/>
      <c r="Y1263" s="22"/>
      <c r="Z1263" s="22"/>
      <c r="AA1263" s="22"/>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C1263" s="10"/>
      <c r="BD1263" s="10"/>
      <c r="BE1263" s="10"/>
      <c r="BF1263" s="10"/>
      <c r="BG1263" s="10"/>
      <c r="BH1263" s="10"/>
      <c r="BI1263" s="10"/>
      <c r="BL1263" s="10"/>
      <c r="BM1263" s="10"/>
      <c r="BN1263" s="10"/>
      <c r="BO1263" s="10"/>
      <c r="BP1263" s="10"/>
      <c r="BQ1263" s="10"/>
      <c r="BR1263" s="10"/>
      <c r="BU1263" s="66"/>
    </row>
    <row r="1264" spans="22:73" s="6" customFormat="1" x14ac:dyDescent="0.3">
      <c r="V1264" s="21"/>
      <c r="W1264" s="22"/>
      <c r="X1264" s="22"/>
      <c r="Y1264" s="22"/>
      <c r="Z1264" s="22"/>
      <c r="AA1264" s="22"/>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C1264" s="10"/>
      <c r="BD1264" s="10"/>
      <c r="BE1264" s="10"/>
      <c r="BF1264" s="10"/>
      <c r="BG1264" s="10"/>
      <c r="BH1264" s="10"/>
      <c r="BI1264" s="10"/>
      <c r="BL1264" s="10"/>
      <c r="BM1264" s="10"/>
      <c r="BN1264" s="10"/>
      <c r="BO1264" s="10"/>
      <c r="BP1264" s="10"/>
      <c r="BQ1264" s="10"/>
      <c r="BR1264" s="10"/>
      <c r="BU1264" s="66"/>
    </row>
    <row r="1265" spans="22:73" s="6" customFormat="1" x14ac:dyDescent="0.3">
      <c r="V1265" s="21"/>
      <c r="W1265" s="22"/>
      <c r="X1265" s="22"/>
      <c r="Y1265" s="22"/>
      <c r="Z1265" s="22"/>
      <c r="AA1265" s="22"/>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C1265" s="10"/>
      <c r="BD1265" s="10"/>
      <c r="BE1265" s="10"/>
      <c r="BF1265" s="10"/>
      <c r="BG1265" s="10"/>
      <c r="BH1265" s="10"/>
      <c r="BI1265" s="10"/>
      <c r="BL1265" s="10"/>
      <c r="BM1265" s="10"/>
      <c r="BN1265" s="10"/>
      <c r="BO1265" s="10"/>
      <c r="BP1265" s="10"/>
      <c r="BQ1265" s="10"/>
      <c r="BR1265" s="10"/>
      <c r="BU1265" s="66"/>
    </row>
    <row r="1266" spans="22:73" s="6" customFormat="1" x14ac:dyDescent="0.3">
      <c r="V1266" s="21"/>
      <c r="W1266" s="22"/>
      <c r="X1266" s="22"/>
      <c r="Y1266" s="22"/>
      <c r="Z1266" s="22"/>
      <c r="AA1266" s="22"/>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C1266" s="10"/>
      <c r="BD1266" s="10"/>
      <c r="BE1266" s="10"/>
      <c r="BF1266" s="10"/>
      <c r="BG1266" s="10"/>
      <c r="BH1266" s="10"/>
      <c r="BI1266" s="10"/>
      <c r="BL1266" s="10"/>
      <c r="BM1266" s="10"/>
      <c r="BN1266" s="10"/>
      <c r="BO1266" s="10"/>
      <c r="BP1266" s="10"/>
      <c r="BQ1266" s="10"/>
      <c r="BR1266" s="10"/>
      <c r="BU1266" s="66"/>
    </row>
    <row r="1267" spans="22:73" s="6" customFormat="1" x14ac:dyDescent="0.3">
      <c r="V1267" s="21"/>
      <c r="W1267" s="22"/>
      <c r="X1267" s="22"/>
      <c r="Y1267" s="22"/>
      <c r="Z1267" s="22"/>
      <c r="AA1267" s="22"/>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C1267" s="10"/>
      <c r="BD1267" s="10"/>
      <c r="BE1267" s="10"/>
      <c r="BF1267" s="10"/>
      <c r="BG1267" s="10"/>
      <c r="BH1267" s="10"/>
      <c r="BI1267" s="10"/>
      <c r="BL1267" s="10"/>
      <c r="BM1267" s="10"/>
      <c r="BN1267" s="10"/>
      <c r="BO1267" s="10"/>
      <c r="BP1267" s="10"/>
      <c r="BQ1267" s="10"/>
      <c r="BR1267" s="10"/>
      <c r="BU1267" s="66"/>
    </row>
    <row r="1268" spans="22:73" s="6" customFormat="1" x14ac:dyDescent="0.3">
      <c r="V1268" s="21"/>
      <c r="W1268" s="22"/>
      <c r="X1268" s="22"/>
      <c r="Y1268" s="22"/>
      <c r="Z1268" s="22"/>
      <c r="AA1268" s="22"/>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C1268" s="10"/>
      <c r="BD1268" s="10"/>
      <c r="BE1268" s="10"/>
      <c r="BF1268" s="10"/>
      <c r="BG1268" s="10"/>
      <c r="BH1268" s="10"/>
      <c r="BI1268" s="10"/>
      <c r="BL1268" s="10"/>
      <c r="BM1268" s="10"/>
      <c r="BN1268" s="10"/>
      <c r="BO1268" s="10"/>
      <c r="BP1268" s="10"/>
      <c r="BQ1268" s="10"/>
      <c r="BR1268" s="10"/>
      <c r="BU1268" s="66"/>
    </row>
    <row r="1269" spans="22:73" s="6" customFormat="1" x14ac:dyDescent="0.3">
      <c r="V1269" s="21"/>
      <c r="W1269" s="22"/>
      <c r="X1269" s="22"/>
      <c r="Y1269" s="22"/>
      <c r="Z1269" s="22"/>
      <c r="AA1269" s="22"/>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C1269" s="10"/>
      <c r="BD1269" s="10"/>
      <c r="BE1269" s="10"/>
      <c r="BF1269" s="10"/>
      <c r="BG1269" s="10"/>
      <c r="BH1269" s="10"/>
      <c r="BI1269" s="10"/>
      <c r="BL1269" s="10"/>
      <c r="BM1269" s="10"/>
      <c r="BN1269" s="10"/>
      <c r="BO1269" s="10"/>
      <c r="BP1269" s="10"/>
      <c r="BQ1269" s="10"/>
      <c r="BR1269" s="10"/>
      <c r="BU1269" s="66"/>
    </row>
    <row r="1270" spans="22:73" s="6" customFormat="1" x14ac:dyDescent="0.3">
      <c r="V1270" s="21"/>
      <c r="W1270" s="22"/>
      <c r="X1270" s="22"/>
      <c r="Y1270" s="22"/>
      <c r="Z1270" s="22"/>
      <c r="AA1270" s="22"/>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C1270" s="10"/>
      <c r="BD1270" s="10"/>
      <c r="BE1270" s="10"/>
      <c r="BF1270" s="10"/>
      <c r="BG1270" s="10"/>
      <c r="BH1270" s="10"/>
      <c r="BI1270" s="10"/>
      <c r="BL1270" s="10"/>
      <c r="BM1270" s="10"/>
      <c r="BN1270" s="10"/>
      <c r="BO1270" s="10"/>
      <c r="BP1270" s="10"/>
      <c r="BQ1270" s="10"/>
      <c r="BR1270" s="10"/>
      <c r="BU1270" s="66"/>
    </row>
    <row r="1271" spans="22:73" s="6" customFormat="1" x14ac:dyDescent="0.3">
      <c r="V1271" s="21"/>
      <c r="W1271" s="22"/>
      <c r="X1271" s="22"/>
      <c r="Y1271" s="22"/>
      <c r="Z1271" s="22"/>
      <c r="AA1271" s="22"/>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C1271" s="10"/>
      <c r="BD1271" s="10"/>
      <c r="BE1271" s="10"/>
      <c r="BF1271" s="10"/>
      <c r="BG1271" s="10"/>
      <c r="BH1271" s="10"/>
      <c r="BI1271" s="10"/>
      <c r="BL1271" s="10"/>
      <c r="BM1271" s="10"/>
      <c r="BN1271" s="10"/>
      <c r="BO1271" s="10"/>
      <c r="BP1271" s="10"/>
      <c r="BQ1271" s="10"/>
      <c r="BR1271" s="10"/>
      <c r="BU1271" s="66"/>
    </row>
    <row r="1272" spans="22:73" s="6" customFormat="1" x14ac:dyDescent="0.3">
      <c r="V1272" s="21"/>
      <c r="W1272" s="22"/>
      <c r="X1272" s="22"/>
      <c r="Y1272" s="22"/>
      <c r="Z1272" s="22"/>
      <c r="AA1272" s="22"/>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C1272" s="10"/>
      <c r="BD1272" s="10"/>
      <c r="BE1272" s="10"/>
      <c r="BF1272" s="10"/>
      <c r="BG1272" s="10"/>
      <c r="BH1272" s="10"/>
      <c r="BI1272" s="10"/>
      <c r="BL1272" s="10"/>
      <c r="BM1272" s="10"/>
      <c r="BN1272" s="10"/>
      <c r="BO1272" s="10"/>
      <c r="BP1272" s="10"/>
      <c r="BQ1272" s="10"/>
      <c r="BR1272" s="10"/>
      <c r="BU1272" s="66"/>
    </row>
    <row r="1273" spans="22:73" s="6" customFormat="1" x14ac:dyDescent="0.3">
      <c r="V1273" s="21"/>
      <c r="W1273" s="22"/>
      <c r="X1273" s="22"/>
      <c r="Y1273" s="22"/>
      <c r="Z1273" s="22"/>
      <c r="AA1273" s="22"/>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C1273" s="10"/>
      <c r="BD1273" s="10"/>
      <c r="BE1273" s="10"/>
      <c r="BF1273" s="10"/>
      <c r="BG1273" s="10"/>
      <c r="BH1273" s="10"/>
      <c r="BI1273" s="10"/>
      <c r="BL1273" s="10"/>
      <c r="BM1273" s="10"/>
      <c r="BN1273" s="10"/>
      <c r="BO1273" s="10"/>
      <c r="BP1273" s="10"/>
      <c r="BQ1273" s="10"/>
      <c r="BR1273" s="10"/>
      <c r="BU1273" s="66"/>
    </row>
    <row r="1274" spans="22:73" s="6" customFormat="1" x14ac:dyDescent="0.3">
      <c r="V1274" s="21"/>
      <c r="W1274" s="22"/>
      <c r="X1274" s="22"/>
      <c r="Y1274" s="22"/>
      <c r="Z1274" s="22"/>
      <c r="AA1274" s="22"/>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C1274" s="10"/>
      <c r="BD1274" s="10"/>
      <c r="BE1274" s="10"/>
      <c r="BF1274" s="10"/>
      <c r="BG1274" s="10"/>
      <c r="BH1274" s="10"/>
      <c r="BI1274" s="10"/>
      <c r="BL1274" s="10"/>
      <c r="BM1274" s="10"/>
      <c r="BN1274" s="10"/>
      <c r="BO1274" s="10"/>
      <c r="BP1274" s="10"/>
      <c r="BQ1274" s="10"/>
      <c r="BR1274" s="10"/>
      <c r="BU1274" s="66"/>
    </row>
    <row r="1275" spans="22:73" s="6" customFormat="1" x14ac:dyDescent="0.3">
      <c r="V1275" s="21"/>
      <c r="W1275" s="22"/>
      <c r="X1275" s="22"/>
      <c r="Y1275" s="22"/>
      <c r="Z1275" s="22"/>
      <c r="AA1275" s="22"/>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C1275" s="10"/>
      <c r="BD1275" s="10"/>
      <c r="BE1275" s="10"/>
      <c r="BF1275" s="10"/>
      <c r="BG1275" s="10"/>
      <c r="BH1275" s="10"/>
      <c r="BI1275" s="10"/>
      <c r="BL1275" s="10"/>
      <c r="BM1275" s="10"/>
      <c r="BN1275" s="10"/>
      <c r="BO1275" s="10"/>
      <c r="BP1275" s="10"/>
      <c r="BQ1275" s="10"/>
      <c r="BR1275" s="10"/>
      <c r="BU1275" s="66"/>
    </row>
    <row r="1276" spans="22:73" s="6" customFormat="1" x14ac:dyDescent="0.3">
      <c r="V1276" s="21"/>
      <c r="W1276" s="22"/>
      <c r="X1276" s="22"/>
      <c r="Y1276" s="22"/>
      <c r="Z1276" s="22"/>
      <c r="AA1276" s="22"/>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C1276" s="10"/>
      <c r="BD1276" s="10"/>
      <c r="BE1276" s="10"/>
      <c r="BF1276" s="10"/>
      <c r="BG1276" s="10"/>
      <c r="BH1276" s="10"/>
      <c r="BI1276" s="10"/>
      <c r="BL1276" s="10"/>
      <c r="BM1276" s="10"/>
      <c r="BN1276" s="10"/>
      <c r="BO1276" s="10"/>
      <c r="BP1276" s="10"/>
      <c r="BQ1276" s="10"/>
      <c r="BR1276" s="10"/>
      <c r="BU1276" s="66"/>
    </row>
    <row r="1277" spans="22:73" s="6" customFormat="1" x14ac:dyDescent="0.3">
      <c r="V1277" s="21"/>
      <c r="W1277" s="22"/>
      <c r="X1277" s="22"/>
      <c r="Y1277" s="22"/>
      <c r="Z1277" s="22"/>
      <c r="AA1277" s="22"/>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C1277" s="10"/>
      <c r="BD1277" s="10"/>
      <c r="BE1277" s="10"/>
      <c r="BF1277" s="10"/>
      <c r="BG1277" s="10"/>
      <c r="BH1277" s="10"/>
      <c r="BI1277" s="10"/>
      <c r="BL1277" s="10"/>
      <c r="BM1277" s="10"/>
      <c r="BN1277" s="10"/>
      <c r="BO1277" s="10"/>
      <c r="BP1277" s="10"/>
      <c r="BQ1277" s="10"/>
      <c r="BR1277" s="10"/>
      <c r="BU1277" s="66"/>
    </row>
    <row r="1278" spans="22:73" s="6" customFormat="1" x14ac:dyDescent="0.3">
      <c r="V1278" s="21"/>
      <c r="W1278" s="22"/>
      <c r="X1278" s="22"/>
      <c r="Y1278" s="22"/>
      <c r="Z1278" s="22"/>
      <c r="AA1278" s="22"/>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C1278" s="10"/>
      <c r="BD1278" s="10"/>
      <c r="BE1278" s="10"/>
      <c r="BF1278" s="10"/>
      <c r="BG1278" s="10"/>
      <c r="BH1278" s="10"/>
      <c r="BI1278" s="10"/>
      <c r="BL1278" s="10"/>
      <c r="BM1278" s="10"/>
      <c r="BN1278" s="10"/>
      <c r="BO1278" s="10"/>
      <c r="BP1278" s="10"/>
      <c r="BQ1278" s="10"/>
      <c r="BR1278" s="10"/>
      <c r="BU1278" s="66"/>
    </row>
    <row r="1279" spans="22:73" s="6" customFormat="1" x14ac:dyDescent="0.3">
      <c r="V1279" s="21"/>
      <c r="W1279" s="22"/>
      <c r="X1279" s="22"/>
      <c r="Y1279" s="22"/>
      <c r="Z1279" s="22"/>
      <c r="AA1279" s="22"/>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C1279" s="10"/>
      <c r="BD1279" s="10"/>
      <c r="BE1279" s="10"/>
      <c r="BF1279" s="10"/>
      <c r="BG1279" s="10"/>
      <c r="BH1279" s="10"/>
      <c r="BI1279" s="10"/>
      <c r="BL1279" s="10"/>
      <c r="BM1279" s="10"/>
      <c r="BN1279" s="10"/>
      <c r="BO1279" s="10"/>
      <c r="BP1279" s="10"/>
      <c r="BQ1279" s="10"/>
      <c r="BR1279" s="10"/>
      <c r="BU1279" s="66"/>
    </row>
    <row r="1280" spans="22:73" s="6" customFormat="1" x14ac:dyDescent="0.3">
      <c r="V1280" s="21"/>
      <c r="W1280" s="22"/>
      <c r="X1280" s="22"/>
      <c r="Y1280" s="22"/>
      <c r="Z1280" s="22"/>
      <c r="AA1280" s="22"/>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C1280" s="10"/>
      <c r="BD1280" s="10"/>
      <c r="BE1280" s="10"/>
      <c r="BF1280" s="10"/>
      <c r="BG1280" s="10"/>
      <c r="BH1280" s="10"/>
      <c r="BI1280" s="10"/>
      <c r="BL1280" s="10"/>
      <c r="BM1280" s="10"/>
      <c r="BN1280" s="10"/>
      <c r="BO1280" s="10"/>
      <c r="BP1280" s="10"/>
      <c r="BQ1280" s="10"/>
      <c r="BR1280" s="10"/>
      <c r="BU1280" s="66"/>
    </row>
    <row r="1281" spans="22:73" s="6" customFormat="1" x14ac:dyDescent="0.3">
      <c r="V1281" s="21"/>
      <c r="W1281" s="22"/>
      <c r="X1281" s="22"/>
      <c r="Y1281" s="22"/>
      <c r="Z1281" s="22"/>
      <c r="AA1281" s="22"/>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C1281" s="10"/>
      <c r="BD1281" s="10"/>
      <c r="BE1281" s="10"/>
      <c r="BF1281" s="10"/>
      <c r="BG1281" s="10"/>
      <c r="BH1281" s="10"/>
      <c r="BI1281" s="10"/>
      <c r="BL1281" s="10"/>
      <c r="BM1281" s="10"/>
      <c r="BN1281" s="10"/>
      <c r="BO1281" s="10"/>
      <c r="BP1281" s="10"/>
      <c r="BQ1281" s="10"/>
      <c r="BR1281" s="10"/>
      <c r="BU1281" s="66"/>
    </row>
    <row r="1282" spans="22:73" s="6" customFormat="1" x14ac:dyDescent="0.3">
      <c r="V1282" s="21"/>
      <c r="W1282" s="22"/>
      <c r="X1282" s="22"/>
      <c r="Y1282" s="22"/>
      <c r="Z1282" s="22"/>
      <c r="AA1282" s="22"/>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C1282" s="10"/>
      <c r="BD1282" s="10"/>
      <c r="BE1282" s="10"/>
      <c r="BF1282" s="10"/>
      <c r="BG1282" s="10"/>
      <c r="BH1282" s="10"/>
      <c r="BI1282" s="10"/>
      <c r="BL1282" s="10"/>
      <c r="BM1282" s="10"/>
      <c r="BN1282" s="10"/>
      <c r="BO1282" s="10"/>
      <c r="BP1282" s="10"/>
      <c r="BQ1282" s="10"/>
      <c r="BR1282" s="10"/>
      <c r="BU1282" s="66"/>
    </row>
    <row r="1283" spans="22:73" s="6" customFormat="1" x14ac:dyDescent="0.3">
      <c r="V1283" s="21"/>
      <c r="W1283" s="22"/>
      <c r="X1283" s="22"/>
      <c r="Y1283" s="22"/>
      <c r="Z1283" s="22"/>
      <c r="AA1283" s="22"/>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C1283" s="10"/>
      <c r="BD1283" s="10"/>
      <c r="BE1283" s="10"/>
      <c r="BF1283" s="10"/>
      <c r="BG1283" s="10"/>
      <c r="BH1283" s="10"/>
      <c r="BI1283" s="10"/>
      <c r="BL1283" s="10"/>
      <c r="BM1283" s="10"/>
      <c r="BN1283" s="10"/>
      <c r="BO1283" s="10"/>
      <c r="BP1283" s="10"/>
      <c r="BQ1283" s="10"/>
      <c r="BR1283" s="10"/>
      <c r="BU1283" s="66"/>
    </row>
    <row r="1284" spans="22:73" s="6" customFormat="1" x14ac:dyDescent="0.3">
      <c r="V1284" s="21"/>
      <c r="W1284" s="22"/>
      <c r="X1284" s="22"/>
      <c r="Y1284" s="22"/>
      <c r="Z1284" s="22"/>
      <c r="AA1284" s="22"/>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C1284" s="10"/>
      <c r="BD1284" s="10"/>
      <c r="BE1284" s="10"/>
      <c r="BF1284" s="10"/>
      <c r="BG1284" s="10"/>
      <c r="BH1284" s="10"/>
      <c r="BI1284" s="10"/>
      <c r="BL1284" s="10"/>
      <c r="BM1284" s="10"/>
      <c r="BN1284" s="10"/>
      <c r="BO1284" s="10"/>
      <c r="BP1284" s="10"/>
      <c r="BQ1284" s="10"/>
      <c r="BR1284" s="10"/>
      <c r="BU1284" s="66"/>
    </row>
    <row r="1285" spans="22:73" s="6" customFormat="1" x14ac:dyDescent="0.3">
      <c r="V1285" s="21"/>
      <c r="W1285" s="22"/>
      <c r="X1285" s="22"/>
      <c r="Y1285" s="22"/>
      <c r="Z1285" s="22"/>
      <c r="AA1285" s="22"/>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C1285" s="10"/>
      <c r="BD1285" s="10"/>
      <c r="BE1285" s="10"/>
      <c r="BF1285" s="10"/>
      <c r="BG1285" s="10"/>
      <c r="BH1285" s="10"/>
      <c r="BI1285" s="10"/>
      <c r="BL1285" s="10"/>
      <c r="BM1285" s="10"/>
      <c r="BN1285" s="10"/>
      <c r="BO1285" s="10"/>
      <c r="BP1285" s="10"/>
      <c r="BQ1285" s="10"/>
      <c r="BR1285" s="10"/>
      <c r="BU1285" s="66"/>
    </row>
    <row r="1286" spans="22:73" s="6" customFormat="1" x14ac:dyDescent="0.3">
      <c r="V1286" s="21"/>
      <c r="W1286" s="22"/>
      <c r="X1286" s="22"/>
      <c r="Y1286" s="22"/>
      <c r="Z1286" s="22"/>
      <c r="AA1286" s="22"/>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C1286" s="10"/>
      <c r="BD1286" s="10"/>
      <c r="BE1286" s="10"/>
      <c r="BF1286" s="10"/>
      <c r="BG1286" s="10"/>
      <c r="BH1286" s="10"/>
      <c r="BI1286" s="10"/>
      <c r="BL1286" s="10"/>
      <c r="BM1286" s="10"/>
      <c r="BN1286" s="10"/>
      <c r="BO1286" s="10"/>
      <c r="BP1286" s="10"/>
      <c r="BQ1286" s="10"/>
      <c r="BR1286" s="10"/>
      <c r="BU1286" s="66"/>
    </row>
    <row r="1287" spans="22:73" s="6" customFormat="1" x14ac:dyDescent="0.3">
      <c r="V1287" s="21"/>
      <c r="W1287" s="22"/>
      <c r="X1287" s="22"/>
      <c r="Y1287" s="22"/>
      <c r="Z1287" s="22"/>
      <c r="AA1287" s="22"/>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C1287" s="10"/>
      <c r="BD1287" s="10"/>
      <c r="BE1287" s="10"/>
      <c r="BF1287" s="10"/>
      <c r="BG1287" s="10"/>
      <c r="BH1287" s="10"/>
      <c r="BI1287" s="10"/>
      <c r="BL1287" s="10"/>
      <c r="BM1287" s="10"/>
      <c r="BN1287" s="10"/>
      <c r="BO1287" s="10"/>
      <c r="BP1287" s="10"/>
      <c r="BQ1287" s="10"/>
      <c r="BR1287" s="10"/>
      <c r="BU1287" s="66"/>
    </row>
    <row r="1288" spans="22:73" s="6" customFormat="1" x14ac:dyDescent="0.3">
      <c r="V1288" s="21"/>
      <c r="W1288" s="22"/>
      <c r="X1288" s="22"/>
      <c r="Y1288" s="22"/>
      <c r="Z1288" s="22"/>
      <c r="AA1288" s="22"/>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C1288" s="10"/>
      <c r="BD1288" s="10"/>
      <c r="BE1288" s="10"/>
      <c r="BF1288" s="10"/>
      <c r="BG1288" s="10"/>
      <c r="BH1288" s="10"/>
      <c r="BI1288" s="10"/>
      <c r="BL1288" s="10"/>
      <c r="BM1288" s="10"/>
      <c r="BN1288" s="10"/>
      <c r="BO1288" s="10"/>
      <c r="BP1288" s="10"/>
      <c r="BQ1288" s="10"/>
      <c r="BR1288" s="10"/>
      <c r="BU1288" s="66"/>
    </row>
    <row r="1289" spans="22:73" s="6" customFormat="1" x14ac:dyDescent="0.3">
      <c r="V1289" s="21"/>
      <c r="W1289" s="22"/>
      <c r="X1289" s="22"/>
      <c r="Y1289" s="22"/>
      <c r="Z1289" s="22"/>
      <c r="AA1289" s="22"/>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C1289" s="10"/>
      <c r="BD1289" s="10"/>
      <c r="BE1289" s="10"/>
      <c r="BF1289" s="10"/>
      <c r="BG1289" s="10"/>
      <c r="BH1289" s="10"/>
      <c r="BI1289" s="10"/>
      <c r="BL1289" s="10"/>
      <c r="BM1289" s="10"/>
      <c r="BN1289" s="10"/>
      <c r="BO1289" s="10"/>
      <c r="BP1289" s="10"/>
      <c r="BQ1289" s="10"/>
      <c r="BR1289" s="10"/>
      <c r="BU1289" s="66"/>
    </row>
    <row r="1290" spans="22:73" s="6" customFormat="1" x14ac:dyDescent="0.3">
      <c r="V1290" s="21"/>
      <c r="W1290" s="22"/>
      <c r="X1290" s="22"/>
      <c r="Y1290" s="22"/>
      <c r="Z1290" s="22"/>
      <c r="AA1290" s="22"/>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C1290" s="10"/>
      <c r="BD1290" s="10"/>
      <c r="BE1290" s="10"/>
      <c r="BF1290" s="10"/>
      <c r="BG1290" s="10"/>
      <c r="BH1290" s="10"/>
      <c r="BI1290" s="10"/>
      <c r="BL1290" s="10"/>
      <c r="BM1290" s="10"/>
      <c r="BN1290" s="10"/>
      <c r="BO1290" s="10"/>
      <c r="BP1290" s="10"/>
      <c r="BQ1290" s="10"/>
      <c r="BR1290" s="10"/>
      <c r="BU1290" s="66"/>
    </row>
    <row r="1291" spans="22:73" s="6" customFormat="1" x14ac:dyDescent="0.3">
      <c r="V1291" s="21"/>
      <c r="W1291" s="22"/>
      <c r="X1291" s="22"/>
      <c r="Y1291" s="22"/>
      <c r="Z1291" s="22"/>
      <c r="AA1291" s="22"/>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C1291" s="10"/>
      <c r="BD1291" s="10"/>
      <c r="BE1291" s="10"/>
      <c r="BF1291" s="10"/>
      <c r="BG1291" s="10"/>
      <c r="BH1291" s="10"/>
      <c r="BI1291" s="10"/>
      <c r="BL1291" s="10"/>
      <c r="BM1291" s="10"/>
      <c r="BN1291" s="10"/>
      <c r="BO1291" s="10"/>
      <c r="BP1291" s="10"/>
      <c r="BQ1291" s="10"/>
      <c r="BR1291" s="10"/>
      <c r="BU1291" s="66"/>
    </row>
    <row r="1292" spans="22:73" s="6" customFormat="1" x14ac:dyDescent="0.3">
      <c r="V1292" s="21"/>
      <c r="W1292" s="22"/>
      <c r="X1292" s="22"/>
      <c r="Y1292" s="22"/>
      <c r="Z1292" s="22"/>
      <c r="AA1292" s="22"/>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C1292" s="10"/>
      <c r="BD1292" s="10"/>
      <c r="BE1292" s="10"/>
      <c r="BF1292" s="10"/>
      <c r="BG1292" s="10"/>
      <c r="BH1292" s="10"/>
      <c r="BI1292" s="10"/>
      <c r="BL1292" s="10"/>
      <c r="BM1292" s="10"/>
      <c r="BN1292" s="10"/>
      <c r="BO1292" s="10"/>
      <c r="BP1292" s="10"/>
      <c r="BQ1292" s="10"/>
      <c r="BR1292" s="10"/>
      <c r="BU1292" s="66"/>
    </row>
    <row r="1293" spans="22:73" s="6" customFormat="1" x14ac:dyDescent="0.3">
      <c r="V1293" s="21"/>
      <c r="W1293" s="22"/>
      <c r="X1293" s="22"/>
      <c r="Y1293" s="22"/>
      <c r="Z1293" s="22"/>
      <c r="AA1293" s="22"/>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C1293" s="10"/>
      <c r="BD1293" s="10"/>
      <c r="BE1293" s="10"/>
      <c r="BF1293" s="10"/>
      <c r="BG1293" s="10"/>
      <c r="BH1293" s="10"/>
      <c r="BI1293" s="10"/>
      <c r="BL1293" s="10"/>
      <c r="BM1293" s="10"/>
      <c r="BN1293" s="10"/>
      <c r="BO1293" s="10"/>
      <c r="BP1293" s="10"/>
      <c r="BQ1293" s="10"/>
      <c r="BR1293" s="10"/>
      <c r="BU1293" s="66"/>
    </row>
    <row r="1294" spans="22:73" s="6" customFormat="1" x14ac:dyDescent="0.3">
      <c r="V1294" s="21"/>
      <c r="W1294" s="22"/>
      <c r="X1294" s="22"/>
      <c r="Y1294" s="22"/>
      <c r="Z1294" s="22"/>
      <c r="AA1294" s="22"/>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C1294" s="10"/>
      <c r="BD1294" s="10"/>
      <c r="BE1294" s="10"/>
      <c r="BF1294" s="10"/>
      <c r="BG1294" s="10"/>
      <c r="BH1294" s="10"/>
      <c r="BI1294" s="10"/>
      <c r="BL1294" s="10"/>
      <c r="BM1294" s="10"/>
      <c r="BN1294" s="10"/>
      <c r="BO1294" s="10"/>
      <c r="BP1294" s="10"/>
      <c r="BQ1294" s="10"/>
      <c r="BR1294" s="10"/>
      <c r="BU1294" s="66"/>
    </row>
    <row r="1295" spans="22:73" s="6" customFormat="1" x14ac:dyDescent="0.3">
      <c r="V1295" s="21"/>
      <c r="W1295" s="22"/>
      <c r="X1295" s="22"/>
      <c r="Y1295" s="22"/>
      <c r="Z1295" s="22"/>
      <c r="AA1295" s="22"/>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C1295" s="10"/>
      <c r="BD1295" s="10"/>
      <c r="BE1295" s="10"/>
      <c r="BF1295" s="10"/>
      <c r="BG1295" s="10"/>
      <c r="BH1295" s="10"/>
      <c r="BI1295" s="10"/>
      <c r="BL1295" s="10"/>
      <c r="BM1295" s="10"/>
      <c r="BN1295" s="10"/>
      <c r="BO1295" s="10"/>
      <c r="BP1295" s="10"/>
      <c r="BQ1295" s="10"/>
      <c r="BR1295" s="10"/>
      <c r="BU1295" s="66"/>
    </row>
    <row r="1296" spans="22:73" s="6" customFormat="1" x14ac:dyDescent="0.3">
      <c r="V1296" s="21"/>
      <c r="W1296" s="22"/>
      <c r="X1296" s="22"/>
      <c r="Y1296" s="22"/>
      <c r="Z1296" s="22"/>
      <c r="AA1296" s="22"/>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C1296" s="10"/>
      <c r="BD1296" s="10"/>
      <c r="BE1296" s="10"/>
      <c r="BF1296" s="10"/>
      <c r="BG1296" s="10"/>
      <c r="BH1296" s="10"/>
      <c r="BI1296" s="10"/>
      <c r="BL1296" s="10"/>
      <c r="BM1296" s="10"/>
      <c r="BN1296" s="10"/>
      <c r="BO1296" s="10"/>
      <c r="BP1296" s="10"/>
      <c r="BQ1296" s="10"/>
      <c r="BR1296" s="10"/>
      <c r="BU1296" s="66"/>
    </row>
    <row r="1297" spans="22:73" s="6" customFormat="1" x14ac:dyDescent="0.3">
      <c r="V1297" s="21"/>
      <c r="W1297" s="22"/>
      <c r="X1297" s="22"/>
      <c r="Y1297" s="22"/>
      <c r="Z1297" s="22"/>
      <c r="AA1297" s="22"/>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C1297" s="10"/>
      <c r="BD1297" s="10"/>
      <c r="BE1297" s="10"/>
      <c r="BF1297" s="10"/>
      <c r="BG1297" s="10"/>
      <c r="BH1297" s="10"/>
      <c r="BI1297" s="10"/>
      <c r="BL1297" s="10"/>
      <c r="BM1297" s="10"/>
      <c r="BN1297" s="10"/>
      <c r="BO1297" s="10"/>
      <c r="BP1297" s="10"/>
      <c r="BQ1297" s="10"/>
      <c r="BR1297" s="10"/>
      <c r="BU1297" s="66"/>
    </row>
    <row r="1298" spans="22:73" s="6" customFormat="1" x14ac:dyDescent="0.3">
      <c r="V1298" s="21"/>
      <c r="W1298" s="22"/>
      <c r="X1298" s="22"/>
      <c r="Y1298" s="22"/>
      <c r="Z1298" s="22"/>
      <c r="AA1298" s="22"/>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C1298" s="10"/>
      <c r="BD1298" s="10"/>
      <c r="BE1298" s="10"/>
      <c r="BF1298" s="10"/>
      <c r="BG1298" s="10"/>
      <c r="BH1298" s="10"/>
      <c r="BI1298" s="10"/>
      <c r="BL1298" s="10"/>
      <c r="BM1298" s="10"/>
      <c r="BN1298" s="10"/>
      <c r="BO1298" s="10"/>
      <c r="BP1298" s="10"/>
      <c r="BQ1298" s="10"/>
      <c r="BR1298" s="10"/>
      <c r="BU1298" s="66"/>
    </row>
    <row r="1299" spans="22:73" s="6" customFormat="1" x14ac:dyDescent="0.3">
      <c r="V1299" s="21"/>
      <c r="W1299" s="22"/>
      <c r="X1299" s="22"/>
      <c r="Y1299" s="22"/>
      <c r="Z1299" s="22"/>
      <c r="AA1299" s="22"/>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C1299" s="10"/>
      <c r="BD1299" s="10"/>
      <c r="BE1299" s="10"/>
      <c r="BF1299" s="10"/>
      <c r="BG1299" s="10"/>
      <c r="BH1299" s="10"/>
      <c r="BI1299" s="10"/>
      <c r="BL1299" s="10"/>
      <c r="BM1299" s="10"/>
      <c r="BN1299" s="10"/>
      <c r="BO1299" s="10"/>
      <c r="BP1299" s="10"/>
      <c r="BQ1299" s="10"/>
      <c r="BR1299" s="10"/>
      <c r="BU1299" s="66"/>
    </row>
    <row r="1300" spans="22:73" s="6" customFormat="1" x14ac:dyDescent="0.3">
      <c r="V1300" s="21"/>
      <c r="W1300" s="22"/>
      <c r="X1300" s="22"/>
      <c r="Y1300" s="22"/>
      <c r="Z1300" s="22"/>
      <c r="AA1300" s="22"/>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C1300" s="10"/>
      <c r="BD1300" s="10"/>
      <c r="BE1300" s="10"/>
      <c r="BF1300" s="10"/>
      <c r="BG1300" s="10"/>
      <c r="BH1300" s="10"/>
      <c r="BI1300" s="10"/>
      <c r="BL1300" s="10"/>
      <c r="BM1300" s="10"/>
      <c r="BN1300" s="10"/>
      <c r="BO1300" s="10"/>
      <c r="BP1300" s="10"/>
      <c r="BQ1300" s="10"/>
      <c r="BR1300" s="10"/>
      <c r="BU1300" s="66"/>
    </row>
    <row r="1301" spans="22:73" s="6" customFormat="1" x14ac:dyDescent="0.3">
      <c r="V1301" s="21"/>
      <c r="W1301" s="22"/>
      <c r="X1301" s="22"/>
      <c r="Y1301" s="22"/>
      <c r="Z1301" s="22"/>
      <c r="AA1301" s="22"/>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C1301" s="10"/>
      <c r="BD1301" s="10"/>
      <c r="BE1301" s="10"/>
      <c r="BF1301" s="10"/>
      <c r="BG1301" s="10"/>
      <c r="BH1301" s="10"/>
      <c r="BI1301" s="10"/>
      <c r="BL1301" s="10"/>
      <c r="BM1301" s="10"/>
      <c r="BN1301" s="10"/>
      <c r="BO1301" s="10"/>
      <c r="BP1301" s="10"/>
      <c r="BQ1301" s="10"/>
      <c r="BR1301" s="10"/>
      <c r="BU1301" s="66"/>
    </row>
    <row r="1302" spans="22:73" s="6" customFormat="1" x14ac:dyDescent="0.3">
      <c r="V1302" s="21"/>
      <c r="W1302" s="22"/>
      <c r="X1302" s="22"/>
      <c r="Y1302" s="22"/>
      <c r="Z1302" s="22"/>
      <c r="AA1302" s="22"/>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C1302" s="10"/>
      <c r="BD1302" s="10"/>
      <c r="BE1302" s="10"/>
      <c r="BF1302" s="10"/>
      <c r="BG1302" s="10"/>
      <c r="BH1302" s="10"/>
      <c r="BI1302" s="10"/>
      <c r="BL1302" s="10"/>
      <c r="BM1302" s="10"/>
      <c r="BN1302" s="10"/>
      <c r="BO1302" s="10"/>
      <c r="BP1302" s="10"/>
      <c r="BQ1302" s="10"/>
      <c r="BR1302" s="10"/>
      <c r="BU1302" s="66"/>
    </row>
    <row r="1303" spans="22:73" s="6" customFormat="1" x14ac:dyDescent="0.3">
      <c r="V1303" s="21"/>
      <c r="W1303" s="22"/>
      <c r="X1303" s="22"/>
      <c r="Y1303" s="22"/>
      <c r="Z1303" s="22"/>
      <c r="AA1303" s="22"/>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C1303" s="10"/>
      <c r="BD1303" s="10"/>
      <c r="BE1303" s="10"/>
      <c r="BF1303" s="10"/>
      <c r="BG1303" s="10"/>
      <c r="BH1303" s="10"/>
      <c r="BI1303" s="10"/>
      <c r="BL1303" s="10"/>
      <c r="BM1303" s="10"/>
      <c r="BN1303" s="10"/>
      <c r="BO1303" s="10"/>
      <c r="BP1303" s="10"/>
      <c r="BQ1303" s="10"/>
      <c r="BR1303" s="10"/>
      <c r="BU1303" s="66"/>
    </row>
    <row r="1304" spans="22:73" s="6" customFormat="1" x14ac:dyDescent="0.3">
      <c r="V1304" s="21"/>
      <c r="W1304" s="22"/>
      <c r="X1304" s="22"/>
      <c r="Y1304" s="22"/>
      <c r="Z1304" s="22"/>
      <c r="AA1304" s="22"/>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C1304" s="10"/>
      <c r="BD1304" s="10"/>
      <c r="BE1304" s="10"/>
      <c r="BF1304" s="10"/>
      <c r="BG1304" s="10"/>
      <c r="BH1304" s="10"/>
      <c r="BI1304" s="10"/>
      <c r="BL1304" s="10"/>
      <c r="BM1304" s="10"/>
      <c r="BN1304" s="10"/>
      <c r="BO1304" s="10"/>
      <c r="BP1304" s="10"/>
      <c r="BQ1304" s="10"/>
      <c r="BR1304" s="10"/>
      <c r="BU1304" s="66"/>
    </row>
    <row r="1305" spans="22:73" s="6" customFormat="1" x14ac:dyDescent="0.3">
      <c r="V1305" s="21"/>
      <c r="W1305" s="22"/>
      <c r="X1305" s="22"/>
      <c r="Y1305" s="22"/>
      <c r="Z1305" s="22"/>
      <c r="AA1305" s="22"/>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C1305" s="10"/>
      <c r="BD1305" s="10"/>
      <c r="BE1305" s="10"/>
      <c r="BF1305" s="10"/>
      <c r="BG1305" s="10"/>
      <c r="BH1305" s="10"/>
      <c r="BI1305" s="10"/>
      <c r="BL1305" s="10"/>
      <c r="BM1305" s="10"/>
      <c r="BN1305" s="10"/>
      <c r="BO1305" s="10"/>
      <c r="BP1305" s="10"/>
      <c r="BQ1305" s="10"/>
      <c r="BR1305" s="10"/>
      <c r="BU1305" s="66"/>
    </row>
    <row r="1306" spans="22:73" s="6" customFormat="1" x14ac:dyDescent="0.3">
      <c r="V1306" s="21"/>
      <c r="W1306" s="22"/>
      <c r="X1306" s="22"/>
      <c r="Y1306" s="22"/>
      <c r="Z1306" s="22"/>
      <c r="AA1306" s="22"/>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C1306" s="10"/>
      <c r="BD1306" s="10"/>
      <c r="BE1306" s="10"/>
      <c r="BF1306" s="10"/>
      <c r="BG1306" s="10"/>
      <c r="BH1306" s="10"/>
      <c r="BI1306" s="10"/>
      <c r="BL1306" s="10"/>
      <c r="BM1306" s="10"/>
      <c r="BN1306" s="10"/>
      <c r="BO1306" s="10"/>
      <c r="BP1306" s="10"/>
      <c r="BQ1306" s="10"/>
      <c r="BR1306" s="10"/>
      <c r="BU1306" s="66"/>
    </row>
    <row r="1307" spans="22:73" s="6" customFormat="1" x14ac:dyDescent="0.3">
      <c r="V1307" s="21"/>
      <c r="W1307" s="22"/>
      <c r="X1307" s="22"/>
      <c r="Y1307" s="22"/>
      <c r="Z1307" s="22"/>
      <c r="AA1307" s="22"/>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C1307" s="10"/>
      <c r="BD1307" s="10"/>
      <c r="BE1307" s="10"/>
      <c r="BF1307" s="10"/>
      <c r="BG1307" s="10"/>
      <c r="BH1307" s="10"/>
      <c r="BI1307" s="10"/>
      <c r="BL1307" s="10"/>
      <c r="BM1307" s="10"/>
      <c r="BN1307" s="10"/>
      <c r="BO1307" s="10"/>
      <c r="BP1307" s="10"/>
      <c r="BQ1307" s="10"/>
      <c r="BR1307" s="10"/>
      <c r="BU1307" s="66"/>
    </row>
    <row r="1308" spans="22:73" s="6" customFormat="1" x14ac:dyDescent="0.3">
      <c r="V1308" s="21"/>
      <c r="W1308" s="22"/>
      <c r="X1308" s="22"/>
      <c r="Y1308" s="22"/>
      <c r="Z1308" s="22"/>
      <c r="AA1308" s="22"/>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C1308" s="10"/>
      <c r="BD1308" s="10"/>
      <c r="BE1308" s="10"/>
      <c r="BF1308" s="10"/>
      <c r="BG1308" s="10"/>
      <c r="BH1308" s="10"/>
      <c r="BI1308" s="10"/>
      <c r="BL1308" s="10"/>
      <c r="BM1308" s="10"/>
      <c r="BN1308" s="10"/>
      <c r="BO1308" s="10"/>
      <c r="BP1308" s="10"/>
      <c r="BQ1308" s="10"/>
      <c r="BR1308" s="10"/>
      <c r="BU1308" s="66"/>
    </row>
    <row r="1309" spans="22:73" s="6" customFormat="1" x14ac:dyDescent="0.3">
      <c r="V1309" s="21"/>
      <c r="W1309" s="22"/>
      <c r="X1309" s="22"/>
      <c r="Y1309" s="22"/>
      <c r="Z1309" s="22"/>
      <c r="AA1309" s="22"/>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C1309" s="10"/>
      <c r="BD1309" s="10"/>
      <c r="BE1309" s="10"/>
      <c r="BF1309" s="10"/>
      <c r="BG1309" s="10"/>
      <c r="BH1309" s="10"/>
      <c r="BI1309" s="10"/>
      <c r="BL1309" s="10"/>
      <c r="BM1309" s="10"/>
      <c r="BN1309" s="10"/>
      <c r="BO1309" s="10"/>
      <c r="BP1309" s="10"/>
      <c r="BQ1309" s="10"/>
      <c r="BR1309" s="10"/>
      <c r="BU1309" s="66"/>
    </row>
    <row r="1310" spans="22:73" s="6" customFormat="1" x14ac:dyDescent="0.3">
      <c r="V1310" s="21"/>
      <c r="W1310" s="22"/>
      <c r="X1310" s="22"/>
      <c r="Y1310" s="22"/>
      <c r="Z1310" s="22"/>
      <c r="AA1310" s="22"/>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C1310" s="10"/>
      <c r="BD1310" s="10"/>
      <c r="BE1310" s="10"/>
      <c r="BF1310" s="10"/>
      <c r="BG1310" s="10"/>
      <c r="BH1310" s="10"/>
      <c r="BI1310" s="10"/>
      <c r="BL1310" s="10"/>
      <c r="BM1310" s="10"/>
      <c r="BN1310" s="10"/>
      <c r="BO1310" s="10"/>
      <c r="BP1310" s="10"/>
      <c r="BQ1310" s="10"/>
      <c r="BR1310" s="10"/>
      <c r="BU1310" s="66"/>
    </row>
    <row r="1311" spans="22:73" s="6" customFormat="1" x14ac:dyDescent="0.3">
      <c r="V1311" s="21"/>
      <c r="W1311" s="22"/>
      <c r="X1311" s="22"/>
      <c r="Y1311" s="22"/>
      <c r="Z1311" s="22"/>
      <c r="AA1311" s="22"/>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C1311" s="10"/>
      <c r="BD1311" s="10"/>
      <c r="BE1311" s="10"/>
      <c r="BF1311" s="10"/>
      <c r="BG1311" s="10"/>
      <c r="BH1311" s="10"/>
      <c r="BI1311" s="10"/>
      <c r="BL1311" s="10"/>
      <c r="BM1311" s="10"/>
      <c r="BN1311" s="10"/>
      <c r="BO1311" s="10"/>
      <c r="BP1311" s="10"/>
      <c r="BQ1311" s="10"/>
      <c r="BR1311" s="10"/>
      <c r="BU1311" s="66"/>
    </row>
    <row r="1312" spans="22:73" s="6" customFormat="1" x14ac:dyDescent="0.3">
      <c r="V1312" s="21"/>
      <c r="W1312" s="22"/>
      <c r="X1312" s="22"/>
      <c r="Y1312" s="22"/>
      <c r="Z1312" s="22"/>
      <c r="AA1312" s="22"/>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C1312" s="10"/>
      <c r="BD1312" s="10"/>
      <c r="BE1312" s="10"/>
      <c r="BF1312" s="10"/>
      <c r="BG1312" s="10"/>
      <c r="BH1312" s="10"/>
      <c r="BI1312" s="10"/>
      <c r="BL1312" s="10"/>
      <c r="BM1312" s="10"/>
      <c r="BN1312" s="10"/>
      <c r="BO1312" s="10"/>
      <c r="BP1312" s="10"/>
      <c r="BQ1312" s="10"/>
      <c r="BR1312" s="10"/>
      <c r="BU1312" s="66"/>
    </row>
    <row r="1313" spans="22:73" s="6" customFormat="1" x14ac:dyDescent="0.3">
      <c r="V1313" s="21"/>
      <c r="W1313" s="22"/>
      <c r="X1313" s="22"/>
      <c r="Y1313" s="22"/>
      <c r="Z1313" s="22"/>
      <c r="AA1313" s="22"/>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C1313" s="10"/>
      <c r="BD1313" s="10"/>
      <c r="BE1313" s="10"/>
      <c r="BF1313" s="10"/>
      <c r="BG1313" s="10"/>
      <c r="BH1313" s="10"/>
      <c r="BI1313" s="10"/>
      <c r="BL1313" s="10"/>
      <c r="BM1313" s="10"/>
      <c r="BN1313" s="10"/>
      <c r="BO1313" s="10"/>
      <c r="BP1313" s="10"/>
      <c r="BQ1313" s="10"/>
      <c r="BR1313" s="10"/>
      <c r="BU1313" s="66"/>
    </row>
    <row r="1314" spans="22:73" s="6" customFormat="1" x14ac:dyDescent="0.3">
      <c r="V1314" s="21"/>
      <c r="W1314" s="22"/>
      <c r="X1314" s="22"/>
      <c r="Y1314" s="22"/>
      <c r="Z1314" s="22"/>
      <c r="AA1314" s="22"/>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C1314" s="10"/>
      <c r="BD1314" s="10"/>
      <c r="BE1314" s="10"/>
      <c r="BF1314" s="10"/>
      <c r="BG1314" s="10"/>
      <c r="BH1314" s="10"/>
      <c r="BI1314" s="10"/>
      <c r="BL1314" s="10"/>
      <c r="BM1314" s="10"/>
      <c r="BN1314" s="10"/>
      <c r="BO1314" s="10"/>
      <c r="BP1314" s="10"/>
      <c r="BQ1314" s="10"/>
      <c r="BR1314" s="10"/>
      <c r="BU1314" s="66"/>
    </row>
    <row r="1315" spans="22:73" s="6" customFormat="1" x14ac:dyDescent="0.3">
      <c r="V1315" s="21"/>
      <c r="W1315" s="22"/>
      <c r="X1315" s="22"/>
      <c r="Y1315" s="22"/>
      <c r="Z1315" s="22"/>
      <c r="AA1315" s="22"/>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C1315" s="10"/>
      <c r="BD1315" s="10"/>
      <c r="BE1315" s="10"/>
      <c r="BF1315" s="10"/>
      <c r="BG1315" s="10"/>
      <c r="BH1315" s="10"/>
      <c r="BI1315" s="10"/>
      <c r="BL1315" s="10"/>
      <c r="BM1315" s="10"/>
      <c r="BN1315" s="10"/>
      <c r="BO1315" s="10"/>
      <c r="BP1315" s="10"/>
      <c r="BQ1315" s="10"/>
      <c r="BR1315" s="10"/>
      <c r="BU1315" s="66"/>
    </row>
    <row r="1316" spans="22:73" s="6" customFormat="1" x14ac:dyDescent="0.3">
      <c r="V1316" s="21"/>
      <c r="W1316" s="22"/>
      <c r="X1316" s="22"/>
      <c r="Y1316" s="22"/>
      <c r="Z1316" s="22"/>
      <c r="AA1316" s="22"/>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C1316" s="10"/>
      <c r="BD1316" s="10"/>
      <c r="BE1316" s="10"/>
      <c r="BF1316" s="10"/>
      <c r="BG1316" s="10"/>
      <c r="BH1316" s="10"/>
      <c r="BI1316" s="10"/>
      <c r="BL1316" s="10"/>
      <c r="BM1316" s="10"/>
      <c r="BN1316" s="10"/>
      <c r="BO1316" s="10"/>
      <c r="BP1316" s="10"/>
      <c r="BQ1316" s="10"/>
      <c r="BR1316" s="10"/>
      <c r="BU1316" s="66"/>
    </row>
    <row r="1317" spans="22:73" s="6" customFormat="1" x14ac:dyDescent="0.3">
      <c r="V1317" s="21"/>
      <c r="W1317" s="22"/>
      <c r="X1317" s="22"/>
      <c r="Y1317" s="22"/>
      <c r="Z1317" s="22"/>
      <c r="AA1317" s="22"/>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C1317" s="10"/>
      <c r="BD1317" s="10"/>
      <c r="BE1317" s="10"/>
      <c r="BF1317" s="10"/>
      <c r="BG1317" s="10"/>
      <c r="BH1317" s="10"/>
      <c r="BI1317" s="10"/>
      <c r="BL1317" s="10"/>
      <c r="BM1317" s="10"/>
      <c r="BN1317" s="10"/>
      <c r="BO1317" s="10"/>
      <c r="BP1317" s="10"/>
      <c r="BQ1317" s="10"/>
      <c r="BR1317" s="10"/>
      <c r="BU1317" s="66"/>
    </row>
    <row r="1318" spans="22:73" s="6" customFormat="1" x14ac:dyDescent="0.3">
      <c r="V1318" s="21"/>
      <c r="W1318" s="22"/>
      <c r="X1318" s="22"/>
      <c r="Y1318" s="22"/>
      <c r="Z1318" s="22"/>
      <c r="AA1318" s="22"/>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C1318" s="10"/>
      <c r="BD1318" s="10"/>
      <c r="BE1318" s="10"/>
      <c r="BF1318" s="10"/>
      <c r="BG1318" s="10"/>
      <c r="BH1318" s="10"/>
      <c r="BI1318" s="10"/>
      <c r="BL1318" s="10"/>
      <c r="BM1318" s="10"/>
      <c r="BN1318" s="10"/>
      <c r="BO1318" s="10"/>
      <c r="BP1318" s="10"/>
      <c r="BQ1318" s="10"/>
      <c r="BR1318" s="10"/>
      <c r="BU1318" s="66"/>
    </row>
    <row r="1319" spans="22:73" s="6" customFormat="1" x14ac:dyDescent="0.3">
      <c r="V1319" s="21"/>
      <c r="W1319" s="22"/>
      <c r="X1319" s="22"/>
      <c r="Y1319" s="22"/>
      <c r="Z1319" s="22"/>
      <c r="AA1319" s="22"/>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C1319" s="10"/>
      <c r="BD1319" s="10"/>
      <c r="BE1319" s="10"/>
      <c r="BF1319" s="10"/>
      <c r="BG1319" s="10"/>
      <c r="BH1319" s="10"/>
      <c r="BI1319" s="10"/>
      <c r="BL1319" s="10"/>
      <c r="BM1319" s="10"/>
      <c r="BN1319" s="10"/>
      <c r="BO1319" s="10"/>
      <c r="BP1319" s="10"/>
      <c r="BQ1319" s="10"/>
      <c r="BR1319" s="10"/>
      <c r="BU1319" s="66"/>
    </row>
    <row r="1320" spans="22:73" s="6" customFormat="1" x14ac:dyDescent="0.3">
      <c r="V1320" s="21"/>
      <c r="W1320" s="22"/>
      <c r="X1320" s="22"/>
      <c r="Y1320" s="22"/>
      <c r="Z1320" s="22"/>
      <c r="AA1320" s="22"/>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C1320" s="10"/>
      <c r="BD1320" s="10"/>
      <c r="BE1320" s="10"/>
      <c r="BF1320" s="10"/>
      <c r="BG1320" s="10"/>
      <c r="BH1320" s="10"/>
      <c r="BI1320" s="10"/>
      <c r="BL1320" s="10"/>
      <c r="BM1320" s="10"/>
      <c r="BN1320" s="10"/>
      <c r="BO1320" s="10"/>
      <c r="BP1320" s="10"/>
      <c r="BQ1320" s="10"/>
      <c r="BR1320" s="10"/>
      <c r="BU1320" s="66"/>
    </row>
    <row r="1321" spans="22:73" s="6" customFormat="1" x14ac:dyDescent="0.3">
      <c r="V1321" s="21"/>
      <c r="W1321" s="22"/>
      <c r="X1321" s="22"/>
      <c r="Y1321" s="22"/>
      <c r="Z1321" s="22"/>
      <c r="AA1321" s="22"/>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C1321" s="10"/>
      <c r="BD1321" s="10"/>
      <c r="BE1321" s="10"/>
      <c r="BF1321" s="10"/>
      <c r="BG1321" s="10"/>
      <c r="BH1321" s="10"/>
      <c r="BI1321" s="10"/>
      <c r="BL1321" s="10"/>
      <c r="BM1321" s="10"/>
      <c r="BN1321" s="10"/>
      <c r="BO1321" s="10"/>
      <c r="BP1321" s="10"/>
      <c r="BQ1321" s="10"/>
      <c r="BR1321" s="10"/>
      <c r="BU1321" s="66"/>
    </row>
    <row r="1322" spans="22:73" s="6" customFormat="1" x14ac:dyDescent="0.3">
      <c r="V1322" s="21"/>
      <c r="W1322" s="22"/>
      <c r="X1322" s="22"/>
      <c r="Y1322" s="22"/>
      <c r="Z1322" s="22"/>
      <c r="AA1322" s="22"/>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C1322" s="10"/>
      <c r="BD1322" s="10"/>
      <c r="BE1322" s="10"/>
      <c r="BF1322" s="10"/>
      <c r="BG1322" s="10"/>
      <c r="BH1322" s="10"/>
      <c r="BI1322" s="10"/>
      <c r="BL1322" s="10"/>
      <c r="BM1322" s="10"/>
      <c r="BN1322" s="10"/>
      <c r="BO1322" s="10"/>
      <c r="BP1322" s="10"/>
      <c r="BQ1322" s="10"/>
      <c r="BR1322" s="10"/>
      <c r="BU1322" s="66"/>
    </row>
    <row r="1323" spans="22:73" s="6" customFormat="1" x14ac:dyDescent="0.3">
      <c r="V1323" s="21"/>
      <c r="W1323" s="22"/>
      <c r="X1323" s="22"/>
      <c r="Y1323" s="22"/>
      <c r="Z1323" s="22"/>
      <c r="AA1323" s="22"/>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C1323" s="10"/>
      <c r="BD1323" s="10"/>
      <c r="BE1323" s="10"/>
      <c r="BF1323" s="10"/>
      <c r="BG1323" s="10"/>
      <c r="BH1323" s="10"/>
      <c r="BI1323" s="10"/>
      <c r="BL1323" s="10"/>
      <c r="BM1323" s="10"/>
      <c r="BN1323" s="10"/>
      <c r="BO1323" s="10"/>
      <c r="BP1323" s="10"/>
      <c r="BQ1323" s="10"/>
      <c r="BR1323" s="10"/>
      <c r="BU1323" s="66"/>
    </row>
    <row r="1324" spans="22:73" s="6" customFormat="1" x14ac:dyDescent="0.3">
      <c r="V1324" s="21"/>
      <c r="W1324" s="22"/>
      <c r="X1324" s="22"/>
      <c r="Y1324" s="22"/>
      <c r="Z1324" s="22"/>
      <c r="AA1324" s="22"/>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C1324" s="10"/>
      <c r="BD1324" s="10"/>
      <c r="BE1324" s="10"/>
      <c r="BF1324" s="10"/>
      <c r="BG1324" s="10"/>
      <c r="BH1324" s="10"/>
      <c r="BI1324" s="10"/>
      <c r="BL1324" s="10"/>
      <c r="BM1324" s="10"/>
      <c r="BN1324" s="10"/>
      <c r="BO1324" s="10"/>
      <c r="BP1324" s="10"/>
      <c r="BQ1324" s="10"/>
      <c r="BR1324" s="10"/>
      <c r="BU1324" s="66"/>
    </row>
    <row r="1325" spans="22:73" s="6" customFormat="1" x14ac:dyDescent="0.3">
      <c r="V1325" s="21"/>
      <c r="W1325" s="22"/>
      <c r="X1325" s="22"/>
      <c r="Y1325" s="22"/>
      <c r="Z1325" s="22"/>
      <c r="AA1325" s="22"/>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C1325" s="10"/>
      <c r="BD1325" s="10"/>
      <c r="BE1325" s="10"/>
      <c r="BF1325" s="10"/>
      <c r="BG1325" s="10"/>
      <c r="BH1325" s="10"/>
      <c r="BI1325" s="10"/>
      <c r="BL1325" s="10"/>
      <c r="BM1325" s="10"/>
      <c r="BN1325" s="10"/>
      <c r="BO1325" s="10"/>
      <c r="BP1325" s="10"/>
      <c r="BQ1325" s="10"/>
      <c r="BR1325" s="10"/>
      <c r="BU1325" s="66"/>
    </row>
    <row r="1326" spans="22:73" s="6" customFormat="1" x14ac:dyDescent="0.3">
      <c r="V1326" s="21"/>
      <c r="W1326" s="22"/>
      <c r="X1326" s="22"/>
      <c r="Y1326" s="22"/>
      <c r="Z1326" s="22"/>
      <c r="AA1326" s="22"/>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C1326" s="10"/>
      <c r="BD1326" s="10"/>
      <c r="BE1326" s="10"/>
      <c r="BF1326" s="10"/>
      <c r="BG1326" s="10"/>
      <c r="BH1326" s="10"/>
      <c r="BI1326" s="10"/>
      <c r="BL1326" s="10"/>
      <c r="BM1326" s="10"/>
      <c r="BN1326" s="10"/>
      <c r="BO1326" s="10"/>
      <c r="BP1326" s="10"/>
      <c r="BQ1326" s="10"/>
      <c r="BR1326" s="10"/>
      <c r="BU1326" s="66"/>
    </row>
    <row r="1327" spans="22:73" s="6" customFormat="1" x14ac:dyDescent="0.3">
      <c r="V1327" s="21"/>
      <c r="W1327" s="22"/>
      <c r="X1327" s="22"/>
      <c r="Y1327" s="22"/>
      <c r="Z1327" s="22"/>
      <c r="AA1327" s="22"/>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C1327" s="10"/>
      <c r="BD1327" s="10"/>
      <c r="BE1327" s="10"/>
      <c r="BF1327" s="10"/>
      <c r="BG1327" s="10"/>
      <c r="BH1327" s="10"/>
      <c r="BI1327" s="10"/>
      <c r="BL1327" s="10"/>
      <c r="BM1327" s="10"/>
      <c r="BN1327" s="10"/>
      <c r="BO1327" s="10"/>
      <c r="BP1327" s="10"/>
      <c r="BQ1327" s="10"/>
      <c r="BR1327" s="10"/>
      <c r="BU1327" s="66"/>
    </row>
    <row r="1328" spans="22:73" s="6" customFormat="1" x14ac:dyDescent="0.3">
      <c r="V1328" s="21"/>
      <c r="W1328" s="22"/>
      <c r="X1328" s="22"/>
      <c r="Y1328" s="22"/>
      <c r="Z1328" s="22"/>
      <c r="AA1328" s="22"/>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C1328" s="10"/>
      <c r="BD1328" s="10"/>
      <c r="BE1328" s="10"/>
      <c r="BF1328" s="10"/>
      <c r="BG1328" s="10"/>
      <c r="BH1328" s="10"/>
      <c r="BI1328" s="10"/>
      <c r="BL1328" s="10"/>
      <c r="BM1328" s="10"/>
      <c r="BN1328" s="10"/>
      <c r="BO1328" s="10"/>
      <c r="BP1328" s="10"/>
      <c r="BQ1328" s="10"/>
      <c r="BR1328" s="10"/>
      <c r="BU1328" s="66"/>
    </row>
    <row r="1329" spans="22:73" s="6" customFormat="1" x14ac:dyDescent="0.3">
      <c r="V1329" s="21"/>
      <c r="W1329" s="22"/>
      <c r="X1329" s="22"/>
      <c r="Y1329" s="22"/>
      <c r="Z1329" s="22"/>
      <c r="AA1329" s="22"/>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C1329" s="10"/>
      <c r="BD1329" s="10"/>
      <c r="BE1329" s="10"/>
      <c r="BF1329" s="10"/>
      <c r="BG1329" s="10"/>
      <c r="BH1329" s="10"/>
      <c r="BI1329" s="10"/>
      <c r="BL1329" s="10"/>
      <c r="BM1329" s="10"/>
      <c r="BN1329" s="10"/>
      <c r="BO1329" s="10"/>
      <c r="BP1329" s="10"/>
      <c r="BQ1329" s="10"/>
      <c r="BR1329" s="10"/>
      <c r="BU1329" s="66"/>
    </row>
    <row r="1330" spans="22:73" s="6" customFormat="1" x14ac:dyDescent="0.3">
      <c r="V1330" s="21"/>
      <c r="W1330" s="22"/>
      <c r="X1330" s="22"/>
      <c r="Y1330" s="22"/>
      <c r="Z1330" s="22"/>
      <c r="AA1330" s="22"/>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C1330" s="10"/>
      <c r="BD1330" s="10"/>
      <c r="BE1330" s="10"/>
      <c r="BF1330" s="10"/>
      <c r="BG1330" s="10"/>
      <c r="BH1330" s="10"/>
      <c r="BI1330" s="10"/>
      <c r="BL1330" s="10"/>
      <c r="BM1330" s="10"/>
      <c r="BN1330" s="10"/>
      <c r="BO1330" s="10"/>
      <c r="BP1330" s="10"/>
      <c r="BQ1330" s="10"/>
      <c r="BR1330" s="10"/>
      <c r="BU1330" s="66"/>
    </row>
    <row r="1331" spans="22:73" s="6" customFormat="1" x14ac:dyDescent="0.3">
      <c r="V1331" s="21"/>
      <c r="W1331" s="22"/>
      <c r="X1331" s="22"/>
      <c r="Y1331" s="22"/>
      <c r="Z1331" s="22"/>
      <c r="AA1331" s="22"/>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C1331" s="10"/>
      <c r="BD1331" s="10"/>
      <c r="BE1331" s="10"/>
      <c r="BF1331" s="10"/>
      <c r="BG1331" s="10"/>
      <c r="BH1331" s="10"/>
      <c r="BI1331" s="10"/>
      <c r="BL1331" s="10"/>
      <c r="BM1331" s="10"/>
      <c r="BN1331" s="10"/>
      <c r="BO1331" s="10"/>
      <c r="BP1331" s="10"/>
      <c r="BQ1331" s="10"/>
      <c r="BR1331" s="10"/>
      <c r="BU1331" s="66"/>
    </row>
    <row r="1332" spans="22:73" s="6" customFormat="1" x14ac:dyDescent="0.3">
      <c r="V1332" s="21"/>
      <c r="W1332" s="22"/>
      <c r="X1332" s="22"/>
      <c r="Y1332" s="22"/>
      <c r="Z1332" s="22"/>
      <c r="AA1332" s="22"/>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C1332" s="10"/>
      <c r="BD1332" s="10"/>
      <c r="BE1332" s="10"/>
      <c r="BF1332" s="10"/>
      <c r="BG1332" s="10"/>
      <c r="BH1332" s="10"/>
      <c r="BI1332" s="10"/>
      <c r="BL1332" s="10"/>
      <c r="BM1332" s="10"/>
      <c r="BN1332" s="10"/>
      <c r="BO1332" s="10"/>
      <c r="BP1332" s="10"/>
      <c r="BQ1332" s="10"/>
      <c r="BR1332" s="10"/>
      <c r="BU1332" s="66"/>
    </row>
    <row r="1333" spans="22:73" s="6" customFormat="1" x14ac:dyDescent="0.3">
      <c r="V1333" s="21"/>
      <c r="W1333" s="22"/>
      <c r="X1333" s="22"/>
      <c r="Y1333" s="22"/>
      <c r="Z1333" s="22"/>
      <c r="AA1333" s="22"/>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C1333" s="10"/>
      <c r="BD1333" s="10"/>
      <c r="BE1333" s="10"/>
      <c r="BF1333" s="10"/>
      <c r="BG1333" s="10"/>
      <c r="BH1333" s="10"/>
      <c r="BI1333" s="10"/>
      <c r="BL1333" s="10"/>
      <c r="BM1333" s="10"/>
      <c r="BN1333" s="10"/>
      <c r="BO1333" s="10"/>
      <c r="BP1333" s="10"/>
      <c r="BQ1333" s="10"/>
      <c r="BR1333" s="10"/>
      <c r="BU1333" s="66"/>
    </row>
    <row r="1334" spans="22:73" s="6" customFormat="1" x14ac:dyDescent="0.3">
      <c r="V1334" s="21"/>
      <c r="W1334" s="22"/>
      <c r="X1334" s="22"/>
      <c r="Y1334" s="22"/>
      <c r="Z1334" s="22"/>
      <c r="AA1334" s="22"/>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C1334" s="10"/>
      <c r="BD1334" s="10"/>
      <c r="BE1334" s="10"/>
      <c r="BF1334" s="10"/>
      <c r="BG1334" s="10"/>
      <c r="BH1334" s="10"/>
      <c r="BI1334" s="10"/>
      <c r="BL1334" s="10"/>
      <c r="BM1334" s="10"/>
      <c r="BN1334" s="10"/>
      <c r="BO1334" s="10"/>
      <c r="BP1334" s="10"/>
      <c r="BQ1334" s="10"/>
      <c r="BR1334" s="10"/>
      <c r="BU1334" s="66"/>
    </row>
    <row r="1335" spans="22:73" s="6" customFormat="1" x14ac:dyDescent="0.3">
      <c r="V1335" s="21"/>
      <c r="W1335" s="22"/>
      <c r="X1335" s="22"/>
      <c r="Y1335" s="22"/>
      <c r="Z1335" s="22"/>
      <c r="AA1335" s="22"/>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C1335" s="10"/>
      <c r="BD1335" s="10"/>
      <c r="BE1335" s="10"/>
      <c r="BF1335" s="10"/>
      <c r="BG1335" s="10"/>
      <c r="BH1335" s="10"/>
      <c r="BI1335" s="10"/>
      <c r="BL1335" s="10"/>
      <c r="BM1335" s="10"/>
      <c r="BN1335" s="10"/>
      <c r="BO1335" s="10"/>
      <c r="BP1335" s="10"/>
      <c r="BQ1335" s="10"/>
      <c r="BR1335" s="10"/>
      <c r="BU1335" s="66"/>
    </row>
    <row r="1336" spans="22:73" s="6" customFormat="1" x14ac:dyDescent="0.3">
      <c r="V1336" s="21"/>
      <c r="W1336" s="22"/>
      <c r="X1336" s="22"/>
      <c r="Y1336" s="22"/>
      <c r="Z1336" s="22"/>
      <c r="AA1336" s="22"/>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C1336" s="10"/>
      <c r="BD1336" s="10"/>
      <c r="BE1336" s="10"/>
      <c r="BF1336" s="10"/>
      <c r="BG1336" s="10"/>
      <c r="BH1336" s="10"/>
      <c r="BI1336" s="10"/>
      <c r="BL1336" s="10"/>
      <c r="BM1336" s="10"/>
      <c r="BN1336" s="10"/>
      <c r="BO1336" s="10"/>
      <c r="BP1336" s="10"/>
      <c r="BQ1336" s="10"/>
      <c r="BR1336" s="10"/>
      <c r="BU1336" s="66"/>
    </row>
    <row r="1337" spans="22:73" s="6" customFormat="1" x14ac:dyDescent="0.3">
      <c r="V1337" s="21"/>
      <c r="W1337" s="22"/>
      <c r="X1337" s="22"/>
      <c r="Y1337" s="22"/>
      <c r="Z1337" s="22"/>
      <c r="AA1337" s="22"/>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C1337" s="10"/>
      <c r="BD1337" s="10"/>
      <c r="BE1337" s="10"/>
      <c r="BF1337" s="10"/>
      <c r="BG1337" s="10"/>
      <c r="BH1337" s="10"/>
      <c r="BI1337" s="10"/>
      <c r="BL1337" s="10"/>
      <c r="BM1337" s="10"/>
      <c r="BN1337" s="10"/>
      <c r="BO1337" s="10"/>
      <c r="BP1337" s="10"/>
      <c r="BQ1337" s="10"/>
      <c r="BR1337" s="10"/>
      <c r="BU1337" s="66"/>
    </row>
    <row r="1338" spans="22:73" s="6" customFormat="1" x14ac:dyDescent="0.3">
      <c r="V1338" s="21"/>
      <c r="W1338" s="22"/>
      <c r="X1338" s="22"/>
      <c r="Y1338" s="22"/>
      <c r="Z1338" s="22"/>
      <c r="AA1338" s="22"/>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C1338" s="10"/>
      <c r="BD1338" s="10"/>
      <c r="BE1338" s="10"/>
      <c r="BF1338" s="10"/>
      <c r="BG1338" s="10"/>
      <c r="BH1338" s="10"/>
      <c r="BI1338" s="10"/>
      <c r="BL1338" s="10"/>
      <c r="BM1338" s="10"/>
      <c r="BN1338" s="10"/>
      <c r="BO1338" s="10"/>
      <c r="BP1338" s="10"/>
      <c r="BQ1338" s="10"/>
      <c r="BR1338" s="10"/>
      <c r="BU1338" s="66"/>
    </row>
    <row r="1339" spans="22:73" s="6" customFormat="1" x14ac:dyDescent="0.3">
      <c r="V1339" s="21"/>
      <c r="W1339" s="22"/>
      <c r="X1339" s="22"/>
      <c r="Y1339" s="22"/>
      <c r="Z1339" s="22"/>
      <c r="AA1339" s="22"/>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C1339" s="10"/>
      <c r="BD1339" s="10"/>
      <c r="BE1339" s="10"/>
      <c r="BF1339" s="10"/>
      <c r="BG1339" s="10"/>
      <c r="BH1339" s="10"/>
      <c r="BI1339" s="10"/>
      <c r="BL1339" s="10"/>
      <c r="BM1339" s="10"/>
      <c r="BN1339" s="10"/>
      <c r="BO1339" s="10"/>
      <c r="BP1339" s="10"/>
      <c r="BQ1339" s="10"/>
      <c r="BR1339" s="10"/>
      <c r="BU1339" s="66"/>
    </row>
    <row r="1340" spans="22:73" s="6" customFormat="1" x14ac:dyDescent="0.3">
      <c r="V1340" s="21"/>
      <c r="W1340" s="22"/>
      <c r="X1340" s="22"/>
      <c r="Y1340" s="22"/>
      <c r="Z1340" s="22"/>
      <c r="AA1340" s="22"/>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C1340" s="10"/>
      <c r="BD1340" s="10"/>
      <c r="BE1340" s="10"/>
      <c r="BF1340" s="10"/>
      <c r="BG1340" s="10"/>
      <c r="BH1340" s="10"/>
      <c r="BI1340" s="10"/>
      <c r="BL1340" s="10"/>
      <c r="BM1340" s="10"/>
      <c r="BN1340" s="10"/>
      <c r="BO1340" s="10"/>
      <c r="BP1340" s="10"/>
      <c r="BQ1340" s="10"/>
      <c r="BR1340" s="10"/>
      <c r="BU1340" s="66"/>
    </row>
    <row r="1341" spans="22:73" s="6" customFormat="1" x14ac:dyDescent="0.3">
      <c r="V1341" s="21"/>
      <c r="W1341" s="22"/>
      <c r="X1341" s="22"/>
      <c r="Y1341" s="22"/>
      <c r="Z1341" s="22"/>
      <c r="AA1341" s="22"/>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C1341" s="10"/>
      <c r="BD1341" s="10"/>
      <c r="BE1341" s="10"/>
      <c r="BF1341" s="10"/>
      <c r="BG1341" s="10"/>
      <c r="BH1341" s="10"/>
      <c r="BI1341" s="10"/>
      <c r="BL1341" s="10"/>
      <c r="BM1341" s="10"/>
      <c r="BN1341" s="10"/>
      <c r="BO1341" s="10"/>
      <c r="BP1341" s="10"/>
      <c r="BQ1341" s="10"/>
      <c r="BR1341" s="10"/>
      <c r="BU1341" s="66"/>
    </row>
    <row r="1342" spans="22:73" s="6" customFormat="1" x14ac:dyDescent="0.3">
      <c r="V1342" s="21"/>
      <c r="W1342" s="22"/>
      <c r="X1342" s="22"/>
      <c r="Y1342" s="22"/>
      <c r="Z1342" s="22"/>
      <c r="AA1342" s="22"/>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C1342" s="10"/>
      <c r="BD1342" s="10"/>
      <c r="BE1342" s="10"/>
      <c r="BF1342" s="10"/>
      <c r="BG1342" s="10"/>
      <c r="BH1342" s="10"/>
      <c r="BI1342" s="10"/>
      <c r="BL1342" s="10"/>
      <c r="BM1342" s="10"/>
      <c r="BN1342" s="10"/>
      <c r="BO1342" s="10"/>
      <c r="BP1342" s="10"/>
      <c r="BQ1342" s="10"/>
      <c r="BR1342" s="10"/>
      <c r="BU1342" s="66"/>
    </row>
    <row r="1343" spans="22:73" s="6" customFormat="1" x14ac:dyDescent="0.3">
      <c r="V1343" s="21"/>
      <c r="W1343" s="22"/>
      <c r="X1343" s="22"/>
      <c r="Y1343" s="22"/>
      <c r="Z1343" s="22"/>
      <c r="AA1343" s="22"/>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C1343" s="10"/>
      <c r="BD1343" s="10"/>
      <c r="BE1343" s="10"/>
      <c r="BF1343" s="10"/>
      <c r="BG1343" s="10"/>
      <c r="BH1343" s="10"/>
      <c r="BI1343" s="10"/>
      <c r="BL1343" s="10"/>
      <c r="BM1343" s="10"/>
      <c r="BN1343" s="10"/>
      <c r="BO1343" s="10"/>
      <c r="BP1343" s="10"/>
      <c r="BQ1343" s="10"/>
      <c r="BR1343" s="10"/>
      <c r="BU1343" s="66"/>
    </row>
    <row r="1344" spans="22:73" s="6" customFormat="1" x14ac:dyDescent="0.3">
      <c r="V1344" s="21"/>
      <c r="W1344" s="22"/>
      <c r="X1344" s="22"/>
      <c r="Y1344" s="22"/>
      <c r="Z1344" s="22"/>
      <c r="AA1344" s="22"/>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C1344" s="10"/>
      <c r="BD1344" s="10"/>
      <c r="BE1344" s="10"/>
      <c r="BF1344" s="10"/>
      <c r="BG1344" s="10"/>
      <c r="BH1344" s="10"/>
      <c r="BI1344" s="10"/>
      <c r="BL1344" s="10"/>
      <c r="BM1344" s="10"/>
      <c r="BN1344" s="10"/>
      <c r="BO1344" s="10"/>
      <c r="BP1344" s="10"/>
      <c r="BQ1344" s="10"/>
      <c r="BR1344" s="10"/>
      <c r="BU1344" s="66"/>
    </row>
    <row r="1345" spans="22:73" s="6" customFormat="1" x14ac:dyDescent="0.3">
      <c r="V1345" s="21"/>
      <c r="W1345" s="22"/>
      <c r="X1345" s="22"/>
      <c r="Y1345" s="22"/>
      <c r="Z1345" s="22"/>
      <c r="AA1345" s="22"/>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C1345" s="10"/>
      <c r="BD1345" s="10"/>
      <c r="BE1345" s="10"/>
      <c r="BF1345" s="10"/>
      <c r="BG1345" s="10"/>
      <c r="BH1345" s="10"/>
      <c r="BI1345" s="10"/>
      <c r="BL1345" s="10"/>
      <c r="BM1345" s="10"/>
      <c r="BN1345" s="10"/>
      <c r="BO1345" s="10"/>
      <c r="BP1345" s="10"/>
      <c r="BQ1345" s="10"/>
      <c r="BR1345" s="10"/>
      <c r="BU1345" s="66"/>
    </row>
    <row r="1346" spans="22:73" s="6" customFormat="1" x14ac:dyDescent="0.3">
      <c r="V1346" s="21"/>
      <c r="W1346" s="22"/>
      <c r="X1346" s="22"/>
      <c r="Y1346" s="22"/>
      <c r="Z1346" s="22"/>
      <c r="AA1346" s="22"/>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C1346" s="10"/>
      <c r="BD1346" s="10"/>
      <c r="BE1346" s="10"/>
      <c r="BF1346" s="10"/>
      <c r="BG1346" s="10"/>
      <c r="BH1346" s="10"/>
      <c r="BI1346" s="10"/>
      <c r="BL1346" s="10"/>
      <c r="BM1346" s="10"/>
      <c r="BN1346" s="10"/>
      <c r="BO1346" s="10"/>
      <c r="BP1346" s="10"/>
      <c r="BQ1346" s="10"/>
      <c r="BR1346" s="10"/>
      <c r="BU1346" s="66"/>
    </row>
    <row r="1347" spans="22:73" s="6" customFormat="1" x14ac:dyDescent="0.3">
      <c r="V1347" s="21"/>
      <c r="W1347" s="22"/>
      <c r="X1347" s="22"/>
      <c r="Y1347" s="22"/>
      <c r="Z1347" s="22"/>
      <c r="AA1347" s="22"/>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C1347" s="10"/>
      <c r="BD1347" s="10"/>
      <c r="BE1347" s="10"/>
      <c r="BF1347" s="10"/>
      <c r="BG1347" s="10"/>
      <c r="BH1347" s="10"/>
      <c r="BI1347" s="10"/>
      <c r="BL1347" s="10"/>
      <c r="BM1347" s="10"/>
      <c r="BN1347" s="10"/>
      <c r="BO1347" s="10"/>
      <c r="BP1347" s="10"/>
      <c r="BQ1347" s="10"/>
      <c r="BR1347" s="10"/>
      <c r="BU1347" s="66"/>
    </row>
    <row r="1348" spans="22:73" s="6" customFormat="1" x14ac:dyDescent="0.3">
      <c r="V1348" s="21"/>
      <c r="W1348" s="22"/>
      <c r="X1348" s="22"/>
      <c r="Y1348" s="22"/>
      <c r="Z1348" s="22"/>
      <c r="AA1348" s="22"/>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C1348" s="10"/>
      <c r="BD1348" s="10"/>
      <c r="BE1348" s="10"/>
      <c r="BF1348" s="10"/>
      <c r="BG1348" s="10"/>
      <c r="BH1348" s="10"/>
      <c r="BI1348" s="10"/>
      <c r="BL1348" s="10"/>
      <c r="BM1348" s="10"/>
      <c r="BN1348" s="10"/>
      <c r="BO1348" s="10"/>
      <c r="BP1348" s="10"/>
      <c r="BQ1348" s="10"/>
      <c r="BR1348" s="10"/>
      <c r="BU1348" s="66"/>
    </row>
    <row r="1349" spans="22:73" s="6" customFormat="1" x14ac:dyDescent="0.3">
      <c r="V1349" s="21"/>
      <c r="W1349" s="22"/>
      <c r="X1349" s="22"/>
      <c r="Y1349" s="22"/>
      <c r="Z1349" s="22"/>
      <c r="AA1349" s="22"/>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C1349" s="10"/>
      <c r="BD1349" s="10"/>
      <c r="BE1349" s="10"/>
      <c r="BF1349" s="10"/>
      <c r="BG1349" s="10"/>
      <c r="BH1349" s="10"/>
      <c r="BI1349" s="10"/>
      <c r="BL1349" s="10"/>
      <c r="BM1349" s="10"/>
      <c r="BN1349" s="10"/>
      <c r="BO1349" s="10"/>
      <c r="BP1349" s="10"/>
      <c r="BQ1349" s="10"/>
      <c r="BR1349" s="10"/>
      <c r="BU1349" s="66"/>
    </row>
    <row r="1350" spans="22:73" s="6" customFormat="1" x14ac:dyDescent="0.3">
      <c r="V1350" s="21"/>
      <c r="W1350" s="22"/>
      <c r="X1350" s="22"/>
      <c r="Y1350" s="22"/>
      <c r="Z1350" s="22"/>
      <c r="AA1350" s="22"/>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C1350" s="10"/>
      <c r="BD1350" s="10"/>
      <c r="BE1350" s="10"/>
      <c r="BF1350" s="10"/>
      <c r="BG1350" s="10"/>
      <c r="BH1350" s="10"/>
      <c r="BI1350" s="10"/>
      <c r="BL1350" s="10"/>
      <c r="BM1350" s="10"/>
      <c r="BN1350" s="10"/>
      <c r="BO1350" s="10"/>
      <c r="BP1350" s="10"/>
      <c r="BQ1350" s="10"/>
      <c r="BR1350" s="10"/>
      <c r="BU1350" s="66"/>
    </row>
    <row r="1351" spans="22:73" s="6" customFormat="1" x14ac:dyDescent="0.3">
      <c r="V1351" s="21"/>
      <c r="W1351" s="22"/>
      <c r="X1351" s="22"/>
      <c r="Y1351" s="22"/>
      <c r="Z1351" s="22"/>
      <c r="AA1351" s="22"/>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C1351" s="10"/>
      <c r="BD1351" s="10"/>
      <c r="BE1351" s="10"/>
      <c r="BF1351" s="10"/>
      <c r="BG1351" s="10"/>
      <c r="BH1351" s="10"/>
      <c r="BI1351" s="10"/>
      <c r="BL1351" s="10"/>
      <c r="BM1351" s="10"/>
      <c r="BN1351" s="10"/>
      <c r="BO1351" s="10"/>
      <c r="BP1351" s="10"/>
      <c r="BQ1351" s="10"/>
      <c r="BR1351" s="10"/>
      <c r="BU1351" s="66"/>
    </row>
    <row r="1352" spans="22:73" s="6" customFormat="1" x14ac:dyDescent="0.3">
      <c r="V1352" s="21"/>
      <c r="W1352" s="22"/>
      <c r="X1352" s="22"/>
      <c r="Y1352" s="22"/>
      <c r="Z1352" s="22"/>
      <c r="AA1352" s="22"/>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C1352" s="10"/>
      <c r="BD1352" s="10"/>
      <c r="BE1352" s="10"/>
      <c r="BF1352" s="10"/>
      <c r="BG1352" s="10"/>
      <c r="BH1352" s="10"/>
      <c r="BI1352" s="10"/>
      <c r="BL1352" s="10"/>
      <c r="BM1352" s="10"/>
      <c r="BN1352" s="10"/>
      <c r="BO1352" s="10"/>
      <c r="BP1352" s="10"/>
      <c r="BQ1352" s="10"/>
      <c r="BR1352" s="10"/>
      <c r="BU1352" s="66"/>
    </row>
    <row r="1353" spans="22:73" s="6" customFormat="1" x14ac:dyDescent="0.3">
      <c r="V1353" s="21"/>
      <c r="W1353" s="22"/>
      <c r="X1353" s="22"/>
      <c r="Y1353" s="22"/>
      <c r="Z1353" s="22"/>
      <c r="AA1353" s="22"/>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C1353" s="10"/>
      <c r="BD1353" s="10"/>
      <c r="BE1353" s="10"/>
      <c r="BF1353" s="10"/>
      <c r="BG1353" s="10"/>
      <c r="BH1353" s="10"/>
      <c r="BI1353" s="10"/>
      <c r="BL1353" s="10"/>
      <c r="BM1353" s="10"/>
      <c r="BN1353" s="10"/>
      <c r="BO1353" s="10"/>
      <c r="BP1353" s="10"/>
      <c r="BQ1353" s="10"/>
      <c r="BR1353" s="10"/>
      <c r="BU1353" s="66"/>
    </row>
    <row r="1354" spans="22:73" s="6" customFormat="1" x14ac:dyDescent="0.3">
      <c r="V1354" s="21"/>
      <c r="W1354" s="22"/>
      <c r="X1354" s="22"/>
      <c r="Y1354" s="22"/>
      <c r="Z1354" s="22"/>
      <c r="AA1354" s="22"/>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C1354" s="10"/>
      <c r="BD1354" s="10"/>
      <c r="BE1354" s="10"/>
      <c r="BF1354" s="10"/>
      <c r="BG1354" s="10"/>
      <c r="BH1354" s="10"/>
      <c r="BI1354" s="10"/>
      <c r="BL1354" s="10"/>
      <c r="BM1354" s="10"/>
      <c r="BN1354" s="10"/>
      <c r="BO1354" s="10"/>
      <c r="BP1354" s="10"/>
      <c r="BQ1354" s="10"/>
      <c r="BR1354" s="10"/>
      <c r="BU1354" s="66"/>
    </row>
    <row r="1355" spans="22:73" s="6" customFormat="1" x14ac:dyDescent="0.3">
      <c r="V1355" s="21"/>
      <c r="W1355" s="22"/>
      <c r="X1355" s="22"/>
      <c r="Y1355" s="22"/>
      <c r="Z1355" s="22"/>
      <c r="AA1355" s="22"/>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C1355" s="10"/>
      <c r="BD1355" s="10"/>
      <c r="BE1355" s="10"/>
      <c r="BF1355" s="10"/>
      <c r="BG1355" s="10"/>
      <c r="BH1355" s="10"/>
      <c r="BI1355" s="10"/>
      <c r="BL1355" s="10"/>
      <c r="BM1355" s="10"/>
      <c r="BN1355" s="10"/>
      <c r="BO1355" s="10"/>
      <c r="BP1355" s="10"/>
      <c r="BQ1355" s="10"/>
      <c r="BR1355" s="10"/>
      <c r="BU1355" s="66"/>
    </row>
    <row r="1356" spans="22:73" s="6" customFormat="1" x14ac:dyDescent="0.3">
      <c r="V1356" s="21"/>
      <c r="W1356" s="22"/>
      <c r="X1356" s="22"/>
      <c r="Y1356" s="22"/>
      <c r="Z1356" s="22"/>
      <c r="AA1356" s="22"/>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C1356" s="10"/>
      <c r="BD1356" s="10"/>
      <c r="BE1356" s="10"/>
      <c r="BF1356" s="10"/>
      <c r="BG1356" s="10"/>
      <c r="BH1356" s="10"/>
      <c r="BI1356" s="10"/>
      <c r="BL1356" s="10"/>
      <c r="BM1356" s="10"/>
      <c r="BN1356" s="10"/>
      <c r="BO1356" s="10"/>
      <c r="BP1356" s="10"/>
      <c r="BQ1356" s="10"/>
      <c r="BR1356" s="10"/>
      <c r="BU1356" s="66"/>
    </row>
    <row r="1357" spans="22:73" s="6" customFormat="1" x14ac:dyDescent="0.3">
      <c r="V1357" s="21"/>
      <c r="W1357" s="22"/>
      <c r="X1357" s="22"/>
      <c r="Y1357" s="22"/>
      <c r="Z1357" s="22"/>
      <c r="AA1357" s="22"/>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C1357" s="10"/>
      <c r="BD1357" s="10"/>
      <c r="BE1357" s="10"/>
      <c r="BF1357" s="10"/>
      <c r="BG1357" s="10"/>
      <c r="BH1357" s="10"/>
      <c r="BI1357" s="10"/>
      <c r="BL1357" s="10"/>
      <c r="BM1357" s="10"/>
      <c r="BN1357" s="10"/>
      <c r="BO1357" s="10"/>
      <c r="BP1357" s="10"/>
      <c r="BQ1357" s="10"/>
      <c r="BR1357" s="10"/>
      <c r="BU1357" s="66"/>
    </row>
    <row r="1358" spans="22:73" s="6" customFormat="1" x14ac:dyDescent="0.3">
      <c r="V1358" s="21"/>
      <c r="W1358" s="22"/>
      <c r="X1358" s="22"/>
      <c r="Y1358" s="22"/>
      <c r="Z1358" s="22"/>
      <c r="AA1358" s="22"/>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C1358" s="10"/>
      <c r="BD1358" s="10"/>
      <c r="BE1358" s="10"/>
      <c r="BF1358" s="10"/>
      <c r="BG1358" s="10"/>
      <c r="BH1358" s="10"/>
      <c r="BI1358" s="10"/>
      <c r="BL1358" s="10"/>
      <c r="BM1358" s="10"/>
      <c r="BN1358" s="10"/>
      <c r="BO1358" s="10"/>
      <c r="BP1358" s="10"/>
      <c r="BQ1358" s="10"/>
      <c r="BR1358" s="10"/>
      <c r="BU1358" s="66"/>
    </row>
    <row r="1359" spans="22:73" s="6" customFormat="1" x14ac:dyDescent="0.3">
      <c r="V1359" s="21"/>
      <c r="W1359" s="22"/>
      <c r="X1359" s="22"/>
      <c r="Y1359" s="22"/>
      <c r="Z1359" s="22"/>
      <c r="AA1359" s="22"/>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C1359" s="10"/>
      <c r="BD1359" s="10"/>
      <c r="BE1359" s="10"/>
      <c r="BF1359" s="10"/>
      <c r="BG1359" s="10"/>
      <c r="BH1359" s="10"/>
      <c r="BI1359" s="10"/>
      <c r="BL1359" s="10"/>
      <c r="BM1359" s="10"/>
      <c r="BN1359" s="10"/>
      <c r="BO1359" s="10"/>
      <c r="BP1359" s="10"/>
      <c r="BQ1359" s="10"/>
      <c r="BR1359" s="10"/>
      <c r="BU1359" s="66"/>
    </row>
    <row r="1360" spans="22:73" s="6" customFormat="1" x14ac:dyDescent="0.3">
      <c r="V1360" s="21"/>
      <c r="W1360" s="22"/>
      <c r="X1360" s="22"/>
      <c r="Y1360" s="22"/>
      <c r="Z1360" s="22"/>
      <c r="AA1360" s="22"/>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C1360" s="10"/>
      <c r="BD1360" s="10"/>
      <c r="BE1360" s="10"/>
      <c r="BF1360" s="10"/>
      <c r="BG1360" s="10"/>
      <c r="BH1360" s="10"/>
      <c r="BI1360" s="10"/>
      <c r="BL1360" s="10"/>
      <c r="BM1360" s="10"/>
      <c r="BN1360" s="10"/>
      <c r="BO1360" s="10"/>
      <c r="BP1360" s="10"/>
      <c r="BQ1360" s="10"/>
      <c r="BR1360" s="10"/>
      <c r="BU1360" s="66"/>
    </row>
    <row r="1361" spans="22:73" s="6" customFormat="1" x14ac:dyDescent="0.3">
      <c r="V1361" s="21"/>
      <c r="W1361" s="22"/>
      <c r="X1361" s="22"/>
      <c r="Y1361" s="22"/>
      <c r="Z1361" s="22"/>
      <c r="AA1361" s="22"/>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C1361" s="10"/>
      <c r="BD1361" s="10"/>
      <c r="BE1361" s="10"/>
      <c r="BF1361" s="10"/>
      <c r="BG1361" s="10"/>
      <c r="BH1361" s="10"/>
      <c r="BI1361" s="10"/>
      <c r="BL1361" s="10"/>
      <c r="BM1361" s="10"/>
      <c r="BN1361" s="10"/>
      <c r="BO1361" s="10"/>
      <c r="BP1361" s="10"/>
      <c r="BQ1361" s="10"/>
      <c r="BR1361" s="10"/>
      <c r="BU1361" s="66"/>
    </row>
    <row r="1362" spans="22:73" s="6" customFormat="1" x14ac:dyDescent="0.3">
      <c r="V1362" s="21"/>
      <c r="W1362" s="22"/>
      <c r="X1362" s="22"/>
      <c r="Y1362" s="22"/>
      <c r="Z1362" s="22"/>
      <c r="AA1362" s="22"/>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C1362" s="10"/>
      <c r="BD1362" s="10"/>
      <c r="BE1362" s="10"/>
      <c r="BF1362" s="10"/>
      <c r="BG1362" s="10"/>
      <c r="BH1362" s="10"/>
      <c r="BI1362" s="10"/>
      <c r="BL1362" s="10"/>
      <c r="BM1362" s="10"/>
      <c r="BN1362" s="10"/>
      <c r="BO1362" s="10"/>
      <c r="BP1362" s="10"/>
      <c r="BQ1362" s="10"/>
      <c r="BR1362" s="10"/>
      <c r="BU1362" s="66"/>
    </row>
    <row r="1363" spans="22:73" s="6" customFormat="1" x14ac:dyDescent="0.3">
      <c r="V1363" s="21"/>
      <c r="W1363" s="22"/>
      <c r="X1363" s="22"/>
      <c r="Y1363" s="22"/>
      <c r="Z1363" s="22"/>
      <c r="AA1363" s="22"/>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C1363" s="10"/>
      <c r="BD1363" s="10"/>
      <c r="BE1363" s="10"/>
      <c r="BF1363" s="10"/>
      <c r="BG1363" s="10"/>
      <c r="BH1363" s="10"/>
      <c r="BI1363" s="10"/>
      <c r="BL1363" s="10"/>
      <c r="BM1363" s="10"/>
      <c r="BN1363" s="10"/>
      <c r="BO1363" s="10"/>
      <c r="BP1363" s="10"/>
      <c r="BQ1363" s="10"/>
      <c r="BR1363" s="10"/>
      <c r="BU1363" s="66"/>
    </row>
    <row r="1364" spans="22:73" s="6" customFormat="1" x14ac:dyDescent="0.3">
      <c r="V1364" s="21"/>
      <c r="W1364" s="22"/>
      <c r="X1364" s="22"/>
      <c r="Y1364" s="22"/>
      <c r="Z1364" s="22"/>
      <c r="AA1364" s="22"/>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C1364" s="10"/>
      <c r="BD1364" s="10"/>
      <c r="BE1364" s="10"/>
      <c r="BF1364" s="10"/>
      <c r="BG1364" s="10"/>
      <c r="BH1364" s="10"/>
      <c r="BI1364" s="10"/>
      <c r="BL1364" s="10"/>
      <c r="BM1364" s="10"/>
      <c r="BN1364" s="10"/>
      <c r="BO1364" s="10"/>
      <c r="BP1364" s="10"/>
      <c r="BQ1364" s="10"/>
      <c r="BR1364" s="10"/>
      <c r="BU1364" s="66"/>
    </row>
    <row r="1365" spans="22:73" s="6" customFormat="1" x14ac:dyDescent="0.3">
      <c r="V1365" s="21"/>
      <c r="W1365" s="22"/>
      <c r="X1365" s="22"/>
      <c r="Y1365" s="22"/>
      <c r="Z1365" s="22"/>
      <c r="AA1365" s="22"/>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C1365" s="10"/>
      <c r="BD1365" s="10"/>
      <c r="BE1365" s="10"/>
      <c r="BF1365" s="10"/>
      <c r="BG1365" s="10"/>
      <c r="BH1365" s="10"/>
      <c r="BI1365" s="10"/>
      <c r="BL1365" s="10"/>
      <c r="BM1365" s="10"/>
      <c r="BN1365" s="10"/>
      <c r="BO1365" s="10"/>
      <c r="BP1365" s="10"/>
      <c r="BQ1365" s="10"/>
      <c r="BR1365" s="10"/>
      <c r="BU1365" s="66"/>
    </row>
    <row r="1366" spans="22:73" s="6" customFormat="1" x14ac:dyDescent="0.3">
      <c r="V1366" s="21"/>
      <c r="W1366" s="22"/>
      <c r="X1366" s="22"/>
      <c r="Y1366" s="22"/>
      <c r="Z1366" s="22"/>
      <c r="AA1366" s="22"/>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C1366" s="10"/>
      <c r="BD1366" s="10"/>
      <c r="BE1366" s="10"/>
      <c r="BF1366" s="10"/>
      <c r="BG1366" s="10"/>
      <c r="BH1366" s="10"/>
      <c r="BI1366" s="10"/>
      <c r="BL1366" s="10"/>
      <c r="BM1366" s="10"/>
      <c r="BN1366" s="10"/>
      <c r="BO1366" s="10"/>
      <c r="BP1366" s="10"/>
      <c r="BQ1366" s="10"/>
      <c r="BR1366" s="10"/>
      <c r="BU1366" s="66"/>
    </row>
    <row r="1367" spans="22:73" s="6" customFormat="1" x14ac:dyDescent="0.3">
      <c r="V1367" s="21"/>
      <c r="W1367" s="22"/>
      <c r="X1367" s="22"/>
      <c r="Y1367" s="22"/>
      <c r="Z1367" s="22"/>
      <c r="AA1367" s="22"/>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C1367" s="10"/>
      <c r="BD1367" s="10"/>
      <c r="BE1367" s="10"/>
      <c r="BF1367" s="10"/>
      <c r="BG1367" s="10"/>
      <c r="BH1367" s="10"/>
      <c r="BI1367" s="10"/>
      <c r="BL1367" s="10"/>
      <c r="BM1367" s="10"/>
      <c r="BN1367" s="10"/>
      <c r="BO1367" s="10"/>
      <c r="BP1367" s="10"/>
      <c r="BQ1367" s="10"/>
      <c r="BR1367" s="10"/>
      <c r="BU1367" s="66"/>
    </row>
    <row r="1368" spans="22:73" s="6" customFormat="1" x14ac:dyDescent="0.3">
      <c r="V1368" s="21"/>
      <c r="W1368" s="22"/>
      <c r="X1368" s="22"/>
      <c r="Y1368" s="22"/>
      <c r="Z1368" s="22"/>
      <c r="AA1368" s="22"/>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C1368" s="10"/>
      <c r="BD1368" s="10"/>
      <c r="BE1368" s="10"/>
      <c r="BF1368" s="10"/>
      <c r="BG1368" s="10"/>
      <c r="BH1368" s="10"/>
      <c r="BI1368" s="10"/>
      <c r="BL1368" s="10"/>
      <c r="BM1368" s="10"/>
      <c r="BN1368" s="10"/>
      <c r="BO1368" s="10"/>
      <c r="BP1368" s="10"/>
      <c r="BQ1368" s="10"/>
      <c r="BR1368" s="10"/>
      <c r="BU1368" s="66"/>
    </row>
    <row r="1369" spans="22:73" s="6" customFormat="1" x14ac:dyDescent="0.3">
      <c r="V1369" s="21"/>
      <c r="W1369" s="22"/>
      <c r="X1369" s="22"/>
      <c r="Y1369" s="22"/>
      <c r="Z1369" s="22"/>
      <c r="AA1369" s="22"/>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C1369" s="10"/>
      <c r="BD1369" s="10"/>
      <c r="BE1369" s="10"/>
      <c r="BF1369" s="10"/>
      <c r="BG1369" s="10"/>
      <c r="BH1369" s="10"/>
      <c r="BI1369" s="10"/>
      <c r="BL1369" s="10"/>
      <c r="BM1369" s="10"/>
      <c r="BN1369" s="10"/>
      <c r="BO1369" s="10"/>
      <c r="BP1369" s="10"/>
      <c r="BQ1369" s="10"/>
      <c r="BR1369" s="10"/>
      <c r="BU1369" s="66"/>
    </row>
    <row r="1370" spans="22:73" s="6" customFormat="1" x14ac:dyDescent="0.3">
      <c r="V1370" s="21"/>
      <c r="W1370" s="22"/>
      <c r="X1370" s="22"/>
      <c r="Y1370" s="22"/>
      <c r="Z1370" s="22"/>
      <c r="AA1370" s="22"/>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C1370" s="10"/>
      <c r="BD1370" s="10"/>
      <c r="BE1370" s="10"/>
      <c r="BF1370" s="10"/>
      <c r="BG1370" s="10"/>
      <c r="BH1370" s="10"/>
      <c r="BI1370" s="10"/>
      <c r="BL1370" s="10"/>
      <c r="BM1370" s="10"/>
      <c r="BN1370" s="10"/>
      <c r="BO1370" s="10"/>
      <c r="BP1370" s="10"/>
      <c r="BQ1370" s="10"/>
      <c r="BR1370" s="10"/>
      <c r="BU1370" s="66"/>
    </row>
    <row r="1371" spans="22:73" s="6" customFormat="1" x14ac:dyDescent="0.3">
      <c r="V1371" s="21"/>
      <c r="W1371" s="22"/>
      <c r="X1371" s="22"/>
      <c r="Y1371" s="22"/>
      <c r="Z1371" s="22"/>
      <c r="AA1371" s="22"/>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C1371" s="10"/>
      <c r="BD1371" s="10"/>
      <c r="BE1371" s="10"/>
      <c r="BF1371" s="10"/>
      <c r="BG1371" s="10"/>
      <c r="BH1371" s="10"/>
      <c r="BI1371" s="10"/>
      <c r="BL1371" s="10"/>
      <c r="BM1371" s="10"/>
      <c r="BN1371" s="10"/>
      <c r="BO1371" s="10"/>
      <c r="BP1371" s="10"/>
      <c r="BQ1371" s="10"/>
      <c r="BR1371" s="10"/>
      <c r="BU1371" s="66"/>
    </row>
    <row r="1372" spans="22:73" s="6" customFormat="1" x14ac:dyDescent="0.3">
      <c r="V1372" s="21"/>
      <c r="W1372" s="22"/>
      <c r="X1372" s="22"/>
      <c r="Y1372" s="22"/>
      <c r="Z1372" s="22"/>
      <c r="AA1372" s="22"/>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C1372" s="10"/>
      <c r="BD1372" s="10"/>
      <c r="BE1372" s="10"/>
      <c r="BF1372" s="10"/>
      <c r="BG1372" s="10"/>
      <c r="BH1372" s="10"/>
      <c r="BI1372" s="10"/>
      <c r="BL1372" s="10"/>
      <c r="BM1372" s="10"/>
      <c r="BN1372" s="10"/>
      <c r="BO1372" s="10"/>
      <c r="BP1372" s="10"/>
      <c r="BQ1372" s="10"/>
      <c r="BR1372" s="10"/>
      <c r="BU1372" s="66"/>
    </row>
    <row r="1373" spans="22:73" s="6" customFormat="1" x14ac:dyDescent="0.3">
      <c r="V1373" s="21"/>
      <c r="W1373" s="22"/>
      <c r="X1373" s="22"/>
      <c r="Y1373" s="22"/>
      <c r="Z1373" s="22"/>
      <c r="AA1373" s="22"/>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C1373" s="10"/>
      <c r="BD1373" s="10"/>
      <c r="BE1373" s="10"/>
      <c r="BF1373" s="10"/>
      <c r="BG1373" s="10"/>
      <c r="BH1373" s="10"/>
      <c r="BI1373" s="10"/>
      <c r="BL1373" s="10"/>
      <c r="BM1373" s="10"/>
      <c r="BN1373" s="10"/>
      <c r="BO1373" s="10"/>
      <c r="BP1373" s="10"/>
      <c r="BQ1373" s="10"/>
      <c r="BR1373" s="10"/>
      <c r="BU1373" s="66"/>
    </row>
    <row r="1374" spans="22:73" s="6" customFormat="1" x14ac:dyDescent="0.3">
      <c r="V1374" s="21"/>
      <c r="W1374" s="22"/>
      <c r="X1374" s="22"/>
      <c r="Y1374" s="22"/>
      <c r="Z1374" s="22"/>
      <c r="AA1374" s="22"/>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C1374" s="10"/>
      <c r="BD1374" s="10"/>
      <c r="BE1374" s="10"/>
      <c r="BF1374" s="10"/>
      <c r="BG1374" s="10"/>
      <c r="BH1374" s="10"/>
      <c r="BI1374" s="10"/>
      <c r="BL1374" s="10"/>
      <c r="BM1374" s="10"/>
      <c r="BN1374" s="10"/>
      <c r="BO1374" s="10"/>
      <c r="BP1374" s="10"/>
      <c r="BQ1374" s="10"/>
      <c r="BR1374" s="10"/>
      <c r="BU1374" s="66"/>
    </row>
    <row r="1375" spans="22:73" s="6" customFormat="1" x14ac:dyDescent="0.3">
      <c r="V1375" s="21"/>
      <c r="W1375" s="22"/>
      <c r="X1375" s="22"/>
      <c r="Y1375" s="22"/>
      <c r="Z1375" s="22"/>
      <c r="AA1375" s="22"/>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C1375" s="10"/>
      <c r="BD1375" s="10"/>
      <c r="BE1375" s="10"/>
      <c r="BF1375" s="10"/>
      <c r="BG1375" s="10"/>
      <c r="BH1375" s="10"/>
      <c r="BI1375" s="10"/>
      <c r="BL1375" s="10"/>
      <c r="BM1375" s="10"/>
      <c r="BN1375" s="10"/>
      <c r="BO1375" s="10"/>
      <c r="BP1375" s="10"/>
      <c r="BQ1375" s="10"/>
      <c r="BR1375" s="10"/>
      <c r="BU1375" s="66"/>
    </row>
    <row r="1376" spans="22:73" s="6" customFormat="1" x14ac:dyDescent="0.3">
      <c r="V1376" s="21"/>
      <c r="W1376" s="22"/>
      <c r="X1376" s="22"/>
      <c r="Y1376" s="22"/>
      <c r="Z1376" s="22"/>
      <c r="AA1376" s="22"/>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C1376" s="10"/>
      <c r="BD1376" s="10"/>
      <c r="BE1376" s="10"/>
      <c r="BF1376" s="10"/>
      <c r="BG1376" s="10"/>
      <c r="BH1376" s="10"/>
      <c r="BI1376" s="10"/>
      <c r="BL1376" s="10"/>
      <c r="BM1376" s="10"/>
      <c r="BN1376" s="10"/>
      <c r="BO1376" s="10"/>
      <c r="BP1376" s="10"/>
      <c r="BQ1376" s="10"/>
      <c r="BR1376" s="10"/>
      <c r="BU1376" s="66"/>
    </row>
    <row r="1377" spans="22:73" s="6" customFormat="1" x14ac:dyDescent="0.3">
      <c r="V1377" s="21"/>
      <c r="W1377" s="22"/>
      <c r="X1377" s="22"/>
      <c r="Y1377" s="22"/>
      <c r="Z1377" s="22"/>
      <c r="AA1377" s="22"/>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C1377" s="10"/>
      <c r="BD1377" s="10"/>
      <c r="BE1377" s="10"/>
      <c r="BF1377" s="10"/>
      <c r="BG1377" s="10"/>
      <c r="BH1377" s="10"/>
      <c r="BI1377" s="10"/>
      <c r="BL1377" s="10"/>
      <c r="BM1377" s="10"/>
      <c r="BN1377" s="10"/>
      <c r="BO1377" s="10"/>
      <c r="BP1377" s="10"/>
      <c r="BQ1377" s="10"/>
      <c r="BR1377" s="10"/>
      <c r="BU1377" s="66"/>
    </row>
    <row r="1378" spans="22:73" s="6" customFormat="1" x14ac:dyDescent="0.3">
      <c r="V1378" s="21"/>
      <c r="W1378" s="22"/>
      <c r="X1378" s="22"/>
      <c r="Y1378" s="22"/>
      <c r="Z1378" s="22"/>
      <c r="AA1378" s="22"/>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C1378" s="10"/>
      <c r="BD1378" s="10"/>
      <c r="BE1378" s="10"/>
      <c r="BF1378" s="10"/>
      <c r="BG1378" s="10"/>
      <c r="BH1378" s="10"/>
      <c r="BI1378" s="10"/>
      <c r="BL1378" s="10"/>
      <c r="BM1378" s="10"/>
      <c r="BN1378" s="10"/>
      <c r="BO1378" s="10"/>
      <c r="BP1378" s="10"/>
      <c r="BQ1378" s="10"/>
      <c r="BR1378" s="10"/>
      <c r="BU1378" s="66"/>
    </row>
    <row r="1379" spans="22:73" s="6" customFormat="1" x14ac:dyDescent="0.3">
      <c r="V1379" s="21"/>
      <c r="W1379" s="22"/>
      <c r="X1379" s="22"/>
      <c r="Y1379" s="22"/>
      <c r="Z1379" s="22"/>
      <c r="AA1379" s="22"/>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C1379" s="10"/>
      <c r="BD1379" s="10"/>
      <c r="BE1379" s="10"/>
      <c r="BF1379" s="10"/>
      <c r="BG1379" s="10"/>
      <c r="BH1379" s="10"/>
      <c r="BI1379" s="10"/>
      <c r="BL1379" s="10"/>
      <c r="BM1379" s="10"/>
      <c r="BN1379" s="10"/>
      <c r="BO1379" s="10"/>
      <c r="BP1379" s="10"/>
      <c r="BQ1379" s="10"/>
      <c r="BR1379" s="10"/>
      <c r="BU1379" s="66"/>
    </row>
    <row r="1380" spans="22:73" s="6" customFormat="1" x14ac:dyDescent="0.3">
      <c r="V1380" s="21"/>
      <c r="W1380" s="22"/>
      <c r="X1380" s="22"/>
      <c r="Y1380" s="22"/>
      <c r="Z1380" s="22"/>
      <c r="AA1380" s="22"/>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C1380" s="10"/>
      <c r="BD1380" s="10"/>
      <c r="BE1380" s="10"/>
      <c r="BF1380" s="10"/>
      <c r="BG1380" s="10"/>
      <c r="BH1380" s="10"/>
      <c r="BI1380" s="10"/>
      <c r="BL1380" s="10"/>
      <c r="BM1380" s="10"/>
      <c r="BN1380" s="10"/>
      <c r="BO1380" s="10"/>
      <c r="BP1380" s="10"/>
      <c r="BQ1380" s="10"/>
      <c r="BR1380" s="10"/>
      <c r="BU1380" s="66"/>
    </row>
    <row r="1381" spans="22:73" s="6" customFormat="1" x14ac:dyDescent="0.3">
      <c r="V1381" s="21"/>
      <c r="W1381" s="22"/>
      <c r="X1381" s="22"/>
      <c r="Y1381" s="22"/>
      <c r="Z1381" s="22"/>
      <c r="AA1381" s="22"/>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C1381" s="10"/>
      <c r="BD1381" s="10"/>
      <c r="BE1381" s="10"/>
      <c r="BF1381" s="10"/>
      <c r="BG1381" s="10"/>
      <c r="BH1381" s="10"/>
      <c r="BI1381" s="10"/>
      <c r="BL1381" s="10"/>
      <c r="BM1381" s="10"/>
      <c r="BN1381" s="10"/>
      <c r="BO1381" s="10"/>
      <c r="BP1381" s="10"/>
      <c r="BQ1381" s="10"/>
      <c r="BR1381" s="10"/>
      <c r="BU1381" s="66"/>
    </row>
    <row r="1382" spans="22:73" s="6" customFormat="1" x14ac:dyDescent="0.3">
      <c r="V1382" s="21"/>
      <c r="W1382" s="22"/>
      <c r="X1382" s="22"/>
      <c r="Y1382" s="22"/>
      <c r="Z1382" s="22"/>
      <c r="AA1382" s="22"/>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C1382" s="10"/>
      <c r="BD1382" s="10"/>
      <c r="BE1382" s="10"/>
      <c r="BF1382" s="10"/>
      <c r="BG1382" s="10"/>
      <c r="BH1382" s="10"/>
      <c r="BI1382" s="10"/>
      <c r="BL1382" s="10"/>
      <c r="BM1382" s="10"/>
      <c r="BN1382" s="10"/>
      <c r="BO1382" s="10"/>
      <c r="BP1382" s="10"/>
      <c r="BQ1382" s="10"/>
      <c r="BR1382" s="10"/>
      <c r="BU1382" s="66"/>
    </row>
    <row r="1383" spans="22:73" s="6" customFormat="1" x14ac:dyDescent="0.3">
      <c r="V1383" s="21"/>
      <c r="W1383" s="22"/>
      <c r="X1383" s="22"/>
      <c r="Y1383" s="22"/>
      <c r="Z1383" s="22"/>
      <c r="AA1383" s="22"/>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C1383" s="10"/>
      <c r="BD1383" s="10"/>
      <c r="BE1383" s="10"/>
      <c r="BF1383" s="10"/>
      <c r="BG1383" s="10"/>
      <c r="BH1383" s="10"/>
      <c r="BI1383" s="10"/>
      <c r="BL1383" s="10"/>
      <c r="BM1383" s="10"/>
      <c r="BN1383" s="10"/>
      <c r="BO1383" s="10"/>
      <c r="BP1383" s="10"/>
      <c r="BQ1383" s="10"/>
      <c r="BR1383" s="10"/>
      <c r="BU1383" s="66"/>
    </row>
    <row r="1384" spans="22:73" s="6" customFormat="1" x14ac:dyDescent="0.3">
      <c r="V1384" s="21"/>
      <c r="W1384" s="22"/>
      <c r="X1384" s="22"/>
      <c r="Y1384" s="22"/>
      <c r="Z1384" s="22"/>
      <c r="AA1384" s="22"/>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C1384" s="10"/>
      <c r="BD1384" s="10"/>
      <c r="BE1384" s="10"/>
      <c r="BF1384" s="10"/>
      <c r="BG1384" s="10"/>
      <c r="BH1384" s="10"/>
      <c r="BI1384" s="10"/>
      <c r="BL1384" s="10"/>
      <c r="BM1384" s="10"/>
      <c r="BN1384" s="10"/>
      <c r="BO1384" s="10"/>
      <c r="BP1384" s="10"/>
      <c r="BQ1384" s="10"/>
      <c r="BR1384" s="10"/>
      <c r="BU1384" s="66"/>
    </row>
    <row r="1385" spans="22:73" s="6" customFormat="1" x14ac:dyDescent="0.3">
      <c r="V1385" s="21"/>
      <c r="W1385" s="22"/>
      <c r="X1385" s="22"/>
      <c r="Y1385" s="22"/>
      <c r="Z1385" s="22"/>
      <c r="AA1385" s="22"/>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C1385" s="10"/>
      <c r="BD1385" s="10"/>
      <c r="BE1385" s="10"/>
      <c r="BF1385" s="10"/>
      <c r="BG1385" s="10"/>
      <c r="BH1385" s="10"/>
      <c r="BI1385" s="10"/>
      <c r="BL1385" s="10"/>
      <c r="BM1385" s="10"/>
      <c r="BN1385" s="10"/>
      <c r="BO1385" s="10"/>
      <c r="BP1385" s="10"/>
      <c r="BQ1385" s="10"/>
      <c r="BR1385" s="10"/>
      <c r="BU1385" s="66"/>
    </row>
    <row r="1386" spans="22:73" s="6" customFormat="1" x14ac:dyDescent="0.3">
      <c r="V1386" s="21"/>
      <c r="W1386" s="22"/>
      <c r="X1386" s="22"/>
      <c r="Y1386" s="22"/>
      <c r="Z1386" s="22"/>
      <c r="AA1386" s="22"/>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C1386" s="10"/>
      <c r="BD1386" s="10"/>
      <c r="BE1386" s="10"/>
      <c r="BF1386" s="10"/>
      <c r="BG1386" s="10"/>
      <c r="BH1386" s="10"/>
      <c r="BI1386" s="10"/>
      <c r="BL1386" s="10"/>
      <c r="BM1386" s="10"/>
      <c r="BN1386" s="10"/>
      <c r="BO1386" s="10"/>
      <c r="BP1386" s="10"/>
      <c r="BQ1386" s="10"/>
      <c r="BR1386" s="10"/>
      <c r="BU1386" s="66"/>
    </row>
    <row r="1387" spans="22:73" s="6" customFormat="1" x14ac:dyDescent="0.3">
      <c r="V1387" s="21"/>
      <c r="W1387" s="22"/>
      <c r="X1387" s="22"/>
      <c r="Y1387" s="22"/>
      <c r="Z1387" s="22"/>
      <c r="AA1387" s="22"/>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C1387" s="10"/>
      <c r="BD1387" s="10"/>
      <c r="BE1387" s="10"/>
      <c r="BF1387" s="10"/>
      <c r="BG1387" s="10"/>
      <c r="BH1387" s="10"/>
      <c r="BI1387" s="10"/>
      <c r="BL1387" s="10"/>
      <c r="BM1387" s="10"/>
      <c r="BN1387" s="10"/>
      <c r="BO1387" s="10"/>
      <c r="BP1387" s="10"/>
      <c r="BQ1387" s="10"/>
      <c r="BR1387" s="10"/>
      <c r="BU1387" s="66"/>
    </row>
    <row r="1388" spans="22:73" s="6" customFormat="1" x14ac:dyDescent="0.3">
      <c r="V1388" s="21"/>
      <c r="W1388" s="22"/>
      <c r="X1388" s="22"/>
      <c r="Y1388" s="22"/>
      <c r="Z1388" s="22"/>
      <c r="AA1388" s="22"/>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C1388" s="10"/>
      <c r="BD1388" s="10"/>
      <c r="BE1388" s="10"/>
      <c r="BF1388" s="10"/>
      <c r="BG1388" s="10"/>
      <c r="BH1388" s="10"/>
      <c r="BI1388" s="10"/>
      <c r="BL1388" s="10"/>
      <c r="BM1388" s="10"/>
      <c r="BN1388" s="10"/>
      <c r="BO1388" s="10"/>
      <c r="BP1388" s="10"/>
      <c r="BQ1388" s="10"/>
      <c r="BR1388" s="10"/>
      <c r="BU1388" s="66"/>
    </row>
    <row r="1389" spans="22:73" s="6" customFormat="1" x14ac:dyDescent="0.3">
      <c r="V1389" s="21"/>
      <c r="W1389" s="22"/>
      <c r="X1389" s="22"/>
      <c r="Y1389" s="22"/>
      <c r="Z1389" s="22"/>
      <c r="AA1389" s="22"/>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C1389" s="10"/>
      <c r="BD1389" s="10"/>
      <c r="BE1389" s="10"/>
      <c r="BF1389" s="10"/>
      <c r="BG1389" s="10"/>
      <c r="BH1389" s="10"/>
      <c r="BI1389" s="10"/>
      <c r="BL1389" s="10"/>
      <c r="BM1389" s="10"/>
      <c r="BN1389" s="10"/>
      <c r="BO1389" s="10"/>
      <c r="BP1389" s="10"/>
      <c r="BQ1389" s="10"/>
      <c r="BR1389" s="10"/>
      <c r="BU1389" s="66"/>
    </row>
    <row r="1390" spans="22:73" s="6" customFormat="1" x14ac:dyDescent="0.3">
      <c r="V1390" s="21"/>
      <c r="W1390" s="22"/>
      <c r="X1390" s="22"/>
      <c r="Y1390" s="22"/>
      <c r="Z1390" s="22"/>
      <c r="AA1390" s="22"/>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C1390" s="10"/>
      <c r="BD1390" s="10"/>
      <c r="BE1390" s="10"/>
      <c r="BF1390" s="10"/>
      <c r="BG1390" s="10"/>
      <c r="BH1390" s="10"/>
      <c r="BI1390" s="10"/>
      <c r="BL1390" s="10"/>
      <c r="BM1390" s="10"/>
      <c r="BN1390" s="10"/>
      <c r="BO1390" s="10"/>
      <c r="BP1390" s="10"/>
      <c r="BQ1390" s="10"/>
      <c r="BR1390" s="10"/>
      <c r="BU1390" s="66"/>
    </row>
    <row r="1391" spans="22:73" s="6" customFormat="1" x14ac:dyDescent="0.3">
      <c r="V1391" s="21"/>
      <c r="W1391" s="22"/>
      <c r="X1391" s="22"/>
      <c r="Y1391" s="22"/>
      <c r="Z1391" s="22"/>
      <c r="AA1391" s="22"/>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C1391" s="10"/>
      <c r="BD1391" s="10"/>
      <c r="BE1391" s="10"/>
      <c r="BF1391" s="10"/>
      <c r="BG1391" s="10"/>
      <c r="BH1391" s="10"/>
      <c r="BI1391" s="10"/>
      <c r="BL1391" s="10"/>
      <c r="BM1391" s="10"/>
      <c r="BN1391" s="10"/>
      <c r="BO1391" s="10"/>
      <c r="BP1391" s="10"/>
      <c r="BQ1391" s="10"/>
      <c r="BR1391" s="10"/>
      <c r="BU1391" s="66"/>
    </row>
    <row r="1392" spans="22:73" s="6" customFormat="1" x14ac:dyDescent="0.3">
      <c r="V1392" s="21"/>
      <c r="W1392" s="22"/>
      <c r="X1392" s="22"/>
      <c r="Y1392" s="22"/>
      <c r="Z1392" s="22"/>
      <c r="AA1392" s="22"/>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C1392" s="10"/>
      <c r="BD1392" s="10"/>
      <c r="BE1392" s="10"/>
      <c r="BF1392" s="10"/>
      <c r="BG1392" s="10"/>
      <c r="BH1392" s="10"/>
      <c r="BI1392" s="10"/>
      <c r="BL1392" s="10"/>
      <c r="BM1392" s="10"/>
      <c r="BN1392" s="10"/>
      <c r="BO1392" s="10"/>
      <c r="BP1392" s="10"/>
      <c r="BQ1392" s="10"/>
      <c r="BR1392" s="10"/>
      <c r="BU1392" s="66"/>
    </row>
    <row r="1393" spans="22:73" s="6" customFormat="1" x14ac:dyDescent="0.3">
      <c r="V1393" s="21"/>
      <c r="W1393" s="22"/>
      <c r="X1393" s="22"/>
      <c r="Y1393" s="22"/>
      <c r="Z1393" s="22"/>
      <c r="AA1393" s="22"/>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C1393" s="10"/>
      <c r="BD1393" s="10"/>
      <c r="BE1393" s="10"/>
      <c r="BF1393" s="10"/>
      <c r="BG1393" s="10"/>
      <c r="BH1393" s="10"/>
      <c r="BI1393" s="10"/>
      <c r="BL1393" s="10"/>
      <c r="BM1393" s="10"/>
      <c r="BN1393" s="10"/>
      <c r="BO1393" s="10"/>
      <c r="BP1393" s="10"/>
      <c r="BQ1393" s="10"/>
      <c r="BR1393" s="10"/>
      <c r="BU1393" s="66"/>
    </row>
    <row r="1394" spans="22:73" s="6" customFormat="1" x14ac:dyDescent="0.3">
      <c r="V1394" s="21"/>
      <c r="W1394" s="22"/>
      <c r="X1394" s="22"/>
      <c r="Y1394" s="22"/>
      <c r="Z1394" s="22"/>
      <c r="AA1394" s="22"/>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C1394" s="10"/>
      <c r="BD1394" s="10"/>
      <c r="BE1394" s="10"/>
      <c r="BF1394" s="10"/>
      <c r="BG1394" s="10"/>
      <c r="BH1394" s="10"/>
      <c r="BI1394" s="10"/>
      <c r="BL1394" s="10"/>
      <c r="BM1394" s="10"/>
      <c r="BN1394" s="10"/>
      <c r="BO1394" s="10"/>
      <c r="BP1394" s="10"/>
      <c r="BQ1394" s="10"/>
      <c r="BR1394" s="10"/>
      <c r="BU1394" s="66"/>
    </row>
    <row r="1395" spans="22:73" s="6" customFormat="1" x14ac:dyDescent="0.3">
      <c r="V1395" s="21"/>
      <c r="W1395" s="22"/>
      <c r="X1395" s="22"/>
      <c r="Y1395" s="22"/>
      <c r="Z1395" s="22"/>
      <c r="AA1395" s="22"/>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C1395" s="10"/>
      <c r="BD1395" s="10"/>
      <c r="BE1395" s="10"/>
      <c r="BF1395" s="10"/>
      <c r="BG1395" s="10"/>
      <c r="BH1395" s="10"/>
      <c r="BI1395" s="10"/>
      <c r="BL1395" s="10"/>
      <c r="BM1395" s="10"/>
      <c r="BN1395" s="10"/>
      <c r="BO1395" s="10"/>
      <c r="BP1395" s="10"/>
      <c r="BQ1395" s="10"/>
      <c r="BR1395" s="10"/>
      <c r="BU1395" s="66"/>
    </row>
    <row r="1396" spans="22:73" s="6" customFormat="1" x14ac:dyDescent="0.3">
      <c r="V1396" s="21"/>
      <c r="W1396" s="22"/>
      <c r="X1396" s="22"/>
      <c r="Y1396" s="22"/>
      <c r="Z1396" s="22"/>
      <c r="AA1396" s="22"/>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C1396" s="10"/>
      <c r="BD1396" s="10"/>
      <c r="BE1396" s="10"/>
      <c r="BF1396" s="10"/>
      <c r="BG1396" s="10"/>
      <c r="BH1396" s="10"/>
      <c r="BI1396" s="10"/>
      <c r="BL1396" s="10"/>
      <c r="BM1396" s="10"/>
      <c r="BN1396" s="10"/>
      <c r="BO1396" s="10"/>
      <c r="BP1396" s="10"/>
      <c r="BQ1396" s="10"/>
      <c r="BR1396" s="10"/>
      <c r="BU1396" s="66"/>
    </row>
    <row r="1397" spans="22:73" s="6" customFormat="1" x14ac:dyDescent="0.3">
      <c r="V1397" s="21"/>
      <c r="W1397" s="22"/>
      <c r="X1397" s="22"/>
      <c r="Y1397" s="22"/>
      <c r="Z1397" s="22"/>
      <c r="AA1397" s="22"/>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C1397" s="10"/>
      <c r="BD1397" s="10"/>
      <c r="BE1397" s="10"/>
      <c r="BF1397" s="10"/>
      <c r="BG1397" s="10"/>
      <c r="BH1397" s="10"/>
      <c r="BI1397" s="10"/>
      <c r="BL1397" s="10"/>
      <c r="BM1397" s="10"/>
      <c r="BN1397" s="10"/>
      <c r="BO1397" s="10"/>
      <c r="BP1397" s="10"/>
      <c r="BQ1397" s="10"/>
      <c r="BR1397" s="10"/>
      <c r="BU1397" s="66"/>
    </row>
    <row r="1398" spans="22:73" s="6" customFormat="1" x14ac:dyDescent="0.3">
      <c r="V1398" s="21"/>
      <c r="W1398" s="22"/>
      <c r="X1398" s="22"/>
      <c r="Y1398" s="22"/>
      <c r="Z1398" s="22"/>
      <c r="AA1398" s="22"/>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C1398" s="10"/>
      <c r="BD1398" s="10"/>
      <c r="BE1398" s="10"/>
      <c r="BF1398" s="10"/>
      <c r="BG1398" s="10"/>
      <c r="BH1398" s="10"/>
      <c r="BI1398" s="10"/>
      <c r="BL1398" s="10"/>
      <c r="BM1398" s="10"/>
      <c r="BN1398" s="10"/>
      <c r="BO1398" s="10"/>
      <c r="BP1398" s="10"/>
      <c r="BQ1398" s="10"/>
      <c r="BR1398" s="10"/>
      <c r="BU1398" s="66"/>
    </row>
    <row r="1399" spans="22:73" s="6" customFormat="1" x14ac:dyDescent="0.3">
      <c r="V1399" s="21"/>
      <c r="W1399" s="22"/>
      <c r="X1399" s="22"/>
      <c r="Y1399" s="22"/>
      <c r="Z1399" s="22"/>
      <c r="AA1399" s="22"/>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C1399" s="10"/>
      <c r="BD1399" s="10"/>
      <c r="BE1399" s="10"/>
      <c r="BF1399" s="10"/>
      <c r="BG1399" s="10"/>
      <c r="BH1399" s="10"/>
      <c r="BI1399" s="10"/>
      <c r="BL1399" s="10"/>
      <c r="BM1399" s="10"/>
      <c r="BN1399" s="10"/>
      <c r="BO1399" s="10"/>
      <c r="BP1399" s="10"/>
      <c r="BQ1399" s="10"/>
      <c r="BR1399" s="10"/>
      <c r="BU1399" s="66"/>
    </row>
    <row r="1400" spans="22:73" s="6" customFormat="1" x14ac:dyDescent="0.3">
      <c r="V1400" s="21"/>
      <c r="W1400" s="22"/>
      <c r="X1400" s="22"/>
      <c r="Y1400" s="22"/>
      <c r="Z1400" s="22"/>
      <c r="AA1400" s="22"/>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C1400" s="10"/>
      <c r="BD1400" s="10"/>
      <c r="BE1400" s="10"/>
      <c r="BF1400" s="10"/>
      <c r="BG1400" s="10"/>
      <c r="BH1400" s="10"/>
      <c r="BI1400" s="10"/>
      <c r="BL1400" s="10"/>
      <c r="BM1400" s="10"/>
      <c r="BN1400" s="10"/>
      <c r="BO1400" s="10"/>
      <c r="BP1400" s="10"/>
      <c r="BQ1400" s="10"/>
      <c r="BR1400" s="10"/>
      <c r="BU1400" s="66"/>
    </row>
    <row r="1401" spans="22:73" s="6" customFormat="1" x14ac:dyDescent="0.3">
      <c r="V1401" s="21"/>
      <c r="W1401" s="22"/>
      <c r="X1401" s="22"/>
      <c r="Y1401" s="22"/>
      <c r="Z1401" s="22"/>
      <c r="AA1401" s="22"/>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C1401" s="10"/>
      <c r="BD1401" s="10"/>
      <c r="BE1401" s="10"/>
      <c r="BF1401" s="10"/>
      <c r="BG1401" s="10"/>
      <c r="BH1401" s="10"/>
      <c r="BI1401" s="10"/>
      <c r="BL1401" s="10"/>
      <c r="BM1401" s="10"/>
      <c r="BN1401" s="10"/>
      <c r="BO1401" s="10"/>
      <c r="BP1401" s="10"/>
      <c r="BQ1401" s="10"/>
      <c r="BR1401" s="10"/>
      <c r="BU1401" s="66"/>
    </row>
    <row r="1402" spans="22:73" s="6" customFormat="1" x14ac:dyDescent="0.3">
      <c r="V1402" s="21"/>
      <c r="W1402" s="22"/>
      <c r="X1402" s="22"/>
      <c r="Y1402" s="22"/>
      <c r="Z1402" s="22"/>
      <c r="AA1402" s="22"/>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C1402" s="10"/>
      <c r="BD1402" s="10"/>
      <c r="BE1402" s="10"/>
      <c r="BF1402" s="10"/>
      <c r="BG1402" s="10"/>
      <c r="BH1402" s="10"/>
      <c r="BI1402" s="10"/>
      <c r="BL1402" s="10"/>
      <c r="BM1402" s="10"/>
      <c r="BN1402" s="10"/>
      <c r="BO1402" s="10"/>
      <c r="BP1402" s="10"/>
      <c r="BQ1402" s="10"/>
      <c r="BR1402" s="10"/>
      <c r="BU1402" s="66"/>
    </row>
    <row r="1403" spans="22:73" s="6" customFormat="1" x14ac:dyDescent="0.3">
      <c r="V1403" s="21"/>
      <c r="W1403" s="22"/>
      <c r="X1403" s="22"/>
      <c r="Y1403" s="22"/>
      <c r="Z1403" s="22"/>
      <c r="AA1403" s="22"/>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C1403" s="10"/>
      <c r="BD1403" s="10"/>
      <c r="BE1403" s="10"/>
      <c r="BF1403" s="10"/>
      <c r="BG1403" s="10"/>
      <c r="BH1403" s="10"/>
      <c r="BI1403" s="10"/>
      <c r="BL1403" s="10"/>
      <c r="BM1403" s="10"/>
      <c r="BN1403" s="10"/>
      <c r="BO1403" s="10"/>
      <c r="BP1403" s="10"/>
      <c r="BQ1403" s="10"/>
      <c r="BR1403" s="10"/>
      <c r="BU1403" s="66"/>
    </row>
    <row r="1404" spans="22:73" s="6" customFormat="1" x14ac:dyDescent="0.3">
      <c r="V1404" s="21"/>
      <c r="W1404" s="22"/>
      <c r="X1404" s="22"/>
      <c r="Y1404" s="22"/>
      <c r="Z1404" s="22"/>
      <c r="AA1404" s="22"/>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C1404" s="10"/>
      <c r="BD1404" s="10"/>
      <c r="BE1404" s="10"/>
      <c r="BF1404" s="10"/>
      <c r="BG1404" s="10"/>
      <c r="BH1404" s="10"/>
      <c r="BI1404" s="10"/>
      <c r="BL1404" s="10"/>
      <c r="BM1404" s="10"/>
      <c r="BN1404" s="10"/>
      <c r="BO1404" s="10"/>
      <c r="BP1404" s="10"/>
      <c r="BQ1404" s="10"/>
      <c r="BR1404" s="10"/>
      <c r="BU1404" s="66"/>
    </row>
    <row r="1405" spans="22:73" s="6" customFormat="1" x14ac:dyDescent="0.3">
      <c r="V1405" s="21"/>
      <c r="W1405" s="22"/>
      <c r="X1405" s="22"/>
      <c r="Y1405" s="22"/>
      <c r="Z1405" s="22"/>
      <c r="AA1405" s="22"/>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C1405" s="10"/>
      <c r="BD1405" s="10"/>
      <c r="BE1405" s="10"/>
      <c r="BF1405" s="10"/>
      <c r="BG1405" s="10"/>
      <c r="BH1405" s="10"/>
      <c r="BI1405" s="10"/>
      <c r="BL1405" s="10"/>
      <c r="BM1405" s="10"/>
      <c r="BN1405" s="10"/>
      <c r="BO1405" s="10"/>
      <c r="BP1405" s="10"/>
      <c r="BQ1405" s="10"/>
      <c r="BR1405" s="10"/>
      <c r="BU1405" s="66"/>
    </row>
    <row r="1406" spans="22:73" s="6" customFormat="1" x14ac:dyDescent="0.3">
      <c r="V1406" s="21"/>
      <c r="W1406" s="22"/>
      <c r="X1406" s="22"/>
      <c r="Y1406" s="22"/>
      <c r="Z1406" s="22"/>
      <c r="AA1406" s="22"/>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C1406" s="10"/>
      <c r="BD1406" s="10"/>
      <c r="BE1406" s="10"/>
      <c r="BF1406" s="10"/>
      <c r="BG1406" s="10"/>
      <c r="BH1406" s="10"/>
      <c r="BI1406" s="10"/>
      <c r="BL1406" s="10"/>
      <c r="BM1406" s="10"/>
      <c r="BN1406" s="10"/>
      <c r="BO1406" s="10"/>
      <c r="BP1406" s="10"/>
      <c r="BQ1406" s="10"/>
      <c r="BR1406" s="10"/>
      <c r="BU1406" s="66"/>
    </row>
    <row r="1407" spans="22:73" s="6" customFormat="1" x14ac:dyDescent="0.3">
      <c r="V1407" s="21"/>
      <c r="W1407" s="22"/>
      <c r="X1407" s="22"/>
      <c r="Y1407" s="22"/>
      <c r="Z1407" s="22"/>
      <c r="AA1407" s="22"/>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C1407" s="10"/>
      <c r="BD1407" s="10"/>
      <c r="BE1407" s="10"/>
      <c r="BF1407" s="10"/>
      <c r="BG1407" s="10"/>
      <c r="BH1407" s="10"/>
      <c r="BI1407" s="10"/>
      <c r="BL1407" s="10"/>
      <c r="BM1407" s="10"/>
      <c r="BN1407" s="10"/>
      <c r="BO1407" s="10"/>
      <c r="BP1407" s="10"/>
      <c r="BQ1407" s="10"/>
      <c r="BR1407" s="10"/>
      <c r="BU1407" s="66"/>
    </row>
    <row r="1408" spans="22:73" s="6" customFormat="1" x14ac:dyDescent="0.3">
      <c r="V1408" s="21"/>
      <c r="W1408" s="22"/>
      <c r="X1408" s="22"/>
      <c r="Y1408" s="22"/>
      <c r="Z1408" s="22"/>
      <c r="AA1408" s="22"/>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C1408" s="10"/>
      <c r="BD1408" s="10"/>
      <c r="BE1408" s="10"/>
      <c r="BF1408" s="10"/>
      <c r="BG1408" s="10"/>
      <c r="BH1408" s="10"/>
      <c r="BI1408" s="10"/>
      <c r="BL1408" s="10"/>
      <c r="BM1408" s="10"/>
      <c r="BN1408" s="10"/>
      <c r="BO1408" s="10"/>
      <c r="BP1408" s="10"/>
      <c r="BQ1408" s="10"/>
      <c r="BR1408" s="10"/>
      <c r="BU1408" s="66"/>
    </row>
    <row r="1409" spans="22:73" s="6" customFormat="1" x14ac:dyDescent="0.3">
      <c r="V1409" s="21"/>
      <c r="W1409" s="22"/>
      <c r="X1409" s="22"/>
      <c r="Y1409" s="22"/>
      <c r="Z1409" s="22"/>
      <c r="AA1409" s="22"/>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C1409" s="10"/>
      <c r="BD1409" s="10"/>
      <c r="BE1409" s="10"/>
      <c r="BF1409" s="10"/>
      <c r="BG1409" s="10"/>
      <c r="BH1409" s="10"/>
      <c r="BI1409" s="10"/>
      <c r="BL1409" s="10"/>
      <c r="BM1409" s="10"/>
      <c r="BN1409" s="10"/>
      <c r="BO1409" s="10"/>
      <c r="BP1409" s="10"/>
      <c r="BQ1409" s="10"/>
      <c r="BR1409" s="10"/>
      <c r="BU1409" s="66"/>
    </row>
    <row r="1410" spans="22:73" s="6" customFormat="1" x14ac:dyDescent="0.3">
      <c r="V1410" s="21"/>
      <c r="W1410" s="22"/>
      <c r="X1410" s="22"/>
      <c r="Y1410" s="22"/>
      <c r="Z1410" s="22"/>
      <c r="AA1410" s="22"/>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C1410" s="10"/>
      <c r="BD1410" s="10"/>
      <c r="BE1410" s="10"/>
      <c r="BF1410" s="10"/>
      <c r="BG1410" s="10"/>
      <c r="BH1410" s="10"/>
      <c r="BI1410" s="10"/>
      <c r="BL1410" s="10"/>
      <c r="BM1410" s="10"/>
      <c r="BN1410" s="10"/>
      <c r="BO1410" s="10"/>
      <c r="BP1410" s="10"/>
      <c r="BQ1410" s="10"/>
      <c r="BR1410" s="10"/>
      <c r="BU1410" s="66"/>
    </row>
    <row r="1411" spans="22:73" s="6" customFormat="1" x14ac:dyDescent="0.3">
      <c r="V1411" s="21"/>
      <c r="W1411" s="22"/>
      <c r="X1411" s="22"/>
      <c r="Y1411" s="22"/>
      <c r="Z1411" s="22"/>
      <c r="AA1411" s="22"/>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C1411" s="10"/>
      <c r="BD1411" s="10"/>
      <c r="BE1411" s="10"/>
      <c r="BF1411" s="10"/>
      <c r="BG1411" s="10"/>
      <c r="BH1411" s="10"/>
      <c r="BI1411" s="10"/>
      <c r="BL1411" s="10"/>
      <c r="BM1411" s="10"/>
      <c r="BN1411" s="10"/>
      <c r="BO1411" s="10"/>
      <c r="BP1411" s="10"/>
      <c r="BQ1411" s="10"/>
      <c r="BR1411" s="10"/>
      <c r="BU1411" s="66"/>
    </row>
    <row r="1412" spans="22:73" s="6" customFormat="1" x14ac:dyDescent="0.3">
      <c r="V1412" s="21"/>
      <c r="W1412" s="22"/>
      <c r="X1412" s="22"/>
      <c r="Y1412" s="22"/>
      <c r="Z1412" s="22"/>
      <c r="AA1412" s="22"/>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C1412" s="10"/>
      <c r="BD1412" s="10"/>
      <c r="BE1412" s="10"/>
      <c r="BF1412" s="10"/>
      <c r="BG1412" s="10"/>
      <c r="BH1412" s="10"/>
      <c r="BI1412" s="10"/>
      <c r="BL1412" s="10"/>
      <c r="BM1412" s="10"/>
      <c r="BN1412" s="10"/>
      <c r="BO1412" s="10"/>
      <c r="BP1412" s="10"/>
      <c r="BQ1412" s="10"/>
      <c r="BR1412" s="10"/>
      <c r="BU1412" s="66"/>
    </row>
    <row r="1413" spans="22:73" s="6" customFormat="1" x14ac:dyDescent="0.3">
      <c r="V1413" s="21"/>
      <c r="W1413" s="22"/>
      <c r="X1413" s="22"/>
      <c r="Y1413" s="22"/>
      <c r="Z1413" s="22"/>
      <c r="AA1413" s="22"/>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C1413" s="10"/>
      <c r="BD1413" s="10"/>
      <c r="BE1413" s="10"/>
      <c r="BF1413" s="10"/>
      <c r="BG1413" s="10"/>
      <c r="BH1413" s="10"/>
      <c r="BI1413" s="10"/>
      <c r="BL1413" s="10"/>
      <c r="BM1413" s="10"/>
      <c r="BN1413" s="10"/>
      <c r="BO1413" s="10"/>
      <c r="BP1413" s="10"/>
      <c r="BQ1413" s="10"/>
      <c r="BR1413" s="10"/>
      <c r="BU1413" s="66"/>
    </row>
    <row r="1414" spans="22:73" s="6" customFormat="1" x14ac:dyDescent="0.3">
      <c r="V1414" s="21"/>
      <c r="W1414" s="22"/>
      <c r="X1414" s="22"/>
      <c r="Y1414" s="22"/>
      <c r="Z1414" s="22"/>
      <c r="AA1414" s="22"/>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C1414" s="10"/>
      <c r="BD1414" s="10"/>
      <c r="BE1414" s="10"/>
      <c r="BF1414" s="10"/>
      <c r="BG1414" s="10"/>
      <c r="BH1414" s="10"/>
      <c r="BI1414" s="10"/>
      <c r="BL1414" s="10"/>
      <c r="BM1414" s="10"/>
      <c r="BN1414" s="10"/>
      <c r="BO1414" s="10"/>
      <c r="BP1414" s="10"/>
      <c r="BQ1414" s="10"/>
      <c r="BR1414" s="10"/>
      <c r="BU1414" s="66"/>
    </row>
    <row r="1415" spans="22:73" s="6" customFormat="1" x14ac:dyDescent="0.3">
      <c r="V1415" s="21"/>
      <c r="W1415" s="22"/>
      <c r="X1415" s="22"/>
      <c r="Y1415" s="22"/>
      <c r="Z1415" s="22"/>
      <c r="AA1415" s="22"/>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C1415" s="10"/>
      <c r="BD1415" s="10"/>
      <c r="BE1415" s="10"/>
      <c r="BF1415" s="10"/>
      <c r="BG1415" s="10"/>
      <c r="BH1415" s="10"/>
      <c r="BI1415" s="10"/>
      <c r="BL1415" s="10"/>
      <c r="BM1415" s="10"/>
      <c r="BN1415" s="10"/>
      <c r="BO1415" s="10"/>
      <c r="BP1415" s="10"/>
      <c r="BQ1415" s="10"/>
      <c r="BR1415" s="10"/>
      <c r="BU1415" s="66"/>
    </row>
    <row r="1416" spans="22:73" s="6" customFormat="1" x14ac:dyDescent="0.3">
      <c r="V1416" s="21"/>
      <c r="W1416" s="22"/>
      <c r="X1416" s="22"/>
      <c r="Y1416" s="22"/>
      <c r="Z1416" s="22"/>
      <c r="AA1416" s="22"/>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C1416" s="10"/>
      <c r="BD1416" s="10"/>
      <c r="BE1416" s="10"/>
      <c r="BF1416" s="10"/>
      <c r="BG1416" s="10"/>
      <c r="BH1416" s="10"/>
      <c r="BI1416" s="10"/>
      <c r="BL1416" s="10"/>
      <c r="BM1416" s="10"/>
      <c r="BN1416" s="10"/>
      <c r="BO1416" s="10"/>
      <c r="BP1416" s="10"/>
      <c r="BQ1416" s="10"/>
      <c r="BR1416" s="10"/>
      <c r="BU1416" s="66"/>
    </row>
    <row r="1417" spans="22:73" s="6" customFormat="1" x14ac:dyDescent="0.3">
      <c r="V1417" s="21"/>
      <c r="W1417" s="22"/>
      <c r="X1417" s="22"/>
      <c r="Y1417" s="22"/>
      <c r="Z1417" s="22"/>
      <c r="AA1417" s="22"/>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C1417" s="10"/>
      <c r="BD1417" s="10"/>
      <c r="BE1417" s="10"/>
      <c r="BF1417" s="10"/>
      <c r="BG1417" s="10"/>
      <c r="BH1417" s="10"/>
      <c r="BI1417" s="10"/>
      <c r="BL1417" s="10"/>
      <c r="BM1417" s="10"/>
      <c r="BN1417" s="10"/>
      <c r="BO1417" s="10"/>
      <c r="BP1417" s="10"/>
      <c r="BQ1417" s="10"/>
      <c r="BR1417" s="10"/>
      <c r="BU1417" s="66"/>
    </row>
    <row r="1418" spans="22:73" s="6" customFormat="1" x14ac:dyDescent="0.3">
      <c r="V1418" s="21"/>
      <c r="W1418" s="22"/>
      <c r="X1418" s="22"/>
      <c r="Y1418" s="22"/>
      <c r="Z1418" s="22"/>
      <c r="AA1418" s="22"/>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C1418" s="10"/>
      <c r="BD1418" s="10"/>
      <c r="BE1418" s="10"/>
      <c r="BF1418" s="10"/>
      <c r="BG1418" s="10"/>
      <c r="BH1418" s="10"/>
      <c r="BI1418" s="10"/>
      <c r="BL1418" s="10"/>
      <c r="BM1418" s="10"/>
      <c r="BN1418" s="10"/>
      <c r="BO1418" s="10"/>
      <c r="BP1418" s="10"/>
      <c r="BQ1418" s="10"/>
      <c r="BR1418" s="10"/>
      <c r="BU1418" s="66"/>
    </row>
    <row r="1419" spans="22:73" s="6" customFormat="1" x14ac:dyDescent="0.3">
      <c r="V1419" s="21"/>
      <c r="W1419" s="22"/>
      <c r="X1419" s="22"/>
      <c r="Y1419" s="22"/>
      <c r="Z1419" s="22"/>
      <c r="AA1419" s="22"/>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C1419" s="10"/>
      <c r="BD1419" s="10"/>
      <c r="BE1419" s="10"/>
      <c r="BF1419" s="10"/>
      <c r="BG1419" s="10"/>
      <c r="BH1419" s="10"/>
      <c r="BI1419" s="10"/>
      <c r="BL1419" s="10"/>
      <c r="BM1419" s="10"/>
      <c r="BN1419" s="10"/>
      <c r="BO1419" s="10"/>
      <c r="BP1419" s="10"/>
      <c r="BQ1419" s="10"/>
      <c r="BR1419" s="10"/>
      <c r="BU1419" s="66"/>
    </row>
    <row r="1420" spans="22:73" s="6" customFormat="1" x14ac:dyDescent="0.3">
      <c r="V1420" s="21"/>
      <c r="W1420" s="22"/>
      <c r="X1420" s="22"/>
      <c r="Y1420" s="22"/>
      <c r="Z1420" s="22"/>
      <c r="AA1420" s="22"/>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C1420" s="10"/>
      <c r="BD1420" s="10"/>
      <c r="BE1420" s="10"/>
      <c r="BF1420" s="10"/>
      <c r="BG1420" s="10"/>
      <c r="BH1420" s="10"/>
      <c r="BI1420" s="10"/>
      <c r="BL1420" s="10"/>
      <c r="BM1420" s="10"/>
      <c r="BN1420" s="10"/>
      <c r="BO1420" s="10"/>
      <c r="BP1420" s="10"/>
      <c r="BQ1420" s="10"/>
      <c r="BR1420" s="10"/>
      <c r="BU1420" s="66"/>
    </row>
    <row r="1421" spans="22:73" s="6" customFormat="1" x14ac:dyDescent="0.3">
      <c r="V1421" s="21"/>
      <c r="W1421" s="22"/>
      <c r="X1421" s="22"/>
      <c r="Y1421" s="22"/>
      <c r="Z1421" s="22"/>
      <c r="AA1421" s="22"/>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C1421" s="10"/>
      <c r="BD1421" s="10"/>
      <c r="BE1421" s="10"/>
      <c r="BF1421" s="10"/>
      <c r="BG1421" s="10"/>
      <c r="BH1421" s="10"/>
      <c r="BI1421" s="10"/>
      <c r="BL1421" s="10"/>
      <c r="BM1421" s="10"/>
      <c r="BN1421" s="10"/>
      <c r="BO1421" s="10"/>
      <c r="BP1421" s="10"/>
      <c r="BQ1421" s="10"/>
      <c r="BR1421" s="10"/>
      <c r="BU1421" s="66"/>
    </row>
    <row r="1422" spans="22:73" s="6" customFormat="1" x14ac:dyDescent="0.3">
      <c r="V1422" s="21"/>
      <c r="W1422" s="22"/>
      <c r="X1422" s="22"/>
      <c r="Y1422" s="22"/>
      <c r="Z1422" s="22"/>
      <c r="AA1422" s="22"/>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C1422" s="10"/>
      <c r="BD1422" s="10"/>
      <c r="BE1422" s="10"/>
      <c r="BF1422" s="10"/>
      <c r="BG1422" s="10"/>
      <c r="BH1422" s="10"/>
      <c r="BI1422" s="10"/>
      <c r="BL1422" s="10"/>
      <c r="BM1422" s="10"/>
      <c r="BN1422" s="10"/>
      <c r="BO1422" s="10"/>
      <c r="BP1422" s="10"/>
      <c r="BQ1422" s="10"/>
      <c r="BR1422" s="10"/>
      <c r="BU1422" s="66"/>
    </row>
    <row r="1423" spans="22:73" s="6" customFormat="1" x14ac:dyDescent="0.3">
      <c r="V1423" s="21"/>
      <c r="W1423" s="22"/>
      <c r="X1423" s="22"/>
      <c r="Y1423" s="22"/>
      <c r="Z1423" s="22"/>
      <c r="AA1423" s="22"/>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C1423" s="10"/>
      <c r="BD1423" s="10"/>
      <c r="BE1423" s="10"/>
      <c r="BF1423" s="10"/>
      <c r="BG1423" s="10"/>
      <c r="BH1423" s="10"/>
      <c r="BI1423" s="10"/>
      <c r="BL1423" s="10"/>
      <c r="BM1423" s="10"/>
      <c r="BN1423" s="10"/>
      <c r="BO1423" s="10"/>
      <c r="BP1423" s="10"/>
      <c r="BQ1423" s="10"/>
      <c r="BR1423" s="10"/>
      <c r="BU1423" s="66"/>
    </row>
    <row r="1424" spans="22:73" s="6" customFormat="1" x14ac:dyDescent="0.3">
      <c r="V1424" s="21"/>
      <c r="W1424" s="22"/>
      <c r="X1424" s="22"/>
      <c r="Y1424" s="22"/>
      <c r="Z1424" s="22"/>
      <c r="AA1424" s="22"/>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C1424" s="10"/>
      <c r="BD1424" s="10"/>
      <c r="BE1424" s="10"/>
      <c r="BF1424" s="10"/>
      <c r="BG1424" s="10"/>
      <c r="BH1424" s="10"/>
      <c r="BI1424" s="10"/>
      <c r="BL1424" s="10"/>
      <c r="BM1424" s="10"/>
      <c r="BN1424" s="10"/>
      <c r="BO1424" s="10"/>
      <c r="BP1424" s="10"/>
      <c r="BQ1424" s="10"/>
      <c r="BR1424" s="10"/>
      <c r="BU1424" s="66"/>
    </row>
    <row r="1425" spans="22:73" s="6" customFormat="1" x14ac:dyDescent="0.3">
      <c r="V1425" s="21"/>
      <c r="W1425" s="22"/>
      <c r="X1425" s="22"/>
      <c r="Y1425" s="22"/>
      <c r="Z1425" s="22"/>
      <c r="AA1425" s="22"/>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C1425" s="10"/>
      <c r="BD1425" s="10"/>
      <c r="BE1425" s="10"/>
      <c r="BF1425" s="10"/>
      <c r="BG1425" s="10"/>
      <c r="BH1425" s="10"/>
      <c r="BI1425" s="10"/>
      <c r="BL1425" s="10"/>
      <c r="BM1425" s="10"/>
      <c r="BN1425" s="10"/>
      <c r="BO1425" s="10"/>
      <c r="BP1425" s="10"/>
      <c r="BQ1425" s="10"/>
      <c r="BR1425" s="10"/>
      <c r="BU1425" s="66"/>
    </row>
    <row r="1426" spans="22:73" s="6" customFormat="1" x14ac:dyDescent="0.3">
      <c r="V1426" s="21"/>
      <c r="W1426" s="22"/>
      <c r="X1426" s="22"/>
      <c r="Y1426" s="22"/>
      <c r="Z1426" s="22"/>
      <c r="AA1426" s="22"/>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C1426" s="10"/>
      <c r="BD1426" s="10"/>
      <c r="BE1426" s="10"/>
      <c r="BF1426" s="10"/>
      <c r="BG1426" s="10"/>
      <c r="BH1426" s="10"/>
      <c r="BI1426" s="10"/>
      <c r="BL1426" s="10"/>
      <c r="BM1426" s="10"/>
      <c r="BN1426" s="10"/>
      <c r="BO1426" s="10"/>
      <c r="BP1426" s="10"/>
      <c r="BQ1426" s="10"/>
      <c r="BR1426" s="10"/>
      <c r="BU1426" s="66"/>
    </row>
    <row r="1427" spans="22:73" s="6" customFormat="1" x14ac:dyDescent="0.3">
      <c r="V1427" s="21"/>
      <c r="W1427" s="22"/>
      <c r="X1427" s="22"/>
      <c r="Y1427" s="22"/>
      <c r="Z1427" s="22"/>
      <c r="AA1427" s="22"/>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C1427" s="10"/>
      <c r="BD1427" s="10"/>
      <c r="BE1427" s="10"/>
      <c r="BF1427" s="10"/>
      <c r="BG1427" s="10"/>
      <c r="BH1427" s="10"/>
      <c r="BI1427" s="10"/>
      <c r="BL1427" s="10"/>
      <c r="BM1427" s="10"/>
      <c r="BN1427" s="10"/>
      <c r="BO1427" s="10"/>
      <c r="BP1427" s="10"/>
      <c r="BQ1427" s="10"/>
      <c r="BR1427" s="10"/>
      <c r="BU1427" s="66"/>
    </row>
    <row r="1428" spans="22:73" s="6" customFormat="1" x14ac:dyDescent="0.3">
      <c r="V1428" s="21"/>
      <c r="W1428" s="22"/>
      <c r="X1428" s="22"/>
      <c r="Y1428" s="22"/>
      <c r="Z1428" s="22"/>
      <c r="AA1428" s="22"/>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C1428" s="10"/>
      <c r="BD1428" s="10"/>
      <c r="BE1428" s="10"/>
      <c r="BF1428" s="10"/>
      <c r="BG1428" s="10"/>
      <c r="BH1428" s="10"/>
      <c r="BI1428" s="10"/>
      <c r="BL1428" s="10"/>
      <c r="BM1428" s="10"/>
      <c r="BN1428" s="10"/>
      <c r="BO1428" s="10"/>
      <c r="BP1428" s="10"/>
      <c r="BQ1428" s="10"/>
      <c r="BR1428" s="10"/>
      <c r="BU1428" s="66"/>
    </row>
    <row r="1429" spans="22:73" s="6" customFormat="1" x14ac:dyDescent="0.3">
      <c r="V1429" s="21"/>
      <c r="W1429" s="22"/>
      <c r="X1429" s="22"/>
      <c r="Y1429" s="22"/>
      <c r="Z1429" s="22"/>
      <c r="AA1429" s="22"/>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C1429" s="10"/>
      <c r="BD1429" s="10"/>
      <c r="BE1429" s="10"/>
      <c r="BF1429" s="10"/>
      <c r="BG1429" s="10"/>
      <c r="BH1429" s="10"/>
      <c r="BI1429" s="10"/>
      <c r="BL1429" s="10"/>
      <c r="BM1429" s="10"/>
      <c r="BN1429" s="10"/>
      <c r="BO1429" s="10"/>
      <c r="BP1429" s="10"/>
      <c r="BQ1429" s="10"/>
      <c r="BR1429" s="10"/>
      <c r="BU1429" s="66"/>
    </row>
    <row r="1430" spans="22:73" s="6" customFormat="1" x14ac:dyDescent="0.3">
      <c r="V1430" s="21"/>
      <c r="W1430" s="22"/>
      <c r="X1430" s="22"/>
      <c r="Y1430" s="22"/>
      <c r="Z1430" s="22"/>
      <c r="AA1430" s="22"/>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C1430" s="10"/>
      <c r="BD1430" s="10"/>
      <c r="BE1430" s="10"/>
      <c r="BF1430" s="10"/>
      <c r="BG1430" s="10"/>
      <c r="BH1430" s="10"/>
      <c r="BI1430" s="10"/>
      <c r="BL1430" s="10"/>
      <c r="BM1430" s="10"/>
      <c r="BN1430" s="10"/>
      <c r="BO1430" s="10"/>
      <c r="BP1430" s="10"/>
      <c r="BQ1430" s="10"/>
      <c r="BR1430" s="10"/>
      <c r="BU1430" s="66"/>
    </row>
    <row r="1431" spans="22:73" s="6" customFormat="1" x14ac:dyDescent="0.3">
      <c r="V1431" s="21"/>
      <c r="W1431" s="22"/>
      <c r="X1431" s="22"/>
      <c r="Y1431" s="22"/>
      <c r="Z1431" s="22"/>
      <c r="AA1431" s="22"/>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C1431" s="10"/>
      <c r="BD1431" s="10"/>
      <c r="BE1431" s="10"/>
      <c r="BF1431" s="10"/>
      <c r="BG1431" s="10"/>
      <c r="BH1431" s="10"/>
      <c r="BI1431" s="10"/>
      <c r="BL1431" s="10"/>
      <c r="BM1431" s="10"/>
      <c r="BN1431" s="10"/>
      <c r="BO1431" s="10"/>
      <c r="BP1431" s="10"/>
      <c r="BQ1431" s="10"/>
      <c r="BR1431" s="10"/>
      <c r="BU1431" s="66"/>
    </row>
    <row r="1432" spans="22:73" s="6" customFormat="1" x14ac:dyDescent="0.3">
      <c r="V1432" s="21"/>
      <c r="W1432" s="22"/>
      <c r="X1432" s="22"/>
      <c r="Y1432" s="22"/>
      <c r="Z1432" s="22"/>
      <c r="AA1432" s="22"/>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C1432" s="10"/>
      <c r="BD1432" s="10"/>
      <c r="BE1432" s="10"/>
      <c r="BF1432" s="10"/>
      <c r="BG1432" s="10"/>
      <c r="BH1432" s="10"/>
      <c r="BI1432" s="10"/>
      <c r="BL1432" s="10"/>
      <c r="BM1432" s="10"/>
      <c r="BN1432" s="10"/>
      <c r="BO1432" s="10"/>
      <c r="BP1432" s="10"/>
      <c r="BQ1432" s="10"/>
      <c r="BR1432" s="10"/>
      <c r="BU1432" s="66"/>
    </row>
    <row r="1433" spans="22:73" s="6" customFormat="1" x14ac:dyDescent="0.3">
      <c r="V1433" s="21"/>
      <c r="W1433" s="22"/>
      <c r="X1433" s="22"/>
      <c r="Y1433" s="22"/>
      <c r="Z1433" s="22"/>
      <c r="AA1433" s="22"/>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C1433" s="10"/>
      <c r="BD1433" s="10"/>
      <c r="BE1433" s="10"/>
      <c r="BF1433" s="10"/>
      <c r="BG1433" s="10"/>
      <c r="BH1433" s="10"/>
      <c r="BI1433" s="10"/>
      <c r="BL1433" s="10"/>
      <c r="BM1433" s="10"/>
      <c r="BN1433" s="10"/>
      <c r="BO1433" s="10"/>
      <c r="BP1433" s="10"/>
      <c r="BQ1433" s="10"/>
      <c r="BR1433" s="10"/>
      <c r="BU1433" s="66"/>
    </row>
    <row r="1434" spans="22:73" s="6" customFormat="1" x14ac:dyDescent="0.3">
      <c r="V1434" s="21"/>
      <c r="W1434" s="22"/>
      <c r="X1434" s="22"/>
      <c r="Y1434" s="22"/>
      <c r="Z1434" s="22"/>
      <c r="AA1434" s="22"/>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C1434" s="10"/>
      <c r="BD1434" s="10"/>
      <c r="BE1434" s="10"/>
      <c r="BF1434" s="10"/>
      <c r="BG1434" s="10"/>
      <c r="BH1434" s="10"/>
      <c r="BI1434" s="10"/>
      <c r="BL1434" s="10"/>
      <c r="BM1434" s="10"/>
      <c r="BN1434" s="10"/>
      <c r="BO1434" s="10"/>
      <c r="BP1434" s="10"/>
      <c r="BQ1434" s="10"/>
      <c r="BR1434" s="10"/>
      <c r="BU1434" s="66"/>
    </row>
    <row r="1435" spans="22:73" s="6" customFormat="1" x14ac:dyDescent="0.3">
      <c r="V1435" s="21"/>
      <c r="W1435" s="22"/>
      <c r="X1435" s="22"/>
      <c r="Y1435" s="22"/>
      <c r="Z1435" s="22"/>
      <c r="AA1435" s="22"/>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C1435" s="10"/>
      <c r="BD1435" s="10"/>
      <c r="BE1435" s="10"/>
      <c r="BF1435" s="10"/>
      <c r="BG1435" s="10"/>
      <c r="BH1435" s="10"/>
      <c r="BI1435" s="10"/>
      <c r="BL1435" s="10"/>
      <c r="BM1435" s="10"/>
      <c r="BN1435" s="10"/>
      <c r="BO1435" s="10"/>
      <c r="BP1435" s="10"/>
      <c r="BQ1435" s="10"/>
      <c r="BR1435" s="10"/>
      <c r="BU1435" s="66"/>
    </row>
    <row r="1436" spans="22:73" s="6" customFormat="1" x14ac:dyDescent="0.3">
      <c r="V1436" s="21"/>
      <c r="W1436" s="22"/>
      <c r="X1436" s="22"/>
      <c r="Y1436" s="22"/>
      <c r="Z1436" s="22"/>
      <c r="AA1436" s="22"/>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C1436" s="10"/>
      <c r="BD1436" s="10"/>
      <c r="BE1436" s="10"/>
      <c r="BF1436" s="10"/>
      <c r="BG1436" s="10"/>
      <c r="BH1436" s="10"/>
      <c r="BI1436" s="10"/>
      <c r="BL1436" s="10"/>
      <c r="BM1436" s="10"/>
      <c r="BN1436" s="10"/>
      <c r="BO1436" s="10"/>
      <c r="BP1436" s="10"/>
      <c r="BQ1436" s="10"/>
      <c r="BR1436" s="10"/>
      <c r="BU1436" s="66"/>
    </row>
    <row r="1437" spans="22:73" s="6" customFormat="1" x14ac:dyDescent="0.3">
      <c r="V1437" s="21"/>
      <c r="W1437" s="22"/>
      <c r="X1437" s="22"/>
      <c r="Y1437" s="22"/>
      <c r="Z1437" s="22"/>
      <c r="AA1437" s="22"/>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C1437" s="10"/>
      <c r="BD1437" s="10"/>
      <c r="BE1437" s="10"/>
      <c r="BF1437" s="10"/>
      <c r="BG1437" s="10"/>
      <c r="BH1437" s="10"/>
      <c r="BI1437" s="10"/>
      <c r="BL1437" s="10"/>
      <c r="BM1437" s="10"/>
      <c r="BN1437" s="10"/>
      <c r="BO1437" s="10"/>
      <c r="BP1437" s="10"/>
      <c r="BQ1437" s="10"/>
      <c r="BR1437" s="10"/>
      <c r="BU1437" s="66"/>
    </row>
    <row r="1438" spans="22:73" s="6" customFormat="1" x14ac:dyDescent="0.3">
      <c r="V1438" s="21"/>
      <c r="W1438" s="22"/>
      <c r="X1438" s="22"/>
      <c r="Y1438" s="22"/>
      <c r="Z1438" s="22"/>
      <c r="AA1438" s="22"/>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C1438" s="10"/>
      <c r="BD1438" s="10"/>
      <c r="BE1438" s="10"/>
      <c r="BF1438" s="10"/>
      <c r="BG1438" s="10"/>
      <c r="BH1438" s="10"/>
      <c r="BI1438" s="10"/>
      <c r="BL1438" s="10"/>
      <c r="BM1438" s="10"/>
      <c r="BN1438" s="10"/>
      <c r="BO1438" s="10"/>
      <c r="BP1438" s="10"/>
      <c r="BQ1438" s="10"/>
      <c r="BR1438" s="10"/>
      <c r="BU1438" s="66"/>
    </row>
    <row r="1439" spans="22:73" s="6" customFormat="1" x14ac:dyDescent="0.3">
      <c r="V1439" s="21"/>
      <c r="W1439" s="22"/>
      <c r="X1439" s="22"/>
      <c r="Y1439" s="22"/>
      <c r="Z1439" s="22"/>
      <c r="AA1439" s="22"/>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C1439" s="10"/>
      <c r="BD1439" s="10"/>
      <c r="BE1439" s="10"/>
      <c r="BF1439" s="10"/>
      <c r="BG1439" s="10"/>
      <c r="BH1439" s="10"/>
      <c r="BI1439" s="10"/>
      <c r="BL1439" s="10"/>
      <c r="BM1439" s="10"/>
      <c r="BN1439" s="10"/>
      <c r="BO1439" s="10"/>
      <c r="BP1439" s="10"/>
      <c r="BQ1439" s="10"/>
      <c r="BR1439" s="10"/>
      <c r="BU1439" s="66"/>
    </row>
    <row r="1440" spans="22:73" s="6" customFormat="1" x14ac:dyDescent="0.3">
      <c r="V1440" s="21"/>
      <c r="W1440" s="22"/>
      <c r="X1440" s="22"/>
      <c r="Y1440" s="22"/>
      <c r="Z1440" s="22"/>
      <c r="AA1440" s="22"/>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C1440" s="10"/>
      <c r="BD1440" s="10"/>
      <c r="BE1440" s="10"/>
      <c r="BF1440" s="10"/>
      <c r="BG1440" s="10"/>
      <c r="BH1440" s="10"/>
      <c r="BI1440" s="10"/>
      <c r="BL1440" s="10"/>
      <c r="BM1440" s="10"/>
      <c r="BN1440" s="10"/>
      <c r="BO1440" s="10"/>
      <c r="BP1440" s="10"/>
      <c r="BQ1440" s="10"/>
      <c r="BR1440" s="10"/>
      <c r="BU1440" s="66"/>
    </row>
    <row r="1441" spans="22:73" s="6" customFormat="1" x14ac:dyDescent="0.3">
      <c r="V1441" s="21"/>
      <c r="W1441" s="22"/>
      <c r="X1441" s="22"/>
      <c r="Y1441" s="22"/>
      <c r="Z1441" s="22"/>
      <c r="AA1441" s="22"/>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C1441" s="10"/>
      <c r="BD1441" s="10"/>
      <c r="BE1441" s="10"/>
      <c r="BF1441" s="10"/>
      <c r="BG1441" s="10"/>
      <c r="BH1441" s="10"/>
      <c r="BI1441" s="10"/>
      <c r="BL1441" s="10"/>
      <c r="BM1441" s="10"/>
      <c r="BN1441" s="10"/>
      <c r="BO1441" s="10"/>
      <c r="BP1441" s="10"/>
      <c r="BQ1441" s="10"/>
      <c r="BR1441" s="10"/>
      <c r="BU1441" s="66"/>
    </row>
    <row r="1442" spans="22:73" s="6" customFormat="1" x14ac:dyDescent="0.3">
      <c r="V1442" s="21"/>
      <c r="W1442" s="22"/>
      <c r="X1442" s="22"/>
      <c r="Y1442" s="22"/>
      <c r="Z1442" s="22"/>
      <c r="AA1442" s="22"/>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C1442" s="10"/>
      <c r="BD1442" s="10"/>
      <c r="BE1442" s="10"/>
      <c r="BF1442" s="10"/>
      <c r="BG1442" s="10"/>
      <c r="BH1442" s="10"/>
      <c r="BI1442" s="10"/>
      <c r="BL1442" s="10"/>
      <c r="BM1442" s="10"/>
      <c r="BN1442" s="10"/>
      <c r="BO1442" s="10"/>
      <c r="BP1442" s="10"/>
      <c r="BQ1442" s="10"/>
      <c r="BR1442" s="10"/>
      <c r="BU1442" s="66"/>
    </row>
    <row r="1443" spans="22:73" s="6" customFormat="1" x14ac:dyDescent="0.3">
      <c r="V1443" s="21"/>
      <c r="W1443" s="22"/>
      <c r="X1443" s="22"/>
      <c r="Y1443" s="22"/>
      <c r="Z1443" s="22"/>
      <c r="AA1443" s="22"/>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C1443" s="10"/>
      <c r="BD1443" s="10"/>
      <c r="BE1443" s="10"/>
      <c r="BF1443" s="10"/>
      <c r="BG1443" s="10"/>
      <c r="BH1443" s="10"/>
      <c r="BI1443" s="10"/>
      <c r="BL1443" s="10"/>
      <c r="BM1443" s="10"/>
      <c r="BN1443" s="10"/>
      <c r="BO1443" s="10"/>
      <c r="BP1443" s="10"/>
      <c r="BQ1443" s="10"/>
      <c r="BR1443" s="10"/>
      <c r="BU1443" s="66"/>
    </row>
    <row r="1444" spans="22:73" s="6" customFormat="1" x14ac:dyDescent="0.3">
      <c r="V1444" s="21"/>
      <c r="W1444" s="22"/>
      <c r="X1444" s="22"/>
      <c r="Y1444" s="22"/>
      <c r="Z1444" s="22"/>
      <c r="AA1444" s="22"/>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C1444" s="10"/>
      <c r="BD1444" s="10"/>
      <c r="BE1444" s="10"/>
      <c r="BF1444" s="10"/>
      <c r="BG1444" s="10"/>
      <c r="BH1444" s="10"/>
      <c r="BI1444" s="10"/>
      <c r="BL1444" s="10"/>
      <c r="BM1444" s="10"/>
      <c r="BN1444" s="10"/>
      <c r="BO1444" s="10"/>
      <c r="BP1444" s="10"/>
      <c r="BQ1444" s="10"/>
      <c r="BR1444" s="10"/>
      <c r="BU1444" s="66"/>
    </row>
    <row r="1445" spans="22:73" s="6" customFormat="1" x14ac:dyDescent="0.3">
      <c r="V1445" s="21"/>
      <c r="W1445" s="22"/>
      <c r="X1445" s="22"/>
      <c r="Y1445" s="22"/>
      <c r="Z1445" s="22"/>
      <c r="AA1445" s="22"/>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C1445" s="10"/>
      <c r="BD1445" s="10"/>
      <c r="BE1445" s="10"/>
      <c r="BF1445" s="10"/>
      <c r="BG1445" s="10"/>
      <c r="BH1445" s="10"/>
      <c r="BI1445" s="10"/>
      <c r="BL1445" s="10"/>
      <c r="BM1445" s="10"/>
      <c r="BN1445" s="10"/>
      <c r="BO1445" s="10"/>
      <c r="BP1445" s="10"/>
      <c r="BQ1445" s="10"/>
      <c r="BR1445" s="10"/>
      <c r="BU1445" s="66"/>
    </row>
    <row r="1446" spans="22:73" s="6" customFormat="1" x14ac:dyDescent="0.3">
      <c r="V1446" s="21"/>
      <c r="W1446" s="22"/>
      <c r="X1446" s="22"/>
      <c r="Y1446" s="22"/>
      <c r="Z1446" s="22"/>
      <c r="AA1446" s="22"/>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C1446" s="10"/>
      <c r="BD1446" s="10"/>
      <c r="BE1446" s="10"/>
      <c r="BF1446" s="10"/>
      <c r="BG1446" s="10"/>
      <c r="BH1446" s="10"/>
      <c r="BI1446" s="10"/>
      <c r="BL1446" s="10"/>
      <c r="BM1446" s="10"/>
      <c r="BN1446" s="10"/>
      <c r="BO1446" s="10"/>
      <c r="BP1446" s="10"/>
      <c r="BQ1446" s="10"/>
      <c r="BR1446" s="10"/>
      <c r="BU1446" s="66"/>
    </row>
    <row r="1447" spans="22:73" s="6" customFormat="1" x14ac:dyDescent="0.3">
      <c r="V1447" s="21"/>
      <c r="W1447" s="22"/>
      <c r="X1447" s="22"/>
      <c r="Y1447" s="22"/>
      <c r="Z1447" s="22"/>
      <c r="AA1447" s="22"/>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C1447" s="10"/>
      <c r="BD1447" s="10"/>
      <c r="BE1447" s="10"/>
      <c r="BF1447" s="10"/>
      <c r="BG1447" s="10"/>
      <c r="BH1447" s="10"/>
      <c r="BI1447" s="10"/>
      <c r="BL1447" s="10"/>
      <c r="BM1447" s="10"/>
      <c r="BN1447" s="10"/>
      <c r="BO1447" s="10"/>
      <c r="BP1447" s="10"/>
      <c r="BQ1447" s="10"/>
      <c r="BR1447" s="10"/>
      <c r="BU1447" s="66"/>
    </row>
    <row r="1448" spans="22:73" s="6" customFormat="1" x14ac:dyDescent="0.3">
      <c r="V1448" s="21"/>
      <c r="W1448" s="22"/>
      <c r="X1448" s="22"/>
      <c r="Y1448" s="22"/>
      <c r="Z1448" s="22"/>
      <c r="AA1448" s="22"/>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C1448" s="10"/>
      <c r="BD1448" s="10"/>
      <c r="BE1448" s="10"/>
      <c r="BF1448" s="10"/>
      <c r="BG1448" s="10"/>
      <c r="BH1448" s="10"/>
      <c r="BI1448" s="10"/>
      <c r="BL1448" s="10"/>
      <c r="BM1448" s="10"/>
      <c r="BN1448" s="10"/>
      <c r="BO1448" s="10"/>
      <c r="BP1448" s="10"/>
      <c r="BQ1448" s="10"/>
      <c r="BR1448" s="10"/>
      <c r="BU1448" s="66"/>
    </row>
    <row r="1449" spans="22:73" s="6" customFormat="1" x14ac:dyDescent="0.3">
      <c r="V1449" s="21"/>
      <c r="W1449" s="22"/>
      <c r="X1449" s="22"/>
      <c r="Y1449" s="22"/>
      <c r="Z1449" s="22"/>
      <c r="AA1449" s="22"/>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C1449" s="10"/>
      <c r="BD1449" s="10"/>
      <c r="BE1449" s="10"/>
      <c r="BF1449" s="10"/>
      <c r="BG1449" s="10"/>
      <c r="BH1449" s="10"/>
      <c r="BI1449" s="10"/>
      <c r="BL1449" s="10"/>
      <c r="BM1449" s="10"/>
      <c r="BN1449" s="10"/>
      <c r="BO1449" s="10"/>
      <c r="BP1449" s="10"/>
      <c r="BQ1449" s="10"/>
      <c r="BR1449" s="10"/>
      <c r="BU1449" s="66"/>
    </row>
    <row r="1450" spans="22:73" s="6" customFormat="1" x14ac:dyDescent="0.3">
      <c r="V1450" s="21"/>
      <c r="W1450" s="22"/>
      <c r="X1450" s="22"/>
      <c r="Y1450" s="22"/>
      <c r="Z1450" s="22"/>
      <c r="AA1450" s="22"/>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C1450" s="10"/>
      <c r="BD1450" s="10"/>
      <c r="BE1450" s="10"/>
      <c r="BF1450" s="10"/>
      <c r="BG1450" s="10"/>
      <c r="BH1450" s="10"/>
      <c r="BI1450" s="10"/>
      <c r="BL1450" s="10"/>
      <c r="BM1450" s="10"/>
      <c r="BN1450" s="10"/>
      <c r="BO1450" s="10"/>
      <c r="BP1450" s="10"/>
      <c r="BQ1450" s="10"/>
      <c r="BR1450" s="10"/>
      <c r="BU1450" s="66"/>
    </row>
    <row r="1451" spans="22:73" s="6" customFormat="1" x14ac:dyDescent="0.3">
      <c r="V1451" s="21"/>
      <c r="W1451" s="22"/>
      <c r="X1451" s="22"/>
      <c r="Y1451" s="22"/>
      <c r="Z1451" s="22"/>
      <c r="AA1451" s="22"/>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C1451" s="10"/>
      <c r="BD1451" s="10"/>
      <c r="BE1451" s="10"/>
      <c r="BF1451" s="10"/>
      <c r="BG1451" s="10"/>
      <c r="BH1451" s="10"/>
      <c r="BI1451" s="10"/>
      <c r="BL1451" s="10"/>
      <c r="BM1451" s="10"/>
      <c r="BN1451" s="10"/>
      <c r="BO1451" s="10"/>
      <c r="BP1451" s="10"/>
      <c r="BQ1451" s="10"/>
      <c r="BR1451" s="10"/>
      <c r="BU1451" s="66"/>
    </row>
    <row r="1452" spans="22:73" s="6" customFormat="1" x14ac:dyDescent="0.3">
      <c r="V1452" s="21"/>
      <c r="W1452" s="22"/>
      <c r="X1452" s="22"/>
      <c r="Y1452" s="22"/>
      <c r="Z1452" s="22"/>
      <c r="AA1452" s="22"/>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C1452" s="10"/>
      <c r="BD1452" s="10"/>
      <c r="BE1452" s="10"/>
      <c r="BF1452" s="10"/>
      <c r="BG1452" s="10"/>
      <c r="BH1452" s="10"/>
      <c r="BI1452" s="10"/>
      <c r="BL1452" s="10"/>
      <c r="BM1452" s="10"/>
      <c r="BN1452" s="10"/>
      <c r="BO1452" s="10"/>
      <c r="BP1452" s="10"/>
      <c r="BQ1452" s="10"/>
      <c r="BR1452" s="10"/>
      <c r="BU1452" s="66"/>
    </row>
    <row r="1453" spans="22:73" s="6" customFormat="1" x14ac:dyDescent="0.3">
      <c r="V1453" s="21"/>
      <c r="W1453" s="22"/>
      <c r="X1453" s="22"/>
      <c r="Y1453" s="22"/>
      <c r="Z1453" s="22"/>
      <c r="AA1453" s="22"/>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C1453" s="10"/>
      <c r="BD1453" s="10"/>
      <c r="BE1453" s="10"/>
      <c r="BF1453" s="10"/>
      <c r="BG1453" s="10"/>
      <c r="BH1453" s="10"/>
      <c r="BI1453" s="10"/>
      <c r="BL1453" s="10"/>
      <c r="BM1453" s="10"/>
      <c r="BN1453" s="10"/>
      <c r="BO1453" s="10"/>
      <c r="BP1453" s="10"/>
      <c r="BQ1453" s="10"/>
      <c r="BR1453" s="10"/>
      <c r="BU1453" s="66"/>
    </row>
    <row r="1454" spans="22:73" s="6" customFormat="1" x14ac:dyDescent="0.3">
      <c r="V1454" s="21"/>
      <c r="W1454" s="22"/>
      <c r="X1454" s="22"/>
      <c r="Y1454" s="22"/>
      <c r="Z1454" s="22"/>
      <c r="AA1454" s="22"/>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C1454" s="10"/>
      <c r="BD1454" s="10"/>
      <c r="BE1454" s="10"/>
      <c r="BF1454" s="10"/>
      <c r="BG1454" s="10"/>
      <c r="BH1454" s="10"/>
      <c r="BI1454" s="10"/>
      <c r="BL1454" s="10"/>
      <c r="BM1454" s="10"/>
      <c r="BN1454" s="10"/>
      <c r="BO1454" s="10"/>
      <c r="BP1454" s="10"/>
      <c r="BQ1454" s="10"/>
      <c r="BR1454" s="10"/>
      <c r="BU1454" s="66"/>
    </row>
    <row r="1455" spans="22:73" s="6" customFormat="1" x14ac:dyDescent="0.3">
      <c r="V1455" s="21"/>
      <c r="W1455" s="22"/>
      <c r="X1455" s="22"/>
      <c r="Y1455" s="22"/>
      <c r="Z1455" s="22"/>
      <c r="AA1455" s="22"/>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C1455" s="10"/>
      <c r="BD1455" s="10"/>
      <c r="BE1455" s="10"/>
      <c r="BF1455" s="10"/>
      <c r="BG1455" s="10"/>
      <c r="BH1455" s="10"/>
      <c r="BI1455" s="10"/>
      <c r="BL1455" s="10"/>
      <c r="BM1455" s="10"/>
      <c r="BN1455" s="10"/>
      <c r="BO1455" s="10"/>
      <c r="BP1455" s="10"/>
      <c r="BQ1455" s="10"/>
      <c r="BR1455" s="10"/>
      <c r="BU1455" s="66"/>
    </row>
    <row r="1456" spans="22:73" s="6" customFormat="1" x14ac:dyDescent="0.3">
      <c r="V1456" s="21"/>
      <c r="W1456" s="22"/>
      <c r="X1456" s="22"/>
      <c r="Y1456" s="22"/>
      <c r="Z1456" s="22"/>
      <c r="AA1456" s="22"/>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C1456" s="10"/>
      <c r="BD1456" s="10"/>
      <c r="BE1456" s="10"/>
      <c r="BF1456" s="10"/>
      <c r="BG1456" s="10"/>
      <c r="BH1456" s="10"/>
      <c r="BI1456" s="10"/>
      <c r="BL1456" s="10"/>
      <c r="BM1456" s="10"/>
      <c r="BN1456" s="10"/>
      <c r="BO1456" s="10"/>
      <c r="BP1456" s="10"/>
      <c r="BQ1456" s="10"/>
      <c r="BR1456" s="10"/>
      <c r="BU1456" s="66"/>
    </row>
    <row r="1457" spans="22:73" s="6" customFormat="1" x14ac:dyDescent="0.3">
      <c r="V1457" s="21"/>
      <c r="W1457" s="22"/>
      <c r="X1457" s="22"/>
      <c r="Y1457" s="22"/>
      <c r="Z1457" s="22"/>
      <c r="AA1457" s="22"/>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C1457" s="10"/>
      <c r="BD1457" s="10"/>
      <c r="BE1457" s="10"/>
      <c r="BF1457" s="10"/>
      <c r="BG1457" s="10"/>
      <c r="BH1457" s="10"/>
      <c r="BI1457" s="10"/>
      <c r="BL1457" s="10"/>
      <c r="BM1457" s="10"/>
      <c r="BN1457" s="10"/>
      <c r="BO1457" s="10"/>
      <c r="BP1457" s="10"/>
      <c r="BQ1457" s="10"/>
      <c r="BR1457" s="10"/>
      <c r="BU1457" s="66"/>
    </row>
    <row r="1458" spans="22:73" s="6" customFormat="1" x14ac:dyDescent="0.3">
      <c r="V1458" s="21"/>
      <c r="W1458" s="22"/>
      <c r="X1458" s="22"/>
      <c r="Y1458" s="22"/>
      <c r="Z1458" s="22"/>
      <c r="AA1458" s="22"/>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C1458" s="10"/>
      <c r="BD1458" s="10"/>
      <c r="BE1458" s="10"/>
      <c r="BF1458" s="10"/>
      <c r="BG1458" s="10"/>
      <c r="BH1458" s="10"/>
      <c r="BI1458" s="10"/>
      <c r="BL1458" s="10"/>
      <c r="BM1458" s="10"/>
      <c r="BN1458" s="10"/>
      <c r="BO1458" s="10"/>
      <c r="BP1458" s="10"/>
      <c r="BQ1458" s="10"/>
      <c r="BR1458" s="10"/>
      <c r="BU1458" s="66"/>
    </row>
    <row r="1459" spans="22:73" s="6" customFormat="1" x14ac:dyDescent="0.3">
      <c r="V1459" s="21"/>
      <c r="W1459" s="22"/>
      <c r="X1459" s="22"/>
      <c r="Y1459" s="22"/>
      <c r="Z1459" s="22"/>
      <c r="AA1459" s="22"/>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C1459" s="10"/>
      <c r="BD1459" s="10"/>
      <c r="BE1459" s="10"/>
      <c r="BF1459" s="10"/>
      <c r="BG1459" s="10"/>
      <c r="BH1459" s="10"/>
      <c r="BI1459" s="10"/>
      <c r="BL1459" s="10"/>
      <c r="BM1459" s="10"/>
      <c r="BN1459" s="10"/>
      <c r="BO1459" s="10"/>
      <c r="BP1459" s="10"/>
      <c r="BQ1459" s="10"/>
      <c r="BR1459" s="10"/>
      <c r="BU1459" s="66"/>
    </row>
    <row r="1460" spans="22:73" s="6" customFormat="1" x14ac:dyDescent="0.3">
      <c r="V1460" s="21"/>
      <c r="W1460" s="22"/>
      <c r="X1460" s="22"/>
      <c r="Y1460" s="22"/>
      <c r="Z1460" s="22"/>
      <c r="AA1460" s="22"/>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C1460" s="10"/>
      <c r="BD1460" s="10"/>
      <c r="BE1460" s="10"/>
      <c r="BF1460" s="10"/>
      <c r="BG1460" s="10"/>
      <c r="BH1460" s="10"/>
      <c r="BI1460" s="10"/>
      <c r="BL1460" s="10"/>
      <c r="BM1460" s="10"/>
      <c r="BN1460" s="10"/>
      <c r="BO1460" s="10"/>
      <c r="BP1460" s="10"/>
      <c r="BQ1460" s="10"/>
      <c r="BR1460" s="10"/>
      <c r="BU1460" s="66"/>
    </row>
    <row r="1461" spans="22:73" s="6" customFormat="1" x14ac:dyDescent="0.3">
      <c r="V1461" s="21"/>
      <c r="W1461" s="22"/>
      <c r="X1461" s="22"/>
      <c r="Y1461" s="22"/>
      <c r="Z1461" s="22"/>
      <c r="AA1461" s="22"/>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C1461" s="10"/>
      <c r="BD1461" s="10"/>
      <c r="BE1461" s="10"/>
      <c r="BF1461" s="10"/>
      <c r="BG1461" s="10"/>
      <c r="BH1461" s="10"/>
      <c r="BI1461" s="10"/>
      <c r="BL1461" s="10"/>
      <c r="BM1461" s="10"/>
      <c r="BN1461" s="10"/>
      <c r="BO1461" s="10"/>
      <c r="BP1461" s="10"/>
      <c r="BQ1461" s="10"/>
      <c r="BR1461" s="10"/>
      <c r="BU1461" s="66"/>
    </row>
    <row r="1462" spans="22:73" s="6" customFormat="1" x14ac:dyDescent="0.3">
      <c r="V1462" s="21"/>
      <c r="W1462" s="22"/>
      <c r="X1462" s="22"/>
      <c r="Y1462" s="22"/>
      <c r="Z1462" s="22"/>
      <c r="AA1462" s="22"/>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C1462" s="10"/>
      <c r="BD1462" s="10"/>
      <c r="BE1462" s="10"/>
      <c r="BF1462" s="10"/>
      <c r="BG1462" s="10"/>
      <c r="BH1462" s="10"/>
      <c r="BI1462" s="10"/>
      <c r="BL1462" s="10"/>
      <c r="BM1462" s="10"/>
      <c r="BN1462" s="10"/>
      <c r="BO1462" s="10"/>
      <c r="BP1462" s="10"/>
      <c r="BQ1462" s="10"/>
      <c r="BR1462" s="10"/>
      <c r="BU1462" s="66"/>
    </row>
    <row r="1463" spans="22:73" s="6" customFormat="1" x14ac:dyDescent="0.3">
      <c r="V1463" s="21"/>
      <c r="W1463" s="22"/>
      <c r="X1463" s="22"/>
      <c r="Y1463" s="22"/>
      <c r="Z1463" s="22"/>
      <c r="AA1463" s="22"/>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C1463" s="10"/>
      <c r="BD1463" s="10"/>
      <c r="BE1463" s="10"/>
      <c r="BF1463" s="10"/>
      <c r="BG1463" s="10"/>
      <c r="BH1463" s="10"/>
      <c r="BI1463" s="10"/>
      <c r="BL1463" s="10"/>
      <c r="BM1463" s="10"/>
      <c r="BN1463" s="10"/>
      <c r="BO1463" s="10"/>
      <c r="BP1463" s="10"/>
      <c r="BQ1463" s="10"/>
      <c r="BR1463" s="10"/>
      <c r="BU1463" s="66"/>
    </row>
    <row r="1464" spans="22:73" s="6" customFormat="1" x14ac:dyDescent="0.3">
      <c r="V1464" s="21"/>
      <c r="W1464" s="22"/>
      <c r="X1464" s="22"/>
      <c r="Y1464" s="22"/>
      <c r="Z1464" s="22"/>
      <c r="AA1464" s="22"/>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C1464" s="10"/>
      <c r="BD1464" s="10"/>
      <c r="BE1464" s="10"/>
      <c r="BF1464" s="10"/>
      <c r="BG1464" s="10"/>
      <c r="BH1464" s="10"/>
      <c r="BI1464" s="10"/>
      <c r="BL1464" s="10"/>
      <c r="BM1464" s="10"/>
      <c r="BN1464" s="10"/>
      <c r="BO1464" s="10"/>
      <c r="BP1464" s="10"/>
      <c r="BQ1464" s="10"/>
      <c r="BR1464" s="10"/>
      <c r="BU1464" s="66"/>
    </row>
    <row r="1465" spans="22:73" s="6" customFormat="1" x14ac:dyDescent="0.3">
      <c r="V1465" s="21"/>
      <c r="W1465" s="22"/>
      <c r="X1465" s="22"/>
      <c r="Y1465" s="22"/>
      <c r="Z1465" s="22"/>
      <c r="AA1465" s="22"/>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C1465" s="10"/>
      <c r="BD1465" s="10"/>
      <c r="BE1465" s="10"/>
      <c r="BF1465" s="10"/>
      <c r="BG1465" s="10"/>
      <c r="BH1465" s="10"/>
      <c r="BI1465" s="10"/>
      <c r="BL1465" s="10"/>
      <c r="BM1465" s="10"/>
      <c r="BN1465" s="10"/>
      <c r="BO1465" s="10"/>
      <c r="BP1465" s="10"/>
      <c r="BQ1465" s="10"/>
      <c r="BR1465" s="10"/>
      <c r="BU1465" s="66"/>
    </row>
    <row r="1466" spans="22:73" s="6" customFormat="1" x14ac:dyDescent="0.3">
      <c r="V1466" s="21"/>
      <c r="W1466" s="22"/>
      <c r="X1466" s="22"/>
      <c r="Y1466" s="22"/>
      <c r="Z1466" s="22"/>
      <c r="AA1466" s="22"/>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C1466" s="10"/>
      <c r="BD1466" s="10"/>
      <c r="BE1466" s="10"/>
      <c r="BF1466" s="10"/>
      <c r="BG1466" s="10"/>
      <c r="BH1466" s="10"/>
      <c r="BI1466" s="10"/>
      <c r="BL1466" s="10"/>
      <c r="BM1466" s="10"/>
      <c r="BN1466" s="10"/>
      <c r="BO1466" s="10"/>
      <c r="BP1466" s="10"/>
      <c r="BQ1466" s="10"/>
      <c r="BR1466" s="10"/>
      <c r="BU1466" s="66"/>
    </row>
    <row r="1467" spans="22:73" s="6" customFormat="1" x14ac:dyDescent="0.3">
      <c r="V1467" s="21"/>
      <c r="W1467" s="22"/>
      <c r="X1467" s="22"/>
      <c r="Y1467" s="22"/>
      <c r="Z1467" s="22"/>
      <c r="AA1467" s="22"/>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C1467" s="10"/>
      <c r="BD1467" s="10"/>
      <c r="BE1467" s="10"/>
      <c r="BF1467" s="10"/>
      <c r="BG1467" s="10"/>
      <c r="BH1467" s="10"/>
      <c r="BI1467" s="10"/>
      <c r="BL1467" s="10"/>
      <c r="BM1467" s="10"/>
      <c r="BN1467" s="10"/>
      <c r="BO1467" s="10"/>
      <c r="BP1467" s="10"/>
      <c r="BQ1467" s="10"/>
      <c r="BR1467" s="10"/>
      <c r="BU1467" s="66"/>
    </row>
    <row r="1468" spans="22:73" s="6" customFormat="1" x14ac:dyDescent="0.3">
      <c r="V1468" s="21"/>
      <c r="W1468" s="22"/>
      <c r="X1468" s="22"/>
      <c r="Y1468" s="22"/>
      <c r="Z1468" s="22"/>
      <c r="AA1468" s="22"/>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C1468" s="10"/>
      <c r="BD1468" s="10"/>
      <c r="BE1468" s="10"/>
      <c r="BF1468" s="10"/>
      <c r="BG1468" s="10"/>
      <c r="BH1468" s="10"/>
      <c r="BI1468" s="10"/>
      <c r="BL1468" s="10"/>
      <c r="BM1468" s="10"/>
      <c r="BN1468" s="10"/>
      <c r="BO1468" s="10"/>
      <c r="BP1468" s="10"/>
      <c r="BQ1468" s="10"/>
      <c r="BR1468" s="10"/>
      <c r="BU1468" s="66"/>
    </row>
    <row r="1469" spans="22:73" s="6" customFormat="1" x14ac:dyDescent="0.3">
      <c r="V1469" s="21"/>
      <c r="W1469" s="22"/>
      <c r="X1469" s="22"/>
      <c r="Y1469" s="22"/>
      <c r="Z1469" s="22"/>
      <c r="AA1469" s="22"/>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C1469" s="10"/>
      <c r="BD1469" s="10"/>
      <c r="BE1469" s="10"/>
      <c r="BF1469" s="10"/>
      <c r="BG1469" s="10"/>
      <c r="BH1469" s="10"/>
      <c r="BI1469" s="10"/>
      <c r="BL1469" s="10"/>
      <c r="BM1469" s="10"/>
      <c r="BN1469" s="10"/>
      <c r="BO1469" s="10"/>
      <c r="BP1469" s="10"/>
      <c r="BQ1469" s="10"/>
      <c r="BR1469" s="10"/>
      <c r="BU1469" s="66"/>
    </row>
    <row r="1470" spans="22:73" s="6" customFormat="1" x14ac:dyDescent="0.3">
      <c r="V1470" s="21"/>
      <c r="W1470" s="22"/>
      <c r="X1470" s="22"/>
      <c r="Y1470" s="22"/>
      <c r="Z1470" s="22"/>
      <c r="AA1470" s="22"/>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C1470" s="10"/>
      <c r="BD1470" s="10"/>
      <c r="BE1470" s="10"/>
      <c r="BF1470" s="10"/>
      <c r="BG1470" s="10"/>
      <c r="BH1470" s="10"/>
      <c r="BI1470" s="10"/>
      <c r="BL1470" s="10"/>
      <c r="BM1470" s="10"/>
      <c r="BN1470" s="10"/>
      <c r="BO1470" s="10"/>
      <c r="BP1470" s="10"/>
      <c r="BQ1470" s="10"/>
      <c r="BR1470" s="10"/>
      <c r="BU1470" s="66"/>
    </row>
    <row r="1471" spans="22:73" s="6" customFormat="1" x14ac:dyDescent="0.3">
      <c r="V1471" s="21"/>
      <c r="W1471" s="22"/>
      <c r="X1471" s="22"/>
      <c r="Y1471" s="22"/>
      <c r="Z1471" s="22"/>
      <c r="AA1471" s="22"/>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C1471" s="10"/>
      <c r="BD1471" s="10"/>
      <c r="BE1471" s="10"/>
      <c r="BF1471" s="10"/>
      <c r="BG1471" s="10"/>
      <c r="BH1471" s="10"/>
      <c r="BI1471" s="10"/>
      <c r="BL1471" s="10"/>
      <c r="BM1471" s="10"/>
      <c r="BN1471" s="10"/>
      <c r="BO1471" s="10"/>
      <c r="BP1471" s="10"/>
      <c r="BQ1471" s="10"/>
      <c r="BR1471" s="10"/>
      <c r="BU1471" s="66"/>
    </row>
    <row r="1472" spans="22:73" s="6" customFormat="1" x14ac:dyDescent="0.3">
      <c r="V1472" s="21"/>
      <c r="W1472" s="22"/>
      <c r="X1472" s="22"/>
      <c r="Y1472" s="22"/>
      <c r="Z1472" s="22"/>
      <c r="AA1472" s="22"/>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C1472" s="10"/>
      <c r="BD1472" s="10"/>
      <c r="BE1472" s="10"/>
      <c r="BF1472" s="10"/>
      <c r="BG1472" s="10"/>
      <c r="BH1472" s="10"/>
      <c r="BI1472" s="10"/>
      <c r="BL1472" s="10"/>
      <c r="BM1472" s="10"/>
      <c r="BN1472" s="10"/>
      <c r="BO1472" s="10"/>
      <c r="BP1472" s="10"/>
      <c r="BQ1472" s="10"/>
      <c r="BR1472" s="10"/>
      <c r="BU1472" s="66"/>
    </row>
    <row r="1473" spans="22:73" s="6" customFormat="1" x14ac:dyDescent="0.3">
      <c r="V1473" s="21"/>
      <c r="W1473" s="22"/>
      <c r="X1473" s="22"/>
      <c r="Y1473" s="22"/>
      <c r="Z1473" s="22"/>
      <c r="AA1473" s="22"/>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C1473" s="10"/>
      <c r="BD1473" s="10"/>
      <c r="BE1473" s="10"/>
      <c r="BF1473" s="10"/>
      <c r="BG1473" s="10"/>
      <c r="BH1473" s="10"/>
      <c r="BI1473" s="10"/>
      <c r="BL1473" s="10"/>
      <c r="BM1473" s="10"/>
      <c r="BN1473" s="10"/>
      <c r="BO1473" s="10"/>
      <c r="BP1473" s="10"/>
      <c r="BQ1473" s="10"/>
      <c r="BR1473" s="10"/>
      <c r="BU1473" s="66"/>
    </row>
    <row r="1474" spans="22:73" s="6" customFormat="1" x14ac:dyDescent="0.3">
      <c r="V1474" s="21"/>
      <c r="W1474" s="22"/>
      <c r="X1474" s="22"/>
      <c r="Y1474" s="22"/>
      <c r="Z1474" s="22"/>
      <c r="AA1474" s="22"/>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C1474" s="10"/>
      <c r="BD1474" s="10"/>
      <c r="BE1474" s="10"/>
      <c r="BF1474" s="10"/>
      <c r="BG1474" s="10"/>
      <c r="BH1474" s="10"/>
      <c r="BI1474" s="10"/>
      <c r="BL1474" s="10"/>
      <c r="BM1474" s="10"/>
      <c r="BN1474" s="10"/>
      <c r="BO1474" s="10"/>
      <c r="BP1474" s="10"/>
      <c r="BQ1474" s="10"/>
      <c r="BR1474" s="10"/>
      <c r="BU1474" s="66"/>
    </row>
    <row r="1475" spans="22:73" s="6" customFormat="1" x14ac:dyDescent="0.3">
      <c r="V1475" s="21"/>
      <c r="W1475" s="22"/>
      <c r="X1475" s="22"/>
      <c r="Y1475" s="22"/>
      <c r="Z1475" s="22"/>
      <c r="AA1475" s="22"/>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C1475" s="10"/>
      <c r="BD1475" s="10"/>
      <c r="BE1475" s="10"/>
      <c r="BF1475" s="10"/>
      <c r="BG1475" s="10"/>
      <c r="BH1475" s="10"/>
      <c r="BI1475" s="10"/>
      <c r="BL1475" s="10"/>
      <c r="BM1475" s="10"/>
      <c r="BN1475" s="10"/>
      <c r="BO1475" s="10"/>
      <c r="BP1475" s="10"/>
      <c r="BQ1475" s="10"/>
      <c r="BR1475" s="10"/>
      <c r="BU1475" s="66"/>
    </row>
    <row r="1476" spans="22:73" s="6" customFormat="1" x14ac:dyDescent="0.3">
      <c r="V1476" s="21"/>
      <c r="W1476" s="22"/>
      <c r="X1476" s="22"/>
      <c r="Y1476" s="22"/>
      <c r="Z1476" s="22"/>
      <c r="AA1476" s="22"/>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C1476" s="10"/>
      <c r="BD1476" s="10"/>
      <c r="BE1476" s="10"/>
      <c r="BF1476" s="10"/>
      <c r="BG1476" s="10"/>
      <c r="BH1476" s="10"/>
      <c r="BI1476" s="10"/>
      <c r="BL1476" s="10"/>
      <c r="BM1476" s="10"/>
      <c r="BN1476" s="10"/>
      <c r="BO1476" s="10"/>
      <c r="BP1476" s="10"/>
      <c r="BQ1476" s="10"/>
      <c r="BR1476" s="10"/>
      <c r="BU1476" s="66"/>
    </row>
    <row r="1477" spans="22:73" s="6" customFormat="1" x14ac:dyDescent="0.3">
      <c r="V1477" s="21"/>
      <c r="W1477" s="22"/>
      <c r="X1477" s="22"/>
      <c r="Y1477" s="22"/>
      <c r="Z1477" s="22"/>
      <c r="AA1477" s="22"/>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C1477" s="10"/>
      <c r="BD1477" s="10"/>
      <c r="BE1477" s="10"/>
      <c r="BF1477" s="10"/>
      <c r="BG1477" s="10"/>
      <c r="BH1477" s="10"/>
      <c r="BI1477" s="10"/>
      <c r="BL1477" s="10"/>
      <c r="BM1477" s="10"/>
      <c r="BN1477" s="10"/>
      <c r="BO1477" s="10"/>
      <c r="BP1477" s="10"/>
      <c r="BQ1477" s="10"/>
      <c r="BR1477" s="10"/>
      <c r="BU1477" s="66"/>
    </row>
    <row r="1478" spans="22:73" s="6" customFormat="1" x14ac:dyDescent="0.3">
      <c r="V1478" s="21"/>
      <c r="W1478" s="22"/>
      <c r="X1478" s="22"/>
      <c r="Y1478" s="22"/>
      <c r="Z1478" s="22"/>
      <c r="AA1478" s="22"/>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C1478" s="10"/>
      <c r="BD1478" s="10"/>
      <c r="BE1478" s="10"/>
      <c r="BF1478" s="10"/>
      <c r="BG1478" s="10"/>
      <c r="BH1478" s="10"/>
      <c r="BI1478" s="10"/>
      <c r="BL1478" s="10"/>
      <c r="BM1478" s="10"/>
      <c r="BN1478" s="10"/>
      <c r="BO1478" s="10"/>
      <c r="BP1478" s="10"/>
      <c r="BQ1478" s="10"/>
      <c r="BR1478" s="10"/>
      <c r="BU1478" s="66"/>
    </row>
    <row r="1479" spans="22:73" s="6" customFormat="1" x14ac:dyDescent="0.3">
      <c r="V1479" s="21"/>
      <c r="W1479" s="22"/>
      <c r="X1479" s="22"/>
      <c r="Y1479" s="22"/>
      <c r="Z1479" s="22"/>
      <c r="AA1479" s="22"/>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C1479" s="10"/>
      <c r="BD1479" s="10"/>
      <c r="BE1479" s="10"/>
      <c r="BF1479" s="10"/>
      <c r="BG1479" s="10"/>
      <c r="BH1479" s="10"/>
      <c r="BI1479" s="10"/>
      <c r="BL1479" s="10"/>
      <c r="BM1479" s="10"/>
      <c r="BN1479" s="10"/>
      <c r="BO1479" s="10"/>
      <c r="BP1479" s="10"/>
      <c r="BQ1479" s="10"/>
      <c r="BR1479" s="10"/>
      <c r="BU1479" s="66"/>
    </row>
    <row r="1480" spans="22:73" s="6" customFormat="1" x14ac:dyDescent="0.3">
      <c r="V1480" s="21"/>
      <c r="W1480" s="22"/>
      <c r="X1480" s="22"/>
      <c r="Y1480" s="22"/>
      <c r="Z1480" s="22"/>
      <c r="AA1480" s="22"/>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C1480" s="10"/>
      <c r="BD1480" s="10"/>
      <c r="BE1480" s="10"/>
      <c r="BF1480" s="10"/>
      <c r="BG1480" s="10"/>
      <c r="BH1480" s="10"/>
      <c r="BI1480" s="10"/>
      <c r="BL1480" s="10"/>
      <c r="BM1480" s="10"/>
      <c r="BN1480" s="10"/>
      <c r="BO1480" s="10"/>
      <c r="BP1480" s="10"/>
      <c r="BQ1480" s="10"/>
      <c r="BR1480" s="10"/>
      <c r="BU1480" s="66"/>
    </row>
    <row r="1481" spans="22:73" s="6" customFormat="1" x14ac:dyDescent="0.3">
      <c r="V1481" s="21"/>
      <c r="W1481" s="22"/>
      <c r="X1481" s="22"/>
      <c r="Y1481" s="22"/>
      <c r="Z1481" s="22"/>
      <c r="AA1481" s="22"/>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C1481" s="10"/>
      <c r="BD1481" s="10"/>
      <c r="BE1481" s="10"/>
      <c r="BF1481" s="10"/>
      <c r="BG1481" s="10"/>
      <c r="BH1481" s="10"/>
      <c r="BI1481" s="10"/>
      <c r="BL1481" s="10"/>
      <c r="BM1481" s="10"/>
      <c r="BN1481" s="10"/>
      <c r="BO1481" s="10"/>
      <c r="BP1481" s="10"/>
      <c r="BQ1481" s="10"/>
      <c r="BR1481" s="10"/>
      <c r="BU1481" s="66"/>
    </row>
    <row r="1482" spans="22:73" s="6" customFormat="1" x14ac:dyDescent="0.3">
      <c r="V1482" s="21"/>
      <c r="W1482" s="22"/>
      <c r="X1482" s="22"/>
      <c r="Y1482" s="22"/>
      <c r="Z1482" s="22"/>
      <c r="AA1482" s="22"/>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C1482" s="10"/>
      <c r="BD1482" s="10"/>
      <c r="BE1482" s="10"/>
      <c r="BF1482" s="10"/>
      <c r="BG1482" s="10"/>
      <c r="BH1482" s="10"/>
      <c r="BI1482" s="10"/>
      <c r="BL1482" s="10"/>
      <c r="BM1482" s="10"/>
      <c r="BN1482" s="10"/>
      <c r="BO1482" s="10"/>
      <c r="BP1482" s="10"/>
      <c r="BQ1482" s="10"/>
      <c r="BR1482" s="10"/>
      <c r="BU1482" s="66"/>
    </row>
    <row r="1483" spans="22:73" s="6" customFormat="1" x14ac:dyDescent="0.3">
      <c r="V1483" s="21"/>
      <c r="W1483" s="22"/>
      <c r="X1483" s="22"/>
      <c r="Y1483" s="22"/>
      <c r="Z1483" s="22"/>
      <c r="AA1483" s="22"/>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C1483" s="10"/>
      <c r="BD1483" s="10"/>
      <c r="BE1483" s="10"/>
      <c r="BF1483" s="10"/>
      <c r="BG1483" s="10"/>
      <c r="BH1483" s="10"/>
      <c r="BI1483" s="10"/>
      <c r="BL1483" s="10"/>
      <c r="BM1483" s="10"/>
      <c r="BN1483" s="10"/>
      <c r="BO1483" s="10"/>
      <c r="BP1483" s="10"/>
      <c r="BQ1483" s="10"/>
      <c r="BR1483" s="10"/>
      <c r="BU1483" s="66"/>
    </row>
    <row r="1484" spans="22:73" s="6" customFormat="1" x14ac:dyDescent="0.3">
      <c r="V1484" s="21"/>
      <c r="W1484" s="22"/>
      <c r="X1484" s="22"/>
      <c r="Y1484" s="22"/>
      <c r="Z1484" s="22"/>
      <c r="AA1484" s="22"/>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C1484" s="10"/>
      <c r="BD1484" s="10"/>
      <c r="BE1484" s="10"/>
      <c r="BF1484" s="10"/>
      <c r="BG1484" s="10"/>
      <c r="BH1484" s="10"/>
      <c r="BI1484" s="10"/>
      <c r="BL1484" s="10"/>
      <c r="BM1484" s="10"/>
      <c r="BN1484" s="10"/>
      <c r="BO1484" s="10"/>
      <c r="BP1484" s="10"/>
      <c r="BQ1484" s="10"/>
      <c r="BR1484" s="10"/>
      <c r="BU1484" s="66"/>
    </row>
    <row r="1485" spans="22:73" s="6" customFormat="1" x14ac:dyDescent="0.3">
      <c r="V1485" s="21"/>
      <c r="W1485" s="22"/>
      <c r="X1485" s="22"/>
      <c r="Y1485" s="22"/>
      <c r="Z1485" s="22"/>
      <c r="AA1485" s="22"/>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C1485" s="10"/>
      <c r="BD1485" s="10"/>
      <c r="BE1485" s="10"/>
      <c r="BF1485" s="10"/>
      <c r="BG1485" s="10"/>
      <c r="BH1485" s="10"/>
      <c r="BI1485" s="10"/>
      <c r="BL1485" s="10"/>
      <c r="BM1485" s="10"/>
      <c r="BN1485" s="10"/>
      <c r="BO1485" s="10"/>
      <c r="BP1485" s="10"/>
      <c r="BQ1485" s="10"/>
      <c r="BR1485" s="10"/>
      <c r="BU1485" s="66"/>
    </row>
    <row r="1486" spans="22:73" s="6" customFormat="1" x14ac:dyDescent="0.3">
      <c r="V1486" s="21"/>
      <c r="W1486" s="22"/>
      <c r="X1486" s="22"/>
      <c r="Y1486" s="22"/>
      <c r="Z1486" s="22"/>
      <c r="AA1486" s="22"/>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C1486" s="10"/>
      <c r="BD1486" s="10"/>
      <c r="BE1486" s="10"/>
      <c r="BF1486" s="10"/>
      <c r="BG1486" s="10"/>
      <c r="BH1486" s="10"/>
      <c r="BI1486" s="10"/>
      <c r="BL1486" s="10"/>
      <c r="BM1486" s="10"/>
      <c r="BN1486" s="10"/>
      <c r="BO1486" s="10"/>
      <c r="BP1486" s="10"/>
      <c r="BQ1486" s="10"/>
      <c r="BR1486" s="10"/>
      <c r="BU1486" s="66"/>
    </row>
    <row r="1487" spans="22:73" s="6" customFormat="1" x14ac:dyDescent="0.3">
      <c r="V1487" s="21"/>
      <c r="W1487" s="22"/>
      <c r="X1487" s="22"/>
      <c r="Y1487" s="22"/>
      <c r="Z1487" s="22"/>
      <c r="AA1487" s="22"/>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C1487" s="10"/>
      <c r="BD1487" s="10"/>
      <c r="BE1487" s="10"/>
      <c r="BF1487" s="10"/>
      <c r="BG1487" s="10"/>
      <c r="BH1487" s="10"/>
      <c r="BI1487" s="10"/>
      <c r="BL1487" s="10"/>
      <c r="BM1487" s="10"/>
      <c r="BN1487" s="10"/>
      <c r="BO1487" s="10"/>
      <c r="BP1487" s="10"/>
      <c r="BQ1487" s="10"/>
      <c r="BR1487" s="10"/>
      <c r="BU1487" s="66"/>
    </row>
    <row r="1488" spans="22:73" s="6" customFormat="1" x14ac:dyDescent="0.3">
      <c r="V1488" s="21"/>
      <c r="W1488" s="22"/>
      <c r="X1488" s="22"/>
      <c r="Y1488" s="22"/>
      <c r="Z1488" s="22"/>
      <c r="AA1488" s="22"/>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C1488" s="10"/>
      <c r="BD1488" s="10"/>
      <c r="BE1488" s="10"/>
      <c r="BF1488" s="10"/>
      <c r="BG1488" s="10"/>
      <c r="BH1488" s="10"/>
      <c r="BI1488" s="10"/>
      <c r="BL1488" s="10"/>
      <c r="BM1488" s="10"/>
      <c r="BN1488" s="10"/>
      <c r="BO1488" s="10"/>
      <c r="BP1488" s="10"/>
      <c r="BQ1488" s="10"/>
      <c r="BR1488" s="10"/>
      <c r="BU1488" s="66"/>
    </row>
    <row r="1489" spans="22:73" s="6" customFormat="1" x14ac:dyDescent="0.3">
      <c r="V1489" s="21"/>
      <c r="W1489" s="22"/>
      <c r="X1489" s="22"/>
      <c r="Y1489" s="22"/>
      <c r="Z1489" s="22"/>
      <c r="AA1489" s="22"/>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C1489" s="10"/>
      <c r="BD1489" s="10"/>
      <c r="BE1489" s="10"/>
      <c r="BF1489" s="10"/>
      <c r="BG1489" s="10"/>
      <c r="BH1489" s="10"/>
      <c r="BI1489" s="10"/>
      <c r="BL1489" s="10"/>
      <c r="BM1489" s="10"/>
      <c r="BN1489" s="10"/>
      <c r="BO1489" s="10"/>
      <c r="BP1489" s="10"/>
      <c r="BQ1489" s="10"/>
      <c r="BR1489" s="10"/>
      <c r="BU1489" s="66"/>
    </row>
    <row r="1490" spans="22:73" s="6" customFormat="1" x14ac:dyDescent="0.3">
      <c r="V1490" s="21"/>
      <c r="W1490" s="22"/>
      <c r="X1490" s="22"/>
      <c r="Y1490" s="22"/>
      <c r="Z1490" s="22"/>
      <c r="AA1490" s="22"/>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C1490" s="10"/>
      <c r="BD1490" s="10"/>
      <c r="BE1490" s="10"/>
      <c r="BF1490" s="10"/>
      <c r="BG1490" s="10"/>
      <c r="BH1490" s="10"/>
      <c r="BI1490" s="10"/>
      <c r="BL1490" s="10"/>
      <c r="BM1490" s="10"/>
      <c r="BN1490" s="10"/>
      <c r="BO1490" s="10"/>
      <c r="BP1490" s="10"/>
      <c r="BQ1490" s="10"/>
      <c r="BR1490" s="10"/>
      <c r="BU1490" s="66"/>
    </row>
    <row r="1491" spans="22:73" s="6" customFormat="1" x14ac:dyDescent="0.3">
      <c r="V1491" s="21"/>
      <c r="W1491" s="22"/>
      <c r="X1491" s="22"/>
      <c r="Y1491" s="22"/>
      <c r="Z1491" s="22"/>
      <c r="AA1491" s="22"/>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C1491" s="10"/>
      <c r="BD1491" s="10"/>
      <c r="BE1491" s="10"/>
      <c r="BF1491" s="10"/>
      <c r="BG1491" s="10"/>
      <c r="BH1491" s="10"/>
      <c r="BI1491" s="10"/>
      <c r="BL1491" s="10"/>
      <c r="BM1491" s="10"/>
      <c r="BN1491" s="10"/>
      <c r="BO1491" s="10"/>
      <c r="BP1491" s="10"/>
      <c r="BQ1491" s="10"/>
      <c r="BR1491" s="10"/>
      <c r="BU1491" s="66"/>
    </row>
    <row r="1492" spans="22:73" s="6" customFormat="1" x14ac:dyDescent="0.3">
      <c r="V1492" s="21"/>
      <c r="W1492" s="22"/>
      <c r="X1492" s="22"/>
      <c r="Y1492" s="22"/>
      <c r="Z1492" s="22"/>
      <c r="AA1492" s="22"/>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C1492" s="10"/>
      <c r="BD1492" s="10"/>
      <c r="BE1492" s="10"/>
      <c r="BF1492" s="10"/>
      <c r="BG1492" s="10"/>
      <c r="BH1492" s="10"/>
      <c r="BI1492" s="10"/>
      <c r="BL1492" s="10"/>
      <c r="BM1492" s="10"/>
      <c r="BN1492" s="10"/>
      <c r="BO1492" s="10"/>
      <c r="BP1492" s="10"/>
      <c r="BQ1492" s="10"/>
      <c r="BR1492" s="10"/>
      <c r="BU1492" s="66"/>
    </row>
    <row r="1493" spans="22:73" s="6" customFormat="1" x14ac:dyDescent="0.3">
      <c r="V1493" s="21"/>
      <c r="W1493" s="22"/>
      <c r="X1493" s="22"/>
      <c r="Y1493" s="22"/>
      <c r="Z1493" s="22"/>
      <c r="AA1493" s="22"/>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C1493" s="10"/>
      <c r="BD1493" s="10"/>
      <c r="BE1493" s="10"/>
      <c r="BF1493" s="10"/>
      <c r="BG1493" s="10"/>
      <c r="BH1493" s="10"/>
      <c r="BI1493" s="10"/>
      <c r="BL1493" s="10"/>
      <c r="BM1493" s="10"/>
      <c r="BN1493" s="10"/>
      <c r="BO1493" s="10"/>
      <c r="BP1493" s="10"/>
      <c r="BQ1493" s="10"/>
      <c r="BR1493" s="10"/>
      <c r="BU1493" s="66"/>
    </row>
    <row r="1494" spans="22:73" s="6" customFormat="1" x14ac:dyDescent="0.3">
      <c r="V1494" s="21"/>
      <c r="W1494" s="22"/>
      <c r="X1494" s="22"/>
      <c r="Y1494" s="22"/>
      <c r="Z1494" s="22"/>
      <c r="AA1494" s="22"/>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C1494" s="10"/>
      <c r="BD1494" s="10"/>
      <c r="BE1494" s="10"/>
      <c r="BF1494" s="10"/>
      <c r="BG1494" s="10"/>
      <c r="BH1494" s="10"/>
      <c r="BI1494" s="10"/>
      <c r="BL1494" s="10"/>
      <c r="BM1494" s="10"/>
      <c r="BN1494" s="10"/>
      <c r="BO1494" s="10"/>
      <c r="BP1494" s="10"/>
      <c r="BQ1494" s="10"/>
      <c r="BR1494" s="10"/>
      <c r="BU1494" s="66"/>
    </row>
    <row r="1495" spans="22:73" s="6" customFormat="1" x14ac:dyDescent="0.3">
      <c r="V1495" s="21"/>
      <c r="W1495" s="22"/>
      <c r="X1495" s="22"/>
      <c r="Y1495" s="22"/>
      <c r="Z1495" s="22"/>
      <c r="AA1495" s="22"/>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C1495" s="10"/>
      <c r="BD1495" s="10"/>
      <c r="BE1495" s="10"/>
      <c r="BF1495" s="10"/>
      <c r="BG1495" s="10"/>
      <c r="BH1495" s="10"/>
      <c r="BI1495" s="10"/>
      <c r="BL1495" s="10"/>
      <c r="BM1495" s="10"/>
      <c r="BN1495" s="10"/>
      <c r="BO1495" s="10"/>
      <c r="BP1495" s="10"/>
      <c r="BQ1495" s="10"/>
      <c r="BR1495" s="10"/>
      <c r="BU1495" s="66"/>
    </row>
    <row r="1496" spans="22:73" s="6" customFormat="1" x14ac:dyDescent="0.3">
      <c r="V1496" s="21"/>
      <c r="W1496" s="22"/>
      <c r="X1496" s="22"/>
      <c r="Y1496" s="22"/>
      <c r="Z1496" s="22"/>
      <c r="AA1496" s="22"/>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C1496" s="10"/>
      <c r="BD1496" s="10"/>
      <c r="BE1496" s="10"/>
      <c r="BF1496" s="10"/>
      <c r="BG1496" s="10"/>
      <c r="BH1496" s="10"/>
      <c r="BI1496" s="10"/>
      <c r="BL1496" s="10"/>
      <c r="BM1496" s="10"/>
      <c r="BN1496" s="10"/>
      <c r="BO1496" s="10"/>
      <c r="BP1496" s="10"/>
      <c r="BQ1496" s="10"/>
      <c r="BR1496" s="10"/>
      <c r="BU1496" s="66"/>
    </row>
    <row r="1497" spans="22:73" s="6" customFormat="1" x14ac:dyDescent="0.3">
      <c r="V1497" s="21"/>
      <c r="W1497" s="22"/>
      <c r="X1497" s="22"/>
      <c r="Y1497" s="22"/>
      <c r="Z1497" s="22"/>
      <c r="AA1497" s="22"/>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C1497" s="10"/>
      <c r="BD1497" s="10"/>
      <c r="BE1497" s="10"/>
      <c r="BF1497" s="10"/>
      <c r="BG1497" s="10"/>
      <c r="BH1497" s="10"/>
      <c r="BI1497" s="10"/>
      <c r="BL1497" s="10"/>
      <c r="BM1497" s="10"/>
      <c r="BN1497" s="10"/>
      <c r="BO1497" s="10"/>
      <c r="BP1497" s="10"/>
      <c r="BQ1497" s="10"/>
      <c r="BR1497" s="10"/>
      <c r="BU1497" s="66"/>
    </row>
    <row r="1498" spans="22:73" s="6" customFormat="1" x14ac:dyDescent="0.3">
      <c r="V1498" s="21"/>
      <c r="W1498" s="22"/>
      <c r="X1498" s="22"/>
      <c r="Y1498" s="22"/>
      <c r="Z1498" s="22"/>
      <c r="AA1498" s="22"/>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C1498" s="10"/>
      <c r="BD1498" s="10"/>
      <c r="BE1498" s="10"/>
      <c r="BF1498" s="10"/>
      <c r="BG1498" s="10"/>
      <c r="BH1498" s="10"/>
      <c r="BI1498" s="10"/>
      <c r="BL1498" s="10"/>
      <c r="BM1498" s="10"/>
      <c r="BN1498" s="10"/>
      <c r="BO1498" s="10"/>
      <c r="BP1498" s="10"/>
      <c r="BQ1498" s="10"/>
      <c r="BR1498" s="10"/>
      <c r="BU1498" s="66"/>
    </row>
    <row r="1499" spans="22:73" s="6" customFormat="1" x14ac:dyDescent="0.3">
      <c r="V1499" s="21"/>
      <c r="W1499" s="22"/>
      <c r="X1499" s="22"/>
      <c r="Y1499" s="22"/>
      <c r="Z1499" s="22"/>
      <c r="AA1499" s="22"/>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C1499" s="10"/>
      <c r="BD1499" s="10"/>
      <c r="BE1499" s="10"/>
      <c r="BF1499" s="10"/>
      <c r="BG1499" s="10"/>
      <c r="BH1499" s="10"/>
      <c r="BI1499" s="10"/>
      <c r="BL1499" s="10"/>
      <c r="BM1499" s="10"/>
      <c r="BN1499" s="10"/>
      <c r="BO1499" s="10"/>
      <c r="BP1499" s="10"/>
      <c r="BQ1499" s="10"/>
      <c r="BR1499" s="10"/>
      <c r="BU1499" s="66"/>
    </row>
    <row r="1500" spans="22:73" s="6" customFormat="1" x14ac:dyDescent="0.3">
      <c r="V1500" s="21"/>
      <c r="W1500" s="22"/>
      <c r="X1500" s="22"/>
      <c r="Y1500" s="22"/>
      <c r="Z1500" s="22"/>
      <c r="AA1500" s="22"/>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C1500" s="10"/>
      <c r="BD1500" s="10"/>
      <c r="BE1500" s="10"/>
      <c r="BF1500" s="10"/>
      <c r="BG1500" s="10"/>
      <c r="BH1500" s="10"/>
      <c r="BI1500" s="10"/>
      <c r="BL1500" s="10"/>
      <c r="BM1500" s="10"/>
      <c r="BN1500" s="10"/>
      <c r="BO1500" s="10"/>
      <c r="BP1500" s="10"/>
      <c r="BQ1500" s="10"/>
      <c r="BR1500" s="10"/>
      <c r="BU1500" s="66"/>
    </row>
    <row r="1501" spans="22:73" s="6" customFormat="1" x14ac:dyDescent="0.3">
      <c r="V1501" s="21"/>
      <c r="W1501" s="22"/>
      <c r="X1501" s="22"/>
      <c r="Y1501" s="22"/>
      <c r="Z1501" s="22"/>
      <c r="AA1501" s="22"/>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C1501" s="10"/>
      <c r="BD1501" s="10"/>
      <c r="BE1501" s="10"/>
      <c r="BF1501" s="10"/>
      <c r="BG1501" s="10"/>
      <c r="BH1501" s="10"/>
      <c r="BI1501" s="10"/>
      <c r="BL1501" s="10"/>
      <c r="BM1501" s="10"/>
      <c r="BN1501" s="10"/>
      <c r="BO1501" s="10"/>
      <c r="BP1501" s="10"/>
      <c r="BQ1501" s="10"/>
      <c r="BR1501" s="10"/>
      <c r="BU1501" s="66"/>
    </row>
    <row r="1502" spans="22:73" s="6" customFormat="1" x14ac:dyDescent="0.3">
      <c r="V1502" s="21"/>
      <c r="W1502" s="22"/>
      <c r="X1502" s="22"/>
      <c r="Y1502" s="22"/>
      <c r="Z1502" s="22"/>
      <c r="AA1502" s="22"/>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C1502" s="10"/>
      <c r="BD1502" s="10"/>
      <c r="BE1502" s="10"/>
      <c r="BF1502" s="10"/>
      <c r="BG1502" s="10"/>
      <c r="BH1502" s="10"/>
      <c r="BI1502" s="10"/>
      <c r="BL1502" s="10"/>
      <c r="BM1502" s="10"/>
      <c r="BN1502" s="10"/>
      <c r="BO1502" s="10"/>
      <c r="BP1502" s="10"/>
      <c r="BQ1502" s="10"/>
      <c r="BR1502" s="10"/>
      <c r="BU1502" s="66"/>
    </row>
    <row r="1503" spans="22:73" s="6" customFormat="1" x14ac:dyDescent="0.3">
      <c r="V1503" s="21"/>
      <c r="W1503" s="22"/>
      <c r="X1503" s="22"/>
      <c r="Y1503" s="22"/>
      <c r="Z1503" s="22"/>
      <c r="AA1503" s="22"/>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C1503" s="10"/>
      <c r="BD1503" s="10"/>
      <c r="BE1503" s="10"/>
      <c r="BF1503" s="10"/>
      <c r="BG1503" s="10"/>
      <c r="BH1503" s="10"/>
      <c r="BI1503" s="10"/>
      <c r="BL1503" s="10"/>
      <c r="BM1503" s="10"/>
      <c r="BN1503" s="10"/>
      <c r="BO1503" s="10"/>
      <c r="BP1503" s="10"/>
      <c r="BQ1503" s="10"/>
      <c r="BR1503" s="10"/>
      <c r="BU1503" s="66"/>
    </row>
    <row r="1504" spans="22:73" s="6" customFormat="1" x14ac:dyDescent="0.3">
      <c r="V1504" s="21"/>
      <c r="W1504" s="22"/>
      <c r="X1504" s="22"/>
      <c r="Y1504" s="22"/>
      <c r="Z1504" s="22"/>
      <c r="AA1504" s="22"/>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C1504" s="10"/>
      <c r="BD1504" s="10"/>
      <c r="BE1504" s="10"/>
      <c r="BF1504" s="10"/>
      <c r="BG1504" s="10"/>
      <c r="BH1504" s="10"/>
      <c r="BI1504" s="10"/>
      <c r="BL1504" s="10"/>
      <c r="BM1504" s="10"/>
      <c r="BN1504" s="10"/>
      <c r="BO1504" s="10"/>
      <c r="BP1504" s="10"/>
      <c r="BQ1504" s="10"/>
      <c r="BR1504" s="10"/>
      <c r="BU1504" s="66"/>
    </row>
    <row r="1505" spans="22:73" s="6" customFormat="1" x14ac:dyDescent="0.3">
      <c r="V1505" s="21"/>
      <c r="W1505" s="22"/>
      <c r="X1505" s="22"/>
      <c r="Y1505" s="22"/>
      <c r="Z1505" s="22"/>
      <c r="AA1505" s="22"/>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C1505" s="10"/>
      <c r="BD1505" s="10"/>
      <c r="BE1505" s="10"/>
      <c r="BF1505" s="10"/>
      <c r="BG1505" s="10"/>
      <c r="BH1505" s="10"/>
      <c r="BI1505" s="10"/>
      <c r="BL1505" s="10"/>
      <c r="BM1505" s="10"/>
      <c r="BN1505" s="10"/>
      <c r="BO1505" s="10"/>
      <c r="BP1505" s="10"/>
      <c r="BQ1505" s="10"/>
      <c r="BR1505" s="10"/>
      <c r="BU1505" s="66"/>
    </row>
    <row r="1506" spans="22:73" s="6" customFormat="1" x14ac:dyDescent="0.3">
      <c r="V1506" s="21"/>
      <c r="W1506" s="22"/>
      <c r="X1506" s="22"/>
      <c r="Y1506" s="22"/>
      <c r="Z1506" s="22"/>
      <c r="AA1506" s="22"/>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C1506" s="10"/>
      <c r="BD1506" s="10"/>
      <c r="BE1506" s="10"/>
      <c r="BF1506" s="10"/>
      <c r="BG1506" s="10"/>
      <c r="BH1506" s="10"/>
      <c r="BI1506" s="10"/>
      <c r="BL1506" s="10"/>
      <c r="BM1506" s="10"/>
      <c r="BN1506" s="10"/>
      <c r="BO1506" s="10"/>
      <c r="BP1506" s="10"/>
      <c r="BQ1506" s="10"/>
      <c r="BR1506" s="10"/>
      <c r="BU1506" s="66"/>
    </row>
    <row r="1507" spans="22:73" s="6" customFormat="1" x14ac:dyDescent="0.3">
      <c r="V1507" s="21"/>
      <c r="W1507" s="22"/>
      <c r="X1507" s="22"/>
      <c r="Y1507" s="22"/>
      <c r="Z1507" s="22"/>
      <c r="AA1507" s="22"/>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C1507" s="10"/>
      <c r="BD1507" s="10"/>
      <c r="BE1507" s="10"/>
      <c r="BF1507" s="10"/>
      <c r="BG1507" s="10"/>
      <c r="BH1507" s="10"/>
      <c r="BI1507" s="10"/>
      <c r="BL1507" s="10"/>
      <c r="BM1507" s="10"/>
      <c r="BN1507" s="10"/>
      <c r="BO1507" s="10"/>
      <c r="BP1507" s="10"/>
      <c r="BQ1507" s="10"/>
      <c r="BR1507" s="10"/>
      <c r="BU1507" s="66"/>
    </row>
    <row r="1508" spans="22:73" s="6" customFormat="1" x14ac:dyDescent="0.3">
      <c r="V1508" s="21"/>
      <c r="W1508" s="22"/>
      <c r="X1508" s="22"/>
      <c r="Y1508" s="22"/>
      <c r="Z1508" s="22"/>
      <c r="AA1508" s="22"/>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C1508" s="10"/>
      <c r="BD1508" s="10"/>
      <c r="BE1508" s="10"/>
      <c r="BF1508" s="10"/>
      <c r="BG1508" s="10"/>
      <c r="BH1508" s="10"/>
      <c r="BI1508" s="10"/>
      <c r="BL1508" s="10"/>
      <c r="BM1508" s="10"/>
      <c r="BN1508" s="10"/>
      <c r="BO1508" s="10"/>
      <c r="BP1508" s="10"/>
      <c r="BQ1508" s="10"/>
      <c r="BR1508" s="10"/>
      <c r="BU1508" s="66"/>
    </row>
    <row r="1509" spans="22:73" s="6" customFormat="1" x14ac:dyDescent="0.3">
      <c r="V1509" s="21"/>
      <c r="W1509" s="22"/>
      <c r="X1509" s="22"/>
      <c r="Y1509" s="22"/>
      <c r="Z1509" s="22"/>
      <c r="AA1509" s="22"/>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C1509" s="10"/>
      <c r="BD1509" s="10"/>
      <c r="BE1509" s="10"/>
      <c r="BF1509" s="10"/>
      <c r="BG1509" s="10"/>
      <c r="BH1509" s="10"/>
      <c r="BI1509" s="10"/>
      <c r="BL1509" s="10"/>
      <c r="BM1509" s="10"/>
      <c r="BN1509" s="10"/>
      <c r="BO1509" s="10"/>
      <c r="BP1509" s="10"/>
      <c r="BQ1509" s="10"/>
      <c r="BR1509" s="10"/>
      <c r="BU1509" s="66"/>
    </row>
    <row r="1510" spans="22:73" s="6" customFormat="1" x14ac:dyDescent="0.3">
      <c r="V1510" s="21"/>
      <c r="W1510" s="22"/>
      <c r="X1510" s="22"/>
      <c r="Y1510" s="22"/>
      <c r="Z1510" s="22"/>
      <c r="AA1510" s="22"/>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C1510" s="10"/>
      <c r="BD1510" s="10"/>
      <c r="BE1510" s="10"/>
      <c r="BF1510" s="10"/>
      <c r="BG1510" s="10"/>
      <c r="BH1510" s="10"/>
      <c r="BI1510" s="10"/>
      <c r="BL1510" s="10"/>
      <c r="BM1510" s="10"/>
      <c r="BN1510" s="10"/>
      <c r="BO1510" s="10"/>
      <c r="BP1510" s="10"/>
      <c r="BQ1510" s="10"/>
      <c r="BR1510" s="10"/>
      <c r="BU1510" s="66"/>
    </row>
    <row r="1511" spans="22:73" s="6" customFormat="1" x14ac:dyDescent="0.3">
      <c r="V1511" s="21"/>
      <c r="W1511" s="22"/>
      <c r="X1511" s="22"/>
      <c r="Y1511" s="22"/>
      <c r="Z1511" s="22"/>
      <c r="AA1511" s="22"/>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C1511" s="10"/>
      <c r="BD1511" s="10"/>
      <c r="BE1511" s="10"/>
      <c r="BF1511" s="10"/>
      <c r="BG1511" s="10"/>
      <c r="BH1511" s="10"/>
      <c r="BI1511" s="10"/>
      <c r="BL1511" s="10"/>
      <c r="BM1511" s="10"/>
      <c r="BN1511" s="10"/>
      <c r="BO1511" s="10"/>
      <c r="BP1511" s="10"/>
      <c r="BQ1511" s="10"/>
      <c r="BR1511" s="10"/>
      <c r="BU1511" s="66"/>
    </row>
    <row r="1512" spans="22:73" s="6" customFormat="1" x14ac:dyDescent="0.3">
      <c r="V1512" s="21"/>
      <c r="W1512" s="22"/>
      <c r="X1512" s="22"/>
      <c r="Y1512" s="22"/>
      <c r="Z1512" s="22"/>
      <c r="AA1512" s="22"/>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C1512" s="10"/>
      <c r="BD1512" s="10"/>
      <c r="BE1512" s="10"/>
      <c r="BF1512" s="10"/>
      <c r="BG1512" s="10"/>
      <c r="BH1512" s="10"/>
      <c r="BI1512" s="10"/>
      <c r="BL1512" s="10"/>
      <c r="BM1512" s="10"/>
      <c r="BN1512" s="10"/>
      <c r="BO1512" s="10"/>
      <c r="BP1512" s="10"/>
      <c r="BQ1512" s="10"/>
      <c r="BR1512" s="10"/>
      <c r="BU1512" s="66"/>
    </row>
    <row r="1513" spans="22:73" s="6" customFormat="1" x14ac:dyDescent="0.3">
      <c r="V1513" s="21"/>
      <c r="W1513" s="22"/>
      <c r="X1513" s="22"/>
      <c r="Y1513" s="22"/>
      <c r="Z1513" s="22"/>
      <c r="AA1513" s="22"/>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C1513" s="10"/>
      <c r="BD1513" s="10"/>
      <c r="BE1513" s="10"/>
      <c r="BF1513" s="10"/>
      <c r="BG1513" s="10"/>
      <c r="BH1513" s="10"/>
      <c r="BI1513" s="10"/>
      <c r="BL1513" s="10"/>
      <c r="BM1513" s="10"/>
      <c r="BN1513" s="10"/>
      <c r="BO1513" s="10"/>
      <c r="BP1513" s="10"/>
      <c r="BQ1513" s="10"/>
      <c r="BR1513" s="10"/>
      <c r="BU1513" s="66"/>
    </row>
    <row r="1514" spans="22:73" s="6" customFormat="1" x14ac:dyDescent="0.3">
      <c r="V1514" s="21"/>
      <c r="W1514" s="22"/>
      <c r="X1514" s="22"/>
      <c r="Y1514" s="22"/>
      <c r="Z1514" s="22"/>
      <c r="AA1514" s="22"/>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C1514" s="10"/>
      <c r="BD1514" s="10"/>
      <c r="BE1514" s="10"/>
      <c r="BF1514" s="10"/>
      <c r="BG1514" s="10"/>
      <c r="BH1514" s="10"/>
      <c r="BI1514" s="10"/>
      <c r="BL1514" s="10"/>
      <c r="BM1514" s="10"/>
      <c r="BN1514" s="10"/>
      <c r="BO1514" s="10"/>
      <c r="BP1514" s="10"/>
      <c r="BQ1514" s="10"/>
      <c r="BR1514" s="10"/>
      <c r="BU1514" s="66"/>
    </row>
    <row r="1515" spans="22:73" s="6" customFormat="1" x14ac:dyDescent="0.3">
      <c r="V1515" s="21"/>
      <c r="W1515" s="22"/>
      <c r="X1515" s="22"/>
      <c r="Y1515" s="22"/>
      <c r="Z1515" s="22"/>
      <c r="AA1515" s="22"/>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C1515" s="10"/>
      <c r="BD1515" s="10"/>
      <c r="BE1515" s="10"/>
      <c r="BF1515" s="10"/>
      <c r="BG1515" s="10"/>
      <c r="BH1515" s="10"/>
      <c r="BI1515" s="10"/>
      <c r="BL1515" s="10"/>
      <c r="BM1515" s="10"/>
      <c r="BN1515" s="10"/>
      <c r="BO1515" s="10"/>
      <c r="BP1515" s="10"/>
      <c r="BQ1515" s="10"/>
      <c r="BR1515" s="10"/>
      <c r="BU1515" s="66"/>
    </row>
    <row r="1516" spans="22:73" s="6" customFormat="1" x14ac:dyDescent="0.3">
      <c r="V1516" s="21"/>
      <c r="W1516" s="22"/>
      <c r="X1516" s="22"/>
      <c r="Y1516" s="22"/>
      <c r="Z1516" s="22"/>
      <c r="AA1516" s="22"/>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C1516" s="10"/>
      <c r="BD1516" s="10"/>
      <c r="BE1516" s="10"/>
      <c r="BF1516" s="10"/>
      <c r="BG1516" s="10"/>
      <c r="BH1516" s="10"/>
      <c r="BI1516" s="10"/>
      <c r="BL1516" s="10"/>
      <c r="BM1516" s="10"/>
      <c r="BN1516" s="10"/>
      <c r="BO1516" s="10"/>
      <c r="BP1516" s="10"/>
      <c r="BQ1516" s="10"/>
      <c r="BR1516" s="10"/>
      <c r="BU1516" s="66"/>
    </row>
    <row r="1517" spans="22:73" s="6" customFormat="1" x14ac:dyDescent="0.3">
      <c r="V1517" s="21"/>
      <c r="W1517" s="22"/>
      <c r="X1517" s="22"/>
      <c r="Y1517" s="22"/>
      <c r="Z1517" s="22"/>
      <c r="AA1517" s="22"/>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C1517" s="10"/>
      <c r="BD1517" s="10"/>
      <c r="BE1517" s="10"/>
      <c r="BF1517" s="10"/>
      <c r="BG1517" s="10"/>
      <c r="BH1517" s="10"/>
      <c r="BI1517" s="10"/>
      <c r="BL1517" s="10"/>
      <c r="BM1517" s="10"/>
      <c r="BN1517" s="10"/>
      <c r="BO1517" s="10"/>
      <c r="BP1517" s="10"/>
      <c r="BQ1517" s="10"/>
      <c r="BR1517" s="10"/>
      <c r="BU1517" s="66"/>
    </row>
    <row r="1518" spans="22:73" s="6" customFormat="1" x14ac:dyDescent="0.3">
      <c r="V1518" s="21"/>
      <c r="W1518" s="22"/>
      <c r="X1518" s="22"/>
      <c r="Y1518" s="22"/>
      <c r="Z1518" s="22"/>
      <c r="AA1518" s="22"/>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C1518" s="10"/>
      <c r="BD1518" s="10"/>
      <c r="BE1518" s="10"/>
      <c r="BF1518" s="10"/>
      <c r="BG1518" s="10"/>
      <c r="BH1518" s="10"/>
      <c r="BI1518" s="10"/>
      <c r="BL1518" s="10"/>
      <c r="BM1518" s="10"/>
      <c r="BN1518" s="10"/>
      <c r="BO1518" s="10"/>
      <c r="BP1518" s="10"/>
      <c r="BQ1518" s="10"/>
      <c r="BR1518" s="10"/>
      <c r="BU1518" s="66"/>
    </row>
    <row r="1519" spans="22:73" s="6" customFormat="1" x14ac:dyDescent="0.3">
      <c r="V1519" s="21"/>
      <c r="W1519" s="22"/>
      <c r="X1519" s="22"/>
      <c r="Y1519" s="22"/>
      <c r="Z1519" s="22"/>
      <c r="AA1519" s="22"/>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C1519" s="10"/>
      <c r="BD1519" s="10"/>
      <c r="BE1519" s="10"/>
      <c r="BF1519" s="10"/>
      <c r="BG1519" s="10"/>
      <c r="BH1519" s="10"/>
      <c r="BI1519" s="10"/>
      <c r="BL1519" s="10"/>
      <c r="BM1519" s="10"/>
      <c r="BN1519" s="10"/>
      <c r="BO1519" s="10"/>
      <c r="BP1519" s="10"/>
      <c r="BQ1519" s="10"/>
      <c r="BR1519" s="10"/>
      <c r="BU1519" s="66"/>
    </row>
    <row r="1520" spans="22:73" s="6" customFormat="1" x14ac:dyDescent="0.3">
      <c r="V1520" s="21"/>
      <c r="W1520" s="22"/>
      <c r="X1520" s="22"/>
      <c r="Y1520" s="22"/>
      <c r="Z1520" s="22"/>
      <c r="AA1520" s="22"/>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C1520" s="10"/>
      <c r="BD1520" s="10"/>
      <c r="BE1520" s="10"/>
      <c r="BF1520" s="10"/>
      <c r="BG1520" s="10"/>
      <c r="BH1520" s="10"/>
      <c r="BI1520" s="10"/>
      <c r="BL1520" s="10"/>
      <c r="BM1520" s="10"/>
      <c r="BN1520" s="10"/>
      <c r="BO1520" s="10"/>
      <c r="BP1520" s="10"/>
      <c r="BQ1520" s="10"/>
      <c r="BR1520" s="10"/>
      <c r="BU1520" s="66"/>
    </row>
    <row r="1521" spans="22:73" s="6" customFormat="1" x14ac:dyDescent="0.3">
      <c r="V1521" s="21"/>
      <c r="W1521" s="22"/>
      <c r="X1521" s="22"/>
      <c r="Y1521" s="22"/>
      <c r="Z1521" s="22"/>
      <c r="AA1521" s="22"/>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C1521" s="10"/>
      <c r="BD1521" s="10"/>
      <c r="BE1521" s="10"/>
      <c r="BF1521" s="10"/>
      <c r="BG1521" s="10"/>
      <c r="BH1521" s="10"/>
      <c r="BI1521" s="10"/>
      <c r="BL1521" s="10"/>
      <c r="BM1521" s="10"/>
      <c r="BN1521" s="10"/>
      <c r="BO1521" s="10"/>
      <c r="BP1521" s="10"/>
      <c r="BQ1521" s="10"/>
      <c r="BR1521" s="10"/>
      <c r="BU1521" s="66"/>
    </row>
    <row r="1522" spans="22:73" s="6" customFormat="1" x14ac:dyDescent="0.3">
      <c r="V1522" s="21"/>
      <c r="W1522" s="22"/>
      <c r="X1522" s="22"/>
      <c r="Y1522" s="22"/>
      <c r="Z1522" s="22"/>
      <c r="AA1522" s="22"/>
      <c r="AB1522" s="10"/>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C1522" s="10"/>
      <c r="BD1522" s="10"/>
      <c r="BE1522" s="10"/>
      <c r="BF1522" s="10"/>
      <c r="BG1522" s="10"/>
      <c r="BH1522" s="10"/>
      <c r="BI1522" s="10"/>
      <c r="BL1522" s="10"/>
      <c r="BM1522" s="10"/>
      <c r="BN1522" s="10"/>
      <c r="BO1522" s="10"/>
      <c r="BP1522" s="10"/>
      <c r="BQ1522" s="10"/>
      <c r="BR1522" s="10"/>
      <c r="BU1522" s="66"/>
    </row>
    <row r="1523" spans="22:73" s="6" customFormat="1" x14ac:dyDescent="0.3">
      <c r="V1523" s="21"/>
      <c r="W1523" s="22"/>
      <c r="X1523" s="22"/>
      <c r="Y1523" s="22"/>
      <c r="Z1523" s="22"/>
      <c r="AA1523" s="22"/>
      <c r="AB1523" s="10"/>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C1523" s="10"/>
      <c r="BD1523" s="10"/>
      <c r="BE1523" s="10"/>
      <c r="BF1523" s="10"/>
      <c r="BG1523" s="10"/>
      <c r="BH1523" s="10"/>
      <c r="BI1523" s="10"/>
      <c r="BL1523" s="10"/>
      <c r="BM1523" s="10"/>
      <c r="BN1523" s="10"/>
      <c r="BO1523" s="10"/>
      <c r="BP1523" s="10"/>
      <c r="BQ1523" s="10"/>
      <c r="BR1523" s="10"/>
      <c r="BU1523" s="66"/>
    </row>
    <row r="1524" spans="22:73" s="6" customFormat="1" x14ac:dyDescent="0.3">
      <c r="V1524" s="21"/>
      <c r="W1524" s="22"/>
      <c r="X1524" s="22"/>
      <c r="Y1524" s="22"/>
      <c r="Z1524" s="22"/>
      <c r="AA1524" s="22"/>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C1524" s="10"/>
      <c r="BD1524" s="10"/>
      <c r="BE1524" s="10"/>
      <c r="BF1524" s="10"/>
      <c r="BG1524" s="10"/>
      <c r="BH1524" s="10"/>
      <c r="BI1524" s="10"/>
      <c r="BL1524" s="10"/>
      <c r="BM1524" s="10"/>
      <c r="BN1524" s="10"/>
      <c r="BO1524" s="10"/>
      <c r="BP1524" s="10"/>
      <c r="BQ1524" s="10"/>
      <c r="BR1524" s="10"/>
      <c r="BU1524" s="66"/>
    </row>
    <row r="1525" spans="22:73" s="6" customFormat="1" x14ac:dyDescent="0.3">
      <c r="V1525" s="21"/>
      <c r="W1525" s="22"/>
      <c r="X1525" s="22"/>
      <c r="Y1525" s="22"/>
      <c r="Z1525" s="22"/>
      <c r="AA1525" s="22"/>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C1525" s="10"/>
      <c r="BD1525" s="10"/>
      <c r="BE1525" s="10"/>
      <c r="BF1525" s="10"/>
      <c r="BG1525" s="10"/>
      <c r="BH1525" s="10"/>
      <c r="BI1525" s="10"/>
      <c r="BL1525" s="10"/>
      <c r="BM1525" s="10"/>
      <c r="BN1525" s="10"/>
      <c r="BO1525" s="10"/>
      <c r="BP1525" s="10"/>
      <c r="BQ1525" s="10"/>
      <c r="BR1525" s="10"/>
      <c r="BU1525" s="66"/>
    </row>
    <row r="1526" spans="22:73" s="6" customFormat="1" x14ac:dyDescent="0.3">
      <c r="V1526" s="21"/>
      <c r="W1526" s="22"/>
      <c r="X1526" s="22"/>
      <c r="Y1526" s="22"/>
      <c r="Z1526" s="22"/>
      <c r="AA1526" s="22"/>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C1526" s="10"/>
      <c r="BD1526" s="10"/>
      <c r="BE1526" s="10"/>
      <c r="BF1526" s="10"/>
      <c r="BG1526" s="10"/>
      <c r="BH1526" s="10"/>
      <c r="BI1526" s="10"/>
      <c r="BL1526" s="10"/>
      <c r="BM1526" s="10"/>
      <c r="BN1526" s="10"/>
      <c r="BO1526" s="10"/>
      <c r="BP1526" s="10"/>
      <c r="BQ1526" s="10"/>
      <c r="BR1526" s="10"/>
      <c r="BU1526" s="66"/>
    </row>
    <row r="1527" spans="22:73" s="6" customFormat="1" x14ac:dyDescent="0.3">
      <c r="V1527" s="21"/>
      <c r="W1527" s="22"/>
      <c r="X1527" s="22"/>
      <c r="Y1527" s="22"/>
      <c r="Z1527" s="22"/>
      <c r="AA1527" s="22"/>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C1527" s="10"/>
      <c r="BD1527" s="10"/>
      <c r="BE1527" s="10"/>
      <c r="BF1527" s="10"/>
      <c r="BG1527" s="10"/>
      <c r="BH1527" s="10"/>
      <c r="BI1527" s="10"/>
      <c r="BL1527" s="10"/>
      <c r="BM1527" s="10"/>
      <c r="BN1527" s="10"/>
      <c r="BO1527" s="10"/>
      <c r="BP1527" s="10"/>
      <c r="BQ1527" s="10"/>
      <c r="BR1527" s="10"/>
      <c r="BU1527" s="66"/>
    </row>
    <row r="1528" spans="22:73" s="6" customFormat="1" x14ac:dyDescent="0.3">
      <c r="V1528" s="21"/>
      <c r="W1528" s="22"/>
      <c r="X1528" s="22"/>
      <c r="Y1528" s="22"/>
      <c r="Z1528" s="22"/>
      <c r="AA1528" s="22"/>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C1528" s="10"/>
      <c r="BD1528" s="10"/>
      <c r="BE1528" s="10"/>
      <c r="BF1528" s="10"/>
      <c r="BG1528" s="10"/>
      <c r="BH1528" s="10"/>
      <c r="BI1528" s="10"/>
      <c r="BL1528" s="10"/>
      <c r="BM1528" s="10"/>
      <c r="BN1528" s="10"/>
      <c r="BO1528" s="10"/>
      <c r="BP1528" s="10"/>
      <c r="BQ1528" s="10"/>
      <c r="BR1528" s="10"/>
      <c r="BU1528" s="66"/>
    </row>
    <row r="1529" spans="22:73" s="6" customFormat="1" x14ac:dyDescent="0.3">
      <c r="V1529" s="21"/>
      <c r="W1529" s="22"/>
      <c r="X1529" s="22"/>
      <c r="Y1529" s="22"/>
      <c r="Z1529" s="22"/>
      <c r="AA1529" s="22"/>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C1529" s="10"/>
      <c r="BD1529" s="10"/>
      <c r="BE1529" s="10"/>
      <c r="BF1529" s="10"/>
      <c r="BG1529" s="10"/>
      <c r="BH1529" s="10"/>
      <c r="BI1529" s="10"/>
      <c r="BL1529" s="10"/>
      <c r="BM1529" s="10"/>
      <c r="BN1529" s="10"/>
      <c r="BO1529" s="10"/>
      <c r="BP1529" s="10"/>
      <c r="BQ1529" s="10"/>
      <c r="BR1529" s="10"/>
      <c r="BU1529" s="66"/>
    </row>
    <row r="1530" spans="22:73" s="6" customFormat="1" x14ac:dyDescent="0.3">
      <c r="V1530" s="21"/>
      <c r="W1530" s="22"/>
      <c r="X1530" s="22"/>
      <c r="Y1530" s="22"/>
      <c r="Z1530" s="22"/>
      <c r="AA1530" s="22"/>
      <c r="AB1530" s="10"/>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C1530" s="10"/>
      <c r="BD1530" s="10"/>
      <c r="BE1530" s="10"/>
      <c r="BF1530" s="10"/>
      <c r="BG1530" s="10"/>
      <c r="BH1530" s="10"/>
      <c r="BI1530" s="10"/>
      <c r="BL1530" s="10"/>
      <c r="BM1530" s="10"/>
      <c r="BN1530" s="10"/>
      <c r="BO1530" s="10"/>
      <c r="BP1530" s="10"/>
      <c r="BQ1530" s="10"/>
      <c r="BR1530" s="10"/>
      <c r="BU1530" s="66"/>
    </row>
    <row r="1531" spans="22:73" s="6" customFormat="1" x14ac:dyDescent="0.3">
      <c r="V1531" s="21"/>
      <c r="W1531" s="22"/>
      <c r="X1531" s="22"/>
      <c r="Y1531" s="22"/>
      <c r="Z1531" s="22"/>
      <c r="AA1531" s="22"/>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C1531" s="10"/>
      <c r="BD1531" s="10"/>
      <c r="BE1531" s="10"/>
      <c r="BF1531" s="10"/>
      <c r="BG1531" s="10"/>
      <c r="BH1531" s="10"/>
      <c r="BI1531" s="10"/>
      <c r="BL1531" s="10"/>
      <c r="BM1531" s="10"/>
      <c r="BN1531" s="10"/>
      <c r="BO1531" s="10"/>
      <c r="BP1531" s="10"/>
      <c r="BQ1531" s="10"/>
      <c r="BR1531" s="10"/>
      <c r="BU1531" s="66"/>
    </row>
    <row r="1532" spans="22:73" s="6" customFormat="1" x14ac:dyDescent="0.3">
      <c r="V1532" s="21"/>
      <c r="W1532" s="22"/>
      <c r="X1532" s="22"/>
      <c r="Y1532" s="22"/>
      <c r="Z1532" s="22"/>
      <c r="AA1532" s="22"/>
      <c r="AB1532" s="10"/>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C1532" s="10"/>
      <c r="BD1532" s="10"/>
      <c r="BE1532" s="10"/>
      <c r="BF1532" s="10"/>
      <c r="BG1532" s="10"/>
      <c r="BH1532" s="10"/>
      <c r="BI1532" s="10"/>
      <c r="BL1532" s="10"/>
      <c r="BM1532" s="10"/>
      <c r="BN1532" s="10"/>
      <c r="BO1532" s="10"/>
      <c r="BP1532" s="10"/>
      <c r="BQ1532" s="10"/>
      <c r="BR1532" s="10"/>
      <c r="BU1532" s="66"/>
    </row>
    <row r="1533" spans="22:73" s="6" customFormat="1" x14ac:dyDescent="0.3">
      <c r="V1533" s="21"/>
      <c r="W1533" s="22"/>
      <c r="X1533" s="22"/>
      <c r="Y1533" s="22"/>
      <c r="Z1533" s="22"/>
      <c r="AA1533" s="22"/>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C1533" s="10"/>
      <c r="BD1533" s="10"/>
      <c r="BE1533" s="10"/>
      <c r="BF1533" s="10"/>
      <c r="BG1533" s="10"/>
      <c r="BH1533" s="10"/>
      <c r="BI1533" s="10"/>
      <c r="BL1533" s="10"/>
      <c r="BM1533" s="10"/>
      <c r="BN1533" s="10"/>
      <c r="BO1533" s="10"/>
      <c r="BP1533" s="10"/>
      <c r="BQ1533" s="10"/>
      <c r="BR1533" s="10"/>
      <c r="BU1533" s="66"/>
    </row>
    <row r="1534" spans="22:73" s="6" customFormat="1" x14ac:dyDescent="0.3">
      <c r="V1534" s="21"/>
      <c r="W1534" s="22"/>
      <c r="X1534" s="22"/>
      <c r="Y1534" s="22"/>
      <c r="Z1534" s="22"/>
      <c r="AA1534" s="22"/>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C1534" s="10"/>
      <c r="BD1534" s="10"/>
      <c r="BE1534" s="10"/>
      <c r="BF1534" s="10"/>
      <c r="BG1534" s="10"/>
      <c r="BH1534" s="10"/>
      <c r="BI1534" s="10"/>
      <c r="BL1534" s="10"/>
      <c r="BM1534" s="10"/>
      <c r="BN1534" s="10"/>
      <c r="BO1534" s="10"/>
      <c r="BP1534" s="10"/>
      <c r="BQ1534" s="10"/>
      <c r="BR1534" s="10"/>
      <c r="BU1534" s="66"/>
    </row>
    <row r="1535" spans="22:73" s="6" customFormat="1" x14ac:dyDescent="0.3">
      <c r="V1535" s="21"/>
      <c r="W1535" s="22"/>
      <c r="X1535" s="22"/>
      <c r="Y1535" s="22"/>
      <c r="Z1535" s="22"/>
      <c r="AA1535" s="22"/>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C1535" s="10"/>
      <c r="BD1535" s="10"/>
      <c r="BE1535" s="10"/>
      <c r="BF1535" s="10"/>
      <c r="BG1535" s="10"/>
      <c r="BH1535" s="10"/>
      <c r="BI1535" s="10"/>
      <c r="BL1535" s="10"/>
      <c r="BM1535" s="10"/>
      <c r="BN1535" s="10"/>
      <c r="BO1535" s="10"/>
      <c r="BP1535" s="10"/>
      <c r="BQ1535" s="10"/>
      <c r="BR1535" s="10"/>
      <c r="BU1535" s="66"/>
    </row>
    <row r="1536" spans="22:73" s="6" customFormat="1" x14ac:dyDescent="0.3">
      <c r="V1536" s="21"/>
      <c r="W1536" s="22"/>
      <c r="X1536" s="22"/>
      <c r="Y1536" s="22"/>
      <c r="Z1536" s="22"/>
      <c r="AA1536" s="22"/>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C1536" s="10"/>
      <c r="BD1536" s="10"/>
      <c r="BE1536" s="10"/>
      <c r="BF1536" s="10"/>
      <c r="BG1536" s="10"/>
      <c r="BH1536" s="10"/>
      <c r="BI1536" s="10"/>
      <c r="BL1536" s="10"/>
      <c r="BM1536" s="10"/>
      <c r="BN1536" s="10"/>
      <c r="BO1536" s="10"/>
      <c r="BP1536" s="10"/>
      <c r="BQ1536" s="10"/>
      <c r="BR1536" s="10"/>
      <c r="BU1536" s="66"/>
    </row>
    <row r="1537" spans="22:73" s="6" customFormat="1" x14ac:dyDescent="0.3">
      <c r="V1537" s="21"/>
      <c r="W1537" s="22"/>
      <c r="X1537" s="22"/>
      <c r="Y1537" s="22"/>
      <c r="Z1537" s="22"/>
      <c r="AA1537" s="22"/>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C1537" s="10"/>
      <c r="BD1537" s="10"/>
      <c r="BE1537" s="10"/>
      <c r="BF1537" s="10"/>
      <c r="BG1537" s="10"/>
      <c r="BH1537" s="10"/>
      <c r="BI1537" s="10"/>
      <c r="BL1537" s="10"/>
      <c r="BM1537" s="10"/>
      <c r="BN1537" s="10"/>
      <c r="BO1537" s="10"/>
      <c r="BP1537" s="10"/>
      <c r="BQ1537" s="10"/>
      <c r="BR1537" s="10"/>
      <c r="BU1537" s="66"/>
    </row>
    <row r="1538" spans="22:73" s="6" customFormat="1" x14ac:dyDescent="0.3">
      <c r="V1538" s="21"/>
      <c r="W1538" s="22"/>
      <c r="X1538" s="22"/>
      <c r="Y1538" s="22"/>
      <c r="Z1538" s="22"/>
      <c r="AA1538" s="22"/>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C1538" s="10"/>
      <c r="BD1538" s="10"/>
      <c r="BE1538" s="10"/>
      <c r="BF1538" s="10"/>
      <c r="BG1538" s="10"/>
      <c r="BH1538" s="10"/>
      <c r="BI1538" s="10"/>
      <c r="BL1538" s="10"/>
      <c r="BM1538" s="10"/>
      <c r="BN1538" s="10"/>
      <c r="BO1538" s="10"/>
      <c r="BP1538" s="10"/>
      <c r="BQ1538" s="10"/>
      <c r="BR1538" s="10"/>
      <c r="BU1538" s="66"/>
    </row>
    <row r="1539" spans="22:73" s="6" customFormat="1" x14ac:dyDescent="0.3">
      <c r="V1539" s="21"/>
      <c r="W1539" s="22"/>
      <c r="X1539" s="22"/>
      <c r="Y1539" s="22"/>
      <c r="Z1539" s="22"/>
      <c r="AA1539" s="22"/>
      <c r="AB1539" s="10"/>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C1539" s="10"/>
      <c r="BD1539" s="10"/>
      <c r="BE1539" s="10"/>
      <c r="BF1539" s="10"/>
      <c r="BG1539" s="10"/>
      <c r="BH1539" s="10"/>
      <c r="BI1539" s="10"/>
      <c r="BL1539" s="10"/>
      <c r="BM1539" s="10"/>
      <c r="BN1539" s="10"/>
      <c r="BO1539" s="10"/>
      <c r="BP1539" s="10"/>
      <c r="BQ1539" s="10"/>
      <c r="BR1539" s="10"/>
      <c r="BU1539" s="66"/>
    </row>
    <row r="1540" spans="22:73" s="6" customFormat="1" x14ac:dyDescent="0.3">
      <c r="V1540" s="21"/>
      <c r="W1540" s="22"/>
      <c r="X1540" s="22"/>
      <c r="Y1540" s="22"/>
      <c r="Z1540" s="22"/>
      <c r="AA1540" s="22"/>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C1540" s="10"/>
      <c r="BD1540" s="10"/>
      <c r="BE1540" s="10"/>
      <c r="BF1540" s="10"/>
      <c r="BG1540" s="10"/>
      <c r="BH1540" s="10"/>
      <c r="BI1540" s="10"/>
      <c r="BL1540" s="10"/>
      <c r="BM1540" s="10"/>
      <c r="BN1540" s="10"/>
      <c r="BO1540" s="10"/>
      <c r="BP1540" s="10"/>
      <c r="BQ1540" s="10"/>
      <c r="BR1540" s="10"/>
      <c r="BU1540" s="66"/>
    </row>
    <row r="1541" spans="22:73" s="6" customFormat="1" x14ac:dyDescent="0.3">
      <c r="V1541" s="21"/>
      <c r="W1541" s="22"/>
      <c r="X1541" s="22"/>
      <c r="Y1541" s="22"/>
      <c r="Z1541" s="22"/>
      <c r="AA1541" s="22"/>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C1541" s="10"/>
      <c r="BD1541" s="10"/>
      <c r="BE1541" s="10"/>
      <c r="BF1541" s="10"/>
      <c r="BG1541" s="10"/>
      <c r="BH1541" s="10"/>
      <c r="BI1541" s="10"/>
      <c r="BL1541" s="10"/>
      <c r="BM1541" s="10"/>
      <c r="BN1541" s="10"/>
      <c r="BO1541" s="10"/>
      <c r="BP1541" s="10"/>
      <c r="BQ1541" s="10"/>
      <c r="BR1541" s="10"/>
      <c r="BU1541" s="66"/>
    </row>
    <row r="1542" spans="22:73" s="6" customFormat="1" x14ac:dyDescent="0.3">
      <c r="V1542" s="21"/>
      <c r="W1542" s="22"/>
      <c r="X1542" s="22"/>
      <c r="Y1542" s="22"/>
      <c r="Z1542" s="22"/>
      <c r="AA1542" s="22"/>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C1542" s="10"/>
      <c r="BD1542" s="10"/>
      <c r="BE1542" s="10"/>
      <c r="BF1542" s="10"/>
      <c r="BG1542" s="10"/>
      <c r="BH1542" s="10"/>
      <c r="BI1542" s="10"/>
      <c r="BL1542" s="10"/>
      <c r="BM1542" s="10"/>
      <c r="BN1542" s="10"/>
      <c r="BO1542" s="10"/>
      <c r="BP1542" s="10"/>
      <c r="BQ1542" s="10"/>
      <c r="BR1542" s="10"/>
      <c r="BU1542" s="66"/>
    </row>
    <row r="1543" spans="22:73" s="6" customFormat="1" x14ac:dyDescent="0.3">
      <c r="V1543" s="21"/>
      <c r="W1543" s="22"/>
      <c r="X1543" s="22"/>
      <c r="Y1543" s="22"/>
      <c r="Z1543" s="22"/>
      <c r="AA1543" s="22"/>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C1543" s="10"/>
      <c r="BD1543" s="10"/>
      <c r="BE1543" s="10"/>
      <c r="BF1543" s="10"/>
      <c r="BG1543" s="10"/>
      <c r="BH1543" s="10"/>
      <c r="BI1543" s="10"/>
      <c r="BL1543" s="10"/>
      <c r="BM1543" s="10"/>
      <c r="BN1543" s="10"/>
      <c r="BO1543" s="10"/>
      <c r="BP1543" s="10"/>
      <c r="BQ1543" s="10"/>
      <c r="BR1543" s="10"/>
      <c r="BU1543" s="66"/>
    </row>
    <row r="1544" spans="22:73" s="6" customFormat="1" x14ac:dyDescent="0.3">
      <c r="V1544" s="21"/>
      <c r="W1544" s="22"/>
      <c r="X1544" s="22"/>
      <c r="Y1544" s="22"/>
      <c r="Z1544" s="22"/>
      <c r="AA1544" s="22"/>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C1544" s="10"/>
      <c r="BD1544" s="10"/>
      <c r="BE1544" s="10"/>
      <c r="BF1544" s="10"/>
      <c r="BG1544" s="10"/>
      <c r="BH1544" s="10"/>
      <c r="BI1544" s="10"/>
      <c r="BL1544" s="10"/>
      <c r="BM1544" s="10"/>
      <c r="BN1544" s="10"/>
      <c r="BO1544" s="10"/>
      <c r="BP1544" s="10"/>
      <c r="BQ1544" s="10"/>
      <c r="BR1544" s="10"/>
      <c r="BU1544" s="66"/>
    </row>
    <row r="1545" spans="22:73" s="6" customFormat="1" x14ac:dyDescent="0.3">
      <c r="V1545" s="21"/>
      <c r="W1545" s="22"/>
      <c r="X1545" s="22"/>
      <c r="Y1545" s="22"/>
      <c r="Z1545" s="22"/>
      <c r="AA1545" s="22"/>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C1545" s="10"/>
      <c r="BD1545" s="10"/>
      <c r="BE1545" s="10"/>
      <c r="BF1545" s="10"/>
      <c r="BG1545" s="10"/>
      <c r="BH1545" s="10"/>
      <c r="BI1545" s="10"/>
      <c r="BL1545" s="10"/>
      <c r="BM1545" s="10"/>
      <c r="BN1545" s="10"/>
      <c r="BO1545" s="10"/>
      <c r="BP1545" s="10"/>
      <c r="BQ1545" s="10"/>
      <c r="BR1545" s="10"/>
      <c r="BU1545" s="66"/>
    </row>
    <row r="1546" spans="22:73" s="6" customFormat="1" x14ac:dyDescent="0.3">
      <c r="V1546" s="21"/>
      <c r="W1546" s="22"/>
      <c r="X1546" s="22"/>
      <c r="Y1546" s="22"/>
      <c r="Z1546" s="22"/>
      <c r="AA1546" s="22"/>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C1546" s="10"/>
      <c r="BD1546" s="10"/>
      <c r="BE1546" s="10"/>
      <c r="BF1546" s="10"/>
      <c r="BG1546" s="10"/>
      <c r="BH1546" s="10"/>
      <c r="BI1546" s="10"/>
      <c r="BL1546" s="10"/>
      <c r="BM1546" s="10"/>
      <c r="BN1546" s="10"/>
      <c r="BO1546" s="10"/>
      <c r="BP1546" s="10"/>
      <c r="BQ1546" s="10"/>
      <c r="BR1546" s="10"/>
      <c r="BU1546" s="66"/>
    </row>
    <row r="1547" spans="22:73" s="6" customFormat="1" x14ac:dyDescent="0.3">
      <c r="V1547" s="21"/>
      <c r="W1547" s="22"/>
      <c r="X1547" s="22"/>
      <c r="Y1547" s="22"/>
      <c r="Z1547" s="22"/>
      <c r="AA1547" s="22"/>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C1547" s="10"/>
      <c r="BD1547" s="10"/>
      <c r="BE1547" s="10"/>
      <c r="BF1547" s="10"/>
      <c r="BG1547" s="10"/>
      <c r="BH1547" s="10"/>
      <c r="BI1547" s="10"/>
      <c r="BL1547" s="10"/>
      <c r="BM1547" s="10"/>
      <c r="BN1547" s="10"/>
      <c r="BO1547" s="10"/>
      <c r="BP1547" s="10"/>
      <c r="BQ1547" s="10"/>
      <c r="BR1547" s="10"/>
      <c r="BU1547" s="66"/>
    </row>
    <row r="1548" spans="22:73" s="6" customFormat="1" x14ac:dyDescent="0.3">
      <c r="V1548" s="21"/>
      <c r="W1548" s="22"/>
      <c r="X1548" s="22"/>
      <c r="Y1548" s="22"/>
      <c r="Z1548" s="22"/>
      <c r="AA1548" s="22"/>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C1548" s="10"/>
      <c r="BD1548" s="10"/>
      <c r="BE1548" s="10"/>
      <c r="BF1548" s="10"/>
      <c r="BG1548" s="10"/>
      <c r="BH1548" s="10"/>
      <c r="BI1548" s="10"/>
      <c r="BL1548" s="10"/>
      <c r="BM1548" s="10"/>
      <c r="BN1548" s="10"/>
      <c r="BO1548" s="10"/>
      <c r="BP1548" s="10"/>
      <c r="BQ1548" s="10"/>
      <c r="BR1548" s="10"/>
      <c r="BU1548" s="66"/>
    </row>
    <row r="1549" spans="22:73" s="6" customFormat="1" x14ac:dyDescent="0.3">
      <c r="V1549" s="21"/>
      <c r="W1549" s="22"/>
      <c r="X1549" s="22"/>
      <c r="Y1549" s="22"/>
      <c r="Z1549" s="22"/>
      <c r="AA1549" s="22"/>
      <c r="AB1549" s="10"/>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C1549" s="10"/>
      <c r="BD1549" s="10"/>
      <c r="BE1549" s="10"/>
      <c r="BF1549" s="10"/>
      <c r="BG1549" s="10"/>
      <c r="BH1549" s="10"/>
      <c r="BI1549" s="10"/>
      <c r="BL1549" s="10"/>
      <c r="BM1549" s="10"/>
      <c r="BN1549" s="10"/>
      <c r="BO1549" s="10"/>
      <c r="BP1549" s="10"/>
      <c r="BQ1549" s="10"/>
      <c r="BR1549" s="10"/>
      <c r="BU1549" s="66"/>
    </row>
    <row r="1550" spans="22:73" s="6" customFormat="1" x14ac:dyDescent="0.3">
      <c r="V1550" s="21"/>
      <c r="W1550" s="22"/>
      <c r="X1550" s="22"/>
      <c r="Y1550" s="22"/>
      <c r="Z1550" s="22"/>
      <c r="AA1550" s="22"/>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C1550" s="10"/>
      <c r="BD1550" s="10"/>
      <c r="BE1550" s="10"/>
      <c r="BF1550" s="10"/>
      <c r="BG1550" s="10"/>
      <c r="BH1550" s="10"/>
      <c r="BI1550" s="10"/>
      <c r="BL1550" s="10"/>
      <c r="BM1550" s="10"/>
      <c r="BN1550" s="10"/>
      <c r="BO1550" s="10"/>
      <c r="BP1550" s="10"/>
      <c r="BQ1550" s="10"/>
      <c r="BR1550" s="10"/>
      <c r="BU1550" s="66"/>
    </row>
    <row r="1551" spans="22:73" s="6" customFormat="1" x14ac:dyDescent="0.3">
      <c r="V1551" s="21"/>
      <c r="W1551" s="22"/>
      <c r="X1551" s="22"/>
      <c r="Y1551" s="22"/>
      <c r="Z1551" s="22"/>
      <c r="AA1551" s="22"/>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C1551" s="10"/>
      <c r="BD1551" s="10"/>
      <c r="BE1551" s="10"/>
      <c r="BF1551" s="10"/>
      <c r="BG1551" s="10"/>
      <c r="BH1551" s="10"/>
      <c r="BI1551" s="10"/>
      <c r="BL1551" s="10"/>
      <c r="BM1551" s="10"/>
      <c r="BN1551" s="10"/>
      <c r="BO1551" s="10"/>
      <c r="BP1551" s="10"/>
      <c r="BQ1551" s="10"/>
      <c r="BR1551" s="10"/>
      <c r="BU1551" s="66"/>
    </row>
    <row r="1552" spans="22:73" s="6" customFormat="1" x14ac:dyDescent="0.3">
      <c r="V1552" s="21"/>
      <c r="W1552" s="22"/>
      <c r="X1552" s="22"/>
      <c r="Y1552" s="22"/>
      <c r="Z1552" s="22"/>
      <c r="AA1552" s="22"/>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C1552" s="10"/>
      <c r="BD1552" s="10"/>
      <c r="BE1552" s="10"/>
      <c r="BF1552" s="10"/>
      <c r="BG1552" s="10"/>
      <c r="BH1552" s="10"/>
      <c r="BI1552" s="10"/>
      <c r="BL1552" s="10"/>
      <c r="BM1552" s="10"/>
      <c r="BN1552" s="10"/>
      <c r="BO1552" s="10"/>
      <c r="BP1552" s="10"/>
      <c r="BQ1552" s="10"/>
      <c r="BR1552" s="10"/>
      <c r="BU1552" s="66"/>
    </row>
    <row r="1553" spans="22:73" s="6" customFormat="1" x14ac:dyDescent="0.3">
      <c r="V1553" s="21"/>
      <c r="W1553" s="22"/>
      <c r="X1553" s="22"/>
      <c r="Y1553" s="22"/>
      <c r="Z1553" s="22"/>
      <c r="AA1553" s="22"/>
      <c r="AB1553" s="10"/>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C1553" s="10"/>
      <c r="BD1553" s="10"/>
      <c r="BE1553" s="10"/>
      <c r="BF1553" s="10"/>
      <c r="BG1553" s="10"/>
      <c r="BH1553" s="10"/>
      <c r="BI1553" s="10"/>
      <c r="BL1553" s="10"/>
      <c r="BM1553" s="10"/>
      <c r="BN1553" s="10"/>
      <c r="BO1553" s="10"/>
      <c r="BP1553" s="10"/>
      <c r="BQ1553" s="10"/>
      <c r="BR1553" s="10"/>
      <c r="BU1553" s="66"/>
    </row>
    <row r="1554" spans="22:73" s="6" customFormat="1" x14ac:dyDescent="0.3">
      <c r="V1554" s="21"/>
      <c r="W1554" s="22"/>
      <c r="X1554" s="22"/>
      <c r="Y1554" s="22"/>
      <c r="Z1554" s="22"/>
      <c r="AA1554" s="22"/>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C1554" s="10"/>
      <c r="BD1554" s="10"/>
      <c r="BE1554" s="10"/>
      <c r="BF1554" s="10"/>
      <c r="BG1554" s="10"/>
      <c r="BH1554" s="10"/>
      <c r="BI1554" s="10"/>
      <c r="BL1554" s="10"/>
      <c r="BM1554" s="10"/>
      <c r="BN1554" s="10"/>
      <c r="BO1554" s="10"/>
      <c r="BP1554" s="10"/>
      <c r="BQ1554" s="10"/>
      <c r="BR1554" s="10"/>
      <c r="BU1554" s="66"/>
    </row>
    <row r="1555" spans="22:73" s="6" customFormat="1" x14ac:dyDescent="0.3">
      <c r="V1555" s="21"/>
      <c r="W1555" s="22"/>
      <c r="X1555" s="22"/>
      <c r="Y1555" s="22"/>
      <c r="Z1555" s="22"/>
      <c r="AA1555" s="22"/>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C1555" s="10"/>
      <c r="BD1555" s="10"/>
      <c r="BE1555" s="10"/>
      <c r="BF1555" s="10"/>
      <c r="BG1555" s="10"/>
      <c r="BH1555" s="10"/>
      <c r="BI1555" s="10"/>
      <c r="BL1555" s="10"/>
      <c r="BM1555" s="10"/>
      <c r="BN1555" s="10"/>
      <c r="BO1555" s="10"/>
      <c r="BP1555" s="10"/>
      <c r="BQ1555" s="10"/>
      <c r="BR1555" s="10"/>
      <c r="BU1555" s="66"/>
    </row>
    <row r="1556" spans="22:73" s="6" customFormat="1" x14ac:dyDescent="0.3">
      <c r="V1556" s="21"/>
      <c r="W1556" s="22"/>
      <c r="X1556" s="22"/>
      <c r="Y1556" s="22"/>
      <c r="Z1556" s="22"/>
      <c r="AA1556" s="22"/>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C1556" s="10"/>
      <c r="BD1556" s="10"/>
      <c r="BE1556" s="10"/>
      <c r="BF1556" s="10"/>
      <c r="BG1556" s="10"/>
      <c r="BH1556" s="10"/>
      <c r="BI1556" s="10"/>
      <c r="BL1556" s="10"/>
      <c r="BM1556" s="10"/>
      <c r="BN1556" s="10"/>
      <c r="BO1556" s="10"/>
      <c r="BP1556" s="10"/>
      <c r="BQ1556" s="10"/>
      <c r="BR1556" s="10"/>
      <c r="BU1556" s="66"/>
    </row>
    <row r="1557" spans="22:73" s="6" customFormat="1" x14ac:dyDescent="0.3">
      <c r="V1557" s="21"/>
      <c r="W1557" s="22"/>
      <c r="X1557" s="22"/>
      <c r="Y1557" s="22"/>
      <c r="Z1557" s="22"/>
      <c r="AA1557" s="22"/>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C1557" s="10"/>
      <c r="BD1557" s="10"/>
      <c r="BE1557" s="10"/>
      <c r="BF1557" s="10"/>
      <c r="BG1557" s="10"/>
      <c r="BH1557" s="10"/>
      <c r="BI1557" s="10"/>
      <c r="BL1557" s="10"/>
      <c r="BM1557" s="10"/>
      <c r="BN1557" s="10"/>
      <c r="BO1557" s="10"/>
      <c r="BP1557" s="10"/>
      <c r="BQ1557" s="10"/>
      <c r="BR1557" s="10"/>
      <c r="BU1557" s="66"/>
    </row>
    <row r="1558" spans="22:73" s="6" customFormat="1" x14ac:dyDescent="0.3">
      <c r="V1558" s="21"/>
      <c r="W1558" s="22"/>
      <c r="X1558" s="22"/>
      <c r="Y1558" s="22"/>
      <c r="Z1558" s="22"/>
      <c r="AA1558" s="22"/>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C1558" s="10"/>
      <c r="BD1558" s="10"/>
      <c r="BE1558" s="10"/>
      <c r="BF1558" s="10"/>
      <c r="BG1558" s="10"/>
      <c r="BH1558" s="10"/>
      <c r="BI1558" s="10"/>
      <c r="BL1558" s="10"/>
      <c r="BM1558" s="10"/>
      <c r="BN1558" s="10"/>
      <c r="BO1558" s="10"/>
      <c r="BP1558" s="10"/>
      <c r="BQ1558" s="10"/>
      <c r="BR1558" s="10"/>
      <c r="BU1558" s="66"/>
    </row>
    <row r="1559" spans="22:73" s="6" customFormat="1" x14ac:dyDescent="0.3">
      <c r="V1559" s="21"/>
      <c r="W1559" s="22"/>
      <c r="X1559" s="22"/>
      <c r="Y1559" s="22"/>
      <c r="Z1559" s="22"/>
      <c r="AA1559" s="22"/>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C1559" s="10"/>
      <c r="BD1559" s="10"/>
      <c r="BE1559" s="10"/>
      <c r="BF1559" s="10"/>
      <c r="BG1559" s="10"/>
      <c r="BH1559" s="10"/>
      <c r="BI1559" s="10"/>
      <c r="BL1559" s="10"/>
      <c r="BM1559" s="10"/>
      <c r="BN1559" s="10"/>
      <c r="BO1559" s="10"/>
      <c r="BP1559" s="10"/>
      <c r="BQ1559" s="10"/>
      <c r="BR1559" s="10"/>
      <c r="BU1559" s="66"/>
    </row>
    <row r="1560" spans="22:73" s="6" customFormat="1" x14ac:dyDescent="0.3">
      <c r="V1560" s="21"/>
      <c r="W1560" s="22"/>
      <c r="X1560" s="22"/>
      <c r="Y1560" s="22"/>
      <c r="Z1560" s="22"/>
      <c r="AA1560" s="22"/>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C1560" s="10"/>
      <c r="BD1560" s="10"/>
      <c r="BE1560" s="10"/>
      <c r="BF1560" s="10"/>
      <c r="BG1560" s="10"/>
      <c r="BH1560" s="10"/>
      <c r="BI1560" s="10"/>
      <c r="BL1560" s="10"/>
      <c r="BM1560" s="10"/>
      <c r="BN1560" s="10"/>
      <c r="BO1560" s="10"/>
      <c r="BP1560" s="10"/>
      <c r="BQ1560" s="10"/>
      <c r="BR1560" s="10"/>
      <c r="BU1560" s="66"/>
    </row>
    <row r="1561" spans="22:73" s="6" customFormat="1" x14ac:dyDescent="0.3">
      <c r="V1561" s="21"/>
      <c r="W1561" s="22"/>
      <c r="X1561" s="22"/>
      <c r="Y1561" s="22"/>
      <c r="Z1561" s="22"/>
      <c r="AA1561" s="22"/>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C1561" s="10"/>
      <c r="BD1561" s="10"/>
      <c r="BE1561" s="10"/>
      <c r="BF1561" s="10"/>
      <c r="BG1561" s="10"/>
      <c r="BH1561" s="10"/>
      <c r="BI1561" s="10"/>
      <c r="BL1561" s="10"/>
      <c r="BM1561" s="10"/>
      <c r="BN1561" s="10"/>
      <c r="BO1561" s="10"/>
      <c r="BP1561" s="10"/>
      <c r="BQ1561" s="10"/>
      <c r="BR1561" s="10"/>
      <c r="BU1561" s="66"/>
    </row>
    <row r="1562" spans="22:73" s="6" customFormat="1" x14ac:dyDescent="0.3">
      <c r="V1562" s="21"/>
      <c r="W1562" s="22"/>
      <c r="X1562" s="22"/>
      <c r="Y1562" s="22"/>
      <c r="Z1562" s="22"/>
      <c r="AA1562" s="22"/>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C1562" s="10"/>
      <c r="BD1562" s="10"/>
      <c r="BE1562" s="10"/>
      <c r="BF1562" s="10"/>
      <c r="BG1562" s="10"/>
      <c r="BH1562" s="10"/>
      <c r="BI1562" s="10"/>
      <c r="BL1562" s="10"/>
      <c r="BM1562" s="10"/>
      <c r="BN1562" s="10"/>
      <c r="BO1562" s="10"/>
      <c r="BP1562" s="10"/>
      <c r="BQ1562" s="10"/>
      <c r="BR1562" s="10"/>
      <c r="BU1562" s="66"/>
    </row>
    <row r="1563" spans="22:73" s="6" customFormat="1" x14ac:dyDescent="0.3">
      <c r="V1563" s="21"/>
      <c r="W1563" s="22"/>
      <c r="X1563" s="22"/>
      <c r="Y1563" s="22"/>
      <c r="Z1563" s="22"/>
      <c r="AA1563" s="22"/>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C1563" s="10"/>
      <c r="BD1563" s="10"/>
      <c r="BE1563" s="10"/>
      <c r="BF1563" s="10"/>
      <c r="BG1563" s="10"/>
      <c r="BH1563" s="10"/>
      <c r="BI1563" s="10"/>
      <c r="BL1563" s="10"/>
      <c r="BM1563" s="10"/>
      <c r="BN1563" s="10"/>
      <c r="BO1563" s="10"/>
      <c r="BP1563" s="10"/>
      <c r="BQ1563" s="10"/>
      <c r="BR1563" s="10"/>
      <c r="BU1563" s="66"/>
    </row>
    <row r="1564" spans="22:73" s="6" customFormat="1" x14ac:dyDescent="0.3">
      <c r="V1564" s="21"/>
      <c r="W1564" s="22"/>
      <c r="X1564" s="22"/>
      <c r="Y1564" s="22"/>
      <c r="Z1564" s="22"/>
      <c r="AA1564" s="22"/>
      <c r="AB1564" s="10"/>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C1564" s="10"/>
      <c r="BD1564" s="10"/>
      <c r="BE1564" s="10"/>
      <c r="BF1564" s="10"/>
      <c r="BG1564" s="10"/>
      <c r="BH1564" s="10"/>
      <c r="BI1564" s="10"/>
      <c r="BL1564" s="10"/>
      <c r="BM1564" s="10"/>
      <c r="BN1564" s="10"/>
      <c r="BO1564" s="10"/>
      <c r="BP1564" s="10"/>
      <c r="BQ1564" s="10"/>
      <c r="BR1564" s="10"/>
      <c r="BU1564" s="66"/>
    </row>
    <row r="1565" spans="22:73" s="6" customFormat="1" x14ac:dyDescent="0.3">
      <c r="V1565" s="21"/>
      <c r="W1565" s="22"/>
      <c r="X1565" s="22"/>
      <c r="Y1565" s="22"/>
      <c r="Z1565" s="22"/>
      <c r="AA1565" s="22"/>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C1565" s="10"/>
      <c r="BD1565" s="10"/>
      <c r="BE1565" s="10"/>
      <c r="BF1565" s="10"/>
      <c r="BG1565" s="10"/>
      <c r="BH1565" s="10"/>
      <c r="BI1565" s="10"/>
      <c r="BL1565" s="10"/>
      <c r="BM1565" s="10"/>
      <c r="BN1565" s="10"/>
      <c r="BO1565" s="10"/>
      <c r="BP1565" s="10"/>
      <c r="BQ1565" s="10"/>
      <c r="BR1565" s="10"/>
      <c r="BU1565" s="66"/>
    </row>
    <row r="1566" spans="22:73" s="6" customFormat="1" x14ac:dyDescent="0.3">
      <c r="V1566" s="21"/>
      <c r="W1566" s="22"/>
      <c r="X1566" s="22"/>
      <c r="Y1566" s="22"/>
      <c r="Z1566" s="22"/>
      <c r="AA1566" s="22"/>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C1566" s="10"/>
      <c r="BD1566" s="10"/>
      <c r="BE1566" s="10"/>
      <c r="BF1566" s="10"/>
      <c r="BG1566" s="10"/>
      <c r="BH1566" s="10"/>
      <c r="BI1566" s="10"/>
      <c r="BL1566" s="10"/>
      <c r="BM1566" s="10"/>
      <c r="BN1566" s="10"/>
      <c r="BO1566" s="10"/>
      <c r="BP1566" s="10"/>
      <c r="BQ1566" s="10"/>
      <c r="BR1566" s="10"/>
      <c r="BU1566" s="66"/>
    </row>
    <row r="1567" spans="22:73" s="6" customFormat="1" x14ac:dyDescent="0.3">
      <c r="V1567" s="21"/>
      <c r="W1567" s="22"/>
      <c r="X1567" s="22"/>
      <c r="Y1567" s="22"/>
      <c r="Z1567" s="22"/>
      <c r="AA1567" s="22"/>
      <c r="AB1567" s="10"/>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C1567" s="10"/>
      <c r="BD1567" s="10"/>
      <c r="BE1567" s="10"/>
      <c r="BF1567" s="10"/>
      <c r="BG1567" s="10"/>
      <c r="BH1567" s="10"/>
      <c r="BI1567" s="10"/>
      <c r="BL1567" s="10"/>
      <c r="BM1567" s="10"/>
      <c r="BN1567" s="10"/>
      <c r="BO1567" s="10"/>
      <c r="BP1567" s="10"/>
      <c r="BQ1567" s="10"/>
      <c r="BR1567" s="10"/>
      <c r="BU1567" s="66"/>
    </row>
    <row r="1568" spans="22:73" s="6" customFormat="1" x14ac:dyDescent="0.3">
      <c r="V1568" s="21"/>
      <c r="W1568" s="22"/>
      <c r="X1568" s="22"/>
      <c r="Y1568" s="22"/>
      <c r="Z1568" s="22"/>
      <c r="AA1568" s="22"/>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C1568" s="10"/>
      <c r="BD1568" s="10"/>
      <c r="BE1568" s="10"/>
      <c r="BF1568" s="10"/>
      <c r="BG1568" s="10"/>
      <c r="BH1568" s="10"/>
      <c r="BI1568" s="10"/>
      <c r="BL1568" s="10"/>
      <c r="BM1568" s="10"/>
      <c r="BN1568" s="10"/>
      <c r="BO1568" s="10"/>
      <c r="BP1568" s="10"/>
      <c r="BQ1568" s="10"/>
      <c r="BR1568" s="10"/>
      <c r="BU1568" s="66"/>
    </row>
    <row r="1569" spans="22:73" s="6" customFormat="1" x14ac:dyDescent="0.3">
      <c r="V1569" s="21"/>
      <c r="W1569" s="22"/>
      <c r="X1569" s="22"/>
      <c r="Y1569" s="22"/>
      <c r="Z1569" s="22"/>
      <c r="AA1569" s="22"/>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C1569" s="10"/>
      <c r="BD1569" s="10"/>
      <c r="BE1569" s="10"/>
      <c r="BF1569" s="10"/>
      <c r="BG1569" s="10"/>
      <c r="BH1569" s="10"/>
      <c r="BI1569" s="10"/>
      <c r="BL1569" s="10"/>
      <c r="BM1569" s="10"/>
      <c r="BN1569" s="10"/>
      <c r="BO1569" s="10"/>
      <c r="BP1569" s="10"/>
      <c r="BQ1569" s="10"/>
      <c r="BR1569" s="10"/>
      <c r="BU1569" s="66"/>
    </row>
    <row r="1570" spans="22:73" s="6" customFormat="1" x14ac:dyDescent="0.3">
      <c r="V1570" s="21"/>
      <c r="W1570" s="22"/>
      <c r="X1570" s="22"/>
      <c r="Y1570" s="22"/>
      <c r="Z1570" s="22"/>
      <c r="AA1570" s="22"/>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C1570" s="10"/>
      <c r="BD1570" s="10"/>
      <c r="BE1570" s="10"/>
      <c r="BF1570" s="10"/>
      <c r="BG1570" s="10"/>
      <c r="BH1570" s="10"/>
      <c r="BI1570" s="10"/>
      <c r="BL1570" s="10"/>
      <c r="BM1570" s="10"/>
      <c r="BN1570" s="10"/>
      <c r="BO1570" s="10"/>
      <c r="BP1570" s="10"/>
      <c r="BQ1570" s="10"/>
      <c r="BR1570" s="10"/>
      <c r="BU1570" s="66"/>
    </row>
    <row r="1571" spans="22:73" s="6" customFormat="1" x14ac:dyDescent="0.3">
      <c r="V1571" s="21"/>
      <c r="W1571" s="22"/>
      <c r="X1571" s="22"/>
      <c r="Y1571" s="22"/>
      <c r="Z1571" s="22"/>
      <c r="AA1571" s="22"/>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C1571" s="10"/>
      <c r="BD1571" s="10"/>
      <c r="BE1571" s="10"/>
      <c r="BF1571" s="10"/>
      <c r="BG1571" s="10"/>
      <c r="BH1571" s="10"/>
      <c r="BI1571" s="10"/>
      <c r="BL1571" s="10"/>
      <c r="BM1571" s="10"/>
      <c r="BN1571" s="10"/>
      <c r="BO1571" s="10"/>
      <c r="BP1571" s="10"/>
      <c r="BQ1571" s="10"/>
      <c r="BR1571" s="10"/>
      <c r="BU1571" s="66"/>
    </row>
    <row r="1572" spans="22:73" s="6" customFormat="1" x14ac:dyDescent="0.3">
      <c r="V1572" s="21"/>
      <c r="W1572" s="22"/>
      <c r="X1572" s="22"/>
      <c r="Y1572" s="22"/>
      <c r="Z1572" s="22"/>
      <c r="AA1572" s="22"/>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C1572" s="10"/>
      <c r="BD1572" s="10"/>
      <c r="BE1572" s="10"/>
      <c r="BF1572" s="10"/>
      <c r="BG1572" s="10"/>
      <c r="BH1572" s="10"/>
      <c r="BI1572" s="10"/>
      <c r="BL1572" s="10"/>
      <c r="BM1572" s="10"/>
      <c r="BN1572" s="10"/>
      <c r="BO1572" s="10"/>
      <c r="BP1572" s="10"/>
      <c r="BQ1572" s="10"/>
      <c r="BR1572" s="10"/>
      <c r="BU1572" s="66"/>
    </row>
    <row r="1573" spans="22:73" s="6" customFormat="1" x14ac:dyDescent="0.3">
      <c r="V1573" s="21"/>
      <c r="W1573" s="22"/>
      <c r="X1573" s="22"/>
      <c r="Y1573" s="22"/>
      <c r="Z1573" s="22"/>
      <c r="AA1573" s="22"/>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C1573" s="10"/>
      <c r="BD1573" s="10"/>
      <c r="BE1573" s="10"/>
      <c r="BF1573" s="10"/>
      <c r="BG1573" s="10"/>
      <c r="BH1573" s="10"/>
      <c r="BI1573" s="10"/>
      <c r="BL1573" s="10"/>
      <c r="BM1573" s="10"/>
      <c r="BN1573" s="10"/>
      <c r="BO1573" s="10"/>
      <c r="BP1573" s="10"/>
      <c r="BQ1573" s="10"/>
      <c r="BR1573" s="10"/>
      <c r="BU1573" s="66"/>
    </row>
    <row r="1574" spans="22:73" s="6" customFormat="1" x14ac:dyDescent="0.3">
      <c r="V1574" s="21"/>
      <c r="W1574" s="22"/>
      <c r="X1574" s="22"/>
      <c r="Y1574" s="22"/>
      <c r="Z1574" s="22"/>
      <c r="AA1574" s="22"/>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C1574" s="10"/>
      <c r="BD1574" s="10"/>
      <c r="BE1574" s="10"/>
      <c r="BF1574" s="10"/>
      <c r="BG1574" s="10"/>
      <c r="BH1574" s="10"/>
      <c r="BI1574" s="10"/>
      <c r="BL1574" s="10"/>
      <c r="BM1574" s="10"/>
      <c r="BN1574" s="10"/>
      <c r="BO1574" s="10"/>
      <c r="BP1574" s="10"/>
      <c r="BQ1574" s="10"/>
      <c r="BR1574" s="10"/>
      <c r="BU1574" s="66"/>
    </row>
    <row r="1575" spans="22:73" s="6" customFormat="1" x14ac:dyDescent="0.3">
      <c r="V1575" s="21"/>
      <c r="W1575" s="22"/>
      <c r="X1575" s="22"/>
      <c r="Y1575" s="22"/>
      <c r="Z1575" s="22"/>
      <c r="AA1575" s="22"/>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C1575" s="10"/>
      <c r="BD1575" s="10"/>
      <c r="BE1575" s="10"/>
      <c r="BF1575" s="10"/>
      <c r="BG1575" s="10"/>
      <c r="BH1575" s="10"/>
      <c r="BI1575" s="10"/>
      <c r="BL1575" s="10"/>
      <c r="BM1575" s="10"/>
      <c r="BN1575" s="10"/>
      <c r="BO1575" s="10"/>
      <c r="BP1575" s="10"/>
      <c r="BQ1575" s="10"/>
      <c r="BR1575" s="10"/>
      <c r="BU1575" s="66"/>
    </row>
    <row r="1576" spans="22:73" s="6" customFormat="1" x14ac:dyDescent="0.3">
      <c r="V1576" s="21"/>
      <c r="W1576" s="22"/>
      <c r="X1576" s="22"/>
      <c r="Y1576" s="22"/>
      <c r="Z1576" s="22"/>
      <c r="AA1576" s="22"/>
      <c r="AB1576" s="10"/>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C1576" s="10"/>
      <c r="BD1576" s="10"/>
      <c r="BE1576" s="10"/>
      <c r="BF1576" s="10"/>
      <c r="BG1576" s="10"/>
      <c r="BH1576" s="10"/>
      <c r="BI1576" s="10"/>
      <c r="BL1576" s="10"/>
      <c r="BM1576" s="10"/>
      <c r="BN1576" s="10"/>
      <c r="BO1576" s="10"/>
      <c r="BP1576" s="10"/>
      <c r="BQ1576" s="10"/>
      <c r="BR1576" s="10"/>
      <c r="BU1576" s="66"/>
    </row>
    <row r="1577" spans="22:73" s="6" customFormat="1" x14ac:dyDescent="0.3">
      <c r="V1577" s="21"/>
      <c r="W1577" s="22"/>
      <c r="X1577" s="22"/>
      <c r="Y1577" s="22"/>
      <c r="Z1577" s="22"/>
      <c r="AA1577" s="22"/>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C1577" s="10"/>
      <c r="BD1577" s="10"/>
      <c r="BE1577" s="10"/>
      <c r="BF1577" s="10"/>
      <c r="BG1577" s="10"/>
      <c r="BH1577" s="10"/>
      <c r="BI1577" s="10"/>
      <c r="BL1577" s="10"/>
      <c r="BM1577" s="10"/>
      <c r="BN1577" s="10"/>
      <c r="BO1577" s="10"/>
      <c r="BP1577" s="10"/>
      <c r="BQ1577" s="10"/>
      <c r="BR1577" s="10"/>
      <c r="BU1577" s="66"/>
    </row>
    <row r="1578" spans="22:73" s="6" customFormat="1" x14ac:dyDescent="0.3">
      <c r="V1578" s="21"/>
      <c r="W1578" s="22"/>
      <c r="X1578" s="22"/>
      <c r="Y1578" s="22"/>
      <c r="Z1578" s="22"/>
      <c r="AA1578" s="22"/>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C1578" s="10"/>
      <c r="BD1578" s="10"/>
      <c r="BE1578" s="10"/>
      <c r="BF1578" s="10"/>
      <c r="BG1578" s="10"/>
      <c r="BH1578" s="10"/>
      <c r="BI1578" s="10"/>
      <c r="BL1578" s="10"/>
      <c r="BM1578" s="10"/>
      <c r="BN1578" s="10"/>
      <c r="BO1578" s="10"/>
      <c r="BP1578" s="10"/>
      <c r="BQ1578" s="10"/>
      <c r="BR1578" s="10"/>
      <c r="BU1578" s="66"/>
    </row>
    <row r="1579" spans="22:73" s="6" customFormat="1" x14ac:dyDescent="0.3">
      <c r="V1579" s="21"/>
      <c r="W1579" s="22"/>
      <c r="X1579" s="22"/>
      <c r="Y1579" s="22"/>
      <c r="Z1579" s="22"/>
      <c r="AA1579" s="22"/>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C1579" s="10"/>
      <c r="BD1579" s="10"/>
      <c r="BE1579" s="10"/>
      <c r="BF1579" s="10"/>
      <c r="BG1579" s="10"/>
      <c r="BH1579" s="10"/>
      <c r="BI1579" s="10"/>
      <c r="BL1579" s="10"/>
      <c r="BM1579" s="10"/>
      <c r="BN1579" s="10"/>
      <c r="BO1579" s="10"/>
      <c r="BP1579" s="10"/>
      <c r="BQ1579" s="10"/>
      <c r="BR1579" s="10"/>
      <c r="BU1579" s="66"/>
    </row>
    <row r="1580" spans="22:73" s="6" customFormat="1" x14ac:dyDescent="0.3">
      <c r="V1580" s="21"/>
      <c r="W1580" s="22"/>
      <c r="X1580" s="22"/>
      <c r="Y1580" s="22"/>
      <c r="Z1580" s="22"/>
      <c r="AA1580" s="22"/>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C1580" s="10"/>
      <c r="BD1580" s="10"/>
      <c r="BE1580" s="10"/>
      <c r="BF1580" s="10"/>
      <c r="BG1580" s="10"/>
      <c r="BH1580" s="10"/>
      <c r="BI1580" s="10"/>
      <c r="BL1580" s="10"/>
      <c r="BM1580" s="10"/>
      <c r="BN1580" s="10"/>
      <c r="BO1580" s="10"/>
      <c r="BP1580" s="10"/>
      <c r="BQ1580" s="10"/>
      <c r="BR1580" s="10"/>
      <c r="BU1580" s="66"/>
    </row>
    <row r="1581" spans="22:73" s="6" customFormat="1" x14ac:dyDescent="0.3">
      <c r="V1581" s="21"/>
      <c r="W1581" s="22"/>
      <c r="X1581" s="22"/>
      <c r="Y1581" s="22"/>
      <c r="Z1581" s="22"/>
      <c r="AA1581" s="22"/>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C1581" s="10"/>
      <c r="BD1581" s="10"/>
      <c r="BE1581" s="10"/>
      <c r="BF1581" s="10"/>
      <c r="BG1581" s="10"/>
      <c r="BH1581" s="10"/>
      <c r="BI1581" s="10"/>
      <c r="BL1581" s="10"/>
      <c r="BM1581" s="10"/>
      <c r="BN1581" s="10"/>
      <c r="BO1581" s="10"/>
      <c r="BP1581" s="10"/>
      <c r="BQ1581" s="10"/>
      <c r="BR1581" s="10"/>
      <c r="BU1581" s="66"/>
    </row>
    <row r="1582" spans="22:73" s="6" customFormat="1" x14ac:dyDescent="0.3">
      <c r="V1582" s="21"/>
      <c r="W1582" s="22"/>
      <c r="X1582" s="22"/>
      <c r="Y1582" s="22"/>
      <c r="Z1582" s="22"/>
      <c r="AA1582" s="22"/>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C1582" s="10"/>
      <c r="BD1582" s="10"/>
      <c r="BE1582" s="10"/>
      <c r="BF1582" s="10"/>
      <c r="BG1582" s="10"/>
      <c r="BH1582" s="10"/>
      <c r="BI1582" s="10"/>
      <c r="BL1582" s="10"/>
      <c r="BM1582" s="10"/>
      <c r="BN1582" s="10"/>
      <c r="BO1582" s="10"/>
      <c r="BP1582" s="10"/>
      <c r="BQ1582" s="10"/>
      <c r="BR1582" s="10"/>
      <c r="BU1582" s="66"/>
    </row>
    <row r="1583" spans="22:73" s="6" customFormat="1" x14ac:dyDescent="0.3">
      <c r="V1583" s="21"/>
      <c r="W1583" s="22"/>
      <c r="X1583" s="22"/>
      <c r="Y1583" s="22"/>
      <c r="Z1583" s="22"/>
      <c r="AA1583" s="22"/>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C1583" s="10"/>
      <c r="BD1583" s="10"/>
      <c r="BE1583" s="10"/>
      <c r="BF1583" s="10"/>
      <c r="BG1583" s="10"/>
      <c r="BH1583" s="10"/>
      <c r="BI1583" s="10"/>
      <c r="BL1583" s="10"/>
      <c r="BM1583" s="10"/>
      <c r="BN1583" s="10"/>
      <c r="BO1583" s="10"/>
      <c r="BP1583" s="10"/>
      <c r="BQ1583" s="10"/>
      <c r="BR1583" s="10"/>
      <c r="BU1583" s="66"/>
    </row>
    <row r="1584" spans="22:73" s="6" customFormat="1" x14ac:dyDescent="0.3">
      <c r="V1584" s="21"/>
      <c r="W1584" s="22"/>
      <c r="X1584" s="22"/>
      <c r="Y1584" s="22"/>
      <c r="Z1584" s="22"/>
      <c r="AA1584" s="22"/>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C1584" s="10"/>
      <c r="BD1584" s="10"/>
      <c r="BE1584" s="10"/>
      <c r="BF1584" s="10"/>
      <c r="BG1584" s="10"/>
      <c r="BH1584" s="10"/>
      <c r="BI1584" s="10"/>
      <c r="BL1584" s="10"/>
      <c r="BM1584" s="10"/>
      <c r="BN1584" s="10"/>
      <c r="BO1584" s="10"/>
      <c r="BP1584" s="10"/>
      <c r="BQ1584" s="10"/>
      <c r="BR1584" s="10"/>
      <c r="BU1584" s="66"/>
    </row>
    <row r="1585" spans="22:73" s="6" customFormat="1" x14ac:dyDescent="0.3">
      <c r="V1585" s="21"/>
      <c r="W1585" s="22"/>
      <c r="X1585" s="22"/>
      <c r="Y1585" s="22"/>
      <c r="Z1585" s="22"/>
      <c r="AA1585" s="22"/>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C1585" s="10"/>
      <c r="BD1585" s="10"/>
      <c r="BE1585" s="10"/>
      <c r="BF1585" s="10"/>
      <c r="BG1585" s="10"/>
      <c r="BH1585" s="10"/>
      <c r="BI1585" s="10"/>
      <c r="BL1585" s="10"/>
      <c r="BM1585" s="10"/>
      <c r="BN1585" s="10"/>
      <c r="BO1585" s="10"/>
      <c r="BP1585" s="10"/>
      <c r="BQ1585" s="10"/>
      <c r="BR1585" s="10"/>
      <c r="BU1585" s="66"/>
    </row>
    <row r="1586" spans="22:73" s="6" customFormat="1" x14ac:dyDescent="0.3">
      <c r="V1586" s="21"/>
      <c r="W1586" s="22"/>
      <c r="X1586" s="22"/>
      <c r="Y1586" s="22"/>
      <c r="Z1586" s="22"/>
      <c r="AA1586" s="22"/>
      <c r="AB1586" s="10"/>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C1586" s="10"/>
      <c r="BD1586" s="10"/>
      <c r="BE1586" s="10"/>
      <c r="BF1586" s="10"/>
      <c r="BG1586" s="10"/>
      <c r="BH1586" s="10"/>
      <c r="BI1586" s="10"/>
      <c r="BL1586" s="10"/>
      <c r="BM1586" s="10"/>
      <c r="BN1586" s="10"/>
      <c r="BO1586" s="10"/>
      <c r="BP1586" s="10"/>
      <c r="BQ1586" s="10"/>
      <c r="BR1586" s="10"/>
      <c r="BU1586" s="66"/>
    </row>
    <row r="1587" spans="22:73" s="6" customFormat="1" x14ac:dyDescent="0.3">
      <c r="V1587" s="21"/>
      <c r="W1587" s="22"/>
      <c r="X1587" s="22"/>
      <c r="Y1587" s="22"/>
      <c r="Z1587" s="22"/>
      <c r="AA1587" s="22"/>
      <c r="AB1587" s="10"/>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C1587" s="10"/>
      <c r="BD1587" s="10"/>
      <c r="BE1587" s="10"/>
      <c r="BF1587" s="10"/>
      <c r="BG1587" s="10"/>
      <c r="BH1587" s="10"/>
      <c r="BI1587" s="10"/>
      <c r="BL1587" s="10"/>
      <c r="BM1587" s="10"/>
      <c r="BN1587" s="10"/>
      <c r="BO1587" s="10"/>
      <c r="BP1587" s="10"/>
      <c r="BQ1587" s="10"/>
      <c r="BR1587" s="10"/>
      <c r="BU1587" s="66"/>
    </row>
    <row r="1588" spans="22:73" s="6" customFormat="1" x14ac:dyDescent="0.3">
      <c r="V1588" s="21"/>
      <c r="W1588" s="22"/>
      <c r="X1588" s="22"/>
      <c r="Y1588" s="22"/>
      <c r="Z1588" s="22"/>
      <c r="AA1588" s="22"/>
      <c r="AB1588" s="10"/>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C1588" s="10"/>
      <c r="BD1588" s="10"/>
      <c r="BE1588" s="10"/>
      <c r="BF1588" s="10"/>
      <c r="BG1588" s="10"/>
      <c r="BH1588" s="10"/>
      <c r="BI1588" s="10"/>
      <c r="BL1588" s="10"/>
      <c r="BM1588" s="10"/>
      <c r="BN1588" s="10"/>
      <c r="BO1588" s="10"/>
      <c r="BP1588" s="10"/>
      <c r="BQ1588" s="10"/>
      <c r="BR1588" s="10"/>
      <c r="BU1588" s="66"/>
    </row>
    <row r="1589" spans="22:73" s="6" customFormat="1" x14ac:dyDescent="0.3">
      <c r="V1589" s="21"/>
      <c r="W1589" s="22"/>
      <c r="X1589" s="22"/>
      <c r="Y1589" s="22"/>
      <c r="Z1589" s="22"/>
      <c r="AA1589" s="22"/>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C1589" s="10"/>
      <c r="BD1589" s="10"/>
      <c r="BE1589" s="10"/>
      <c r="BF1589" s="10"/>
      <c r="BG1589" s="10"/>
      <c r="BH1589" s="10"/>
      <c r="BI1589" s="10"/>
      <c r="BL1589" s="10"/>
      <c r="BM1589" s="10"/>
      <c r="BN1589" s="10"/>
      <c r="BO1589" s="10"/>
      <c r="BP1589" s="10"/>
      <c r="BQ1589" s="10"/>
      <c r="BR1589" s="10"/>
      <c r="BU1589" s="66"/>
    </row>
    <row r="1590" spans="22:73" s="6" customFormat="1" x14ac:dyDescent="0.3">
      <c r="V1590" s="21"/>
      <c r="W1590" s="22"/>
      <c r="X1590" s="22"/>
      <c r="Y1590" s="22"/>
      <c r="Z1590" s="22"/>
      <c r="AA1590" s="22"/>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C1590" s="10"/>
      <c r="BD1590" s="10"/>
      <c r="BE1590" s="10"/>
      <c r="BF1590" s="10"/>
      <c r="BG1590" s="10"/>
      <c r="BH1590" s="10"/>
      <c r="BI1590" s="10"/>
      <c r="BL1590" s="10"/>
      <c r="BM1590" s="10"/>
      <c r="BN1590" s="10"/>
      <c r="BO1590" s="10"/>
      <c r="BP1590" s="10"/>
      <c r="BQ1590" s="10"/>
      <c r="BR1590" s="10"/>
      <c r="BU1590" s="66"/>
    </row>
    <row r="1591" spans="22:73" s="6" customFormat="1" x14ac:dyDescent="0.3">
      <c r="V1591" s="21"/>
      <c r="W1591" s="22"/>
      <c r="X1591" s="22"/>
      <c r="Y1591" s="22"/>
      <c r="Z1591" s="22"/>
      <c r="AA1591" s="22"/>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C1591" s="10"/>
      <c r="BD1591" s="10"/>
      <c r="BE1591" s="10"/>
      <c r="BF1591" s="10"/>
      <c r="BG1591" s="10"/>
      <c r="BH1591" s="10"/>
      <c r="BI1591" s="10"/>
      <c r="BL1591" s="10"/>
      <c r="BM1591" s="10"/>
      <c r="BN1591" s="10"/>
      <c r="BO1591" s="10"/>
      <c r="BP1591" s="10"/>
      <c r="BQ1591" s="10"/>
      <c r="BR1591" s="10"/>
      <c r="BU1591" s="66"/>
    </row>
    <row r="1592" spans="22:73" s="6" customFormat="1" x14ac:dyDescent="0.3">
      <c r="V1592" s="21"/>
      <c r="W1592" s="22"/>
      <c r="X1592" s="22"/>
      <c r="Y1592" s="22"/>
      <c r="Z1592" s="22"/>
      <c r="AA1592" s="22"/>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C1592" s="10"/>
      <c r="BD1592" s="10"/>
      <c r="BE1592" s="10"/>
      <c r="BF1592" s="10"/>
      <c r="BG1592" s="10"/>
      <c r="BH1592" s="10"/>
      <c r="BI1592" s="10"/>
      <c r="BL1592" s="10"/>
      <c r="BM1592" s="10"/>
      <c r="BN1592" s="10"/>
      <c r="BO1592" s="10"/>
      <c r="BP1592" s="10"/>
      <c r="BQ1592" s="10"/>
      <c r="BR1592" s="10"/>
      <c r="BU1592" s="66"/>
    </row>
    <row r="1593" spans="22:73" s="6" customFormat="1" x14ac:dyDescent="0.3">
      <c r="V1593" s="21"/>
      <c r="W1593" s="22"/>
      <c r="X1593" s="22"/>
      <c r="Y1593" s="22"/>
      <c r="Z1593" s="22"/>
      <c r="AA1593" s="22"/>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C1593" s="10"/>
      <c r="BD1593" s="10"/>
      <c r="BE1593" s="10"/>
      <c r="BF1593" s="10"/>
      <c r="BG1593" s="10"/>
      <c r="BH1593" s="10"/>
      <c r="BI1593" s="10"/>
      <c r="BL1593" s="10"/>
      <c r="BM1593" s="10"/>
      <c r="BN1593" s="10"/>
      <c r="BO1593" s="10"/>
      <c r="BP1593" s="10"/>
      <c r="BQ1593" s="10"/>
      <c r="BR1593" s="10"/>
      <c r="BU1593" s="66"/>
    </row>
    <row r="1594" spans="22:73" s="6" customFormat="1" x14ac:dyDescent="0.3">
      <c r="V1594" s="21"/>
      <c r="W1594" s="22"/>
      <c r="X1594" s="22"/>
      <c r="Y1594" s="22"/>
      <c r="Z1594" s="22"/>
      <c r="AA1594" s="22"/>
      <c r="AB1594" s="10"/>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C1594" s="10"/>
      <c r="BD1594" s="10"/>
      <c r="BE1594" s="10"/>
      <c r="BF1594" s="10"/>
      <c r="BG1594" s="10"/>
      <c r="BH1594" s="10"/>
      <c r="BI1594" s="10"/>
      <c r="BL1594" s="10"/>
      <c r="BM1594" s="10"/>
      <c r="BN1594" s="10"/>
      <c r="BO1594" s="10"/>
      <c r="BP1594" s="10"/>
      <c r="BQ1594" s="10"/>
      <c r="BR1594" s="10"/>
      <c r="BU1594" s="66"/>
    </row>
    <row r="1595" spans="22:73" s="6" customFormat="1" x14ac:dyDescent="0.3">
      <c r="V1595" s="21"/>
      <c r="W1595" s="22"/>
      <c r="X1595" s="22"/>
      <c r="Y1595" s="22"/>
      <c r="Z1595" s="22"/>
      <c r="AA1595" s="22"/>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C1595" s="10"/>
      <c r="BD1595" s="10"/>
      <c r="BE1595" s="10"/>
      <c r="BF1595" s="10"/>
      <c r="BG1595" s="10"/>
      <c r="BH1595" s="10"/>
      <c r="BI1595" s="10"/>
      <c r="BL1595" s="10"/>
      <c r="BM1595" s="10"/>
      <c r="BN1595" s="10"/>
      <c r="BO1595" s="10"/>
      <c r="BP1595" s="10"/>
      <c r="BQ1595" s="10"/>
      <c r="BR1595" s="10"/>
      <c r="BU1595" s="66"/>
    </row>
    <row r="1596" spans="22:73" s="6" customFormat="1" x14ac:dyDescent="0.3">
      <c r="V1596" s="21"/>
      <c r="W1596" s="22"/>
      <c r="X1596" s="22"/>
      <c r="Y1596" s="22"/>
      <c r="Z1596" s="22"/>
      <c r="AA1596" s="22"/>
      <c r="AB1596" s="10"/>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C1596" s="10"/>
      <c r="BD1596" s="10"/>
      <c r="BE1596" s="10"/>
      <c r="BF1596" s="10"/>
      <c r="BG1596" s="10"/>
      <c r="BH1596" s="10"/>
      <c r="BI1596" s="10"/>
      <c r="BL1596" s="10"/>
      <c r="BM1596" s="10"/>
      <c r="BN1596" s="10"/>
      <c r="BO1596" s="10"/>
      <c r="BP1596" s="10"/>
      <c r="BQ1596" s="10"/>
      <c r="BR1596" s="10"/>
      <c r="BU1596" s="66"/>
    </row>
    <row r="1597" spans="22:73" s="6" customFormat="1" x14ac:dyDescent="0.3">
      <c r="V1597" s="21"/>
      <c r="W1597" s="22"/>
      <c r="X1597" s="22"/>
      <c r="Y1597" s="22"/>
      <c r="Z1597" s="22"/>
      <c r="AA1597" s="22"/>
      <c r="AB1597" s="10"/>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C1597" s="10"/>
      <c r="BD1597" s="10"/>
      <c r="BE1597" s="10"/>
      <c r="BF1597" s="10"/>
      <c r="BG1597" s="10"/>
      <c r="BH1597" s="10"/>
      <c r="BI1597" s="10"/>
      <c r="BL1597" s="10"/>
      <c r="BM1597" s="10"/>
      <c r="BN1597" s="10"/>
      <c r="BO1597" s="10"/>
      <c r="BP1597" s="10"/>
      <c r="BQ1597" s="10"/>
      <c r="BR1597" s="10"/>
      <c r="BU1597" s="66"/>
    </row>
    <row r="1598" spans="22:73" s="6" customFormat="1" x14ac:dyDescent="0.3">
      <c r="V1598" s="21"/>
      <c r="W1598" s="22"/>
      <c r="X1598" s="22"/>
      <c r="Y1598" s="22"/>
      <c r="Z1598" s="22"/>
      <c r="AA1598" s="22"/>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C1598" s="10"/>
      <c r="BD1598" s="10"/>
      <c r="BE1598" s="10"/>
      <c r="BF1598" s="10"/>
      <c r="BG1598" s="10"/>
      <c r="BH1598" s="10"/>
      <c r="BI1598" s="10"/>
      <c r="BL1598" s="10"/>
      <c r="BM1598" s="10"/>
      <c r="BN1598" s="10"/>
      <c r="BO1598" s="10"/>
      <c r="BP1598" s="10"/>
      <c r="BQ1598" s="10"/>
      <c r="BR1598" s="10"/>
      <c r="BU1598" s="66"/>
    </row>
    <row r="1599" spans="22:73" s="6" customFormat="1" x14ac:dyDescent="0.3">
      <c r="V1599" s="21"/>
      <c r="W1599" s="22"/>
      <c r="X1599" s="22"/>
      <c r="Y1599" s="22"/>
      <c r="Z1599" s="22"/>
      <c r="AA1599" s="22"/>
      <c r="AB1599" s="10"/>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C1599" s="10"/>
      <c r="BD1599" s="10"/>
      <c r="BE1599" s="10"/>
      <c r="BF1599" s="10"/>
      <c r="BG1599" s="10"/>
      <c r="BH1599" s="10"/>
      <c r="BI1599" s="10"/>
      <c r="BL1599" s="10"/>
      <c r="BM1599" s="10"/>
      <c r="BN1599" s="10"/>
      <c r="BO1599" s="10"/>
      <c r="BP1599" s="10"/>
      <c r="BQ1599" s="10"/>
      <c r="BR1599" s="10"/>
      <c r="BU1599" s="66"/>
    </row>
    <row r="1600" spans="22:73" s="6" customFormat="1" x14ac:dyDescent="0.3">
      <c r="V1600" s="21"/>
      <c r="W1600" s="22"/>
      <c r="X1600" s="22"/>
      <c r="Y1600" s="22"/>
      <c r="Z1600" s="22"/>
      <c r="AA1600" s="22"/>
      <c r="AB1600" s="10"/>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C1600" s="10"/>
      <c r="BD1600" s="10"/>
      <c r="BE1600" s="10"/>
      <c r="BF1600" s="10"/>
      <c r="BG1600" s="10"/>
      <c r="BH1600" s="10"/>
      <c r="BI1600" s="10"/>
      <c r="BL1600" s="10"/>
      <c r="BM1600" s="10"/>
      <c r="BN1600" s="10"/>
      <c r="BO1600" s="10"/>
      <c r="BP1600" s="10"/>
      <c r="BQ1600" s="10"/>
      <c r="BR1600" s="10"/>
      <c r="BU1600" s="66"/>
    </row>
    <row r="1601" spans="22:73" s="6" customFormat="1" x14ac:dyDescent="0.3">
      <c r="V1601" s="21"/>
      <c r="W1601" s="22"/>
      <c r="X1601" s="22"/>
      <c r="Y1601" s="22"/>
      <c r="Z1601" s="22"/>
      <c r="AA1601" s="22"/>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C1601" s="10"/>
      <c r="BD1601" s="10"/>
      <c r="BE1601" s="10"/>
      <c r="BF1601" s="10"/>
      <c r="BG1601" s="10"/>
      <c r="BH1601" s="10"/>
      <c r="BI1601" s="10"/>
      <c r="BL1601" s="10"/>
      <c r="BM1601" s="10"/>
      <c r="BN1601" s="10"/>
      <c r="BO1601" s="10"/>
      <c r="BP1601" s="10"/>
      <c r="BQ1601" s="10"/>
      <c r="BR1601" s="10"/>
      <c r="BU1601" s="66"/>
    </row>
    <row r="1602" spans="22:73" s="6" customFormat="1" x14ac:dyDescent="0.3">
      <c r="V1602" s="21"/>
      <c r="W1602" s="22"/>
      <c r="X1602" s="22"/>
      <c r="Y1602" s="22"/>
      <c r="Z1602" s="22"/>
      <c r="AA1602" s="22"/>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C1602" s="10"/>
      <c r="BD1602" s="10"/>
      <c r="BE1602" s="10"/>
      <c r="BF1602" s="10"/>
      <c r="BG1602" s="10"/>
      <c r="BH1602" s="10"/>
      <c r="BI1602" s="10"/>
      <c r="BL1602" s="10"/>
      <c r="BM1602" s="10"/>
      <c r="BN1602" s="10"/>
      <c r="BO1602" s="10"/>
      <c r="BP1602" s="10"/>
      <c r="BQ1602" s="10"/>
      <c r="BR1602" s="10"/>
      <c r="BU1602" s="66"/>
    </row>
    <row r="1603" spans="22:73" s="6" customFormat="1" x14ac:dyDescent="0.3">
      <c r="V1603" s="21"/>
      <c r="W1603" s="22"/>
      <c r="X1603" s="22"/>
      <c r="Y1603" s="22"/>
      <c r="Z1603" s="22"/>
      <c r="AA1603" s="22"/>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C1603" s="10"/>
      <c r="BD1603" s="10"/>
      <c r="BE1603" s="10"/>
      <c r="BF1603" s="10"/>
      <c r="BG1603" s="10"/>
      <c r="BH1603" s="10"/>
      <c r="BI1603" s="10"/>
      <c r="BL1603" s="10"/>
      <c r="BM1603" s="10"/>
      <c r="BN1603" s="10"/>
      <c r="BO1603" s="10"/>
      <c r="BP1603" s="10"/>
      <c r="BQ1603" s="10"/>
      <c r="BR1603" s="10"/>
      <c r="BU1603" s="66"/>
    </row>
    <row r="1604" spans="22:73" s="6" customFormat="1" x14ac:dyDescent="0.3">
      <c r="V1604" s="21"/>
      <c r="W1604" s="22"/>
      <c r="X1604" s="22"/>
      <c r="Y1604" s="22"/>
      <c r="Z1604" s="22"/>
      <c r="AA1604" s="22"/>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C1604" s="10"/>
      <c r="BD1604" s="10"/>
      <c r="BE1604" s="10"/>
      <c r="BF1604" s="10"/>
      <c r="BG1604" s="10"/>
      <c r="BH1604" s="10"/>
      <c r="BI1604" s="10"/>
      <c r="BL1604" s="10"/>
      <c r="BM1604" s="10"/>
      <c r="BN1604" s="10"/>
      <c r="BO1604" s="10"/>
      <c r="BP1604" s="10"/>
      <c r="BQ1604" s="10"/>
      <c r="BR1604" s="10"/>
      <c r="BU1604" s="66"/>
    </row>
    <row r="1605" spans="22:73" s="6" customFormat="1" x14ac:dyDescent="0.3">
      <c r="V1605" s="21"/>
      <c r="W1605" s="22"/>
      <c r="X1605" s="22"/>
      <c r="Y1605" s="22"/>
      <c r="Z1605" s="22"/>
      <c r="AA1605" s="22"/>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C1605" s="10"/>
      <c r="BD1605" s="10"/>
      <c r="BE1605" s="10"/>
      <c r="BF1605" s="10"/>
      <c r="BG1605" s="10"/>
      <c r="BH1605" s="10"/>
      <c r="BI1605" s="10"/>
      <c r="BL1605" s="10"/>
      <c r="BM1605" s="10"/>
      <c r="BN1605" s="10"/>
      <c r="BO1605" s="10"/>
      <c r="BP1605" s="10"/>
      <c r="BQ1605" s="10"/>
      <c r="BR1605" s="10"/>
      <c r="BU1605" s="66"/>
    </row>
    <row r="1606" spans="22:73" s="6" customFormat="1" x14ac:dyDescent="0.3">
      <c r="V1606" s="21"/>
      <c r="W1606" s="22"/>
      <c r="X1606" s="22"/>
      <c r="Y1606" s="22"/>
      <c r="Z1606" s="22"/>
      <c r="AA1606" s="22"/>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C1606" s="10"/>
      <c r="BD1606" s="10"/>
      <c r="BE1606" s="10"/>
      <c r="BF1606" s="10"/>
      <c r="BG1606" s="10"/>
      <c r="BH1606" s="10"/>
      <c r="BI1606" s="10"/>
      <c r="BL1606" s="10"/>
      <c r="BM1606" s="10"/>
      <c r="BN1606" s="10"/>
      <c r="BO1606" s="10"/>
      <c r="BP1606" s="10"/>
      <c r="BQ1606" s="10"/>
      <c r="BR1606" s="10"/>
      <c r="BU1606" s="66"/>
    </row>
    <row r="1607" spans="22:73" s="6" customFormat="1" x14ac:dyDescent="0.3">
      <c r="V1607" s="21"/>
      <c r="W1607" s="22"/>
      <c r="X1607" s="22"/>
      <c r="Y1607" s="22"/>
      <c r="Z1607" s="22"/>
      <c r="AA1607" s="22"/>
      <c r="AB1607" s="10"/>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C1607" s="10"/>
      <c r="BD1607" s="10"/>
      <c r="BE1607" s="10"/>
      <c r="BF1607" s="10"/>
      <c r="BG1607" s="10"/>
      <c r="BH1607" s="10"/>
      <c r="BI1607" s="10"/>
      <c r="BL1607" s="10"/>
      <c r="BM1607" s="10"/>
      <c r="BN1607" s="10"/>
      <c r="BO1607" s="10"/>
      <c r="BP1607" s="10"/>
      <c r="BQ1607" s="10"/>
      <c r="BR1607" s="10"/>
      <c r="BU1607" s="66"/>
    </row>
    <row r="1608" spans="22:73" s="6" customFormat="1" x14ac:dyDescent="0.3">
      <c r="V1608" s="21"/>
      <c r="W1608" s="22"/>
      <c r="X1608" s="22"/>
      <c r="Y1608" s="22"/>
      <c r="Z1608" s="22"/>
      <c r="AA1608" s="22"/>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C1608" s="10"/>
      <c r="BD1608" s="10"/>
      <c r="BE1608" s="10"/>
      <c r="BF1608" s="10"/>
      <c r="BG1608" s="10"/>
      <c r="BH1608" s="10"/>
      <c r="BI1608" s="10"/>
      <c r="BL1608" s="10"/>
      <c r="BM1608" s="10"/>
      <c r="BN1608" s="10"/>
      <c r="BO1608" s="10"/>
      <c r="BP1608" s="10"/>
      <c r="BQ1608" s="10"/>
      <c r="BR1608" s="10"/>
      <c r="BU1608" s="66"/>
    </row>
    <row r="1609" spans="22:73" s="6" customFormat="1" x14ac:dyDescent="0.3">
      <c r="V1609" s="21"/>
      <c r="W1609" s="22"/>
      <c r="X1609" s="22"/>
      <c r="Y1609" s="22"/>
      <c r="Z1609" s="22"/>
      <c r="AA1609" s="22"/>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C1609" s="10"/>
      <c r="BD1609" s="10"/>
      <c r="BE1609" s="10"/>
      <c r="BF1609" s="10"/>
      <c r="BG1609" s="10"/>
      <c r="BH1609" s="10"/>
      <c r="BI1609" s="10"/>
      <c r="BL1609" s="10"/>
      <c r="BM1609" s="10"/>
      <c r="BN1609" s="10"/>
      <c r="BO1609" s="10"/>
      <c r="BP1609" s="10"/>
      <c r="BQ1609" s="10"/>
      <c r="BR1609" s="10"/>
      <c r="BU1609" s="66"/>
    </row>
    <row r="1610" spans="22:73" s="6" customFormat="1" x14ac:dyDescent="0.3">
      <c r="V1610" s="21"/>
      <c r="W1610" s="22"/>
      <c r="X1610" s="22"/>
      <c r="Y1610" s="22"/>
      <c r="Z1610" s="22"/>
      <c r="AA1610" s="22"/>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C1610" s="10"/>
      <c r="BD1610" s="10"/>
      <c r="BE1610" s="10"/>
      <c r="BF1610" s="10"/>
      <c r="BG1610" s="10"/>
      <c r="BH1610" s="10"/>
      <c r="BI1610" s="10"/>
      <c r="BL1610" s="10"/>
      <c r="BM1610" s="10"/>
      <c r="BN1610" s="10"/>
      <c r="BO1610" s="10"/>
      <c r="BP1610" s="10"/>
      <c r="BQ1610" s="10"/>
      <c r="BR1610" s="10"/>
      <c r="BU1610" s="66"/>
    </row>
    <row r="1611" spans="22:73" s="6" customFormat="1" x14ac:dyDescent="0.3">
      <c r="V1611" s="21"/>
      <c r="W1611" s="22"/>
      <c r="X1611" s="22"/>
      <c r="Y1611" s="22"/>
      <c r="Z1611" s="22"/>
      <c r="AA1611" s="22"/>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C1611" s="10"/>
      <c r="BD1611" s="10"/>
      <c r="BE1611" s="10"/>
      <c r="BF1611" s="10"/>
      <c r="BG1611" s="10"/>
      <c r="BH1611" s="10"/>
      <c r="BI1611" s="10"/>
      <c r="BL1611" s="10"/>
      <c r="BM1611" s="10"/>
      <c r="BN1611" s="10"/>
      <c r="BO1611" s="10"/>
      <c r="BP1611" s="10"/>
      <c r="BQ1611" s="10"/>
      <c r="BR1611" s="10"/>
      <c r="BU1611" s="66"/>
    </row>
    <row r="1612" spans="22:73" s="6" customFormat="1" x14ac:dyDescent="0.3">
      <c r="V1612" s="21"/>
      <c r="W1612" s="22"/>
      <c r="X1612" s="22"/>
      <c r="Y1612" s="22"/>
      <c r="Z1612" s="22"/>
      <c r="AA1612" s="22"/>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C1612" s="10"/>
      <c r="BD1612" s="10"/>
      <c r="BE1612" s="10"/>
      <c r="BF1612" s="10"/>
      <c r="BG1612" s="10"/>
      <c r="BH1612" s="10"/>
      <c r="BI1612" s="10"/>
      <c r="BL1612" s="10"/>
      <c r="BM1612" s="10"/>
      <c r="BN1612" s="10"/>
      <c r="BO1612" s="10"/>
      <c r="BP1612" s="10"/>
      <c r="BQ1612" s="10"/>
      <c r="BR1612" s="10"/>
      <c r="BU1612" s="66"/>
    </row>
    <row r="1613" spans="22:73" s="6" customFormat="1" x14ac:dyDescent="0.3">
      <c r="V1613" s="21"/>
      <c r="W1613" s="22"/>
      <c r="X1613" s="22"/>
      <c r="Y1613" s="22"/>
      <c r="Z1613" s="22"/>
      <c r="AA1613" s="22"/>
      <c r="AB1613" s="10"/>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C1613" s="10"/>
      <c r="BD1613" s="10"/>
      <c r="BE1613" s="10"/>
      <c r="BF1613" s="10"/>
      <c r="BG1613" s="10"/>
      <c r="BH1613" s="10"/>
      <c r="BI1613" s="10"/>
      <c r="BL1613" s="10"/>
      <c r="BM1613" s="10"/>
      <c r="BN1613" s="10"/>
      <c r="BO1613" s="10"/>
      <c r="BP1613" s="10"/>
      <c r="BQ1613" s="10"/>
      <c r="BR1613" s="10"/>
      <c r="BU1613" s="66"/>
    </row>
    <row r="1614" spans="22:73" s="6" customFormat="1" x14ac:dyDescent="0.3">
      <c r="V1614" s="21"/>
      <c r="W1614" s="22"/>
      <c r="X1614" s="22"/>
      <c r="Y1614" s="22"/>
      <c r="Z1614" s="22"/>
      <c r="AA1614" s="22"/>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C1614" s="10"/>
      <c r="BD1614" s="10"/>
      <c r="BE1614" s="10"/>
      <c r="BF1614" s="10"/>
      <c r="BG1614" s="10"/>
      <c r="BH1614" s="10"/>
      <c r="BI1614" s="10"/>
      <c r="BL1614" s="10"/>
      <c r="BM1614" s="10"/>
      <c r="BN1614" s="10"/>
      <c r="BO1614" s="10"/>
      <c r="BP1614" s="10"/>
      <c r="BQ1614" s="10"/>
      <c r="BR1614" s="10"/>
      <c r="BU1614" s="66"/>
    </row>
    <row r="1615" spans="22:73" s="6" customFormat="1" x14ac:dyDescent="0.3">
      <c r="V1615" s="21"/>
      <c r="W1615" s="22"/>
      <c r="X1615" s="22"/>
      <c r="Y1615" s="22"/>
      <c r="Z1615" s="22"/>
      <c r="AA1615" s="22"/>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C1615" s="10"/>
      <c r="BD1615" s="10"/>
      <c r="BE1615" s="10"/>
      <c r="BF1615" s="10"/>
      <c r="BG1615" s="10"/>
      <c r="BH1615" s="10"/>
      <c r="BI1615" s="10"/>
      <c r="BL1615" s="10"/>
      <c r="BM1615" s="10"/>
      <c r="BN1615" s="10"/>
      <c r="BO1615" s="10"/>
      <c r="BP1615" s="10"/>
      <c r="BQ1615" s="10"/>
      <c r="BR1615" s="10"/>
      <c r="BU1615" s="66"/>
    </row>
    <row r="1616" spans="22:73" s="6" customFormat="1" x14ac:dyDescent="0.3">
      <c r="V1616" s="21"/>
      <c r="W1616" s="22"/>
      <c r="X1616" s="22"/>
      <c r="Y1616" s="22"/>
      <c r="Z1616" s="22"/>
      <c r="AA1616" s="22"/>
      <c r="AB1616" s="10"/>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C1616" s="10"/>
      <c r="BD1616" s="10"/>
      <c r="BE1616" s="10"/>
      <c r="BF1616" s="10"/>
      <c r="BG1616" s="10"/>
      <c r="BH1616" s="10"/>
      <c r="BI1616" s="10"/>
      <c r="BL1616" s="10"/>
      <c r="BM1616" s="10"/>
      <c r="BN1616" s="10"/>
      <c r="BO1616" s="10"/>
      <c r="BP1616" s="10"/>
      <c r="BQ1616" s="10"/>
      <c r="BR1616" s="10"/>
      <c r="BU1616" s="66"/>
    </row>
    <row r="1617" spans="22:73" s="6" customFormat="1" x14ac:dyDescent="0.3">
      <c r="V1617" s="21"/>
      <c r="W1617" s="22"/>
      <c r="X1617" s="22"/>
      <c r="Y1617" s="22"/>
      <c r="Z1617" s="22"/>
      <c r="AA1617" s="22"/>
      <c r="AB1617" s="10"/>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C1617" s="10"/>
      <c r="BD1617" s="10"/>
      <c r="BE1617" s="10"/>
      <c r="BF1617" s="10"/>
      <c r="BG1617" s="10"/>
      <c r="BH1617" s="10"/>
      <c r="BI1617" s="10"/>
      <c r="BL1617" s="10"/>
      <c r="BM1617" s="10"/>
      <c r="BN1617" s="10"/>
      <c r="BO1617" s="10"/>
      <c r="BP1617" s="10"/>
      <c r="BQ1617" s="10"/>
      <c r="BR1617" s="10"/>
      <c r="BU1617" s="66"/>
    </row>
    <row r="1618" spans="22:73" s="6" customFormat="1" x14ac:dyDescent="0.3">
      <c r="V1618" s="21"/>
      <c r="W1618" s="22"/>
      <c r="X1618" s="22"/>
      <c r="Y1618" s="22"/>
      <c r="Z1618" s="22"/>
      <c r="AA1618" s="22"/>
      <c r="AB1618" s="10"/>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C1618" s="10"/>
      <c r="BD1618" s="10"/>
      <c r="BE1618" s="10"/>
      <c r="BF1618" s="10"/>
      <c r="BG1618" s="10"/>
      <c r="BH1618" s="10"/>
      <c r="BI1618" s="10"/>
      <c r="BL1618" s="10"/>
      <c r="BM1618" s="10"/>
      <c r="BN1618" s="10"/>
      <c r="BO1618" s="10"/>
      <c r="BP1618" s="10"/>
      <c r="BQ1618" s="10"/>
      <c r="BR1618" s="10"/>
      <c r="BU1618" s="66"/>
    </row>
    <row r="1619" spans="22:73" s="6" customFormat="1" x14ac:dyDescent="0.3">
      <c r="V1619" s="21"/>
      <c r="W1619" s="22"/>
      <c r="X1619" s="22"/>
      <c r="Y1619" s="22"/>
      <c r="Z1619" s="22"/>
      <c r="AA1619" s="22"/>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C1619" s="10"/>
      <c r="BD1619" s="10"/>
      <c r="BE1619" s="10"/>
      <c r="BF1619" s="10"/>
      <c r="BG1619" s="10"/>
      <c r="BH1619" s="10"/>
      <c r="BI1619" s="10"/>
      <c r="BL1619" s="10"/>
      <c r="BM1619" s="10"/>
      <c r="BN1619" s="10"/>
      <c r="BO1619" s="10"/>
      <c r="BP1619" s="10"/>
      <c r="BQ1619" s="10"/>
      <c r="BR1619" s="10"/>
      <c r="BU1619" s="66"/>
    </row>
    <row r="1620" spans="22:73" s="6" customFormat="1" x14ac:dyDescent="0.3">
      <c r="V1620" s="21"/>
      <c r="W1620" s="22"/>
      <c r="X1620" s="22"/>
      <c r="Y1620" s="22"/>
      <c r="Z1620" s="22"/>
      <c r="AA1620" s="22"/>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C1620" s="10"/>
      <c r="BD1620" s="10"/>
      <c r="BE1620" s="10"/>
      <c r="BF1620" s="10"/>
      <c r="BG1620" s="10"/>
      <c r="BH1620" s="10"/>
      <c r="BI1620" s="10"/>
      <c r="BL1620" s="10"/>
      <c r="BM1620" s="10"/>
      <c r="BN1620" s="10"/>
      <c r="BO1620" s="10"/>
      <c r="BP1620" s="10"/>
      <c r="BQ1620" s="10"/>
      <c r="BR1620" s="10"/>
      <c r="BU1620" s="66"/>
    </row>
    <row r="1621" spans="22:73" s="6" customFormat="1" x14ac:dyDescent="0.3">
      <c r="V1621" s="21"/>
      <c r="W1621" s="22"/>
      <c r="X1621" s="22"/>
      <c r="Y1621" s="22"/>
      <c r="Z1621" s="22"/>
      <c r="AA1621" s="22"/>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C1621" s="10"/>
      <c r="BD1621" s="10"/>
      <c r="BE1621" s="10"/>
      <c r="BF1621" s="10"/>
      <c r="BG1621" s="10"/>
      <c r="BH1621" s="10"/>
      <c r="BI1621" s="10"/>
      <c r="BL1621" s="10"/>
      <c r="BM1621" s="10"/>
      <c r="BN1621" s="10"/>
      <c r="BO1621" s="10"/>
      <c r="BP1621" s="10"/>
      <c r="BQ1621" s="10"/>
      <c r="BR1621" s="10"/>
      <c r="BU1621" s="66"/>
    </row>
    <row r="1622" spans="22:73" s="6" customFormat="1" x14ac:dyDescent="0.3">
      <c r="V1622" s="21"/>
      <c r="W1622" s="22"/>
      <c r="X1622" s="22"/>
      <c r="Y1622" s="22"/>
      <c r="Z1622" s="22"/>
      <c r="AA1622" s="22"/>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C1622" s="10"/>
      <c r="BD1622" s="10"/>
      <c r="BE1622" s="10"/>
      <c r="BF1622" s="10"/>
      <c r="BG1622" s="10"/>
      <c r="BH1622" s="10"/>
      <c r="BI1622" s="10"/>
      <c r="BL1622" s="10"/>
      <c r="BM1622" s="10"/>
      <c r="BN1622" s="10"/>
      <c r="BO1622" s="10"/>
      <c r="BP1622" s="10"/>
      <c r="BQ1622" s="10"/>
      <c r="BR1622" s="10"/>
      <c r="BU1622" s="66"/>
    </row>
    <row r="1623" spans="22:73" s="6" customFormat="1" x14ac:dyDescent="0.3">
      <c r="V1623" s="21"/>
      <c r="W1623" s="22"/>
      <c r="X1623" s="22"/>
      <c r="Y1623" s="22"/>
      <c r="Z1623" s="22"/>
      <c r="AA1623" s="22"/>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C1623" s="10"/>
      <c r="BD1623" s="10"/>
      <c r="BE1623" s="10"/>
      <c r="BF1623" s="10"/>
      <c r="BG1623" s="10"/>
      <c r="BH1623" s="10"/>
      <c r="BI1623" s="10"/>
      <c r="BL1623" s="10"/>
      <c r="BM1623" s="10"/>
      <c r="BN1623" s="10"/>
      <c r="BO1623" s="10"/>
      <c r="BP1623" s="10"/>
      <c r="BQ1623" s="10"/>
      <c r="BR1623" s="10"/>
      <c r="BU1623" s="66"/>
    </row>
    <row r="1624" spans="22:73" s="6" customFormat="1" x14ac:dyDescent="0.3">
      <c r="V1624" s="21"/>
      <c r="W1624" s="22"/>
      <c r="X1624" s="22"/>
      <c r="Y1624" s="22"/>
      <c r="Z1624" s="22"/>
      <c r="AA1624" s="22"/>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C1624" s="10"/>
      <c r="BD1624" s="10"/>
      <c r="BE1624" s="10"/>
      <c r="BF1624" s="10"/>
      <c r="BG1624" s="10"/>
      <c r="BH1624" s="10"/>
      <c r="BI1624" s="10"/>
      <c r="BL1624" s="10"/>
      <c r="BM1624" s="10"/>
      <c r="BN1624" s="10"/>
      <c r="BO1624" s="10"/>
      <c r="BP1624" s="10"/>
      <c r="BQ1624" s="10"/>
      <c r="BR1624" s="10"/>
      <c r="BU1624" s="66"/>
    </row>
    <row r="1625" spans="22:73" s="6" customFormat="1" x14ac:dyDescent="0.3">
      <c r="V1625" s="21"/>
      <c r="W1625" s="22"/>
      <c r="X1625" s="22"/>
      <c r="Y1625" s="22"/>
      <c r="Z1625" s="22"/>
      <c r="AA1625" s="22"/>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C1625" s="10"/>
      <c r="BD1625" s="10"/>
      <c r="BE1625" s="10"/>
      <c r="BF1625" s="10"/>
      <c r="BG1625" s="10"/>
      <c r="BH1625" s="10"/>
      <c r="BI1625" s="10"/>
      <c r="BL1625" s="10"/>
      <c r="BM1625" s="10"/>
      <c r="BN1625" s="10"/>
      <c r="BO1625" s="10"/>
      <c r="BP1625" s="10"/>
      <c r="BQ1625" s="10"/>
      <c r="BR1625" s="10"/>
      <c r="BU1625" s="66"/>
    </row>
    <row r="1626" spans="22:73" s="6" customFormat="1" x14ac:dyDescent="0.3">
      <c r="V1626" s="21"/>
      <c r="W1626" s="22"/>
      <c r="X1626" s="22"/>
      <c r="Y1626" s="22"/>
      <c r="Z1626" s="22"/>
      <c r="AA1626" s="22"/>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C1626" s="10"/>
      <c r="BD1626" s="10"/>
      <c r="BE1626" s="10"/>
      <c r="BF1626" s="10"/>
      <c r="BG1626" s="10"/>
      <c r="BH1626" s="10"/>
      <c r="BI1626" s="10"/>
      <c r="BL1626" s="10"/>
      <c r="BM1626" s="10"/>
      <c r="BN1626" s="10"/>
      <c r="BO1626" s="10"/>
      <c r="BP1626" s="10"/>
      <c r="BQ1626" s="10"/>
      <c r="BR1626" s="10"/>
      <c r="BU1626" s="66"/>
    </row>
    <row r="1627" spans="22:73" s="6" customFormat="1" x14ac:dyDescent="0.3">
      <c r="V1627" s="21"/>
      <c r="W1627" s="22"/>
      <c r="X1627" s="22"/>
      <c r="Y1627" s="22"/>
      <c r="Z1627" s="22"/>
      <c r="AA1627" s="22"/>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C1627" s="10"/>
      <c r="BD1627" s="10"/>
      <c r="BE1627" s="10"/>
      <c r="BF1627" s="10"/>
      <c r="BG1627" s="10"/>
      <c r="BH1627" s="10"/>
      <c r="BI1627" s="10"/>
      <c r="BL1627" s="10"/>
      <c r="BM1627" s="10"/>
      <c r="BN1627" s="10"/>
      <c r="BO1627" s="10"/>
      <c r="BP1627" s="10"/>
      <c r="BQ1627" s="10"/>
      <c r="BR1627" s="10"/>
      <c r="BU1627" s="66"/>
    </row>
    <row r="1628" spans="22:73" s="6" customFormat="1" x14ac:dyDescent="0.3">
      <c r="V1628" s="21"/>
      <c r="W1628" s="22"/>
      <c r="X1628" s="22"/>
      <c r="Y1628" s="22"/>
      <c r="Z1628" s="22"/>
      <c r="AA1628" s="22"/>
      <c r="AB1628" s="10"/>
      <c r="AC1628" s="10"/>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C1628" s="10"/>
      <c r="BD1628" s="10"/>
      <c r="BE1628" s="10"/>
      <c r="BF1628" s="10"/>
      <c r="BG1628" s="10"/>
      <c r="BH1628" s="10"/>
      <c r="BI1628" s="10"/>
      <c r="BL1628" s="10"/>
      <c r="BM1628" s="10"/>
      <c r="BN1628" s="10"/>
      <c r="BO1628" s="10"/>
      <c r="BP1628" s="10"/>
      <c r="BQ1628" s="10"/>
      <c r="BR1628" s="10"/>
      <c r="BU1628" s="66"/>
    </row>
    <row r="1629" spans="22:73" s="6" customFormat="1" x14ac:dyDescent="0.3">
      <c r="V1629" s="21"/>
      <c r="W1629" s="22"/>
      <c r="X1629" s="22"/>
      <c r="Y1629" s="22"/>
      <c r="Z1629" s="22"/>
      <c r="AA1629" s="22"/>
      <c r="AB1629" s="10"/>
      <c r="AC1629" s="10"/>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C1629" s="10"/>
      <c r="BD1629" s="10"/>
      <c r="BE1629" s="10"/>
      <c r="BF1629" s="10"/>
      <c r="BG1629" s="10"/>
      <c r="BH1629" s="10"/>
      <c r="BI1629" s="10"/>
      <c r="BL1629" s="10"/>
      <c r="BM1629" s="10"/>
      <c r="BN1629" s="10"/>
      <c r="BO1629" s="10"/>
      <c r="BP1629" s="10"/>
      <c r="BQ1629" s="10"/>
      <c r="BR1629" s="10"/>
      <c r="BU1629" s="66"/>
    </row>
    <row r="1630" spans="22:73" s="6" customFormat="1" x14ac:dyDescent="0.3">
      <c r="V1630" s="21"/>
      <c r="W1630" s="22"/>
      <c r="X1630" s="22"/>
      <c r="Y1630" s="22"/>
      <c r="Z1630" s="22"/>
      <c r="AA1630" s="22"/>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C1630" s="10"/>
      <c r="BD1630" s="10"/>
      <c r="BE1630" s="10"/>
      <c r="BF1630" s="10"/>
      <c r="BG1630" s="10"/>
      <c r="BH1630" s="10"/>
      <c r="BI1630" s="10"/>
      <c r="BL1630" s="10"/>
      <c r="BM1630" s="10"/>
      <c r="BN1630" s="10"/>
      <c r="BO1630" s="10"/>
      <c r="BP1630" s="10"/>
      <c r="BQ1630" s="10"/>
      <c r="BR1630" s="10"/>
      <c r="BU1630" s="66"/>
    </row>
    <row r="1631" spans="22:73" s="6" customFormat="1" x14ac:dyDescent="0.3">
      <c r="V1631" s="21"/>
      <c r="W1631" s="22"/>
      <c r="X1631" s="22"/>
      <c r="Y1631" s="22"/>
      <c r="Z1631" s="22"/>
      <c r="AA1631" s="22"/>
      <c r="AB1631" s="10"/>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C1631" s="10"/>
      <c r="BD1631" s="10"/>
      <c r="BE1631" s="10"/>
      <c r="BF1631" s="10"/>
      <c r="BG1631" s="10"/>
      <c r="BH1631" s="10"/>
      <c r="BI1631" s="10"/>
      <c r="BL1631" s="10"/>
      <c r="BM1631" s="10"/>
      <c r="BN1631" s="10"/>
      <c r="BO1631" s="10"/>
      <c r="BP1631" s="10"/>
      <c r="BQ1631" s="10"/>
      <c r="BR1631" s="10"/>
      <c r="BU1631" s="66"/>
    </row>
    <row r="1632" spans="22:73" s="6" customFormat="1" x14ac:dyDescent="0.3">
      <c r="V1632" s="21"/>
      <c r="W1632" s="22"/>
      <c r="X1632" s="22"/>
      <c r="Y1632" s="22"/>
      <c r="Z1632" s="22"/>
      <c r="AA1632" s="22"/>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C1632" s="10"/>
      <c r="BD1632" s="10"/>
      <c r="BE1632" s="10"/>
      <c r="BF1632" s="10"/>
      <c r="BG1632" s="10"/>
      <c r="BH1632" s="10"/>
      <c r="BI1632" s="10"/>
      <c r="BL1632" s="10"/>
      <c r="BM1632" s="10"/>
      <c r="BN1632" s="10"/>
      <c r="BO1632" s="10"/>
      <c r="BP1632" s="10"/>
      <c r="BQ1632" s="10"/>
      <c r="BR1632" s="10"/>
      <c r="BU1632" s="66"/>
    </row>
    <row r="1633" spans="22:73" s="6" customFormat="1" x14ac:dyDescent="0.3">
      <c r="V1633" s="21"/>
      <c r="W1633" s="22"/>
      <c r="X1633" s="22"/>
      <c r="Y1633" s="22"/>
      <c r="Z1633" s="22"/>
      <c r="AA1633" s="22"/>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C1633" s="10"/>
      <c r="BD1633" s="10"/>
      <c r="BE1633" s="10"/>
      <c r="BF1633" s="10"/>
      <c r="BG1633" s="10"/>
      <c r="BH1633" s="10"/>
      <c r="BI1633" s="10"/>
      <c r="BL1633" s="10"/>
      <c r="BM1633" s="10"/>
      <c r="BN1633" s="10"/>
      <c r="BO1633" s="10"/>
      <c r="BP1633" s="10"/>
      <c r="BQ1633" s="10"/>
      <c r="BR1633" s="10"/>
      <c r="BU1633" s="66"/>
    </row>
    <row r="1634" spans="22:73" s="6" customFormat="1" x14ac:dyDescent="0.3">
      <c r="V1634" s="21"/>
      <c r="W1634" s="22"/>
      <c r="X1634" s="22"/>
      <c r="Y1634" s="22"/>
      <c r="Z1634" s="22"/>
      <c r="AA1634" s="22"/>
      <c r="AB1634" s="10"/>
      <c r="AC1634" s="10"/>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C1634" s="10"/>
      <c r="BD1634" s="10"/>
      <c r="BE1634" s="10"/>
      <c r="BF1634" s="10"/>
      <c r="BG1634" s="10"/>
      <c r="BH1634" s="10"/>
      <c r="BI1634" s="10"/>
      <c r="BL1634" s="10"/>
      <c r="BM1634" s="10"/>
      <c r="BN1634" s="10"/>
      <c r="BO1634" s="10"/>
      <c r="BP1634" s="10"/>
      <c r="BQ1634" s="10"/>
      <c r="BR1634" s="10"/>
      <c r="BU1634" s="66"/>
    </row>
    <row r="1635" spans="22:73" s="6" customFormat="1" x14ac:dyDescent="0.3">
      <c r="V1635" s="21"/>
      <c r="W1635" s="22"/>
      <c r="X1635" s="22"/>
      <c r="Y1635" s="22"/>
      <c r="Z1635" s="22"/>
      <c r="AA1635" s="22"/>
      <c r="AB1635" s="10"/>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C1635" s="10"/>
      <c r="BD1635" s="10"/>
      <c r="BE1635" s="10"/>
      <c r="BF1635" s="10"/>
      <c r="BG1635" s="10"/>
      <c r="BH1635" s="10"/>
      <c r="BI1635" s="10"/>
      <c r="BL1635" s="10"/>
      <c r="BM1635" s="10"/>
      <c r="BN1635" s="10"/>
      <c r="BO1635" s="10"/>
      <c r="BP1635" s="10"/>
      <c r="BQ1635" s="10"/>
      <c r="BR1635" s="10"/>
      <c r="BU1635" s="66"/>
    </row>
    <row r="1636" spans="22:73" s="6" customFormat="1" x14ac:dyDescent="0.3">
      <c r="V1636" s="21"/>
      <c r="W1636" s="22"/>
      <c r="X1636" s="22"/>
      <c r="Y1636" s="22"/>
      <c r="Z1636" s="22"/>
      <c r="AA1636" s="22"/>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C1636" s="10"/>
      <c r="BD1636" s="10"/>
      <c r="BE1636" s="10"/>
      <c r="BF1636" s="10"/>
      <c r="BG1636" s="10"/>
      <c r="BH1636" s="10"/>
      <c r="BI1636" s="10"/>
      <c r="BL1636" s="10"/>
      <c r="BM1636" s="10"/>
      <c r="BN1636" s="10"/>
      <c r="BO1636" s="10"/>
      <c r="BP1636" s="10"/>
      <c r="BQ1636" s="10"/>
      <c r="BR1636" s="10"/>
      <c r="BU1636" s="66"/>
    </row>
    <row r="1637" spans="22:73" s="6" customFormat="1" x14ac:dyDescent="0.3">
      <c r="V1637" s="21"/>
      <c r="W1637" s="22"/>
      <c r="X1637" s="22"/>
      <c r="Y1637" s="22"/>
      <c r="Z1637" s="22"/>
      <c r="AA1637" s="22"/>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C1637" s="10"/>
      <c r="BD1637" s="10"/>
      <c r="BE1637" s="10"/>
      <c r="BF1637" s="10"/>
      <c r="BG1637" s="10"/>
      <c r="BH1637" s="10"/>
      <c r="BI1637" s="10"/>
      <c r="BL1637" s="10"/>
      <c r="BM1637" s="10"/>
      <c r="BN1637" s="10"/>
      <c r="BO1637" s="10"/>
      <c r="BP1637" s="10"/>
      <c r="BQ1637" s="10"/>
      <c r="BR1637" s="10"/>
      <c r="BU1637" s="66"/>
    </row>
    <row r="1638" spans="22:73" s="6" customFormat="1" x14ac:dyDescent="0.3">
      <c r="V1638" s="21"/>
      <c r="W1638" s="22"/>
      <c r="X1638" s="22"/>
      <c r="Y1638" s="22"/>
      <c r="Z1638" s="22"/>
      <c r="AA1638" s="22"/>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C1638" s="10"/>
      <c r="BD1638" s="10"/>
      <c r="BE1638" s="10"/>
      <c r="BF1638" s="10"/>
      <c r="BG1638" s="10"/>
      <c r="BH1638" s="10"/>
      <c r="BI1638" s="10"/>
      <c r="BL1638" s="10"/>
      <c r="BM1638" s="10"/>
      <c r="BN1638" s="10"/>
      <c r="BO1638" s="10"/>
      <c r="BP1638" s="10"/>
      <c r="BQ1638" s="10"/>
      <c r="BR1638" s="10"/>
      <c r="BU1638" s="66"/>
    </row>
    <row r="1639" spans="22:73" s="6" customFormat="1" x14ac:dyDescent="0.3">
      <c r="V1639" s="21"/>
      <c r="W1639" s="22"/>
      <c r="X1639" s="22"/>
      <c r="Y1639" s="22"/>
      <c r="Z1639" s="22"/>
      <c r="AA1639" s="22"/>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C1639" s="10"/>
      <c r="BD1639" s="10"/>
      <c r="BE1639" s="10"/>
      <c r="BF1639" s="10"/>
      <c r="BG1639" s="10"/>
      <c r="BH1639" s="10"/>
      <c r="BI1639" s="10"/>
      <c r="BL1639" s="10"/>
      <c r="BM1639" s="10"/>
      <c r="BN1639" s="10"/>
      <c r="BO1639" s="10"/>
      <c r="BP1639" s="10"/>
      <c r="BQ1639" s="10"/>
      <c r="BR1639" s="10"/>
      <c r="BU1639" s="66"/>
    </row>
    <row r="1640" spans="22:73" s="6" customFormat="1" x14ac:dyDescent="0.3">
      <c r="V1640" s="21"/>
      <c r="W1640" s="22"/>
      <c r="X1640" s="22"/>
      <c r="Y1640" s="22"/>
      <c r="Z1640" s="22"/>
      <c r="AA1640" s="22"/>
      <c r="AB1640" s="10"/>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C1640" s="10"/>
      <c r="BD1640" s="10"/>
      <c r="BE1640" s="10"/>
      <c r="BF1640" s="10"/>
      <c r="BG1640" s="10"/>
      <c r="BH1640" s="10"/>
      <c r="BI1640" s="10"/>
      <c r="BL1640" s="10"/>
      <c r="BM1640" s="10"/>
      <c r="BN1640" s="10"/>
      <c r="BO1640" s="10"/>
      <c r="BP1640" s="10"/>
      <c r="BQ1640" s="10"/>
      <c r="BR1640" s="10"/>
      <c r="BU1640" s="66"/>
    </row>
    <row r="1641" spans="22:73" s="6" customFormat="1" x14ac:dyDescent="0.3">
      <c r="V1641" s="21"/>
      <c r="W1641" s="22"/>
      <c r="X1641" s="22"/>
      <c r="Y1641" s="22"/>
      <c r="Z1641" s="22"/>
      <c r="AA1641" s="22"/>
      <c r="AB1641" s="10"/>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C1641" s="10"/>
      <c r="BD1641" s="10"/>
      <c r="BE1641" s="10"/>
      <c r="BF1641" s="10"/>
      <c r="BG1641" s="10"/>
      <c r="BH1641" s="10"/>
      <c r="BI1641" s="10"/>
      <c r="BL1641" s="10"/>
      <c r="BM1641" s="10"/>
      <c r="BN1641" s="10"/>
      <c r="BO1641" s="10"/>
      <c r="BP1641" s="10"/>
      <c r="BQ1641" s="10"/>
      <c r="BR1641" s="10"/>
      <c r="BU1641" s="66"/>
    </row>
    <row r="1642" spans="22:73" s="6" customFormat="1" x14ac:dyDescent="0.3">
      <c r="V1642" s="21"/>
      <c r="W1642" s="22"/>
      <c r="X1642" s="22"/>
      <c r="Y1642" s="22"/>
      <c r="Z1642" s="22"/>
      <c r="AA1642" s="22"/>
      <c r="AB1642" s="10"/>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C1642" s="10"/>
      <c r="BD1642" s="10"/>
      <c r="BE1642" s="10"/>
      <c r="BF1642" s="10"/>
      <c r="BG1642" s="10"/>
      <c r="BH1642" s="10"/>
      <c r="BI1642" s="10"/>
      <c r="BL1642" s="10"/>
      <c r="BM1642" s="10"/>
      <c r="BN1642" s="10"/>
      <c r="BO1642" s="10"/>
      <c r="BP1642" s="10"/>
      <c r="BQ1642" s="10"/>
      <c r="BR1642" s="10"/>
      <c r="BU1642" s="66"/>
    </row>
    <row r="1643" spans="22:73" s="6" customFormat="1" x14ac:dyDescent="0.3">
      <c r="V1643" s="21"/>
      <c r="W1643" s="22"/>
      <c r="X1643" s="22"/>
      <c r="Y1643" s="22"/>
      <c r="Z1643" s="22"/>
      <c r="AA1643" s="22"/>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C1643" s="10"/>
      <c r="BD1643" s="10"/>
      <c r="BE1643" s="10"/>
      <c r="BF1643" s="10"/>
      <c r="BG1643" s="10"/>
      <c r="BH1643" s="10"/>
      <c r="BI1643" s="10"/>
      <c r="BL1643" s="10"/>
      <c r="BM1643" s="10"/>
      <c r="BN1643" s="10"/>
      <c r="BO1643" s="10"/>
      <c r="BP1643" s="10"/>
      <c r="BQ1643" s="10"/>
      <c r="BR1643" s="10"/>
      <c r="BU1643" s="66"/>
    </row>
    <row r="1644" spans="22:73" s="6" customFormat="1" x14ac:dyDescent="0.3">
      <c r="V1644" s="21"/>
      <c r="W1644" s="22"/>
      <c r="X1644" s="22"/>
      <c r="Y1644" s="22"/>
      <c r="Z1644" s="22"/>
      <c r="AA1644" s="22"/>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C1644" s="10"/>
      <c r="BD1644" s="10"/>
      <c r="BE1644" s="10"/>
      <c r="BF1644" s="10"/>
      <c r="BG1644" s="10"/>
      <c r="BH1644" s="10"/>
      <c r="BI1644" s="10"/>
      <c r="BL1644" s="10"/>
      <c r="BM1644" s="10"/>
      <c r="BN1644" s="10"/>
      <c r="BO1644" s="10"/>
      <c r="BP1644" s="10"/>
      <c r="BQ1644" s="10"/>
      <c r="BR1644" s="10"/>
      <c r="BU1644" s="66"/>
    </row>
    <row r="1645" spans="22:73" s="6" customFormat="1" x14ac:dyDescent="0.3">
      <c r="V1645" s="21"/>
      <c r="W1645" s="22"/>
      <c r="X1645" s="22"/>
      <c r="Y1645" s="22"/>
      <c r="Z1645" s="22"/>
      <c r="AA1645" s="22"/>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C1645" s="10"/>
      <c r="BD1645" s="10"/>
      <c r="BE1645" s="10"/>
      <c r="BF1645" s="10"/>
      <c r="BG1645" s="10"/>
      <c r="BH1645" s="10"/>
      <c r="BI1645" s="10"/>
      <c r="BL1645" s="10"/>
      <c r="BM1645" s="10"/>
      <c r="BN1645" s="10"/>
      <c r="BO1645" s="10"/>
      <c r="BP1645" s="10"/>
      <c r="BQ1645" s="10"/>
      <c r="BR1645" s="10"/>
      <c r="BU1645" s="66"/>
    </row>
    <row r="1646" spans="22:73" s="6" customFormat="1" x14ac:dyDescent="0.3">
      <c r="V1646" s="21"/>
      <c r="W1646" s="22"/>
      <c r="X1646" s="22"/>
      <c r="Y1646" s="22"/>
      <c r="Z1646" s="22"/>
      <c r="AA1646" s="22"/>
      <c r="AB1646" s="10"/>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C1646" s="10"/>
      <c r="BD1646" s="10"/>
      <c r="BE1646" s="10"/>
      <c r="BF1646" s="10"/>
      <c r="BG1646" s="10"/>
      <c r="BH1646" s="10"/>
      <c r="BI1646" s="10"/>
      <c r="BL1646" s="10"/>
      <c r="BM1646" s="10"/>
      <c r="BN1646" s="10"/>
      <c r="BO1646" s="10"/>
      <c r="BP1646" s="10"/>
      <c r="BQ1646" s="10"/>
      <c r="BR1646" s="10"/>
      <c r="BU1646" s="66"/>
    </row>
    <row r="1647" spans="22:73" s="6" customFormat="1" x14ac:dyDescent="0.3">
      <c r="V1647" s="21"/>
      <c r="W1647" s="22"/>
      <c r="X1647" s="22"/>
      <c r="Y1647" s="22"/>
      <c r="Z1647" s="22"/>
      <c r="AA1647" s="22"/>
      <c r="AB1647" s="10"/>
      <c r="AC1647" s="10"/>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C1647" s="10"/>
      <c r="BD1647" s="10"/>
      <c r="BE1647" s="10"/>
      <c r="BF1647" s="10"/>
      <c r="BG1647" s="10"/>
      <c r="BH1647" s="10"/>
      <c r="BI1647" s="10"/>
      <c r="BL1647" s="10"/>
      <c r="BM1647" s="10"/>
      <c r="BN1647" s="10"/>
      <c r="BO1647" s="10"/>
      <c r="BP1647" s="10"/>
      <c r="BQ1647" s="10"/>
      <c r="BR1647" s="10"/>
      <c r="BU1647" s="66"/>
    </row>
    <row r="1648" spans="22:73" s="6" customFormat="1" x14ac:dyDescent="0.3">
      <c r="V1648" s="21"/>
      <c r="W1648" s="22"/>
      <c r="X1648" s="22"/>
      <c r="Y1648" s="22"/>
      <c r="Z1648" s="22"/>
      <c r="AA1648" s="22"/>
      <c r="AB1648" s="10"/>
      <c r="AC1648" s="10"/>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C1648" s="10"/>
      <c r="BD1648" s="10"/>
      <c r="BE1648" s="10"/>
      <c r="BF1648" s="10"/>
      <c r="BG1648" s="10"/>
      <c r="BH1648" s="10"/>
      <c r="BI1648" s="10"/>
      <c r="BL1648" s="10"/>
      <c r="BM1648" s="10"/>
      <c r="BN1648" s="10"/>
      <c r="BO1648" s="10"/>
      <c r="BP1648" s="10"/>
      <c r="BQ1648" s="10"/>
      <c r="BR1648" s="10"/>
      <c r="BU1648" s="66"/>
    </row>
    <row r="1649" spans="22:73" s="6" customFormat="1" x14ac:dyDescent="0.3">
      <c r="V1649" s="21"/>
      <c r="W1649" s="22"/>
      <c r="X1649" s="22"/>
      <c r="Y1649" s="22"/>
      <c r="Z1649" s="22"/>
      <c r="AA1649" s="22"/>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C1649" s="10"/>
      <c r="BD1649" s="10"/>
      <c r="BE1649" s="10"/>
      <c r="BF1649" s="10"/>
      <c r="BG1649" s="10"/>
      <c r="BH1649" s="10"/>
      <c r="BI1649" s="10"/>
      <c r="BL1649" s="10"/>
      <c r="BM1649" s="10"/>
      <c r="BN1649" s="10"/>
      <c r="BO1649" s="10"/>
      <c r="BP1649" s="10"/>
      <c r="BQ1649" s="10"/>
      <c r="BR1649" s="10"/>
      <c r="BU1649" s="66"/>
    </row>
    <row r="1650" spans="22:73" s="6" customFormat="1" x14ac:dyDescent="0.3">
      <c r="V1650" s="21"/>
      <c r="W1650" s="22"/>
      <c r="X1650" s="22"/>
      <c r="Y1650" s="22"/>
      <c r="Z1650" s="22"/>
      <c r="AA1650" s="22"/>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C1650" s="10"/>
      <c r="BD1650" s="10"/>
      <c r="BE1650" s="10"/>
      <c r="BF1650" s="10"/>
      <c r="BG1650" s="10"/>
      <c r="BH1650" s="10"/>
      <c r="BI1650" s="10"/>
      <c r="BL1650" s="10"/>
      <c r="BM1650" s="10"/>
      <c r="BN1650" s="10"/>
      <c r="BO1650" s="10"/>
      <c r="BP1650" s="10"/>
      <c r="BQ1650" s="10"/>
      <c r="BR1650" s="10"/>
      <c r="BU1650" s="66"/>
    </row>
    <row r="1651" spans="22:73" s="6" customFormat="1" x14ac:dyDescent="0.3">
      <c r="V1651" s="21"/>
      <c r="W1651" s="22"/>
      <c r="X1651" s="22"/>
      <c r="Y1651" s="22"/>
      <c r="Z1651" s="22"/>
      <c r="AA1651" s="22"/>
      <c r="AB1651" s="10"/>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C1651" s="10"/>
      <c r="BD1651" s="10"/>
      <c r="BE1651" s="10"/>
      <c r="BF1651" s="10"/>
      <c r="BG1651" s="10"/>
      <c r="BH1651" s="10"/>
      <c r="BI1651" s="10"/>
      <c r="BL1651" s="10"/>
      <c r="BM1651" s="10"/>
      <c r="BN1651" s="10"/>
      <c r="BO1651" s="10"/>
      <c r="BP1651" s="10"/>
      <c r="BQ1651" s="10"/>
      <c r="BR1651" s="10"/>
      <c r="BU1651" s="66"/>
    </row>
    <row r="1652" spans="22:73" s="6" customFormat="1" x14ac:dyDescent="0.3">
      <c r="V1652" s="21"/>
      <c r="W1652" s="22"/>
      <c r="X1652" s="22"/>
      <c r="Y1652" s="22"/>
      <c r="Z1652" s="22"/>
      <c r="AA1652" s="22"/>
      <c r="AB1652" s="10"/>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C1652" s="10"/>
      <c r="BD1652" s="10"/>
      <c r="BE1652" s="10"/>
      <c r="BF1652" s="10"/>
      <c r="BG1652" s="10"/>
      <c r="BH1652" s="10"/>
      <c r="BI1652" s="10"/>
      <c r="BL1652" s="10"/>
      <c r="BM1652" s="10"/>
      <c r="BN1652" s="10"/>
      <c r="BO1652" s="10"/>
      <c r="BP1652" s="10"/>
      <c r="BQ1652" s="10"/>
      <c r="BR1652" s="10"/>
      <c r="BU1652" s="66"/>
    </row>
    <row r="1653" spans="22:73" s="6" customFormat="1" x14ac:dyDescent="0.3">
      <c r="V1653" s="21"/>
      <c r="W1653" s="22"/>
      <c r="X1653" s="22"/>
      <c r="Y1653" s="22"/>
      <c r="Z1653" s="22"/>
      <c r="AA1653" s="22"/>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C1653" s="10"/>
      <c r="BD1653" s="10"/>
      <c r="BE1653" s="10"/>
      <c r="BF1653" s="10"/>
      <c r="BG1653" s="10"/>
      <c r="BH1653" s="10"/>
      <c r="BI1653" s="10"/>
      <c r="BL1653" s="10"/>
      <c r="BM1653" s="10"/>
      <c r="BN1653" s="10"/>
      <c r="BO1653" s="10"/>
      <c r="BP1653" s="10"/>
      <c r="BQ1653" s="10"/>
      <c r="BR1653" s="10"/>
      <c r="BU1653" s="66"/>
    </row>
    <row r="1654" spans="22:73" s="6" customFormat="1" x14ac:dyDescent="0.3">
      <c r="V1654" s="21"/>
      <c r="W1654" s="22"/>
      <c r="X1654" s="22"/>
      <c r="Y1654" s="22"/>
      <c r="Z1654" s="22"/>
      <c r="AA1654" s="22"/>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C1654" s="10"/>
      <c r="BD1654" s="10"/>
      <c r="BE1654" s="10"/>
      <c r="BF1654" s="10"/>
      <c r="BG1654" s="10"/>
      <c r="BH1654" s="10"/>
      <c r="BI1654" s="10"/>
      <c r="BL1654" s="10"/>
      <c r="BM1654" s="10"/>
      <c r="BN1654" s="10"/>
      <c r="BO1654" s="10"/>
      <c r="BP1654" s="10"/>
      <c r="BQ1654" s="10"/>
      <c r="BR1654" s="10"/>
      <c r="BU1654" s="66"/>
    </row>
    <row r="1655" spans="22:73" s="6" customFormat="1" x14ac:dyDescent="0.3">
      <c r="V1655" s="21"/>
      <c r="W1655" s="22"/>
      <c r="X1655" s="22"/>
      <c r="Y1655" s="22"/>
      <c r="Z1655" s="22"/>
      <c r="AA1655" s="22"/>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C1655" s="10"/>
      <c r="BD1655" s="10"/>
      <c r="BE1655" s="10"/>
      <c r="BF1655" s="10"/>
      <c r="BG1655" s="10"/>
      <c r="BH1655" s="10"/>
      <c r="BI1655" s="10"/>
      <c r="BL1655" s="10"/>
      <c r="BM1655" s="10"/>
      <c r="BN1655" s="10"/>
      <c r="BO1655" s="10"/>
      <c r="BP1655" s="10"/>
      <c r="BQ1655" s="10"/>
      <c r="BR1655" s="10"/>
      <c r="BU1655" s="66"/>
    </row>
    <row r="1656" spans="22:73" s="6" customFormat="1" x14ac:dyDescent="0.3">
      <c r="V1656" s="21"/>
      <c r="W1656" s="22"/>
      <c r="X1656" s="22"/>
      <c r="Y1656" s="22"/>
      <c r="Z1656" s="22"/>
      <c r="AA1656" s="22"/>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C1656" s="10"/>
      <c r="BD1656" s="10"/>
      <c r="BE1656" s="10"/>
      <c r="BF1656" s="10"/>
      <c r="BG1656" s="10"/>
      <c r="BH1656" s="10"/>
      <c r="BI1656" s="10"/>
      <c r="BL1656" s="10"/>
      <c r="BM1656" s="10"/>
      <c r="BN1656" s="10"/>
      <c r="BO1656" s="10"/>
      <c r="BP1656" s="10"/>
      <c r="BQ1656" s="10"/>
      <c r="BR1656" s="10"/>
      <c r="BU1656" s="66"/>
    </row>
    <row r="1657" spans="22:73" s="6" customFormat="1" x14ac:dyDescent="0.3">
      <c r="V1657" s="21"/>
      <c r="W1657" s="22"/>
      <c r="X1657" s="22"/>
      <c r="Y1657" s="22"/>
      <c r="Z1657" s="22"/>
      <c r="AA1657" s="22"/>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C1657" s="10"/>
      <c r="BD1657" s="10"/>
      <c r="BE1657" s="10"/>
      <c r="BF1657" s="10"/>
      <c r="BG1657" s="10"/>
      <c r="BH1657" s="10"/>
      <c r="BI1657" s="10"/>
      <c r="BL1657" s="10"/>
      <c r="BM1657" s="10"/>
      <c r="BN1657" s="10"/>
      <c r="BO1657" s="10"/>
      <c r="BP1657" s="10"/>
      <c r="BQ1657" s="10"/>
      <c r="BR1657" s="10"/>
      <c r="BU1657" s="66"/>
    </row>
    <row r="1658" spans="22:73" s="6" customFormat="1" x14ac:dyDescent="0.3">
      <c r="V1658" s="21"/>
      <c r="W1658" s="22"/>
      <c r="X1658" s="22"/>
      <c r="Y1658" s="22"/>
      <c r="Z1658" s="22"/>
      <c r="AA1658" s="22"/>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C1658" s="10"/>
      <c r="BD1658" s="10"/>
      <c r="BE1658" s="10"/>
      <c r="BF1658" s="10"/>
      <c r="BG1658" s="10"/>
      <c r="BH1658" s="10"/>
      <c r="BI1658" s="10"/>
      <c r="BL1658" s="10"/>
      <c r="BM1658" s="10"/>
      <c r="BN1658" s="10"/>
      <c r="BO1658" s="10"/>
      <c r="BP1658" s="10"/>
      <c r="BQ1658" s="10"/>
      <c r="BR1658" s="10"/>
      <c r="BU1658" s="66"/>
    </row>
    <row r="1659" spans="22:73" s="6" customFormat="1" x14ac:dyDescent="0.3">
      <c r="V1659" s="21"/>
      <c r="W1659" s="22"/>
      <c r="X1659" s="22"/>
      <c r="Y1659" s="22"/>
      <c r="Z1659" s="22"/>
      <c r="AA1659" s="22"/>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C1659" s="10"/>
      <c r="BD1659" s="10"/>
      <c r="BE1659" s="10"/>
      <c r="BF1659" s="10"/>
      <c r="BG1659" s="10"/>
      <c r="BH1659" s="10"/>
      <c r="BI1659" s="10"/>
      <c r="BL1659" s="10"/>
      <c r="BM1659" s="10"/>
      <c r="BN1659" s="10"/>
      <c r="BO1659" s="10"/>
      <c r="BP1659" s="10"/>
      <c r="BQ1659" s="10"/>
      <c r="BR1659" s="10"/>
      <c r="BU1659" s="66"/>
    </row>
    <row r="1660" spans="22:73" s="6" customFormat="1" x14ac:dyDescent="0.3">
      <c r="V1660" s="21"/>
      <c r="W1660" s="22"/>
      <c r="X1660" s="22"/>
      <c r="Y1660" s="22"/>
      <c r="Z1660" s="22"/>
      <c r="AA1660" s="22"/>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C1660" s="10"/>
      <c r="BD1660" s="10"/>
      <c r="BE1660" s="10"/>
      <c r="BF1660" s="10"/>
      <c r="BG1660" s="10"/>
      <c r="BH1660" s="10"/>
      <c r="BI1660" s="10"/>
      <c r="BL1660" s="10"/>
      <c r="BM1660" s="10"/>
      <c r="BN1660" s="10"/>
      <c r="BO1660" s="10"/>
      <c r="BP1660" s="10"/>
      <c r="BQ1660" s="10"/>
      <c r="BR1660" s="10"/>
      <c r="BU1660" s="66"/>
    </row>
    <row r="1661" spans="22:73" s="6" customFormat="1" x14ac:dyDescent="0.3">
      <c r="V1661" s="21"/>
      <c r="W1661" s="22"/>
      <c r="X1661" s="22"/>
      <c r="Y1661" s="22"/>
      <c r="Z1661" s="22"/>
      <c r="AA1661" s="22"/>
      <c r="AB1661" s="10"/>
      <c r="AC1661" s="10"/>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C1661" s="10"/>
      <c r="BD1661" s="10"/>
      <c r="BE1661" s="10"/>
      <c r="BF1661" s="10"/>
      <c r="BG1661" s="10"/>
      <c r="BH1661" s="10"/>
      <c r="BI1661" s="10"/>
      <c r="BL1661" s="10"/>
      <c r="BM1661" s="10"/>
      <c r="BN1661" s="10"/>
      <c r="BO1661" s="10"/>
      <c r="BP1661" s="10"/>
      <c r="BQ1661" s="10"/>
      <c r="BR1661" s="10"/>
      <c r="BU1661" s="66"/>
    </row>
    <row r="1662" spans="22:73" s="6" customFormat="1" x14ac:dyDescent="0.3">
      <c r="V1662" s="21"/>
      <c r="W1662" s="22"/>
      <c r="X1662" s="22"/>
      <c r="Y1662" s="22"/>
      <c r="Z1662" s="22"/>
      <c r="AA1662" s="22"/>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C1662" s="10"/>
      <c r="BD1662" s="10"/>
      <c r="BE1662" s="10"/>
      <c r="BF1662" s="10"/>
      <c r="BG1662" s="10"/>
      <c r="BH1662" s="10"/>
      <c r="BI1662" s="10"/>
      <c r="BL1662" s="10"/>
      <c r="BM1662" s="10"/>
      <c r="BN1662" s="10"/>
      <c r="BO1662" s="10"/>
      <c r="BP1662" s="10"/>
      <c r="BQ1662" s="10"/>
      <c r="BR1662" s="10"/>
      <c r="BU1662" s="66"/>
    </row>
    <row r="1663" spans="22:73" s="6" customFormat="1" x14ac:dyDescent="0.3">
      <c r="V1663" s="21"/>
      <c r="W1663" s="22"/>
      <c r="X1663" s="22"/>
      <c r="Y1663" s="22"/>
      <c r="Z1663" s="22"/>
      <c r="AA1663" s="22"/>
      <c r="AB1663" s="10"/>
      <c r="AC1663" s="10"/>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C1663" s="10"/>
      <c r="BD1663" s="10"/>
      <c r="BE1663" s="10"/>
      <c r="BF1663" s="10"/>
      <c r="BG1663" s="10"/>
      <c r="BH1663" s="10"/>
      <c r="BI1663" s="10"/>
      <c r="BL1663" s="10"/>
      <c r="BM1663" s="10"/>
      <c r="BN1663" s="10"/>
      <c r="BO1663" s="10"/>
      <c r="BP1663" s="10"/>
      <c r="BQ1663" s="10"/>
      <c r="BR1663" s="10"/>
      <c r="BU1663" s="66"/>
    </row>
    <row r="1664" spans="22:73" s="6" customFormat="1" x14ac:dyDescent="0.3">
      <c r="V1664" s="21"/>
      <c r="W1664" s="22"/>
      <c r="X1664" s="22"/>
      <c r="Y1664" s="22"/>
      <c r="Z1664" s="22"/>
      <c r="AA1664" s="22"/>
      <c r="AB1664" s="10"/>
      <c r="AC1664" s="10"/>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C1664" s="10"/>
      <c r="BD1664" s="10"/>
      <c r="BE1664" s="10"/>
      <c r="BF1664" s="10"/>
      <c r="BG1664" s="10"/>
      <c r="BH1664" s="10"/>
      <c r="BI1664" s="10"/>
      <c r="BL1664" s="10"/>
      <c r="BM1664" s="10"/>
      <c r="BN1664" s="10"/>
      <c r="BO1664" s="10"/>
      <c r="BP1664" s="10"/>
      <c r="BQ1664" s="10"/>
      <c r="BR1664" s="10"/>
      <c r="BU1664" s="66"/>
    </row>
    <row r="1665" spans="22:73" s="6" customFormat="1" x14ac:dyDescent="0.3">
      <c r="V1665" s="21"/>
      <c r="W1665" s="22"/>
      <c r="X1665" s="22"/>
      <c r="Y1665" s="22"/>
      <c r="Z1665" s="22"/>
      <c r="AA1665" s="22"/>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C1665" s="10"/>
      <c r="BD1665" s="10"/>
      <c r="BE1665" s="10"/>
      <c r="BF1665" s="10"/>
      <c r="BG1665" s="10"/>
      <c r="BH1665" s="10"/>
      <c r="BI1665" s="10"/>
      <c r="BL1665" s="10"/>
      <c r="BM1665" s="10"/>
      <c r="BN1665" s="10"/>
      <c r="BO1665" s="10"/>
      <c r="BP1665" s="10"/>
      <c r="BQ1665" s="10"/>
      <c r="BR1665" s="10"/>
      <c r="BU1665" s="66"/>
    </row>
    <row r="1666" spans="22:73" s="6" customFormat="1" x14ac:dyDescent="0.3">
      <c r="V1666" s="21"/>
      <c r="W1666" s="22"/>
      <c r="X1666" s="22"/>
      <c r="Y1666" s="22"/>
      <c r="Z1666" s="22"/>
      <c r="AA1666" s="22"/>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C1666" s="10"/>
      <c r="BD1666" s="10"/>
      <c r="BE1666" s="10"/>
      <c r="BF1666" s="10"/>
      <c r="BG1666" s="10"/>
      <c r="BH1666" s="10"/>
      <c r="BI1666" s="10"/>
      <c r="BL1666" s="10"/>
      <c r="BM1666" s="10"/>
      <c r="BN1666" s="10"/>
      <c r="BO1666" s="10"/>
      <c r="BP1666" s="10"/>
      <c r="BQ1666" s="10"/>
      <c r="BR1666" s="10"/>
      <c r="BU1666" s="66"/>
    </row>
    <row r="1667" spans="22:73" s="6" customFormat="1" x14ac:dyDescent="0.3">
      <c r="V1667" s="21"/>
      <c r="W1667" s="22"/>
      <c r="X1667" s="22"/>
      <c r="Y1667" s="22"/>
      <c r="Z1667" s="22"/>
      <c r="AA1667" s="22"/>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C1667" s="10"/>
      <c r="BD1667" s="10"/>
      <c r="BE1667" s="10"/>
      <c r="BF1667" s="10"/>
      <c r="BG1667" s="10"/>
      <c r="BH1667" s="10"/>
      <c r="BI1667" s="10"/>
      <c r="BL1667" s="10"/>
      <c r="BM1667" s="10"/>
      <c r="BN1667" s="10"/>
      <c r="BO1667" s="10"/>
      <c r="BP1667" s="10"/>
      <c r="BQ1667" s="10"/>
      <c r="BR1667" s="10"/>
      <c r="BU1667" s="66"/>
    </row>
    <row r="1668" spans="22:73" s="6" customFormat="1" x14ac:dyDescent="0.3">
      <c r="V1668" s="21"/>
      <c r="W1668" s="22"/>
      <c r="X1668" s="22"/>
      <c r="Y1668" s="22"/>
      <c r="Z1668" s="22"/>
      <c r="AA1668" s="22"/>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C1668" s="10"/>
      <c r="BD1668" s="10"/>
      <c r="BE1668" s="10"/>
      <c r="BF1668" s="10"/>
      <c r="BG1668" s="10"/>
      <c r="BH1668" s="10"/>
      <c r="BI1668" s="10"/>
      <c r="BL1668" s="10"/>
      <c r="BM1668" s="10"/>
      <c r="BN1668" s="10"/>
      <c r="BO1668" s="10"/>
      <c r="BP1668" s="10"/>
      <c r="BQ1668" s="10"/>
      <c r="BR1668" s="10"/>
      <c r="BU1668" s="66"/>
    </row>
    <row r="1669" spans="22:73" s="6" customFormat="1" x14ac:dyDescent="0.3">
      <c r="V1669" s="21"/>
      <c r="W1669" s="22"/>
      <c r="X1669" s="22"/>
      <c r="Y1669" s="22"/>
      <c r="Z1669" s="22"/>
      <c r="AA1669" s="22"/>
      <c r="AB1669" s="10"/>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C1669" s="10"/>
      <c r="BD1669" s="10"/>
      <c r="BE1669" s="10"/>
      <c r="BF1669" s="10"/>
      <c r="BG1669" s="10"/>
      <c r="BH1669" s="10"/>
      <c r="BI1669" s="10"/>
      <c r="BL1669" s="10"/>
      <c r="BM1669" s="10"/>
      <c r="BN1669" s="10"/>
      <c r="BO1669" s="10"/>
      <c r="BP1669" s="10"/>
      <c r="BQ1669" s="10"/>
      <c r="BR1669" s="10"/>
      <c r="BU1669" s="66"/>
    </row>
    <row r="1670" spans="22:73" s="6" customFormat="1" x14ac:dyDescent="0.3">
      <c r="V1670" s="21"/>
      <c r="W1670" s="22"/>
      <c r="X1670" s="22"/>
      <c r="Y1670" s="22"/>
      <c r="Z1670" s="22"/>
      <c r="AA1670" s="22"/>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C1670" s="10"/>
      <c r="BD1670" s="10"/>
      <c r="BE1670" s="10"/>
      <c r="BF1670" s="10"/>
      <c r="BG1670" s="10"/>
      <c r="BH1670" s="10"/>
      <c r="BI1670" s="10"/>
      <c r="BL1670" s="10"/>
      <c r="BM1670" s="10"/>
      <c r="BN1670" s="10"/>
      <c r="BO1670" s="10"/>
      <c r="BP1670" s="10"/>
      <c r="BQ1670" s="10"/>
      <c r="BR1670" s="10"/>
      <c r="BU1670" s="66"/>
    </row>
    <row r="1671" spans="22:73" s="6" customFormat="1" x14ac:dyDescent="0.3">
      <c r="V1671" s="21"/>
      <c r="W1671" s="22"/>
      <c r="X1671" s="22"/>
      <c r="Y1671" s="22"/>
      <c r="Z1671" s="22"/>
      <c r="AA1671" s="22"/>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C1671" s="10"/>
      <c r="BD1671" s="10"/>
      <c r="BE1671" s="10"/>
      <c r="BF1671" s="10"/>
      <c r="BG1671" s="10"/>
      <c r="BH1671" s="10"/>
      <c r="BI1671" s="10"/>
      <c r="BL1671" s="10"/>
      <c r="BM1671" s="10"/>
      <c r="BN1671" s="10"/>
      <c r="BO1671" s="10"/>
      <c r="BP1671" s="10"/>
      <c r="BQ1671" s="10"/>
      <c r="BR1671" s="10"/>
      <c r="BU1671" s="66"/>
    </row>
    <row r="1672" spans="22:73" s="6" customFormat="1" x14ac:dyDescent="0.3">
      <c r="V1672" s="21"/>
      <c r="W1672" s="22"/>
      <c r="X1672" s="22"/>
      <c r="Y1672" s="22"/>
      <c r="Z1672" s="22"/>
      <c r="AA1672" s="22"/>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C1672" s="10"/>
      <c r="BD1672" s="10"/>
      <c r="BE1672" s="10"/>
      <c r="BF1672" s="10"/>
      <c r="BG1672" s="10"/>
      <c r="BH1672" s="10"/>
      <c r="BI1672" s="10"/>
      <c r="BL1672" s="10"/>
      <c r="BM1672" s="10"/>
      <c r="BN1672" s="10"/>
      <c r="BO1672" s="10"/>
      <c r="BP1672" s="10"/>
      <c r="BQ1672" s="10"/>
      <c r="BR1672" s="10"/>
      <c r="BU1672" s="66"/>
    </row>
    <row r="1673" spans="22:73" s="6" customFormat="1" x14ac:dyDescent="0.3">
      <c r="V1673" s="21"/>
      <c r="W1673" s="22"/>
      <c r="X1673" s="22"/>
      <c r="Y1673" s="22"/>
      <c r="Z1673" s="22"/>
      <c r="AA1673" s="22"/>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C1673" s="10"/>
      <c r="BD1673" s="10"/>
      <c r="BE1673" s="10"/>
      <c r="BF1673" s="10"/>
      <c r="BG1673" s="10"/>
      <c r="BH1673" s="10"/>
      <c r="BI1673" s="10"/>
      <c r="BL1673" s="10"/>
      <c r="BM1673" s="10"/>
      <c r="BN1673" s="10"/>
      <c r="BO1673" s="10"/>
      <c r="BP1673" s="10"/>
      <c r="BQ1673" s="10"/>
      <c r="BR1673" s="10"/>
      <c r="BU1673" s="66"/>
    </row>
    <row r="1674" spans="22:73" s="6" customFormat="1" x14ac:dyDescent="0.3">
      <c r="V1674" s="21"/>
      <c r="W1674" s="22"/>
      <c r="X1674" s="22"/>
      <c r="Y1674" s="22"/>
      <c r="Z1674" s="22"/>
      <c r="AA1674" s="22"/>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C1674" s="10"/>
      <c r="BD1674" s="10"/>
      <c r="BE1674" s="10"/>
      <c r="BF1674" s="10"/>
      <c r="BG1674" s="10"/>
      <c r="BH1674" s="10"/>
      <c r="BI1674" s="10"/>
      <c r="BL1674" s="10"/>
      <c r="BM1674" s="10"/>
      <c r="BN1674" s="10"/>
      <c r="BO1674" s="10"/>
      <c r="BP1674" s="10"/>
      <c r="BQ1674" s="10"/>
      <c r="BR1674" s="10"/>
      <c r="BU1674" s="66"/>
    </row>
    <row r="1675" spans="22:73" s="6" customFormat="1" x14ac:dyDescent="0.3">
      <c r="V1675" s="21"/>
      <c r="W1675" s="22"/>
      <c r="X1675" s="22"/>
      <c r="Y1675" s="22"/>
      <c r="Z1675" s="22"/>
      <c r="AA1675" s="22"/>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C1675" s="10"/>
      <c r="BD1675" s="10"/>
      <c r="BE1675" s="10"/>
      <c r="BF1675" s="10"/>
      <c r="BG1675" s="10"/>
      <c r="BH1675" s="10"/>
      <c r="BI1675" s="10"/>
      <c r="BL1675" s="10"/>
      <c r="BM1675" s="10"/>
      <c r="BN1675" s="10"/>
      <c r="BO1675" s="10"/>
      <c r="BP1675" s="10"/>
      <c r="BQ1675" s="10"/>
      <c r="BR1675" s="10"/>
      <c r="BU1675" s="66"/>
    </row>
    <row r="1676" spans="22:73" s="6" customFormat="1" x14ac:dyDescent="0.3">
      <c r="V1676" s="21"/>
      <c r="W1676" s="22"/>
      <c r="X1676" s="22"/>
      <c r="Y1676" s="22"/>
      <c r="Z1676" s="22"/>
      <c r="AA1676" s="22"/>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C1676" s="10"/>
      <c r="BD1676" s="10"/>
      <c r="BE1676" s="10"/>
      <c r="BF1676" s="10"/>
      <c r="BG1676" s="10"/>
      <c r="BH1676" s="10"/>
      <c r="BI1676" s="10"/>
      <c r="BL1676" s="10"/>
      <c r="BM1676" s="10"/>
      <c r="BN1676" s="10"/>
      <c r="BO1676" s="10"/>
      <c r="BP1676" s="10"/>
      <c r="BQ1676" s="10"/>
      <c r="BR1676" s="10"/>
      <c r="BU1676" s="66"/>
    </row>
    <row r="1677" spans="22:73" s="6" customFormat="1" x14ac:dyDescent="0.3">
      <c r="V1677" s="21"/>
      <c r="W1677" s="22"/>
      <c r="X1677" s="22"/>
      <c r="Y1677" s="22"/>
      <c r="Z1677" s="22"/>
      <c r="AA1677" s="22"/>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C1677" s="10"/>
      <c r="BD1677" s="10"/>
      <c r="BE1677" s="10"/>
      <c r="BF1677" s="10"/>
      <c r="BG1677" s="10"/>
      <c r="BH1677" s="10"/>
      <c r="BI1677" s="10"/>
      <c r="BL1677" s="10"/>
      <c r="BM1677" s="10"/>
      <c r="BN1677" s="10"/>
      <c r="BO1677" s="10"/>
      <c r="BP1677" s="10"/>
      <c r="BQ1677" s="10"/>
      <c r="BR1677" s="10"/>
      <c r="BU1677" s="66"/>
    </row>
    <row r="1678" spans="22:73" s="6" customFormat="1" x14ac:dyDescent="0.3">
      <c r="V1678" s="21"/>
      <c r="W1678" s="22"/>
      <c r="X1678" s="22"/>
      <c r="Y1678" s="22"/>
      <c r="Z1678" s="22"/>
      <c r="AA1678" s="22"/>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C1678" s="10"/>
      <c r="BD1678" s="10"/>
      <c r="BE1678" s="10"/>
      <c r="BF1678" s="10"/>
      <c r="BG1678" s="10"/>
      <c r="BH1678" s="10"/>
      <c r="BI1678" s="10"/>
      <c r="BL1678" s="10"/>
      <c r="BM1678" s="10"/>
      <c r="BN1678" s="10"/>
      <c r="BO1678" s="10"/>
      <c r="BP1678" s="10"/>
      <c r="BQ1678" s="10"/>
      <c r="BR1678" s="10"/>
      <c r="BU1678" s="66"/>
    </row>
    <row r="1679" spans="22:73" s="6" customFormat="1" x14ac:dyDescent="0.3">
      <c r="V1679" s="21"/>
      <c r="W1679" s="22"/>
      <c r="X1679" s="22"/>
      <c r="Y1679" s="22"/>
      <c r="Z1679" s="22"/>
      <c r="AA1679" s="22"/>
      <c r="AB1679" s="10"/>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C1679" s="10"/>
      <c r="BD1679" s="10"/>
      <c r="BE1679" s="10"/>
      <c r="BF1679" s="10"/>
      <c r="BG1679" s="10"/>
      <c r="BH1679" s="10"/>
      <c r="BI1679" s="10"/>
      <c r="BL1679" s="10"/>
      <c r="BM1679" s="10"/>
      <c r="BN1679" s="10"/>
      <c r="BO1679" s="10"/>
      <c r="BP1679" s="10"/>
      <c r="BQ1679" s="10"/>
      <c r="BR1679" s="10"/>
      <c r="BU1679" s="66"/>
    </row>
    <row r="1680" spans="22:73" s="6" customFormat="1" x14ac:dyDescent="0.3">
      <c r="V1680" s="21"/>
      <c r="W1680" s="22"/>
      <c r="X1680" s="22"/>
      <c r="Y1680" s="22"/>
      <c r="Z1680" s="22"/>
      <c r="AA1680" s="22"/>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C1680" s="10"/>
      <c r="BD1680" s="10"/>
      <c r="BE1680" s="10"/>
      <c r="BF1680" s="10"/>
      <c r="BG1680" s="10"/>
      <c r="BH1680" s="10"/>
      <c r="BI1680" s="10"/>
      <c r="BL1680" s="10"/>
      <c r="BM1680" s="10"/>
      <c r="BN1680" s="10"/>
      <c r="BO1680" s="10"/>
      <c r="BP1680" s="10"/>
      <c r="BQ1680" s="10"/>
      <c r="BR1680" s="10"/>
      <c r="BU1680" s="66"/>
    </row>
    <row r="1681" spans="22:73" s="6" customFormat="1" x14ac:dyDescent="0.3">
      <c r="V1681" s="21"/>
      <c r="W1681" s="22"/>
      <c r="X1681" s="22"/>
      <c r="Y1681" s="22"/>
      <c r="Z1681" s="22"/>
      <c r="AA1681" s="22"/>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C1681" s="10"/>
      <c r="BD1681" s="10"/>
      <c r="BE1681" s="10"/>
      <c r="BF1681" s="10"/>
      <c r="BG1681" s="10"/>
      <c r="BH1681" s="10"/>
      <c r="BI1681" s="10"/>
      <c r="BL1681" s="10"/>
      <c r="BM1681" s="10"/>
      <c r="BN1681" s="10"/>
      <c r="BO1681" s="10"/>
      <c r="BP1681" s="10"/>
      <c r="BQ1681" s="10"/>
      <c r="BR1681" s="10"/>
      <c r="BU1681" s="66"/>
    </row>
    <row r="1682" spans="22:73" s="6" customFormat="1" x14ac:dyDescent="0.3">
      <c r="V1682" s="21"/>
      <c r="W1682" s="22"/>
      <c r="X1682" s="22"/>
      <c r="Y1682" s="22"/>
      <c r="Z1682" s="22"/>
      <c r="AA1682" s="22"/>
      <c r="AB1682" s="10"/>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C1682" s="10"/>
      <c r="BD1682" s="10"/>
      <c r="BE1682" s="10"/>
      <c r="BF1682" s="10"/>
      <c r="BG1682" s="10"/>
      <c r="BH1682" s="10"/>
      <c r="BI1682" s="10"/>
      <c r="BL1682" s="10"/>
      <c r="BM1682" s="10"/>
      <c r="BN1682" s="10"/>
      <c r="BO1682" s="10"/>
      <c r="BP1682" s="10"/>
      <c r="BQ1682" s="10"/>
      <c r="BR1682" s="10"/>
      <c r="BU1682" s="66"/>
    </row>
    <row r="1683" spans="22:73" s="6" customFormat="1" x14ac:dyDescent="0.3">
      <c r="V1683" s="21"/>
      <c r="W1683" s="22"/>
      <c r="X1683" s="22"/>
      <c r="Y1683" s="22"/>
      <c r="Z1683" s="22"/>
      <c r="AA1683" s="22"/>
      <c r="AB1683" s="10"/>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C1683" s="10"/>
      <c r="BD1683" s="10"/>
      <c r="BE1683" s="10"/>
      <c r="BF1683" s="10"/>
      <c r="BG1683" s="10"/>
      <c r="BH1683" s="10"/>
      <c r="BI1683" s="10"/>
      <c r="BL1683" s="10"/>
      <c r="BM1683" s="10"/>
      <c r="BN1683" s="10"/>
      <c r="BO1683" s="10"/>
      <c r="BP1683" s="10"/>
      <c r="BQ1683" s="10"/>
      <c r="BR1683" s="10"/>
      <c r="BU1683" s="66"/>
    </row>
    <row r="1684" spans="22:73" s="6" customFormat="1" x14ac:dyDescent="0.3">
      <c r="V1684" s="21"/>
      <c r="W1684" s="22"/>
      <c r="X1684" s="22"/>
      <c r="Y1684" s="22"/>
      <c r="Z1684" s="22"/>
      <c r="AA1684" s="22"/>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C1684" s="10"/>
      <c r="BD1684" s="10"/>
      <c r="BE1684" s="10"/>
      <c r="BF1684" s="10"/>
      <c r="BG1684" s="10"/>
      <c r="BH1684" s="10"/>
      <c r="BI1684" s="10"/>
      <c r="BL1684" s="10"/>
      <c r="BM1684" s="10"/>
      <c r="BN1684" s="10"/>
      <c r="BO1684" s="10"/>
      <c r="BP1684" s="10"/>
      <c r="BQ1684" s="10"/>
      <c r="BR1684" s="10"/>
      <c r="BU1684" s="66"/>
    </row>
    <row r="1685" spans="22:73" s="6" customFormat="1" x14ac:dyDescent="0.3">
      <c r="V1685" s="21"/>
      <c r="W1685" s="22"/>
      <c r="X1685" s="22"/>
      <c r="Y1685" s="22"/>
      <c r="Z1685" s="22"/>
      <c r="AA1685" s="22"/>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C1685" s="10"/>
      <c r="BD1685" s="10"/>
      <c r="BE1685" s="10"/>
      <c r="BF1685" s="10"/>
      <c r="BG1685" s="10"/>
      <c r="BH1685" s="10"/>
      <c r="BI1685" s="10"/>
      <c r="BL1685" s="10"/>
      <c r="BM1685" s="10"/>
      <c r="BN1685" s="10"/>
      <c r="BO1685" s="10"/>
      <c r="BP1685" s="10"/>
      <c r="BQ1685" s="10"/>
      <c r="BR1685" s="10"/>
      <c r="BU1685" s="66"/>
    </row>
    <row r="1686" spans="22:73" s="6" customFormat="1" x14ac:dyDescent="0.3">
      <c r="V1686" s="21"/>
      <c r="W1686" s="22"/>
      <c r="X1686" s="22"/>
      <c r="Y1686" s="22"/>
      <c r="Z1686" s="22"/>
      <c r="AA1686" s="22"/>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C1686" s="10"/>
      <c r="BD1686" s="10"/>
      <c r="BE1686" s="10"/>
      <c r="BF1686" s="10"/>
      <c r="BG1686" s="10"/>
      <c r="BH1686" s="10"/>
      <c r="BI1686" s="10"/>
      <c r="BL1686" s="10"/>
      <c r="BM1686" s="10"/>
      <c r="BN1686" s="10"/>
      <c r="BO1686" s="10"/>
      <c r="BP1686" s="10"/>
      <c r="BQ1686" s="10"/>
      <c r="BR1686" s="10"/>
      <c r="BU1686" s="66"/>
    </row>
    <row r="1687" spans="22:73" s="6" customFormat="1" x14ac:dyDescent="0.3">
      <c r="V1687" s="21"/>
      <c r="W1687" s="22"/>
      <c r="X1687" s="22"/>
      <c r="Y1687" s="22"/>
      <c r="Z1687" s="22"/>
      <c r="AA1687" s="22"/>
      <c r="AB1687" s="10"/>
      <c r="AC1687" s="10"/>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C1687" s="10"/>
      <c r="BD1687" s="10"/>
      <c r="BE1687" s="10"/>
      <c r="BF1687" s="10"/>
      <c r="BG1687" s="10"/>
      <c r="BH1687" s="10"/>
      <c r="BI1687" s="10"/>
      <c r="BL1687" s="10"/>
      <c r="BM1687" s="10"/>
      <c r="BN1687" s="10"/>
      <c r="BO1687" s="10"/>
      <c r="BP1687" s="10"/>
      <c r="BQ1687" s="10"/>
      <c r="BR1687" s="10"/>
      <c r="BU1687" s="66"/>
    </row>
    <row r="1688" spans="22:73" s="6" customFormat="1" x14ac:dyDescent="0.3">
      <c r="V1688" s="21"/>
      <c r="W1688" s="22"/>
      <c r="X1688" s="22"/>
      <c r="Y1688" s="22"/>
      <c r="Z1688" s="22"/>
      <c r="AA1688" s="22"/>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C1688" s="10"/>
      <c r="BD1688" s="10"/>
      <c r="BE1688" s="10"/>
      <c r="BF1688" s="10"/>
      <c r="BG1688" s="10"/>
      <c r="BH1688" s="10"/>
      <c r="BI1688" s="10"/>
      <c r="BL1688" s="10"/>
      <c r="BM1688" s="10"/>
      <c r="BN1688" s="10"/>
      <c r="BO1688" s="10"/>
      <c r="BP1688" s="10"/>
      <c r="BQ1688" s="10"/>
      <c r="BR1688" s="10"/>
      <c r="BU1688" s="66"/>
    </row>
    <row r="1689" spans="22:73" s="6" customFormat="1" x14ac:dyDescent="0.3">
      <c r="V1689" s="21"/>
      <c r="W1689" s="22"/>
      <c r="X1689" s="22"/>
      <c r="Y1689" s="22"/>
      <c r="Z1689" s="22"/>
      <c r="AA1689" s="22"/>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C1689" s="10"/>
      <c r="BD1689" s="10"/>
      <c r="BE1689" s="10"/>
      <c r="BF1689" s="10"/>
      <c r="BG1689" s="10"/>
      <c r="BH1689" s="10"/>
      <c r="BI1689" s="10"/>
      <c r="BL1689" s="10"/>
      <c r="BM1689" s="10"/>
      <c r="BN1689" s="10"/>
      <c r="BO1689" s="10"/>
      <c r="BP1689" s="10"/>
      <c r="BQ1689" s="10"/>
      <c r="BR1689" s="10"/>
      <c r="BU1689" s="66"/>
    </row>
    <row r="1690" spans="22:73" s="6" customFormat="1" x14ac:dyDescent="0.3">
      <c r="V1690" s="21"/>
      <c r="W1690" s="22"/>
      <c r="X1690" s="22"/>
      <c r="Y1690" s="22"/>
      <c r="Z1690" s="22"/>
      <c r="AA1690" s="22"/>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C1690" s="10"/>
      <c r="BD1690" s="10"/>
      <c r="BE1690" s="10"/>
      <c r="BF1690" s="10"/>
      <c r="BG1690" s="10"/>
      <c r="BH1690" s="10"/>
      <c r="BI1690" s="10"/>
      <c r="BL1690" s="10"/>
      <c r="BM1690" s="10"/>
      <c r="BN1690" s="10"/>
      <c r="BO1690" s="10"/>
      <c r="BP1690" s="10"/>
      <c r="BQ1690" s="10"/>
      <c r="BR1690" s="10"/>
      <c r="BU1690" s="66"/>
    </row>
    <row r="1691" spans="22:73" s="6" customFormat="1" x14ac:dyDescent="0.3">
      <c r="V1691" s="21"/>
      <c r="W1691" s="22"/>
      <c r="X1691" s="22"/>
      <c r="Y1691" s="22"/>
      <c r="Z1691" s="22"/>
      <c r="AA1691" s="22"/>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C1691" s="10"/>
      <c r="BD1691" s="10"/>
      <c r="BE1691" s="10"/>
      <c r="BF1691" s="10"/>
      <c r="BG1691" s="10"/>
      <c r="BH1691" s="10"/>
      <c r="BI1691" s="10"/>
      <c r="BL1691" s="10"/>
      <c r="BM1691" s="10"/>
      <c r="BN1691" s="10"/>
      <c r="BO1691" s="10"/>
      <c r="BP1691" s="10"/>
      <c r="BQ1691" s="10"/>
      <c r="BR1691" s="10"/>
      <c r="BU1691" s="66"/>
    </row>
    <row r="1692" spans="22:73" s="6" customFormat="1" x14ac:dyDescent="0.3">
      <c r="V1692" s="21"/>
      <c r="W1692" s="22"/>
      <c r="X1692" s="22"/>
      <c r="Y1692" s="22"/>
      <c r="Z1692" s="22"/>
      <c r="AA1692" s="22"/>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C1692" s="10"/>
      <c r="BD1692" s="10"/>
      <c r="BE1692" s="10"/>
      <c r="BF1692" s="10"/>
      <c r="BG1692" s="10"/>
      <c r="BH1692" s="10"/>
      <c r="BI1692" s="10"/>
      <c r="BL1692" s="10"/>
      <c r="BM1692" s="10"/>
      <c r="BN1692" s="10"/>
      <c r="BO1692" s="10"/>
      <c r="BP1692" s="10"/>
      <c r="BQ1692" s="10"/>
      <c r="BR1692" s="10"/>
      <c r="BU1692" s="66"/>
    </row>
    <row r="1693" spans="22:73" s="6" customFormat="1" x14ac:dyDescent="0.3">
      <c r="V1693" s="21"/>
      <c r="W1693" s="22"/>
      <c r="X1693" s="22"/>
      <c r="Y1693" s="22"/>
      <c r="Z1693" s="22"/>
      <c r="AA1693" s="22"/>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C1693" s="10"/>
      <c r="BD1693" s="10"/>
      <c r="BE1693" s="10"/>
      <c r="BF1693" s="10"/>
      <c r="BG1693" s="10"/>
      <c r="BH1693" s="10"/>
      <c r="BI1693" s="10"/>
      <c r="BL1693" s="10"/>
      <c r="BM1693" s="10"/>
      <c r="BN1693" s="10"/>
      <c r="BO1693" s="10"/>
      <c r="BP1693" s="10"/>
      <c r="BQ1693" s="10"/>
      <c r="BR1693" s="10"/>
      <c r="BU1693" s="66"/>
    </row>
    <row r="1694" spans="22:73" s="6" customFormat="1" x14ac:dyDescent="0.3">
      <c r="V1694" s="21"/>
      <c r="W1694" s="22"/>
      <c r="X1694" s="22"/>
      <c r="Y1694" s="22"/>
      <c r="Z1694" s="22"/>
      <c r="AA1694" s="22"/>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C1694" s="10"/>
      <c r="BD1694" s="10"/>
      <c r="BE1694" s="10"/>
      <c r="BF1694" s="10"/>
      <c r="BG1694" s="10"/>
      <c r="BH1694" s="10"/>
      <c r="BI1694" s="10"/>
      <c r="BL1694" s="10"/>
      <c r="BM1694" s="10"/>
      <c r="BN1694" s="10"/>
      <c r="BO1694" s="10"/>
      <c r="BP1694" s="10"/>
      <c r="BQ1694" s="10"/>
      <c r="BR1694" s="10"/>
      <c r="BU1694" s="66"/>
    </row>
    <row r="1695" spans="22:73" s="6" customFormat="1" x14ac:dyDescent="0.3">
      <c r="V1695" s="21"/>
      <c r="W1695" s="22"/>
      <c r="X1695" s="22"/>
      <c r="Y1695" s="22"/>
      <c r="Z1695" s="22"/>
      <c r="AA1695" s="22"/>
      <c r="AB1695" s="10"/>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C1695" s="10"/>
      <c r="BD1695" s="10"/>
      <c r="BE1695" s="10"/>
      <c r="BF1695" s="10"/>
      <c r="BG1695" s="10"/>
      <c r="BH1695" s="10"/>
      <c r="BI1695" s="10"/>
      <c r="BL1695" s="10"/>
      <c r="BM1695" s="10"/>
      <c r="BN1695" s="10"/>
      <c r="BO1695" s="10"/>
      <c r="BP1695" s="10"/>
      <c r="BQ1695" s="10"/>
      <c r="BR1695" s="10"/>
      <c r="BU1695" s="66"/>
    </row>
    <row r="1696" spans="22:73" s="6" customFormat="1" x14ac:dyDescent="0.3">
      <c r="V1696" s="21"/>
      <c r="W1696" s="22"/>
      <c r="X1696" s="22"/>
      <c r="Y1696" s="22"/>
      <c r="Z1696" s="22"/>
      <c r="AA1696" s="22"/>
      <c r="AB1696" s="10"/>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C1696" s="10"/>
      <c r="BD1696" s="10"/>
      <c r="BE1696" s="10"/>
      <c r="BF1696" s="10"/>
      <c r="BG1696" s="10"/>
      <c r="BH1696" s="10"/>
      <c r="BI1696" s="10"/>
      <c r="BL1696" s="10"/>
      <c r="BM1696" s="10"/>
      <c r="BN1696" s="10"/>
      <c r="BO1696" s="10"/>
      <c r="BP1696" s="10"/>
      <c r="BQ1696" s="10"/>
      <c r="BR1696" s="10"/>
      <c r="BU1696" s="66"/>
    </row>
    <row r="1697" spans="22:73" s="6" customFormat="1" x14ac:dyDescent="0.3">
      <c r="V1697" s="21"/>
      <c r="W1697" s="22"/>
      <c r="X1697" s="22"/>
      <c r="Y1697" s="22"/>
      <c r="Z1697" s="22"/>
      <c r="AA1697" s="22"/>
      <c r="AB1697" s="10"/>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C1697" s="10"/>
      <c r="BD1697" s="10"/>
      <c r="BE1697" s="10"/>
      <c r="BF1697" s="10"/>
      <c r="BG1697" s="10"/>
      <c r="BH1697" s="10"/>
      <c r="BI1697" s="10"/>
      <c r="BL1697" s="10"/>
      <c r="BM1697" s="10"/>
      <c r="BN1697" s="10"/>
      <c r="BO1697" s="10"/>
      <c r="BP1697" s="10"/>
      <c r="BQ1697" s="10"/>
      <c r="BR1697" s="10"/>
      <c r="BU1697" s="66"/>
    </row>
    <row r="1698" spans="22:73" s="6" customFormat="1" x14ac:dyDescent="0.3">
      <c r="V1698" s="21"/>
      <c r="W1698" s="22"/>
      <c r="X1698" s="22"/>
      <c r="Y1698" s="22"/>
      <c r="Z1698" s="22"/>
      <c r="AA1698" s="22"/>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C1698" s="10"/>
      <c r="BD1698" s="10"/>
      <c r="BE1698" s="10"/>
      <c r="BF1698" s="10"/>
      <c r="BG1698" s="10"/>
      <c r="BH1698" s="10"/>
      <c r="BI1698" s="10"/>
      <c r="BL1698" s="10"/>
      <c r="BM1698" s="10"/>
      <c r="BN1698" s="10"/>
      <c r="BO1698" s="10"/>
      <c r="BP1698" s="10"/>
      <c r="BQ1698" s="10"/>
      <c r="BR1698" s="10"/>
      <c r="BU1698" s="66"/>
    </row>
    <row r="1699" spans="22:73" s="6" customFormat="1" x14ac:dyDescent="0.3">
      <c r="V1699" s="21"/>
      <c r="W1699" s="22"/>
      <c r="X1699" s="22"/>
      <c r="Y1699" s="22"/>
      <c r="Z1699" s="22"/>
      <c r="AA1699" s="22"/>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C1699" s="10"/>
      <c r="BD1699" s="10"/>
      <c r="BE1699" s="10"/>
      <c r="BF1699" s="10"/>
      <c r="BG1699" s="10"/>
      <c r="BH1699" s="10"/>
      <c r="BI1699" s="10"/>
      <c r="BL1699" s="10"/>
      <c r="BM1699" s="10"/>
      <c r="BN1699" s="10"/>
      <c r="BO1699" s="10"/>
      <c r="BP1699" s="10"/>
      <c r="BQ1699" s="10"/>
      <c r="BR1699" s="10"/>
      <c r="BU1699" s="66"/>
    </row>
    <row r="1700" spans="22:73" s="6" customFormat="1" x14ac:dyDescent="0.3">
      <c r="V1700" s="21"/>
      <c r="W1700" s="22"/>
      <c r="X1700" s="22"/>
      <c r="Y1700" s="22"/>
      <c r="Z1700" s="22"/>
      <c r="AA1700" s="22"/>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C1700" s="10"/>
      <c r="BD1700" s="10"/>
      <c r="BE1700" s="10"/>
      <c r="BF1700" s="10"/>
      <c r="BG1700" s="10"/>
      <c r="BH1700" s="10"/>
      <c r="BI1700" s="10"/>
      <c r="BL1700" s="10"/>
      <c r="BM1700" s="10"/>
      <c r="BN1700" s="10"/>
      <c r="BO1700" s="10"/>
      <c r="BP1700" s="10"/>
      <c r="BQ1700" s="10"/>
      <c r="BR1700" s="10"/>
      <c r="BU1700" s="66"/>
    </row>
    <row r="1701" spans="22:73" s="6" customFormat="1" x14ac:dyDescent="0.3">
      <c r="V1701" s="21"/>
      <c r="W1701" s="22"/>
      <c r="X1701" s="22"/>
      <c r="Y1701" s="22"/>
      <c r="Z1701" s="22"/>
      <c r="AA1701" s="22"/>
      <c r="AB1701" s="10"/>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C1701" s="10"/>
      <c r="BD1701" s="10"/>
      <c r="BE1701" s="10"/>
      <c r="BF1701" s="10"/>
      <c r="BG1701" s="10"/>
      <c r="BH1701" s="10"/>
      <c r="BI1701" s="10"/>
      <c r="BL1701" s="10"/>
      <c r="BM1701" s="10"/>
      <c r="BN1701" s="10"/>
      <c r="BO1701" s="10"/>
      <c r="BP1701" s="10"/>
      <c r="BQ1701" s="10"/>
      <c r="BR1701" s="10"/>
      <c r="BU1701" s="66"/>
    </row>
    <row r="1702" spans="22:73" s="6" customFormat="1" x14ac:dyDescent="0.3">
      <c r="V1702" s="21"/>
      <c r="W1702" s="22"/>
      <c r="X1702" s="22"/>
      <c r="Y1702" s="22"/>
      <c r="Z1702" s="22"/>
      <c r="AA1702" s="22"/>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C1702" s="10"/>
      <c r="BD1702" s="10"/>
      <c r="BE1702" s="10"/>
      <c r="BF1702" s="10"/>
      <c r="BG1702" s="10"/>
      <c r="BH1702" s="10"/>
      <c r="BI1702" s="10"/>
      <c r="BL1702" s="10"/>
      <c r="BM1702" s="10"/>
      <c r="BN1702" s="10"/>
      <c r="BO1702" s="10"/>
      <c r="BP1702" s="10"/>
      <c r="BQ1702" s="10"/>
      <c r="BR1702" s="10"/>
      <c r="BU1702" s="66"/>
    </row>
    <row r="1703" spans="22:73" s="6" customFormat="1" x14ac:dyDescent="0.3">
      <c r="V1703" s="21"/>
      <c r="W1703" s="22"/>
      <c r="X1703" s="22"/>
      <c r="Y1703" s="22"/>
      <c r="Z1703" s="22"/>
      <c r="AA1703" s="22"/>
      <c r="AB1703" s="10"/>
      <c r="AC1703" s="10"/>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C1703" s="10"/>
      <c r="BD1703" s="10"/>
      <c r="BE1703" s="10"/>
      <c r="BF1703" s="10"/>
      <c r="BG1703" s="10"/>
      <c r="BH1703" s="10"/>
      <c r="BI1703" s="10"/>
      <c r="BL1703" s="10"/>
      <c r="BM1703" s="10"/>
      <c r="BN1703" s="10"/>
      <c r="BO1703" s="10"/>
      <c r="BP1703" s="10"/>
      <c r="BQ1703" s="10"/>
      <c r="BR1703" s="10"/>
      <c r="BU1703" s="66"/>
    </row>
    <row r="1704" spans="22:73" s="6" customFormat="1" x14ac:dyDescent="0.3">
      <c r="V1704" s="21"/>
      <c r="W1704" s="22"/>
      <c r="X1704" s="22"/>
      <c r="Y1704" s="22"/>
      <c r="Z1704" s="22"/>
      <c r="AA1704" s="22"/>
      <c r="AB1704" s="10"/>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C1704" s="10"/>
      <c r="BD1704" s="10"/>
      <c r="BE1704" s="10"/>
      <c r="BF1704" s="10"/>
      <c r="BG1704" s="10"/>
      <c r="BH1704" s="10"/>
      <c r="BI1704" s="10"/>
      <c r="BL1704" s="10"/>
      <c r="BM1704" s="10"/>
      <c r="BN1704" s="10"/>
      <c r="BO1704" s="10"/>
      <c r="BP1704" s="10"/>
      <c r="BQ1704" s="10"/>
      <c r="BR1704" s="10"/>
      <c r="BU1704" s="66"/>
    </row>
    <row r="1705" spans="22:73" s="6" customFormat="1" x14ac:dyDescent="0.3">
      <c r="V1705" s="21"/>
      <c r="W1705" s="22"/>
      <c r="X1705" s="22"/>
      <c r="Y1705" s="22"/>
      <c r="Z1705" s="22"/>
      <c r="AA1705" s="22"/>
      <c r="AB1705" s="10"/>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C1705" s="10"/>
      <c r="BD1705" s="10"/>
      <c r="BE1705" s="10"/>
      <c r="BF1705" s="10"/>
      <c r="BG1705" s="10"/>
      <c r="BH1705" s="10"/>
      <c r="BI1705" s="10"/>
      <c r="BL1705" s="10"/>
      <c r="BM1705" s="10"/>
      <c r="BN1705" s="10"/>
      <c r="BO1705" s="10"/>
      <c r="BP1705" s="10"/>
      <c r="BQ1705" s="10"/>
      <c r="BR1705" s="10"/>
      <c r="BU1705" s="66"/>
    </row>
    <row r="1706" spans="22:73" s="6" customFormat="1" x14ac:dyDescent="0.3">
      <c r="V1706" s="21"/>
      <c r="W1706" s="22"/>
      <c r="X1706" s="22"/>
      <c r="Y1706" s="22"/>
      <c r="Z1706" s="22"/>
      <c r="AA1706" s="22"/>
      <c r="AB1706" s="10"/>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C1706" s="10"/>
      <c r="BD1706" s="10"/>
      <c r="BE1706" s="10"/>
      <c r="BF1706" s="10"/>
      <c r="BG1706" s="10"/>
      <c r="BH1706" s="10"/>
      <c r="BI1706" s="10"/>
      <c r="BL1706" s="10"/>
      <c r="BM1706" s="10"/>
      <c r="BN1706" s="10"/>
      <c r="BO1706" s="10"/>
      <c r="BP1706" s="10"/>
      <c r="BQ1706" s="10"/>
      <c r="BR1706" s="10"/>
      <c r="BU1706" s="66"/>
    </row>
    <row r="1707" spans="22:73" s="6" customFormat="1" x14ac:dyDescent="0.3">
      <c r="V1707" s="21"/>
      <c r="W1707" s="22"/>
      <c r="X1707" s="22"/>
      <c r="Y1707" s="22"/>
      <c r="Z1707" s="22"/>
      <c r="AA1707" s="22"/>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C1707" s="10"/>
      <c r="BD1707" s="10"/>
      <c r="BE1707" s="10"/>
      <c r="BF1707" s="10"/>
      <c r="BG1707" s="10"/>
      <c r="BH1707" s="10"/>
      <c r="BI1707" s="10"/>
      <c r="BL1707" s="10"/>
      <c r="BM1707" s="10"/>
      <c r="BN1707" s="10"/>
      <c r="BO1707" s="10"/>
      <c r="BP1707" s="10"/>
      <c r="BQ1707" s="10"/>
      <c r="BR1707" s="10"/>
      <c r="BU1707" s="66"/>
    </row>
    <row r="1708" spans="22:73" s="6" customFormat="1" x14ac:dyDescent="0.3">
      <c r="V1708" s="21"/>
      <c r="W1708" s="22"/>
      <c r="X1708" s="22"/>
      <c r="Y1708" s="22"/>
      <c r="Z1708" s="22"/>
      <c r="AA1708" s="22"/>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C1708" s="10"/>
      <c r="BD1708" s="10"/>
      <c r="BE1708" s="10"/>
      <c r="BF1708" s="10"/>
      <c r="BG1708" s="10"/>
      <c r="BH1708" s="10"/>
      <c r="BI1708" s="10"/>
      <c r="BL1708" s="10"/>
      <c r="BM1708" s="10"/>
      <c r="BN1708" s="10"/>
      <c r="BO1708" s="10"/>
      <c r="BP1708" s="10"/>
      <c r="BQ1708" s="10"/>
      <c r="BR1708" s="10"/>
      <c r="BU1708" s="66"/>
    </row>
    <row r="1709" spans="22:73" s="6" customFormat="1" x14ac:dyDescent="0.3">
      <c r="V1709" s="21"/>
      <c r="W1709" s="22"/>
      <c r="X1709" s="22"/>
      <c r="Y1709" s="22"/>
      <c r="Z1709" s="22"/>
      <c r="AA1709" s="22"/>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C1709" s="10"/>
      <c r="BD1709" s="10"/>
      <c r="BE1709" s="10"/>
      <c r="BF1709" s="10"/>
      <c r="BG1709" s="10"/>
      <c r="BH1709" s="10"/>
      <c r="BI1709" s="10"/>
      <c r="BL1709" s="10"/>
      <c r="BM1709" s="10"/>
      <c r="BN1709" s="10"/>
      <c r="BO1709" s="10"/>
      <c r="BP1709" s="10"/>
      <c r="BQ1709" s="10"/>
      <c r="BR1709" s="10"/>
      <c r="BU1709" s="66"/>
    </row>
    <row r="1710" spans="22:73" s="6" customFormat="1" x14ac:dyDescent="0.3">
      <c r="V1710" s="21"/>
      <c r="W1710" s="22"/>
      <c r="X1710" s="22"/>
      <c r="Y1710" s="22"/>
      <c r="Z1710" s="22"/>
      <c r="AA1710" s="22"/>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C1710" s="10"/>
      <c r="BD1710" s="10"/>
      <c r="BE1710" s="10"/>
      <c r="BF1710" s="10"/>
      <c r="BG1710" s="10"/>
      <c r="BH1710" s="10"/>
      <c r="BI1710" s="10"/>
      <c r="BL1710" s="10"/>
      <c r="BM1710" s="10"/>
      <c r="BN1710" s="10"/>
      <c r="BO1710" s="10"/>
      <c r="BP1710" s="10"/>
      <c r="BQ1710" s="10"/>
      <c r="BR1710" s="10"/>
      <c r="BU1710" s="66"/>
    </row>
    <row r="1711" spans="22:73" s="6" customFormat="1" x14ac:dyDescent="0.3">
      <c r="V1711" s="21"/>
      <c r="W1711" s="22"/>
      <c r="X1711" s="22"/>
      <c r="Y1711" s="22"/>
      <c r="Z1711" s="22"/>
      <c r="AA1711" s="22"/>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C1711" s="10"/>
      <c r="BD1711" s="10"/>
      <c r="BE1711" s="10"/>
      <c r="BF1711" s="10"/>
      <c r="BG1711" s="10"/>
      <c r="BH1711" s="10"/>
      <c r="BI1711" s="10"/>
      <c r="BL1711" s="10"/>
      <c r="BM1711" s="10"/>
      <c r="BN1711" s="10"/>
      <c r="BO1711" s="10"/>
      <c r="BP1711" s="10"/>
      <c r="BQ1711" s="10"/>
      <c r="BR1711" s="10"/>
      <c r="BU1711" s="66"/>
    </row>
    <row r="1712" spans="22:73" s="6" customFormat="1" x14ac:dyDescent="0.3">
      <c r="V1712" s="21"/>
      <c r="W1712" s="22"/>
      <c r="X1712" s="22"/>
      <c r="Y1712" s="22"/>
      <c r="Z1712" s="22"/>
      <c r="AA1712" s="22"/>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C1712" s="10"/>
      <c r="BD1712" s="10"/>
      <c r="BE1712" s="10"/>
      <c r="BF1712" s="10"/>
      <c r="BG1712" s="10"/>
      <c r="BH1712" s="10"/>
      <c r="BI1712" s="10"/>
      <c r="BL1712" s="10"/>
      <c r="BM1712" s="10"/>
      <c r="BN1712" s="10"/>
      <c r="BO1712" s="10"/>
      <c r="BP1712" s="10"/>
      <c r="BQ1712" s="10"/>
      <c r="BR1712" s="10"/>
      <c r="BU1712" s="66"/>
    </row>
    <row r="1713" spans="22:73" s="6" customFormat="1" x14ac:dyDescent="0.3">
      <c r="V1713" s="21"/>
      <c r="W1713" s="22"/>
      <c r="X1713" s="22"/>
      <c r="Y1713" s="22"/>
      <c r="Z1713" s="22"/>
      <c r="AA1713" s="22"/>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C1713" s="10"/>
      <c r="BD1713" s="10"/>
      <c r="BE1713" s="10"/>
      <c r="BF1713" s="10"/>
      <c r="BG1713" s="10"/>
      <c r="BH1713" s="10"/>
      <c r="BI1713" s="10"/>
      <c r="BL1713" s="10"/>
      <c r="BM1713" s="10"/>
      <c r="BN1713" s="10"/>
      <c r="BO1713" s="10"/>
      <c r="BP1713" s="10"/>
      <c r="BQ1713" s="10"/>
      <c r="BR1713" s="10"/>
      <c r="BU1713" s="66"/>
    </row>
    <row r="1714" spans="22:73" s="6" customFormat="1" x14ac:dyDescent="0.3">
      <c r="V1714" s="21"/>
      <c r="W1714" s="22"/>
      <c r="X1714" s="22"/>
      <c r="Y1714" s="22"/>
      <c r="Z1714" s="22"/>
      <c r="AA1714" s="22"/>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C1714" s="10"/>
      <c r="BD1714" s="10"/>
      <c r="BE1714" s="10"/>
      <c r="BF1714" s="10"/>
      <c r="BG1714" s="10"/>
      <c r="BH1714" s="10"/>
      <c r="BI1714" s="10"/>
      <c r="BL1714" s="10"/>
      <c r="BM1714" s="10"/>
      <c r="BN1714" s="10"/>
      <c r="BO1714" s="10"/>
      <c r="BP1714" s="10"/>
      <c r="BQ1714" s="10"/>
      <c r="BR1714" s="10"/>
      <c r="BU1714" s="66"/>
    </row>
    <row r="1715" spans="22:73" s="6" customFormat="1" x14ac:dyDescent="0.3">
      <c r="V1715" s="21"/>
      <c r="W1715" s="22"/>
      <c r="X1715" s="22"/>
      <c r="Y1715" s="22"/>
      <c r="Z1715" s="22"/>
      <c r="AA1715" s="22"/>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C1715" s="10"/>
      <c r="BD1715" s="10"/>
      <c r="BE1715" s="10"/>
      <c r="BF1715" s="10"/>
      <c r="BG1715" s="10"/>
      <c r="BH1715" s="10"/>
      <c r="BI1715" s="10"/>
      <c r="BL1715" s="10"/>
      <c r="BM1715" s="10"/>
      <c r="BN1715" s="10"/>
      <c r="BO1715" s="10"/>
      <c r="BP1715" s="10"/>
      <c r="BQ1715" s="10"/>
      <c r="BR1715" s="10"/>
      <c r="BU1715" s="66"/>
    </row>
    <row r="1716" spans="22:73" s="6" customFormat="1" x14ac:dyDescent="0.3">
      <c r="V1716" s="21"/>
      <c r="W1716" s="22"/>
      <c r="X1716" s="22"/>
      <c r="Y1716" s="22"/>
      <c r="Z1716" s="22"/>
      <c r="AA1716" s="22"/>
      <c r="AB1716" s="10"/>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C1716" s="10"/>
      <c r="BD1716" s="10"/>
      <c r="BE1716" s="10"/>
      <c r="BF1716" s="10"/>
      <c r="BG1716" s="10"/>
      <c r="BH1716" s="10"/>
      <c r="BI1716" s="10"/>
      <c r="BL1716" s="10"/>
      <c r="BM1716" s="10"/>
      <c r="BN1716" s="10"/>
      <c r="BO1716" s="10"/>
      <c r="BP1716" s="10"/>
      <c r="BQ1716" s="10"/>
      <c r="BR1716" s="10"/>
      <c r="BU1716" s="66"/>
    </row>
    <row r="1717" spans="22:73" s="6" customFormat="1" x14ac:dyDescent="0.3">
      <c r="V1717" s="21"/>
      <c r="W1717" s="22"/>
      <c r="X1717" s="22"/>
      <c r="Y1717" s="22"/>
      <c r="Z1717" s="22"/>
      <c r="AA1717" s="22"/>
      <c r="AB1717" s="10"/>
      <c r="AC1717" s="10"/>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C1717" s="10"/>
      <c r="BD1717" s="10"/>
      <c r="BE1717" s="10"/>
      <c r="BF1717" s="10"/>
      <c r="BG1717" s="10"/>
      <c r="BH1717" s="10"/>
      <c r="BI1717" s="10"/>
      <c r="BL1717" s="10"/>
      <c r="BM1717" s="10"/>
      <c r="BN1717" s="10"/>
      <c r="BO1717" s="10"/>
      <c r="BP1717" s="10"/>
      <c r="BQ1717" s="10"/>
      <c r="BR1717" s="10"/>
      <c r="BU1717" s="66"/>
    </row>
    <row r="1718" spans="22:73" s="6" customFormat="1" x14ac:dyDescent="0.3">
      <c r="V1718" s="21"/>
      <c r="W1718" s="22"/>
      <c r="X1718" s="22"/>
      <c r="Y1718" s="22"/>
      <c r="Z1718" s="22"/>
      <c r="AA1718" s="22"/>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C1718" s="10"/>
      <c r="BD1718" s="10"/>
      <c r="BE1718" s="10"/>
      <c r="BF1718" s="10"/>
      <c r="BG1718" s="10"/>
      <c r="BH1718" s="10"/>
      <c r="BI1718" s="10"/>
      <c r="BL1718" s="10"/>
      <c r="BM1718" s="10"/>
      <c r="BN1718" s="10"/>
      <c r="BO1718" s="10"/>
      <c r="BP1718" s="10"/>
      <c r="BQ1718" s="10"/>
      <c r="BR1718" s="10"/>
      <c r="BU1718" s="66"/>
    </row>
    <row r="1719" spans="22:73" s="6" customFormat="1" x14ac:dyDescent="0.3">
      <c r="V1719" s="21"/>
      <c r="W1719" s="22"/>
      <c r="X1719" s="22"/>
      <c r="Y1719" s="22"/>
      <c r="Z1719" s="22"/>
      <c r="AA1719" s="22"/>
      <c r="AB1719" s="10"/>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C1719" s="10"/>
      <c r="BD1719" s="10"/>
      <c r="BE1719" s="10"/>
      <c r="BF1719" s="10"/>
      <c r="BG1719" s="10"/>
      <c r="BH1719" s="10"/>
      <c r="BI1719" s="10"/>
      <c r="BL1719" s="10"/>
      <c r="BM1719" s="10"/>
      <c r="BN1719" s="10"/>
      <c r="BO1719" s="10"/>
      <c r="BP1719" s="10"/>
      <c r="BQ1719" s="10"/>
      <c r="BR1719" s="10"/>
      <c r="BU1719" s="66"/>
    </row>
    <row r="1720" spans="22:73" s="6" customFormat="1" x14ac:dyDescent="0.3">
      <c r="V1720" s="21"/>
      <c r="W1720" s="22"/>
      <c r="X1720" s="22"/>
      <c r="Y1720" s="22"/>
      <c r="Z1720" s="22"/>
      <c r="AA1720" s="22"/>
      <c r="AB1720" s="10"/>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C1720" s="10"/>
      <c r="BD1720" s="10"/>
      <c r="BE1720" s="10"/>
      <c r="BF1720" s="10"/>
      <c r="BG1720" s="10"/>
      <c r="BH1720" s="10"/>
      <c r="BI1720" s="10"/>
      <c r="BL1720" s="10"/>
      <c r="BM1720" s="10"/>
      <c r="BN1720" s="10"/>
      <c r="BO1720" s="10"/>
      <c r="BP1720" s="10"/>
      <c r="BQ1720" s="10"/>
      <c r="BR1720" s="10"/>
      <c r="BU1720" s="66"/>
    </row>
    <row r="1721" spans="22:73" s="6" customFormat="1" x14ac:dyDescent="0.3">
      <c r="V1721" s="21"/>
      <c r="W1721" s="22"/>
      <c r="X1721" s="22"/>
      <c r="Y1721" s="22"/>
      <c r="Z1721" s="22"/>
      <c r="AA1721" s="22"/>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C1721" s="10"/>
      <c r="BD1721" s="10"/>
      <c r="BE1721" s="10"/>
      <c r="BF1721" s="10"/>
      <c r="BG1721" s="10"/>
      <c r="BH1721" s="10"/>
      <c r="BI1721" s="10"/>
      <c r="BL1721" s="10"/>
      <c r="BM1721" s="10"/>
      <c r="BN1721" s="10"/>
      <c r="BO1721" s="10"/>
      <c r="BP1721" s="10"/>
      <c r="BQ1721" s="10"/>
      <c r="BR1721" s="10"/>
      <c r="BU1721" s="66"/>
    </row>
    <row r="1722" spans="22:73" s="6" customFormat="1" x14ac:dyDescent="0.3">
      <c r="V1722" s="21"/>
      <c r="W1722" s="22"/>
      <c r="X1722" s="22"/>
      <c r="Y1722" s="22"/>
      <c r="Z1722" s="22"/>
      <c r="AA1722" s="22"/>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C1722" s="10"/>
      <c r="BD1722" s="10"/>
      <c r="BE1722" s="10"/>
      <c r="BF1722" s="10"/>
      <c r="BG1722" s="10"/>
      <c r="BH1722" s="10"/>
      <c r="BI1722" s="10"/>
      <c r="BL1722" s="10"/>
      <c r="BM1722" s="10"/>
      <c r="BN1722" s="10"/>
      <c r="BO1722" s="10"/>
      <c r="BP1722" s="10"/>
      <c r="BQ1722" s="10"/>
      <c r="BR1722" s="10"/>
      <c r="BU1722" s="66"/>
    </row>
    <row r="1723" spans="22:73" s="6" customFormat="1" x14ac:dyDescent="0.3">
      <c r="V1723" s="21"/>
      <c r="W1723" s="22"/>
      <c r="X1723" s="22"/>
      <c r="Y1723" s="22"/>
      <c r="Z1723" s="22"/>
      <c r="AA1723" s="22"/>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C1723" s="10"/>
      <c r="BD1723" s="10"/>
      <c r="BE1723" s="10"/>
      <c r="BF1723" s="10"/>
      <c r="BG1723" s="10"/>
      <c r="BH1723" s="10"/>
      <c r="BI1723" s="10"/>
      <c r="BL1723" s="10"/>
      <c r="BM1723" s="10"/>
      <c r="BN1723" s="10"/>
      <c r="BO1723" s="10"/>
      <c r="BP1723" s="10"/>
      <c r="BQ1723" s="10"/>
      <c r="BR1723" s="10"/>
      <c r="BU1723" s="66"/>
    </row>
    <row r="1724" spans="22:73" s="6" customFormat="1" x14ac:dyDescent="0.3">
      <c r="V1724" s="21"/>
      <c r="W1724" s="22"/>
      <c r="X1724" s="22"/>
      <c r="Y1724" s="22"/>
      <c r="Z1724" s="22"/>
      <c r="AA1724" s="22"/>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C1724" s="10"/>
      <c r="BD1724" s="10"/>
      <c r="BE1724" s="10"/>
      <c r="BF1724" s="10"/>
      <c r="BG1724" s="10"/>
      <c r="BH1724" s="10"/>
      <c r="BI1724" s="10"/>
      <c r="BL1724" s="10"/>
      <c r="BM1724" s="10"/>
      <c r="BN1724" s="10"/>
      <c r="BO1724" s="10"/>
      <c r="BP1724" s="10"/>
      <c r="BQ1724" s="10"/>
      <c r="BR1724" s="10"/>
      <c r="BU1724" s="66"/>
    </row>
    <row r="1725" spans="22:73" s="6" customFormat="1" x14ac:dyDescent="0.3">
      <c r="V1725" s="21"/>
      <c r="W1725" s="22"/>
      <c r="X1725" s="22"/>
      <c r="Y1725" s="22"/>
      <c r="Z1725" s="22"/>
      <c r="AA1725" s="22"/>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C1725" s="10"/>
      <c r="BD1725" s="10"/>
      <c r="BE1725" s="10"/>
      <c r="BF1725" s="10"/>
      <c r="BG1725" s="10"/>
      <c r="BH1725" s="10"/>
      <c r="BI1725" s="10"/>
      <c r="BL1725" s="10"/>
      <c r="BM1725" s="10"/>
      <c r="BN1725" s="10"/>
      <c r="BO1725" s="10"/>
      <c r="BP1725" s="10"/>
      <c r="BQ1725" s="10"/>
      <c r="BR1725" s="10"/>
      <c r="BU1725" s="66"/>
    </row>
    <row r="1726" spans="22:73" s="6" customFormat="1" x14ac:dyDescent="0.3">
      <c r="V1726" s="21"/>
      <c r="W1726" s="22"/>
      <c r="X1726" s="22"/>
      <c r="Y1726" s="22"/>
      <c r="Z1726" s="22"/>
      <c r="AA1726" s="22"/>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C1726" s="10"/>
      <c r="BD1726" s="10"/>
      <c r="BE1726" s="10"/>
      <c r="BF1726" s="10"/>
      <c r="BG1726" s="10"/>
      <c r="BH1726" s="10"/>
      <c r="BI1726" s="10"/>
      <c r="BL1726" s="10"/>
      <c r="BM1726" s="10"/>
      <c r="BN1726" s="10"/>
      <c r="BO1726" s="10"/>
      <c r="BP1726" s="10"/>
      <c r="BQ1726" s="10"/>
      <c r="BR1726" s="10"/>
      <c r="BU1726" s="66"/>
    </row>
    <row r="1727" spans="22:73" s="6" customFormat="1" x14ac:dyDescent="0.3">
      <c r="V1727" s="21"/>
      <c r="W1727" s="22"/>
      <c r="X1727" s="22"/>
      <c r="Y1727" s="22"/>
      <c r="Z1727" s="22"/>
      <c r="AA1727" s="22"/>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C1727" s="10"/>
      <c r="BD1727" s="10"/>
      <c r="BE1727" s="10"/>
      <c r="BF1727" s="10"/>
      <c r="BG1727" s="10"/>
      <c r="BH1727" s="10"/>
      <c r="BI1727" s="10"/>
      <c r="BL1727" s="10"/>
      <c r="BM1727" s="10"/>
      <c r="BN1727" s="10"/>
      <c r="BO1727" s="10"/>
      <c r="BP1727" s="10"/>
      <c r="BQ1727" s="10"/>
      <c r="BR1727" s="10"/>
      <c r="BU1727" s="66"/>
    </row>
    <row r="1728" spans="22:73" s="6" customFormat="1" x14ac:dyDescent="0.3">
      <c r="V1728" s="21"/>
      <c r="W1728" s="22"/>
      <c r="X1728" s="22"/>
      <c r="Y1728" s="22"/>
      <c r="Z1728" s="22"/>
      <c r="AA1728" s="22"/>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C1728" s="10"/>
      <c r="BD1728" s="10"/>
      <c r="BE1728" s="10"/>
      <c r="BF1728" s="10"/>
      <c r="BG1728" s="10"/>
      <c r="BH1728" s="10"/>
      <c r="BI1728" s="10"/>
      <c r="BL1728" s="10"/>
      <c r="BM1728" s="10"/>
      <c r="BN1728" s="10"/>
      <c r="BO1728" s="10"/>
      <c r="BP1728" s="10"/>
      <c r="BQ1728" s="10"/>
      <c r="BR1728" s="10"/>
      <c r="BU1728" s="66"/>
    </row>
    <row r="1729" spans="22:73" s="6" customFormat="1" x14ac:dyDescent="0.3">
      <c r="V1729" s="21"/>
      <c r="W1729" s="22"/>
      <c r="X1729" s="22"/>
      <c r="Y1729" s="22"/>
      <c r="Z1729" s="22"/>
      <c r="AA1729" s="22"/>
      <c r="AB1729" s="10"/>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C1729" s="10"/>
      <c r="BD1729" s="10"/>
      <c r="BE1729" s="10"/>
      <c r="BF1729" s="10"/>
      <c r="BG1729" s="10"/>
      <c r="BH1729" s="10"/>
      <c r="BI1729" s="10"/>
      <c r="BL1729" s="10"/>
      <c r="BM1729" s="10"/>
      <c r="BN1729" s="10"/>
      <c r="BO1729" s="10"/>
      <c r="BP1729" s="10"/>
      <c r="BQ1729" s="10"/>
      <c r="BR1729" s="10"/>
      <c r="BU1729" s="66"/>
    </row>
    <row r="1730" spans="22:73" s="6" customFormat="1" x14ac:dyDescent="0.3">
      <c r="V1730" s="21"/>
      <c r="W1730" s="22"/>
      <c r="X1730" s="22"/>
      <c r="Y1730" s="22"/>
      <c r="Z1730" s="22"/>
      <c r="AA1730" s="22"/>
      <c r="AB1730" s="10"/>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C1730" s="10"/>
      <c r="BD1730" s="10"/>
      <c r="BE1730" s="10"/>
      <c r="BF1730" s="10"/>
      <c r="BG1730" s="10"/>
      <c r="BH1730" s="10"/>
      <c r="BI1730" s="10"/>
      <c r="BL1730" s="10"/>
      <c r="BM1730" s="10"/>
      <c r="BN1730" s="10"/>
      <c r="BO1730" s="10"/>
      <c r="BP1730" s="10"/>
      <c r="BQ1730" s="10"/>
      <c r="BR1730" s="10"/>
      <c r="BU1730" s="66"/>
    </row>
    <row r="1731" spans="22:73" s="6" customFormat="1" x14ac:dyDescent="0.3">
      <c r="V1731" s="21"/>
      <c r="W1731" s="22"/>
      <c r="X1731" s="22"/>
      <c r="Y1731" s="22"/>
      <c r="Z1731" s="22"/>
      <c r="AA1731" s="22"/>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C1731" s="10"/>
      <c r="BD1731" s="10"/>
      <c r="BE1731" s="10"/>
      <c r="BF1731" s="10"/>
      <c r="BG1731" s="10"/>
      <c r="BH1731" s="10"/>
      <c r="BI1731" s="10"/>
      <c r="BL1731" s="10"/>
      <c r="BM1731" s="10"/>
      <c r="BN1731" s="10"/>
      <c r="BO1731" s="10"/>
      <c r="BP1731" s="10"/>
      <c r="BQ1731" s="10"/>
      <c r="BR1731" s="10"/>
      <c r="BU1731" s="66"/>
    </row>
    <row r="1732" spans="22:73" s="6" customFormat="1" x14ac:dyDescent="0.3">
      <c r="V1732" s="21"/>
      <c r="W1732" s="22"/>
      <c r="X1732" s="22"/>
      <c r="Y1732" s="22"/>
      <c r="Z1732" s="22"/>
      <c r="AA1732" s="22"/>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C1732" s="10"/>
      <c r="BD1732" s="10"/>
      <c r="BE1732" s="10"/>
      <c r="BF1732" s="10"/>
      <c r="BG1732" s="10"/>
      <c r="BH1732" s="10"/>
      <c r="BI1732" s="10"/>
      <c r="BL1732" s="10"/>
      <c r="BM1732" s="10"/>
      <c r="BN1732" s="10"/>
      <c r="BO1732" s="10"/>
      <c r="BP1732" s="10"/>
      <c r="BQ1732" s="10"/>
      <c r="BR1732" s="10"/>
      <c r="BU1732" s="66"/>
    </row>
    <row r="1733" spans="22:73" s="6" customFormat="1" x14ac:dyDescent="0.3">
      <c r="V1733" s="21"/>
      <c r="W1733" s="22"/>
      <c r="X1733" s="22"/>
      <c r="Y1733" s="22"/>
      <c r="Z1733" s="22"/>
      <c r="AA1733" s="22"/>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C1733" s="10"/>
      <c r="BD1733" s="10"/>
      <c r="BE1733" s="10"/>
      <c r="BF1733" s="10"/>
      <c r="BG1733" s="10"/>
      <c r="BH1733" s="10"/>
      <c r="BI1733" s="10"/>
      <c r="BL1733" s="10"/>
      <c r="BM1733" s="10"/>
      <c r="BN1733" s="10"/>
      <c r="BO1733" s="10"/>
      <c r="BP1733" s="10"/>
      <c r="BQ1733" s="10"/>
      <c r="BR1733" s="10"/>
      <c r="BU1733" s="66"/>
    </row>
    <row r="1734" spans="22:73" s="6" customFormat="1" x14ac:dyDescent="0.3">
      <c r="V1734" s="21"/>
      <c r="W1734" s="22"/>
      <c r="X1734" s="22"/>
      <c r="Y1734" s="22"/>
      <c r="Z1734" s="22"/>
      <c r="AA1734" s="22"/>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C1734" s="10"/>
      <c r="BD1734" s="10"/>
      <c r="BE1734" s="10"/>
      <c r="BF1734" s="10"/>
      <c r="BG1734" s="10"/>
      <c r="BH1734" s="10"/>
      <c r="BI1734" s="10"/>
      <c r="BL1734" s="10"/>
      <c r="BM1734" s="10"/>
      <c r="BN1734" s="10"/>
      <c r="BO1734" s="10"/>
      <c r="BP1734" s="10"/>
      <c r="BQ1734" s="10"/>
      <c r="BR1734" s="10"/>
      <c r="BU1734" s="66"/>
    </row>
    <row r="1735" spans="22:73" s="6" customFormat="1" x14ac:dyDescent="0.3">
      <c r="V1735" s="21"/>
      <c r="W1735" s="22"/>
      <c r="X1735" s="22"/>
      <c r="Y1735" s="22"/>
      <c r="Z1735" s="22"/>
      <c r="AA1735" s="22"/>
      <c r="AB1735" s="10"/>
      <c r="AC1735" s="10"/>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C1735" s="10"/>
      <c r="BD1735" s="10"/>
      <c r="BE1735" s="10"/>
      <c r="BF1735" s="10"/>
      <c r="BG1735" s="10"/>
      <c r="BH1735" s="10"/>
      <c r="BI1735" s="10"/>
      <c r="BL1735" s="10"/>
      <c r="BM1735" s="10"/>
      <c r="BN1735" s="10"/>
      <c r="BO1735" s="10"/>
      <c r="BP1735" s="10"/>
      <c r="BQ1735" s="10"/>
      <c r="BR1735" s="10"/>
      <c r="BU1735" s="66"/>
    </row>
    <row r="1736" spans="22:73" s="6" customFormat="1" x14ac:dyDescent="0.3">
      <c r="V1736" s="21"/>
      <c r="W1736" s="22"/>
      <c r="X1736" s="22"/>
      <c r="Y1736" s="22"/>
      <c r="Z1736" s="22"/>
      <c r="AA1736" s="22"/>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C1736" s="10"/>
      <c r="BD1736" s="10"/>
      <c r="BE1736" s="10"/>
      <c r="BF1736" s="10"/>
      <c r="BG1736" s="10"/>
      <c r="BH1736" s="10"/>
      <c r="BI1736" s="10"/>
      <c r="BL1736" s="10"/>
      <c r="BM1736" s="10"/>
      <c r="BN1736" s="10"/>
      <c r="BO1736" s="10"/>
      <c r="BP1736" s="10"/>
      <c r="BQ1736" s="10"/>
      <c r="BR1736" s="10"/>
      <c r="BU1736" s="66"/>
    </row>
    <row r="1737" spans="22:73" s="6" customFormat="1" x14ac:dyDescent="0.3">
      <c r="V1737" s="21"/>
      <c r="W1737" s="22"/>
      <c r="X1737" s="22"/>
      <c r="Y1737" s="22"/>
      <c r="Z1737" s="22"/>
      <c r="AA1737" s="22"/>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C1737" s="10"/>
      <c r="BD1737" s="10"/>
      <c r="BE1737" s="10"/>
      <c r="BF1737" s="10"/>
      <c r="BG1737" s="10"/>
      <c r="BH1737" s="10"/>
      <c r="BI1737" s="10"/>
      <c r="BL1737" s="10"/>
      <c r="BM1737" s="10"/>
      <c r="BN1737" s="10"/>
      <c r="BO1737" s="10"/>
      <c r="BP1737" s="10"/>
      <c r="BQ1737" s="10"/>
      <c r="BR1737" s="10"/>
      <c r="BU1737" s="66"/>
    </row>
    <row r="1738" spans="22:73" s="6" customFormat="1" x14ac:dyDescent="0.3">
      <c r="V1738" s="21"/>
      <c r="W1738" s="22"/>
      <c r="X1738" s="22"/>
      <c r="Y1738" s="22"/>
      <c r="Z1738" s="22"/>
      <c r="AA1738" s="22"/>
      <c r="AB1738" s="10"/>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C1738" s="10"/>
      <c r="BD1738" s="10"/>
      <c r="BE1738" s="10"/>
      <c r="BF1738" s="10"/>
      <c r="BG1738" s="10"/>
      <c r="BH1738" s="10"/>
      <c r="BI1738" s="10"/>
      <c r="BL1738" s="10"/>
      <c r="BM1738" s="10"/>
      <c r="BN1738" s="10"/>
      <c r="BO1738" s="10"/>
      <c r="BP1738" s="10"/>
      <c r="BQ1738" s="10"/>
      <c r="BR1738" s="10"/>
      <c r="BU1738" s="66"/>
    </row>
    <row r="1739" spans="22:73" s="6" customFormat="1" x14ac:dyDescent="0.3">
      <c r="V1739" s="21"/>
      <c r="W1739" s="22"/>
      <c r="X1739" s="22"/>
      <c r="Y1739" s="22"/>
      <c r="Z1739" s="22"/>
      <c r="AA1739" s="22"/>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C1739" s="10"/>
      <c r="BD1739" s="10"/>
      <c r="BE1739" s="10"/>
      <c r="BF1739" s="10"/>
      <c r="BG1739" s="10"/>
      <c r="BH1739" s="10"/>
      <c r="BI1739" s="10"/>
      <c r="BL1739" s="10"/>
      <c r="BM1739" s="10"/>
      <c r="BN1739" s="10"/>
      <c r="BO1739" s="10"/>
      <c r="BP1739" s="10"/>
      <c r="BQ1739" s="10"/>
      <c r="BR1739" s="10"/>
      <c r="BU1739" s="66"/>
    </row>
    <row r="1740" spans="22:73" s="6" customFormat="1" x14ac:dyDescent="0.3">
      <c r="V1740" s="21"/>
      <c r="W1740" s="22"/>
      <c r="X1740" s="22"/>
      <c r="Y1740" s="22"/>
      <c r="Z1740" s="22"/>
      <c r="AA1740" s="22"/>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C1740" s="10"/>
      <c r="BD1740" s="10"/>
      <c r="BE1740" s="10"/>
      <c r="BF1740" s="10"/>
      <c r="BG1740" s="10"/>
      <c r="BH1740" s="10"/>
      <c r="BI1740" s="10"/>
      <c r="BL1740" s="10"/>
      <c r="BM1740" s="10"/>
      <c r="BN1740" s="10"/>
      <c r="BO1740" s="10"/>
      <c r="BP1740" s="10"/>
      <c r="BQ1740" s="10"/>
      <c r="BR1740" s="10"/>
      <c r="BU1740" s="66"/>
    </row>
    <row r="1741" spans="22:73" s="6" customFormat="1" x14ac:dyDescent="0.3">
      <c r="V1741" s="21"/>
      <c r="W1741" s="22"/>
      <c r="X1741" s="22"/>
      <c r="Y1741" s="22"/>
      <c r="Z1741" s="22"/>
      <c r="AA1741" s="22"/>
      <c r="AB1741" s="10"/>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C1741" s="10"/>
      <c r="BD1741" s="10"/>
      <c r="BE1741" s="10"/>
      <c r="BF1741" s="10"/>
      <c r="BG1741" s="10"/>
      <c r="BH1741" s="10"/>
      <c r="BI1741" s="10"/>
      <c r="BL1741" s="10"/>
      <c r="BM1741" s="10"/>
      <c r="BN1741" s="10"/>
      <c r="BO1741" s="10"/>
      <c r="BP1741" s="10"/>
      <c r="BQ1741" s="10"/>
      <c r="BR1741" s="10"/>
      <c r="BU1741" s="66"/>
    </row>
    <row r="1742" spans="22:73" s="6" customFormat="1" x14ac:dyDescent="0.3">
      <c r="V1742" s="21"/>
      <c r="W1742" s="22"/>
      <c r="X1742" s="22"/>
      <c r="Y1742" s="22"/>
      <c r="Z1742" s="22"/>
      <c r="AA1742" s="22"/>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C1742" s="10"/>
      <c r="BD1742" s="10"/>
      <c r="BE1742" s="10"/>
      <c r="BF1742" s="10"/>
      <c r="BG1742" s="10"/>
      <c r="BH1742" s="10"/>
      <c r="BI1742" s="10"/>
      <c r="BL1742" s="10"/>
      <c r="BM1742" s="10"/>
      <c r="BN1742" s="10"/>
      <c r="BO1742" s="10"/>
      <c r="BP1742" s="10"/>
      <c r="BQ1742" s="10"/>
      <c r="BR1742" s="10"/>
      <c r="BU1742" s="66"/>
    </row>
    <row r="1743" spans="22:73" s="6" customFormat="1" x14ac:dyDescent="0.3">
      <c r="V1743" s="21"/>
      <c r="W1743" s="22"/>
      <c r="X1743" s="22"/>
      <c r="Y1743" s="22"/>
      <c r="Z1743" s="22"/>
      <c r="AA1743" s="22"/>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C1743" s="10"/>
      <c r="BD1743" s="10"/>
      <c r="BE1743" s="10"/>
      <c r="BF1743" s="10"/>
      <c r="BG1743" s="10"/>
      <c r="BH1743" s="10"/>
      <c r="BI1743" s="10"/>
      <c r="BL1743" s="10"/>
      <c r="BM1743" s="10"/>
      <c r="BN1743" s="10"/>
      <c r="BO1743" s="10"/>
      <c r="BP1743" s="10"/>
      <c r="BQ1743" s="10"/>
      <c r="BR1743" s="10"/>
      <c r="BU1743" s="66"/>
    </row>
    <row r="1744" spans="22:73" s="6" customFormat="1" x14ac:dyDescent="0.3">
      <c r="V1744" s="21"/>
      <c r="W1744" s="22"/>
      <c r="X1744" s="22"/>
      <c r="Y1744" s="22"/>
      <c r="Z1744" s="22"/>
      <c r="AA1744" s="22"/>
      <c r="AB1744" s="10"/>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C1744" s="10"/>
      <c r="BD1744" s="10"/>
      <c r="BE1744" s="10"/>
      <c r="BF1744" s="10"/>
      <c r="BG1744" s="10"/>
      <c r="BH1744" s="10"/>
      <c r="BI1744" s="10"/>
      <c r="BL1744" s="10"/>
      <c r="BM1744" s="10"/>
      <c r="BN1744" s="10"/>
      <c r="BO1744" s="10"/>
      <c r="BP1744" s="10"/>
      <c r="BQ1744" s="10"/>
      <c r="BR1744" s="10"/>
      <c r="BU1744" s="66"/>
    </row>
    <row r="1745" spans="22:73" s="6" customFormat="1" x14ac:dyDescent="0.3">
      <c r="V1745" s="21"/>
      <c r="W1745" s="22"/>
      <c r="X1745" s="22"/>
      <c r="Y1745" s="22"/>
      <c r="Z1745" s="22"/>
      <c r="AA1745" s="22"/>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C1745" s="10"/>
      <c r="BD1745" s="10"/>
      <c r="BE1745" s="10"/>
      <c r="BF1745" s="10"/>
      <c r="BG1745" s="10"/>
      <c r="BH1745" s="10"/>
      <c r="BI1745" s="10"/>
      <c r="BL1745" s="10"/>
      <c r="BM1745" s="10"/>
      <c r="BN1745" s="10"/>
      <c r="BO1745" s="10"/>
      <c r="BP1745" s="10"/>
      <c r="BQ1745" s="10"/>
      <c r="BR1745" s="10"/>
      <c r="BU1745" s="66"/>
    </row>
    <row r="1746" spans="22:73" s="6" customFormat="1" x14ac:dyDescent="0.3">
      <c r="V1746" s="21"/>
      <c r="W1746" s="22"/>
      <c r="X1746" s="22"/>
      <c r="Y1746" s="22"/>
      <c r="Z1746" s="22"/>
      <c r="AA1746" s="22"/>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C1746" s="10"/>
      <c r="BD1746" s="10"/>
      <c r="BE1746" s="10"/>
      <c r="BF1746" s="10"/>
      <c r="BG1746" s="10"/>
      <c r="BH1746" s="10"/>
      <c r="BI1746" s="10"/>
      <c r="BL1746" s="10"/>
      <c r="BM1746" s="10"/>
      <c r="BN1746" s="10"/>
      <c r="BO1746" s="10"/>
      <c r="BP1746" s="10"/>
      <c r="BQ1746" s="10"/>
      <c r="BR1746" s="10"/>
      <c r="BU1746" s="66"/>
    </row>
    <row r="1747" spans="22:73" s="6" customFormat="1" x14ac:dyDescent="0.3">
      <c r="V1747" s="21"/>
      <c r="W1747" s="22"/>
      <c r="X1747" s="22"/>
      <c r="Y1747" s="22"/>
      <c r="Z1747" s="22"/>
      <c r="AA1747" s="22"/>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C1747" s="10"/>
      <c r="BD1747" s="10"/>
      <c r="BE1747" s="10"/>
      <c r="BF1747" s="10"/>
      <c r="BG1747" s="10"/>
      <c r="BH1747" s="10"/>
      <c r="BI1747" s="10"/>
      <c r="BL1747" s="10"/>
      <c r="BM1747" s="10"/>
      <c r="BN1747" s="10"/>
      <c r="BO1747" s="10"/>
      <c r="BP1747" s="10"/>
      <c r="BQ1747" s="10"/>
      <c r="BR1747" s="10"/>
      <c r="BU1747" s="66"/>
    </row>
    <row r="1748" spans="22:73" s="6" customFormat="1" x14ac:dyDescent="0.3">
      <c r="V1748" s="21"/>
      <c r="W1748" s="22"/>
      <c r="X1748" s="22"/>
      <c r="Y1748" s="22"/>
      <c r="Z1748" s="22"/>
      <c r="AA1748" s="22"/>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C1748" s="10"/>
      <c r="BD1748" s="10"/>
      <c r="BE1748" s="10"/>
      <c r="BF1748" s="10"/>
      <c r="BG1748" s="10"/>
      <c r="BH1748" s="10"/>
      <c r="BI1748" s="10"/>
      <c r="BL1748" s="10"/>
      <c r="BM1748" s="10"/>
      <c r="BN1748" s="10"/>
      <c r="BO1748" s="10"/>
      <c r="BP1748" s="10"/>
      <c r="BQ1748" s="10"/>
      <c r="BR1748" s="10"/>
      <c r="BU1748" s="66"/>
    </row>
    <row r="1749" spans="22:73" s="6" customFormat="1" x14ac:dyDescent="0.3">
      <c r="V1749" s="21"/>
      <c r="W1749" s="22"/>
      <c r="X1749" s="22"/>
      <c r="Y1749" s="22"/>
      <c r="Z1749" s="22"/>
      <c r="AA1749" s="22"/>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C1749" s="10"/>
      <c r="BD1749" s="10"/>
      <c r="BE1749" s="10"/>
      <c r="BF1749" s="10"/>
      <c r="BG1749" s="10"/>
      <c r="BH1749" s="10"/>
      <c r="BI1749" s="10"/>
      <c r="BL1749" s="10"/>
      <c r="BM1749" s="10"/>
      <c r="BN1749" s="10"/>
      <c r="BO1749" s="10"/>
      <c r="BP1749" s="10"/>
      <c r="BQ1749" s="10"/>
      <c r="BR1749" s="10"/>
      <c r="BU1749" s="66"/>
    </row>
    <row r="1750" spans="22:73" s="6" customFormat="1" x14ac:dyDescent="0.3">
      <c r="V1750" s="21"/>
      <c r="W1750" s="22"/>
      <c r="X1750" s="22"/>
      <c r="Y1750" s="22"/>
      <c r="Z1750" s="22"/>
      <c r="AA1750" s="22"/>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C1750" s="10"/>
      <c r="BD1750" s="10"/>
      <c r="BE1750" s="10"/>
      <c r="BF1750" s="10"/>
      <c r="BG1750" s="10"/>
      <c r="BH1750" s="10"/>
      <c r="BI1750" s="10"/>
      <c r="BL1750" s="10"/>
      <c r="BM1750" s="10"/>
      <c r="BN1750" s="10"/>
      <c r="BO1750" s="10"/>
      <c r="BP1750" s="10"/>
      <c r="BQ1750" s="10"/>
      <c r="BR1750" s="10"/>
      <c r="BU1750" s="66"/>
    </row>
    <row r="1751" spans="22:73" s="6" customFormat="1" x14ac:dyDescent="0.3">
      <c r="V1751" s="21"/>
      <c r="W1751" s="22"/>
      <c r="X1751" s="22"/>
      <c r="Y1751" s="22"/>
      <c r="Z1751" s="22"/>
      <c r="AA1751" s="22"/>
      <c r="AB1751" s="10"/>
      <c r="AC1751" s="10"/>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C1751" s="10"/>
      <c r="BD1751" s="10"/>
      <c r="BE1751" s="10"/>
      <c r="BF1751" s="10"/>
      <c r="BG1751" s="10"/>
      <c r="BH1751" s="10"/>
      <c r="BI1751" s="10"/>
      <c r="BL1751" s="10"/>
      <c r="BM1751" s="10"/>
      <c r="BN1751" s="10"/>
      <c r="BO1751" s="10"/>
      <c r="BP1751" s="10"/>
      <c r="BQ1751" s="10"/>
      <c r="BR1751" s="10"/>
      <c r="BU1751" s="66"/>
    </row>
    <row r="1752" spans="22:73" s="6" customFormat="1" x14ac:dyDescent="0.3">
      <c r="V1752" s="21"/>
      <c r="W1752" s="22"/>
      <c r="X1752" s="22"/>
      <c r="Y1752" s="22"/>
      <c r="Z1752" s="22"/>
      <c r="AA1752" s="22"/>
      <c r="AB1752" s="10"/>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C1752" s="10"/>
      <c r="BD1752" s="10"/>
      <c r="BE1752" s="10"/>
      <c r="BF1752" s="10"/>
      <c r="BG1752" s="10"/>
      <c r="BH1752" s="10"/>
      <c r="BI1752" s="10"/>
      <c r="BL1752" s="10"/>
      <c r="BM1752" s="10"/>
      <c r="BN1752" s="10"/>
      <c r="BO1752" s="10"/>
      <c r="BP1752" s="10"/>
      <c r="BQ1752" s="10"/>
      <c r="BR1752" s="10"/>
      <c r="BU1752" s="66"/>
    </row>
    <row r="1753" spans="22:73" s="6" customFormat="1" x14ac:dyDescent="0.3">
      <c r="V1753" s="21"/>
      <c r="W1753" s="22"/>
      <c r="X1753" s="22"/>
      <c r="Y1753" s="22"/>
      <c r="Z1753" s="22"/>
      <c r="AA1753" s="22"/>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C1753" s="10"/>
      <c r="BD1753" s="10"/>
      <c r="BE1753" s="10"/>
      <c r="BF1753" s="10"/>
      <c r="BG1753" s="10"/>
      <c r="BH1753" s="10"/>
      <c r="BI1753" s="10"/>
      <c r="BL1753" s="10"/>
      <c r="BM1753" s="10"/>
      <c r="BN1753" s="10"/>
      <c r="BO1753" s="10"/>
      <c r="BP1753" s="10"/>
      <c r="BQ1753" s="10"/>
      <c r="BR1753" s="10"/>
      <c r="BU1753" s="66"/>
    </row>
    <row r="1754" spans="22:73" s="6" customFormat="1" x14ac:dyDescent="0.3">
      <c r="V1754" s="21"/>
      <c r="W1754" s="22"/>
      <c r="X1754" s="22"/>
      <c r="Y1754" s="22"/>
      <c r="Z1754" s="22"/>
      <c r="AA1754" s="22"/>
      <c r="AB1754" s="10"/>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C1754" s="10"/>
      <c r="BD1754" s="10"/>
      <c r="BE1754" s="10"/>
      <c r="BF1754" s="10"/>
      <c r="BG1754" s="10"/>
      <c r="BH1754" s="10"/>
      <c r="BI1754" s="10"/>
      <c r="BL1754" s="10"/>
      <c r="BM1754" s="10"/>
      <c r="BN1754" s="10"/>
      <c r="BO1754" s="10"/>
      <c r="BP1754" s="10"/>
      <c r="BQ1754" s="10"/>
      <c r="BR1754" s="10"/>
      <c r="BU1754" s="66"/>
    </row>
    <row r="1755" spans="22:73" s="6" customFormat="1" x14ac:dyDescent="0.3">
      <c r="V1755" s="21"/>
      <c r="W1755" s="22"/>
      <c r="X1755" s="22"/>
      <c r="Y1755" s="22"/>
      <c r="Z1755" s="22"/>
      <c r="AA1755" s="22"/>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C1755" s="10"/>
      <c r="BD1755" s="10"/>
      <c r="BE1755" s="10"/>
      <c r="BF1755" s="10"/>
      <c r="BG1755" s="10"/>
      <c r="BH1755" s="10"/>
      <c r="BI1755" s="10"/>
      <c r="BL1755" s="10"/>
      <c r="BM1755" s="10"/>
      <c r="BN1755" s="10"/>
      <c r="BO1755" s="10"/>
      <c r="BP1755" s="10"/>
      <c r="BQ1755" s="10"/>
      <c r="BR1755" s="10"/>
      <c r="BU1755" s="66"/>
    </row>
    <row r="1756" spans="22:73" s="6" customFormat="1" x14ac:dyDescent="0.3">
      <c r="V1756" s="21"/>
      <c r="W1756" s="22"/>
      <c r="X1756" s="22"/>
      <c r="Y1756" s="22"/>
      <c r="Z1756" s="22"/>
      <c r="AA1756" s="22"/>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C1756" s="10"/>
      <c r="BD1756" s="10"/>
      <c r="BE1756" s="10"/>
      <c r="BF1756" s="10"/>
      <c r="BG1756" s="10"/>
      <c r="BH1756" s="10"/>
      <c r="BI1756" s="10"/>
      <c r="BL1756" s="10"/>
      <c r="BM1756" s="10"/>
      <c r="BN1756" s="10"/>
      <c r="BO1756" s="10"/>
      <c r="BP1756" s="10"/>
      <c r="BQ1756" s="10"/>
      <c r="BR1756" s="10"/>
      <c r="BU1756" s="66"/>
    </row>
    <row r="1757" spans="22:73" s="6" customFormat="1" x14ac:dyDescent="0.3">
      <c r="V1757" s="21"/>
      <c r="W1757" s="22"/>
      <c r="X1757" s="22"/>
      <c r="Y1757" s="22"/>
      <c r="Z1757" s="22"/>
      <c r="AA1757" s="22"/>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C1757" s="10"/>
      <c r="BD1757" s="10"/>
      <c r="BE1757" s="10"/>
      <c r="BF1757" s="10"/>
      <c r="BG1757" s="10"/>
      <c r="BH1757" s="10"/>
      <c r="BI1757" s="10"/>
      <c r="BL1757" s="10"/>
      <c r="BM1757" s="10"/>
      <c r="BN1757" s="10"/>
      <c r="BO1757" s="10"/>
      <c r="BP1757" s="10"/>
      <c r="BQ1757" s="10"/>
      <c r="BR1757" s="10"/>
      <c r="BU1757" s="66"/>
    </row>
    <row r="1758" spans="22:73" s="6" customFormat="1" x14ac:dyDescent="0.3">
      <c r="V1758" s="21"/>
      <c r="W1758" s="22"/>
      <c r="X1758" s="22"/>
      <c r="Y1758" s="22"/>
      <c r="Z1758" s="22"/>
      <c r="AA1758" s="22"/>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C1758" s="10"/>
      <c r="BD1758" s="10"/>
      <c r="BE1758" s="10"/>
      <c r="BF1758" s="10"/>
      <c r="BG1758" s="10"/>
      <c r="BH1758" s="10"/>
      <c r="BI1758" s="10"/>
      <c r="BL1758" s="10"/>
      <c r="BM1758" s="10"/>
      <c r="BN1758" s="10"/>
      <c r="BO1758" s="10"/>
      <c r="BP1758" s="10"/>
      <c r="BQ1758" s="10"/>
      <c r="BR1758" s="10"/>
      <c r="BU1758" s="66"/>
    </row>
    <row r="1759" spans="22:73" s="6" customFormat="1" x14ac:dyDescent="0.3">
      <c r="V1759" s="21"/>
      <c r="W1759" s="22"/>
      <c r="X1759" s="22"/>
      <c r="Y1759" s="22"/>
      <c r="Z1759" s="22"/>
      <c r="AA1759" s="22"/>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C1759" s="10"/>
      <c r="BD1759" s="10"/>
      <c r="BE1759" s="10"/>
      <c r="BF1759" s="10"/>
      <c r="BG1759" s="10"/>
      <c r="BH1759" s="10"/>
      <c r="BI1759" s="10"/>
      <c r="BL1759" s="10"/>
      <c r="BM1759" s="10"/>
      <c r="BN1759" s="10"/>
      <c r="BO1759" s="10"/>
      <c r="BP1759" s="10"/>
      <c r="BQ1759" s="10"/>
      <c r="BR1759" s="10"/>
      <c r="BU1759" s="66"/>
    </row>
    <row r="1760" spans="22:73" s="6" customFormat="1" x14ac:dyDescent="0.3">
      <c r="V1760" s="21"/>
      <c r="W1760" s="22"/>
      <c r="X1760" s="22"/>
      <c r="Y1760" s="22"/>
      <c r="Z1760" s="22"/>
      <c r="AA1760" s="22"/>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C1760" s="10"/>
      <c r="BD1760" s="10"/>
      <c r="BE1760" s="10"/>
      <c r="BF1760" s="10"/>
      <c r="BG1760" s="10"/>
      <c r="BH1760" s="10"/>
      <c r="BI1760" s="10"/>
      <c r="BL1760" s="10"/>
      <c r="BM1760" s="10"/>
      <c r="BN1760" s="10"/>
      <c r="BO1760" s="10"/>
      <c r="BP1760" s="10"/>
      <c r="BQ1760" s="10"/>
      <c r="BR1760" s="10"/>
      <c r="BU1760" s="66"/>
    </row>
    <row r="1761" spans="22:73" s="6" customFormat="1" x14ac:dyDescent="0.3">
      <c r="V1761" s="21"/>
      <c r="W1761" s="22"/>
      <c r="X1761" s="22"/>
      <c r="Y1761" s="22"/>
      <c r="Z1761" s="22"/>
      <c r="AA1761" s="22"/>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C1761" s="10"/>
      <c r="BD1761" s="10"/>
      <c r="BE1761" s="10"/>
      <c r="BF1761" s="10"/>
      <c r="BG1761" s="10"/>
      <c r="BH1761" s="10"/>
      <c r="BI1761" s="10"/>
      <c r="BL1761" s="10"/>
      <c r="BM1761" s="10"/>
      <c r="BN1761" s="10"/>
      <c r="BO1761" s="10"/>
      <c r="BP1761" s="10"/>
      <c r="BQ1761" s="10"/>
      <c r="BR1761" s="10"/>
      <c r="BU1761" s="66"/>
    </row>
    <row r="1762" spans="22:73" s="6" customFormat="1" x14ac:dyDescent="0.3">
      <c r="V1762" s="21"/>
      <c r="W1762" s="22"/>
      <c r="X1762" s="22"/>
      <c r="Y1762" s="22"/>
      <c r="Z1762" s="22"/>
      <c r="AA1762" s="22"/>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C1762" s="10"/>
      <c r="BD1762" s="10"/>
      <c r="BE1762" s="10"/>
      <c r="BF1762" s="10"/>
      <c r="BG1762" s="10"/>
      <c r="BH1762" s="10"/>
      <c r="BI1762" s="10"/>
      <c r="BL1762" s="10"/>
      <c r="BM1762" s="10"/>
      <c r="BN1762" s="10"/>
      <c r="BO1762" s="10"/>
      <c r="BP1762" s="10"/>
      <c r="BQ1762" s="10"/>
      <c r="BR1762" s="10"/>
      <c r="BU1762" s="66"/>
    </row>
    <row r="1763" spans="22:73" s="6" customFormat="1" x14ac:dyDescent="0.3">
      <c r="V1763" s="21"/>
      <c r="W1763" s="22"/>
      <c r="X1763" s="22"/>
      <c r="Y1763" s="22"/>
      <c r="Z1763" s="22"/>
      <c r="AA1763" s="22"/>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C1763" s="10"/>
      <c r="BD1763" s="10"/>
      <c r="BE1763" s="10"/>
      <c r="BF1763" s="10"/>
      <c r="BG1763" s="10"/>
      <c r="BH1763" s="10"/>
      <c r="BI1763" s="10"/>
      <c r="BL1763" s="10"/>
      <c r="BM1763" s="10"/>
      <c r="BN1763" s="10"/>
      <c r="BO1763" s="10"/>
      <c r="BP1763" s="10"/>
      <c r="BQ1763" s="10"/>
      <c r="BR1763" s="10"/>
      <c r="BU1763" s="66"/>
    </row>
    <row r="1764" spans="22:73" s="6" customFormat="1" x14ac:dyDescent="0.3">
      <c r="V1764" s="21"/>
      <c r="W1764" s="22"/>
      <c r="X1764" s="22"/>
      <c r="Y1764" s="22"/>
      <c r="Z1764" s="22"/>
      <c r="AA1764" s="22"/>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C1764" s="10"/>
      <c r="BD1764" s="10"/>
      <c r="BE1764" s="10"/>
      <c r="BF1764" s="10"/>
      <c r="BG1764" s="10"/>
      <c r="BH1764" s="10"/>
      <c r="BI1764" s="10"/>
      <c r="BL1764" s="10"/>
      <c r="BM1764" s="10"/>
      <c r="BN1764" s="10"/>
      <c r="BO1764" s="10"/>
      <c r="BP1764" s="10"/>
      <c r="BQ1764" s="10"/>
      <c r="BR1764" s="10"/>
      <c r="BU1764" s="66"/>
    </row>
    <row r="1765" spans="22:73" s="6" customFormat="1" x14ac:dyDescent="0.3">
      <c r="V1765" s="21"/>
      <c r="W1765" s="22"/>
      <c r="X1765" s="22"/>
      <c r="Y1765" s="22"/>
      <c r="Z1765" s="22"/>
      <c r="AA1765" s="22"/>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C1765" s="10"/>
      <c r="BD1765" s="10"/>
      <c r="BE1765" s="10"/>
      <c r="BF1765" s="10"/>
      <c r="BG1765" s="10"/>
      <c r="BH1765" s="10"/>
      <c r="BI1765" s="10"/>
      <c r="BL1765" s="10"/>
      <c r="BM1765" s="10"/>
      <c r="BN1765" s="10"/>
      <c r="BO1765" s="10"/>
      <c r="BP1765" s="10"/>
      <c r="BQ1765" s="10"/>
      <c r="BR1765" s="10"/>
      <c r="BU1765" s="66"/>
    </row>
    <row r="1766" spans="22:73" s="6" customFormat="1" x14ac:dyDescent="0.3">
      <c r="V1766" s="21"/>
      <c r="W1766" s="22"/>
      <c r="X1766" s="22"/>
      <c r="Y1766" s="22"/>
      <c r="Z1766" s="22"/>
      <c r="AA1766" s="22"/>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C1766" s="10"/>
      <c r="BD1766" s="10"/>
      <c r="BE1766" s="10"/>
      <c r="BF1766" s="10"/>
      <c r="BG1766" s="10"/>
      <c r="BH1766" s="10"/>
      <c r="BI1766" s="10"/>
      <c r="BL1766" s="10"/>
      <c r="BM1766" s="10"/>
      <c r="BN1766" s="10"/>
      <c r="BO1766" s="10"/>
      <c r="BP1766" s="10"/>
      <c r="BQ1766" s="10"/>
      <c r="BR1766" s="10"/>
      <c r="BU1766" s="66"/>
    </row>
    <row r="1767" spans="22:73" s="6" customFormat="1" x14ac:dyDescent="0.3">
      <c r="V1767" s="21"/>
      <c r="W1767" s="22"/>
      <c r="X1767" s="22"/>
      <c r="Y1767" s="22"/>
      <c r="Z1767" s="22"/>
      <c r="AA1767" s="22"/>
      <c r="AB1767" s="10"/>
      <c r="AC1767" s="10"/>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C1767" s="10"/>
      <c r="BD1767" s="10"/>
      <c r="BE1767" s="10"/>
      <c r="BF1767" s="10"/>
      <c r="BG1767" s="10"/>
      <c r="BH1767" s="10"/>
      <c r="BI1767" s="10"/>
      <c r="BL1767" s="10"/>
      <c r="BM1767" s="10"/>
      <c r="BN1767" s="10"/>
      <c r="BO1767" s="10"/>
      <c r="BP1767" s="10"/>
      <c r="BQ1767" s="10"/>
      <c r="BR1767" s="10"/>
      <c r="BU1767" s="66"/>
    </row>
    <row r="1768" spans="22:73" s="6" customFormat="1" x14ac:dyDescent="0.3">
      <c r="V1768" s="21"/>
      <c r="W1768" s="22"/>
      <c r="X1768" s="22"/>
      <c r="Y1768" s="22"/>
      <c r="Z1768" s="22"/>
      <c r="AA1768" s="22"/>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C1768" s="10"/>
      <c r="BD1768" s="10"/>
      <c r="BE1768" s="10"/>
      <c r="BF1768" s="10"/>
      <c r="BG1768" s="10"/>
      <c r="BH1768" s="10"/>
      <c r="BI1768" s="10"/>
      <c r="BL1768" s="10"/>
      <c r="BM1768" s="10"/>
      <c r="BN1768" s="10"/>
      <c r="BO1768" s="10"/>
      <c r="BP1768" s="10"/>
      <c r="BQ1768" s="10"/>
      <c r="BR1768" s="10"/>
      <c r="BU1768" s="66"/>
    </row>
    <row r="1769" spans="22:73" s="6" customFormat="1" x14ac:dyDescent="0.3">
      <c r="V1769" s="21"/>
      <c r="W1769" s="22"/>
      <c r="X1769" s="22"/>
      <c r="Y1769" s="22"/>
      <c r="Z1769" s="22"/>
      <c r="AA1769" s="22"/>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C1769" s="10"/>
      <c r="BD1769" s="10"/>
      <c r="BE1769" s="10"/>
      <c r="BF1769" s="10"/>
      <c r="BG1769" s="10"/>
      <c r="BH1769" s="10"/>
      <c r="BI1769" s="10"/>
      <c r="BL1769" s="10"/>
      <c r="BM1769" s="10"/>
      <c r="BN1769" s="10"/>
      <c r="BO1769" s="10"/>
      <c r="BP1769" s="10"/>
      <c r="BQ1769" s="10"/>
      <c r="BR1769" s="10"/>
      <c r="BU1769" s="66"/>
    </row>
    <row r="1770" spans="22:73" s="6" customFormat="1" x14ac:dyDescent="0.3">
      <c r="V1770" s="21"/>
      <c r="W1770" s="22"/>
      <c r="X1770" s="22"/>
      <c r="Y1770" s="22"/>
      <c r="Z1770" s="22"/>
      <c r="AA1770" s="22"/>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C1770" s="10"/>
      <c r="BD1770" s="10"/>
      <c r="BE1770" s="10"/>
      <c r="BF1770" s="10"/>
      <c r="BG1770" s="10"/>
      <c r="BH1770" s="10"/>
      <c r="BI1770" s="10"/>
      <c r="BL1770" s="10"/>
      <c r="BM1770" s="10"/>
      <c r="BN1770" s="10"/>
      <c r="BO1770" s="10"/>
      <c r="BP1770" s="10"/>
      <c r="BQ1770" s="10"/>
      <c r="BR1770" s="10"/>
      <c r="BU1770" s="66"/>
    </row>
    <row r="1771" spans="22:73" s="6" customFormat="1" x14ac:dyDescent="0.3">
      <c r="V1771" s="21"/>
      <c r="W1771" s="22"/>
      <c r="X1771" s="22"/>
      <c r="Y1771" s="22"/>
      <c r="Z1771" s="22"/>
      <c r="AA1771" s="22"/>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C1771" s="10"/>
      <c r="BD1771" s="10"/>
      <c r="BE1771" s="10"/>
      <c r="BF1771" s="10"/>
      <c r="BG1771" s="10"/>
      <c r="BH1771" s="10"/>
      <c r="BI1771" s="10"/>
      <c r="BL1771" s="10"/>
      <c r="BM1771" s="10"/>
      <c r="BN1771" s="10"/>
      <c r="BO1771" s="10"/>
      <c r="BP1771" s="10"/>
      <c r="BQ1771" s="10"/>
      <c r="BR1771" s="10"/>
      <c r="BU1771" s="66"/>
    </row>
    <row r="1772" spans="22:73" s="6" customFormat="1" x14ac:dyDescent="0.3">
      <c r="V1772" s="21"/>
      <c r="W1772" s="22"/>
      <c r="X1772" s="22"/>
      <c r="Y1772" s="22"/>
      <c r="Z1772" s="22"/>
      <c r="AA1772" s="22"/>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C1772" s="10"/>
      <c r="BD1772" s="10"/>
      <c r="BE1772" s="10"/>
      <c r="BF1772" s="10"/>
      <c r="BG1772" s="10"/>
      <c r="BH1772" s="10"/>
      <c r="BI1772" s="10"/>
      <c r="BL1772" s="10"/>
      <c r="BM1772" s="10"/>
      <c r="BN1772" s="10"/>
      <c r="BO1772" s="10"/>
      <c r="BP1772" s="10"/>
      <c r="BQ1772" s="10"/>
      <c r="BR1772" s="10"/>
      <c r="BU1772" s="66"/>
    </row>
    <row r="1773" spans="22:73" s="6" customFormat="1" x14ac:dyDescent="0.3">
      <c r="V1773" s="21"/>
      <c r="W1773" s="22"/>
      <c r="X1773" s="22"/>
      <c r="Y1773" s="22"/>
      <c r="Z1773" s="22"/>
      <c r="AA1773" s="22"/>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C1773" s="10"/>
      <c r="BD1773" s="10"/>
      <c r="BE1773" s="10"/>
      <c r="BF1773" s="10"/>
      <c r="BG1773" s="10"/>
      <c r="BH1773" s="10"/>
      <c r="BI1773" s="10"/>
      <c r="BL1773" s="10"/>
      <c r="BM1773" s="10"/>
      <c r="BN1773" s="10"/>
      <c r="BO1773" s="10"/>
      <c r="BP1773" s="10"/>
      <c r="BQ1773" s="10"/>
      <c r="BR1773" s="10"/>
      <c r="BU1773" s="66"/>
    </row>
    <row r="1774" spans="22:73" s="6" customFormat="1" x14ac:dyDescent="0.3">
      <c r="V1774" s="21"/>
      <c r="W1774" s="22"/>
      <c r="X1774" s="22"/>
      <c r="Y1774" s="22"/>
      <c r="Z1774" s="22"/>
      <c r="AA1774" s="22"/>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C1774" s="10"/>
      <c r="BD1774" s="10"/>
      <c r="BE1774" s="10"/>
      <c r="BF1774" s="10"/>
      <c r="BG1774" s="10"/>
      <c r="BH1774" s="10"/>
      <c r="BI1774" s="10"/>
      <c r="BL1774" s="10"/>
      <c r="BM1774" s="10"/>
      <c r="BN1774" s="10"/>
      <c r="BO1774" s="10"/>
      <c r="BP1774" s="10"/>
      <c r="BQ1774" s="10"/>
      <c r="BR1774" s="10"/>
      <c r="BU1774" s="66"/>
    </row>
    <row r="1775" spans="22:73" s="6" customFormat="1" x14ac:dyDescent="0.3">
      <c r="V1775" s="21"/>
      <c r="W1775" s="22"/>
      <c r="X1775" s="22"/>
      <c r="Y1775" s="22"/>
      <c r="Z1775" s="22"/>
      <c r="AA1775" s="22"/>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C1775" s="10"/>
      <c r="BD1775" s="10"/>
      <c r="BE1775" s="10"/>
      <c r="BF1775" s="10"/>
      <c r="BG1775" s="10"/>
      <c r="BH1775" s="10"/>
      <c r="BI1775" s="10"/>
      <c r="BL1775" s="10"/>
      <c r="BM1775" s="10"/>
      <c r="BN1775" s="10"/>
      <c r="BO1775" s="10"/>
      <c r="BP1775" s="10"/>
      <c r="BQ1775" s="10"/>
      <c r="BR1775" s="10"/>
      <c r="BU1775" s="66"/>
    </row>
    <row r="1776" spans="22:73" s="6" customFormat="1" x14ac:dyDescent="0.3">
      <c r="V1776" s="21"/>
      <c r="W1776" s="22"/>
      <c r="X1776" s="22"/>
      <c r="Y1776" s="22"/>
      <c r="Z1776" s="22"/>
      <c r="AA1776" s="22"/>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C1776" s="10"/>
      <c r="BD1776" s="10"/>
      <c r="BE1776" s="10"/>
      <c r="BF1776" s="10"/>
      <c r="BG1776" s="10"/>
      <c r="BH1776" s="10"/>
      <c r="BI1776" s="10"/>
      <c r="BL1776" s="10"/>
      <c r="BM1776" s="10"/>
      <c r="BN1776" s="10"/>
      <c r="BO1776" s="10"/>
      <c r="BP1776" s="10"/>
      <c r="BQ1776" s="10"/>
      <c r="BR1776" s="10"/>
      <c r="BU1776" s="66"/>
    </row>
    <row r="1777" spans="22:73" s="6" customFormat="1" x14ac:dyDescent="0.3">
      <c r="V1777" s="21"/>
      <c r="W1777" s="22"/>
      <c r="X1777" s="22"/>
      <c r="Y1777" s="22"/>
      <c r="Z1777" s="22"/>
      <c r="AA1777" s="22"/>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C1777" s="10"/>
      <c r="BD1777" s="10"/>
      <c r="BE1777" s="10"/>
      <c r="BF1777" s="10"/>
      <c r="BG1777" s="10"/>
      <c r="BH1777" s="10"/>
      <c r="BI1777" s="10"/>
      <c r="BL1777" s="10"/>
      <c r="BM1777" s="10"/>
      <c r="BN1777" s="10"/>
      <c r="BO1777" s="10"/>
      <c r="BP1777" s="10"/>
      <c r="BQ1777" s="10"/>
      <c r="BR1777" s="10"/>
      <c r="BU1777" s="66"/>
    </row>
    <row r="1778" spans="22:73" s="6" customFormat="1" x14ac:dyDescent="0.3">
      <c r="V1778" s="21"/>
      <c r="W1778" s="22"/>
      <c r="X1778" s="22"/>
      <c r="Y1778" s="22"/>
      <c r="Z1778" s="22"/>
      <c r="AA1778" s="22"/>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C1778" s="10"/>
      <c r="BD1778" s="10"/>
      <c r="BE1778" s="10"/>
      <c r="BF1778" s="10"/>
      <c r="BG1778" s="10"/>
      <c r="BH1778" s="10"/>
      <c r="BI1778" s="10"/>
      <c r="BL1778" s="10"/>
      <c r="BM1778" s="10"/>
      <c r="BN1778" s="10"/>
      <c r="BO1778" s="10"/>
      <c r="BP1778" s="10"/>
      <c r="BQ1778" s="10"/>
      <c r="BR1778" s="10"/>
      <c r="BU1778" s="66"/>
    </row>
    <row r="1779" spans="22:73" s="6" customFormat="1" x14ac:dyDescent="0.3">
      <c r="V1779" s="21"/>
      <c r="W1779" s="22"/>
      <c r="X1779" s="22"/>
      <c r="Y1779" s="22"/>
      <c r="Z1779" s="22"/>
      <c r="AA1779" s="22"/>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C1779" s="10"/>
      <c r="BD1779" s="10"/>
      <c r="BE1779" s="10"/>
      <c r="BF1779" s="10"/>
      <c r="BG1779" s="10"/>
      <c r="BH1779" s="10"/>
      <c r="BI1779" s="10"/>
      <c r="BL1779" s="10"/>
      <c r="BM1779" s="10"/>
      <c r="BN1779" s="10"/>
      <c r="BO1779" s="10"/>
      <c r="BP1779" s="10"/>
      <c r="BQ1779" s="10"/>
      <c r="BR1779" s="10"/>
      <c r="BU1779" s="66"/>
    </row>
    <row r="1780" spans="22:73" s="6" customFormat="1" x14ac:dyDescent="0.3">
      <c r="V1780" s="21"/>
      <c r="W1780" s="22"/>
      <c r="X1780" s="22"/>
      <c r="Y1780" s="22"/>
      <c r="Z1780" s="22"/>
      <c r="AA1780" s="22"/>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C1780" s="10"/>
      <c r="BD1780" s="10"/>
      <c r="BE1780" s="10"/>
      <c r="BF1780" s="10"/>
      <c r="BG1780" s="10"/>
      <c r="BH1780" s="10"/>
      <c r="BI1780" s="10"/>
      <c r="BL1780" s="10"/>
      <c r="BM1780" s="10"/>
      <c r="BN1780" s="10"/>
      <c r="BO1780" s="10"/>
      <c r="BP1780" s="10"/>
      <c r="BQ1780" s="10"/>
      <c r="BR1780" s="10"/>
      <c r="BU1780" s="66"/>
    </row>
    <row r="1781" spans="22:73" s="6" customFormat="1" x14ac:dyDescent="0.3">
      <c r="V1781" s="21"/>
      <c r="W1781" s="22"/>
      <c r="X1781" s="22"/>
      <c r="Y1781" s="22"/>
      <c r="Z1781" s="22"/>
      <c r="AA1781" s="22"/>
      <c r="AB1781" s="10"/>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C1781" s="10"/>
      <c r="BD1781" s="10"/>
      <c r="BE1781" s="10"/>
      <c r="BF1781" s="10"/>
      <c r="BG1781" s="10"/>
      <c r="BH1781" s="10"/>
      <c r="BI1781" s="10"/>
      <c r="BL1781" s="10"/>
      <c r="BM1781" s="10"/>
      <c r="BN1781" s="10"/>
      <c r="BO1781" s="10"/>
      <c r="BP1781" s="10"/>
      <c r="BQ1781" s="10"/>
      <c r="BR1781" s="10"/>
      <c r="BU1781" s="66"/>
    </row>
    <row r="1782" spans="22:73" s="6" customFormat="1" x14ac:dyDescent="0.3">
      <c r="V1782" s="21"/>
      <c r="W1782" s="22"/>
      <c r="X1782" s="22"/>
      <c r="Y1782" s="22"/>
      <c r="Z1782" s="22"/>
      <c r="AA1782" s="22"/>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C1782" s="10"/>
      <c r="BD1782" s="10"/>
      <c r="BE1782" s="10"/>
      <c r="BF1782" s="10"/>
      <c r="BG1782" s="10"/>
      <c r="BH1782" s="10"/>
      <c r="BI1782" s="10"/>
      <c r="BL1782" s="10"/>
      <c r="BM1782" s="10"/>
      <c r="BN1782" s="10"/>
      <c r="BO1782" s="10"/>
      <c r="BP1782" s="10"/>
      <c r="BQ1782" s="10"/>
      <c r="BR1782" s="10"/>
      <c r="BU1782" s="66"/>
    </row>
    <row r="1783" spans="22:73" s="6" customFormat="1" x14ac:dyDescent="0.3">
      <c r="V1783" s="21"/>
      <c r="W1783" s="22"/>
      <c r="X1783" s="22"/>
      <c r="Y1783" s="22"/>
      <c r="Z1783" s="22"/>
      <c r="AA1783" s="22"/>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C1783" s="10"/>
      <c r="BD1783" s="10"/>
      <c r="BE1783" s="10"/>
      <c r="BF1783" s="10"/>
      <c r="BG1783" s="10"/>
      <c r="BH1783" s="10"/>
      <c r="BI1783" s="10"/>
      <c r="BL1783" s="10"/>
      <c r="BM1783" s="10"/>
      <c r="BN1783" s="10"/>
      <c r="BO1783" s="10"/>
      <c r="BP1783" s="10"/>
      <c r="BQ1783" s="10"/>
      <c r="BR1783" s="10"/>
      <c r="BU1783" s="66"/>
    </row>
    <row r="1784" spans="22:73" s="6" customFormat="1" x14ac:dyDescent="0.3">
      <c r="V1784" s="21"/>
      <c r="W1784" s="22"/>
      <c r="X1784" s="22"/>
      <c r="Y1784" s="22"/>
      <c r="Z1784" s="22"/>
      <c r="AA1784" s="22"/>
      <c r="AB1784" s="10"/>
      <c r="AC1784" s="10"/>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C1784" s="10"/>
      <c r="BD1784" s="10"/>
      <c r="BE1784" s="10"/>
      <c r="BF1784" s="10"/>
      <c r="BG1784" s="10"/>
      <c r="BH1784" s="10"/>
      <c r="BI1784" s="10"/>
      <c r="BL1784" s="10"/>
      <c r="BM1784" s="10"/>
      <c r="BN1784" s="10"/>
      <c r="BO1784" s="10"/>
      <c r="BP1784" s="10"/>
      <c r="BQ1784" s="10"/>
      <c r="BR1784" s="10"/>
      <c r="BU1784" s="66"/>
    </row>
    <row r="1785" spans="22:73" s="6" customFormat="1" x14ac:dyDescent="0.3">
      <c r="V1785" s="21"/>
      <c r="W1785" s="22"/>
      <c r="X1785" s="22"/>
      <c r="Y1785" s="22"/>
      <c r="Z1785" s="22"/>
      <c r="AA1785" s="22"/>
      <c r="AB1785" s="10"/>
      <c r="AC1785" s="10"/>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C1785" s="10"/>
      <c r="BD1785" s="10"/>
      <c r="BE1785" s="10"/>
      <c r="BF1785" s="10"/>
      <c r="BG1785" s="10"/>
      <c r="BH1785" s="10"/>
      <c r="BI1785" s="10"/>
      <c r="BL1785" s="10"/>
      <c r="BM1785" s="10"/>
      <c r="BN1785" s="10"/>
      <c r="BO1785" s="10"/>
      <c r="BP1785" s="10"/>
      <c r="BQ1785" s="10"/>
      <c r="BR1785" s="10"/>
      <c r="BU1785" s="66"/>
    </row>
    <row r="1786" spans="22:73" s="6" customFormat="1" x14ac:dyDescent="0.3">
      <c r="V1786" s="21"/>
      <c r="W1786" s="22"/>
      <c r="X1786" s="22"/>
      <c r="Y1786" s="22"/>
      <c r="Z1786" s="22"/>
      <c r="AA1786" s="22"/>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C1786" s="10"/>
      <c r="BD1786" s="10"/>
      <c r="BE1786" s="10"/>
      <c r="BF1786" s="10"/>
      <c r="BG1786" s="10"/>
      <c r="BH1786" s="10"/>
      <c r="BI1786" s="10"/>
      <c r="BL1786" s="10"/>
      <c r="BM1786" s="10"/>
      <c r="BN1786" s="10"/>
      <c r="BO1786" s="10"/>
      <c r="BP1786" s="10"/>
      <c r="BQ1786" s="10"/>
      <c r="BR1786" s="10"/>
      <c r="BU1786" s="66"/>
    </row>
    <row r="1787" spans="22:73" s="6" customFormat="1" x14ac:dyDescent="0.3">
      <c r="V1787" s="21"/>
      <c r="W1787" s="22"/>
      <c r="X1787" s="22"/>
      <c r="Y1787" s="22"/>
      <c r="Z1787" s="22"/>
      <c r="AA1787" s="22"/>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C1787" s="10"/>
      <c r="BD1787" s="10"/>
      <c r="BE1787" s="10"/>
      <c r="BF1787" s="10"/>
      <c r="BG1787" s="10"/>
      <c r="BH1787" s="10"/>
      <c r="BI1787" s="10"/>
      <c r="BL1787" s="10"/>
      <c r="BM1787" s="10"/>
      <c r="BN1787" s="10"/>
      <c r="BO1787" s="10"/>
      <c r="BP1787" s="10"/>
      <c r="BQ1787" s="10"/>
      <c r="BR1787" s="10"/>
      <c r="BU1787" s="66"/>
    </row>
    <row r="1788" spans="22:73" s="6" customFormat="1" x14ac:dyDescent="0.3">
      <c r="V1788" s="21"/>
      <c r="W1788" s="22"/>
      <c r="X1788" s="22"/>
      <c r="Y1788" s="22"/>
      <c r="Z1788" s="22"/>
      <c r="AA1788" s="22"/>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C1788" s="10"/>
      <c r="BD1788" s="10"/>
      <c r="BE1788" s="10"/>
      <c r="BF1788" s="10"/>
      <c r="BG1788" s="10"/>
      <c r="BH1788" s="10"/>
      <c r="BI1788" s="10"/>
      <c r="BL1788" s="10"/>
      <c r="BM1788" s="10"/>
      <c r="BN1788" s="10"/>
      <c r="BO1788" s="10"/>
      <c r="BP1788" s="10"/>
      <c r="BQ1788" s="10"/>
      <c r="BR1788" s="10"/>
      <c r="BU1788" s="66"/>
    </row>
    <row r="1789" spans="22:73" s="6" customFormat="1" x14ac:dyDescent="0.3">
      <c r="V1789" s="21"/>
      <c r="W1789" s="22"/>
      <c r="X1789" s="22"/>
      <c r="Y1789" s="22"/>
      <c r="Z1789" s="22"/>
      <c r="AA1789" s="22"/>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C1789" s="10"/>
      <c r="BD1789" s="10"/>
      <c r="BE1789" s="10"/>
      <c r="BF1789" s="10"/>
      <c r="BG1789" s="10"/>
      <c r="BH1789" s="10"/>
      <c r="BI1789" s="10"/>
      <c r="BL1789" s="10"/>
      <c r="BM1789" s="10"/>
      <c r="BN1789" s="10"/>
      <c r="BO1789" s="10"/>
      <c r="BP1789" s="10"/>
      <c r="BQ1789" s="10"/>
      <c r="BR1789" s="10"/>
      <c r="BU1789" s="66"/>
    </row>
    <row r="1790" spans="22:73" s="6" customFormat="1" x14ac:dyDescent="0.3">
      <c r="V1790" s="21"/>
      <c r="W1790" s="22"/>
      <c r="X1790" s="22"/>
      <c r="Y1790" s="22"/>
      <c r="Z1790" s="22"/>
      <c r="AA1790" s="22"/>
      <c r="AB1790" s="10"/>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C1790" s="10"/>
      <c r="BD1790" s="10"/>
      <c r="BE1790" s="10"/>
      <c r="BF1790" s="10"/>
      <c r="BG1790" s="10"/>
      <c r="BH1790" s="10"/>
      <c r="BI1790" s="10"/>
      <c r="BL1790" s="10"/>
      <c r="BM1790" s="10"/>
      <c r="BN1790" s="10"/>
      <c r="BO1790" s="10"/>
      <c r="BP1790" s="10"/>
      <c r="BQ1790" s="10"/>
      <c r="BR1790" s="10"/>
      <c r="BU1790" s="66"/>
    </row>
    <row r="1791" spans="22:73" s="6" customFormat="1" x14ac:dyDescent="0.3">
      <c r="V1791" s="21"/>
      <c r="W1791" s="22"/>
      <c r="X1791" s="22"/>
      <c r="Y1791" s="22"/>
      <c r="Z1791" s="22"/>
      <c r="AA1791" s="22"/>
      <c r="AB1791" s="10"/>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C1791" s="10"/>
      <c r="BD1791" s="10"/>
      <c r="BE1791" s="10"/>
      <c r="BF1791" s="10"/>
      <c r="BG1791" s="10"/>
      <c r="BH1791" s="10"/>
      <c r="BI1791" s="10"/>
      <c r="BL1791" s="10"/>
      <c r="BM1791" s="10"/>
      <c r="BN1791" s="10"/>
      <c r="BO1791" s="10"/>
      <c r="BP1791" s="10"/>
      <c r="BQ1791" s="10"/>
      <c r="BR1791" s="10"/>
      <c r="BU1791" s="66"/>
    </row>
    <row r="1792" spans="22:73" s="6" customFormat="1" x14ac:dyDescent="0.3">
      <c r="V1792" s="21"/>
      <c r="W1792" s="22"/>
      <c r="X1792" s="22"/>
      <c r="Y1792" s="22"/>
      <c r="Z1792" s="22"/>
      <c r="AA1792" s="22"/>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C1792" s="10"/>
      <c r="BD1792" s="10"/>
      <c r="BE1792" s="10"/>
      <c r="BF1792" s="10"/>
      <c r="BG1792" s="10"/>
      <c r="BH1792" s="10"/>
      <c r="BI1792" s="10"/>
      <c r="BL1792" s="10"/>
      <c r="BM1792" s="10"/>
      <c r="BN1792" s="10"/>
      <c r="BO1792" s="10"/>
      <c r="BP1792" s="10"/>
      <c r="BQ1792" s="10"/>
      <c r="BR1792" s="10"/>
      <c r="BU1792" s="66"/>
    </row>
    <row r="1793" spans="22:73" s="6" customFormat="1" x14ac:dyDescent="0.3">
      <c r="V1793" s="21"/>
      <c r="W1793" s="22"/>
      <c r="X1793" s="22"/>
      <c r="Y1793" s="22"/>
      <c r="Z1793" s="22"/>
      <c r="AA1793" s="22"/>
      <c r="AB1793" s="10"/>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C1793" s="10"/>
      <c r="BD1793" s="10"/>
      <c r="BE1793" s="10"/>
      <c r="BF1793" s="10"/>
      <c r="BG1793" s="10"/>
      <c r="BH1793" s="10"/>
      <c r="BI1793" s="10"/>
      <c r="BL1793" s="10"/>
      <c r="BM1793" s="10"/>
      <c r="BN1793" s="10"/>
      <c r="BO1793" s="10"/>
      <c r="BP1793" s="10"/>
      <c r="BQ1793" s="10"/>
      <c r="BR1793" s="10"/>
      <c r="BU1793" s="66"/>
    </row>
    <row r="1794" spans="22:73" s="6" customFormat="1" x14ac:dyDescent="0.3">
      <c r="V1794" s="21"/>
      <c r="W1794" s="22"/>
      <c r="X1794" s="22"/>
      <c r="Y1794" s="22"/>
      <c r="Z1794" s="22"/>
      <c r="AA1794" s="22"/>
      <c r="AB1794" s="10"/>
      <c r="AC1794" s="10"/>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C1794" s="10"/>
      <c r="BD1794" s="10"/>
      <c r="BE1794" s="10"/>
      <c r="BF1794" s="10"/>
      <c r="BG1794" s="10"/>
      <c r="BH1794" s="10"/>
      <c r="BI1794" s="10"/>
      <c r="BL1794" s="10"/>
      <c r="BM1794" s="10"/>
      <c r="BN1794" s="10"/>
      <c r="BO1794" s="10"/>
      <c r="BP1794" s="10"/>
      <c r="BQ1794" s="10"/>
      <c r="BR1794" s="10"/>
      <c r="BU1794" s="66"/>
    </row>
    <row r="1795" spans="22:73" s="6" customFormat="1" x14ac:dyDescent="0.3">
      <c r="V1795" s="21"/>
      <c r="W1795" s="22"/>
      <c r="X1795" s="22"/>
      <c r="Y1795" s="22"/>
      <c r="Z1795" s="22"/>
      <c r="AA1795" s="22"/>
      <c r="AB1795" s="10"/>
      <c r="AC1795" s="10"/>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C1795" s="10"/>
      <c r="BD1795" s="10"/>
      <c r="BE1795" s="10"/>
      <c r="BF1795" s="10"/>
      <c r="BG1795" s="10"/>
      <c r="BH1795" s="10"/>
      <c r="BI1795" s="10"/>
      <c r="BL1795" s="10"/>
      <c r="BM1795" s="10"/>
      <c r="BN1795" s="10"/>
      <c r="BO1795" s="10"/>
      <c r="BP1795" s="10"/>
      <c r="BQ1795" s="10"/>
      <c r="BR1795" s="10"/>
      <c r="BU1795" s="66"/>
    </row>
    <row r="1796" spans="22:73" s="6" customFormat="1" x14ac:dyDescent="0.3">
      <c r="V1796" s="21"/>
      <c r="W1796" s="22"/>
      <c r="X1796" s="22"/>
      <c r="Y1796" s="22"/>
      <c r="Z1796" s="22"/>
      <c r="AA1796" s="22"/>
      <c r="AB1796" s="10"/>
      <c r="AC1796" s="10"/>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C1796" s="10"/>
      <c r="BD1796" s="10"/>
      <c r="BE1796" s="10"/>
      <c r="BF1796" s="10"/>
      <c r="BG1796" s="10"/>
      <c r="BH1796" s="10"/>
      <c r="BI1796" s="10"/>
      <c r="BL1796" s="10"/>
      <c r="BM1796" s="10"/>
      <c r="BN1796" s="10"/>
      <c r="BO1796" s="10"/>
      <c r="BP1796" s="10"/>
      <c r="BQ1796" s="10"/>
      <c r="BR1796" s="10"/>
      <c r="BU1796" s="66"/>
    </row>
    <row r="1797" spans="22:73" s="6" customFormat="1" x14ac:dyDescent="0.3">
      <c r="V1797" s="21"/>
      <c r="W1797" s="22"/>
      <c r="X1797" s="22"/>
      <c r="Y1797" s="22"/>
      <c r="Z1797" s="22"/>
      <c r="AA1797" s="22"/>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C1797" s="10"/>
      <c r="BD1797" s="10"/>
      <c r="BE1797" s="10"/>
      <c r="BF1797" s="10"/>
      <c r="BG1797" s="10"/>
      <c r="BH1797" s="10"/>
      <c r="BI1797" s="10"/>
      <c r="BL1797" s="10"/>
      <c r="BM1797" s="10"/>
      <c r="BN1797" s="10"/>
      <c r="BO1797" s="10"/>
      <c r="BP1797" s="10"/>
      <c r="BQ1797" s="10"/>
      <c r="BR1797" s="10"/>
      <c r="BU1797" s="66"/>
    </row>
    <row r="1798" spans="22:73" s="6" customFormat="1" x14ac:dyDescent="0.3">
      <c r="V1798" s="21"/>
      <c r="W1798" s="22"/>
      <c r="X1798" s="22"/>
      <c r="Y1798" s="22"/>
      <c r="Z1798" s="22"/>
      <c r="AA1798" s="22"/>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C1798" s="10"/>
      <c r="BD1798" s="10"/>
      <c r="BE1798" s="10"/>
      <c r="BF1798" s="10"/>
      <c r="BG1798" s="10"/>
      <c r="BH1798" s="10"/>
      <c r="BI1798" s="10"/>
      <c r="BL1798" s="10"/>
      <c r="BM1798" s="10"/>
      <c r="BN1798" s="10"/>
      <c r="BO1798" s="10"/>
      <c r="BP1798" s="10"/>
      <c r="BQ1798" s="10"/>
      <c r="BR1798" s="10"/>
      <c r="BU1798" s="66"/>
    </row>
    <row r="1799" spans="22:73" s="6" customFormat="1" x14ac:dyDescent="0.3">
      <c r="V1799" s="21"/>
      <c r="W1799" s="22"/>
      <c r="X1799" s="22"/>
      <c r="Y1799" s="22"/>
      <c r="Z1799" s="22"/>
      <c r="AA1799" s="22"/>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C1799" s="10"/>
      <c r="BD1799" s="10"/>
      <c r="BE1799" s="10"/>
      <c r="BF1799" s="10"/>
      <c r="BG1799" s="10"/>
      <c r="BH1799" s="10"/>
      <c r="BI1799" s="10"/>
      <c r="BL1799" s="10"/>
      <c r="BM1799" s="10"/>
      <c r="BN1799" s="10"/>
      <c r="BO1799" s="10"/>
      <c r="BP1799" s="10"/>
      <c r="BQ1799" s="10"/>
      <c r="BR1799" s="10"/>
      <c r="BU1799" s="66"/>
    </row>
    <row r="1800" spans="22:73" s="6" customFormat="1" x14ac:dyDescent="0.3">
      <c r="V1800" s="21"/>
      <c r="W1800" s="22"/>
      <c r="X1800" s="22"/>
      <c r="Y1800" s="22"/>
      <c r="Z1800" s="22"/>
      <c r="AA1800" s="22"/>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C1800" s="10"/>
      <c r="BD1800" s="10"/>
      <c r="BE1800" s="10"/>
      <c r="BF1800" s="10"/>
      <c r="BG1800" s="10"/>
      <c r="BH1800" s="10"/>
      <c r="BI1800" s="10"/>
      <c r="BL1800" s="10"/>
      <c r="BM1800" s="10"/>
      <c r="BN1800" s="10"/>
      <c r="BO1800" s="10"/>
      <c r="BP1800" s="10"/>
      <c r="BQ1800" s="10"/>
      <c r="BR1800" s="10"/>
      <c r="BU1800" s="66"/>
    </row>
    <row r="1801" spans="22:73" s="6" customFormat="1" x14ac:dyDescent="0.3">
      <c r="V1801" s="21"/>
      <c r="W1801" s="22"/>
      <c r="X1801" s="22"/>
      <c r="Y1801" s="22"/>
      <c r="Z1801" s="22"/>
      <c r="AA1801" s="22"/>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C1801" s="10"/>
      <c r="BD1801" s="10"/>
      <c r="BE1801" s="10"/>
      <c r="BF1801" s="10"/>
      <c r="BG1801" s="10"/>
      <c r="BH1801" s="10"/>
      <c r="BI1801" s="10"/>
      <c r="BL1801" s="10"/>
      <c r="BM1801" s="10"/>
      <c r="BN1801" s="10"/>
      <c r="BO1801" s="10"/>
      <c r="BP1801" s="10"/>
      <c r="BQ1801" s="10"/>
      <c r="BR1801" s="10"/>
      <c r="BU1801" s="66"/>
    </row>
    <row r="1802" spans="22:73" s="6" customFormat="1" x14ac:dyDescent="0.3">
      <c r="V1802" s="21"/>
      <c r="W1802" s="22"/>
      <c r="X1802" s="22"/>
      <c r="Y1802" s="22"/>
      <c r="Z1802" s="22"/>
      <c r="AA1802" s="22"/>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C1802" s="10"/>
      <c r="BD1802" s="10"/>
      <c r="BE1802" s="10"/>
      <c r="BF1802" s="10"/>
      <c r="BG1802" s="10"/>
      <c r="BH1802" s="10"/>
      <c r="BI1802" s="10"/>
      <c r="BL1802" s="10"/>
      <c r="BM1802" s="10"/>
      <c r="BN1802" s="10"/>
      <c r="BO1802" s="10"/>
      <c r="BP1802" s="10"/>
      <c r="BQ1802" s="10"/>
      <c r="BR1802" s="10"/>
      <c r="BU1802" s="66"/>
    </row>
    <row r="1803" spans="22:73" s="6" customFormat="1" x14ac:dyDescent="0.3">
      <c r="V1803" s="21"/>
      <c r="W1803" s="22"/>
      <c r="X1803" s="22"/>
      <c r="Y1803" s="22"/>
      <c r="Z1803" s="22"/>
      <c r="AA1803" s="22"/>
      <c r="AB1803" s="10"/>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C1803" s="10"/>
      <c r="BD1803" s="10"/>
      <c r="BE1803" s="10"/>
      <c r="BF1803" s="10"/>
      <c r="BG1803" s="10"/>
      <c r="BH1803" s="10"/>
      <c r="BI1803" s="10"/>
      <c r="BL1803" s="10"/>
      <c r="BM1803" s="10"/>
      <c r="BN1803" s="10"/>
      <c r="BO1803" s="10"/>
      <c r="BP1803" s="10"/>
      <c r="BQ1803" s="10"/>
      <c r="BR1803" s="10"/>
      <c r="BU1803" s="66"/>
    </row>
    <row r="1804" spans="22:73" s="6" customFormat="1" x14ac:dyDescent="0.3">
      <c r="V1804" s="21"/>
      <c r="W1804" s="22"/>
      <c r="X1804" s="22"/>
      <c r="Y1804" s="22"/>
      <c r="Z1804" s="22"/>
      <c r="AA1804" s="22"/>
      <c r="AB1804" s="10"/>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C1804" s="10"/>
      <c r="BD1804" s="10"/>
      <c r="BE1804" s="10"/>
      <c r="BF1804" s="10"/>
      <c r="BG1804" s="10"/>
      <c r="BH1804" s="10"/>
      <c r="BI1804" s="10"/>
      <c r="BL1804" s="10"/>
      <c r="BM1804" s="10"/>
      <c r="BN1804" s="10"/>
      <c r="BO1804" s="10"/>
      <c r="BP1804" s="10"/>
      <c r="BQ1804" s="10"/>
      <c r="BR1804" s="10"/>
      <c r="BU1804" s="66"/>
    </row>
    <row r="1805" spans="22:73" s="6" customFormat="1" x14ac:dyDescent="0.3">
      <c r="V1805" s="21"/>
      <c r="W1805" s="22"/>
      <c r="X1805" s="22"/>
      <c r="Y1805" s="22"/>
      <c r="Z1805" s="22"/>
      <c r="AA1805" s="22"/>
      <c r="AB1805" s="10"/>
      <c r="AC1805" s="10"/>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C1805" s="10"/>
      <c r="BD1805" s="10"/>
      <c r="BE1805" s="10"/>
      <c r="BF1805" s="10"/>
      <c r="BG1805" s="10"/>
      <c r="BH1805" s="10"/>
      <c r="BI1805" s="10"/>
      <c r="BL1805" s="10"/>
      <c r="BM1805" s="10"/>
      <c r="BN1805" s="10"/>
      <c r="BO1805" s="10"/>
      <c r="BP1805" s="10"/>
      <c r="BQ1805" s="10"/>
      <c r="BR1805" s="10"/>
      <c r="BU1805" s="66"/>
    </row>
    <row r="1806" spans="22:73" s="6" customFormat="1" x14ac:dyDescent="0.3">
      <c r="V1806" s="21"/>
      <c r="W1806" s="22"/>
      <c r="X1806" s="22"/>
      <c r="Y1806" s="22"/>
      <c r="Z1806" s="22"/>
      <c r="AA1806" s="22"/>
      <c r="AB1806" s="10"/>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C1806" s="10"/>
      <c r="BD1806" s="10"/>
      <c r="BE1806" s="10"/>
      <c r="BF1806" s="10"/>
      <c r="BG1806" s="10"/>
      <c r="BH1806" s="10"/>
      <c r="BI1806" s="10"/>
      <c r="BL1806" s="10"/>
      <c r="BM1806" s="10"/>
      <c r="BN1806" s="10"/>
      <c r="BO1806" s="10"/>
      <c r="BP1806" s="10"/>
      <c r="BQ1806" s="10"/>
      <c r="BR1806" s="10"/>
      <c r="BU1806" s="66"/>
    </row>
    <row r="1807" spans="22:73" s="6" customFormat="1" x14ac:dyDescent="0.3">
      <c r="V1807" s="21"/>
      <c r="W1807" s="22"/>
      <c r="X1807" s="22"/>
      <c r="Y1807" s="22"/>
      <c r="Z1807" s="22"/>
      <c r="AA1807" s="22"/>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C1807" s="10"/>
      <c r="BD1807" s="10"/>
      <c r="BE1807" s="10"/>
      <c r="BF1807" s="10"/>
      <c r="BG1807" s="10"/>
      <c r="BH1807" s="10"/>
      <c r="BI1807" s="10"/>
      <c r="BL1807" s="10"/>
      <c r="BM1807" s="10"/>
      <c r="BN1807" s="10"/>
      <c r="BO1807" s="10"/>
      <c r="BP1807" s="10"/>
      <c r="BQ1807" s="10"/>
      <c r="BR1807" s="10"/>
      <c r="BU1807" s="66"/>
    </row>
    <row r="1808" spans="22:73" s="6" customFormat="1" x14ac:dyDescent="0.3">
      <c r="V1808" s="21"/>
      <c r="W1808" s="22"/>
      <c r="X1808" s="22"/>
      <c r="Y1808" s="22"/>
      <c r="Z1808" s="22"/>
      <c r="AA1808" s="22"/>
      <c r="AB1808" s="10"/>
      <c r="AC1808" s="10"/>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C1808" s="10"/>
      <c r="BD1808" s="10"/>
      <c r="BE1808" s="10"/>
      <c r="BF1808" s="10"/>
      <c r="BG1808" s="10"/>
      <c r="BH1808" s="10"/>
      <c r="BI1808" s="10"/>
      <c r="BL1808" s="10"/>
      <c r="BM1808" s="10"/>
      <c r="BN1808" s="10"/>
      <c r="BO1808" s="10"/>
      <c r="BP1808" s="10"/>
      <c r="BQ1808" s="10"/>
      <c r="BR1808" s="10"/>
      <c r="BU1808" s="66"/>
    </row>
    <row r="1809" spans="22:73" s="6" customFormat="1" x14ac:dyDescent="0.3">
      <c r="V1809" s="21"/>
      <c r="W1809" s="22"/>
      <c r="X1809" s="22"/>
      <c r="Y1809" s="22"/>
      <c r="Z1809" s="22"/>
      <c r="AA1809" s="22"/>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C1809" s="10"/>
      <c r="BD1809" s="10"/>
      <c r="BE1809" s="10"/>
      <c r="BF1809" s="10"/>
      <c r="BG1809" s="10"/>
      <c r="BH1809" s="10"/>
      <c r="BI1809" s="10"/>
      <c r="BL1809" s="10"/>
      <c r="BM1809" s="10"/>
      <c r="BN1809" s="10"/>
      <c r="BO1809" s="10"/>
      <c r="BP1809" s="10"/>
      <c r="BQ1809" s="10"/>
      <c r="BR1809" s="10"/>
      <c r="BU1809" s="66"/>
    </row>
    <row r="1810" spans="22:73" s="6" customFormat="1" x14ac:dyDescent="0.3">
      <c r="V1810" s="21"/>
      <c r="W1810" s="22"/>
      <c r="X1810" s="22"/>
      <c r="Y1810" s="22"/>
      <c r="Z1810" s="22"/>
      <c r="AA1810" s="22"/>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C1810" s="10"/>
      <c r="BD1810" s="10"/>
      <c r="BE1810" s="10"/>
      <c r="BF1810" s="10"/>
      <c r="BG1810" s="10"/>
      <c r="BH1810" s="10"/>
      <c r="BI1810" s="10"/>
      <c r="BL1810" s="10"/>
      <c r="BM1810" s="10"/>
      <c r="BN1810" s="10"/>
      <c r="BO1810" s="10"/>
      <c r="BP1810" s="10"/>
      <c r="BQ1810" s="10"/>
      <c r="BR1810" s="10"/>
      <c r="BU1810" s="66"/>
    </row>
    <row r="1811" spans="22:73" s="6" customFormat="1" x14ac:dyDescent="0.3">
      <c r="V1811" s="21"/>
      <c r="W1811" s="22"/>
      <c r="X1811" s="22"/>
      <c r="Y1811" s="22"/>
      <c r="Z1811" s="22"/>
      <c r="AA1811" s="22"/>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C1811" s="10"/>
      <c r="BD1811" s="10"/>
      <c r="BE1811" s="10"/>
      <c r="BF1811" s="10"/>
      <c r="BG1811" s="10"/>
      <c r="BH1811" s="10"/>
      <c r="BI1811" s="10"/>
      <c r="BL1811" s="10"/>
      <c r="BM1811" s="10"/>
      <c r="BN1811" s="10"/>
      <c r="BO1811" s="10"/>
      <c r="BP1811" s="10"/>
      <c r="BQ1811" s="10"/>
      <c r="BR1811" s="10"/>
      <c r="BU1811" s="66"/>
    </row>
    <row r="1812" spans="22:73" s="6" customFormat="1" x14ac:dyDescent="0.3">
      <c r="V1812" s="21"/>
      <c r="W1812" s="22"/>
      <c r="X1812" s="22"/>
      <c r="Y1812" s="22"/>
      <c r="Z1812" s="22"/>
      <c r="AA1812" s="22"/>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C1812" s="10"/>
      <c r="BD1812" s="10"/>
      <c r="BE1812" s="10"/>
      <c r="BF1812" s="10"/>
      <c r="BG1812" s="10"/>
      <c r="BH1812" s="10"/>
      <c r="BI1812" s="10"/>
      <c r="BL1812" s="10"/>
      <c r="BM1812" s="10"/>
      <c r="BN1812" s="10"/>
      <c r="BO1812" s="10"/>
      <c r="BP1812" s="10"/>
      <c r="BQ1812" s="10"/>
      <c r="BR1812" s="10"/>
      <c r="BU1812" s="66"/>
    </row>
    <row r="1813" spans="22:73" s="6" customFormat="1" x14ac:dyDescent="0.3">
      <c r="V1813" s="21"/>
      <c r="W1813" s="22"/>
      <c r="X1813" s="22"/>
      <c r="Y1813" s="22"/>
      <c r="Z1813" s="22"/>
      <c r="AA1813" s="22"/>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C1813" s="10"/>
      <c r="BD1813" s="10"/>
      <c r="BE1813" s="10"/>
      <c r="BF1813" s="10"/>
      <c r="BG1813" s="10"/>
      <c r="BH1813" s="10"/>
      <c r="BI1813" s="10"/>
      <c r="BL1813" s="10"/>
      <c r="BM1813" s="10"/>
      <c r="BN1813" s="10"/>
      <c r="BO1813" s="10"/>
      <c r="BP1813" s="10"/>
      <c r="BQ1813" s="10"/>
      <c r="BR1813" s="10"/>
      <c r="BU1813" s="66"/>
    </row>
    <row r="1814" spans="22:73" s="6" customFormat="1" x14ac:dyDescent="0.3">
      <c r="V1814" s="21"/>
      <c r="W1814" s="22"/>
      <c r="X1814" s="22"/>
      <c r="Y1814" s="22"/>
      <c r="Z1814" s="22"/>
      <c r="AA1814" s="22"/>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C1814" s="10"/>
      <c r="BD1814" s="10"/>
      <c r="BE1814" s="10"/>
      <c r="BF1814" s="10"/>
      <c r="BG1814" s="10"/>
      <c r="BH1814" s="10"/>
      <c r="BI1814" s="10"/>
      <c r="BL1814" s="10"/>
      <c r="BM1814" s="10"/>
      <c r="BN1814" s="10"/>
      <c r="BO1814" s="10"/>
      <c r="BP1814" s="10"/>
      <c r="BQ1814" s="10"/>
      <c r="BR1814" s="10"/>
      <c r="BU1814" s="66"/>
    </row>
    <row r="1815" spans="22:73" s="6" customFormat="1" x14ac:dyDescent="0.3">
      <c r="V1815" s="21"/>
      <c r="W1815" s="22"/>
      <c r="X1815" s="22"/>
      <c r="Y1815" s="22"/>
      <c r="Z1815" s="22"/>
      <c r="AA1815" s="22"/>
      <c r="AB1815" s="10"/>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C1815" s="10"/>
      <c r="BD1815" s="10"/>
      <c r="BE1815" s="10"/>
      <c r="BF1815" s="10"/>
      <c r="BG1815" s="10"/>
      <c r="BH1815" s="10"/>
      <c r="BI1815" s="10"/>
      <c r="BL1815" s="10"/>
      <c r="BM1815" s="10"/>
      <c r="BN1815" s="10"/>
      <c r="BO1815" s="10"/>
      <c r="BP1815" s="10"/>
      <c r="BQ1815" s="10"/>
      <c r="BR1815" s="10"/>
      <c r="BU1815" s="66"/>
    </row>
    <row r="1816" spans="22:73" s="6" customFormat="1" x14ac:dyDescent="0.3">
      <c r="V1816" s="21"/>
      <c r="W1816" s="22"/>
      <c r="X1816" s="22"/>
      <c r="Y1816" s="22"/>
      <c r="Z1816" s="22"/>
      <c r="AA1816" s="22"/>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C1816" s="10"/>
      <c r="BD1816" s="10"/>
      <c r="BE1816" s="10"/>
      <c r="BF1816" s="10"/>
      <c r="BG1816" s="10"/>
      <c r="BH1816" s="10"/>
      <c r="BI1816" s="10"/>
      <c r="BL1816" s="10"/>
      <c r="BM1816" s="10"/>
      <c r="BN1816" s="10"/>
      <c r="BO1816" s="10"/>
      <c r="BP1816" s="10"/>
      <c r="BQ1816" s="10"/>
      <c r="BR1816" s="10"/>
      <c r="BU1816" s="66"/>
    </row>
    <row r="1817" spans="22:73" s="6" customFormat="1" x14ac:dyDescent="0.3">
      <c r="V1817" s="21"/>
      <c r="W1817" s="22"/>
      <c r="X1817" s="22"/>
      <c r="Y1817" s="22"/>
      <c r="Z1817" s="22"/>
      <c r="AA1817" s="22"/>
      <c r="AB1817" s="10"/>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C1817" s="10"/>
      <c r="BD1817" s="10"/>
      <c r="BE1817" s="10"/>
      <c r="BF1817" s="10"/>
      <c r="BG1817" s="10"/>
      <c r="BH1817" s="10"/>
      <c r="BI1817" s="10"/>
      <c r="BL1817" s="10"/>
      <c r="BM1817" s="10"/>
      <c r="BN1817" s="10"/>
      <c r="BO1817" s="10"/>
      <c r="BP1817" s="10"/>
      <c r="BQ1817" s="10"/>
      <c r="BR1817" s="10"/>
      <c r="BU1817" s="66"/>
    </row>
    <row r="1818" spans="22:73" s="6" customFormat="1" x14ac:dyDescent="0.3">
      <c r="V1818" s="21"/>
      <c r="W1818" s="22"/>
      <c r="X1818" s="22"/>
      <c r="Y1818" s="22"/>
      <c r="Z1818" s="22"/>
      <c r="AA1818" s="22"/>
      <c r="AB1818" s="10"/>
      <c r="AC1818" s="10"/>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C1818" s="10"/>
      <c r="BD1818" s="10"/>
      <c r="BE1818" s="10"/>
      <c r="BF1818" s="10"/>
      <c r="BG1818" s="10"/>
      <c r="BH1818" s="10"/>
      <c r="BI1818" s="10"/>
      <c r="BL1818" s="10"/>
      <c r="BM1818" s="10"/>
      <c r="BN1818" s="10"/>
      <c r="BO1818" s="10"/>
      <c r="BP1818" s="10"/>
      <c r="BQ1818" s="10"/>
      <c r="BR1818" s="10"/>
      <c r="BU1818" s="66"/>
    </row>
    <row r="1819" spans="22:73" s="6" customFormat="1" x14ac:dyDescent="0.3">
      <c r="V1819" s="21"/>
      <c r="W1819" s="22"/>
      <c r="X1819" s="22"/>
      <c r="Y1819" s="22"/>
      <c r="Z1819" s="22"/>
      <c r="AA1819" s="22"/>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C1819" s="10"/>
      <c r="BD1819" s="10"/>
      <c r="BE1819" s="10"/>
      <c r="BF1819" s="10"/>
      <c r="BG1819" s="10"/>
      <c r="BH1819" s="10"/>
      <c r="BI1819" s="10"/>
      <c r="BL1819" s="10"/>
      <c r="BM1819" s="10"/>
      <c r="BN1819" s="10"/>
      <c r="BO1819" s="10"/>
      <c r="BP1819" s="10"/>
      <c r="BQ1819" s="10"/>
      <c r="BR1819" s="10"/>
      <c r="BU1819" s="66"/>
    </row>
    <row r="1820" spans="22:73" s="6" customFormat="1" x14ac:dyDescent="0.3">
      <c r="V1820" s="21"/>
      <c r="W1820" s="22"/>
      <c r="X1820" s="22"/>
      <c r="Y1820" s="22"/>
      <c r="Z1820" s="22"/>
      <c r="AA1820" s="22"/>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C1820" s="10"/>
      <c r="BD1820" s="10"/>
      <c r="BE1820" s="10"/>
      <c r="BF1820" s="10"/>
      <c r="BG1820" s="10"/>
      <c r="BH1820" s="10"/>
      <c r="BI1820" s="10"/>
      <c r="BL1820" s="10"/>
      <c r="BM1820" s="10"/>
      <c r="BN1820" s="10"/>
      <c r="BO1820" s="10"/>
      <c r="BP1820" s="10"/>
      <c r="BQ1820" s="10"/>
      <c r="BR1820" s="10"/>
      <c r="BU1820" s="66"/>
    </row>
    <row r="1821" spans="22:73" s="6" customFormat="1" x14ac:dyDescent="0.3">
      <c r="V1821" s="21"/>
      <c r="W1821" s="22"/>
      <c r="X1821" s="22"/>
      <c r="Y1821" s="22"/>
      <c r="Z1821" s="22"/>
      <c r="AA1821" s="22"/>
      <c r="AB1821" s="10"/>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C1821" s="10"/>
      <c r="BD1821" s="10"/>
      <c r="BE1821" s="10"/>
      <c r="BF1821" s="10"/>
      <c r="BG1821" s="10"/>
      <c r="BH1821" s="10"/>
      <c r="BI1821" s="10"/>
      <c r="BL1821" s="10"/>
      <c r="BM1821" s="10"/>
      <c r="BN1821" s="10"/>
      <c r="BO1821" s="10"/>
      <c r="BP1821" s="10"/>
      <c r="BQ1821" s="10"/>
      <c r="BR1821" s="10"/>
      <c r="BU1821" s="66"/>
    </row>
    <row r="1822" spans="22:73" s="6" customFormat="1" x14ac:dyDescent="0.3">
      <c r="V1822" s="21"/>
      <c r="W1822" s="22"/>
      <c r="X1822" s="22"/>
      <c r="Y1822" s="22"/>
      <c r="Z1822" s="22"/>
      <c r="AA1822" s="22"/>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C1822" s="10"/>
      <c r="BD1822" s="10"/>
      <c r="BE1822" s="10"/>
      <c r="BF1822" s="10"/>
      <c r="BG1822" s="10"/>
      <c r="BH1822" s="10"/>
      <c r="BI1822" s="10"/>
      <c r="BL1822" s="10"/>
      <c r="BM1822" s="10"/>
      <c r="BN1822" s="10"/>
      <c r="BO1822" s="10"/>
      <c r="BP1822" s="10"/>
      <c r="BQ1822" s="10"/>
      <c r="BR1822" s="10"/>
      <c r="BU1822" s="66"/>
    </row>
    <row r="1823" spans="22:73" s="6" customFormat="1" x14ac:dyDescent="0.3">
      <c r="V1823" s="21"/>
      <c r="W1823" s="22"/>
      <c r="X1823" s="22"/>
      <c r="Y1823" s="22"/>
      <c r="Z1823" s="22"/>
      <c r="AA1823" s="22"/>
      <c r="AB1823" s="10"/>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C1823" s="10"/>
      <c r="BD1823" s="10"/>
      <c r="BE1823" s="10"/>
      <c r="BF1823" s="10"/>
      <c r="BG1823" s="10"/>
      <c r="BH1823" s="10"/>
      <c r="BI1823" s="10"/>
      <c r="BL1823" s="10"/>
      <c r="BM1823" s="10"/>
      <c r="BN1823" s="10"/>
      <c r="BO1823" s="10"/>
      <c r="BP1823" s="10"/>
      <c r="BQ1823" s="10"/>
      <c r="BR1823" s="10"/>
      <c r="BU1823" s="66"/>
    </row>
    <row r="1824" spans="22:73" s="6" customFormat="1" x14ac:dyDescent="0.3">
      <c r="V1824" s="21"/>
      <c r="W1824" s="22"/>
      <c r="X1824" s="22"/>
      <c r="Y1824" s="22"/>
      <c r="Z1824" s="22"/>
      <c r="AA1824" s="22"/>
      <c r="AB1824" s="10"/>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C1824" s="10"/>
      <c r="BD1824" s="10"/>
      <c r="BE1824" s="10"/>
      <c r="BF1824" s="10"/>
      <c r="BG1824" s="10"/>
      <c r="BH1824" s="10"/>
      <c r="BI1824" s="10"/>
      <c r="BL1824" s="10"/>
      <c r="BM1824" s="10"/>
      <c r="BN1824" s="10"/>
      <c r="BO1824" s="10"/>
      <c r="BP1824" s="10"/>
      <c r="BQ1824" s="10"/>
      <c r="BR1824" s="10"/>
      <c r="BU1824" s="66"/>
    </row>
    <row r="1825" spans="22:73" s="6" customFormat="1" x14ac:dyDescent="0.3">
      <c r="V1825" s="21"/>
      <c r="W1825" s="22"/>
      <c r="X1825" s="22"/>
      <c r="Y1825" s="22"/>
      <c r="Z1825" s="22"/>
      <c r="AA1825" s="22"/>
      <c r="AB1825" s="10"/>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C1825" s="10"/>
      <c r="BD1825" s="10"/>
      <c r="BE1825" s="10"/>
      <c r="BF1825" s="10"/>
      <c r="BG1825" s="10"/>
      <c r="BH1825" s="10"/>
      <c r="BI1825" s="10"/>
      <c r="BL1825" s="10"/>
      <c r="BM1825" s="10"/>
      <c r="BN1825" s="10"/>
      <c r="BO1825" s="10"/>
      <c r="BP1825" s="10"/>
      <c r="BQ1825" s="10"/>
      <c r="BR1825" s="10"/>
      <c r="BU1825" s="66"/>
    </row>
    <row r="1826" spans="22:73" s="6" customFormat="1" x14ac:dyDescent="0.3">
      <c r="V1826" s="21"/>
      <c r="W1826" s="22"/>
      <c r="X1826" s="22"/>
      <c r="Y1826" s="22"/>
      <c r="Z1826" s="22"/>
      <c r="AA1826" s="22"/>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C1826" s="10"/>
      <c r="BD1826" s="10"/>
      <c r="BE1826" s="10"/>
      <c r="BF1826" s="10"/>
      <c r="BG1826" s="10"/>
      <c r="BH1826" s="10"/>
      <c r="BI1826" s="10"/>
      <c r="BL1826" s="10"/>
      <c r="BM1826" s="10"/>
      <c r="BN1826" s="10"/>
      <c r="BO1826" s="10"/>
      <c r="BP1826" s="10"/>
      <c r="BQ1826" s="10"/>
      <c r="BR1826" s="10"/>
      <c r="BU1826" s="66"/>
    </row>
    <row r="1827" spans="22:73" s="6" customFormat="1" x14ac:dyDescent="0.3">
      <c r="V1827" s="21"/>
      <c r="W1827" s="22"/>
      <c r="X1827" s="22"/>
      <c r="Y1827" s="22"/>
      <c r="Z1827" s="22"/>
      <c r="AA1827" s="22"/>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C1827" s="10"/>
      <c r="BD1827" s="10"/>
      <c r="BE1827" s="10"/>
      <c r="BF1827" s="10"/>
      <c r="BG1827" s="10"/>
      <c r="BH1827" s="10"/>
      <c r="BI1827" s="10"/>
      <c r="BL1827" s="10"/>
      <c r="BM1827" s="10"/>
      <c r="BN1827" s="10"/>
      <c r="BO1827" s="10"/>
      <c r="BP1827" s="10"/>
      <c r="BQ1827" s="10"/>
      <c r="BR1827" s="10"/>
      <c r="BU1827" s="66"/>
    </row>
    <row r="1828" spans="22:73" s="6" customFormat="1" x14ac:dyDescent="0.3">
      <c r="V1828" s="21"/>
      <c r="W1828" s="22"/>
      <c r="X1828" s="22"/>
      <c r="Y1828" s="22"/>
      <c r="Z1828" s="22"/>
      <c r="AA1828" s="22"/>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C1828" s="10"/>
      <c r="BD1828" s="10"/>
      <c r="BE1828" s="10"/>
      <c r="BF1828" s="10"/>
      <c r="BG1828" s="10"/>
      <c r="BH1828" s="10"/>
      <c r="BI1828" s="10"/>
      <c r="BL1828" s="10"/>
      <c r="BM1828" s="10"/>
      <c r="BN1828" s="10"/>
      <c r="BO1828" s="10"/>
      <c r="BP1828" s="10"/>
      <c r="BQ1828" s="10"/>
      <c r="BR1828" s="10"/>
      <c r="BU1828" s="66"/>
    </row>
    <row r="1829" spans="22:73" s="6" customFormat="1" x14ac:dyDescent="0.3">
      <c r="V1829" s="21"/>
      <c r="W1829" s="22"/>
      <c r="X1829" s="22"/>
      <c r="Y1829" s="22"/>
      <c r="Z1829" s="22"/>
      <c r="AA1829" s="22"/>
      <c r="AB1829" s="10"/>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C1829" s="10"/>
      <c r="BD1829" s="10"/>
      <c r="BE1829" s="10"/>
      <c r="BF1829" s="10"/>
      <c r="BG1829" s="10"/>
      <c r="BH1829" s="10"/>
      <c r="BI1829" s="10"/>
      <c r="BL1829" s="10"/>
      <c r="BM1829" s="10"/>
      <c r="BN1829" s="10"/>
      <c r="BO1829" s="10"/>
      <c r="BP1829" s="10"/>
      <c r="BQ1829" s="10"/>
      <c r="BR1829" s="10"/>
      <c r="BU1829" s="66"/>
    </row>
    <row r="1830" spans="22:73" s="6" customFormat="1" x14ac:dyDescent="0.3">
      <c r="V1830" s="21"/>
      <c r="W1830" s="22"/>
      <c r="X1830" s="22"/>
      <c r="Y1830" s="22"/>
      <c r="Z1830" s="22"/>
      <c r="AA1830" s="22"/>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C1830" s="10"/>
      <c r="BD1830" s="10"/>
      <c r="BE1830" s="10"/>
      <c r="BF1830" s="10"/>
      <c r="BG1830" s="10"/>
      <c r="BH1830" s="10"/>
      <c r="BI1830" s="10"/>
      <c r="BL1830" s="10"/>
      <c r="BM1830" s="10"/>
      <c r="BN1830" s="10"/>
      <c r="BO1830" s="10"/>
      <c r="BP1830" s="10"/>
      <c r="BQ1830" s="10"/>
      <c r="BR1830" s="10"/>
      <c r="BU1830" s="66"/>
    </row>
    <row r="1831" spans="22:73" s="6" customFormat="1" x14ac:dyDescent="0.3">
      <c r="V1831" s="21"/>
      <c r="W1831" s="22"/>
      <c r="X1831" s="22"/>
      <c r="Y1831" s="22"/>
      <c r="Z1831" s="22"/>
      <c r="AA1831" s="22"/>
      <c r="AB1831" s="10"/>
      <c r="AC1831" s="10"/>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C1831" s="10"/>
      <c r="BD1831" s="10"/>
      <c r="BE1831" s="10"/>
      <c r="BF1831" s="10"/>
      <c r="BG1831" s="10"/>
      <c r="BH1831" s="10"/>
      <c r="BI1831" s="10"/>
      <c r="BL1831" s="10"/>
      <c r="BM1831" s="10"/>
      <c r="BN1831" s="10"/>
      <c r="BO1831" s="10"/>
      <c r="BP1831" s="10"/>
      <c r="BQ1831" s="10"/>
      <c r="BR1831" s="10"/>
      <c r="BU1831" s="66"/>
    </row>
    <row r="1832" spans="22:73" s="6" customFormat="1" x14ac:dyDescent="0.3">
      <c r="V1832" s="21"/>
      <c r="W1832" s="22"/>
      <c r="X1832" s="22"/>
      <c r="Y1832" s="22"/>
      <c r="Z1832" s="22"/>
      <c r="AA1832" s="22"/>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C1832" s="10"/>
      <c r="BD1832" s="10"/>
      <c r="BE1832" s="10"/>
      <c r="BF1832" s="10"/>
      <c r="BG1832" s="10"/>
      <c r="BH1832" s="10"/>
      <c r="BI1832" s="10"/>
      <c r="BL1832" s="10"/>
      <c r="BM1832" s="10"/>
      <c r="BN1832" s="10"/>
      <c r="BO1832" s="10"/>
      <c r="BP1832" s="10"/>
      <c r="BQ1832" s="10"/>
      <c r="BR1832" s="10"/>
      <c r="BU1832" s="66"/>
    </row>
    <row r="1833" spans="22:73" s="6" customFormat="1" x14ac:dyDescent="0.3">
      <c r="V1833" s="21"/>
      <c r="W1833" s="22"/>
      <c r="X1833" s="22"/>
      <c r="Y1833" s="22"/>
      <c r="Z1833" s="22"/>
      <c r="AA1833" s="22"/>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C1833" s="10"/>
      <c r="BD1833" s="10"/>
      <c r="BE1833" s="10"/>
      <c r="BF1833" s="10"/>
      <c r="BG1833" s="10"/>
      <c r="BH1833" s="10"/>
      <c r="BI1833" s="10"/>
      <c r="BL1833" s="10"/>
      <c r="BM1833" s="10"/>
      <c r="BN1833" s="10"/>
      <c r="BO1833" s="10"/>
      <c r="BP1833" s="10"/>
      <c r="BQ1833" s="10"/>
      <c r="BR1833" s="10"/>
      <c r="BU1833" s="66"/>
    </row>
    <row r="1834" spans="22:73" s="6" customFormat="1" x14ac:dyDescent="0.3">
      <c r="V1834" s="21"/>
      <c r="W1834" s="22"/>
      <c r="X1834" s="22"/>
      <c r="Y1834" s="22"/>
      <c r="Z1834" s="22"/>
      <c r="AA1834" s="22"/>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C1834" s="10"/>
      <c r="BD1834" s="10"/>
      <c r="BE1834" s="10"/>
      <c r="BF1834" s="10"/>
      <c r="BG1834" s="10"/>
      <c r="BH1834" s="10"/>
      <c r="BI1834" s="10"/>
      <c r="BL1834" s="10"/>
      <c r="BM1834" s="10"/>
      <c r="BN1834" s="10"/>
      <c r="BO1834" s="10"/>
      <c r="BP1834" s="10"/>
      <c r="BQ1834" s="10"/>
      <c r="BR1834" s="10"/>
      <c r="BU1834" s="66"/>
    </row>
    <row r="1835" spans="22:73" s="6" customFormat="1" x14ac:dyDescent="0.3">
      <c r="V1835" s="21"/>
      <c r="W1835" s="22"/>
      <c r="X1835" s="22"/>
      <c r="Y1835" s="22"/>
      <c r="Z1835" s="22"/>
      <c r="AA1835" s="22"/>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C1835" s="10"/>
      <c r="BD1835" s="10"/>
      <c r="BE1835" s="10"/>
      <c r="BF1835" s="10"/>
      <c r="BG1835" s="10"/>
      <c r="BH1835" s="10"/>
      <c r="BI1835" s="10"/>
      <c r="BL1835" s="10"/>
      <c r="BM1835" s="10"/>
      <c r="BN1835" s="10"/>
      <c r="BO1835" s="10"/>
      <c r="BP1835" s="10"/>
      <c r="BQ1835" s="10"/>
      <c r="BR1835" s="10"/>
      <c r="BU1835" s="66"/>
    </row>
    <row r="1836" spans="22:73" s="6" customFormat="1" x14ac:dyDescent="0.3">
      <c r="V1836" s="21"/>
      <c r="W1836" s="22"/>
      <c r="X1836" s="22"/>
      <c r="Y1836" s="22"/>
      <c r="Z1836" s="22"/>
      <c r="AA1836" s="22"/>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C1836" s="10"/>
      <c r="BD1836" s="10"/>
      <c r="BE1836" s="10"/>
      <c r="BF1836" s="10"/>
      <c r="BG1836" s="10"/>
      <c r="BH1836" s="10"/>
      <c r="BI1836" s="10"/>
      <c r="BL1836" s="10"/>
      <c r="BM1836" s="10"/>
      <c r="BN1836" s="10"/>
      <c r="BO1836" s="10"/>
      <c r="BP1836" s="10"/>
      <c r="BQ1836" s="10"/>
      <c r="BR1836" s="10"/>
      <c r="BU1836" s="66"/>
    </row>
    <row r="1837" spans="22:73" s="6" customFormat="1" x14ac:dyDescent="0.3">
      <c r="V1837" s="21"/>
      <c r="W1837" s="22"/>
      <c r="X1837" s="22"/>
      <c r="Y1837" s="22"/>
      <c r="Z1837" s="22"/>
      <c r="AA1837" s="22"/>
      <c r="AB1837" s="10"/>
      <c r="AC1837" s="10"/>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C1837" s="10"/>
      <c r="BD1837" s="10"/>
      <c r="BE1837" s="10"/>
      <c r="BF1837" s="10"/>
      <c r="BG1837" s="10"/>
      <c r="BH1837" s="10"/>
      <c r="BI1837" s="10"/>
      <c r="BL1837" s="10"/>
      <c r="BM1837" s="10"/>
      <c r="BN1837" s="10"/>
      <c r="BO1837" s="10"/>
      <c r="BP1837" s="10"/>
      <c r="BQ1837" s="10"/>
      <c r="BR1837" s="10"/>
      <c r="BU1837" s="66"/>
    </row>
    <row r="1838" spans="22:73" s="6" customFormat="1" x14ac:dyDescent="0.3">
      <c r="V1838" s="21"/>
      <c r="W1838" s="22"/>
      <c r="X1838" s="22"/>
      <c r="Y1838" s="22"/>
      <c r="Z1838" s="22"/>
      <c r="AA1838" s="22"/>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C1838" s="10"/>
      <c r="BD1838" s="10"/>
      <c r="BE1838" s="10"/>
      <c r="BF1838" s="10"/>
      <c r="BG1838" s="10"/>
      <c r="BH1838" s="10"/>
      <c r="BI1838" s="10"/>
      <c r="BL1838" s="10"/>
      <c r="BM1838" s="10"/>
      <c r="BN1838" s="10"/>
      <c r="BO1838" s="10"/>
      <c r="BP1838" s="10"/>
      <c r="BQ1838" s="10"/>
      <c r="BR1838" s="10"/>
      <c r="BU1838" s="66"/>
    </row>
    <row r="1839" spans="22:73" s="6" customFormat="1" x14ac:dyDescent="0.3">
      <c r="V1839" s="21"/>
      <c r="W1839" s="22"/>
      <c r="X1839" s="22"/>
      <c r="Y1839" s="22"/>
      <c r="Z1839" s="22"/>
      <c r="AA1839" s="22"/>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C1839" s="10"/>
      <c r="BD1839" s="10"/>
      <c r="BE1839" s="10"/>
      <c r="BF1839" s="10"/>
      <c r="BG1839" s="10"/>
      <c r="BH1839" s="10"/>
      <c r="BI1839" s="10"/>
      <c r="BL1839" s="10"/>
      <c r="BM1839" s="10"/>
      <c r="BN1839" s="10"/>
      <c r="BO1839" s="10"/>
      <c r="BP1839" s="10"/>
      <c r="BQ1839" s="10"/>
      <c r="BR1839" s="10"/>
      <c r="BU1839" s="66"/>
    </row>
    <row r="1840" spans="22:73" s="6" customFormat="1" x14ac:dyDescent="0.3">
      <c r="V1840" s="21"/>
      <c r="W1840" s="22"/>
      <c r="X1840" s="22"/>
      <c r="Y1840" s="22"/>
      <c r="Z1840" s="22"/>
      <c r="AA1840" s="22"/>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C1840" s="10"/>
      <c r="BD1840" s="10"/>
      <c r="BE1840" s="10"/>
      <c r="BF1840" s="10"/>
      <c r="BG1840" s="10"/>
      <c r="BH1840" s="10"/>
      <c r="BI1840" s="10"/>
      <c r="BL1840" s="10"/>
      <c r="BM1840" s="10"/>
      <c r="BN1840" s="10"/>
      <c r="BO1840" s="10"/>
      <c r="BP1840" s="10"/>
      <c r="BQ1840" s="10"/>
      <c r="BR1840" s="10"/>
      <c r="BU1840" s="66"/>
    </row>
    <row r="1841" spans="22:73" s="6" customFormat="1" x14ac:dyDescent="0.3">
      <c r="V1841" s="21"/>
      <c r="W1841" s="22"/>
      <c r="X1841" s="22"/>
      <c r="Y1841" s="22"/>
      <c r="Z1841" s="22"/>
      <c r="AA1841" s="22"/>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C1841" s="10"/>
      <c r="BD1841" s="10"/>
      <c r="BE1841" s="10"/>
      <c r="BF1841" s="10"/>
      <c r="BG1841" s="10"/>
      <c r="BH1841" s="10"/>
      <c r="BI1841" s="10"/>
      <c r="BL1841" s="10"/>
      <c r="BM1841" s="10"/>
      <c r="BN1841" s="10"/>
      <c r="BO1841" s="10"/>
      <c r="BP1841" s="10"/>
      <c r="BQ1841" s="10"/>
      <c r="BR1841" s="10"/>
      <c r="BU1841" s="66"/>
    </row>
    <row r="1842" spans="22:73" s="6" customFormat="1" x14ac:dyDescent="0.3">
      <c r="V1842" s="21"/>
      <c r="W1842" s="22"/>
      <c r="X1842" s="22"/>
      <c r="Y1842" s="22"/>
      <c r="Z1842" s="22"/>
      <c r="AA1842" s="22"/>
      <c r="AB1842" s="10"/>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C1842" s="10"/>
      <c r="BD1842" s="10"/>
      <c r="BE1842" s="10"/>
      <c r="BF1842" s="10"/>
      <c r="BG1842" s="10"/>
      <c r="BH1842" s="10"/>
      <c r="BI1842" s="10"/>
      <c r="BL1842" s="10"/>
      <c r="BM1842" s="10"/>
      <c r="BN1842" s="10"/>
      <c r="BO1842" s="10"/>
      <c r="BP1842" s="10"/>
      <c r="BQ1842" s="10"/>
      <c r="BR1842" s="10"/>
      <c r="BU1842" s="66"/>
    </row>
    <row r="1843" spans="22:73" s="6" customFormat="1" x14ac:dyDescent="0.3">
      <c r="V1843" s="21"/>
      <c r="W1843" s="22"/>
      <c r="X1843" s="22"/>
      <c r="Y1843" s="22"/>
      <c r="Z1843" s="22"/>
      <c r="AA1843" s="22"/>
      <c r="AB1843" s="10"/>
      <c r="AC1843" s="10"/>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C1843" s="10"/>
      <c r="BD1843" s="10"/>
      <c r="BE1843" s="10"/>
      <c r="BF1843" s="10"/>
      <c r="BG1843" s="10"/>
      <c r="BH1843" s="10"/>
      <c r="BI1843" s="10"/>
      <c r="BL1843" s="10"/>
      <c r="BM1843" s="10"/>
      <c r="BN1843" s="10"/>
      <c r="BO1843" s="10"/>
      <c r="BP1843" s="10"/>
      <c r="BQ1843" s="10"/>
      <c r="BR1843" s="10"/>
      <c r="BU1843" s="66"/>
    </row>
    <row r="1844" spans="22:73" s="6" customFormat="1" x14ac:dyDescent="0.3">
      <c r="V1844" s="21"/>
      <c r="W1844" s="22"/>
      <c r="X1844" s="22"/>
      <c r="Y1844" s="22"/>
      <c r="Z1844" s="22"/>
      <c r="AA1844" s="22"/>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C1844" s="10"/>
      <c r="BD1844" s="10"/>
      <c r="BE1844" s="10"/>
      <c r="BF1844" s="10"/>
      <c r="BG1844" s="10"/>
      <c r="BH1844" s="10"/>
      <c r="BI1844" s="10"/>
      <c r="BL1844" s="10"/>
      <c r="BM1844" s="10"/>
      <c r="BN1844" s="10"/>
      <c r="BO1844" s="10"/>
      <c r="BP1844" s="10"/>
      <c r="BQ1844" s="10"/>
      <c r="BR1844" s="10"/>
      <c r="BU1844" s="66"/>
    </row>
    <row r="1845" spans="22:73" s="6" customFormat="1" x14ac:dyDescent="0.3">
      <c r="V1845" s="21"/>
      <c r="W1845" s="22"/>
      <c r="X1845" s="22"/>
      <c r="Y1845" s="22"/>
      <c r="Z1845" s="22"/>
      <c r="AA1845" s="22"/>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C1845" s="10"/>
      <c r="BD1845" s="10"/>
      <c r="BE1845" s="10"/>
      <c r="BF1845" s="10"/>
      <c r="BG1845" s="10"/>
      <c r="BH1845" s="10"/>
      <c r="BI1845" s="10"/>
      <c r="BL1845" s="10"/>
      <c r="BM1845" s="10"/>
      <c r="BN1845" s="10"/>
      <c r="BO1845" s="10"/>
      <c r="BP1845" s="10"/>
      <c r="BQ1845" s="10"/>
      <c r="BR1845" s="10"/>
      <c r="BU1845" s="66"/>
    </row>
    <row r="1846" spans="22:73" s="6" customFormat="1" x14ac:dyDescent="0.3">
      <c r="V1846" s="21"/>
      <c r="W1846" s="22"/>
      <c r="X1846" s="22"/>
      <c r="Y1846" s="22"/>
      <c r="Z1846" s="22"/>
      <c r="AA1846" s="22"/>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C1846" s="10"/>
      <c r="BD1846" s="10"/>
      <c r="BE1846" s="10"/>
      <c r="BF1846" s="10"/>
      <c r="BG1846" s="10"/>
      <c r="BH1846" s="10"/>
      <c r="BI1846" s="10"/>
      <c r="BL1846" s="10"/>
      <c r="BM1846" s="10"/>
      <c r="BN1846" s="10"/>
      <c r="BO1846" s="10"/>
      <c r="BP1846" s="10"/>
      <c r="BQ1846" s="10"/>
      <c r="BR1846" s="10"/>
      <c r="BU1846" s="66"/>
    </row>
    <row r="1847" spans="22:73" s="6" customFormat="1" x14ac:dyDescent="0.3">
      <c r="V1847" s="21"/>
      <c r="W1847" s="22"/>
      <c r="X1847" s="22"/>
      <c r="Y1847" s="22"/>
      <c r="Z1847" s="22"/>
      <c r="AA1847" s="22"/>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C1847" s="10"/>
      <c r="BD1847" s="10"/>
      <c r="BE1847" s="10"/>
      <c r="BF1847" s="10"/>
      <c r="BG1847" s="10"/>
      <c r="BH1847" s="10"/>
      <c r="BI1847" s="10"/>
      <c r="BL1847" s="10"/>
      <c r="BM1847" s="10"/>
      <c r="BN1847" s="10"/>
      <c r="BO1847" s="10"/>
      <c r="BP1847" s="10"/>
      <c r="BQ1847" s="10"/>
      <c r="BR1847" s="10"/>
      <c r="BU1847" s="66"/>
    </row>
    <row r="1848" spans="22:73" s="6" customFormat="1" x14ac:dyDescent="0.3">
      <c r="V1848" s="21"/>
      <c r="W1848" s="22"/>
      <c r="X1848" s="22"/>
      <c r="Y1848" s="22"/>
      <c r="Z1848" s="22"/>
      <c r="AA1848" s="22"/>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C1848" s="10"/>
      <c r="BD1848" s="10"/>
      <c r="BE1848" s="10"/>
      <c r="BF1848" s="10"/>
      <c r="BG1848" s="10"/>
      <c r="BH1848" s="10"/>
      <c r="BI1848" s="10"/>
      <c r="BL1848" s="10"/>
      <c r="BM1848" s="10"/>
      <c r="BN1848" s="10"/>
      <c r="BO1848" s="10"/>
      <c r="BP1848" s="10"/>
      <c r="BQ1848" s="10"/>
      <c r="BR1848" s="10"/>
      <c r="BU1848" s="66"/>
    </row>
    <row r="1849" spans="22:73" s="6" customFormat="1" x14ac:dyDescent="0.3">
      <c r="V1849" s="21"/>
      <c r="W1849" s="22"/>
      <c r="X1849" s="22"/>
      <c r="Y1849" s="22"/>
      <c r="Z1849" s="22"/>
      <c r="AA1849" s="22"/>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C1849" s="10"/>
      <c r="BD1849" s="10"/>
      <c r="BE1849" s="10"/>
      <c r="BF1849" s="10"/>
      <c r="BG1849" s="10"/>
      <c r="BH1849" s="10"/>
      <c r="BI1849" s="10"/>
      <c r="BL1849" s="10"/>
      <c r="BM1849" s="10"/>
      <c r="BN1849" s="10"/>
      <c r="BO1849" s="10"/>
      <c r="BP1849" s="10"/>
      <c r="BQ1849" s="10"/>
      <c r="BR1849" s="10"/>
      <c r="BU1849" s="66"/>
    </row>
    <row r="1850" spans="22:73" s="6" customFormat="1" x14ac:dyDescent="0.3">
      <c r="V1850" s="21"/>
      <c r="W1850" s="22"/>
      <c r="X1850" s="22"/>
      <c r="Y1850" s="22"/>
      <c r="Z1850" s="22"/>
      <c r="AA1850" s="22"/>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C1850" s="10"/>
      <c r="BD1850" s="10"/>
      <c r="BE1850" s="10"/>
      <c r="BF1850" s="10"/>
      <c r="BG1850" s="10"/>
      <c r="BH1850" s="10"/>
      <c r="BI1850" s="10"/>
      <c r="BL1850" s="10"/>
      <c r="BM1850" s="10"/>
      <c r="BN1850" s="10"/>
      <c r="BO1850" s="10"/>
      <c r="BP1850" s="10"/>
      <c r="BQ1850" s="10"/>
      <c r="BR1850" s="10"/>
      <c r="BU1850" s="66"/>
    </row>
    <row r="1851" spans="22:73" s="6" customFormat="1" x14ac:dyDescent="0.3">
      <c r="V1851" s="21"/>
      <c r="W1851" s="22"/>
      <c r="X1851" s="22"/>
      <c r="Y1851" s="22"/>
      <c r="Z1851" s="22"/>
      <c r="AA1851" s="22"/>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C1851" s="10"/>
      <c r="BD1851" s="10"/>
      <c r="BE1851" s="10"/>
      <c r="BF1851" s="10"/>
      <c r="BG1851" s="10"/>
      <c r="BH1851" s="10"/>
      <c r="BI1851" s="10"/>
      <c r="BL1851" s="10"/>
      <c r="BM1851" s="10"/>
      <c r="BN1851" s="10"/>
      <c r="BO1851" s="10"/>
      <c r="BP1851" s="10"/>
      <c r="BQ1851" s="10"/>
      <c r="BR1851" s="10"/>
      <c r="BU1851" s="66"/>
    </row>
    <row r="1852" spans="22:73" s="6" customFormat="1" x14ac:dyDescent="0.3">
      <c r="V1852" s="21"/>
      <c r="W1852" s="22"/>
      <c r="X1852" s="22"/>
      <c r="Y1852" s="22"/>
      <c r="Z1852" s="22"/>
      <c r="AA1852" s="22"/>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C1852" s="10"/>
      <c r="BD1852" s="10"/>
      <c r="BE1852" s="10"/>
      <c r="BF1852" s="10"/>
      <c r="BG1852" s="10"/>
      <c r="BH1852" s="10"/>
      <c r="BI1852" s="10"/>
      <c r="BL1852" s="10"/>
      <c r="BM1852" s="10"/>
      <c r="BN1852" s="10"/>
      <c r="BO1852" s="10"/>
      <c r="BP1852" s="10"/>
      <c r="BQ1852" s="10"/>
      <c r="BR1852" s="10"/>
      <c r="BU1852" s="66"/>
    </row>
    <row r="1853" spans="22:73" s="6" customFormat="1" x14ac:dyDescent="0.3">
      <c r="V1853" s="21"/>
      <c r="W1853" s="22"/>
      <c r="X1853" s="22"/>
      <c r="Y1853" s="22"/>
      <c r="Z1853" s="22"/>
      <c r="AA1853" s="22"/>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C1853" s="10"/>
      <c r="BD1853" s="10"/>
      <c r="BE1853" s="10"/>
      <c r="BF1853" s="10"/>
      <c r="BG1853" s="10"/>
      <c r="BH1853" s="10"/>
      <c r="BI1853" s="10"/>
      <c r="BL1853" s="10"/>
      <c r="BM1853" s="10"/>
      <c r="BN1853" s="10"/>
      <c r="BO1853" s="10"/>
      <c r="BP1853" s="10"/>
      <c r="BQ1853" s="10"/>
      <c r="BR1853" s="10"/>
      <c r="BU1853" s="66"/>
    </row>
    <row r="1854" spans="22:73" s="6" customFormat="1" x14ac:dyDescent="0.3">
      <c r="V1854" s="21"/>
      <c r="W1854" s="22"/>
      <c r="X1854" s="22"/>
      <c r="Y1854" s="22"/>
      <c r="Z1854" s="22"/>
      <c r="AA1854" s="22"/>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C1854" s="10"/>
      <c r="BD1854" s="10"/>
      <c r="BE1854" s="10"/>
      <c r="BF1854" s="10"/>
      <c r="BG1854" s="10"/>
      <c r="BH1854" s="10"/>
      <c r="BI1854" s="10"/>
      <c r="BL1854" s="10"/>
      <c r="BM1854" s="10"/>
      <c r="BN1854" s="10"/>
      <c r="BO1854" s="10"/>
      <c r="BP1854" s="10"/>
      <c r="BQ1854" s="10"/>
      <c r="BR1854" s="10"/>
      <c r="BU1854" s="66"/>
    </row>
    <row r="1855" spans="22:73" s="6" customFormat="1" x14ac:dyDescent="0.3">
      <c r="V1855" s="21"/>
      <c r="W1855" s="22"/>
      <c r="X1855" s="22"/>
      <c r="Y1855" s="22"/>
      <c r="Z1855" s="22"/>
      <c r="AA1855" s="22"/>
      <c r="AB1855" s="10"/>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C1855" s="10"/>
      <c r="BD1855" s="10"/>
      <c r="BE1855" s="10"/>
      <c r="BF1855" s="10"/>
      <c r="BG1855" s="10"/>
      <c r="BH1855" s="10"/>
      <c r="BI1855" s="10"/>
      <c r="BL1855" s="10"/>
      <c r="BM1855" s="10"/>
      <c r="BN1855" s="10"/>
      <c r="BO1855" s="10"/>
      <c r="BP1855" s="10"/>
      <c r="BQ1855" s="10"/>
      <c r="BR1855" s="10"/>
      <c r="BU1855" s="66"/>
    </row>
    <row r="1856" spans="22:73" s="6" customFormat="1" x14ac:dyDescent="0.3">
      <c r="V1856" s="21"/>
      <c r="W1856" s="22"/>
      <c r="X1856" s="22"/>
      <c r="Y1856" s="22"/>
      <c r="Z1856" s="22"/>
      <c r="AA1856" s="22"/>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C1856" s="10"/>
      <c r="BD1856" s="10"/>
      <c r="BE1856" s="10"/>
      <c r="BF1856" s="10"/>
      <c r="BG1856" s="10"/>
      <c r="BH1856" s="10"/>
      <c r="BI1856" s="10"/>
      <c r="BL1856" s="10"/>
      <c r="BM1856" s="10"/>
      <c r="BN1856" s="10"/>
      <c r="BO1856" s="10"/>
      <c r="BP1856" s="10"/>
      <c r="BQ1856" s="10"/>
      <c r="BR1856" s="10"/>
      <c r="BU1856" s="66"/>
    </row>
    <row r="1857" spans="22:73" s="6" customFormat="1" x14ac:dyDescent="0.3">
      <c r="V1857" s="21"/>
      <c r="W1857" s="22"/>
      <c r="X1857" s="22"/>
      <c r="Y1857" s="22"/>
      <c r="Z1857" s="22"/>
      <c r="AA1857" s="22"/>
      <c r="AB1857" s="10"/>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C1857" s="10"/>
      <c r="BD1857" s="10"/>
      <c r="BE1857" s="10"/>
      <c r="BF1857" s="10"/>
      <c r="BG1857" s="10"/>
      <c r="BH1857" s="10"/>
      <c r="BI1857" s="10"/>
      <c r="BL1857" s="10"/>
      <c r="BM1857" s="10"/>
      <c r="BN1857" s="10"/>
      <c r="BO1857" s="10"/>
      <c r="BP1857" s="10"/>
      <c r="BQ1857" s="10"/>
      <c r="BR1857" s="10"/>
      <c r="BU1857" s="66"/>
    </row>
    <row r="1858" spans="22:73" s="6" customFormat="1" x14ac:dyDescent="0.3">
      <c r="V1858" s="21"/>
      <c r="W1858" s="22"/>
      <c r="X1858" s="22"/>
      <c r="Y1858" s="22"/>
      <c r="Z1858" s="22"/>
      <c r="AA1858" s="22"/>
      <c r="AB1858" s="10"/>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C1858" s="10"/>
      <c r="BD1858" s="10"/>
      <c r="BE1858" s="10"/>
      <c r="BF1858" s="10"/>
      <c r="BG1858" s="10"/>
      <c r="BH1858" s="10"/>
      <c r="BI1858" s="10"/>
      <c r="BL1858" s="10"/>
      <c r="BM1858" s="10"/>
      <c r="BN1858" s="10"/>
      <c r="BO1858" s="10"/>
      <c r="BP1858" s="10"/>
      <c r="BQ1858" s="10"/>
      <c r="BR1858" s="10"/>
      <c r="BU1858" s="66"/>
    </row>
    <row r="1859" spans="22:73" s="6" customFormat="1" x14ac:dyDescent="0.3">
      <c r="V1859" s="21"/>
      <c r="W1859" s="22"/>
      <c r="X1859" s="22"/>
      <c r="Y1859" s="22"/>
      <c r="Z1859" s="22"/>
      <c r="AA1859" s="22"/>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C1859" s="10"/>
      <c r="BD1859" s="10"/>
      <c r="BE1859" s="10"/>
      <c r="BF1859" s="10"/>
      <c r="BG1859" s="10"/>
      <c r="BH1859" s="10"/>
      <c r="BI1859" s="10"/>
      <c r="BL1859" s="10"/>
      <c r="BM1859" s="10"/>
      <c r="BN1859" s="10"/>
      <c r="BO1859" s="10"/>
      <c r="BP1859" s="10"/>
      <c r="BQ1859" s="10"/>
      <c r="BR1859" s="10"/>
      <c r="BU1859" s="66"/>
    </row>
    <row r="1860" spans="22:73" s="6" customFormat="1" x14ac:dyDescent="0.3">
      <c r="V1860" s="21"/>
      <c r="W1860" s="22"/>
      <c r="X1860" s="22"/>
      <c r="Y1860" s="22"/>
      <c r="Z1860" s="22"/>
      <c r="AA1860" s="22"/>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C1860" s="10"/>
      <c r="BD1860" s="10"/>
      <c r="BE1860" s="10"/>
      <c r="BF1860" s="10"/>
      <c r="BG1860" s="10"/>
      <c r="BH1860" s="10"/>
      <c r="BI1860" s="10"/>
      <c r="BL1860" s="10"/>
      <c r="BM1860" s="10"/>
      <c r="BN1860" s="10"/>
      <c r="BO1860" s="10"/>
      <c r="BP1860" s="10"/>
      <c r="BQ1860" s="10"/>
      <c r="BR1860" s="10"/>
      <c r="BU1860" s="66"/>
    </row>
    <row r="1861" spans="22:73" s="6" customFormat="1" x14ac:dyDescent="0.3">
      <c r="V1861" s="21"/>
      <c r="W1861" s="22"/>
      <c r="X1861" s="22"/>
      <c r="Y1861" s="22"/>
      <c r="Z1861" s="22"/>
      <c r="AA1861" s="22"/>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C1861" s="10"/>
      <c r="BD1861" s="10"/>
      <c r="BE1861" s="10"/>
      <c r="BF1861" s="10"/>
      <c r="BG1861" s="10"/>
      <c r="BH1861" s="10"/>
      <c r="BI1861" s="10"/>
      <c r="BL1861" s="10"/>
      <c r="BM1861" s="10"/>
      <c r="BN1861" s="10"/>
      <c r="BO1861" s="10"/>
      <c r="BP1861" s="10"/>
      <c r="BQ1861" s="10"/>
      <c r="BR1861" s="10"/>
      <c r="BU1861" s="66"/>
    </row>
    <row r="1862" spans="22:73" s="6" customFormat="1" x14ac:dyDescent="0.3">
      <c r="V1862" s="21"/>
      <c r="W1862" s="22"/>
      <c r="X1862" s="22"/>
      <c r="Y1862" s="22"/>
      <c r="Z1862" s="22"/>
      <c r="AA1862" s="22"/>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C1862" s="10"/>
      <c r="BD1862" s="10"/>
      <c r="BE1862" s="10"/>
      <c r="BF1862" s="10"/>
      <c r="BG1862" s="10"/>
      <c r="BH1862" s="10"/>
      <c r="BI1862" s="10"/>
      <c r="BL1862" s="10"/>
      <c r="BM1862" s="10"/>
      <c r="BN1862" s="10"/>
      <c r="BO1862" s="10"/>
      <c r="BP1862" s="10"/>
      <c r="BQ1862" s="10"/>
      <c r="BR1862" s="10"/>
      <c r="BU1862" s="66"/>
    </row>
    <row r="1863" spans="22:73" s="6" customFormat="1" x14ac:dyDescent="0.3">
      <c r="V1863" s="21"/>
      <c r="W1863" s="22"/>
      <c r="X1863" s="22"/>
      <c r="Y1863" s="22"/>
      <c r="Z1863" s="22"/>
      <c r="AA1863" s="22"/>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C1863" s="10"/>
      <c r="BD1863" s="10"/>
      <c r="BE1863" s="10"/>
      <c r="BF1863" s="10"/>
      <c r="BG1863" s="10"/>
      <c r="BH1863" s="10"/>
      <c r="BI1863" s="10"/>
      <c r="BL1863" s="10"/>
      <c r="BM1863" s="10"/>
      <c r="BN1863" s="10"/>
      <c r="BO1863" s="10"/>
      <c r="BP1863" s="10"/>
      <c r="BQ1863" s="10"/>
      <c r="BR1863" s="10"/>
      <c r="BU1863" s="66"/>
    </row>
    <row r="1864" spans="22:73" s="6" customFormat="1" x14ac:dyDescent="0.3">
      <c r="V1864" s="21"/>
      <c r="W1864" s="22"/>
      <c r="X1864" s="22"/>
      <c r="Y1864" s="22"/>
      <c r="Z1864" s="22"/>
      <c r="AA1864" s="22"/>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C1864" s="10"/>
      <c r="BD1864" s="10"/>
      <c r="BE1864" s="10"/>
      <c r="BF1864" s="10"/>
      <c r="BG1864" s="10"/>
      <c r="BH1864" s="10"/>
      <c r="BI1864" s="10"/>
      <c r="BL1864" s="10"/>
      <c r="BM1864" s="10"/>
      <c r="BN1864" s="10"/>
      <c r="BO1864" s="10"/>
      <c r="BP1864" s="10"/>
      <c r="BQ1864" s="10"/>
      <c r="BR1864" s="10"/>
      <c r="BU1864" s="66"/>
    </row>
    <row r="1865" spans="22:73" s="6" customFormat="1" x14ac:dyDescent="0.3">
      <c r="V1865" s="21"/>
      <c r="W1865" s="22"/>
      <c r="X1865" s="22"/>
      <c r="Y1865" s="22"/>
      <c r="Z1865" s="22"/>
      <c r="AA1865" s="22"/>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C1865" s="10"/>
      <c r="BD1865" s="10"/>
      <c r="BE1865" s="10"/>
      <c r="BF1865" s="10"/>
      <c r="BG1865" s="10"/>
      <c r="BH1865" s="10"/>
      <c r="BI1865" s="10"/>
      <c r="BL1865" s="10"/>
      <c r="BM1865" s="10"/>
      <c r="BN1865" s="10"/>
      <c r="BO1865" s="10"/>
      <c r="BP1865" s="10"/>
      <c r="BQ1865" s="10"/>
      <c r="BR1865" s="10"/>
      <c r="BU1865" s="66"/>
    </row>
    <row r="1866" spans="22:73" s="6" customFormat="1" x14ac:dyDescent="0.3">
      <c r="V1866" s="21"/>
      <c r="W1866" s="22"/>
      <c r="X1866" s="22"/>
      <c r="Y1866" s="22"/>
      <c r="Z1866" s="22"/>
      <c r="AA1866" s="22"/>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C1866" s="10"/>
      <c r="BD1866" s="10"/>
      <c r="BE1866" s="10"/>
      <c r="BF1866" s="10"/>
      <c r="BG1866" s="10"/>
      <c r="BH1866" s="10"/>
      <c r="BI1866" s="10"/>
      <c r="BL1866" s="10"/>
      <c r="BM1866" s="10"/>
      <c r="BN1866" s="10"/>
      <c r="BO1866" s="10"/>
      <c r="BP1866" s="10"/>
      <c r="BQ1866" s="10"/>
      <c r="BR1866" s="10"/>
      <c r="BU1866" s="66"/>
    </row>
    <row r="1867" spans="22:73" s="6" customFormat="1" x14ac:dyDescent="0.3">
      <c r="V1867" s="21"/>
      <c r="W1867" s="22"/>
      <c r="X1867" s="22"/>
      <c r="Y1867" s="22"/>
      <c r="Z1867" s="22"/>
      <c r="AA1867" s="22"/>
      <c r="AB1867" s="10"/>
      <c r="AC1867" s="10"/>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C1867" s="10"/>
      <c r="BD1867" s="10"/>
      <c r="BE1867" s="10"/>
      <c r="BF1867" s="10"/>
      <c r="BG1867" s="10"/>
      <c r="BH1867" s="10"/>
      <c r="BI1867" s="10"/>
      <c r="BL1867" s="10"/>
      <c r="BM1867" s="10"/>
      <c r="BN1867" s="10"/>
      <c r="BO1867" s="10"/>
      <c r="BP1867" s="10"/>
      <c r="BQ1867" s="10"/>
      <c r="BR1867" s="10"/>
      <c r="BU1867" s="66"/>
    </row>
    <row r="1868" spans="22:73" s="6" customFormat="1" x14ac:dyDescent="0.3">
      <c r="V1868" s="21"/>
      <c r="W1868" s="22"/>
      <c r="X1868" s="22"/>
      <c r="Y1868" s="22"/>
      <c r="Z1868" s="22"/>
      <c r="AA1868" s="22"/>
      <c r="AB1868" s="10"/>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C1868" s="10"/>
      <c r="BD1868" s="10"/>
      <c r="BE1868" s="10"/>
      <c r="BF1868" s="10"/>
      <c r="BG1868" s="10"/>
      <c r="BH1868" s="10"/>
      <c r="BI1868" s="10"/>
      <c r="BL1868" s="10"/>
      <c r="BM1868" s="10"/>
      <c r="BN1868" s="10"/>
      <c r="BO1868" s="10"/>
      <c r="BP1868" s="10"/>
      <c r="BQ1868" s="10"/>
      <c r="BR1868" s="10"/>
      <c r="BU1868" s="66"/>
    </row>
    <row r="1869" spans="22:73" s="6" customFormat="1" x14ac:dyDescent="0.3">
      <c r="V1869" s="21"/>
      <c r="W1869" s="22"/>
      <c r="X1869" s="22"/>
      <c r="Y1869" s="22"/>
      <c r="Z1869" s="22"/>
      <c r="AA1869" s="22"/>
      <c r="AB1869" s="10"/>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C1869" s="10"/>
      <c r="BD1869" s="10"/>
      <c r="BE1869" s="10"/>
      <c r="BF1869" s="10"/>
      <c r="BG1869" s="10"/>
      <c r="BH1869" s="10"/>
      <c r="BI1869" s="10"/>
      <c r="BL1869" s="10"/>
      <c r="BM1869" s="10"/>
      <c r="BN1869" s="10"/>
      <c r="BO1869" s="10"/>
      <c r="BP1869" s="10"/>
      <c r="BQ1869" s="10"/>
      <c r="BR1869" s="10"/>
      <c r="BU1869" s="66"/>
    </row>
    <row r="1870" spans="22:73" s="6" customFormat="1" x14ac:dyDescent="0.3">
      <c r="V1870" s="21"/>
      <c r="W1870" s="22"/>
      <c r="X1870" s="22"/>
      <c r="Y1870" s="22"/>
      <c r="Z1870" s="22"/>
      <c r="AA1870" s="22"/>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C1870" s="10"/>
      <c r="BD1870" s="10"/>
      <c r="BE1870" s="10"/>
      <c r="BF1870" s="10"/>
      <c r="BG1870" s="10"/>
      <c r="BH1870" s="10"/>
      <c r="BI1870" s="10"/>
      <c r="BL1870" s="10"/>
      <c r="BM1870" s="10"/>
      <c r="BN1870" s="10"/>
      <c r="BO1870" s="10"/>
      <c r="BP1870" s="10"/>
      <c r="BQ1870" s="10"/>
      <c r="BR1870" s="10"/>
      <c r="BU1870" s="66"/>
    </row>
    <row r="1871" spans="22:73" s="6" customFormat="1" x14ac:dyDescent="0.3">
      <c r="V1871" s="21"/>
      <c r="W1871" s="22"/>
      <c r="X1871" s="22"/>
      <c r="Y1871" s="22"/>
      <c r="Z1871" s="22"/>
      <c r="AA1871" s="22"/>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C1871" s="10"/>
      <c r="BD1871" s="10"/>
      <c r="BE1871" s="10"/>
      <c r="BF1871" s="10"/>
      <c r="BG1871" s="10"/>
      <c r="BH1871" s="10"/>
      <c r="BI1871" s="10"/>
      <c r="BL1871" s="10"/>
      <c r="BM1871" s="10"/>
      <c r="BN1871" s="10"/>
      <c r="BO1871" s="10"/>
      <c r="BP1871" s="10"/>
      <c r="BQ1871" s="10"/>
      <c r="BR1871" s="10"/>
      <c r="BU1871" s="66"/>
    </row>
    <row r="1872" spans="22:73" s="6" customFormat="1" x14ac:dyDescent="0.3">
      <c r="V1872" s="21"/>
      <c r="W1872" s="22"/>
      <c r="X1872" s="22"/>
      <c r="Y1872" s="22"/>
      <c r="Z1872" s="22"/>
      <c r="AA1872" s="22"/>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C1872" s="10"/>
      <c r="BD1872" s="10"/>
      <c r="BE1872" s="10"/>
      <c r="BF1872" s="10"/>
      <c r="BG1872" s="10"/>
      <c r="BH1872" s="10"/>
      <c r="BI1872" s="10"/>
      <c r="BL1872" s="10"/>
      <c r="BM1872" s="10"/>
      <c r="BN1872" s="10"/>
      <c r="BO1872" s="10"/>
      <c r="BP1872" s="10"/>
      <c r="BQ1872" s="10"/>
      <c r="BR1872" s="10"/>
      <c r="BU1872" s="66"/>
    </row>
    <row r="1873" spans="22:73" s="6" customFormat="1" x14ac:dyDescent="0.3">
      <c r="V1873" s="21"/>
      <c r="W1873" s="22"/>
      <c r="X1873" s="22"/>
      <c r="Y1873" s="22"/>
      <c r="Z1873" s="22"/>
      <c r="AA1873" s="22"/>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C1873" s="10"/>
      <c r="BD1873" s="10"/>
      <c r="BE1873" s="10"/>
      <c r="BF1873" s="10"/>
      <c r="BG1873" s="10"/>
      <c r="BH1873" s="10"/>
      <c r="BI1873" s="10"/>
      <c r="BL1873" s="10"/>
      <c r="BM1873" s="10"/>
      <c r="BN1873" s="10"/>
      <c r="BO1873" s="10"/>
      <c r="BP1873" s="10"/>
      <c r="BQ1873" s="10"/>
      <c r="BR1873" s="10"/>
      <c r="BU1873" s="66"/>
    </row>
    <row r="1874" spans="22:73" s="6" customFormat="1" x14ac:dyDescent="0.3">
      <c r="V1874" s="21"/>
      <c r="W1874" s="22"/>
      <c r="X1874" s="22"/>
      <c r="Y1874" s="22"/>
      <c r="Z1874" s="22"/>
      <c r="AA1874" s="22"/>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C1874" s="10"/>
      <c r="BD1874" s="10"/>
      <c r="BE1874" s="10"/>
      <c r="BF1874" s="10"/>
      <c r="BG1874" s="10"/>
      <c r="BH1874" s="10"/>
      <c r="BI1874" s="10"/>
      <c r="BL1874" s="10"/>
      <c r="BM1874" s="10"/>
      <c r="BN1874" s="10"/>
      <c r="BO1874" s="10"/>
      <c r="BP1874" s="10"/>
      <c r="BQ1874" s="10"/>
      <c r="BR1874" s="10"/>
      <c r="BU1874" s="66"/>
    </row>
    <row r="1875" spans="22:73" s="6" customFormat="1" x14ac:dyDescent="0.3">
      <c r="V1875" s="21"/>
      <c r="W1875" s="22"/>
      <c r="X1875" s="22"/>
      <c r="Y1875" s="22"/>
      <c r="Z1875" s="22"/>
      <c r="AA1875" s="22"/>
      <c r="AB1875" s="10"/>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C1875" s="10"/>
      <c r="BD1875" s="10"/>
      <c r="BE1875" s="10"/>
      <c r="BF1875" s="10"/>
      <c r="BG1875" s="10"/>
      <c r="BH1875" s="10"/>
      <c r="BI1875" s="10"/>
      <c r="BL1875" s="10"/>
      <c r="BM1875" s="10"/>
      <c r="BN1875" s="10"/>
      <c r="BO1875" s="10"/>
      <c r="BP1875" s="10"/>
      <c r="BQ1875" s="10"/>
      <c r="BR1875" s="10"/>
      <c r="BU1875" s="66"/>
    </row>
    <row r="1876" spans="22:73" s="6" customFormat="1" x14ac:dyDescent="0.3">
      <c r="V1876" s="21"/>
      <c r="W1876" s="22"/>
      <c r="X1876" s="22"/>
      <c r="Y1876" s="22"/>
      <c r="Z1876" s="22"/>
      <c r="AA1876" s="22"/>
      <c r="AB1876" s="10"/>
      <c r="AC1876" s="10"/>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C1876" s="10"/>
      <c r="BD1876" s="10"/>
      <c r="BE1876" s="10"/>
      <c r="BF1876" s="10"/>
      <c r="BG1876" s="10"/>
      <c r="BH1876" s="10"/>
      <c r="BI1876" s="10"/>
      <c r="BL1876" s="10"/>
      <c r="BM1876" s="10"/>
      <c r="BN1876" s="10"/>
      <c r="BO1876" s="10"/>
      <c r="BP1876" s="10"/>
      <c r="BQ1876" s="10"/>
      <c r="BR1876" s="10"/>
      <c r="BU1876" s="66"/>
    </row>
    <row r="1877" spans="22:73" s="6" customFormat="1" x14ac:dyDescent="0.3">
      <c r="V1877" s="21"/>
      <c r="W1877" s="22"/>
      <c r="X1877" s="22"/>
      <c r="Y1877" s="22"/>
      <c r="Z1877" s="22"/>
      <c r="AA1877" s="22"/>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C1877" s="10"/>
      <c r="BD1877" s="10"/>
      <c r="BE1877" s="10"/>
      <c r="BF1877" s="10"/>
      <c r="BG1877" s="10"/>
      <c r="BH1877" s="10"/>
      <c r="BI1877" s="10"/>
      <c r="BL1877" s="10"/>
      <c r="BM1877" s="10"/>
      <c r="BN1877" s="10"/>
      <c r="BO1877" s="10"/>
      <c r="BP1877" s="10"/>
      <c r="BQ1877" s="10"/>
      <c r="BR1877" s="10"/>
      <c r="BU1877" s="66"/>
    </row>
    <row r="1878" spans="22:73" s="6" customFormat="1" x14ac:dyDescent="0.3">
      <c r="V1878" s="21"/>
      <c r="W1878" s="22"/>
      <c r="X1878" s="22"/>
      <c r="Y1878" s="22"/>
      <c r="Z1878" s="22"/>
      <c r="AA1878" s="22"/>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C1878" s="10"/>
      <c r="BD1878" s="10"/>
      <c r="BE1878" s="10"/>
      <c r="BF1878" s="10"/>
      <c r="BG1878" s="10"/>
      <c r="BH1878" s="10"/>
      <c r="BI1878" s="10"/>
      <c r="BL1878" s="10"/>
      <c r="BM1878" s="10"/>
      <c r="BN1878" s="10"/>
      <c r="BO1878" s="10"/>
      <c r="BP1878" s="10"/>
      <c r="BQ1878" s="10"/>
      <c r="BR1878" s="10"/>
      <c r="BU1878" s="66"/>
    </row>
    <row r="1879" spans="22:73" s="6" customFormat="1" x14ac:dyDescent="0.3">
      <c r="V1879" s="21"/>
      <c r="W1879" s="22"/>
      <c r="X1879" s="22"/>
      <c r="Y1879" s="22"/>
      <c r="Z1879" s="22"/>
      <c r="AA1879" s="22"/>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C1879" s="10"/>
      <c r="BD1879" s="10"/>
      <c r="BE1879" s="10"/>
      <c r="BF1879" s="10"/>
      <c r="BG1879" s="10"/>
      <c r="BH1879" s="10"/>
      <c r="BI1879" s="10"/>
      <c r="BL1879" s="10"/>
      <c r="BM1879" s="10"/>
      <c r="BN1879" s="10"/>
      <c r="BO1879" s="10"/>
      <c r="BP1879" s="10"/>
      <c r="BQ1879" s="10"/>
      <c r="BR1879" s="10"/>
      <c r="BU1879" s="66"/>
    </row>
    <row r="1880" spans="22:73" s="6" customFormat="1" x14ac:dyDescent="0.3">
      <c r="V1880" s="21"/>
      <c r="W1880" s="22"/>
      <c r="X1880" s="22"/>
      <c r="Y1880" s="22"/>
      <c r="Z1880" s="22"/>
      <c r="AA1880" s="22"/>
      <c r="AB1880" s="10"/>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C1880" s="10"/>
      <c r="BD1880" s="10"/>
      <c r="BE1880" s="10"/>
      <c r="BF1880" s="10"/>
      <c r="BG1880" s="10"/>
      <c r="BH1880" s="10"/>
      <c r="BI1880" s="10"/>
      <c r="BL1880" s="10"/>
      <c r="BM1880" s="10"/>
      <c r="BN1880" s="10"/>
      <c r="BO1880" s="10"/>
      <c r="BP1880" s="10"/>
      <c r="BQ1880" s="10"/>
      <c r="BR1880" s="10"/>
      <c r="BU1880" s="66"/>
    </row>
    <row r="1881" spans="22:73" s="6" customFormat="1" x14ac:dyDescent="0.3">
      <c r="V1881" s="21"/>
      <c r="W1881" s="22"/>
      <c r="X1881" s="22"/>
      <c r="Y1881" s="22"/>
      <c r="Z1881" s="22"/>
      <c r="AA1881" s="22"/>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C1881" s="10"/>
      <c r="BD1881" s="10"/>
      <c r="BE1881" s="10"/>
      <c r="BF1881" s="10"/>
      <c r="BG1881" s="10"/>
      <c r="BH1881" s="10"/>
      <c r="BI1881" s="10"/>
      <c r="BL1881" s="10"/>
      <c r="BM1881" s="10"/>
      <c r="BN1881" s="10"/>
      <c r="BO1881" s="10"/>
      <c r="BP1881" s="10"/>
      <c r="BQ1881" s="10"/>
      <c r="BR1881" s="10"/>
      <c r="BU1881" s="66"/>
    </row>
    <row r="1882" spans="22:73" s="6" customFormat="1" x14ac:dyDescent="0.3">
      <c r="V1882" s="21"/>
      <c r="W1882" s="22"/>
      <c r="X1882" s="22"/>
      <c r="Y1882" s="22"/>
      <c r="Z1882" s="22"/>
      <c r="AA1882" s="22"/>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C1882" s="10"/>
      <c r="BD1882" s="10"/>
      <c r="BE1882" s="10"/>
      <c r="BF1882" s="10"/>
      <c r="BG1882" s="10"/>
      <c r="BH1882" s="10"/>
      <c r="BI1882" s="10"/>
      <c r="BL1882" s="10"/>
      <c r="BM1882" s="10"/>
      <c r="BN1882" s="10"/>
      <c r="BO1882" s="10"/>
      <c r="BP1882" s="10"/>
      <c r="BQ1882" s="10"/>
      <c r="BR1882" s="10"/>
      <c r="BU1882" s="66"/>
    </row>
    <row r="1883" spans="22:73" s="6" customFormat="1" x14ac:dyDescent="0.3">
      <c r="V1883" s="21"/>
      <c r="W1883" s="22"/>
      <c r="X1883" s="22"/>
      <c r="Y1883" s="22"/>
      <c r="Z1883" s="22"/>
      <c r="AA1883" s="22"/>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C1883" s="10"/>
      <c r="BD1883" s="10"/>
      <c r="BE1883" s="10"/>
      <c r="BF1883" s="10"/>
      <c r="BG1883" s="10"/>
      <c r="BH1883" s="10"/>
      <c r="BI1883" s="10"/>
      <c r="BL1883" s="10"/>
      <c r="BM1883" s="10"/>
      <c r="BN1883" s="10"/>
      <c r="BO1883" s="10"/>
      <c r="BP1883" s="10"/>
      <c r="BQ1883" s="10"/>
      <c r="BR1883" s="10"/>
      <c r="BU1883" s="66"/>
    </row>
    <row r="1884" spans="22:73" s="6" customFormat="1" x14ac:dyDescent="0.3">
      <c r="V1884" s="21"/>
      <c r="W1884" s="22"/>
      <c r="X1884" s="22"/>
      <c r="Y1884" s="22"/>
      <c r="Z1884" s="22"/>
      <c r="AA1884" s="22"/>
      <c r="AB1884" s="10"/>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C1884" s="10"/>
      <c r="BD1884" s="10"/>
      <c r="BE1884" s="10"/>
      <c r="BF1884" s="10"/>
      <c r="BG1884" s="10"/>
      <c r="BH1884" s="10"/>
      <c r="BI1884" s="10"/>
      <c r="BL1884" s="10"/>
      <c r="BM1884" s="10"/>
      <c r="BN1884" s="10"/>
      <c r="BO1884" s="10"/>
      <c r="BP1884" s="10"/>
      <c r="BQ1884" s="10"/>
      <c r="BR1884" s="10"/>
      <c r="BU1884" s="66"/>
    </row>
    <row r="1885" spans="22:73" s="6" customFormat="1" x14ac:dyDescent="0.3">
      <c r="V1885" s="21"/>
      <c r="W1885" s="22"/>
      <c r="X1885" s="22"/>
      <c r="Y1885" s="22"/>
      <c r="Z1885" s="22"/>
      <c r="AA1885" s="22"/>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C1885" s="10"/>
      <c r="BD1885" s="10"/>
      <c r="BE1885" s="10"/>
      <c r="BF1885" s="10"/>
      <c r="BG1885" s="10"/>
      <c r="BH1885" s="10"/>
      <c r="BI1885" s="10"/>
      <c r="BL1885" s="10"/>
      <c r="BM1885" s="10"/>
      <c r="BN1885" s="10"/>
      <c r="BO1885" s="10"/>
      <c r="BP1885" s="10"/>
      <c r="BQ1885" s="10"/>
      <c r="BR1885" s="10"/>
      <c r="BU1885" s="66"/>
    </row>
    <row r="1886" spans="22:73" s="6" customFormat="1" x14ac:dyDescent="0.3">
      <c r="V1886" s="21"/>
      <c r="W1886" s="22"/>
      <c r="X1886" s="22"/>
      <c r="Y1886" s="22"/>
      <c r="Z1886" s="22"/>
      <c r="AA1886" s="22"/>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C1886" s="10"/>
      <c r="BD1886" s="10"/>
      <c r="BE1886" s="10"/>
      <c r="BF1886" s="10"/>
      <c r="BG1886" s="10"/>
      <c r="BH1886" s="10"/>
      <c r="BI1886" s="10"/>
      <c r="BL1886" s="10"/>
      <c r="BM1886" s="10"/>
      <c r="BN1886" s="10"/>
      <c r="BO1886" s="10"/>
      <c r="BP1886" s="10"/>
      <c r="BQ1886" s="10"/>
      <c r="BR1886" s="10"/>
      <c r="BU1886" s="66"/>
    </row>
    <row r="1887" spans="22:73" s="6" customFormat="1" x14ac:dyDescent="0.3">
      <c r="V1887" s="21"/>
      <c r="W1887" s="22"/>
      <c r="X1887" s="22"/>
      <c r="Y1887" s="22"/>
      <c r="Z1887" s="22"/>
      <c r="AA1887" s="22"/>
      <c r="AB1887" s="10"/>
      <c r="AC1887" s="10"/>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C1887" s="10"/>
      <c r="BD1887" s="10"/>
      <c r="BE1887" s="10"/>
      <c r="BF1887" s="10"/>
      <c r="BG1887" s="10"/>
      <c r="BH1887" s="10"/>
      <c r="BI1887" s="10"/>
      <c r="BL1887" s="10"/>
      <c r="BM1887" s="10"/>
      <c r="BN1887" s="10"/>
      <c r="BO1887" s="10"/>
      <c r="BP1887" s="10"/>
      <c r="BQ1887" s="10"/>
      <c r="BR1887" s="10"/>
      <c r="BU1887" s="66"/>
    </row>
    <row r="1888" spans="22:73" s="6" customFormat="1" x14ac:dyDescent="0.3">
      <c r="V1888" s="21"/>
      <c r="W1888" s="22"/>
      <c r="X1888" s="22"/>
      <c r="Y1888" s="22"/>
      <c r="Z1888" s="22"/>
      <c r="AA1888" s="22"/>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C1888" s="10"/>
      <c r="BD1888" s="10"/>
      <c r="BE1888" s="10"/>
      <c r="BF1888" s="10"/>
      <c r="BG1888" s="10"/>
      <c r="BH1888" s="10"/>
      <c r="BI1888" s="10"/>
      <c r="BL1888" s="10"/>
      <c r="BM1888" s="10"/>
      <c r="BN1888" s="10"/>
      <c r="BO1888" s="10"/>
      <c r="BP1888" s="10"/>
      <c r="BQ1888" s="10"/>
      <c r="BR1888" s="10"/>
      <c r="BU1888" s="66"/>
    </row>
    <row r="1889" spans="22:73" s="6" customFormat="1" x14ac:dyDescent="0.3">
      <c r="V1889" s="21"/>
      <c r="W1889" s="22"/>
      <c r="X1889" s="22"/>
      <c r="Y1889" s="22"/>
      <c r="Z1889" s="22"/>
      <c r="AA1889" s="22"/>
      <c r="AB1889" s="10"/>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C1889" s="10"/>
      <c r="BD1889" s="10"/>
      <c r="BE1889" s="10"/>
      <c r="BF1889" s="10"/>
      <c r="BG1889" s="10"/>
      <c r="BH1889" s="10"/>
      <c r="BI1889" s="10"/>
      <c r="BL1889" s="10"/>
      <c r="BM1889" s="10"/>
      <c r="BN1889" s="10"/>
      <c r="BO1889" s="10"/>
      <c r="BP1889" s="10"/>
      <c r="BQ1889" s="10"/>
      <c r="BR1889" s="10"/>
      <c r="BU1889" s="66"/>
    </row>
    <row r="1890" spans="22:73" s="6" customFormat="1" x14ac:dyDescent="0.3">
      <c r="V1890" s="21"/>
      <c r="W1890" s="22"/>
      <c r="X1890" s="22"/>
      <c r="Y1890" s="22"/>
      <c r="Z1890" s="22"/>
      <c r="AA1890" s="22"/>
      <c r="AB1890" s="10"/>
      <c r="AC1890" s="10"/>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C1890" s="10"/>
      <c r="BD1890" s="10"/>
      <c r="BE1890" s="10"/>
      <c r="BF1890" s="10"/>
      <c r="BG1890" s="10"/>
      <c r="BH1890" s="10"/>
      <c r="BI1890" s="10"/>
      <c r="BL1890" s="10"/>
      <c r="BM1890" s="10"/>
      <c r="BN1890" s="10"/>
      <c r="BO1890" s="10"/>
      <c r="BP1890" s="10"/>
      <c r="BQ1890" s="10"/>
      <c r="BR1890" s="10"/>
      <c r="BU1890" s="66"/>
    </row>
    <row r="1891" spans="22:73" s="6" customFormat="1" x14ac:dyDescent="0.3">
      <c r="V1891" s="21"/>
      <c r="W1891" s="22"/>
      <c r="X1891" s="22"/>
      <c r="Y1891" s="22"/>
      <c r="Z1891" s="22"/>
      <c r="AA1891" s="22"/>
      <c r="AB1891" s="10"/>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C1891" s="10"/>
      <c r="BD1891" s="10"/>
      <c r="BE1891" s="10"/>
      <c r="BF1891" s="10"/>
      <c r="BG1891" s="10"/>
      <c r="BH1891" s="10"/>
      <c r="BI1891" s="10"/>
      <c r="BL1891" s="10"/>
      <c r="BM1891" s="10"/>
      <c r="BN1891" s="10"/>
      <c r="BO1891" s="10"/>
      <c r="BP1891" s="10"/>
      <c r="BQ1891" s="10"/>
      <c r="BR1891" s="10"/>
      <c r="BU1891" s="66"/>
    </row>
    <row r="1892" spans="22:73" s="6" customFormat="1" x14ac:dyDescent="0.3">
      <c r="V1892" s="21"/>
      <c r="W1892" s="22"/>
      <c r="X1892" s="22"/>
      <c r="Y1892" s="22"/>
      <c r="Z1892" s="22"/>
      <c r="AA1892" s="22"/>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C1892" s="10"/>
      <c r="BD1892" s="10"/>
      <c r="BE1892" s="10"/>
      <c r="BF1892" s="10"/>
      <c r="BG1892" s="10"/>
      <c r="BH1892" s="10"/>
      <c r="BI1892" s="10"/>
      <c r="BL1892" s="10"/>
      <c r="BM1892" s="10"/>
      <c r="BN1892" s="10"/>
      <c r="BO1892" s="10"/>
      <c r="BP1892" s="10"/>
      <c r="BQ1892" s="10"/>
      <c r="BR1892" s="10"/>
      <c r="BU1892" s="66"/>
    </row>
    <row r="1893" spans="22:73" s="6" customFormat="1" x14ac:dyDescent="0.3">
      <c r="V1893" s="21"/>
      <c r="W1893" s="22"/>
      <c r="X1893" s="22"/>
      <c r="Y1893" s="22"/>
      <c r="Z1893" s="22"/>
      <c r="AA1893" s="22"/>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C1893" s="10"/>
      <c r="BD1893" s="10"/>
      <c r="BE1893" s="10"/>
      <c r="BF1893" s="10"/>
      <c r="BG1893" s="10"/>
      <c r="BH1893" s="10"/>
      <c r="BI1893" s="10"/>
      <c r="BL1893" s="10"/>
      <c r="BM1893" s="10"/>
      <c r="BN1893" s="10"/>
      <c r="BO1893" s="10"/>
      <c r="BP1893" s="10"/>
      <c r="BQ1893" s="10"/>
      <c r="BR1893" s="10"/>
      <c r="BU1893" s="66"/>
    </row>
    <row r="1894" spans="22:73" s="6" customFormat="1" x14ac:dyDescent="0.3">
      <c r="V1894" s="21"/>
      <c r="W1894" s="22"/>
      <c r="X1894" s="22"/>
      <c r="Y1894" s="22"/>
      <c r="Z1894" s="22"/>
      <c r="AA1894" s="22"/>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C1894" s="10"/>
      <c r="BD1894" s="10"/>
      <c r="BE1894" s="10"/>
      <c r="BF1894" s="10"/>
      <c r="BG1894" s="10"/>
      <c r="BH1894" s="10"/>
      <c r="BI1894" s="10"/>
      <c r="BL1894" s="10"/>
      <c r="BM1894" s="10"/>
      <c r="BN1894" s="10"/>
      <c r="BO1894" s="10"/>
      <c r="BP1894" s="10"/>
      <c r="BQ1894" s="10"/>
      <c r="BR1894" s="10"/>
      <c r="BU1894" s="66"/>
    </row>
    <row r="1895" spans="22:73" s="6" customFormat="1" x14ac:dyDescent="0.3">
      <c r="V1895" s="21"/>
      <c r="W1895" s="22"/>
      <c r="X1895" s="22"/>
      <c r="Y1895" s="22"/>
      <c r="Z1895" s="22"/>
      <c r="AA1895" s="22"/>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C1895" s="10"/>
      <c r="BD1895" s="10"/>
      <c r="BE1895" s="10"/>
      <c r="BF1895" s="10"/>
      <c r="BG1895" s="10"/>
      <c r="BH1895" s="10"/>
      <c r="BI1895" s="10"/>
      <c r="BL1895" s="10"/>
      <c r="BM1895" s="10"/>
      <c r="BN1895" s="10"/>
      <c r="BO1895" s="10"/>
      <c r="BP1895" s="10"/>
      <c r="BQ1895" s="10"/>
      <c r="BR1895" s="10"/>
      <c r="BU1895" s="66"/>
    </row>
    <row r="1896" spans="22:73" s="6" customFormat="1" x14ac:dyDescent="0.3">
      <c r="V1896" s="21"/>
      <c r="W1896" s="22"/>
      <c r="X1896" s="22"/>
      <c r="Y1896" s="22"/>
      <c r="Z1896" s="22"/>
      <c r="AA1896" s="22"/>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C1896" s="10"/>
      <c r="BD1896" s="10"/>
      <c r="BE1896" s="10"/>
      <c r="BF1896" s="10"/>
      <c r="BG1896" s="10"/>
      <c r="BH1896" s="10"/>
      <c r="BI1896" s="10"/>
      <c r="BL1896" s="10"/>
      <c r="BM1896" s="10"/>
      <c r="BN1896" s="10"/>
      <c r="BO1896" s="10"/>
      <c r="BP1896" s="10"/>
      <c r="BQ1896" s="10"/>
      <c r="BR1896" s="10"/>
      <c r="BU1896" s="66"/>
    </row>
    <row r="1897" spans="22:73" s="6" customFormat="1" x14ac:dyDescent="0.3">
      <c r="V1897" s="21"/>
      <c r="W1897" s="22"/>
      <c r="X1897" s="22"/>
      <c r="Y1897" s="22"/>
      <c r="Z1897" s="22"/>
      <c r="AA1897" s="22"/>
      <c r="AB1897" s="10"/>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C1897" s="10"/>
      <c r="BD1897" s="10"/>
      <c r="BE1897" s="10"/>
      <c r="BF1897" s="10"/>
      <c r="BG1897" s="10"/>
      <c r="BH1897" s="10"/>
      <c r="BI1897" s="10"/>
      <c r="BL1897" s="10"/>
      <c r="BM1897" s="10"/>
      <c r="BN1897" s="10"/>
      <c r="BO1897" s="10"/>
      <c r="BP1897" s="10"/>
      <c r="BQ1897" s="10"/>
      <c r="BR1897" s="10"/>
      <c r="BU1897" s="66"/>
    </row>
    <row r="1898" spans="22:73" s="6" customFormat="1" x14ac:dyDescent="0.3">
      <c r="V1898" s="21"/>
      <c r="W1898" s="22"/>
      <c r="X1898" s="22"/>
      <c r="Y1898" s="22"/>
      <c r="Z1898" s="22"/>
      <c r="AA1898" s="22"/>
      <c r="AB1898" s="10"/>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C1898" s="10"/>
      <c r="BD1898" s="10"/>
      <c r="BE1898" s="10"/>
      <c r="BF1898" s="10"/>
      <c r="BG1898" s="10"/>
      <c r="BH1898" s="10"/>
      <c r="BI1898" s="10"/>
      <c r="BL1898" s="10"/>
      <c r="BM1898" s="10"/>
      <c r="BN1898" s="10"/>
      <c r="BO1898" s="10"/>
      <c r="BP1898" s="10"/>
      <c r="BQ1898" s="10"/>
      <c r="BR1898" s="10"/>
      <c r="BU1898" s="66"/>
    </row>
    <row r="1899" spans="22:73" s="6" customFormat="1" x14ac:dyDescent="0.3">
      <c r="V1899" s="21"/>
      <c r="W1899" s="22"/>
      <c r="X1899" s="22"/>
      <c r="Y1899" s="22"/>
      <c r="Z1899" s="22"/>
      <c r="AA1899" s="22"/>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C1899" s="10"/>
      <c r="BD1899" s="10"/>
      <c r="BE1899" s="10"/>
      <c r="BF1899" s="10"/>
      <c r="BG1899" s="10"/>
      <c r="BH1899" s="10"/>
      <c r="BI1899" s="10"/>
      <c r="BL1899" s="10"/>
      <c r="BM1899" s="10"/>
      <c r="BN1899" s="10"/>
      <c r="BO1899" s="10"/>
      <c r="BP1899" s="10"/>
      <c r="BQ1899" s="10"/>
      <c r="BR1899" s="10"/>
      <c r="BU1899" s="66"/>
    </row>
    <row r="1900" spans="22:73" s="6" customFormat="1" x14ac:dyDescent="0.3">
      <c r="V1900" s="21"/>
      <c r="W1900" s="22"/>
      <c r="X1900" s="22"/>
      <c r="Y1900" s="22"/>
      <c r="Z1900" s="22"/>
      <c r="AA1900" s="22"/>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C1900" s="10"/>
      <c r="BD1900" s="10"/>
      <c r="BE1900" s="10"/>
      <c r="BF1900" s="10"/>
      <c r="BG1900" s="10"/>
      <c r="BH1900" s="10"/>
      <c r="BI1900" s="10"/>
      <c r="BL1900" s="10"/>
      <c r="BM1900" s="10"/>
      <c r="BN1900" s="10"/>
      <c r="BO1900" s="10"/>
      <c r="BP1900" s="10"/>
      <c r="BQ1900" s="10"/>
      <c r="BR1900" s="10"/>
      <c r="BU1900" s="66"/>
    </row>
    <row r="1901" spans="22:73" s="6" customFormat="1" x14ac:dyDescent="0.3">
      <c r="V1901" s="21"/>
      <c r="W1901" s="22"/>
      <c r="X1901" s="22"/>
      <c r="Y1901" s="22"/>
      <c r="Z1901" s="22"/>
      <c r="AA1901" s="22"/>
      <c r="AB1901" s="10"/>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C1901" s="10"/>
      <c r="BD1901" s="10"/>
      <c r="BE1901" s="10"/>
      <c r="BF1901" s="10"/>
      <c r="BG1901" s="10"/>
      <c r="BH1901" s="10"/>
      <c r="BI1901" s="10"/>
      <c r="BL1901" s="10"/>
      <c r="BM1901" s="10"/>
      <c r="BN1901" s="10"/>
      <c r="BO1901" s="10"/>
      <c r="BP1901" s="10"/>
      <c r="BQ1901" s="10"/>
      <c r="BR1901" s="10"/>
      <c r="BU1901" s="66"/>
    </row>
    <row r="1902" spans="22:73" s="6" customFormat="1" x14ac:dyDescent="0.3">
      <c r="V1902" s="21"/>
      <c r="W1902" s="22"/>
      <c r="X1902" s="22"/>
      <c r="Y1902" s="22"/>
      <c r="Z1902" s="22"/>
      <c r="AA1902" s="22"/>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C1902" s="10"/>
      <c r="BD1902" s="10"/>
      <c r="BE1902" s="10"/>
      <c r="BF1902" s="10"/>
      <c r="BG1902" s="10"/>
      <c r="BH1902" s="10"/>
      <c r="BI1902" s="10"/>
      <c r="BL1902" s="10"/>
      <c r="BM1902" s="10"/>
      <c r="BN1902" s="10"/>
      <c r="BO1902" s="10"/>
      <c r="BP1902" s="10"/>
      <c r="BQ1902" s="10"/>
      <c r="BR1902" s="10"/>
      <c r="BU1902" s="66"/>
    </row>
    <row r="1903" spans="22:73" s="6" customFormat="1" x14ac:dyDescent="0.3">
      <c r="V1903" s="21"/>
      <c r="W1903" s="22"/>
      <c r="X1903" s="22"/>
      <c r="Y1903" s="22"/>
      <c r="Z1903" s="22"/>
      <c r="AA1903" s="22"/>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C1903" s="10"/>
      <c r="BD1903" s="10"/>
      <c r="BE1903" s="10"/>
      <c r="BF1903" s="10"/>
      <c r="BG1903" s="10"/>
      <c r="BH1903" s="10"/>
      <c r="BI1903" s="10"/>
      <c r="BL1903" s="10"/>
      <c r="BM1903" s="10"/>
      <c r="BN1903" s="10"/>
      <c r="BO1903" s="10"/>
      <c r="BP1903" s="10"/>
      <c r="BQ1903" s="10"/>
      <c r="BR1903" s="10"/>
      <c r="BU1903" s="66"/>
    </row>
    <row r="1904" spans="22:73" s="6" customFormat="1" x14ac:dyDescent="0.3">
      <c r="V1904" s="21"/>
      <c r="W1904" s="22"/>
      <c r="X1904" s="22"/>
      <c r="Y1904" s="22"/>
      <c r="Z1904" s="22"/>
      <c r="AA1904" s="22"/>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C1904" s="10"/>
      <c r="BD1904" s="10"/>
      <c r="BE1904" s="10"/>
      <c r="BF1904" s="10"/>
      <c r="BG1904" s="10"/>
      <c r="BH1904" s="10"/>
      <c r="BI1904" s="10"/>
      <c r="BL1904" s="10"/>
      <c r="BM1904" s="10"/>
      <c r="BN1904" s="10"/>
      <c r="BO1904" s="10"/>
      <c r="BP1904" s="10"/>
      <c r="BQ1904" s="10"/>
      <c r="BR1904" s="10"/>
      <c r="BU1904" s="66"/>
    </row>
    <row r="1905" spans="22:73" s="6" customFormat="1" x14ac:dyDescent="0.3">
      <c r="V1905" s="21"/>
      <c r="W1905" s="22"/>
      <c r="X1905" s="22"/>
      <c r="Y1905" s="22"/>
      <c r="Z1905" s="22"/>
      <c r="AA1905" s="22"/>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C1905" s="10"/>
      <c r="BD1905" s="10"/>
      <c r="BE1905" s="10"/>
      <c r="BF1905" s="10"/>
      <c r="BG1905" s="10"/>
      <c r="BH1905" s="10"/>
      <c r="BI1905" s="10"/>
      <c r="BL1905" s="10"/>
      <c r="BM1905" s="10"/>
      <c r="BN1905" s="10"/>
      <c r="BO1905" s="10"/>
      <c r="BP1905" s="10"/>
      <c r="BQ1905" s="10"/>
      <c r="BR1905" s="10"/>
      <c r="BU1905" s="66"/>
    </row>
    <row r="1906" spans="22:73" s="6" customFormat="1" x14ac:dyDescent="0.3">
      <c r="V1906" s="21"/>
      <c r="W1906" s="22"/>
      <c r="X1906" s="22"/>
      <c r="Y1906" s="22"/>
      <c r="Z1906" s="22"/>
      <c r="AA1906" s="22"/>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C1906" s="10"/>
      <c r="BD1906" s="10"/>
      <c r="BE1906" s="10"/>
      <c r="BF1906" s="10"/>
      <c r="BG1906" s="10"/>
      <c r="BH1906" s="10"/>
      <c r="BI1906" s="10"/>
      <c r="BL1906" s="10"/>
      <c r="BM1906" s="10"/>
      <c r="BN1906" s="10"/>
      <c r="BO1906" s="10"/>
      <c r="BP1906" s="10"/>
      <c r="BQ1906" s="10"/>
      <c r="BR1906" s="10"/>
      <c r="BU1906" s="66"/>
    </row>
    <row r="1907" spans="22:73" s="6" customFormat="1" x14ac:dyDescent="0.3">
      <c r="V1907" s="21"/>
      <c r="W1907" s="22"/>
      <c r="X1907" s="22"/>
      <c r="Y1907" s="22"/>
      <c r="Z1907" s="22"/>
      <c r="AA1907" s="22"/>
      <c r="AB1907" s="10"/>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C1907" s="10"/>
      <c r="BD1907" s="10"/>
      <c r="BE1907" s="10"/>
      <c r="BF1907" s="10"/>
      <c r="BG1907" s="10"/>
      <c r="BH1907" s="10"/>
      <c r="BI1907" s="10"/>
      <c r="BL1907" s="10"/>
      <c r="BM1907" s="10"/>
      <c r="BN1907" s="10"/>
      <c r="BO1907" s="10"/>
      <c r="BP1907" s="10"/>
      <c r="BQ1907" s="10"/>
      <c r="BR1907" s="10"/>
      <c r="BU1907" s="66"/>
    </row>
    <row r="1908" spans="22:73" s="6" customFormat="1" x14ac:dyDescent="0.3">
      <c r="V1908" s="21"/>
      <c r="W1908" s="22"/>
      <c r="X1908" s="22"/>
      <c r="Y1908" s="22"/>
      <c r="Z1908" s="22"/>
      <c r="AA1908" s="22"/>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C1908" s="10"/>
      <c r="BD1908" s="10"/>
      <c r="BE1908" s="10"/>
      <c r="BF1908" s="10"/>
      <c r="BG1908" s="10"/>
      <c r="BH1908" s="10"/>
      <c r="BI1908" s="10"/>
      <c r="BL1908" s="10"/>
      <c r="BM1908" s="10"/>
      <c r="BN1908" s="10"/>
      <c r="BO1908" s="10"/>
      <c r="BP1908" s="10"/>
      <c r="BQ1908" s="10"/>
      <c r="BR1908" s="10"/>
      <c r="BU1908" s="66"/>
    </row>
    <row r="1909" spans="22:73" s="6" customFormat="1" x14ac:dyDescent="0.3">
      <c r="V1909" s="21"/>
      <c r="W1909" s="22"/>
      <c r="X1909" s="22"/>
      <c r="Y1909" s="22"/>
      <c r="Z1909" s="22"/>
      <c r="AA1909" s="22"/>
      <c r="AB1909" s="10"/>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C1909" s="10"/>
      <c r="BD1909" s="10"/>
      <c r="BE1909" s="10"/>
      <c r="BF1909" s="10"/>
      <c r="BG1909" s="10"/>
      <c r="BH1909" s="10"/>
      <c r="BI1909" s="10"/>
      <c r="BL1909" s="10"/>
      <c r="BM1909" s="10"/>
      <c r="BN1909" s="10"/>
      <c r="BO1909" s="10"/>
      <c r="BP1909" s="10"/>
      <c r="BQ1909" s="10"/>
      <c r="BR1909" s="10"/>
      <c r="BU1909" s="66"/>
    </row>
    <row r="1910" spans="22:73" s="6" customFormat="1" x14ac:dyDescent="0.3">
      <c r="V1910" s="21"/>
      <c r="W1910" s="22"/>
      <c r="X1910" s="22"/>
      <c r="Y1910" s="22"/>
      <c r="Z1910" s="22"/>
      <c r="AA1910" s="22"/>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C1910" s="10"/>
      <c r="BD1910" s="10"/>
      <c r="BE1910" s="10"/>
      <c r="BF1910" s="10"/>
      <c r="BG1910" s="10"/>
      <c r="BH1910" s="10"/>
      <c r="BI1910" s="10"/>
      <c r="BL1910" s="10"/>
      <c r="BM1910" s="10"/>
      <c r="BN1910" s="10"/>
      <c r="BO1910" s="10"/>
      <c r="BP1910" s="10"/>
      <c r="BQ1910" s="10"/>
      <c r="BR1910" s="10"/>
      <c r="BU1910" s="66"/>
    </row>
    <row r="1911" spans="22:73" s="6" customFormat="1" x14ac:dyDescent="0.3">
      <c r="V1911" s="21"/>
      <c r="W1911" s="22"/>
      <c r="X1911" s="22"/>
      <c r="Y1911" s="22"/>
      <c r="Z1911" s="22"/>
      <c r="AA1911" s="22"/>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C1911" s="10"/>
      <c r="BD1911" s="10"/>
      <c r="BE1911" s="10"/>
      <c r="BF1911" s="10"/>
      <c r="BG1911" s="10"/>
      <c r="BH1911" s="10"/>
      <c r="BI1911" s="10"/>
      <c r="BL1911" s="10"/>
      <c r="BM1911" s="10"/>
      <c r="BN1911" s="10"/>
      <c r="BO1911" s="10"/>
      <c r="BP1911" s="10"/>
      <c r="BQ1911" s="10"/>
      <c r="BR1911" s="10"/>
      <c r="BU1911" s="66"/>
    </row>
    <row r="1912" spans="22:73" s="6" customFormat="1" x14ac:dyDescent="0.3">
      <c r="V1912" s="21"/>
      <c r="W1912" s="22"/>
      <c r="X1912" s="22"/>
      <c r="Y1912" s="22"/>
      <c r="Z1912" s="22"/>
      <c r="AA1912" s="22"/>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C1912" s="10"/>
      <c r="BD1912" s="10"/>
      <c r="BE1912" s="10"/>
      <c r="BF1912" s="10"/>
      <c r="BG1912" s="10"/>
      <c r="BH1912" s="10"/>
      <c r="BI1912" s="10"/>
      <c r="BL1912" s="10"/>
      <c r="BM1912" s="10"/>
      <c r="BN1912" s="10"/>
      <c r="BO1912" s="10"/>
      <c r="BP1912" s="10"/>
      <c r="BQ1912" s="10"/>
      <c r="BR1912" s="10"/>
      <c r="BU1912" s="66"/>
    </row>
    <row r="1913" spans="22:73" s="6" customFormat="1" x14ac:dyDescent="0.3">
      <c r="V1913" s="21"/>
      <c r="W1913" s="22"/>
      <c r="X1913" s="22"/>
      <c r="Y1913" s="22"/>
      <c r="Z1913" s="22"/>
      <c r="AA1913" s="22"/>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C1913" s="10"/>
      <c r="BD1913" s="10"/>
      <c r="BE1913" s="10"/>
      <c r="BF1913" s="10"/>
      <c r="BG1913" s="10"/>
      <c r="BH1913" s="10"/>
      <c r="BI1913" s="10"/>
      <c r="BL1913" s="10"/>
      <c r="BM1913" s="10"/>
      <c r="BN1913" s="10"/>
      <c r="BO1913" s="10"/>
      <c r="BP1913" s="10"/>
      <c r="BQ1913" s="10"/>
      <c r="BR1913" s="10"/>
      <c r="BU1913" s="66"/>
    </row>
    <row r="1914" spans="22:73" s="6" customFormat="1" x14ac:dyDescent="0.3">
      <c r="V1914" s="21"/>
      <c r="W1914" s="22"/>
      <c r="X1914" s="22"/>
      <c r="Y1914" s="22"/>
      <c r="Z1914" s="22"/>
      <c r="AA1914" s="22"/>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C1914" s="10"/>
      <c r="BD1914" s="10"/>
      <c r="BE1914" s="10"/>
      <c r="BF1914" s="10"/>
      <c r="BG1914" s="10"/>
      <c r="BH1914" s="10"/>
      <c r="BI1914" s="10"/>
      <c r="BL1914" s="10"/>
      <c r="BM1914" s="10"/>
      <c r="BN1914" s="10"/>
      <c r="BO1914" s="10"/>
      <c r="BP1914" s="10"/>
      <c r="BQ1914" s="10"/>
      <c r="BR1914" s="10"/>
      <c r="BU1914" s="66"/>
    </row>
    <row r="1915" spans="22:73" s="6" customFormat="1" x14ac:dyDescent="0.3">
      <c r="V1915" s="21"/>
      <c r="W1915" s="22"/>
      <c r="X1915" s="22"/>
      <c r="Y1915" s="22"/>
      <c r="Z1915" s="22"/>
      <c r="AA1915" s="22"/>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C1915" s="10"/>
      <c r="BD1915" s="10"/>
      <c r="BE1915" s="10"/>
      <c r="BF1915" s="10"/>
      <c r="BG1915" s="10"/>
      <c r="BH1915" s="10"/>
      <c r="BI1915" s="10"/>
      <c r="BL1915" s="10"/>
      <c r="BM1915" s="10"/>
      <c r="BN1915" s="10"/>
      <c r="BO1915" s="10"/>
      <c r="BP1915" s="10"/>
      <c r="BQ1915" s="10"/>
      <c r="BR1915" s="10"/>
      <c r="BU1915" s="66"/>
    </row>
    <row r="1916" spans="22:73" s="6" customFormat="1" x14ac:dyDescent="0.3">
      <c r="V1916" s="21"/>
      <c r="W1916" s="22"/>
      <c r="X1916" s="22"/>
      <c r="Y1916" s="22"/>
      <c r="Z1916" s="22"/>
      <c r="AA1916" s="22"/>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C1916" s="10"/>
      <c r="BD1916" s="10"/>
      <c r="BE1916" s="10"/>
      <c r="BF1916" s="10"/>
      <c r="BG1916" s="10"/>
      <c r="BH1916" s="10"/>
      <c r="BI1916" s="10"/>
      <c r="BL1916" s="10"/>
      <c r="BM1916" s="10"/>
      <c r="BN1916" s="10"/>
      <c r="BO1916" s="10"/>
      <c r="BP1916" s="10"/>
      <c r="BQ1916" s="10"/>
      <c r="BR1916" s="10"/>
      <c r="BU1916" s="66"/>
    </row>
    <row r="1917" spans="22:73" s="6" customFormat="1" x14ac:dyDescent="0.3">
      <c r="V1917" s="21"/>
      <c r="W1917" s="22"/>
      <c r="X1917" s="22"/>
      <c r="Y1917" s="22"/>
      <c r="Z1917" s="22"/>
      <c r="AA1917" s="22"/>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C1917" s="10"/>
      <c r="BD1917" s="10"/>
      <c r="BE1917" s="10"/>
      <c r="BF1917" s="10"/>
      <c r="BG1917" s="10"/>
      <c r="BH1917" s="10"/>
      <c r="BI1917" s="10"/>
      <c r="BL1917" s="10"/>
      <c r="BM1917" s="10"/>
      <c r="BN1917" s="10"/>
      <c r="BO1917" s="10"/>
      <c r="BP1917" s="10"/>
      <c r="BQ1917" s="10"/>
      <c r="BR1917" s="10"/>
      <c r="BU1917" s="66"/>
    </row>
    <row r="1918" spans="22:73" s="6" customFormat="1" x14ac:dyDescent="0.3">
      <c r="V1918" s="21"/>
      <c r="W1918" s="22"/>
      <c r="X1918" s="22"/>
      <c r="Y1918" s="22"/>
      <c r="Z1918" s="22"/>
      <c r="AA1918" s="22"/>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C1918" s="10"/>
      <c r="BD1918" s="10"/>
      <c r="BE1918" s="10"/>
      <c r="BF1918" s="10"/>
      <c r="BG1918" s="10"/>
      <c r="BH1918" s="10"/>
      <c r="BI1918" s="10"/>
      <c r="BL1918" s="10"/>
      <c r="BM1918" s="10"/>
      <c r="BN1918" s="10"/>
      <c r="BO1918" s="10"/>
      <c r="BP1918" s="10"/>
      <c r="BQ1918" s="10"/>
      <c r="BR1918" s="10"/>
      <c r="BU1918" s="66"/>
    </row>
    <row r="1919" spans="22:73" s="6" customFormat="1" x14ac:dyDescent="0.3">
      <c r="V1919" s="21"/>
      <c r="W1919" s="22"/>
      <c r="X1919" s="22"/>
      <c r="Y1919" s="22"/>
      <c r="Z1919" s="22"/>
      <c r="AA1919" s="22"/>
      <c r="AB1919" s="10"/>
      <c r="AC1919" s="10"/>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C1919" s="10"/>
      <c r="BD1919" s="10"/>
      <c r="BE1919" s="10"/>
      <c r="BF1919" s="10"/>
      <c r="BG1919" s="10"/>
      <c r="BH1919" s="10"/>
      <c r="BI1919" s="10"/>
      <c r="BL1919" s="10"/>
      <c r="BM1919" s="10"/>
      <c r="BN1919" s="10"/>
      <c r="BO1919" s="10"/>
      <c r="BP1919" s="10"/>
      <c r="BQ1919" s="10"/>
      <c r="BR1919" s="10"/>
      <c r="BU1919" s="66"/>
    </row>
    <row r="1920" spans="22:73" s="6" customFormat="1" x14ac:dyDescent="0.3">
      <c r="V1920" s="21"/>
      <c r="W1920" s="22"/>
      <c r="X1920" s="22"/>
      <c r="Y1920" s="22"/>
      <c r="Z1920" s="22"/>
      <c r="AA1920" s="22"/>
      <c r="AB1920" s="10"/>
      <c r="AC1920" s="10"/>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C1920" s="10"/>
      <c r="BD1920" s="10"/>
      <c r="BE1920" s="10"/>
      <c r="BF1920" s="10"/>
      <c r="BG1920" s="10"/>
      <c r="BH1920" s="10"/>
      <c r="BI1920" s="10"/>
      <c r="BL1920" s="10"/>
      <c r="BM1920" s="10"/>
      <c r="BN1920" s="10"/>
      <c r="BO1920" s="10"/>
      <c r="BP1920" s="10"/>
      <c r="BQ1920" s="10"/>
      <c r="BR1920" s="10"/>
      <c r="BU1920" s="66"/>
    </row>
    <row r="1921" spans="22:73" s="6" customFormat="1" x14ac:dyDescent="0.3">
      <c r="V1921" s="21"/>
      <c r="W1921" s="22"/>
      <c r="X1921" s="22"/>
      <c r="Y1921" s="22"/>
      <c r="Z1921" s="22"/>
      <c r="AA1921" s="22"/>
      <c r="AB1921" s="10"/>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C1921" s="10"/>
      <c r="BD1921" s="10"/>
      <c r="BE1921" s="10"/>
      <c r="BF1921" s="10"/>
      <c r="BG1921" s="10"/>
      <c r="BH1921" s="10"/>
      <c r="BI1921" s="10"/>
      <c r="BL1921" s="10"/>
      <c r="BM1921" s="10"/>
      <c r="BN1921" s="10"/>
      <c r="BO1921" s="10"/>
      <c r="BP1921" s="10"/>
      <c r="BQ1921" s="10"/>
      <c r="BR1921" s="10"/>
      <c r="BU1921" s="66"/>
    </row>
    <row r="1922" spans="22:73" s="6" customFormat="1" x14ac:dyDescent="0.3">
      <c r="V1922" s="21"/>
      <c r="W1922" s="22"/>
      <c r="X1922" s="22"/>
      <c r="Y1922" s="22"/>
      <c r="Z1922" s="22"/>
      <c r="AA1922" s="22"/>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C1922" s="10"/>
      <c r="BD1922" s="10"/>
      <c r="BE1922" s="10"/>
      <c r="BF1922" s="10"/>
      <c r="BG1922" s="10"/>
      <c r="BH1922" s="10"/>
      <c r="BI1922" s="10"/>
      <c r="BL1922" s="10"/>
      <c r="BM1922" s="10"/>
      <c r="BN1922" s="10"/>
      <c r="BO1922" s="10"/>
      <c r="BP1922" s="10"/>
      <c r="BQ1922" s="10"/>
      <c r="BR1922" s="10"/>
      <c r="BU1922" s="66"/>
    </row>
    <row r="1923" spans="22:73" s="6" customFormat="1" x14ac:dyDescent="0.3">
      <c r="V1923" s="21"/>
      <c r="W1923" s="22"/>
      <c r="X1923" s="22"/>
      <c r="Y1923" s="22"/>
      <c r="Z1923" s="22"/>
      <c r="AA1923" s="22"/>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C1923" s="10"/>
      <c r="BD1923" s="10"/>
      <c r="BE1923" s="10"/>
      <c r="BF1923" s="10"/>
      <c r="BG1923" s="10"/>
      <c r="BH1923" s="10"/>
      <c r="BI1923" s="10"/>
      <c r="BL1923" s="10"/>
      <c r="BM1923" s="10"/>
      <c r="BN1923" s="10"/>
      <c r="BO1923" s="10"/>
      <c r="BP1923" s="10"/>
      <c r="BQ1923" s="10"/>
      <c r="BR1923" s="10"/>
      <c r="BU1923" s="66"/>
    </row>
    <row r="1924" spans="22:73" s="6" customFormat="1" x14ac:dyDescent="0.3">
      <c r="V1924" s="21"/>
      <c r="W1924" s="22"/>
      <c r="X1924" s="22"/>
      <c r="Y1924" s="22"/>
      <c r="Z1924" s="22"/>
      <c r="AA1924" s="22"/>
      <c r="AB1924" s="10"/>
      <c r="AC1924" s="10"/>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C1924" s="10"/>
      <c r="BD1924" s="10"/>
      <c r="BE1924" s="10"/>
      <c r="BF1924" s="10"/>
      <c r="BG1924" s="10"/>
      <c r="BH1924" s="10"/>
      <c r="BI1924" s="10"/>
      <c r="BL1924" s="10"/>
      <c r="BM1924" s="10"/>
      <c r="BN1924" s="10"/>
      <c r="BO1924" s="10"/>
      <c r="BP1924" s="10"/>
      <c r="BQ1924" s="10"/>
      <c r="BR1924" s="10"/>
      <c r="BU1924" s="66"/>
    </row>
    <row r="1925" spans="22:73" s="6" customFormat="1" x14ac:dyDescent="0.3">
      <c r="V1925" s="21"/>
      <c r="W1925" s="22"/>
      <c r="X1925" s="22"/>
      <c r="Y1925" s="22"/>
      <c r="Z1925" s="22"/>
      <c r="AA1925" s="22"/>
      <c r="AB1925" s="10"/>
      <c r="AC1925" s="10"/>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C1925" s="10"/>
      <c r="BD1925" s="10"/>
      <c r="BE1925" s="10"/>
      <c r="BF1925" s="10"/>
      <c r="BG1925" s="10"/>
      <c r="BH1925" s="10"/>
      <c r="BI1925" s="10"/>
      <c r="BL1925" s="10"/>
      <c r="BM1925" s="10"/>
      <c r="BN1925" s="10"/>
      <c r="BO1925" s="10"/>
      <c r="BP1925" s="10"/>
      <c r="BQ1925" s="10"/>
      <c r="BR1925" s="10"/>
      <c r="BU1925" s="66"/>
    </row>
    <row r="1926" spans="22:73" s="6" customFormat="1" x14ac:dyDescent="0.3">
      <c r="V1926" s="21"/>
      <c r="W1926" s="22"/>
      <c r="X1926" s="22"/>
      <c r="Y1926" s="22"/>
      <c r="Z1926" s="22"/>
      <c r="AA1926" s="22"/>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C1926" s="10"/>
      <c r="BD1926" s="10"/>
      <c r="BE1926" s="10"/>
      <c r="BF1926" s="10"/>
      <c r="BG1926" s="10"/>
      <c r="BH1926" s="10"/>
      <c r="BI1926" s="10"/>
      <c r="BL1926" s="10"/>
      <c r="BM1926" s="10"/>
      <c r="BN1926" s="10"/>
      <c r="BO1926" s="10"/>
      <c r="BP1926" s="10"/>
      <c r="BQ1926" s="10"/>
      <c r="BR1926" s="10"/>
      <c r="BU1926" s="66"/>
    </row>
    <row r="1927" spans="22:73" s="6" customFormat="1" x14ac:dyDescent="0.3">
      <c r="V1927" s="21"/>
      <c r="W1927" s="22"/>
      <c r="X1927" s="22"/>
      <c r="Y1927" s="22"/>
      <c r="Z1927" s="22"/>
      <c r="AA1927" s="22"/>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C1927" s="10"/>
      <c r="BD1927" s="10"/>
      <c r="BE1927" s="10"/>
      <c r="BF1927" s="10"/>
      <c r="BG1927" s="10"/>
      <c r="BH1927" s="10"/>
      <c r="BI1927" s="10"/>
      <c r="BL1927" s="10"/>
      <c r="BM1927" s="10"/>
      <c r="BN1927" s="10"/>
      <c r="BO1927" s="10"/>
      <c r="BP1927" s="10"/>
      <c r="BQ1927" s="10"/>
      <c r="BR1927" s="10"/>
      <c r="BU1927" s="66"/>
    </row>
    <row r="1928" spans="22:73" s="6" customFormat="1" x14ac:dyDescent="0.3">
      <c r="V1928" s="21"/>
      <c r="W1928" s="22"/>
      <c r="X1928" s="22"/>
      <c r="Y1928" s="22"/>
      <c r="Z1928" s="22"/>
      <c r="AA1928" s="22"/>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C1928" s="10"/>
      <c r="BD1928" s="10"/>
      <c r="BE1928" s="10"/>
      <c r="BF1928" s="10"/>
      <c r="BG1928" s="10"/>
      <c r="BH1928" s="10"/>
      <c r="BI1928" s="10"/>
      <c r="BL1928" s="10"/>
      <c r="BM1928" s="10"/>
      <c r="BN1928" s="10"/>
      <c r="BO1928" s="10"/>
      <c r="BP1928" s="10"/>
      <c r="BQ1928" s="10"/>
      <c r="BR1928" s="10"/>
      <c r="BU1928" s="66"/>
    </row>
    <row r="1929" spans="22:73" s="6" customFormat="1" x14ac:dyDescent="0.3">
      <c r="V1929" s="21"/>
      <c r="W1929" s="22"/>
      <c r="X1929" s="22"/>
      <c r="Y1929" s="22"/>
      <c r="Z1929" s="22"/>
      <c r="AA1929" s="22"/>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C1929" s="10"/>
      <c r="BD1929" s="10"/>
      <c r="BE1929" s="10"/>
      <c r="BF1929" s="10"/>
      <c r="BG1929" s="10"/>
      <c r="BH1929" s="10"/>
      <c r="BI1929" s="10"/>
      <c r="BL1929" s="10"/>
      <c r="BM1929" s="10"/>
      <c r="BN1929" s="10"/>
      <c r="BO1929" s="10"/>
      <c r="BP1929" s="10"/>
      <c r="BQ1929" s="10"/>
      <c r="BR1929" s="10"/>
      <c r="BU1929" s="66"/>
    </row>
    <row r="1930" spans="22:73" s="6" customFormat="1" x14ac:dyDescent="0.3">
      <c r="V1930" s="21"/>
      <c r="W1930" s="22"/>
      <c r="X1930" s="22"/>
      <c r="Y1930" s="22"/>
      <c r="Z1930" s="22"/>
      <c r="AA1930" s="22"/>
      <c r="AB1930" s="10"/>
      <c r="AC1930" s="10"/>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C1930" s="10"/>
      <c r="BD1930" s="10"/>
      <c r="BE1930" s="10"/>
      <c r="BF1930" s="10"/>
      <c r="BG1930" s="10"/>
      <c r="BH1930" s="10"/>
      <c r="BI1930" s="10"/>
      <c r="BL1930" s="10"/>
      <c r="BM1930" s="10"/>
      <c r="BN1930" s="10"/>
      <c r="BO1930" s="10"/>
      <c r="BP1930" s="10"/>
      <c r="BQ1930" s="10"/>
      <c r="BR1930" s="10"/>
      <c r="BU1930" s="66"/>
    </row>
    <row r="1931" spans="22:73" s="6" customFormat="1" x14ac:dyDescent="0.3">
      <c r="V1931" s="21"/>
      <c r="W1931" s="22"/>
      <c r="X1931" s="22"/>
      <c r="Y1931" s="22"/>
      <c r="Z1931" s="22"/>
      <c r="AA1931" s="22"/>
      <c r="AB1931" s="10"/>
      <c r="AC1931" s="10"/>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C1931" s="10"/>
      <c r="BD1931" s="10"/>
      <c r="BE1931" s="10"/>
      <c r="BF1931" s="10"/>
      <c r="BG1931" s="10"/>
      <c r="BH1931" s="10"/>
      <c r="BI1931" s="10"/>
      <c r="BL1931" s="10"/>
      <c r="BM1931" s="10"/>
      <c r="BN1931" s="10"/>
      <c r="BO1931" s="10"/>
      <c r="BP1931" s="10"/>
      <c r="BQ1931" s="10"/>
      <c r="BR1931" s="10"/>
      <c r="BU1931" s="66"/>
    </row>
    <row r="1932" spans="22:73" s="6" customFormat="1" x14ac:dyDescent="0.3">
      <c r="V1932" s="21"/>
      <c r="W1932" s="22"/>
      <c r="X1932" s="22"/>
      <c r="Y1932" s="22"/>
      <c r="Z1932" s="22"/>
      <c r="AA1932" s="22"/>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C1932" s="10"/>
      <c r="BD1932" s="10"/>
      <c r="BE1932" s="10"/>
      <c r="BF1932" s="10"/>
      <c r="BG1932" s="10"/>
      <c r="BH1932" s="10"/>
      <c r="BI1932" s="10"/>
      <c r="BL1932" s="10"/>
      <c r="BM1932" s="10"/>
      <c r="BN1932" s="10"/>
      <c r="BO1932" s="10"/>
      <c r="BP1932" s="10"/>
      <c r="BQ1932" s="10"/>
      <c r="BR1932" s="10"/>
      <c r="BU1932" s="66"/>
    </row>
    <row r="1933" spans="22:73" s="6" customFormat="1" x14ac:dyDescent="0.3">
      <c r="V1933" s="21"/>
      <c r="W1933" s="22"/>
      <c r="X1933" s="22"/>
      <c r="Y1933" s="22"/>
      <c r="Z1933" s="22"/>
      <c r="AA1933" s="22"/>
      <c r="AB1933" s="10"/>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C1933" s="10"/>
      <c r="BD1933" s="10"/>
      <c r="BE1933" s="10"/>
      <c r="BF1933" s="10"/>
      <c r="BG1933" s="10"/>
      <c r="BH1933" s="10"/>
      <c r="BI1933" s="10"/>
      <c r="BL1933" s="10"/>
      <c r="BM1933" s="10"/>
      <c r="BN1933" s="10"/>
      <c r="BO1933" s="10"/>
      <c r="BP1933" s="10"/>
      <c r="BQ1933" s="10"/>
      <c r="BR1933" s="10"/>
      <c r="BU1933" s="66"/>
    </row>
    <row r="1934" spans="22:73" s="6" customFormat="1" x14ac:dyDescent="0.3">
      <c r="V1934" s="21"/>
      <c r="W1934" s="22"/>
      <c r="X1934" s="22"/>
      <c r="Y1934" s="22"/>
      <c r="Z1934" s="22"/>
      <c r="AA1934" s="22"/>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C1934" s="10"/>
      <c r="BD1934" s="10"/>
      <c r="BE1934" s="10"/>
      <c r="BF1934" s="10"/>
      <c r="BG1934" s="10"/>
      <c r="BH1934" s="10"/>
      <c r="BI1934" s="10"/>
      <c r="BL1934" s="10"/>
      <c r="BM1934" s="10"/>
      <c r="BN1934" s="10"/>
      <c r="BO1934" s="10"/>
      <c r="BP1934" s="10"/>
      <c r="BQ1934" s="10"/>
      <c r="BR1934" s="10"/>
      <c r="BU1934" s="66"/>
    </row>
    <row r="1935" spans="22:73" s="6" customFormat="1" x14ac:dyDescent="0.3">
      <c r="V1935" s="21"/>
      <c r="W1935" s="22"/>
      <c r="X1935" s="22"/>
      <c r="Y1935" s="22"/>
      <c r="Z1935" s="22"/>
      <c r="AA1935" s="22"/>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C1935" s="10"/>
      <c r="BD1935" s="10"/>
      <c r="BE1935" s="10"/>
      <c r="BF1935" s="10"/>
      <c r="BG1935" s="10"/>
      <c r="BH1935" s="10"/>
      <c r="BI1935" s="10"/>
      <c r="BL1935" s="10"/>
      <c r="BM1935" s="10"/>
      <c r="BN1935" s="10"/>
      <c r="BO1935" s="10"/>
      <c r="BP1935" s="10"/>
      <c r="BQ1935" s="10"/>
      <c r="BR1935" s="10"/>
      <c r="BU1935" s="66"/>
    </row>
    <row r="1936" spans="22:73" s="6" customFormat="1" x14ac:dyDescent="0.3">
      <c r="V1936" s="21"/>
      <c r="W1936" s="22"/>
      <c r="X1936" s="22"/>
      <c r="Y1936" s="22"/>
      <c r="Z1936" s="22"/>
      <c r="AA1936" s="22"/>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C1936" s="10"/>
      <c r="BD1936" s="10"/>
      <c r="BE1936" s="10"/>
      <c r="BF1936" s="10"/>
      <c r="BG1936" s="10"/>
      <c r="BH1936" s="10"/>
      <c r="BI1936" s="10"/>
      <c r="BL1936" s="10"/>
      <c r="BM1936" s="10"/>
      <c r="BN1936" s="10"/>
      <c r="BO1936" s="10"/>
      <c r="BP1936" s="10"/>
      <c r="BQ1936" s="10"/>
      <c r="BR1936" s="10"/>
      <c r="BU1936" s="66"/>
    </row>
    <row r="1937" spans="22:73" s="6" customFormat="1" x14ac:dyDescent="0.3">
      <c r="V1937" s="21"/>
      <c r="W1937" s="22"/>
      <c r="X1937" s="22"/>
      <c r="Y1937" s="22"/>
      <c r="Z1937" s="22"/>
      <c r="AA1937" s="22"/>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C1937" s="10"/>
      <c r="BD1937" s="10"/>
      <c r="BE1937" s="10"/>
      <c r="BF1937" s="10"/>
      <c r="BG1937" s="10"/>
      <c r="BH1937" s="10"/>
      <c r="BI1937" s="10"/>
      <c r="BL1937" s="10"/>
      <c r="BM1937" s="10"/>
      <c r="BN1937" s="10"/>
      <c r="BO1937" s="10"/>
      <c r="BP1937" s="10"/>
      <c r="BQ1937" s="10"/>
      <c r="BR1937" s="10"/>
      <c r="BU1937" s="66"/>
    </row>
    <row r="1938" spans="22:73" s="6" customFormat="1" x14ac:dyDescent="0.3">
      <c r="V1938" s="21"/>
      <c r="W1938" s="22"/>
      <c r="X1938" s="22"/>
      <c r="Y1938" s="22"/>
      <c r="Z1938" s="22"/>
      <c r="AA1938" s="22"/>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C1938" s="10"/>
      <c r="BD1938" s="10"/>
      <c r="BE1938" s="10"/>
      <c r="BF1938" s="10"/>
      <c r="BG1938" s="10"/>
      <c r="BH1938" s="10"/>
      <c r="BI1938" s="10"/>
      <c r="BL1938" s="10"/>
      <c r="BM1938" s="10"/>
      <c r="BN1938" s="10"/>
      <c r="BO1938" s="10"/>
      <c r="BP1938" s="10"/>
      <c r="BQ1938" s="10"/>
      <c r="BR1938" s="10"/>
      <c r="BU1938" s="66"/>
    </row>
    <row r="1939" spans="22:73" s="6" customFormat="1" x14ac:dyDescent="0.3">
      <c r="V1939" s="21"/>
      <c r="W1939" s="22"/>
      <c r="X1939" s="22"/>
      <c r="Y1939" s="22"/>
      <c r="Z1939" s="22"/>
      <c r="AA1939" s="22"/>
      <c r="AB1939" s="10"/>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C1939" s="10"/>
      <c r="BD1939" s="10"/>
      <c r="BE1939" s="10"/>
      <c r="BF1939" s="10"/>
      <c r="BG1939" s="10"/>
      <c r="BH1939" s="10"/>
      <c r="BI1939" s="10"/>
      <c r="BL1939" s="10"/>
      <c r="BM1939" s="10"/>
      <c r="BN1939" s="10"/>
      <c r="BO1939" s="10"/>
      <c r="BP1939" s="10"/>
      <c r="BQ1939" s="10"/>
      <c r="BR1939" s="10"/>
      <c r="BU1939" s="66"/>
    </row>
    <row r="1940" spans="22:73" s="6" customFormat="1" x14ac:dyDescent="0.3">
      <c r="V1940" s="21"/>
      <c r="W1940" s="22"/>
      <c r="X1940" s="22"/>
      <c r="Y1940" s="22"/>
      <c r="Z1940" s="22"/>
      <c r="AA1940" s="22"/>
      <c r="AB1940" s="10"/>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C1940" s="10"/>
      <c r="BD1940" s="10"/>
      <c r="BE1940" s="10"/>
      <c r="BF1940" s="10"/>
      <c r="BG1940" s="10"/>
      <c r="BH1940" s="10"/>
      <c r="BI1940" s="10"/>
      <c r="BL1940" s="10"/>
      <c r="BM1940" s="10"/>
      <c r="BN1940" s="10"/>
      <c r="BO1940" s="10"/>
      <c r="BP1940" s="10"/>
      <c r="BQ1940" s="10"/>
      <c r="BR1940" s="10"/>
      <c r="BU1940" s="66"/>
    </row>
    <row r="1941" spans="22:73" s="6" customFormat="1" x14ac:dyDescent="0.3">
      <c r="V1941" s="21"/>
      <c r="W1941" s="22"/>
      <c r="X1941" s="22"/>
      <c r="Y1941" s="22"/>
      <c r="Z1941" s="22"/>
      <c r="AA1941" s="22"/>
      <c r="AB1941" s="10"/>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C1941" s="10"/>
      <c r="BD1941" s="10"/>
      <c r="BE1941" s="10"/>
      <c r="BF1941" s="10"/>
      <c r="BG1941" s="10"/>
      <c r="BH1941" s="10"/>
      <c r="BI1941" s="10"/>
      <c r="BL1941" s="10"/>
      <c r="BM1941" s="10"/>
      <c r="BN1941" s="10"/>
      <c r="BO1941" s="10"/>
      <c r="BP1941" s="10"/>
      <c r="BQ1941" s="10"/>
      <c r="BR1941" s="10"/>
      <c r="BU1941" s="66"/>
    </row>
    <row r="1942" spans="22:73" s="6" customFormat="1" x14ac:dyDescent="0.3">
      <c r="V1942" s="21"/>
      <c r="W1942" s="22"/>
      <c r="X1942" s="22"/>
      <c r="Y1942" s="22"/>
      <c r="Z1942" s="22"/>
      <c r="AA1942" s="22"/>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C1942" s="10"/>
      <c r="BD1942" s="10"/>
      <c r="BE1942" s="10"/>
      <c r="BF1942" s="10"/>
      <c r="BG1942" s="10"/>
      <c r="BH1942" s="10"/>
      <c r="BI1942" s="10"/>
      <c r="BL1942" s="10"/>
      <c r="BM1942" s="10"/>
      <c r="BN1942" s="10"/>
      <c r="BO1942" s="10"/>
      <c r="BP1942" s="10"/>
      <c r="BQ1942" s="10"/>
      <c r="BR1942" s="10"/>
      <c r="BU1942" s="66"/>
    </row>
    <row r="1943" spans="22:73" s="6" customFormat="1" x14ac:dyDescent="0.3">
      <c r="V1943" s="21"/>
      <c r="W1943" s="22"/>
      <c r="X1943" s="22"/>
      <c r="Y1943" s="22"/>
      <c r="Z1943" s="22"/>
      <c r="AA1943" s="22"/>
      <c r="AB1943" s="10"/>
      <c r="AC1943" s="10"/>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C1943" s="10"/>
      <c r="BD1943" s="10"/>
      <c r="BE1943" s="10"/>
      <c r="BF1943" s="10"/>
      <c r="BG1943" s="10"/>
      <c r="BH1943" s="10"/>
      <c r="BI1943" s="10"/>
      <c r="BL1943" s="10"/>
      <c r="BM1943" s="10"/>
      <c r="BN1943" s="10"/>
      <c r="BO1943" s="10"/>
      <c r="BP1943" s="10"/>
      <c r="BQ1943" s="10"/>
      <c r="BR1943" s="10"/>
      <c r="BU1943" s="66"/>
    </row>
    <row r="1944" spans="22:73" s="6" customFormat="1" x14ac:dyDescent="0.3">
      <c r="V1944" s="21"/>
      <c r="W1944" s="22"/>
      <c r="X1944" s="22"/>
      <c r="Y1944" s="22"/>
      <c r="Z1944" s="22"/>
      <c r="AA1944" s="22"/>
      <c r="AB1944" s="10"/>
      <c r="AC1944" s="10"/>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C1944" s="10"/>
      <c r="BD1944" s="10"/>
      <c r="BE1944" s="10"/>
      <c r="BF1944" s="10"/>
      <c r="BG1944" s="10"/>
      <c r="BH1944" s="10"/>
      <c r="BI1944" s="10"/>
      <c r="BL1944" s="10"/>
      <c r="BM1944" s="10"/>
      <c r="BN1944" s="10"/>
      <c r="BO1944" s="10"/>
      <c r="BP1944" s="10"/>
      <c r="BQ1944" s="10"/>
      <c r="BR1944" s="10"/>
      <c r="BU1944" s="66"/>
    </row>
    <row r="1945" spans="22:73" s="6" customFormat="1" x14ac:dyDescent="0.3">
      <c r="V1945" s="21"/>
      <c r="W1945" s="22"/>
      <c r="X1945" s="22"/>
      <c r="Y1945" s="22"/>
      <c r="Z1945" s="22"/>
      <c r="AA1945" s="22"/>
      <c r="AB1945" s="10"/>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C1945" s="10"/>
      <c r="BD1945" s="10"/>
      <c r="BE1945" s="10"/>
      <c r="BF1945" s="10"/>
      <c r="BG1945" s="10"/>
      <c r="BH1945" s="10"/>
      <c r="BI1945" s="10"/>
      <c r="BL1945" s="10"/>
      <c r="BM1945" s="10"/>
      <c r="BN1945" s="10"/>
      <c r="BO1945" s="10"/>
      <c r="BP1945" s="10"/>
      <c r="BQ1945" s="10"/>
      <c r="BR1945" s="10"/>
      <c r="BU1945" s="66"/>
    </row>
    <row r="1946" spans="22:73" s="6" customFormat="1" x14ac:dyDescent="0.3">
      <c r="V1946" s="21"/>
      <c r="W1946" s="22"/>
      <c r="X1946" s="22"/>
      <c r="Y1946" s="22"/>
      <c r="Z1946" s="22"/>
      <c r="AA1946" s="22"/>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C1946" s="10"/>
      <c r="BD1946" s="10"/>
      <c r="BE1946" s="10"/>
      <c r="BF1946" s="10"/>
      <c r="BG1946" s="10"/>
      <c r="BH1946" s="10"/>
      <c r="BI1946" s="10"/>
      <c r="BL1946" s="10"/>
      <c r="BM1946" s="10"/>
      <c r="BN1946" s="10"/>
      <c r="BO1946" s="10"/>
      <c r="BP1946" s="10"/>
      <c r="BQ1946" s="10"/>
      <c r="BR1946" s="10"/>
      <c r="BU1946" s="66"/>
    </row>
    <row r="1947" spans="22:73" s="6" customFormat="1" x14ac:dyDescent="0.3">
      <c r="V1947" s="21"/>
      <c r="W1947" s="22"/>
      <c r="X1947" s="22"/>
      <c r="Y1947" s="22"/>
      <c r="Z1947" s="22"/>
      <c r="AA1947" s="22"/>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C1947" s="10"/>
      <c r="BD1947" s="10"/>
      <c r="BE1947" s="10"/>
      <c r="BF1947" s="10"/>
      <c r="BG1947" s="10"/>
      <c r="BH1947" s="10"/>
      <c r="BI1947" s="10"/>
      <c r="BL1947" s="10"/>
      <c r="BM1947" s="10"/>
      <c r="BN1947" s="10"/>
      <c r="BO1947" s="10"/>
      <c r="BP1947" s="10"/>
      <c r="BQ1947" s="10"/>
      <c r="BR1947" s="10"/>
      <c r="BU1947" s="66"/>
    </row>
    <row r="1948" spans="22:73" s="6" customFormat="1" x14ac:dyDescent="0.3">
      <c r="V1948" s="21"/>
      <c r="W1948" s="22"/>
      <c r="X1948" s="22"/>
      <c r="Y1948" s="22"/>
      <c r="Z1948" s="22"/>
      <c r="AA1948" s="22"/>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C1948" s="10"/>
      <c r="BD1948" s="10"/>
      <c r="BE1948" s="10"/>
      <c r="BF1948" s="10"/>
      <c r="BG1948" s="10"/>
      <c r="BH1948" s="10"/>
      <c r="BI1948" s="10"/>
      <c r="BL1948" s="10"/>
      <c r="BM1948" s="10"/>
      <c r="BN1948" s="10"/>
      <c r="BO1948" s="10"/>
      <c r="BP1948" s="10"/>
      <c r="BQ1948" s="10"/>
      <c r="BR1948" s="10"/>
      <c r="BU1948" s="66"/>
    </row>
    <row r="1949" spans="22:73" s="6" customFormat="1" x14ac:dyDescent="0.3">
      <c r="V1949" s="21"/>
      <c r="W1949" s="22"/>
      <c r="X1949" s="22"/>
      <c r="Y1949" s="22"/>
      <c r="Z1949" s="22"/>
      <c r="AA1949" s="22"/>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C1949" s="10"/>
      <c r="BD1949" s="10"/>
      <c r="BE1949" s="10"/>
      <c r="BF1949" s="10"/>
      <c r="BG1949" s="10"/>
      <c r="BH1949" s="10"/>
      <c r="BI1949" s="10"/>
      <c r="BL1949" s="10"/>
      <c r="BM1949" s="10"/>
      <c r="BN1949" s="10"/>
      <c r="BO1949" s="10"/>
      <c r="BP1949" s="10"/>
      <c r="BQ1949" s="10"/>
      <c r="BR1949" s="10"/>
      <c r="BU1949" s="66"/>
    </row>
    <row r="1950" spans="22:73" s="6" customFormat="1" x14ac:dyDescent="0.3">
      <c r="V1950" s="21"/>
      <c r="W1950" s="22"/>
      <c r="X1950" s="22"/>
      <c r="Y1950" s="22"/>
      <c r="Z1950" s="22"/>
      <c r="AA1950" s="22"/>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C1950" s="10"/>
      <c r="BD1950" s="10"/>
      <c r="BE1950" s="10"/>
      <c r="BF1950" s="10"/>
      <c r="BG1950" s="10"/>
      <c r="BH1950" s="10"/>
      <c r="BI1950" s="10"/>
      <c r="BL1950" s="10"/>
      <c r="BM1950" s="10"/>
      <c r="BN1950" s="10"/>
      <c r="BO1950" s="10"/>
      <c r="BP1950" s="10"/>
      <c r="BQ1950" s="10"/>
      <c r="BR1950" s="10"/>
      <c r="BU1950" s="66"/>
    </row>
    <row r="1951" spans="22:73" s="6" customFormat="1" x14ac:dyDescent="0.3">
      <c r="V1951" s="21"/>
      <c r="W1951" s="22"/>
      <c r="X1951" s="22"/>
      <c r="Y1951" s="22"/>
      <c r="Z1951" s="22"/>
      <c r="AA1951" s="22"/>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C1951" s="10"/>
      <c r="BD1951" s="10"/>
      <c r="BE1951" s="10"/>
      <c r="BF1951" s="10"/>
      <c r="BG1951" s="10"/>
      <c r="BH1951" s="10"/>
      <c r="BI1951" s="10"/>
      <c r="BL1951" s="10"/>
      <c r="BM1951" s="10"/>
      <c r="BN1951" s="10"/>
      <c r="BO1951" s="10"/>
      <c r="BP1951" s="10"/>
      <c r="BQ1951" s="10"/>
      <c r="BR1951" s="10"/>
      <c r="BU1951" s="66"/>
    </row>
    <row r="1952" spans="22:73" s="6" customFormat="1" x14ac:dyDescent="0.3">
      <c r="V1952" s="21"/>
      <c r="W1952" s="22"/>
      <c r="X1952" s="22"/>
      <c r="Y1952" s="22"/>
      <c r="Z1952" s="22"/>
      <c r="AA1952" s="22"/>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C1952" s="10"/>
      <c r="BD1952" s="10"/>
      <c r="BE1952" s="10"/>
      <c r="BF1952" s="10"/>
      <c r="BG1952" s="10"/>
      <c r="BH1952" s="10"/>
      <c r="BI1952" s="10"/>
      <c r="BL1952" s="10"/>
      <c r="BM1952" s="10"/>
      <c r="BN1952" s="10"/>
      <c r="BO1952" s="10"/>
      <c r="BP1952" s="10"/>
      <c r="BQ1952" s="10"/>
      <c r="BR1952" s="10"/>
      <c r="BU1952" s="66"/>
    </row>
    <row r="1953" spans="22:73" s="6" customFormat="1" x14ac:dyDescent="0.3">
      <c r="V1953" s="21"/>
      <c r="W1953" s="22"/>
      <c r="X1953" s="22"/>
      <c r="Y1953" s="22"/>
      <c r="Z1953" s="22"/>
      <c r="AA1953" s="22"/>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C1953" s="10"/>
      <c r="BD1953" s="10"/>
      <c r="BE1953" s="10"/>
      <c r="BF1953" s="10"/>
      <c r="BG1953" s="10"/>
      <c r="BH1953" s="10"/>
      <c r="BI1953" s="10"/>
      <c r="BL1953" s="10"/>
      <c r="BM1953" s="10"/>
      <c r="BN1953" s="10"/>
      <c r="BO1953" s="10"/>
      <c r="BP1953" s="10"/>
      <c r="BQ1953" s="10"/>
      <c r="BR1953" s="10"/>
      <c r="BU1953" s="66"/>
    </row>
    <row r="1954" spans="22:73" s="6" customFormat="1" x14ac:dyDescent="0.3">
      <c r="V1954" s="21"/>
      <c r="W1954" s="22"/>
      <c r="X1954" s="22"/>
      <c r="Y1954" s="22"/>
      <c r="Z1954" s="22"/>
      <c r="AA1954" s="22"/>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C1954" s="10"/>
      <c r="BD1954" s="10"/>
      <c r="BE1954" s="10"/>
      <c r="BF1954" s="10"/>
      <c r="BG1954" s="10"/>
      <c r="BH1954" s="10"/>
      <c r="BI1954" s="10"/>
      <c r="BL1954" s="10"/>
      <c r="BM1954" s="10"/>
      <c r="BN1954" s="10"/>
      <c r="BO1954" s="10"/>
      <c r="BP1954" s="10"/>
      <c r="BQ1954" s="10"/>
      <c r="BR1954" s="10"/>
      <c r="BU1954" s="66"/>
    </row>
    <row r="1955" spans="22:73" s="6" customFormat="1" x14ac:dyDescent="0.3">
      <c r="V1955" s="21"/>
      <c r="W1955" s="22"/>
      <c r="X1955" s="22"/>
      <c r="Y1955" s="22"/>
      <c r="Z1955" s="22"/>
      <c r="AA1955" s="22"/>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C1955" s="10"/>
      <c r="BD1955" s="10"/>
      <c r="BE1955" s="10"/>
      <c r="BF1955" s="10"/>
      <c r="BG1955" s="10"/>
      <c r="BH1955" s="10"/>
      <c r="BI1955" s="10"/>
      <c r="BL1955" s="10"/>
      <c r="BM1955" s="10"/>
      <c r="BN1955" s="10"/>
      <c r="BO1955" s="10"/>
      <c r="BP1955" s="10"/>
      <c r="BQ1955" s="10"/>
      <c r="BR1955" s="10"/>
      <c r="BU1955" s="66"/>
    </row>
    <row r="1956" spans="22:73" s="6" customFormat="1" x14ac:dyDescent="0.3">
      <c r="V1956" s="21"/>
      <c r="W1956" s="22"/>
      <c r="X1956" s="22"/>
      <c r="Y1956" s="22"/>
      <c r="Z1956" s="22"/>
      <c r="AA1956" s="22"/>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C1956" s="10"/>
      <c r="BD1956" s="10"/>
      <c r="BE1956" s="10"/>
      <c r="BF1956" s="10"/>
      <c r="BG1956" s="10"/>
      <c r="BH1956" s="10"/>
      <c r="BI1956" s="10"/>
      <c r="BL1956" s="10"/>
      <c r="BM1956" s="10"/>
      <c r="BN1956" s="10"/>
      <c r="BO1956" s="10"/>
      <c r="BP1956" s="10"/>
      <c r="BQ1956" s="10"/>
      <c r="BR1956" s="10"/>
      <c r="BU1956" s="66"/>
    </row>
    <row r="1957" spans="22:73" s="6" customFormat="1" x14ac:dyDescent="0.3">
      <c r="V1957" s="21"/>
      <c r="W1957" s="22"/>
      <c r="X1957" s="22"/>
      <c r="Y1957" s="22"/>
      <c r="Z1957" s="22"/>
      <c r="AA1957" s="22"/>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C1957" s="10"/>
      <c r="BD1957" s="10"/>
      <c r="BE1957" s="10"/>
      <c r="BF1957" s="10"/>
      <c r="BG1957" s="10"/>
      <c r="BH1957" s="10"/>
      <c r="BI1957" s="10"/>
      <c r="BL1957" s="10"/>
      <c r="BM1957" s="10"/>
      <c r="BN1957" s="10"/>
      <c r="BO1957" s="10"/>
      <c r="BP1957" s="10"/>
      <c r="BQ1957" s="10"/>
      <c r="BR1957" s="10"/>
      <c r="BU1957" s="66"/>
    </row>
    <row r="1958" spans="22:73" s="6" customFormat="1" x14ac:dyDescent="0.3">
      <c r="V1958" s="21"/>
      <c r="W1958" s="22"/>
      <c r="X1958" s="22"/>
      <c r="Y1958" s="22"/>
      <c r="Z1958" s="22"/>
      <c r="AA1958" s="22"/>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C1958" s="10"/>
      <c r="BD1958" s="10"/>
      <c r="BE1958" s="10"/>
      <c r="BF1958" s="10"/>
      <c r="BG1958" s="10"/>
      <c r="BH1958" s="10"/>
      <c r="BI1958" s="10"/>
      <c r="BL1958" s="10"/>
      <c r="BM1958" s="10"/>
      <c r="BN1958" s="10"/>
      <c r="BO1958" s="10"/>
      <c r="BP1958" s="10"/>
      <c r="BQ1958" s="10"/>
      <c r="BR1958" s="10"/>
      <c r="BU1958" s="66"/>
    </row>
    <row r="1959" spans="22:73" s="6" customFormat="1" x14ac:dyDescent="0.3">
      <c r="V1959" s="21"/>
      <c r="W1959" s="22"/>
      <c r="X1959" s="22"/>
      <c r="Y1959" s="22"/>
      <c r="Z1959" s="22"/>
      <c r="AA1959" s="22"/>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C1959" s="10"/>
      <c r="BD1959" s="10"/>
      <c r="BE1959" s="10"/>
      <c r="BF1959" s="10"/>
      <c r="BG1959" s="10"/>
      <c r="BH1959" s="10"/>
      <c r="BI1959" s="10"/>
      <c r="BL1959" s="10"/>
      <c r="BM1959" s="10"/>
      <c r="BN1959" s="10"/>
      <c r="BO1959" s="10"/>
      <c r="BP1959" s="10"/>
      <c r="BQ1959" s="10"/>
      <c r="BR1959" s="10"/>
      <c r="BU1959" s="66"/>
    </row>
    <row r="1960" spans="22:73" s="6" customFormat="1" x14ac:dyDescent="0.3">
      <c r="V1960" s="21"/>
      <c r="W1960" s="22"/>
      <c r="X1960" s="22"/>
      <c r="Y1960" s="22"/>
      <c r="Z1960" s="22"/>
      <c r="AA1960" s="22"/>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C1960" s="10"/>
      <c r="BD1960" s="10"/>
      <c r="BE1960" s="10"/>
      <c r="BF1960" s="10"/>
      <c r="BG1960" s="10"/>
      <c r="BH1960" s="10"/>
      <c r="BI1960" s="10"/>
      <c r="BL1960" s="10"/>
      <c r="BM1960" s="10"/>
      <c r="BN1960" s="10"/>
      <c r="BO1960" s="10"/>
      <c r="BP1960" s="10"/>
      <c r="BQ1960" s="10"/>
      <c r="BR1960" s="10"/>
      <c r="BU1960" s="66"/>
    </row>
    <row r="1961" spans="22:73" s="6" customFormat="1" x14ac:dyDescent="0.3">
      <c r="V1961" s="21"/>
      <c r="W1961" s="22"/>
      <c r="X1961" s="22"/>
      <c r="Y1961" s="22"/>
      <c r="Z1961" s="22"/>
      <c r="AA1961" s="22"/>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C1961" s="10"/>
      <c r="BD1961" s="10"/>
      <c r="BE1961" s="10"/>
      <c r="BF1961" s="10"/>
      <c r="BG1961" s="10"/>
      <c r="BH1961" s="10"/>
      <c r="BI1961" s="10"/>
      <c r="BL1961" s="10"/>
      <c r="BM1961" s="10"/>
      <c r="BN1961" s="10"/>
      <c r="BO1961" s="10"/>
      <c r="BP1961" s="10"/>
      <c r="BQ1961" s="10"/>
      <c r="BR1961" s="10"/>
      <c r="BU1961" s="66"/>
    </row>
    <row r="1962" spans="22:73" s="6" customFormat="1" x14ac:dyDescent="0.3">
      <c r="V1962" s="21"/>
      <c r="W1962" s="22"/>
      <c r="X1962" s="22"/>
      <c r="Y1962" s="22"/>
      <c r="Z1962" s="22"/>
      <c r="AA1962" s="22"/>
      <c r="AB1962" s="10"/>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C1962" s="10"/>
      <c r="BD1962" s="10"/>
      <c r="BE1962" s="10"/>
      <c r="BF1962" s="10"/>
      <c r="BG1962" s="10"/>
      <c r="BH1962" s="10"/>
      <c r="BI1962" s="10"/>
      <c r="BL1962" s="10"/>
      <c r="BM1962" s="10"/>
      <c r="BN1962" s="10"/>
      <c r="BO1962" s="10"/>
      <c r="BP1962" s="10"/>
      <c r="BQ1962" s="10"/>
      <c r="BR1962" s="10"/>
      <c r="BU1962" s="66"/>
    </row>
    <row r="1963" spans="22:73" s="6" customFormat="1" x14ac:dyDescent="0.3">
      <c r="V1963" s="21"/>
      <c r="W1963" s="22"/>
      <c r="X1963" s="22"/>
      <c r="Y1963" s="22"/>
      <c r="Z1963" s="22"/>
      <c r="AA1963" s="22"/>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C1963" s="10"/>
      <c r="BD1963" s="10"/>
      <c r="BE1963" s="10"/>
      <c r="BF1963" s="10"/>
      <c r="BG1963" s="10"/>
      <c r="BH1963" s="10"/>
      <c r="BI1963" s="10"/>
      <c r="BL1963" s="10"/>
      <c r="BM1963" s="10"/>
      <c r="BN1963" s="10"/>
      <c r="BO1963" s="10"/>
      <c r="BP1963" s="10"/>
      <c r="BQ1963" s="10"/>
      <c r="BR1963" s="10"/>
      <c r="BU1963" s="66"/>
    </row>
    <row r="1964" spans="22:73" s="6" customFormat="1" x14ac:dyDescent="0.3">
      <c r="V1964" s="21"/>
      <c r="W1964" s="22"/>
      <c r="X1964" s="22"/>
      <c r="Y1964" s="22"/>
      <c r="Z1964" s="22"/>
      <c r="AA1964" s="22"/>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C1964" s="10"/>
      <c r="BD1964" s="10"/>
      <c r="BE1964" s="10"/>
      <c r="BF1964" s="10"/>
      <c r="BG1964" s="10"/>
      <c r="BH1964" s="10"/>
      <c r="BI1964" s="10"/>
      <c r="BL1964" s="10"/>
      <c r="BM1964" s="10"/>
      <c r="BN1964" s="10"/>
      <c r="BO1964" s="10"/>
      <c r="BP1964" s="10"/>
      <c r="BQ1964" s="10"/>
      <c r="BR1964" s="10"/>
      <c r="BU1964" s="66"/>
    </row>
    <row r="1965" spans="22:73" s="6" customFormat="1" x14ac:dyDescent="0.3">
      <c r="V1965" s="21"/>
      <c r="W1965" s="22"/>
      <c r="X1965" s="22"/>
      <c r="Y1965" s="22"/>
      <c r="Z1965" s="22"/>
      <c r="AA1965" s="22"/>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C1965" s="10"/>
      <c r="BD1965" s="10"/>
      <c r="BE1965" s="10"/>
      <c r="BF1965" s="10"/>
      <c r="BG1965" s="10"/>
      <c r="BH1965" s="10"/>
      <c r="BI1965" s="10"/>
      <c r="BL1965" s="10"/>
      <c r="BM1965" s="10"/>
      <c r="BN1965" s="10"/>
      <c r="BO1965" s="10"/>
      <c r="BP1965" s="10"/>
      <c r="BQ1965" s="10"/>
      <c r="BR1965" s="10"/>
      <c r="BU1965" s="66"/>
    </row>
    <row r="1966" spans="22:73" s="6" customFormat="1" x14ac:dyDescent="0.3">
      <c r="V1966" s="21"/>
      <c r="W1966" s="22"/>
      <c r="X1966" s="22"/>
      <c r="Y1966" s="22"/>
      <c r="Z1966" s="22"/>
      <c r="AA1966" s="22"/>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C1966" s="10"/>
      <c r="BD1966" s="10"/>
      <c r="BE1966" s="10"/>
      <c r="BF1966" s="10"/>
      <c r="BG1966" s="10"/>
      <c r="BH1966" s="10"/>
      <c r="BI1966" s="10"/>
      <c r="BL1966" s="10"/>
      <c r="BM1966" s="10"/>
      <c r="BN1966" s="10"/>
      <c r="BO1966" s="10"/>
      <c r="BP1966" s="10"/>
      <c r="BQ1966" s="10"/>
      <c r="BR1966" s="10"/>
      <c r="BU1966" s="66"/>
    </row>
    <row r="1967" spans="22:73" s="6" customFormat="1" x14ac:dyDescent="0.3">
      <c r="V1967" s="21"/>
      <c r="W1967" s="22"/>
      <c r="X1967" s="22"/>
      <c r="Y1967" s="22"/>
      <c r="Z1967" s="22"/>
      <c r="AA1967" s="22"/>
      <c r="AB1967" s="10"/>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C1967" s="10"/>
      <c r="BD1967" s="10"/>
      <c r="BE1967" s="10"/>
      <c r="BF1967" s="10"/>
      <c r="BG1967" s="10"/>
      <c r="BH1967" s="10"/>
      <c r="BI1967" s="10"/>
      <c r="BL1967" s="10"/>
      <c r="BM1967" s="10"/>
      <c r="BN1967" s="10"/>
      <c r="BO1967" s="10"/>
      <c r="BP1967" s="10"/>
      <c r="BQ1967" s="10"/>
      <c r="BR1967" s="10"/>
      <c r="BU1967" s="66"/>
    </row>
    <row r="1968" spans="22:73" s="6" customFormat="1" x14ac:dyDescent="0.3">
      <c r="V1968" s="21"/>
      <c r="W1968" s="22"/>
      <c r="X1968" s="22"/>
      <c r="Y1968" s="22"/>
      <c r="Z1968" s="22"/>
      <c r="AA1968" s="22"/>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C1968" s="10"/>
      <c r="BD1968" s="10"/>
      <c r="BE1968" s="10"/>
      <c r="BF1968" s="10"/>
      <c r="BG1968" s="10"/>
      <c r="BH1968" s="10"/>
      <c r="BI1968" s="10"/>
      <c r="BL1968" s="10"/>
      <c r="BM1968" s="10"/>
      <c r="BN1968" s="10"/>
      <c r="BO1968" s="10"/>
      <c r="BP1968" s="10"/>
      <c r="BQ1968" s="10"/>
      <c r="BR1968" s="10"/>
      <c r="BU1968" s="66"/>
    </row>
    <row r="1969" spans="22:73" s="6" customFormat="1" x14ac:dyDescent="0.3">
      <c r="V1969" s="21"/>
      <c r="W1969" s="22"/>
      <c r="X1969" s="22"/>
      <c r="Y1969" s="22"/>
      <c r="Z1969" s="22"/>
      <c r="AA1969" s="22"/>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C1969" s="10"/>
      <c r="BD1969" s="10"/>
      <c r="BE1969" s="10"/>
      <c r="BF1969" s="10"/>
      <c r="BG1969" s="10"/>
      <c r="BH1969" s="10"/>
      <c r="BI1969" s="10"/>
      <c r="BL1969" s="10"/>
      <c r="BM1969" s="10"/>
      <c r="BN1969" s="10"/>
      <c r="BO1969" s="10"/>
      <c r="BP1969" s="10"/>
      <c r="BQ1969" s="10"/>
      <c r="BR1969" s="10"/>
      <c r="BU1969" s="66"/>
    </row>
    <row r="1970" spans="22:73" s="6" customFormat="1" x14ac:dyDescent="0.3">
      <c r="V1970" s="21"/>
      <c r="W1970" s="22"/>
      <c r="X1970" s="22"/>
      <c r="Y1970" s="22"/>
      <c r="Z1970" s="22"/>
      <c r="AA1970" s="22"/>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C1970" s="10"/>
      <c r="BD1970" s="10"/>
      <c r="BE1970" s="10"/>
      <c r="BF1970" s="10"/>
      <c r="BG1970" s="10"/>
      <c r="BH1970" s="10"/>
      <c r="BI1970" s="10"/>
      <c r="BL1970" s="10"/>
      <c r="BM1970" s="10"/>
      <c r="BN1970" s="10"/>
      <c r="BO1970" s="10"/>
      <c r="BP1970" s="10"/>
      <c r="BQ1970" s="10"/>
      <c r="BR1970" s="10"/>
      <c r="BU1970" s="66"/>
    </row>
    <row r="1971" spans="22:73" s="6" customFormat="1" x14ac:dyDescent="0.3">
      <c r="V1971" s="21"/>
      <c r="W1971" s="22"/>
      <c r="X1971" s="22"/>
      <c r="Y1971" s="22"/>
      <c r="Z1971" s="22"/>
      <c r="AA1971" s="22"/>
      <c r="AB1971" s="10"/>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C1971" s="10"/>
      <c r="BD1971" s="10"/>
      <c r="BE1971" s="10"/>
      <c r="BF1971" s="10"/>
      <c r="BG1971" s="10"/>
      <c r="BH1971" s="10"/>
      <c r="BI1971" s="10"/>
      <c r="BL1971" s="10"/>
      <c r="BM1971" s="10"/>
      <c r="BN1971" s="10"/>
      <c r="BO1971" s="10"/>
      <c r="BP1971" s="10"/>
      <c r="BQ1971" s="10"/>
      <c r="BR1971" s="10"/>
      <c r="BU1971" s="66"/>
    </row>
    <row r="1972" spans="22:73" s="6" customFormat="1" x14ac:dyDescent="0.3">
      <c r="V1972" s="21"/>
      <c r="W1972" s="22"/>
      <c r="X1972" s="22"/>
      <c r="Y1972" s="22"/>
      <c r="Z1972" s="22"/>
      <c r="AA1972" s="22"/>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C1972" s="10"/>
      <c r="BD1972" s="10"/>
      <c r="BE1972" s="10"/>
      <c r="BF1972" s="10"/>
      <c r="BG1972" s="10"/>
      <c r="BH1972" s="10"/>
      <c r="BI1972" s="10"/>
      <c r="BL1972" s="10"/>
      <c r="BM1972" s="10"/>
      <c r="BN1972" s="10"/>
      <c r="BO1972" s="10"/>
      <c r="BP1972" s="10"/>
      <c r="BQ1972" s="10"/>
      <c r="BR1972" s="10"/>
      <c r="BU1972" s="66"/>
    </row>
    <row r="1973" spans="22:73" s="6" customFormat="1" x14ac:dyDescent="0.3">
      <c r="V1973" s="21"/>
      <c r="W1973" s="22"/>
      <c r="X1973" s="22"/>
      <c r="Y1973" s="22"/>
      <c r="Z1973" s="22"/>
      <c r="AA1973" s="22"/>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C1973" s="10"/>
      <c r="BD1973" s="10"/>
      <c r="BE1973" s="10"/>
      <c r="BF1973" s="10"/>
      <c r="BG1973" s="10"/>
      <c r="BH1973" s="10"/>
      <c r="BI1973" s="10"/>
      <c r="BL1973" s="10"/>
      <c r="BM1973" s="10"/>
      <c r="BN1973" s="10"/>
      <c r="BO1973" s="10"/>
      <c r="BP1973" s="10"/>
      <c r="BQ1973" s="10"/>
      <c r="BR1973" s="10"/>
      <c r="BU1973" s="66"/>
    </row>
    <row r="1974" spans="22:73" s="6" customFormat="1" x14ac:dyDescent="0.3">
      <c r="V1974" s="21"/>
      <c r="W1974" s="22"/>
      <c r="X1974" s="22"/>
      <c r="Y1974" s="22"/>
      <c r="Z1974" s="22"/>
      <c r="AA1974" s="22"/>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C1974" s="10"/>
      <c r="BD1974" s="10"/>
      <c r="BE1974" s="10"/>
      <c r="BF1974" s="10"/>
      <c r="BG1974" s="10"/>
      <c r="BH1974" s="10"/>
      <c r="BI1974" s="10"/>
      <c r="BL1974" s="10"/>
      <c r="BM1974" s="10"/>
      <c r="BN1974" s="10"/>
      <c r="BO1974" s="10"/>
      <c r="BP1974" s="10"/>
      <c r="BQ1974" s="10"/>
      <c r="BR1974" s="10"/>
      <c r="BU1974" s="66"/>
    </row>
    <row r="1975" spans="22:73" s="6" customFormat="1" x14ac:dyDescent="0.3">
      <c r="V1975" s="21"/>
      <c r="W1975" s="22"/>
      <c r="X1975" s="22"/>
      <c r="Y1975" s="22"/>
      <c r="Z1975" s="22"/>
      <c r="AA1975" s="22"/>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C1975" s="10"/>
      <c r="BD1975" s="10"/>
      <c r="BE1975" s="10"/>
      <c r="BF1975" s="10"/>
      <c r="BG1975" s="10"/>
      <c r="BH1975" s="10"/>
      <c r="BI1975" s="10"/>
      <c r="BL1975" s="10"/>
      <c r="BM1975" s="10"/>
      <c r="BN1975" s="10"/>
      <c r="BO1975" s="10"/>
      <c r="BP1975" s="10"/>
      <c r="BQ1975" s="10"/>
      <c r="BR1975" s="10"/>
      <c r="BU1975" s="66"/>
    </row>
    <row r="1976" spans="22:73" s="6" customFormat="1" x14ac:dyDescent="0.3">
      <c r="V1976" s="21"/>
      <c r="W1976" s="22"/>
      <c r="X1976" s="22"/>
      <c r="Y1976" s="22"/>
      <c r="Z1976" s="22"/>
      <c r="AA1976" s="22"/>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C1976" s="10"/>
      <c r="BD1976" s="10"/>
      <c r="BE1976" s="10"/>
      <c r="BF1976" s="10"/>
      <c r="BG1976" s="10"/>
      <c r="BH1976" s="10"/>
      <c r="BI1976" s="10"/>
      <c r="BL1976" s="10"/>
      <c r="BM1976" s="10"/>
      <c r="BN1976" s="10"/>
      <c r="BO1976" s="10"/>
      <c r="BP1976" s="10"/>
      <c r="BQ1976" s="10"/>
      <c r="BR1976" s="10"/>
      <c r="BU1976" s="66"/>
    </row>
    <row r="1977" spans="22:73" s="6" customFormat="1" x14ac:dyDescent="0.3">
      <c r="V1977" s="21"/>
      <c r="W1977" s="22"/>
      <c r="X1977" s="22"/>
      <c r="Y1977" s="22"/>
      <c r="Z1977" s="22"/>
      <c r="AA1977" s="22"/>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C1977" s="10"/>
      <c r="BD1977" s="10"/>
      <c r="BE1977" s="10"/>
      <c r="BF1977" s="10"/>
      <c r="BG1977" s="10"/>
      <c r="BH1977" s="10"/>
      <c r="BI1977" s="10"/>
      <c r="BL1977" s="10"/>
      <c r="BM1977" s="10"/>
      <c r="BN1977" s="10"/>
      <c r="BO1977" s="10"/>
      <c r="BP1977" s="10"/>
      <c r="BQ1977" s="10"/>
      <c r="BR1977" s="10"/>
      <c r="BU1977" s="66"/>
    </row>
    <row r="1978" spans="22:73" s="6" customFormat="1" x14ac:dyDescent="0.3">
      <c r="V1978" s="21"/>
      <c r="W1978" s="22"/>
      <c r="X1978" s="22"/>
      <c r="Y1978" s="22"/>
      <c r="Z1978" s="22"/>
      <c r="AA1978" s="22"/>
      <c r="AB1978" s="10"/>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C1978" s="10"/>
      <c r="BD1978" s="10"/>
      <c r="BE1978" s="10"/>
      <c r="BF1978" s="10"/>
      <c r="BG1978" s="10"/>
      <c r="BH1978" s="10"/>
      <c r="BI1978" s="10"/>
      <c r="BL1978" s="10"/>
      <c r="BM1978" s="10"/>
      <c r="BN1978" s="10"/>
      <c r="BO1978" s="10"/>
      <c r="BP1978" s="10"/>
      <c r="BQ1978" s="10"/>
      <c r="BR1978" s="10"/>
      <c r="BU1978" s="66"/>
    </row>
    <row r="1979" spans="22:73" s="6" customFormat="1" x14ac:dyDescent="0.3">
      <c r="V1979" s="21"/>
      <c r="W1979" s="22"/>
      <c r="X1979" s="22"/>
      <c r="Y1979" s="22"/>
      <c r="Z1979" s="22"/>
      <c r="AA1979" s="22"/>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C1979" s="10"/>
      <c r="BD1979" s="10"/>
      <c r="BE1979" s="10"/>
      <c r="BF1979" s="10"/>
      <c r="BG1979" s="10"/>
      <c r="BH1979" s="10"/>
      <c r="BI1979" s="10"/>
      <c r="BL1979" s="10"/>
      <c r="BM1979" s="10"/>
      <c r="BN1979" s="10"/>
      <c r="BO1979" s="10"/>
      <c r="BP1979" s="10"/>
      <c r="BQ1979" s="10"/>
      <c r="BR1979" s="10"/>
      <c r="BU1979" s="66"/>
    </row>
    <row r="1980" spans="22:73" s="6" customFormat="1" x14ac:dyDescent="0.3">
      <c r="V1980" s="21"/>
      <c r="W1980" s="22"/>
      <c r="X1980" s="22"/>
      <c r="Y1980" s="22"/>
      <c r="Z1980" s="22"/>
      <c r="AA1980" s="22"/>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C1980" s="10"/>
      <c r="BD1980" s="10"/>
      <c r="BE1980" s="10"/>
      <c r="BF1980" s="10"/>
      <c r="BG1980" s="10"/>
      <c r="BH1980" s="10"/>
      <c r="BI1980" s="10"/>
      <c r="BL1980" s="10"/>
      <c r="BM1980" s="10"/>
      <c r="BN1980" s="10"/>
      <c r="BO1980" s="10"/>
      <c r="BP1980" s="10"/>
      <c r="BQ1980" s="10"/>
      <c r="BR1980" s="10"/>
      <c r="BU1980" s="66"/>
    </row>
    <row r="1981" spans="22:73" s="6" customFormat="1" x14ac:dyDescent="0.3">
      <c r="V1981" s="21"/>
      <c r="W1981" s="22"/>
      <c r="X1981" s="22"/>
      <c r="Y1981" s="22"/>
      <c r="Z1981" s="22"/>
      <c r="AA1981" s="22"/>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C1981" s="10"/>
      <c r="BD1981" s="10"/>
      <c r="BE1981" s="10"/>
      <c r="BF1981" s="10"/>
      <c r="BG1981" s="10"/>
      <c r="BH1981" s="10"/>
      <c r="BI1981" s="10"/>
      <c r="BL1981" s="10"/>
      <c r="BM1981" s="10"/>
      <c r="BN1981" s="10"/>
      <c r="BO1981" s="10"/>
      <c r="BP1981" s="10"/>
      <c r="BQ1981" s="10"/>
      <c r="BR1981" s="10"/>
      <c r="BU1981" s="66"/>
    </row>
    <row r="1982" spans="22:73" s="6" customFormat="1" x14ac:dyDescent="0.3">
      <c r="V1982" s="21"/>
      <c r="W1982" s="22"/>
      <c r="X1982" s="22"/>
      <c r="Y1982" s="22"/>
      <c r="Z1982" s="22"/>
      <c r="AA1982" s="22"/>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C1982" s="10"/>
      <c r="BD1982" s="10"/>
      <c r="BE1982" s="10"/>
      <c r="BF1982" s="10"/>
      <c r="BG1982" s="10"/>
      <c r="BH1982" s="10"/>
      <c r="BI1982" s="10"/>
      <c r="BL1982" s="10"/>
      <c r="BM1982" s="10"/>
      <c r="BN1982" s="10"/>
      <c r="BO1982" s="10"/>
      <c r="BP1982" s="10"/>
      <c r="BQ1982" s="10"/>
      <c r="BR1982" s="10"/>
      <c r="BU1982" s="66"/>
    </row>
    <row r="1983" spans="22:73" s="6" customFormat="1" x14ac:dyDescent="0.3">
      <c r="V1983" s="21"/>
      <c r="W1983" s="22"/>
      <c r="X1983" s="22"/>
      <c r="Y1983" s="22"/>
      <c r="Z1983" s="22"/>
      <c r="AA1983" s="22"/>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C1983" s="10"/>
      <c r="BD1983" s="10"/>
      <c r="BE1983" s="10"/>
      <c r="BF1983" s="10"/>
      <c r="BG1983" s="10"/>
      <c r="BH1983" s="10"/>
      <c r="BI1983" s="10"/>
      <c r="BL1983" s="10"/>
      <c r="BM1983" s="10"/>
      <c r="BN1983" s="10"/>
      <c r="BO1983" s="10"/>
      <c r="BP1983" s="10"/>
      <c r="BQ1983" s="10"/>
      <c r="BR1983" s="10"/>
      <c r="BU1983" s="66"/>
    </row>
    <row r="1984" spans="22:73" s="6" customFormat="1" x14ac:dyDescent="0.3">
      <c r="V1984" s="21"/>
      <c r="W1984" s="22"/>
      <c r="X1984" s="22"/>
      <c r="Y1984" s="22"/>
      <c r="Z1984" s="22"/>
      <c r="AA1984" s="22"/>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C1984" s="10"/>
      <c r="BD1984" s="10"/>
      <c r="BE1984" s="10"/>
      <c r="BF1984" s="10"/>
      <c r="BG1984" s="10"/>
      <c r="BH1984" s="10"/>
      <c r="BI1984" s="10"/>
      <c r="BL1984" s="10"/>
      <c r="BM1984" s="10"/>
      <c r="BN1984" s="10"/>
      <c r="BO1984" s="10"/>
      <c r="BP1984" s="10"/>
      <c r="BQ1984" s="10"/>
      <c r="BR1984" s="10"/>
      <c r="BU1984" s="66"/>
    </row>
    <row r="1985" spans="22:73" s="6" customFormat="1" x14ac:dyDescent="0.3">
      <c r="V1985" s="21"/>
      <c r="W1985" s="22"/>
      <c r="X1985" s="22"/>
      <c r="Y1985" s="22"/>
      <c r="Z1985" s="22"/>
      <c r="AA1985" s="22"/>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C1985" s="10"/>
      <c r="BD1985" s="10"/>
      <c r="BE1985" s="10"/>
      <c r="BF1985" s="10"/>
      <c r="BG1985" s="10"/>
      <c r="BH1985" s="10"/>
      <c r="BI1985" s="10"/>
      <c r="BL1985" s="10"/>
      <c r="BM1985" s="10"/>
      <c r="BN1985" s="10"/>
      <c r="BO1985" s="10"/>
      <c r="BP1985" s="10"/>
      <c r="BQ1985" s="10"/>
      <c r="BR1985" s="10"/>
      <c r="BU1985" s="66"/>
    </row>
    <row r="1986" spans="22:73" s="6" customFormat="1" x14ac:dyDescent="0.3">
      <c r="V1986" s="21"/>
      <c r="W1986" s="22"/>
      <c r="X1986" s="22"/>
      <c r="Y1986" s="22"/>
      <c r="Z1986" s="22"/>
      <c r="AA1986" s="22"/>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C1986" s="10"/>
      <c r="BD1986" s="10"/>
      <c r="BE1986" s="10"/>
      <c r="BF1986" s="10"/>
      <c r="BG1986" s="10"/>
      <c r="BH1986" s="10"/>
      <c r="BI1986" s="10"/>
      <c r="BL1986" s="10"/>
      <c r="BM1986" s="10"/>
      <c r="BN1986" s="10"/>
      <c r="BO1986" s="10"/>
      <c r="BP1986" s="10"/>
      <c r="BQ1986" s="10"/>
      <c r="BR1986" s="10"/>
      <c r="BU1986" s="66"/>
    </row>
    <row r="1987" spans="22:73" s="6" customFormat="1" x14ac:dyDescent="0.3">
      <c r="V1987" s="21"/>
      <c r="W1987" s="22"/>
      <c r="X1987" s="22"/>
      <c r="Y1987" s="22"/>
      <c r="Z1987" s="22"/>
      <c r="AA1987" s="22"/>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C1987" s="10"/>
      <c r="BD1987" s="10"/>
      <c r="BE1987" s="10"/>
      <c r="BF1987" s="10"/>
      <c r="BG1987" s="10"/>
      <c r="BH1987" s="10"/>
      <c r="BI1987" s="10"/>
      <c r="BL1987" s="10"/>
      <c r="BM1987" s="10"/>
      <c r="BN1987" s="10"/>
      <c r="BO1987" s="10"/>
      <c r="BP1987" s="10"/>
      <c r="BQ1987" s="10"/>
      <c r="BR1987" s="10"/>
      <c r="BU1987" s="66"/>
    </row>
    <row r="1988" spans="22:73" s="6" customFormat="1" x14ac:dyDescent="0.3">
      <c r="V1988" s="21"/>
      <c r="W1988" s="22"/>
      <c r="X1988" s="22"/>
      <c r="Y1988" s="22"/>
      <c r="Z1988" s="22"/>
      <c r="AA1988" s="22"/>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C1988" s="10"/>
      <c r="BD1988" s="10"/>
      <c r="BE1988" s="10"/>
      <c r="BF1988" s="10"/>
      <c r="BG1988" s="10"/>
      <c r="BH1988" s="10"/>
      <c r="BI1988" s="10"/>
      <c r="BL1988" s="10"/>
      <c r="BM1988" s="10"/>
      <c r="BN1988" s="10"/>
      <c r="BO1988" s="10"/>
      <c r="BP1988" s="10"/>
      <c r="BQ1988" s="10"/>
      <c r="BR1988" s="10"/>
      <c r="BU1988" s="66"/>
    </row>
    <row r="1989" spans="22:73" s="6" customFormat="1" x14ac:dyDescent="0.3">
      <c r="V1989" s="21"/>
      <c r="W1989" s="22"/>
      <c r="X1989" s="22"/>
      <c r="Y1989" s="22"/>
      <c r="Z1989" s="22"/>
      <c r="AA1989" s="22"/>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C1989" s="10"/>
      <c r="BD1989" s="10"/>
      <c r="BE1989" s="10"/>
      <c r="BF1989" s="10"/>
      <c r="BG1989" s="10"/>
      <c r="BH1989" s="10"/>
      <c r="BI1989" s="10"/>
      <c r="BL1989" s="10"/>
      <c r="BM1989" s="10"/>
      <c r="BN1989" s="10"/>
      <c r="BO1989" s="10"/>
      <c r="BP1989" s="10"/>
      <c r="BQ1989" s="10"/>
      <c r="BR1989" s="10"/>
      <c r="BU1989" s="66"/>
    </row>
    <row r="1990" spans="22:73" s="6" customFormat="1" x14ac:dyDescent="0.3">
      <c r="V1990" s="21"/>
      <c r="W1990" s="22"/>
      <c r="X1990" s="22"/>
      <c r="Y1990" s="22"/>
      <c r="Z1990" s="22"/>
      <c r="AA1990" s="22"/>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C1990" s="10"/>
      <c r="BD1990" s="10"/>
      <c r="BE1990" s="10"/>
      <c r="BF1990" s="10"/>
      <c r="BG1990" s="10"/>
      <c r="BH1990" s="10"/>
      <c r="BI1990" s="10"/>
      <c r="BL1990" s="10"/>
      <c r="BM1990" s="10"/>
      <c r="BN1990" s="10"/>
      <c r="BO1990" s="10"/>
      <c r="BP1990" s="10"/>
      <c r="BQ1990" s="10"/>
      <c r="BR1990" s="10"/>
      <c r="BU1990" s="66"/>
    </row>
    <row r="1991" spans="22:73" s="6" customFormat="1" x14ac:dyDescent="0.3">
      <c r="V1991" s="21"/>
      <c r="W1991" s="22"/>
      <c r="X1991" s="22"/>
      <c r="Y1991" s="22"/>
      <c r="Z1991" s="22"/>
      <c r="AA1991" s="22"/>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C1991" s="10"/>
      <c r="BD1991" s="10"/>
      <c r="BE1991" s="10"/>
      <c r="BF1991" s="10"/>
      <c r="BG1991" s="10"/>
      <c r="BH1991" s="10"/>
      <c r="BI1991" s="10"/>
      <c r="BL1991" s="10"/>
      <c r="BM1991" s="10"/>
      <c r="BN1991" s="10"/>
      <c r="BO1991" s="10"/>
      <c r="BP1991" s="10"/>
      <c r="BQ1991" s="10"/>
      <c r="BR1991" s="10"/>
      <c r="BU1991" s="66"/>
    </row>
    <row r="1992" spans="22:73" s="6" customFormat="1" x14ac:dyDescent="0.3">
      <c r="V1992" s="21"/>
      <c r="W1992" s="22"/>
      <c r="X1992" s="22"/>
      <c r="Y1992" s="22"/>
      <c r="Z1992" s="22"/>
      <c r="AA1992" s="22"/>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C1992" s="10"/>
      <c r="BD1992" s="10"/>
      <c r="BE1992" s="10"/>
      <c r="BF1992" s="10"/>
      <c r="BG1992" s="10"/>
      <c r="BH1992" s="10"/>
      <c r="BI1992" s="10"/>
      <c r="BL1992" s="10"/>
      <c r="BM1992" s="10"/>
      <c r="BN1992" s="10"/>
      <c r="BO1992" s="10"/>
      <c r="BP1992" s="10"/>
      <c r="BQ1992" s="10"/>
      <c r="BR1992" s="10"/>
      <c r="BU1992" s="66"/>
    </row>
    <row r="1993" spans="22:73" s="6" customFormat="1" x14ac:dyDescent="0.3">
      <c r="V1993" s="21"/>
      <c r="W1993" s="22"/>
      <c r="X1993" s="22"/>
      <c r="Y1993" s="22"/>
      <c r="Z1993" s="22"/>
      <c r="AA1993" s="22"/>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C1993" s="10"/>
      <c r="BD1993" s="10"/>
      <c r="BE1993" s="10"/>
      <c r="BF1993" s="10"/>
      <c r="BG1993" s="10"/>
      <c r="BH1993" s="10"/>
      <c r="BI1993" s="10"/>
      <c r="BL1993" s="10"/>
      <c r="BM1993" s="10"/>
      <c r="BN1993" s="10"/>
      <c r="BO1993" s="10"/>
      <c r="BP1993" s="10"/>
      <c r="BQ1993" s="10"/>
      <c r="BR1993" s="10"/>
      <c r="BU1993" s="66"/>
    </row>
    <row r="1994" spans="22:73" s="6" customFormat="1" x14ac:dyDescent="0.3">
      <c r="V1994" s="21"/>
      <c r="W1994" s="22"/>
      <c r="X1994" s="22"/>
      <c r="Y1994" s="22"/>
      <c r="Z1994" s="22"/>
      <c r="AA1994" s="22"/>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C1994" s="10"/>
      <c r="BD1994" s="10"/>
      <c r="BE1994" s="10"/>
      <c r="BF1994" s="10"/>
      <c r="BG1994" s="10"/>
      <c r="BH1994" s="10"/>
      <c r="BI1994" s="10"/>
      <c r="BL1994" s="10"/>
      <c r="BM1994" s="10"/>
      <c r="BN1994" s="10"/>
      <c r="BO1994" s="10"/>
      <c r="BP1994" s="10"/>
      <c r="BQ1994" s="10"/>
      <c r="BR1994" s="10"/>
      <c r="BU1994" s="66"/>
    </row>
    <row r="1995" spans="22:73" s="6" customFormat="1" x14ac:dyDescent="0.3">
      <c r="V1995" s="21"/>
      <c r="W1995" s="22"/>
      <c r="X1995" s="22"/>
      <c r="Y1995" s="22"/>
      <c r="Z1995" s="22"/>
      <c r="AA1995" s="22"/>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C1995" s="10"/>
      <c r="BD1995" s="10"/>
      <c r="BE1995" s="10"/>
      <c r="BF1995" s="10"/>
      <c r="BG1995" s="10"/>
      <c r="BH1995" s="10"/>
      <c r="BI1995" s="10"/>
      <c r="BL1995" s="10"/>
      <c r="BM1995" s="10"/>
      <c r="BN1995" s="10"/>
      <c r="BO1995" s="10"/>
      <c r="BP1995" s="10"/>
      <c r="BQ1995" s="10"/>
      <c r="BR1995" s="10"/>
      <c r="BU1995" s="66"/>
    </row>
    <row r="1996" spans="22:73" s="6" customFormat="1" x14ac:dyDescent="0.3">
      <c r="V1996" s="21"/>
      <c r="W1996" s="22"/>
      <c r="X1996" s="22"/>
      <c r="Y1996" s="22"/>
      <c r="Z1996" s="22"/>
      <c r="AA1996" s="22"/>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C1996" s="10"/>
      <c r="BD1996" s="10"/>
      <c r="BE1996" s="10"/>
      <c r="BF1996" s="10"/>
      <c r="BG1996" s="10"/>
      <c r="BH1996" s="10"/>
      <c r="BI1996" s="10"/>
      <c r="BL1996" s="10"/>
      <c r="BM1996" s="10"/>
      <c r="BN1996" s="10"/>
      <c r="BO1996" s="10"/>
      <c r="BP1996" s="10"/>
      <c r="BQ1996" s="10"/>
      <c r="BR1996" s="10"/>
      <c r="BU1996" s="66"/>
    </row>
    <row r="1997" spans="22:73" s="6" customFormat="1" x14ac:dyDescent="0.3">
      <c r="V1997" s="21"/>
      <c r="W1997" s="22"/>
      <c r="X1997" s="22"/>
      <c r="Y1997" s="22"/>
      <c r="Z1997" s="22"/>
      <c r="AA1997" s="22"/>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C1997" s="10"/>
      <c r="BD1997" s="10"/>
      <c r="BE1997" s="10"/>
      <c r="BF1997" s="10"/>
      <c r="BG1997" s="10"/>
      <c r="BH1997" s="10"/>
      <c r="BI1997" s="10"/>
      <c r="BL1997" s="10"/>
      <c r="BM1997" s="10"/>
      <c r="BN1997" s="10"/>
      <c r="BO1997" s="10"/>
      <c r="BP1997" s="10"/>
      <c r="BQ1997" s="10"/>
      <c r="BR1997" s="10"/>
      <c r="BU1997" s="66"/>
    </row>
    <row r="1998" spans="22:73" s="6" customFormat="1" x14ac:dyDescent="0.3">
      <c r="V1998" s="21"/>
      <c r="W1998" s="22"/>
      <c r="X1998" s="22"/>
      <c r="Y1998" s="22"/>
      <c r="Z1998" s="22"/>
      <c r="AA1998" s="22"/>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C1998" s="10"/>
      <c r="BD1998" s="10"/>
      <c r="BE1998" s="10"/>
      <c r="BF1998" s="10"/>
      <c r="BG1998" s="10"/>
      <c r="BH1998" s="10"/>
      <c r="BI1998" s="10"/>
      <c r="BL1998" s="10"/>
      <c r="BM1998" s="10"/>
      <c r="BN1998" s="10"/>
      <c r="BO1998" s="10"/>
      <c r="BP1998" s="10"/>
      <c r="BQ1998" s="10"/>
      <c r="BR1998" s="10"/>
      <c r="BU1998" s="66"/>
    </row>
    <row r="1999" spans="22:73" s="6" customFormat="1" x14ac:dyDescent="0.3">
      <c r="V1999" s="21"/>
      <c r="W1999" s="22"/>
      <c r="X1999" s="22"/>
      <c r="Y1999" s="22"/>
      <c r="Z1999" s="22"/>
      <c r="AA1999" s="22"/>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C1999" s="10"/>
      <c r="BD1999" s="10"/>
      <c r="BE1999" s="10"/>
      <c r="BF1999" s="10"/>
      <c r="BG1999" s="10"/>
      <c r="BH1999" s="10"/>
      <c r="BI1999" s="10"/>
      <c r="BL1999" s="10"/>
      <c r="BM1999" s="10"/>
      <c r="BN1999" s="10"/>
      <c r="BO1999" s="10"/>
      <c r="BP1999" s="10"/>
      <c r="BQ1999" s="10"/>
      <c r="BR1999" s="10"/>
      <c r="BU1999" s="66"/>
    </row>
    <row r="2000" spans="22:73" s="6" customFormat="1" x14ac:dyDescent="0.3">
      <c r="V2000" s="21"/>
      <c r="W2000" s="22"/>
      <c r="X2000" s="22"/>
      <c r="Y2000" s="22"/>
      <c r="Z2000" s="22"/>
      <c r="AA2000" s="22"/>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C2000" s="10"/>
      <c r="BD2000" s="10"/>
      <c r="BE2000" s="10"/>
      <c r="BF2000" s="10"/>
      <c r="BG2000" s="10"/>
      <c r="BH2000" s="10"/>
      <c r="BI2000" s="10"/>
      <c r="BL2000" s="10"/>
      <c r="BM2000" s="10"/>
      <c r="BN2000" s="10"/>
      <c r="BO2000" s="10"/>
      <c r="BP2000" s="10"/>
      <c r="BQ2000" s="10"/>
      <c r="BR2000" s="10"/>
      <c r="BU2000" s="66"/>
    </row>
    <row r="2001" spans="22:73" s="6" customFormat="1" x14ac:dyDescent="0.3">
      <c r="V2001" s="21"/>
      <c r="W2001" s="22"/>
      <c r="X2001" s="22"/>
      <c r="Y2001" s="22"/>
      <c r="Z2001" s="22"/>
      <c r="AA2001" s="22"/>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C2001" s="10"/>
      <c r="BD2001" s="10"/>
      <c r="BE2001" s="10"/>
      <c r="BF2001" s="10"/>
      <c r="BG2001" s="10"/>
      <c r="BH2001" s="10"/>
      <c r="BI2001" s="10"/>
      <c r="BL2001" s="10"/>
      <c r="BM2001" s="10"/>
      <c r="BN2001" s="10"/>
      <c r="BO2001" s="10"/>
      <c r="BP2001" s="10"/>
      <c r="BQ2001" s="10"/>
      <c r="BR2001" s="10"/>
      <c r="BU2001" s="66"/>
    </row>
    <row r="2002" spans="22:73" s="6" customFormat="1" x14ac:dyDescent="0.3">
      <c r="V2002" s="21"/>
      <c r="W2002" s="22"/>
      <c r="X2002" s="22"/>
      <c r="Y2002" s="22"/>
      <c r="Z2002" s="22"/>
      <c r="AA2002" s="22"/>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C2002" s="10"/>
      <c r="BD2002" s="10"/>
      <c r="BE2002" s="10"/>
      <c r="BF2002" s="10"/>
      <c r="BG2002" s="10"/>
      <c r="BH2002" s="10"/>
      <c r="BI2002" s="10"/>
      <c r="BL2002" s="10"/>
      <c r="BM2002" s="10"/>
      <c r="BN2002" s="10"/>
      <c r="BO2002" s="10"/>
      <c r="BP2002" s="10"/>
      <c r="BQ2002" s="10"/>
      <c r="BR2002" s="10"/>
      <c r="BU2002" s="66"/>
    </row>
    <row r="2003" spans="22:73" s="6" customFormat="1" x14ac:dyDescent="0.3">
      <c r="V2003" s="21"/>
      <c r="W2003" s="22"/>
      <c r="X2003" s="22"/>
      <c r="Y2003" s="22"/>
      <c r="Z2003" s="22"/>
      <c r="AA2003" s="22"/>
      <c r="AB2003" s="10"/>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C2003" s="10"/>
      <c r="BD2003" s="10"/>
      <c r="BE2003" s="10"/>
      <c r="BF2003" s="10"/>
      <c r="BG2003" s="10"/>
      <c r="BH2003" s="10"/>
      <c r="BI2003" s="10"/>
      <c r="BL2003" s="10"/>
      <c r="BM2003" s="10"/>
      <c r="BN2003" s="10"/>
      <c r="BO2003" s="10"/>
      <c r="BP2003" s="10"/>
      <c r="BQ2003" s="10"/>
      <c r="BR2003" s="10"/>
      <c r="BU2003" s="66"/>
    </row>
    <row r="2004" spans="22:73" s="6" customFormat="1" x14ac:dyDescent="0.3">
      <c r="V2004" s="21"/>
      <c r="W2004" s="22"/>
      <c r="X2004" s="22"/>
      <c r="Y2004" s="22"/>
      <c r="Z2004" s="22"/>
      <c r="AA2004" s="22"/>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C2004" s="10"/>
      <c r="BD2004" s="10"/>
      <c r="BE2004" s="10"/>
      <c r="BF2004" s="10"/>
      <c r="BG2004" s="10"/>
      <c r="BH2004" s="10"/>
      <c r="BI2004" s="10"/>
      <c r="BL2004" s="10"/>
      <c r="BM2004" s="10"/>
      <c r="BN2004" s="10"/>
      <c r="BO2004" s="10"/>
      <c r="BP2004" s="10"/>
      <c r="BQ2004" s="10"/>
      <c r="BR2004" s="10"/>
      <c r="BU2004" s="66"/>
    </row>
    <row r="2005" spans="22:73" s="6" customFormat="1" x14ac:dyDescent="0.3">
      <c r="V2005" s="21"/>
      <c r="W2005" s="22"/>
      <c r="X2005" s="22"/>
      <c r="Y2005" s="22"/>
      <c r="Z2005" s="22"/>
      <c r="AA2005" s="22"/>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C2005" s="10"/>
      <c r="BD2005" s="10"/>
      <c r="BE2005" s="10"/>
      <c r="BF2005" s="10"/>
      <c r="BG2005" s="10"/>
      <c r="BH2005" s="10"/>
      <c r="BI2005" s="10"/>
      <c r="BL2005" s="10"/>
      <c r="BM2005" s="10"/>
      <c r="BN2005" s="10"/>
      <c r="BO2005" s="10"/>
      <c r="BP2005" s="10"/>
      <c r="BQ2005" s="10"/>
      <c r="BR2005" s="10"/>
      <c r="BU2005" s="66"/>
    </row>
    <row r="2006" spans="22:73" s="6" customFormat="1" x14ac:dyDescent="0.3">
      <c r="V2006" s="21"/>
      <c r="W2006" s="22"/>
      <c r="X2006" s="22"/>
      <c r="Y2006" s="22"/>
      <c r="Z2006" s="22"/>
      <c r="AA2006" s="22"/>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C2006" s="10"/>
      <c r="BD2006" s="10"/>
      <c r="BE2006" s="10"/>
      <c r="BF2006" s="10"/>
      <c r="BG2006" s="10"/>
      <c r="BH2006" s="10"/>
      <c r="BI2006" s="10"/>
      <c r="BL2006" s="10"/>
      <c r="BM2006" s="10"/>
      <c r="BN2006" s="10"/>
      <c r="BO2006" s="10"/>
      <c r="BP2006" s="10"/>
      <c r="BQ2006" s="10"/>
      <c r="BR2006" s="10"/>
      <c r="BU2006" s="66"/>
    </row>
    <row r="2007" spans="22:73" s="6" customFormat="1" x14ac:dyDescent="0.3">
      <c r="V2007" s="21"/>
      <c r="W2007" s="22"/>
      <c r="X2007" s="22"/>
      <c r="Y2007" s="22"/>
      <c r="Z2007" s="22"/>
      <c r="AA2007" s="22"/>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C2007" s="10"/>
      <c r="BD2007" s="10"/>
      <c r="BE2007" s="10"/>
      <c r="BF2007" s="10"/>
      <c r="BG2007" s="10"/>
      <c r="BH2007" s="10"/>
      <c r="BI2007" s="10"/>
      <c r="BL2007" s="10"/>
      <c r="BM2007" s="10"/>
      <c r="BN2007" s="10"/>
      <c r="BO2007" s="10"/>
      <c r="BP2007" s="10"/>
      <c r="BQ2007" s="10"/>
      <c r="BR2007" s="10"/>
      <c r="BU2007" s="66"/>
    </row>
    <row r="2008" spans="22:73" s="6" customFormat="1" x14ac:dyDescent="0.3">
      <c r="V2008" s="21"/>
      <c r="W2008" s="22"/>
      <c r="X2008" s="22"/>
      <c r="Y2008" s="22"/>
      <c r="Z2008" s="22"/>
      <c r="AA2008" s="22"/>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C2008" s="10"/>
      <c r="BD2008" s="10"/>
      <c r="BE2008" s="10"/>
      <c r="BF2008" s="10"/>
      <c r="BG2008" s="10"/>
      <c r="BH2008" s="10"/>
      <c r="BI2008" s="10"/>
      <c r="BL2008" s="10"/>
      <c r="BM2008" s="10"/>
      <c r="BN2008" s="10"/>
      <c r="BO2008" s="10"/>
      <c r="BP2008" s="10"/>
      <c r="BQ2008" s="10"/>
      <c r="BR2008" s="10"/>
      <c r="BU2008" s="66"/>
    </row>
    <row r="2009" spans="22:73" s="6" customFormat="1" x14ac:dyDescent="0.3">
      <c r="V2009" s="21"/>
      <c r="W2009" s="22"/>
      <c r="X2009" s="22"/>
      <c r="Y2009" s="22"/>
      <c r="Z2009" s="22"/>
      <c r="AA2009" s="22"/>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C2009" s="10"/>
      <c r="BD2009" s="10"/>
      <c r="BE2009" s="10"/>
      <c r="BF2009" s="10"/>
      <c r="BG2009" s="10"/>
      <c r="BH2009" s="10"/>
      <c r="BI2009" s="10"/>
      <c r="BL2009" s="10"/>
      <c r="BM2009" s="10"/>
      <c r="BN2009" s="10"/>
      <c r="BO2009" s="10"/>
      <c r="BP2009" s="10"/>
      <c r="BQ2009" s="10"/>
      <c r="BR2009" s="10"/>
      <c r="BU2009" s="66"/>
    </row>
    <row r="2010" spans="22:73" s="6" customFormat="1" x14ac:dyDescent="0.3">
      <c r="V2010" s="21"/>
      <c r="W2010" s="22"/>
      <c r="X2010" s="22"/>
      <c r="Y2010" s="22"/>
      <c r="Z2010" s="22"/>
      <c r="AA2010" s="22"/>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C2010" s="10"/>
      <c r="BD2010" s="10"/>
      <c r="BE2010" s="10"/>
      <c r="BF2010" s="10"/>
      <c r="BG2010" s="10"/>
      <c r="BH2010" s="10"/>
      <c r="BI2010" s="10"/>
      <c r="BL2010" s="10"/>
      <c r="BM2010" s="10"/>
      <c r="BN2010" s="10"/>
      <c r="BO2010" s="10"/>
      <c r="BP2010" s="10"/>
      <c r="BQ2010" s="10"/>
      <c r="BR2010" s="10"/>
      <c r="BU2010" s="66"/>
    </row>
    <row r="2011" spans="22:73" s="6" customFormat="1" x14ac:dyDescent="0.3">
      <c r="V2011" s="21"/>
      <c r="W2011" s="22"/>
      <c r="X2011" s="22"/>
      <c r="Y2011" s="22"/>
      <c r="Z2011" s="22"/>
      <c r="AA2011" s="22"/>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C2011" s="10"/>
      <c r="BD2011" s="10"/>
      <c r="BE2011" s="10"/>
      <c r="BF2011" s="10"/>
      <c r="BG2011" s="10"/>
      <c r="BH2011" s="10"/>
      <c r="BI2011" s="10"/>
      <c r="BL2011" s="10"/>
      <c r="BM2011" s="10"/>
      <c r="BN2011" s="10"/>
      <c r="BO2011" s="10"/>
      <c r="BP2011" s="10"/>
      <c r="BQ2011" s="10"/>
      <c r="BR2011" s="10"/>
      <c r="BU2011" s="66"/>
    </row>
    <row r="2012" spans="22:73" s="6" customFormat="1" x14ac:dyDescent="0.3">
      <c r="V2012" s="21"/>
      <c r="W2012" s="22"/>
      <c r="X2012" s="22"/>
      <c r="Y2012" s="22"/>
      <c r="Z2012" s="22"/>
      <c r="AA2012" s="22"/>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C2012" s="10"/>
      <c r="BD2012" s="10"/>
      <c r="BE2012" s="10"/>
      <c r="BF2012" s="10"/>
      <c r="BG2012" s="10"/>
      <c r="BH2012" s="10"/>
      <c r="BI2012" s="10"/>
      <c r="BL2012" s="10"/>
      <c r="BM2012" s="10"/>
      <c r="BN2012" s="10"/>
      <c r="BO2012" s="10"/>
      <c r="BP2012" s="10"/>
      <c r="BQ2012" s="10"/>
      <c r="BR2012" s="10"/>
      <c r="BU2012" s="66"/>
    </row>
    <row r="2013" spans="22:73" s="6" customFormat="1" x14ac:dyDescent="0.3">
      <c r="V2013" s="21"/>
      <c r="W2013" s="22"/>
      <c r="X2013" s="22"/>
      <c r="Y2013" s="22"/>
      <c r="Z2013" s="22"/>
      <c r="AA2013" s="22"/>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C2013" s="10"/>
      <c r="BD2013" s="10"/>
      <c r="BE2013" s="10"/>
      <c r="BF2013" s="10"/>
      <c r="BG2013" s="10"/>
      <c r="BH2013" s="10"/>
      <c r="BI2013" s="10"/>
      <c r="BL2013" s="10"/>
      <c r="BM2013" s="10"/>
      <c r="BN2013" s="10"/>
      <c r="BO2013" s="10"/>
      <c r="BP2013" s="10"/>
      <c r="BQ2013" s="10"/>
      <c r="BR2013" s="10"/>
      <c r="BU2013" s="66"/>
    </row>
    <row r="2014" spans="22:73" s="6" customFormat="1" x14ac:dyDescent="0.3">
      <c r="V2014" s="21"/>
      <c r="W2014" s="22"/>
      <c r="X2014" s="22"/>
      <c r="Y2014" s="22"/>
      <c r="Z2014" s="22"/>
      <c r="AA2014" s="22"/>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C2014" s="10"/>
      <c r="BD2014" s="10"/>
      <c r="BE2014" s="10"/>
      <c r="BF2014" s="10"/>
      <c r="BG2014" s="10"/>
      <c r="BH2014" s="10"/>
      <c r="BI2014" s="10"/>
      <c r="BL2014" s="10"/>
      <c r="BM2014" s="10"/>
      <c r="BN2014" s="10"/>
      <c r="BO2014" s="10"/>
      <c r="BP2014" s="10"/>
      <c r="BQ2014" s="10"/>
      <c r="BR2014" s="10"/>
      <c r="BU2014" s="66"/>
    </row>
    <row r="2015" spans="22:73" s="6" customFormat="1" x14ac:dyDescent="0.3">
      <c r="V2015" s="21"/>
      <c r="W2015" s="22"/>
      <c r="X2015" s="22"/>
      <c r="Y2015" s="22"/>
      <c r="Z2015" s="22"/>
      <c r="AA2015" s="22"/>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C2015" s="10"/>
      <c r="BD2015" s="10"/>
      <c r="BE2015" s="10"/>
      <c r="BF2015" s="10"/>
      <c r="BG2015" s="10"/>
      <c r="BH2015" s="10"/>
      <c r="BI2015" s="10"/>
      <c r="BL2015" s="10"/>
      <c r="BM2015" s="10"/>
      <c r="BN2015" s="10"/>
      <c r="BO2015" s="10"/>
      <c r="BP2015" s="10"/>
      <c r="BQ2015" s="10"/>
      <c r="BR2015" s="10"/>
      <c r="BU2015" s="66"/>
    </row>
    <row r="2016" spans="22:73" s="6" customFormat="1" x14ac:dyDescent="0.3">
      <c r="V2016" s="21"/>
      <c r="W2016" s="22"/>
      <c r="X2016" s="22"/>
      <c r="Y2016" s="22"/>
      <c r="Z2016" s="22"/>
      <c r="AA2016" s="22"/>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C2016" s="10"/>
      <c r="BD2016" s="10"/>
      <c r="BE2016" s="10"/>
      <c r="BF2016" s="10"/>
      <c r="BG2016" s="10"/>
      <c r="BH2016" s="10"/>
      <c r="BI2016" s="10"/>
      <c r="BL2016" s="10"/>
      <c r="BM2016" s="10"/>
      <c r="BN2016" s="10"/>
      <c r="BO2016" s="10"/>
      <c r="BP2016" s="10"/>
      <c r="BQ2016" s="10"/>
      <c r="BR2016" s="10"/>
      <c r="BU2016" s="66"/>
    </row>
    <row r="2017" spans="22:73" s="6" customFormat="1" x14ac:dyDescent="0.3">
      <c r="V2017" s="21"/>
      <c r="W2017" s="22"/>
      <c r="X2017" s="22"/>
      <c r="Y2017" s="22"/>
      <c r="Z2017" s="22"/>
      <c r="AA2017" s="22"/>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C2017" s="10"/>
      <c r="BD2017" s="10"/>
      <c r="BE2017" s="10"/>
      <c r="BF2017" s="10"/>
      <c r="BG2017" s="10"/>
      <c r="BH2017" s="10"/>
      <c r="BI2017" s="10"/>
      <c r="BL2017" s="10"/>
      <c r="BM2017" s="10"/>
      <c r="BN2017" s="10"/>
      <c r="BO2017" s="10"/>
      <c r="BP2017" s="10"/>
      <c r="BQ2017" s="10"/>
      <c r="BR2017" s="10"/>
      <c r="BU2017" s="66"/>
    </row>
    <row r="2018" spans="22:73" s="6" customFormat="1" x14ac:dyDescent="0.3">
      <c r="V2018" s="21"/>
      <c r="W2018" s="22"/>
      <c r="X2018" s="22"/>
      <c r="Y2018" s="22"/>
      <c r="Z2018" s="22"/>
      <c r="AA2018" s="22"/>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C2018" s="10"/>
      <c r="BD2018" s="10"/>
      <c r="BE2018" s="10"/>
      <c r="BF2018" s="10"/>
      <c r="BG2018" s="10"/>
      <c r="BH2018" s="10"/>
      <c r="BI2018" s="10"/>
      <c r="BL2018" s="10"/>
      <c r="BM2018" s="10"/>
      <c r="BN2018" s="10"/>
      <c r="BO2018" s="10"/>
      <c r="BP2018" s="10"/>
      <c r="BQ2018" s="10"/>
      <c r="BR2018" s="10"/>
      <c r="BU2018" s="66"/>
    </row>
    <row r="2019" spans="22:73" s="6" customFormat="1" x14ac:dyDescent="0.3">
      <c r="V2019" s="21"/>
      <c r="W2019" s="22"/>
      <c r="X2019" s="22"/>
      <c r="Y2019" s="22"/>
      <c r="Z2019" s="22"/>
      <c r="AA2019" s="22"/>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C2019" s="10"/>
      <c r="BD2019" s="10"/>
      <c r="BE2019" s="10"/>
      <c r="BF2019" s="10"/>
      <c r="BG2019" s="10"/>
      <c r="BH2019" s="10"/>
      <c r="BI2019" s="10"/>
      <c r="BL2019" s="10"/>
      <c r="BM2019" s="10"/>
      <c r="BN2019" s="10"/>
      <c r="BO2019" s="10"/>
      <c r="BP2019" s="10"/>
      <c r="BQ2019" s="10"/>
      <c r="BR2019" s="10"/>
      <c r="BU2019" s="66"/>
    </row>
    <row r="2020" spans="22:73" s="6" customFormat="1" x14ac:dyDescent="0.3">
      <c r="V2020" s="21"/>
      <c r="W2020" s="22"/>
      <c r="X2020" s="22"/>
      <c r="Y2020" s="22"/>
      <c r="Z2020" s="22"/>
      <c r="AA2020" s="22"/>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C2020" s="10"/>
      <c r="BD2020" s="10"/>
      <c r="BE2020" s="10"/>
      <c r="BF2020" s="10"/>
      <c r="BG2020" s="10"/>
      <c r="BH2020" s="10"/>
      <c r="BI2020" s="10"/>
      <c r="BL2020" s="10"/>
      <c r="BM2020" s="10"/>
      <c r="BN2020" s="10"/>
      <c r="BO2020" s="10"/>
      <c r="BP2020" s="10"/>
      <c r="BQ2020" s="10"/>
      <c r="BR2020" s="10"/>
      <c r="BU2020" s="66"/>
    </row>
    <row r="2021" spans="22:73" s="6" customFormat="1" x14ac:dyDescent="0.3">
      <c r="V2021" s="21"/>
      <c r="W2021" s="22"/>
      <c r="X2021" s="22"/>
      <c r="Y2021" s="22"/>
      <c r="Z2021" s="22"/>
      <c r="AA2021" s="22"/>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C2021" s="10"/>
      <c r="BD2021" s="10"/>
      <c r="BE2021" s="10"/>
      <c r="BF2021" s="10"/>
      <c r="BG2021" s="10"/>
      <c r="BH2021" s="10"/>
      <c r="BI2021" s="10"/>
      <c r="BL2021" s="10"/>
      <c r="BM2021" s="10"/>
      <c r="BN2021" s="10"/>
      <c r="BO2021" s="10"/>
      <c r="BP2021" s="10"/>
      <c r="BQ2021" s="10"/>
      <c r="BR2021" s="10"/>
      <c r="BU2021" s="66"/>
    </row>
    <row r="2022" spans="22:73" s="6" customFormat="1" x14ac:dyDescent="0.3">
      <c r="V2022" s="21"/>
      <c r="W2022" s="22"/>
      <c r="X2022" s="22"/>
      <c r="Y2022" s="22"/>
      <c r="Z2022" s="22"/>
      <c r="AA2022" s="22"/>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C2022" s="10"/>
      <c r="BD2022" s="10"/>
      <c r="BE2022" s="10"/>
      <c r="BF2022" s="10"/>
      <c r="BG2022" s="10"/>
      <c r="BH2022" s="10"/>
      <c r="BI2022" s="10"/>
      <c r="BL2022" s="10"/>
      <c r="BM2022" s="10"/>
      <c r="BN2022" s="10"/>
      <c r="BO2022" s="10"/>
      <c r="BP2022" s="10"/>
      <c r="BQ2022" s="10"/>
      <c r="BR2022" s="10"/>
      <c r="BU2022" s="66"/>
    </row>
    <row r="2023" spans="22:73" s="6" customFormat="1" x14ac:dyDescent="0.3">
      <c r="V2023" s="21"/>
      <c r="W2023" s="22"/>
      <c r="X2023" s="22"/>
      <c r="Y2023" s="22"/>
      <c r="Z2023" s="22"/>
      <c r="AA2023" s="22"/>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C2023" s="10"/>
      <c r="BD2023" s="10"/>
      <c r="BE2023" s="10"/>
      <c r="BF2023" s="10"/>
      <c r="BG2023" s="10"/>
      <c r="BH2023" s="10"/>
      <c r="BI2023" s="10"/>
      <c r="BL2023" s="10"/>
      <c r="BM2023" s="10"/>
      <c r="BN2023" s="10"/>
      <c r="BO2023" s="10"/>
      <c r="BP2023" s="10"/>
      <c r="BQ2023" s="10"/>
      <c r="BR2023" s="10"/>
      <c r="BU2023" s="66"/>
    </row>
    <row r="2024" spans="22:73" s="6" customFormat="1" x14ac:dyDescent="0.3">
      <c r="V2024" s="21"/>
      <c r="W2024" s="22"/>
      <c r="X2024" s="22"/>
      <c r="Y2024" s="22"/>
      <c r="Z2024" s="22"/>
      <c r="AA2024" s="22"/>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C2024" s="10"/>
      <c r="BD2024" s="10"/>
      <c r="BE2024" s="10"/>
      <c r="BF2024" s="10"/>
      <c r="BG2024" s="10"/>
      <c r="BH2024" s="10"/>
      <c r="BI2024" s="10"/>
      <c r="BL2024" s="10"/>
      <c r="BM2024" s="10"/>
      <c r="BN2024" s="10"/>
      <c r="BO2024" s="10"/>
      <c r="BP2024" s="10"/>
      <c r="BQ2024" s="10"/>
      <c r="BR2024" s="10"/>
      <c r="BU2024" s="66"/>
    </row>
    <row r="2025" spans="22:73" s="6" customFormat="1" x14ac:dyDescent="0.3">
      <c r="V2025" s="21"/>
      <c r="W2025" s="22"/>
      <c r="X2025" s="22"/>
      <c r="Y2025" s="22"/>
      <c r="Z2025" s="22"/>
      <c r="AA2025" s="22"/>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C2025" s="10"/>
      <c r="BD2025" s="10"/>
      <c r="BE2025" s="10"/>
      <c r="BF2025" s="10"/>
      <c r="BG2025" s="10"/>
      <c r="BH2025" s="10"/>
      <c r="BI2025" s="10"/>
      <c r="BL2025" s="10"/>
      <c r="BM2025" s="10"/>
      <c r="BN2025" s="10"/>
      <c r="BO2025" s="10"/>
      <c r="BP2025" s="10"/>
      <c r="BQ2025" s="10"/>
      <c r="BR2025" s="10"/>
      <c r="BU2025" s="66"/>
    </row>
    <row r="2026" spans="22:73" s="6" customFormat="1" x14ac:dyDescent="0.3">
      <c r="V2026" s="21"/>
      <c r="W2026" s="22"/>
      <c r="X2026" s="22"/>
      <c r="Y2026" s="22"/>
      <c r="Z2026" s="22"/>
      <c r="AA2026" s="22"/>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C2026" s="10"/>
      <c r="BD2026" s="10"/>
      <c r="BE2026" s="10"/>
      <c r="BF2026" s="10"/>
      <c r="BG2026" s="10"/>
      <c r="BH2026" s="10"/>
      <c r="BI2026" s="10"/>
      <c r="BL2026" s="10"/>
      <c r="BM2026" s="10"/>
      <c r="BN2026" s="10"/>
      <c r="BO2026" s="10"/>
      <c r="BP2026" s="10"/>
      <c r="BQ2026" s="10"/>
      <c r="BR2026" s="10"/>
      <c r="BU2026" s="66"/>
    </row>
    <row r="2027" spans="22:73" s="6" customFormat="1" x14ac:dyDescent="0.3">
      <c r="V2027" s="21"/>
      <c r="W2027" s="22"/>
      <c r="X2027" s="22"/>
      <c r="Y2027" s="22"/>
      <c r="Z2027" s="22"/>
      <c r="AA2027" s="22"/>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C2027" s="10"/>
      <c r="BD2027" s="10"/>
      <c r="BE2027" s="10"/>
      <c r="BF2027" s="10"/>
      <c r="BG2027" s="10"/>
      <c r="BH2027" s="10"/>
      <c r="BI2027" s="10"/>
      <c r="BL2027" s="10"/>
      <c r="BM2027" s="10"/>
      <c r="BN2027" s="10"/>
      <c r="BO2027" s="10"/>
      <c r="BP2027" s="10"/>
      <c r="BQ2027" s="10"/>
      <c r="BR2027" s="10"/>
      <c r="BU2027" s="66"/>
    </row>
    <row r="2028" spans="22:73" s="6" customFormat="1" x14ac:dyDescent="0.3">
      <c r="V2028" s="21"/>
      <c r="W2028" s="22"/>
      <c r="X2028" s="22"/>
      <c r="Y2028" s="22"/>
      <c r="Z2028" s="22"/>
      <c r="AA2028" s="22"/>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C2028" s="10"/>
      <c r="BD2028" s="10"/>
      <c r="BE2028" s="10"/>
      <c r="BF2028" s="10"/>
      <c r="BG2028" s="10"/>
      <c r="BH2028" s="10"/>
      <c r="BI2028" s="10"/>
      <c r="BL2028" s="10"/>
      <c r="BM2028" s="10"/>
      <c r="BN2028" s="10"/>
      <c r="BO2028" s="10"/>
      <c r="BP2028" s="10"/>
      <c r="BQ2028" s="10"/>
      <c r="BR2028" s="10"/>
      <c r="BU2028" s="66"/>
    </row>
    <row r="2029" spans="22:73" s="6" customFormat="1" x14ac:dyDescent="0.3">
      <c r="V2029" s="21"/>
      <c r="W2029" s="22"/>
      <c r="X2029" s="22"/>
      <c r="Y2029" s="22"/>
      <c r="Z2029" s="22"/>
      <c r="AA2029" s="22"/>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C2029" s="10"/>
      <c r="BD2029" s="10"/>
      <c r="BE2029" s="10"/>
      <c r="BF2029" s="10"/>
      <c r="BG2029" s="10"/>
      <c r="BH2029" s="10"/>
      <c r="BI2029" s="10"/>
      <c r="BL2029" s="10"/>
      <c r="BM2029" s="10"/>
      <c r="BN2029" s="10"/>
      <c r="BO2029" s="10"/>
      <c r="BP2029" s="10"/>
      <c r="BQ2029" s="10"/>
      <c r="BR2029" s="10"/>
      <c r="BU2029" s="66"/>
    </row>
    <row r="2030" spans="22:73" s="6" customFormat="1" x14ac:dyDescent="0.3">
      <c r="V2030" s="21"/>
      <c r="W2030" s="22"/>
      <c r="X2030" s="22"/>
      <c r="Y2030" s="22"/>
      <c r="Z2030" s="22"/>
      <c r="AA2030" s="22"/>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C2030" s="10"/>
      <c r="BD2030" s="10"/>
      <c r="BE2030" s="10"/>
      <c r="BF2030" s="10"/>
      <c r="BG2030" s="10"/>
      <c r="BH2030" s="10"/>
      <c r="BI2030" s="10"/>
      <c r="BL2030" s="10"/>
      <c r="BM2030" s="10"/>
      <c r="BN2030" s="10"/>
      <c r="BO2030" s="10"/>
      <c r="BP2030" s="10"/>
      <c r="BQ2030" s="10"/>
      <c r="BR2030" s="10"/>
      <c r="BU2030" s="66"/>
    </row>
    <row r="2031" spans="22:73" s="6" customFormat="1" x14ac:dyDescent="0.3">
      <c r="V2031" s="21"/>
      <c r="W2031" s="22"/>
      <c r="X2031" s="22"/>
      <c r="Y2031" s="22"/>
      <c r="Z2031" s="22"/>
      <c r="AA2031" s="22"/>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C2031" s="10"/>
      <c r="BD2031" s="10"/>
      <c r="BE2031" s="10"/>
      <c r="BF2031" s="10"/>
      <c r="BG2031" s="10"/>
      <c r="BH2031" s="10"/>
      <c r="BI2031" s="10"/>
      <c r="BL2031" s="10"/>
      <c r="BM2031" s="10"/>
      <c r="BN2031" s="10"/>
      <c r="BO2031" s="10"/>
      <c r="BP2031" s="10"/>
      <c r="BQ2031" s="10"/>
      <c r="BR2031" s="10"/>
      <c r="BU2031" s="66"/>
    </row>
    <row r="2032" spans="22:73" s="6" customFormat="1" x14ac:dyDescent="0.3">
      <c r="V2032" s="21"/>
      <c r="W2032" s="22"/>
      <c r="X2032" s="22"/>
      <c r="Y2032" s="22"/>
      <c r="Z2032" s="22"/>
      <c r="AA2032" s="22"/>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C2032" s="10"/>
      <c r="BD2032" s="10"/>
      <c r="BE2032" s="10"/>
      <c r="BF2032" s="10"/>
      <c r="BG2032" s="10"/>
      <c r="BH2032" s="10"/>
      <c r="BI2032" s="10"/>
      <c r="BL2032" s="10"/>
      <c r="BM2032" s="10"/>
      <c r="BN2032" s="10"/>
      <c r="BO2032" s="10"/>
      <c r="BP2032" s="10"/>
      <c r="BQ2032" s="10"/>
      <c r="BR2032" s="10"/>
      <c r="BU2032" s="66"/>
    </row>
    <row r="2033" spans="22:73" s="6" customFormat="1" x14ac:dyDescent="0.3">
      <c r="V2033" s="21"/>
      <c r="W2033" s="22"/>
      <c r="X2033" s="22"/>
      <c r="Y2033" s="22"/>
      <c r="Z2033" s="22"/>
      <c r="AA2033" s="22"/>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C2033" s="10"/>
      <c r="BD2033" s="10"/>
      <c r="BE2033" s="10"/>
      <c r="BF2033" s="10"/>
      <c r="BG2033" s="10"/>
      <c r="BH2033" s="10"/>
      <c r="BI2033" s="10"/>
      <c r="BL2033" s="10"/>
      <c r="BM2033" s="10"/>
      <c r="BN2033" s="10"/>
      <c r="BO2033" s="10"/>
      <c r="BP2033" s="10"/>
      <c r="BQ2033" s="10"/>
      <c r="BR2033" s="10"/>
      <c r="BU2033" s="66"/>
    </row>
    <row r="2034" spans="22:73" s="6" customFormat="1" x14ac:dyDescent="0.3">
      <c r="V2034" s="21"/>
      <c r="W2034" s="22"/>
      <c r="X2034" s="22"/>
      <c r="Y2034" s="22"/>
      <c r="Z2034" s="22"/>
      <c r="AA2034" s="22"/>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C2034" s="10"/>
      <c r="BD2034" s="10"/>
      <c r="BE2034" s="10"/>
      <c r="BF2034" s="10"/>
      <c r="BG2034" s="10"/>
      <c r="BH2034" s="10"/>
      <c r="BI2034" s="10"/>
      <c r="BL2034" s="10"/>
      <c r="BM2034" s="10"/>
      <c r="BN2034" s="10"/>
      <c r="BO2034" s="10"/>
      <c r="BP2034" s="10"/>
      <c r="BQ2034" s="10"/>
      <c r="BR2034" s="10"/>
      <c r="BU2034" s="66"/>
    </row>
    <row r="2035" spans="22:73" s="6" customFormat="1" x14ac:dyDescent="0.3">
      <c r="V2035" s="21"/>
      <c r="W2035" s="22"/>
      <c r="X2035" s="22"/>
      <c r="Y2035" s="22"/>
      <c r="Z2035" s="22"/>
      <c r="AA2035" s="22"/>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C2035" s="10"/>
      <c r="BD2035" s="10"/>
      <c r="BE2035" s="10"/>
      <c r="BF2035" s="10"/>
      <c r="BG2035" s="10"/>
      <c r="BH2035" s="10"/>
      <c r="BI2035" s="10"/>
      <c r="BL2035" s="10"/>
      <c r="BM2035" s="10"/>
      <c r="BN2035" s="10"/>
      <c r="BO2035" s="10"/>
      <c r="BP2035" s="10"/>
      <c r="BQ2035" s="10"/>
      <c r="BR2035" s="10"/>
      <c r="BU2035" s="66"/>
    </row>
    <row r="2036" spans="22:73" s="6" customFormat="1" x14ac:dyDescent="0.3">
      <c r="V2036" s="21"/>
      <c r="W2036" s="22"/>
      <c r="X2036" s="22"/>
      <c r="Y2036" s="22"/>
      <c r="Z2036" s="22"/>
      <c r="AA2036" s="22"/>
      <c r="AB2036" s="10"/>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C2036" s="10"/>
      <c r="BD2036" s="10"/>
      <c r="BE2036" s="10"/>
      <c r="BF2036" s="10"/>
      <c r="BG2036" s="10"/>
      <c r="BH2036" s="10"/>
      <c r="BI2036" s="10"/>
      <c r="BL2036" s="10"/>
      <c r="BM2036" s="10"/>
      <c r="BN2036" s="10"/>
      <c r="BO2036" s="10"/>
      <c r="BP2036" s="10"/>
      <c r="BQ2036" s="10"/>
      <c r="BR2036" s="10"/>
      <c r="BU2036" s="66"/>
    </row>
    <row r="2037" spans="22:73" s="6" customFormat="1" x14ac:dyDescent="0.3">
      <c r="V2037" s="21"/>
      <c r="W2037" s="22"/>
      <c r="X2037" s="22"/>
      <c r="Y2037" s="22"/>
      <c r="Z2037" s="22"/>
      <c r="AA2037" s="22"/>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C2037" s="10"/>
      <c r="BD2037" s="10"/>
      <c r="BE2037" s="10"/>
      <c r="BF2037" s="10"/>
      <c r="BG2037" s="10"/>
      <c r="BH2037" s="10"/>
      <c r="BI2037" s="10"/>
      <c r="BL2037" s="10"/>
      <c r="BM2037" s="10"/>
      <c r="BN2037" s="10"/>
      <c r="BO2037" s="10"/>
      <c r="BP2037" s="10"/>
      <c r="BQ2037" s="10"/>
      <c r="BR2037" s="10"/>
      <c r="BU2037" s="66"/>
    </row>
    <row r="2038" spans="22:73" s="6" customFormat="1" x14ac:dyDescent="0.3">
      <c r="V2038" s="21"/>
      <c r="W2038" s="22"/>
      <c r="X2038" s="22"/>
      <c r="Y2038" s="22"/>
      <c r="Z2038" s="22"/>
      <c r="AA2038" s="22"/>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C2038" s="10"/>
      <c r="BD2038" s="10"/>
      <c r="BE2038" s="10"/>
      <c r="BF2038" s="10"/>
      <c r="BG2038" s="10"/>
      <c r="BH2038" s="10"/>
      <c r="BI2038" s="10"/>
      <c r="BL2038" s="10"/>
      <c r="BM2038" s="10"/>
      <c r="BN2038" s="10"/>
      <c r="BO2038" s="10"/>
      <c r="BP2038" s="10"/>
      <c r="BQ2038" s="10"/>
      <c r="BR2038" s="10"/>
      <c r="BU2038" s="66"/>
    </row>
    <row r="2039" spans="22:73" s="6" customFormat="1" x14ac:dyDescent="0.3">
      <c r="V2039" s="21"/>
      <c r="W2039" s="22"/>
      <c r="X2039" s="22"/>
      <c r="Y2039" s="22"/>
      <c r="Z2039" s="22"/>
      <c r="AA2039" s="22"/>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C2039" s="10"/>
      <c r="BD2039" s="10"/>
      <c r="BE2039" s="10"/>
      <c r="BF2039" s="10"/>
      <c r="BG2039" s="10"/>
      <c r="BH2039" s="10"/>
      <c r="BI2039" s="10"/>
      <c r="BL2039" s="10"/>
      <c r="BM2039" s="10"/>
      <c r="BN2039" s="10"/>
      <c r="BO2039" s="10"/>
      <c r="BP2039" s="10"/>
      <c r="BQ2039" s="10"/>
      <c r="BR2039" s="10"/>
      <c r="BU2039" s="66"/>
    </row>
    <row r="2040" spans="22:73" s="6" customFormat="1" x14ac:dyDescent="0.3">
      <c r="V2040" s="21"/>
      <c r="W2040" s="22"/>
      <c r="X2040" s="22"/>
      <c r="Y2040" s="22"/>
      <c r="Z2040" s="22"/>
      <c r="AA2040" s="22"/>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C2040" s="10"/>
      <c r="BD2040" s="10"/>
      <c r="BE2040" s="10"/>
      <c r="BF2040" s="10"/>
      <c r="BG2040" s="10"/>
      <c r="BH2040" s="10"/>
      <c r="BI2040" s="10"/>
      <c r="BL2040" s="10"/>
      <c r="BM2040" s="10"/>
      <c r="BN2040" s="10"/>
      <c r="BO2040" s="10"/>
      <c r="BP2040" s="10"/>
      <c r="BQ2040" s="10"/>
      <c r="BR2040" s="10"/>
      <c r="BU2040" s="66"/>
    </row>
    <row r="2041" spans="22:73" s="6" customFormat="1" x14ac:dyDescent="0.3">
      <c r="V2041" s="21"/>
      <c r="W2041" s="22"/>
      <c r="X2041" s="22"/>
      <c r="Y2041" s="22"/>
      <c r="Z2041" s="22"/>
      <c r="AA2041" s="22"/>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C2041" s="10"/>
      <c r="BD2041" s="10"/>
      <c r="BE2041" s="10"/>
      <c r="BF2041" s="10"/>
      <c r="BG2041" s="10"/>
      <c r="BH2041" s="10"/>
      <c r="BI2041" s="10"/>
      <c r="BL2041" s="10"/>
      <c r="BM2041" s="10"/>
      <c r="BN2041" s="10"/>
      <c r="BO2041" s="10"/>
      <c r="BP2041" s="10"/>
      <c r="BQ2041" s="10"/>
      <c r="BR2041" s="10"/>
      <c r="BU2041" s="66"/>
    </row>
    <row r="2042" spans="22:73" s="6" customFormat="1" x14ac:dyDescent="0.3">
      <c r="V2042" s="21"/>
      <c r="W2042" s="22"/>
      <c r="X2042" s="22"/>
      <c r="Y2042" s="22"/>
      <c r="Z2042" s="22"/>
      <c r="AA2042" s="22"/>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C2042" s="10"/>
      <c r="BD2042" s="10"/>
      <c r="BE2042" s="10"/>
      <c r="BF2042" s="10"/>
      <c r="BG2042" s="10"/>
      <c r="BH2042" s="10"/>
      <c r="BI2042" s="10"/>
      <c r="BL2042" s="10"/>
      <c r="BM2042" s="10"/>
      <c r="BN2042" s="10"/>
      <c r="BO2042" s="10"/>
      <c r="BP2042" s="10"/>
      <c r="BQ2042" s="10"/>
      <c r="BR2042" s="10"/>
      <c r="BU2042" s="66"/>
    </row>
    <row r="2043" spans="22:73" s="6" customFormat="1" x14ac:dyDescent="0.3">
      <c r="V2043" s="21"/>
      <c r="W2043" s="22"/>
      <c r="X2043" s="22"/>
      <c r="Y2043" s="22"/>
      <c r="Z2043" s="22"/>
      <c r="AA2043" s="22"/>
      <c r="AB2043" s="10"/>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C2043" s="10"/>
      <c r="BD2043" s="10"/>
      <c r="BE2043" s="10"/>
      <c r="BF2043" s="10"/>
      <c r="BG2043" s="10"/>
      <c r="BH2043" s="10"/>
      <c r="BI2043" s="10"/>
      <c r="BL2043" s="10"/>
      <c r="BM2043" s="10"/>
      <c r="BN2043" s="10"/>
      <c r="BO2043" s="10"/>
      <c r="BP2043" s="10"/>
      <c r="BQ2043" s="10"/>
      <c r="BR2043" s="10"/>
      <c r="BU2043" s="66"/>
    </row>
    <row r="2044" spans="22:73" s="6" customFormat="1" x14ac:dyDescent="0.3">
      <c r="V2044" s="21"/>
      <c r="W2044" s="22"/>
      <c r="X2044" s="22"/>
      <c r="Y2044" s="22"/>
      <c r="Z2044" s="22"/>
      <c r="AA2044" s="22"/>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C2044" s="10"/>
      <c r="BD2044" s="10"/>
      <c r="BE2044" s="10"/>
      <c r="BF2044" s="10"/>
      <c r="BG2044" s="10"/>
      <c r="BH2044" s="10"/>
      <c r="BI2044" s="10"/>
      <c r="BL2044" s="10"/>
      <c r="BM2044" s="10"/>
      <c r="BN2044" s="10"/>
      <c r="BO2044" s="10"/>
      <c r="BP2044" s="10"/>
      <c r="BQ2044" s="10"/>
      <c r="BR2044" s="10"/>
      <c r="BU2044" s="66"/>
    </row>
    <row r="2045" spans="22:73" s="6" customFormat="1" x14ac:dyDescent="0.3">
      <c r="V2045" s="21"/>
      <c r="W2045" s="22"/>
      <c r="X2045" s="22"/>
      <c r="Y2045" s="22"/>
      <c r="Z2045" s="22"/>
      <c r="AA2045" s="22"/>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C2045" s="10"/>
      <c r="BD2045" s="10"/>
      <c r="BE2045" s="10"/>
      <c r="BF2045" s="10"/>
      <c r="BG2045" s="10"/>
      <c r="BH2045" s="10"/>
      <c r="BI2045" s="10"/>
      <c r="BL2045" s="10"/>
      <c r="BM2045" s="10"/>
      <c r="BN2045" s="10"/>
      <c r="BO2045" s="10"/>
      <c r="BP2045" s="10"/>
      <c r="BQ2045" s="10"/>
      <c r="BR2045" s="10"/>
      <c r="BU2045" s="66"/>
    </row>
    <row r="2046" spans="22:73" s="6" customFormat="1" x14ac:dyDescent="0.3">
      <c r="V2046" s="21"/>
      <c r="W2046" s="22"/>
      <c r="X2046" s="22"/>
      <c r="Y2046" s="22"/>
      <c r="Z2046" s="22"/>
      <c r="AA2046" s="22"/>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C2046" s="10"/>
      <c r="BD2046" s="10"/>
      <c r="BE2046" s="10"/>
      <c r="BF2046" s="10"/>
      <c r="BG2046" s="10"/>
      <c r="BH2046" s="10"/>
      <c r="BI2046" s="10"/>
      <c r="BL2046" s="10"/>
      <c r="BM2046" s="10"/>
      <c r="BN2046" s="10"/>
      <c r="BO2046" s="10"/>
      <c r="BP2046" s="10"/>
      <c r="BQ2046" s="10"/>
      <c r="BR2046" s="10"/>
      <c r="BU2046" s="66"/>
    </row>
    <row r="2047" spans="22:73" s="6" customFormat="1" x14ac:dyDescent="0.3">
      <c r="V2047" s="21"/>
      <c r="W2047" s="22"/>
      <c r="X2047" s="22"/>
      <c r="Y2047" s="22"/>
      <c r="Z2047" s="22"/>
      <c r="AA2047" s="22"/>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C2047" s="10"/>
      <c r="BD2047" s="10"/>
      <c r="BE2047" s="10"/>
      <c r="BF2047" s="10"/>
      <c r="BG2047" s="10"/>
      <c r="BH2047" s="10"/>
      <c r="BI2047" s="10"/>
      <c r="BL2047" s="10"/>
      <c r="BM2047" s="10"/>
      <c r="BN2047" s="10"/>
      <c r="BO2047" s="10"/>
      <c r="BP2047" s="10"/>
      <c r="BQ2047" s="10"/>
      <c r="BR2047" s="10"/>
      <c r="BU2047" s="66"/>
    </row>
    <row r="2048" spans="22:73" s="6" customFormat="1" x14ac:dyDescent="0.3">
      <c r="V2048" s="21"/>
      <c r="W2048" s="22"/>
      <c r="X2048" s="22"/>
      <c r="Y2048" s="22"/>
      <c r="Z2048" s="22"/>
      <c r="AA2048" s="22"/>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C2048" s="10"/>
      <c r="BD2048" s="10"/>
      <c r="BE2048" s="10"/>
      <c r="BF2048" s="10"/>
      <c r="BG2048" s="10"/>
      <c r="BH2048" s="10"/>
      <c r="BI2048" s="10"/>
      <c r="BL2048" s="10"/>
      <c r="BM2048" s="10"/>
      <c r="BN2048" s="10"/>
      <c r="BO2048" s="10"/>
      <c r="BP2048" s="10"/>
      <c r="BQ2048" s="10"/>
      <c r="BR2048" s="10"/>
      <c r="BU2048" s="66"/>
    </row>
    <row r="2049" spans="22:73" s="6" customFormat="1" x14ac:dyDescent="0.3">
      <c r="V2049" s="21"/>
      <c r="W2049" s="22"/>
      <c r="X2049" s="22"/>
      <c r="Y2049" s="22"/>
      <c r="Z2049" s="22"/>
      <c r="AA2049" s="22"/>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C2049" s="10"/>
      <c r="BD2049" s="10"/>
      <c r="BE2049" s="10"/>
      <c r="BF2049" s="10"/>
      <c r="BG2049" s="10"/>
      <c r="BH2049" s="10"/>
      <c r="BI2049" s="10"/>
      <c r="BL2049" s="10"/>
      <c r="BM2049" s="10"/>
      <c r="BN2049" s="10"/>
      <c r="BO2049" s="10"/>
      <c r="BP2049" s="10"/>
      <c r="BQ2049" s="10"/>
      <c r="BR2049" s="10"/>
      <c r="BU2049" s="66"/>
    </row>
    <row r="2050" spans="22:73" s="6" customFormat="1" x14ac:dyDescent="0.3">
      <c r="V2050" s="21"/>
      <c r="W2050" s="22"/>
      <c r="X2050" s="22"/>
      <c r="Y2050" s="22"/>
      <c r="Z2050" s="22"/>
      <c r="AA2050" s="22"/>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C2050" s="10"/>
      <c r="BD2050" s="10"/>
      <c r="BE2050" s="10"/>
      <c r="BF2050" s="10"/>
      <c r="BG2050" s="10"/>
      <c r="BH2050" s="10"/>
      <c r="BI2050" s="10"/>
      <c r="BL2050" s="10"/>
      <c r="BM2050" s="10"/>
      <c r="BN2050" s="10"/>
      <c r="BO2050" s="10"/>
      <c r="BP2050" s="10"/>
      <c r="BQ2050" s="10"/>
      <c r="BR2050" s="10"/>
      <c r="BU2050" s="66"/>
    </row>
    <row r="2051" spans="22:73" s="6" customFormat="1" x14ac:dyDescent="0.3">
      <c r="V2051" s="21"/>
      <c r="W2051" s="22"/>
      <c r="X2051" s="22"/>
      <c r="Y2051" s="22"/>
      <c r="Z2051" s="22"/>
      <c r="AA2051" s="22"/>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C2051" s="10"/>
      <c r="BD2051" s="10"/>
      <c r="BE2051" s="10"/>
      <c r="BF2051" s="10"/>
      <c r="BG2051" s="10"/>
      <c r="BH2051" s="10"/>
      <c r="BI2051" s="10"/>
      <c r="BL2051" s="10"/>
      <c r="BM2051" s="10"/>
      <c r="BN2051" s="10"/>
      <c r="BO2051" s="10"/>
      <c r="BP2051" s="10"/>
      <c r="BQ2051" s="10"/>
      <c r="BR2051" s="10"/>
      <c r="BU2051" s="66"/>
    </row>
    <row r="2052" spans="22:73" s="6" customFormat="1" x14ac:dyDescent="0.3">
      <c r="V2052" s="21"/>
      <c r="W2052" s="22"/>
      <c r="X2052" s="22"/>
      <c r="Y2052" s="22"/>
      <c r="Z2052" s="22"/>
      <c r="AA2052" s="22"/>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C2052" s="10"/>
      <c r="BD2052" s="10"/>
      <c r="BE2052" s="10"/>
      <c r="BF2052" s="10"/>
      <c r="BG2052" s="10"/>
      <c r="BH2052" s="10"/>
      <c r="BI2052" s="10"/>
      <c r="BL2052" s="10"/>
      <c r="BM2052" s="10"/>
      <c r="BN2052" s="10"/>
      <c r="BO2052" s="10"/>
      <c r="BP2052" s="10"/>
      <c r="BQ2052" s="10"/>
      <c r="BR2052" s="10"/>
      <c r="BU2052" s="66"/>
    </row>
    <row r="2053" spans="22:73" s="6" customFormat="1" x14ac:dyDescent="0.3">
      <c r="V2053" s="21"/>
      <c r="W2053" s="22"/>
      <c r="X2053" s="22"/>
      <c r="Y2053" s="22"/>
      <c r="Z2053" s="22"/>
      <c r="AA2053" s="22"/>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C2053" s="10"/>
      <c r="BD2053" s="10"/>
      <c r="BE2053" s="10"/>
      <c r="BF2053" s="10"/>
      <c r="BG2053" s="10"/>
      <c r="BH2053" s="10"/>
      <c r="BI2053" s="10"/>
      <c r="BL2053" s="10"/>
      <c r="BM2053" s="10"/>
      <c r="BN2053" s="10"/>
      <c r="BO2053" s="10"/>
      <c r="BP2053" s="10"/>
      <c r="BQ2053" s="10"/>
      <c r="BR2053" s="10"/>
      <c r="BU2053" s="66"/>
    </row>
    <row r="2054" spans="22:73" s="6" customFormat="1" x14ac:dyDescent="0.3">
      <c r="V2054" s="21"/>
      <c r="W2054" s="22"/>
      <c r="X2054" s="22"/>
      <c r="Y2054" s="22"/>
      <c r="Z2054" s="22"/>
      <c r="AA2054" s="22"/>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C2054" s="10"/>
      <c r="BD2054" s="10"/>
      <c r="BE2054" s="10"/>
      <c r="BF2054" s="10"/>
      <c r="BG2054" s="10"/>
      <c r="BH2054" s="10"/>
      <c r="BI2054" s="10"/>
      <c r="BL2054" s="10"/>
      <c r="BM2054" s="10"/>
      <c r="BN2054" s="10"/>
      <c r="BO2054" s="10"/>
      <c r="BP2054" s="10"/>
      <c r="BQ2054" s="10"/>
      <c r="BR2054" s="10"/>
      <c r="BU2054" s="66"/>
    </row>
    <row r="2055" spans="22:73" s="6" customFormat="1" x14ac:dyDescent="0.3">
      <c r="V2055" s="21"/>
      <c r="W2055" s="22"/>
      <c r="X2055" s="22"/>
      <c r="Y2055" s="22"/>
      <c r="Z2055" s="22"/>
      <c r="AA2055" s="22"/>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C2055" s="10"/>
      <c r="BD2055" s="10"/>
      <c r="BE2055" s="10"/>
      <c r="BF2055" s="10"/>
      <c r="BG2055" s="10"/>
      <c r="BH2055" s="10"/>
      <c r="BI2055" s="10"/>
      <c r="BL2055" s="10"/>
      <c r="BM2055" s="10"/>
      <c r="BN2055" s="10"/>
      <c r="BO2055" s="10"/>
      <c r="BP2055" s="10"/>
      <c r="BQ2055" s="10"/>
      <c r="BR2055" s="10"/>
      <c r="BU2055" s="66"/>
    </row>
    <row r="2056" spans="22:73" s="6" customFormat="1" x14ac:dyDescent="0.3">
      <c r="V2056" s="21"/>
      <c r="W2056" s="22"/>
      <c r="X2056" s="22"/>
      <c r="Y2056" s="22"/>
      <c r="Z2056" s="22"/>
      <c r="AA2056" s="22"/>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C2056" s="10"/>
      <c r="BD2056" s="10"/>
      <c r="BE2056" s="10"/>
      <c r="BF2056" s="10"/>
      <c r="BG2056" s="10"/>
      <c r="BH2056" s="10"/>
      <c r="BI2056" s="10"/>
      <c r="BL2056" s="10"/>
      <c r="BM2056" s="10"/>
      <c r="BN2056" s="10"/>
      <c r="BO2056" s="10"/>
      <c r="BP2056" s="10"/>
      <c r="BQ2056" s="10"/>
      <c r="BR2056" s="10"/>
      <c r="BU2056" s="66"/>
    </row>
    <row r="2057" spans="22:73" s="6" customFormat="1" x14ac:dyDescent="0.3">
      <c r="V2057" s="21"/>
      <c r="W2057" s="22"/>
      <c r="X2057" s="22"/>
      <c r="Y2057" s="22"/>
      <c r="Z2057" s="22"/>
      <c r="AA2057" s="22"/>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C2057" s="10"/>
      <c r="BD2057" s="10"/>
      <c r="BE2057" s="10"/>
      <c r="BF2057" s="10"/>
      <c r="BG2057" s="10"/>
      <c r="BH2057" s="10"/>
      <c r="BI2057" s="10"/>
      <c r="BL2057" s="10"/>
      <c r="BM2057" s="10"/>
      <c r="BN2057" s="10"/>
      <c r="BO2057" s="10"/>
      <c r="BP2057" s="10"/>
      <c r="BQ2057" s="10"/>
      <c r="BR2057" s="10"/>
      <c r="BU2057" s="66"/>
    </row>
    <row r="2058" spans="22:73" s="6" customFormat="1" x14ac:dyDescent="0.3">
      <c r="V2058" s="21"/>
      <c r="W2058" s="22"/>
      <c r="X2058" s="22"/>
      <c r="Y2058" s="22"/>
      <c r="Z2058" s="22"/>
      <c r="AA2058" s="22"/>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C2058" s="10"/>
      <c r="BD2058" s="10"/>
      <c r="BE2058" s="10"/>
      <c r="BF2058" s="10"/>
      <c r="BG2058" s="10"/>
      <c r="BH2058" s="10"/>
      <c r="BI2058" s="10"/>
      <c r="BL2058" s="10"/>
      <c r="BM2058" s="10"/>
      <c r="BN2058" s="10"/>
      <c r="BO2058" s="10"/>
      <c r="BP2058" s="10"/>
      <c r="BQ2058" s="10"/>
      <c r="BR2058" s="10"/>
      <c r="BU2058" s="66"/>
    </row>
    <row r="2059" spans="22:73" s="6" customFormat="1" x14ac:dyDescent="0.3">
      <c r="V2059" s="21"/>
      <c r="W2059" s="22"/>
      <c r="X2059" s="22"/>
      <c r="Y2059" s="22"/>
      <c r="Z2059" s="22"/>
      <c r="AA2059" s="22"/>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C2059" s="10"/>
      <c r="BD2059" s="10"/>
      <c r="BE2059" s="10"/>
      <c r="BF2059" s="10"/>
      <c r="BG2059" s="10"/>
      <c r="BH2059" s="10"/>
      <c r="BI2059" s="10"/>
      <c r="BL2059" s="10"/>
      <c r="BM2059" s="10"/>
      <c r="BN2059" s="10"/>
      <c r="BO2059" s="10"/>
      <c r="BP2059" s="10"/>
      <c r="BQ2059" s="10"/>
      <c r="BR2059" s="10"/>
      <c r="BU2059" s="66"/>
    </row>
    <row r="2060" spans="22:73" s="6" customFormat="1" x14ac:dyDescent="0.3">
      <c r="V2060" s="21"/>
      <c r="W2060" s="22"/>
      <c r="X2060" s="22"/>
      <c r="Y2060" s="22"/>
      <c r="Z2060" s="22"/>
      <c r="AA2060" s="22"/>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C2060" s="10"/>
      <c r="BD2060" s="10"/>
      <c r="BE2060" s="10"/>
      <c r="BF2060" s="10"/>
      <c r="BG2060" s="10"/>
      <c r="BH2060" s="10"/>
      <c r="BI2060" s="10"/>
      <c r="BL2060" s="10"/>
      <c r="BM2060" s="10"/>
      <c r="BN2060" s="10"/>
      <c r="BO2060" s="10"/>
      <c r="BP2060" s="10"/>
      <c r="BQ2060" s="10"/>
      <c r="BR2060" s="10"/>
      <c r="BU2060" s="66"/>
    </row>
    <row r="2061" spans="22:73" s="6" customFormat="1" x14ac:dyDescent="0.3">
      <c r="V2061" s="21"/>
      <c r="W2061" s="22"/>
      <c r="X2061" s="22"/>
      <c r="Y2061" s="22"/>
      <c r="Z2061" s="22"/>
      <c r="AA2061" s="22"/>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C2061" s="10"/>
      <c r="BD2061" s="10"/>
      <c r="BE2061" s="10"/>
      <c r="BF2061" s="10"/>
      <c r="BG2061" s="10"/>
      <c r="BH2061" s="10"/>
      <c r="BI2061" s="10"/>
      <c r="BL2061" s="10"/>
      <c r="BM2061" s="10"/>
      <c r="BN2061" s="10"/>
      <c r="BO2061" s="10"/>
      <c r="BP2061" s="10"/>
      <c r="BQ2061" s="10"/>
      <c r="BR2061" s="10"/>
      <c r="BU2061" s="66"/>
    </row>
    <row r="2062" spans="22:73" s="6" customFormat="1" x14ac:dyDescent="0.3">
      <c r="V2062" s="21"/>
      <c r="W2062" s="22"/>
      <c r="X2062" s="22"/>
      <c r="Y2062" s="22"/>
      <c r="Z2062" s="22"/>
      <c r="AA2062" s="22"/>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C2062" s="10"/>
      <c r="BD2062" s="10"/>
      <c r="BE2062" s="10"/>
      <c r="BF2062" s="10"/>
      <c r="BG2062" s="10"/>
      <c r="BH2062" s="10"/>
      <c r="BI2062" s="10"/>
      <c r="BL2062" s="10"/>
      <c r="BM2062" s="10"/>
      <c r="BN2062" s="10"/>
      <c r="BO2062" s="10"/>
      <c r="BP2062" s="10"/>
      <c r="BQ2062" s="10"/>
      <c r="BR2062" s="10"/>
      <c r="BU2062" s="66"/>
    </row>
    <row r="2063" spans="22:73" s="6" customFormat="1" x14ac:dyDescent="0.3">
      <c r="V2063" s="21"/>
      <c r="W2063" s="22"/>
      <c r="X2063" s="22"/>
      <c r="Y2063" s="22"/>
      <c r="Z2063" s="22"/>
      <c r="AA2063" s="22"/>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C2063" s="10"/>
      <c r="BD2063" s="10"/>
      <c r="BE2063" s="10"/>
      <c r="BF2063" s="10"/>
      <c r="BG2063" s="10"/>
      <c r="BH2063" s="10"/>
      <c r="BI2063" s="10"/>
      <c r="BL2063" s="10"/>
      <c r="BM2063" s="10"/>
      <c r="BN2063" s="10"/>
      <c r="BO2063" s="10"/>
      <c r="BP2063" s="10"/>
      <c r="BQ2063" s="10"/>
      <c r="BR2063" s="10"/>
      <c r="BU2063" s="66"/>
    </row>
    <row r="2064" spans="22:73" s="6" customFormat="1" x14ac:dyDescent="0.3">
      <c r="V2064" s="21"/>
      <c r="W2064" s="22"/>
      <c r="X2064" s="22"/>
      <c r="Y2064" s="22"/>
      <c r="Z2064" s="22"/>
      <c r="AA2064" s="22"/>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C2064" s="10"/>
      <c r="BD2064" s="10"/>
      <c r="BE2064" s="10"/>
      <c r="BF2064" s="10"/>
      <c r="BG2064" s="10"/>
      <c r="BH2064" s="10"/>
      <c r="BI2064" s="10"/>
      <c r="BL2064" s="10"/>
      <c r="BM2064" s="10"/>
      <c r="BN2064" s="10"/>
      <c r="BO2064" s="10"/>
      <c r="BP2064" s="10"/>
      <c r="BQ2064" s="10"/>
      <c r="BR2064" s="10"/>
      <c r="BU2064" s="66"/>
    </row>
    <row r="2065" spans="22:73" s="6" customFormat="1" x14ac:dyDescent="0.3">
      <c r="V2065" s="21"/>
      <c r="W2065" s="22"/>
      <c r="X2065" s="22"/>
      <c r="Y2065" s="22"/>
      <c r="Z2065" s="22"/>
      <c r="AA2065" s="22"/>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C2065" s="10"/>
      <c r="BD2065" s="10"/>
      <c r="BE2065" s="10"/>
      <c r="BF2065" s="10"/>
      <c r="BG2065" s="10"/>
      <c r="BH2065" s="10"/>
      <c r="BI2065" s="10"/>
      <c r="BL2065" s="10"/>
      <c r="BM2065" s="10"/>
      <c r="BN2065" s="10"/>
      <c r="BO2065" s="10"/>
      <c r="BP2065" s="10"/>
      <c r="BQ2065" s="10"/>
      <c r="BR2065" s="10"/>
      <c r="BU2065" s="66"/>
    </row>
    <row r="2066" spans="22:73" s="6" customFormat="1" x14ac:dyDescent="0.3">
      <c r="V2066" s="21"/>
      <c r="W2066" s="22"/>
      <c r="X2066" s="22"/>
      <c r="Y2066" s="22"/>
      <c r="Z2066" s="22"/>
      <c r="AA2066" s="22"/>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C2066" s="10"/>
      <c r="BD2066" s="10"/>
      <c r="BE2066" s="10"/>
      <c r="BF2066" s="10"/>
      <c r="BG2066" s="10"/>
      <c r="BH2066" s="10"/>
      <c r="BI2066" s="10"/>
      <c r="BL2066" s="10"/>
      <c r="BM2066" s="10"/>
      <c r="BN2066" s="10"/>
      <c r="BO2066" s="10"/>
      <c r="BP2066" s="10"/>
      <c r="BQ2066" s="10"/>
      <c r="BR2066" s="10"/>
      <c r="BU2066" s="66"/>
    </row>
    <row r="2067" spans="22:73" s="6" customFormat="1" x14ac:dyDescent="0.3">
      <c r="V2067" s="21"/>
      <c r="W2067" s="22"/>
      <c r="X2067" s="22"/>
      <c r="Y2067" s="22"/>
      <c r="Z2067" s="22"/>
      <c r="AA2067" s="22"/>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C2067" s="10"/>
      <c r="BD2067" s="10"/>
      <c r="BE2067" s="10"/>
      <c r="BF2067" s="10"/>
      <c r="BG2067" s="10"/>
      <c r="BH2067" s="10"/>
      <c r="BI2067" s="10"/>
      <c r="BL2067" s="10"/>
      <c r="BM2067" s="10"/>
      <c r="BN2067" s="10"/>
      <c r="BO2067" s="10"/>
      <c r="BP2067" s="10"/>
      <c r="BQ2067" s="10"/>
      <c r="BR2067" s="10"/>
      <c r="BU2067" s="66"/>
    </row>
    <row r="2068" spans="22:73" s="6" customFormat="1" x14ac:dyDescent="0.3">
      <c r="V2068" s="21"/>
      <c r="W2068" s="22"/>
      <c r="X2068" s="22"/>
      <c r="Y2068" s="22"/>
      <c r="Z2068" s="22"/>
      <c r="AA2068" s="22"/>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C2068" s="10"/>
      <c r="BD2068" s="10"/>
      <c r="BE2068" s="10"/>
      <c r="BF2068" s="10"/>
      <c r="BG2068" s="10"/>
      <c r="BH2068" s="10"/>
      <c r="BI2068" s="10"/>
      <c r="BL2068" s="10"/>
      <c r="BM2068" s="10"/>
      <c r="BN2068" s="10"/>
      <c r="BO2068" s="10"/>
      <c r="BP2068" s="10"/>
      <c r="BQ2068" s="10"/>
      <c r="BR2068" s="10"/>
      <c r="BU2068" s="66"/>
    </row>
    <row r="2069" spans="22:73" s="6" customFormat="1" x14ac:dyDescent="0.3">
      <c r="V2069" s="21"/>
      <c r="W2069" s="22"/>
      <c r="X2069" s="22"/>
      <c r="Y2069" s="22"/>
      <c r="Z2069" s="22"/>
      <c r="AA2069" s="22"/>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C2069" s="10"/>
      <c r="BD2069" s="10"/>
      <c r="BE2069" s="10"/>
      <c r="BF2069" s="10"/>
      <c r="BG2069" s="10"/>
      <c r="BH2069" s="10"/>
      <c r="BI2069" s="10"/>
      <c r="BL2069" s="10"/>
      <c r="BM2069" s="10"/>
      <c r="BN2069" s="10"/>
      <c r="BO2069" s="10"/>
      <c r="BP2069" s="10"/>
      <c r="BQ2069" s="10"/>
      <c r="BR2069" s="10"/>
      <c r="BU2069" s="66"/>
    </row>
    <row r="2070" spans="22:73" s="6" customFormat="1" x14ac:dyDescent="0.3">
      <c r="V2070" s="21"/>
      <c r="W2070" s="22"/>
      <c r="X2070" s="22"/>
      <c r="Y2070" s="22"/>
      <c r="Z2070" s="22"/>
      <c r="AA2070" s="22"/>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C2070" s="10"/>
      <c r="BD2070" s="10"/>
      <c r="BE2070" s="10"/>
      <c r="BF2070" s="10"/>
      <c r="BG2070" s="10"/>
      <c r="BH2070" s="10"/>
      <c r="BI2070" s="10"/>
      <c r="BL2070" s="10"/>
      <c r="BM2070" s="10"/>
      <c r="BN2070" s="10"/>
      <c r="BO2070" s="10"/>
      <c r="BP2070" s="10"/>
      <c r="BQ2070" s="10"/>
      <c r="BR2070" s="10"/>
      <c r="BU2070" s="66"/>
    </row>
    <row r="2071" spans="22:73" s="6" customFormat="1" x14ac:dyDescent="0.3">
      <c r="V2071" s="21"/>
      <c r="W2071" s="22"/>
      <c r="X2071" s="22"/>
      <c r="Y2071" s="22"/>
      <c r="Z2071" s="22"/>
      <c r="AA2071" s="22"/>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C2071" s="10"/>
      <c r="BD2071" s="10"/>
      <c r="BE2071" s="10"/>
      <c r="BF2071" s="10"/>
      <c r="BG2071" s="10"/>
      <c r="BH2071" s="10"/>
      <c r="BI2071" s="10"/>
      <c r="BL2071" s="10"/>
      <c r="BM2071" s="10"/>
      <c r="BN2071" s="10"/>
      <c r="BO2071" s="10"/>
      <c r="BP2071" s="10"/>
      <c r="BQ2071" s="10"/>
      <c r="BR2071" s="10"/>
      <c r="BU2071" s="66"/>
    </row>
    <row r="2072" spans="22:73" s="6" customFormat="1" x14ac:dyDescent="0.3">
      <c r="V2072" s="21"/>
      <c r="W2072" s="22"/>
      <c r="X2072" s="22"/>
      <c r="Y2072" s="22"/>
      <c r="Z2072" s="22"/>
      <c r="AA2072" s="22"/>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C2072" s="10"/>
      <c r="BD2072" s="10"/>
      <c r="BE2072" s="10"/>
      <c r="BF2072" s="10"/>
      <c r="BG2072" s="10"/>
      <c r="BH2072" s="10"/>
      <c r="BI2072" s="10"/>
      <c r="BL2072" s="10"/>
      <c r="BM2072" s="10"/>
      <c r="BN2072" s="10"/>
      <c r="BO2072" s="10"/>
      <c r="BP2072" s="10"/>
      <c r="BQ2072" s="10"/>
      <c r="BR2072" s="10"/>
      <c r="BU2072" s="66"/>
    </row>
    <row r="2073" spans="22:73" s="6" customFormat="1" x14ac:dyDescent="0.3">
      <c r="V2073" s="21"/>
      <c r="W2073" s="22"/>
      <c r="X2073" s="22"/>
      <c r="Y2073" s="22"/>
      <c r="Z2073" s="22"/>
      <c r="AA2073" s="22"/>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C2073" s="10"/>
      <c r="BD2073" s="10"/>
      <c r="BE2073" s="10"/>
      <c r="BF2073" s="10"/>
      <c r="BG2073" s="10"/>
      <c r="BH2073" s="10"/>
      <c r="BI2073" s="10"/>
      <c r="BL2073" s="10"/>
      <c r="BM2073" s="10"/>
      <c r="BN2073" s="10"/>
      <c r="BO2073" s="10"/>
      <c r="BP2073" s="10"/>
      <c r="BQ2073" s="10"/>
      <c r="BR2073" s="10"/>
      <c r="BU2073" s="66"/>
    </row>
    <row r="2074" spans="22:73" s="6" customFormat="1" x14ac:dyDescent="0.3">
      <c r="V2074" s="21"/>
      <c r="W2074" s="22"/>
      <c r="X2074" s="22"/>
      <c r="Y2074" s="22"/>
      <c r="Z2074" s="22"/>
      <c r="AA2074" s="22"/>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C2074" s="10"/>
      <c r="BD2074" s="10"/>
      <c r="BE2074" s="10"/>
      <c r="BF2074" s="10"/>
      <c r="BG2074" s="10"/>
      <c r="BH2074" s="10"/>
      <c r="BI2074" s="10"/>
      <c r="BL2074" s="10"/>
      <c r="BM2074" s="10"/>
      <c r="BN2074" s="10"/>
      <c r="BO2074" s="10"/>
      <c r="BP2074" s="10"/>
      <c r="BQ2074" s="10"/>
      <c r="BR2074" s="10"/>
      <c r="BU2074" s="66"/>
    </row>
    <row r="2075" spans="22:73" s="6" customFormat="1" x14ac:dyDescent="0.3">
      <c r="V2075" s="21"/>
      <c r="W2075" s="22"/>
      <c r="X2075" s="22"/>
      <c r="Y2075" s="22"/>
      <c r="Z2075" s="22"/>
      <c r="AA2075" s="22"/>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C2075" s="10"/>
      <c r="BD2075" s="10"/>
      <c r="BE2075" s="10"/>
      <c r="BF2075" s="10"/>
      <c r="BG2075" s="10"/>
      <c r="BH2075" s="10"/>
      <c r="BI2075" s="10"/>
      <c r="BL2075" s="10"/>
      <c r="BM2075" s="10"/>
      <c r="BN2075" s="10"/>
      <c r="BO2075" s="10"/>
      <c r="BP2075" s="10"/>
      <c r="BQ2075" s="10"/>
      <c r="BR2075" s="10"/>
      <c r="BU2075" s="66"/>
    </row>
    <row r="2076" spans="22:73" s="6" customFormat="1" x14ac:dyDescent="0.3">
      <c r="V2076" s="21"/>
      <c r="W2076" s="22"/>
      <c r="X2076" s="22"/>
      <c r="Y2076" s="22"/>
      <c r="Z2076" s="22"/>
      <c r="AA2076" s="22"/>
      <c r="AB2076" s="10"/>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C2076" s="10"/>
      <c r="BD2076" s="10"/>
      <c r="BE2076" s="10"/>
      <c r="BF2076" s="10"/>
      <c r="BG2076" s="10"/>
      <c r="BH2076" s="10"/>
      <c r="BI2076" s="10"/>
      <c r="BL2076" s="10"/>
      <c r="BM2076" s="10"/>
      <c r="BN2076" s="10"/>
      <c r="BO2076" s="10"/>
      <c r="BP2076" s="10"/>
      <c r="BQ2076" s="10"/>
      <c r="BR2076" s="10"/>
      <c r="BU2076" s="66"/>
    </row>
    <row r="2077" spans="22:73" s="6" customFormat="1" x14ac:dyDescent="0.3">
      <c r="V2077" s="21"/>
      <c r="W2077" s="22"/>
      <c r="X2077" s="22"/>
      <c r="Y2077" s="22"/>
      <c r="Z2077" s="22"/>
      <c r="AA2077" s="22"/>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C2077" s="10"/>
      <c r="BD2077" s="10"/>
      <c r="BE2077" s="10"/>
      <c r="BF2077" s="10"/>
      <c r="BG2077" s="10"/>
      <c r="BH2077" s="10"/>
      <c r="BI2077" s="10"/>
      <c r="BL2077" s="10"/>
      <c r="BM2077" s="10"/>
      <c r="BN2077" s="10"/>
      <c r="BO2077" s="10"/>
      <c r="BP2077" s="10"/>
      <c r="BQ2077" s="10"/>
      <c r="BR2077" s="10"/>
      <c r="BU2077" s="66"/>
    </row>
    <row r="2078" spans="22:73" s="6" customFormat="1" x14ac:dyDescent="0.3">
      <c r="V2078" s="21"/>
      <c r="W2078" s="22"/>
      <c r="X2078" s="22"/>
      <c r="Y2078" s="22"/>
      <c r="Z2078" s="22"/>
      <c r="AA2078" s="22"/>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C2078" s="10"/>
      <c r="BD2078" s="10"/>
      <c r="BE2078" s="10"/>
      <c r="BF2078" s="10"/>
      <c r="BG2078" s="10"/>
      <c r="BH2078" s="10"/>
      <c r="BI2078" s="10"/>
      <c r="BL2078" s="10"/>
      <c r="BM2078" s="10"/>
      <c r="BN2078" s="10"/>
      <c r="BO2078" s="10"/>
      <c r="BP2078" s="10"/>
      <c r="BQ2078" s="10"/>
      <c r="BR2078" s="10"/>
      <c r="BU2078" s="66"/>
    </row>
    <row r="2079" spans="22:73" s="6" customFormat="1" x14ac:dyDescent="0.3">
      <c r="V2079" s="21"/>
      <c r="W2079" s="22"/>
      <c r="X2079" s="22"/>
      <c r="Y2079" s="22"/>
      <c r="Z2079" s="22"/>
      <c r="AA2079" s="22"/>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C2079" s="10"/>
      <c r="BD2079" s="10"/>
      <c r="BE2079" s="10"/>
      <c r="BF2079" s="10"/>
      <c r="BG2079" s="10"/>
      <c r="BH2079" s="10"/>
      <c r="BI2079" s="10"/>
      <c r="BL2079" s="10"/>
      <c r="BM2079" s="10"/>
      <c r="BN2079" s="10"/>
      <c r="BO2079" s="10"/>
      <c r="BP2079" s="10"/>
      <c r="BQ2079" s="10"/>
      <c r="BR2079" s="10"/>
      <c r="BU2079" s="66"/>
    </row>
    <row r="2080" spans="22:73" s="6" customFormat="1" x14ac:dyDescent="0.3">
      <c r="V2080" s="21"/>
      <c r="W2080" s="22"/>
      <c r="X2080" s="22"/>
      <c r="Y2080" s="22"/>
      <c r="Z2080" s="22"/>
      <c r="AA2080" s="22"/>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C2080" s="10"/>
      <c r="BD2080" s="10"/>
      <c r="BE2080" s="10"/>
      <c r="BF2080" s="10"/>
      <c r="BG2080" s="10"/>
      <c r="BH2080" s="10"/>
      <c r="BI2080" s="10"/>
      <c r="BL2080" s="10"/>
      <c r="BM2080" s="10"/>
      <c r="BN2080" s="10"/>
      <c r="BO2080" s="10"/>
      <c r="BP2080" s="10"/>
      <c r="BQ2080" s="10"/>
      <c r="BR2080" s="10"/>
      <c r="BU2080" s="66"/>
    </row>
    <row r="2081" spans="22:73" s="6" customFormat="1" x14ac:dyDescent="0.3">
      <c r="V2081" s="21"/>
      <c r="W2081" s="22"/>
      <c r="X2081" s="22"/>
      <c r="Y2081" s="22"/>
      <c r="Z2081" s="22"/>
      <c r="AA2081" s="22"/>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C2081" s="10"/>
      <c r="BD2081" s="10"/>
      <c r="BE2081" s="10"/>
      <c r="BF2081" s="10"/>
      <c r="BG2081" s="10"/>
      <c r="BH2081" s="10"/>
      <c r="BI2081" s="10"/>
      <c r="BL2081" s="10"/>
      <c r="BM2081" s="10"/>
      <c r="BN2081" s="10"/>
      <c r="BO2081" s="10"/>
      <c r="BP2081" s="10"/>
      <c r="BQ2081" s="10"/>
      <c r="BR2081" s="10"/>
      <c r="BU2081" s="66"/>
    </row>
    <row r="2082" spans="22:73" s="6" customFormat="1" x14ac:dyDescent="0.3">
      <c r="V2082" s="21"/>
      <c r="W2082" s="22"/>
      <c r="X2082" s="22"/>
      <c r="Y2082" s="22"/>
      <c r="Z2082" s="22"/>
      <c r="AA2082" s="22"/>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C2082" s="10"/>
      <c r="BD2082" s="10"/>
      <c r="BE2082" s="10"/>
      <c r="BF2082" s="10"/>
      <c r="BG2082" s="10"/>
      <c r="BH2082" s="10"/>
      <c r="BI2082" s="10"/>
      <c r="BL2082" s="10"/>
      <c r="BM2082" s="10"/>
      <c r="BN2082" s="10"/>
      <c r="BO2082" s="10"/>
      <c r="BP2082" s="10"/>
      <c r="BQ2082" s="10"/>
      <c r="BR2082" s="10"/>
      <c r="BU2082" s="66"/>
    </row>
    <row r="2083" spans="22:73" s="6" customFormat="1" x14ac:dyDescent="0.3">
      <c r="V2083" s="21"/>
      <c r="W2083" s="22"/>
      <c r="X2083" s="22"/>
      <c r="Y2083" s="22"/>
      <c r="Z2083" s="22"/>
      <c r="AA2083" s="22"/>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C2083" s="10"/>
      <c r="BD2083" s="10"/>
      <c r="BE2083" s="10"/>
      <c r="BF2083" s="10"/>
      <c r="BG2083" s="10"/>
      <c r="BH2083" s="10"/>
      <c r="BI2083" s="10"/>
      <c r="BL2083" s="10"/>
      <c r="BM2083" s="10"/>
      <c r="BN2083" s="10"/>
      <c r="BO2083" s="10"/>
      <c r="BP2083" s="10"/>
      <c r="BQ2083" s="10"/>
      <c r="BR2083" s="10"/>
      <c r="BU2083" s="66"/>
    </row>
    <row r="2084" spans="22:73" s="6" customFormat="1" x14ac:dyDescent="0.3">
      <c r="V2084" s="21"/>
      <c r="W2084" s="22"/>
      <c r="X2084" s="22"/>
      <c r="Y2084" s="22"/>
      <c r="Z2084" s="22"/>
      <c r="AA2084" s="22"/>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C2084" s="10"/>
      <c r="BD2084" s="10"/>
      <c r="BE2084" s="10"/>
      <c r="BF2084" s="10"/>
      <c r="BG2084" s="10"/>
      <c r="BH2084" s="10"/>
      <c r="BI2084" s="10"/>
      <c r="BL2084" s="10"/>
      <c r="BM2084" s="10"/>
      <c r="BN2084" s="10"/>
      <c r="BO2084" s="10"/>
      <c r="BP2084" s="10"/>
      <c r="BQ2084" s="10"/>
      <c r="BR2084" s="10"/>
      <c r="BU2084" s="66"/>
    </row>
    <row r="2085" spans="22:73" s="6" customFormat="1" x14ac:dyDescent="0.3">
      <c r="V2085" s="21"/>
      <c r="W2085" s="22"/>
      <c r="X2085" s="22"/>
      <c r="Y2085" s="22"/>
      <c r="Z2085" s="22"/>
      <c r="AA2085" s="22"/>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C2085" s="10"/>
      <c r="BD2085" s="10"/>
      <c r="BE2085" s="10"/>
      <c r="BF2085" s="10"/>
      <c r="BG2085" s="10"/>
      <c r="BH2085" s="10"/>
      <c r="BI2085" s="10"/>
      <c r="BL2085" s="10"/>
      <c r="BM2085" s="10"/>
      <c r="BN2085" s="10"/>
      <c r="BO2085" s="10"/>
      <c r="BP2085" s="10"/>
      <c r="BQ2085" s="10"/>
      <c r="BR2085" s="10"/>
      <c r="BU2085" s="66"/>
    </row>
    <row r="2086" spans="22:73" s="6" customFormat="1" x14ac:dyDescent="0.3">
      <c r="V2086" s="21"/>
      <c r="W2086" s="22"/>
      <c r="X2086" s="22"/>
      <c r="Y2086" s="22"/>
      <c r="Z2086" s="22"/>
      <c r="AA2086" s="22"/>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C2086" s="10"/>
      <c r="BD2086" s="10"/>
      <c r="BE2086" s="10"/>
      <c r="BF2086" s="10"/>
      <c r="BG2086" s="10"/>
      <c r="BH2086" s="10"/>
      <c r="BI2086" s="10"/>
      <c r="BL2086" s="10"/>
      <c r="BM2086" s="10"/>
      <c r="BN2086" s="10"/>
      <c r="BO2086" s="10"/>
      <c r="BP2086" s="10"/>
      <c r="BQ2086" s="10"/>
      <c r="BR2086" s="10"/>
      <c r="BU2086" s="66"/>
    </row>
    <row r="2087" spans="22:73" s="6" customFormat="1" x14ac:dyDescent="0.3">
      <c r="V2087" s="21"/>
      <c r="W2087" s="22"/>
      <c r="X2087" s="22"/>
      <c r="Y2087" s="22"/>
      <c r="Z2087" s="22"/>
      <c r="AA2087" s="22"/>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C2087" s="10"/>
      <c r="BD2087" s="10"/>
      <c r="BE2087" s="10"/>
      <c r="BF2087" s="10"/>
      <c r="BG2087" s="10"/>
      <c r="BH2087" s="10"/>
      <c r="BI2087" s="10"/>
      <c r="BL2087" s="10"/>
      <c r="BM2087" s="10"/>
      <c r="BN2087" s="10"/>
      <c r="BO2087" s="10"/>
      <c r="BP2087" s="10"/>
      <c r="BQ2087" s="10"/>
      <c r="BR2087" s="10"/>
      <c r="BU2087" s="66"/>
    </row>
    <row r="2088" spans="22:73" s="6" customFormat="1" x14ac:dyDescent="0.3">
      <c r="V2088" s="21"/>
      <c r="W2088" s="22"/>
      <c r="X2088" s="22"/>
      <c r="Y2088" s="22"/>
      <c r="Z2088" s="22"/>
      <c r="AA2088" s="22"/>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C2088" s="10"/>
      <c r="BD2088" s="10"/>
      <c r="BE2088" s="10"/>
      <c r="BF2088" s="10"/>
      <c r="BG2088" s="10"/>
      <c r="BH2088" s="10"/>
      <c r="BI2088" s="10"/>
      <c r="BL2088" s="10"/>
      <c r="BM2088" s="10"/>
      <c r="BN2088" s="10"/>
      <c r="BO2088" s="10"/>
      <c r="BP2088" s="10"/>
      <c r="BQ2088" s="10"/>
      <c r="BR2088" s="10"/>
      <c r="BU2088" s="66"/>
    </row>
    <row r="2089" spans="22:73" s="6" customFormat="1" x14ac:dyDescent="0.3">
      <c r="V2089" s="21"/>
      <c r="W2089" s="22"/>
      <c r="X2089" s="22"/>
      <c r="Y2089" s="22"/>
      <c r="Z2089" s="22"/>
      <c r="AA2089" s="22"/>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C2089" s="10"/>
      <c r="BD2089" s="10"/>
      <c r="BE2089" s="10"/>
      <c r="BF2089" s="10"/>
      <c r="BG2089" s="10"/>
      <c r="BH2089" s="10"/>
      <c r="BI2089" s="10"/>
      <c r="BL2089" s="10"/>
      <c r="BM2089" s="10"/>
      <c r="BN2089" s="10"/>
      <c r="BO2089" s="10"/>
      <c r="BP2089" s="10"/>
      <c r="BQ2089" s="10"/>
      <c r="BR2089" s="10"/>
      <c r="BU2089" s="66"/>
    </row>
    <row r="2090" spans="22:73" s="6" customFormat="1" x14ac:dyDescent="0.3">
      <c r="V2090" s="21"/>
      <c r="W2090" s="22"/>
      <c r="X2090" s="22"/>
      <c r="Y2090" s="22"/>
      <c r="Z2090" s="22"/>
      <c r="AA2090" s="22"/>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C2090" s="10"/>
      <c r="BD2090" s="10"/>
      <c r="BE2090" s="10"/>
      <c r="BF2090" s="10"/>
      <c r="BG2090" s="10"/>
      <c r="BH2090" s="10"/>
      <c r="BI2090" s="10"/>
      <c r="BL2090" s="10"/>
      <c r="BM2090" s="10"/>
      <c r="BN2090" s="10"/>
      <c r="BO2090" s="10"/>
      <c r="BP2090" s="10"/>
      <c r="BQ2090" s="10"/>
      <c r="BR2090" s="10"/>
      <c r="BU2090" s="66"/>
    </row>
    <row r="2091" spans="22:73" s="6" customFormat="1" x14ac:dyDescent="0.3">
      <c r="V2091" s="21"/>
      <c r="W2091" s="22"/>
      <c r="X2091" s="22"/>
      <c r="Y2091" s="22"/>
      <c r="Z2091" s="22"/>
      <c r="AA2091" s="22"/>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C2091" s="10"/>
      <c r="BD2091" s="10"/>
      <c r="BE2091" s="10"/>
      <c r="BF2091" s="10"/>
      <c r="BG2091" s="10"/>
      <c r="BH2091" s="10"/>
      <c r="BI2091" s="10"/>
      <c r="BL2091" s="10"/>
      <c r="BM2091" s="10"/>
      <c r="BN2091" s="10"/>
      <c r="BO2091" s="10"/>
      <c r="BP2091" s="10"/>
      <c r="BQ2091" s="10"/>
      <c r="BR2091" s="10"/>
      <c r="BU2091" s="66"/>
    </row>
    <row r="2092" spans="22:73" s="6" customFormat="1" x14ac:dyDescent="0.3">
      <c r="V2092" s="21"/>
      <c r="W2092" s="22"/>
      <c r="X2092" s="22"/>
      <c r="Y2092" s="22"/>
      <c r="Z2092" s="22"/>
      <c r="AA2092" s="22"/>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C2092" s="10"/>
      <c r="BD2092" s="10"/>
      <c r="BE2092" s="10"/>
      <c r="BF2092" s="10"/>
      <c r="BG2092" s="10"/>
      <c r="BH2092" s="10"/>
      <c r="BI2092" s="10"/>
      <c r="BL2092" s="10"/>
      <c r="BM2092" s="10"/>
      <c r="BN2092" s="10"/>
      <c r="BO2092" s="10"/>
      <c r="BP2092" s="10"/>
      <c r="BQ2092" s="10"/>
      <c r="BR2092" s="10"/>
      <c r="BU2092" s="66"/>
    </row>
    <row r="2093" spans="22:73" s="6" customFormat="1" x14ac:dyDescent="0.3">
      <c r="V2093" s="21"/>
      <c r="W2093" s="22"/>
      <c r="X2093" s="22"/>
      <c r="Y2093" s="22"/>
      <c r="Z2093" s="22"/>
      <c r="AA2093" s="22"/>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C2093" s="10"/>
      <c r="BD2093" s="10"/>
      <c r="BE2093" s="10"/>
      <c r="BF2093" s="10"/>
      <c r="BG2093" s="10"/>
      <c r="BH2093" s="10"/>
      <c r="BI2093" s="10"/>
      <c r="BL2093" s="10"/>
      <c r="BM2093" s="10"/>
      <c r="BN2093" s="10"/>
      <c r="BO2093" s="10"/>
      <c r="BP2093" s="10"/>
      <c r="BQ2093" s="10"/>
      <c r="BR2093" s="10"/>
      <c r="BU2093" s="66"/>
    </row>
    <row r="2094" spans="22:73" s="6" customFormat="1" x14ac:dyDescent="0.3">
      <c r="V2094" s="21"/>
      <c r="W2094" s="22"/>
      <c r="X2094" s="22"/>
      <c r="Y2094" s="22"/>
      <c r="Z2094" s="22"/>
      <c r="AA2094" s="22"/>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C2094" s="10"/>
      <c r="BD2094" s="10"/>
      <c r="BE2094" s="10"/>
      <c r="BF2094" s="10"/>
      <c r="BG2094" s="10"/>
      <c r="BH2094" s="10"/>
      <c r="BI2094" s="10"/>
      <c r="BL2094" s="10"/>
      <c r="BM2094" s="10"/>
      <c r="BN2094" s="10"/>
      <c r="BO2094" s="10"/>
      <c r="BP2094" s="10"/>
      <c r="BQ2094" s="10"/>
      <c r="BR2094" s="10"/>
      <c r="BU2094" s="66"/>
    </row>
    <row r="2095" spans="22:73" s="6" customFormat="1" x14ac:dyDescent="0.3">
      <c r="V2095" s="21"/>
      <c r="W2095" s="22"/>
      <c r="X2095" s="22"/>
      <c r="Y2095" s="22"/>
      <c r="Z2095" s="22"/>
      <c r="AA2095" s="22"/>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C2095" s="10"/>
      <c r="BD2095" s="10"/>
      <c r="BE2095" s="10"/>
      <c r="BF2095" s="10"/>
      <c r="BG2095" s="10"/>
      <c r="BH2095" s="10"/>
      <c r="BI2095" s="10"/>
      <c r="BL2095" s="10"/>
      <c r="BM2095" s="10"/>
      <c r="BN2095" s="10"/>
      <c r="BO2095" s="10"/>
      <c r="BP2095" s="10"/>
      <c r="BQ2095" s="10"/>
      <c r="BR2095" s="10"/>
      <c r="BU2095" s="66"/>
    </row>
    <row r="2096" spans="22:73" s="6" customFormat="1" x14ac:dyDescent="0.3">
      <c r="V2096" s="21"/>
      <c r="W2096" s="22"/>
      <c r="X2096" s="22"/>
      <c r="Y2096" s="22"/>
      <c r="Z2096" s="22"/>
      <c r="AA2096" s="22"/>
      <c r="AB2096" s="10"/>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C2096" s="10"/>
      <c r="BD2096" s="10"/>
      <c r="BE2096" s="10"/>
      <c r="BF2096" s="10"/>
      <c r="BG2096" s="10"/>
      <c r="BH2096" s="10"/>
      <c r="BI2096" s="10"/>
      <c r="BL2096" s="10"/>
      <c r="BM2096" s="10"/>
      <c r="BN2096" s="10"/>
      <c r="BO2096" s="10"/>
      <c r="BP2096" s="10"/>
      <c r="BQ2096" s="10"/>
      <c r="BR2096" s="10"/>
      <c r="BU2096" s="66"/>
    </row>
    <row r="2097" spans="22:73" s="6" customFormat="1" x14ac:dyDescent="0.3">
      <c r="V2097" s="21"/>
      <c r="W2097" s="22"/>
      <c r="X2097" s="22"/>
      <c r="Y2097" s="22"/>
      <c r="Z2097" s="22"/>
      <c r="AA2097" s="22"/>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C2097" s="10"/>
      <c r="BD2097" s="10"/>
      <c r="BE2097" s="10"/>
      <c r="BF2097" s="10"/>
      <c r="BG2097" s="10"/>
      <c r="BH2097" s="10"/>
      <c r="BI2097" s="10"/>
      <c r="BL2097" s="10"/>
      <c r="BM2097" s="10"/>
      <c r="BN2097" s="10"/>
      <c r="BO2097" s="10"/>
      <c r="BP2097" s="10"/>
      <c r="BQ2097" s="10"/>
      <c r="BR2097" s="10"/>
      <c r="BU2097" s="66"/>
    </row>
    <row r="2098" spans="22:73" s="6" customFormat="1" x14ac:dyDescent="0.3">
      <c r="V2098" s="21"/>
      <c r="W2098" s="22"/>
      <c r="X2098" s="22"/>
      <c r="Y2098" s="22"/>
      <c r="Z2098" s="22"/>
      <c r="AA2098" s="22"/>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C2098" s="10"/>
      <c r="BD2098" s="10"/>
      <c r="BE2098" s="10"/>
      <c r="BF2098" s="10"/>
      <c r="BG2098" s="10"/>
      <c r="BH2098" s="10"/>
      <c r="BI2098" s="10"/>
      <c r="BL2098" s="10"/>
      <c r="BM2098" s="10"/>
      <c r="BN2098" s="10"/>
      <c r="BO2098" s="10"/>
      <c r="BP2098" s="10"/>
      <c r="BQ2098" s="10"/>
      <c r="BR2098" s="10"/>
      <c r="BU2098" s="66"/>
    </row>
    <row r="2099" spans="22:73" s="6" customFormat="1" x14ac:dyDescent="0.3">
      <c r="V2099" s="21"/>
      <c r="W2099" s="22"/>
      <c r="X2099" s="22"/>
      <c r="Y2099" s="22"/>
      <c r="Z2099" s="22"/>
      <c r="AA2099" s="22"/>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C2099" s="10"/>
      <c r="BD2099" s="10"/>
      <c r="BE2099" s="10"/>
      <c r="BF2099" s="10"/>
      <c r="BG2099" s="10"/>
      <c r="BH2099" s="10"/>
      <c r="BI2099" s="10"/>
      <c r="BL2099" s="10"/>
      <c r="BM2099" s="10"/>
      <c r="BN2099" s="10"/>
      <c r="BO2099" s="10"/>
      <c r="BP2099" s="10"/>
      <c r="BQ2099" s="10"/>
      <c r="BR2099" s="10"/>
      <c r="BU2099" s="66"/>
    </row>
    <row r="2100" spans="22:73" s="6" customFormat="1" x14ac:dyDescent="0.3">
      <c r="V2100" s="21"/>
      <c r="W2100" s="22"/>
      <c r="X2100" s="22"/>
      <c r="Y2100" s="22"/>
      <c r="Z2100" s="22"/>
      <c r="AA2100" s="22"/>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C2100" s="10"/>
      <c r="BD2100" s="10"/>
      <c r="BE2100" s="10"/>
      <c r="BF2100" s="10"/>
      <c r="BG2100" s="10"/>
      <c r="BH2100" s="10"/>
      <c r="BI2100" s="10"/>
      <c r="BL2100" s="10"/>
      <c r="BM2100" s="10"/>
      <c r="BN2100" s="10"/>
      <c r="BO2100" s="10"/>
      <c r="BP2100" s="10"/>
      <c r="BQ2100" s="10"/>
      <c r="BR2100" s="10"/>
      <c r="BU2100" s="66"/>
    </row>
    <row r="2101" spans="22:73" s="6" customFormat="1" x14ac:dyDescent="0.3">
      <c r="V2101" s="21"/>
      <c r="W2101" s="22"/>
      <c r="X2101" s="22"/>
      <c r="Y2101" s="22"/>
      <c r="Z2101" s="22"/>
      <c r="AA2101" s="22"/>
      <c r="AB2101" s="10"/>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C2101" s="10"/>
      <c r="BD2101" s="10"/>
      <c r="BE2101" s="10"/>
      <c r="BF2101" s="10"/>
      <c r="BG2101" s="10"/>
      <c r="BH2101" s="10"/>
      <c r="BI2101" s="10"/>
      <c r="BL2101" s="10"/>
      <c r="BM2101" s="10"/>
      <c r="BN2101" s="10"/>
      <c r="BO2101" s="10"/>
      <c r="BP2101" s="10"/>
      <c r="BQ2101" s="10"/>
      <c r="BR2101" s="10"/>
      <c r="BU2101" s="66"/>
    </row>
    <row r="2102" spans="22:73" s="6" customFormat="1" x14ac:dyDescent="0.3">
      <c r="V2102" s="21"/>
      <c r="W2102" s="22"/>
      <c r="X2102" s="22"/>
      <c r="Y2102" s="22"/>
      <c r="Z2102" s="22"/>
      <c r="AA2102" s="22"/>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C2102" s="10"/>
      <c r="BD2102" s="10"/>
      <c r="BE2102" s="10"/>
      <c r="BF2102" s="10"/>
      <c r="BG2102" s="10"/>
      <c r="BH2102" s="10"/>
      <c r="BI2102" s="10"/>
      <c r="BL2102" s="10"/>
      <c r="BM2102" s="10"/>
      <c r="BN2102" s="10"/>
      <c r="BO2102" s="10"/>
      <c r="BP2102" s="10"/>
      <c r="BQ2102" s="10"/>
      <c r="BR2102" s="10"/>
      <c r="BU2102" s="66"/>
    </row>
    <row r="2103" spans="22:73" s="6" customFormat="1" x14ac:dyDescent="0.3">
      <c r="V2103" s="21"/>
      <c r="W2103" s="22"/>
      <c r="X2103" s="22"/>
      <c r="Y2103" s="22"/>
      <c r="Z2103" s="22"/>
      <c r="AA2103" s="22"/>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C2103" s="10"/>
      <c r="BD2103" s="10"/>
      <c r="BE2103" s="10"/>
      <c r="BF2103" s="10"/>
      <c r="BG2103" s="10"/>
      <c r="BH2103" s="10"/>
      <c r="BI2103" s="10"/>
      <c r="BL2103" s="10"/>
      <c r="BM2103" s="10"/>
      <c r="BN2103" s="10"/>
      <c r="BO2103" s="10"/>
      <c r="BP2103" s="10"/>
      <c r="BQ2103" s="10"/>
      <c r="BR2103" s="10"/>
      <c r="BU2103" s="66"/>
    </row>
    <row r="2104" spans="22:73" s="6" customFormat="1" x14ac:dyDescent="0.3">
      <c r="V2104" s="21"/>
      <c r="W2104" s="22"/>
      <c r="X2104" s="22"/>
      <c r="Y2104" s="22"/>
      <c r="Z2104" s="22"/>
      <c r="AA2104" s="22"/>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C2104" s="10"/>
      <c r="BD2104" s="10"/>
      <c r="BE2104" s="10"/>
      <c r="BF2104" s="10"/>
      <c r="BG2104" s="10"/>
      <c r="BH2104" s="10"/>
      <c r="BI2104" s="10"/>
      <c r="BL2104" s="10"/>
      <c r="BM2104" s="10"/>
      <c r="BN2104" s="10"/>
      <c r="BO2104" s="10"/>
      <c r="BP2104" s="10"/>
      <c r="BQ2104" s="10"/>
      <c r="BR2104" s="10"/>
      <c r="BU2104" s="66"/>
    </row>
    <row r="2105" spans="22:73" s="6" customFormat="1" x14ac:dyDescent="0.3">
      <c r="V2105" s="21"/>
      <c r="W2105" s="22"/>
      <c r="X2105" s="22"/>
      <c r="Y2105" s="22"/>
      <c r="Z2105" s="22"/>
      <c r="AA2105" s="22"/>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C2105" s="10"/>
      <c r="BD2105" s="10"/>
      <c r="BE2105" s="10"/>
      <c r="BF2105" s="10"/>
      <c r="BG2105" s="10"/>
      <c r="BH2105" s="10"/>
      <c r="BI2105" s="10"/>
      <c r="BL2105" s="10"/>
      <c r="BM2105" s="10"/>
      <c r="BN2105" s="10"/>
      <c r="BO2105" s="10"/>
      <c r="BP2105" s="10"/>
      <c r="BQ2105" s="10"/>
      <c r="BR2105" s="10"/>
      <c r="BU2105" s="66"/>
    </row>
    <row r="2106" spans="22:73" s="6" customFormat="1" x14ac:dyDescent="0.3">
      <c r="V2106" s="21"/>
      <c r="W2106" s="22"/>
      <c r="X2106" s="22"/>
      <c r="Y2106" s="22"/>
      <c r="Z2106" s="22"/>
      <c r="AA2106" s="22"/>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C2106" s="10"/>
      <c r="BD2106" s="10"/>
      <c r="BE2106" s="10"/>
      <c r="BF2106" s="10"/>
      <c r="BG2106" s="10"/>
      <c r="BH2106" s="10"/>
      <c r="BI2106" s="10"/>
      <c r="BL2106" s="10"/>
      <c r="BM2106" s="10"/>
      <c r="BN2106" s="10"/>
      <c r="BO2106" s="10"/>
      <c r="BP2106" s="10"/>
      <c r="BQ2106" s="10"/>
      <c r="BR2106" s="10"/>
      <c r="BU2106" s="66"/>
    </row>
    <row r="2107" spans="22:73" s="6" customFormat="1" x14ac:dyDescent="0.3">
      <c r="V2107" s="21"/>
      <c r="W2107" s="22"/>
      <c r="X2107" s="22"/>
      <c r="Y2107" s="22"/>
      <c r="Z2107" s="22"/>
      <c r="AA2107" s="22"/>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C2107" s="10"/>
      <c r="BD2107" s="10"/>
      <c r="BE2107" s="10"/>
      <c r="BF2107" s="10"/>
      <c r="BG2107" s="10"/>
      <c r="BH2107" s="10"/>
      <c r="BI2107" s="10"/>
      <c r="BL2107" s="10"/>
      <c r="BM2107" s="10"/>
      <c r="BN2107" s="10"/>
      <c r="BO2107" s="10"/>
      <c r="BP2107" s="10"/>
      <c r="BQ2107" s="10"/>
      <c r="BR2107" s="10"/>
      <c r="BU2107" s="66"/>
    </row>
    <row r="2108" spans="22:73" s="6" customFormat="1" x14ac:dyDescent="0.3">
      <c r="V2108" s="21"/>
      <c r="W2108" s="22"/>
      <c r="X2108" s="22"/>
      <c r="Y2108" s="22"/>
      <c r="Z2108" s="22"/>
      <c r="AA2108" s="22"/>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C2108" s="10"/>
      <c r="BD2108" s="10"/>
      <c r="BE2108" s="10"/>
      <c r="BF2108" s="10"/>
      <c r="BG2108" s="10"/>
      <c r="BH2108" s="10"/>
      <c r="BI2108" s="10"/>
      <c r="BL2108" s="10"/>
      <c r="BM2108" s="10"/>
      <c r="BN2108" s="10"/>
      <c r="BO2108" s="10"/>
      <c r="BP2108" s="10"/>
      <c r="BQ2108" s="10"/>
      <c r="BR2108" s="10"/>
      <c r="BU2108" s="66"/>
    </row>
    <row r="2109" spans="22:73" s="6" customFormat="1" x14ac:dyDescent="0.3">
      <c r="V2109" s="21"/>
      <c r="W2109" s="22"/>
      <c r="X2109" s="22"/>
      <c r="Y2109" s="22"/>
      <c r="Z2109" s="22"/>
      <c r="AA2109" s="22"/>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C2109" s="10"/>
      <c r="BD2109" s="10"/>
      <c r="BE2109" s="10"/>
      <c r="BF2109" s="10"/>
      <c r="BG2109" s="10"/>
      <c r="BH2109" s="10"/>
      <c r="BI2109" s="10"/>
      <c r="BL2109" s="10"/>
      <c r="BM2109" s="10"/>
      <c r="BN2109" s="10"/>
      <c r="BO2109" s="10"/>
      <c r="BP2109" s="10"/>
      <c r="BQ2109" s="10"/>
      <c r="BR2109" s="10"/>
      <c r="BU2109" s="66"/>
    </row>
    <row r="2110" spans="22:73" s="6" customFormat="1" x14ac:dyDescent="0.3">
      <c r="V2110" s="21"/>
      <c r="W2110" s="22"/>
      <c r="X2110" s="22"/>
      <c r="Y2110" s="22"/>
      <c r="Z2110" s="22"/>
      <c r="AA2110" s="22"/>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C2110" s="10"/>
      <c r="BD2110" s="10"/>
      <c r="BE2110" s="10"/>
      <c r="BF2110" s="10"/>
      <c r="BG2110" s="10"/>
      <c r="BH2110" s="10"/>
      <c r="BI2110" s="10"/>
      <c r="BL2110" s="10"/>
      <c r="BM2110" s="10"/>
      <c r="BN2110" s="10"/>
      <c r="BO2110" s="10"/>
      <c r="BP2110" s="10"/>
      <c r="BQ2110" s="10"/>
      <c r="BR2110" s="10"/>
      <c r="BU2110" s="66"/>
    </row>
    <row r="2111" spans="22:73" s="6" customFormat="1" x14ac:dyDescent="0.3">
      <c r="V2111" s="21"/>
      <c r="W2111" s="22"/>
      <c r="X2111" s="22"/>
      <c r="Y2111" s="22"/>
      <c r="Z2111" s="22"/>
      <c r="AA2111" s="22"/>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C2111" s="10"/>
      <c r="BD2111" s="10"/>
      <c r="BE2111" s="10"/>
      <c r="BF2111" s="10"/>
      <c r="BG2111" s="10"/>
      <c r="BH2111" s="10"/>
      <c r="BI2111" s="10"/>
      <c r="BL2111" s="10"/>
      <c r="BM2111" s="10"/>
      <c r="BN2111" s="10"/>
      <c r="BO2111" s="10"/>
      <c r="BP2111" s="10"/>
      <c r="BQ2111" s="10"/>
      <c r="BR2111" s="10"/>
      <c r="BU2111" s="66"/>
    </row>
    <row r="2112" spans="22:73" s="6" customFormat="1" x14ac:dyDescent="0.3">
      <c r="V2112" s="21"/>
      <c r="W2112" s="22"/>
      <c r="X2112" s="22"/>
      <c r="Y2112" s="22"/>
      <c r="Z2112" s="22"/>
      <c r="AA2112" s="22"/>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C2112" s="10"/>
      <c r="BD2112" s="10"/>
      <c r="BE2112" s="10"/>
      <c r="BF2112" s="10"/>
      <c r="BG2112" s="10"/>
      <c r="BH2112" s="10"/>
      <c r="BI2112" s="10"/>
      <c r="BL2112" s="10"/>
      <c r="BM2112" s="10"/>
      <c r="BN2112" s="10"/>
      <c r="BO2112" s="10"/>
      <c r="BP2112" s="10"/>
      <c r="BQ2112" s="10"/>
      <c r="BR2112" s="10"/>
      <c r="BU2112" s="66"/>
    </row>
    <row r="2113" spans="22:73" s="6" customFormat="1" x14ac:dyDescent="0.3">
      <c r="V2113" s="21"/>
      <c r="W2113" s="22"/>
      <c r="X2113" s="22"/>
      <c r="Y2113" s="22"/>
      <c r="Z2113" s="22"/>
      <c r="AA2113" s="22"/>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C2113" s="10"/>
      <c r="BD2113" s="10"/>
      <c r="BE2113" s="10"/>
      <c r="BF2113" s="10"/>
      <c r="BG2113" s="10"/>
      <c r="BH2113" s="10"/>
      <c r="BI2113" s="10"/>
      <c r="BL2113" s="10"/>
      <c r="BM2113" s="10"/>
      <c r="BN2113" s="10"/>
      <c r="BO2113" s="10"/>
      <c r="BP2113" s="10"/>
      <c r="BQ2113" s="10"/>
      <c r="BR2113" s="10"/>
      <c r="BU2113" s="66"/>
    </row>
    <row r="2114" spans="22:73" s="6" customFormat="1" x14ac:dyDescent="0.3">
      <c r="V2114" s="21"/>
      <c r="W2114" s="22"/>
      <c r="X2114" s="22"/>
      <c r="Y2114" s="22"/>
      <c r="Z2114" s="22"/>
      <c r="AA2114" s="22"/>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C2114" s="10"/>
      <c r="BD2114" s="10"/>
      <c r="BE2114" s="10"/>
      <c r="BF2114" s="10"/>
      <c r="BG2114" s="10"/>
      <c r="BH2114" s="10"/>
      <c r="BI2114" s="10"/>
      <c r="BL2114" s="10"/>
      <c r="BM2114" s="10"/>
      <c r="BN2114" s="10"/>
      <c r="BO2114" s="10"/>
      <c r="BP2114" s="10"/>
      <c r="BQ2114" s="10"/>
      <c r="BR2114" s="10"/>
      <c r="BU2114" s="66"/>
    </row>
    <row r="2115" spans="22:73" s="6" customFormat="1" x14ac:dyDescent="0.3">
      <c r="V2115" s="21"/>
      <c r="W2115" s="22"/>
      <c r="X2115" s="22"/>
      <c r="Y2115" s="22"/>
      <c r="Z2115" s="22"/>
      <c r="AA2115" s="22"/>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C2115" s="10"/>
      <c r="BD2115" s="10"/>
      <c r="BE2115" s="10"/>
      <c r="BF2115" s="10"/>
      <c r="BG2115" s="10"/>
      <c r="BH2115" s="10"/>
      <c r="BI2115" s="10"/>
      <c r="BL2115" s="10"/>
      <c r="BM2115" s="10"/>
      <c r="BN2115" s="10"/>
      <c r="BO2115" s="10"/>
      <c r="BP2115" s="10"/>
      <c r="BQ2115" s="10"/>
      <c r="BR2115" s="10"/>
      <c r="BU2115" s="66"/>
    </row>
    <row r="2116" spans="22:73" s="6" customFormat="1" x14ac:dyDescent="0.3">
      <c r="V2116" s="21"/>
      <c r="W2116" s="22"/>
      <c r="X2116" s="22"/>
      <c r="Y2116" s="22"/>
      <c r="Z2116" s="22"/>
      <c r="AA2116" s="22"/>
      <c r="AB2116" s="10"/>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C2116" s="10"/>
      <c r="BD2116" s="10"/>
      <c r="BE2116" s="10"/>
      <c r="BF2116" s="10"/>
      <c r="BG2116" s="10"/>
      <c r="BH2116" s="10"/>
      <c r="BI2116" s="10"/>
      <c r="BL2116" s="10"/>
      <c r="BM2116" s="10"/>
      <c r="BN2116" s="10"/>
      <c r="BO2116" s="10"/>
      <c r="BP2116" s="10"/>
      <c r="BQ2116" s="10"/>
      <c r="BR2116" s="10"/>
      <c r="BU2116" s="66"/>
    </row>
    <row r="2117" spans="22:73" s="6" customFormat="1" x14ac:dyDescent="0.3">
      <c r="V2117" s="21"/>
      <c r="W2117" s="22"/>
      <c r="X2117" s="22"/>
      <c r="Y2117" s="22"/>
      <c r="Z2117" s="22"/>
      <c r="AA2117" s="22"/>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C2117" s="10"/>
      <c r="BD2117" s="10"/>
      <c r="BE2117" s="10"/>
      <c r="BF2117" s="10"/>
      <c r="BG2117" s="10"/>
      <c r="BH2117" s="10"/>
      <c r="BI2117" s="10"/>
      <c r="BL2117" s="10"/>
      <c r="BM2117" s="10"/>
      <c r="BN2117" s="10"/>
      <c r="BO2117" s="10"/>
      <c r="BP2117" s="10"/>
      <c r="BQ2117" s="10"/>
      <c r="BR2117" s="10"/>
      <c r="BU2117" s="66"/>
    </row>
    <row r="2118" spans="22:73" s="6" customFormat="1" x14ac:dyDescent="0.3">
      <c r="V2118" s="21"/>
      <c r="W2118" s="22"/>
      <c r="X2118" s="22"/>
      <c r="Y2118" s="22"/>
      <c r="Z2118" s="22"/>
      <c r="AA2118" s="22"/>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C2118" s="10"/>
      <c r="BD2118" s="10"/>
      <c r="BE2118" s="10"/>
      <c r="BF2118" s="10"/>
      <c r="BG2118" s="10"/>
      <c r="BH2118" s="10"/>
      <c r="BI2118" s="10"/>
      <c r="BL2118" s="10"/>
      <c r="BM2118" s="10"/>
      <c r="BN2118" s="10"/>
      <c r="BO2118" s="10"/>
      <c r="BP2118" s="10"/>
      <c r="BQ2118" s="10"/>
      <c r="BR2118" s="10"/>
      <c r="BU2118" s="66"/>
    </row>
    <row r="2119" spans="22:73" s="6" customFormat="1" x14ac:dyDescent="0.3">
      <c r="V2119" s="21"/>
      <c r="W2119" s="22"/>
      <c r="X2119" s="22"/>
      <c r="Y2119" s="22"/>
      <c r="Z2119" s="22"/>
      <c r="AA2119" s="22"/>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C2119" s="10"/>
      <c r="BD2119" s="10"/>
      <c r="BE2119" s="10"/>
      <c r="BF2119" s="10"/>
      <c r="BG2119" s="10"/>
      <c r="BH2119" s="10"/>
      <c r="BI2119" s="10"/>
      <c r="BL2119" s="10"/>
      <c r="BM2119" s="10"/>
      <c r="BN2119" s="10"/>
      <c r="BO2119" s="10"/>
      <c r="BP2119" s="10"/>
      <c r="BQ2119" s="10"/>
      <c r="BR2119" s="10"/>
      <c r="BU2119" s="66"/>
    </row>
    <row r="2120" spans="22:73" s="6" customFormat="1" x14ac:dyDescent="0.3">
      <c r="V2120" s="21"/>
      <c r="W2120" s="22"/>
      <c r="X2120" s="22"/>
      <c r="Y2120" s="22"/>
      <c r="Z2120" s="22"/>
      <c r="AA2120" s="22"/>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C2120" s="10"/>
      <c r="BD2120" s="10"/>
      <c r="BE2120" s="10"/>
      <c r="BF2120" s="10"/>
      <c r="BG2120" s="10"/>
      <c r="BH2120" s="10"/>
      <c r="BI2120" s="10"/>
      <c r="BL2120" s="10"/>
      <c r="BM2120" s="10"/>
      <c r="BN2120" s="10"/>
      <c r="BO2120" s="10"/>
      <c r="BP2120" s="10"/>
      <c r="BQ2120" s="10"/>
      <c r="BR2120" s="10"/>
      <c r="BU2120" s="66"/>
    </row>
    <row r="2121" spans="22:73" s="6" customFormat="1" x14ac:dyDescent="0.3">
      <c r="V2121" s="21"/>
      <c r="W2121" s="22"/>
      <c r="X2121" s="22"/>
      <c r="Y2121" s="22"/>
      <c r="Z2121" s="22"/>
      <c r="AA2121" s="22"/>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C2121" s="10"/>
      <c r="BD2121" s="10"/>
      <c r="BE2121" s="10"/>
      <c r="BF2121" s="10"/>
      <c r="BG2121" s="10"/>
      <c r="BH2121" s="10"/>
      <c r="BI2121" s="10"/>
      <c r="BL2121" s="10"/>
      <c r="BM2121" s="10"/>
      <c r="BN2121" s="10"/>
      <c r="BO2121" s="10"/>
      <c r="BP2121" s="10"/>
      <c r="BQ2121" s="10"/>
      <c r="BR2121" s="10"/>
      <c r="BU2121" s="66"/>
    </row>
    <row r="2122" spans="22:73" s="6" customFormat="1" x14ac:dyDescent="0.3">
      <c r="V2122" s="21"/>
      <c r="W2122" s="22"/>
      <c r="X2122" s="22"/>
      <c r="Y2122" s="22"/>
      <c r="Z2122" s="22"/>
      <c r="AA2122" s="22"/>
      <c r="AB2122" s="10"/>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C2122" s="10"/>
      <c r="BD2122" s="10"/>
      <c r="BE2122" s="10"/>
      <c r="BF2122" s="10"/>
      <c r="BG2122" s="10"/>
      <c r="BH2122" s="10"/>
      <c r="BI2122" s="10"/>
      <c r="BL2122" s="10"/>
      <c r="BM2122" s="10"/>
      <c r="BN2122" s="10"/>
      <c r="BO2122" s="10"/>
      <c r="BP2122" s="10"/>
      <c r="BQ2122" s="10"/>
      <c r="BR2122" s="10"/>
      <c r="BU2122" s="66"/>
    </row>
    <row r="2123" spans="22:73" s="6" customFormat="1" x14ac:dyDescent="0.3">
      <c r="V2123" s="21"/>
      <c r="W2123" s="22"/>
      <c r="X2123" s="22"/>
      <c r="Y2123" s="22"/>
      <c r="Z2123" s="22"/>
      <c r="AA2123" s="22"/>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C2123" s="10"/>
      <c r="BD2123" s="10"/>
      <c r="BE2123" s="10"/>
      <c r="BF2123" s="10"/>
      <c r="BG2123" s="10"/>
      <c r="BH2123" s="10"/>
      <c r="BI2123" s="10"/>
      <c r="BL2123" s="10"/>
      <c r="BM2123" s="10"/>
      <c r="BN2123" s="10"/>
      <c r="BO2123" s="10"/>
      <c r="BP2123" s="10"/>
      <c r="BQ2123" s="10"/>
      <c r="BR2123" s="10"/>
      <c r="BU2123" s="66"/>
    </row>
    <row r="2124" spans="22:73" s="6" customFormat="1" x14ac:dyDescent="0.3">
      <c r="V2124" s="21"/>
      <c r="W2124" s="22"/>
      <c r="X2124" s="22"/>
      <c r="Y2124" s="22"/>
      <c r="Z2124" s="22"/>
      <c r="AA2124" s="22"/>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C2124" s="10"/>
      <c r="BD2124" s="10"/>
      <c r="BE2124" s="10"/>
      <c r="BF2124" s="10"/>
      <c r="BG2124" s="10"/>
      <c r="BH2124" s="10"/>
      <c r="BI2124" s="10"/>
      <c r="BL2124" s="10"/>
      <c r="BM2124" s="10"/>
      <c r="BN2124" s="10"/>
      <c r="BO2124" s="10"/>
      <c r="BP2124" s="10"/>
      <c r="BQ2124" s="10"/>
      <c r="BR2124" s="10"/>
      <c r="BU2124" s="66"/>
    </row>
    <row r="2125" spans="22:73" s="6" customFormat="1" x14ac:dyDescent="0.3">
      <c r="V2125" s="21"/>
      <c r="W2125" s="22"/>
      <c r="X2125" s="22"/>
      <c r="Y2125" s="22"/>
      <c r="Z2125" s="22"/>
      <c r="AA2125" s="22"/>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C2125" s="10"/>
      <c r="BD2125" s="10"/>
      <c r="BE2125" s="10"/>
      <c r="BF2125" s="10"/>
      <c r="BG2125" s="10"/>
      <c r="BH2125" s="10"/>
      <c r="BI2125" s="10"/>
      <c r="BL2125" s="10"/>
      <c r="BM2125" s="10"/>
      <c r="BN2125" s="10"/>
      <c r="BO2125" s="10"/>
      <c r="BP2125" s="10"/>
      <c r="BQ2125" s="10"/>
      <c r="BR2125" s="10"/>
      <c r="BU2125" s="66"/>
    </row>
    <row r="2126" spans="22:73" s="6" customFormat="1" x14ac:dyDescent="0.3">
      <c r="V2126" s="21"/>
      <c r="W2126" s="22"/>
      <c r="X2126" s="22"/>
      <c r="Y2126" s="22"/>
      <c r="Z2126" s="22"/>
      <c r="AA2126" s="22"/>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C2126" s="10"/>
      <c r="BD2126" s="10"/>
      <c r="BE2126" s="10"/>
      <c r="BF2126" s="10"/>
      <c r="BG2126" s="10"/>
      <c r="BH2126" s="10"/>
      <c r="BI2126" s="10"/>
      <c r="BL2126" s="10"/>
      <c r="BM2126" s="10"/>
      <c r="BN2126" s="10"/>
      <c r="BO2126" s="10"/>
      <c r="BP2126" s="10"/>
      <c r="BQ2126" s="10"/>
      <c r="BR2126" s="10"/>
      <c r="BU2126" s="66"/>
    </row>
    <row r="2127" spans="22:73" s="6" customFormat="1" x14ac:dyDescent="0.3">
      <c r="V2127" s="21"/>
      <c r="W2127" s="22"/>
      <c r="X2127" s="22"/>
      <c r="Y2127" s="22"/>
      <c r="Z2127" s="22"/>
      <c r="AA2127" s="22"/>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C2127" s="10"/>
      <c r="BD2127" s="10"/>
      <c r="BE2127" s="10"/>
      <c r="BF2127" s="10"/>
      <c r="BG2127" s="10"/>
      <c r="BH2127" s="10"/>
      <c r="BI2127" s="10"/>
      <c r="BL2127" s="10"/>
      <c r="BM2127" s="10"/>
      <c r="BN2127" s="10"/>
      <c r="BO2127" s="10"/>
      <c r="BP2127" s="10"/>
      <c r="BQ2127" s="10"/>
      <c r="BR2127" s="10"/>
      <c r="BU2127" s="66"/>
    </row>
    <row r="2128" spans="22:73" s="6" customFormat="1" x14ac:dyDescent="0.3">
      <c r="V2128" s="21"/>
      <c r="W2128" s="22"/>
      <c r="X2128" s="22"/>
      <c r="Y2128" s="22"/>
      <c r="Z2128" s="22"/>
      <c r="AA2128" s="22"/>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C2128" s="10"/>
      <c r="BD2128" s="10"/>
      <c r="BE2128" s="10"/>
      <c r="BF2128" s="10"/>
      <c r="BG2128" s="10"/>
      <c r="BH2128" s="10"/>
      <c r="BI2128" s="10"/>
      <c r="BL2128" s="10"/>
      <c r="BM2128" s="10"/>
      <c r="BN2128" s="10"/>
      <c r="BO2128" s="10"/>
      <c r="BP2128" s="10"/>
      <c r="BQ2128" s="10"/>
      <c r="BR2128" s="10"/>
      <c r="BU2128" s="66"/>
    </row>
    <row r="2129" spans="22:73" s="6" customFormat="1" x14ac:dyDescent="0.3">
      <c r="V2129" s="21"/>
      <c r="W2129" s="22"/>
      <c r="X2129" s="22"/>
      <c r="Y2129" s="22"/>
      <c r="Z2129" s="22"/>
      <c r="AA2129" s="22"/>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C2129" s="10"/>
      <c r="BD2129" s="10"/>
      <c r="BE2129" s="10"/>
      <c r="BF2129" s="10"/>
      <c r="BG2129" s="10"/>
      <c r="BH2129" s="10"/>
      <c r="BI2129" s="10"/>
      <c r="BL2129" s="10"/>
      <c r="BM2129" s="10"/>
      <c r="BN2129" s="10"/>
      <c r="BO2129" s="10"/>
      <c r="BP2129" s="10"/>
      <c r="BQ2129" s="10"/>
      <c r="BR2129" s="10"/>
      <c r="BU2129" s="66"/>
    </row>
    <row r="2130" spans="22:73" s="6" customFormat="1" x14ac:dyDescent="0.3">
      <c r="V2130" s="21"/>
      <c r="W2130" s="22"/>
      <c r="X2130" s="22"/>
      <c r="Y2130" s="22"/>
      <c r="Z2130" s="22"/>
      <c r="AA2130" s="22"/>
      <c r="AB2130" s="10"/>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C2130" s="10"/>
      <c r="BD2130" s="10"/>
      <c r="BE2130" s="10"/>
      <c r="BF2130" s="10"/>
      <c r="BG2130" s="10"/>
      <c r="BH2130" s="10"/>
      <c r="BI2130" s="10"/>
      <c r="BL2130" s="10"/>
      <c r="BM2130" s="10"/>
      <c r="BN2130" s="10"/>
      <c r="BO2130" s="10"/>
      <c r="BP2130" s="10"/>
      <c r="BQ2130" s="10"/>
      <c r="BR2130" s="10"/>
      <c r="BU2130" s="66"/>
    </row>
    <row r="2131" spans="22:73" s="6" customFormat="1" x14ac:dyDescent="0.3">
      <c r="V2131" s="21"/>
      <c r="W2131" s="22"/>
      <c r="X2131" s="22"/>
      <c r="Y2131" s="22"/>
      <c r="Z2131" s="22"/>
      <c r="AA2131" s="22"/>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C2131" s="10"/>
      <c r="BD2131" s="10"/>
      <c r="BE2131" s="10"/>
      <c r="BF2131" s="10"/>
      <c r="BG2131" s="10"/>
      <c r="BH2131" s="10"/>
      <c r="BI2131" s="10"/>
      <c r="BL2131" s="10"/>
      <c r="BM2131" s="10"/>
      <c r="BN2131" s="10"/>
      <c r="BO2131" s="10"/>
      <c r="BP2131" s="10"/>
      <c r="BQ2131" s="10"/>
      <c r="BR2131" s="10"/>
      <c r="BU2131" s="66"/>
    </row>
    <row r="2132" spans="22:73" s="6" customFormat="1" x14ac:dyDescent="0.3">
      <c r="V2132" s="21"/>
      <c r="W2132" s="22"/>
      <c r="X2132" s="22"/>
      <c r="Y2132" s="22"/>
      <c r="Z2132" s="22"/>
      <c r="AA2132" s="22"/>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C2132" s="10"/>
      <c r="BD2132" s="10"/>
      <c r="BE2132" s="10"/>
      <c r="BF2132" s="10"/>
      <c r="BG2132" s="10"/>
      <c r="BH2132" s="10"/>
      <c r="BI2132" s="10"/>
      <c r="BL2132" s="10"/>
      <c r="BM2132" s="10"/>
      <c r="BN2132" s="10"/>
      <c r="BO2132" s="10"/>
      <c r="BP2132" s="10"/>
      <c r="BQ2132" s="10"/>
      <c r="BR2132" s="10"/>
      <c r="BU2132" s="66"/>
    </row>
    <row r="2133" spans="22:73" s="6" customFormat="1" x14ac:dyDescent="0.3">
      <c r="V2133" s="21"/>
      <c r="W2133" s="22"/>
      <c r="X2133" s="22"/>
      <c r="Y2133" s="22"/>
      <c r="Z2133" s="22"/>
      <c r="AA2133" s="22"/>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C2133" s="10"/>
      <c r="BD2133" s="10"/>
      <c r="BE2133" s="10"/>
      <c r="BF2133" s="10"/>
      <c r="BG2133" s="10"/>
      <c r="BH2133" s="10"/>
      <c r="BI2133" s="10"/>
      <c r="BL2133" s="10"/>
      <c r="BM2133" s="10"/>
      <c r="BN2133" s="10"/>
      <c r="BO2133" s="10"/>
      <c r="BP2133" s="10"/>
      <c r="BQ2133" s="10"/>
      <c r="BR2133" s="10"/>
      <c r="BU2133" s="66"/>
    </row>
    <row r="2134" spans="22:73" s="6" customFormat="1" x14ac:dyDescent="0.3">
      <c r="V2134" s="21"/>
      <c r="W2134" s="22"/>
      <c r="X2134" s="22"/>
      <c r="Y2134" s="22"/>
      <c r="Z2134" s="22"/>
      <c r="AA2134" s="22"/>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C2134" s="10"/>
      <c r="BD2134" s="10"/>
      <c r="BE2134" s="10"/>
      <c r="BF2134" s="10"/>
      <c r="BG2134" s="10"/>
      <c r="BH2134" s="10"/>
      <c r="BI2134" s="10"/>
      <c r="BL2134" s="10"/>
      <c r="BM2134" s="10"/>
      <c r="BN2134" s="10"/>
      <c r="BO2134" s="10"/>
      <c r="BP2134" s="10"/>
      <c r="BQ2134" s="10"/>
      <c r="BR2134" s="10"/>
      <c r="BU2134" s="66"/>
    </row>
    <row r="2135" spans="22:73" s="6" customFormat="1" x14ac:dyDescent="0.3">
      <c r="V2135" s="21"/>
      <c r="W2135" s="22"/>
      <c r="X2135" s="22"/>
      <c r="Y2135" s="22"/>
      <c r="Z2135" s="22"/>
      <c r="AA2135" s="22"/>
      <c r="AB2135" s="10"/>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C2135" s="10"/>
      <c r="BD2135" s="10"/>
      <c r="BE2135" s="10"/>
      <c r="BF2135" s="10"/>
      <c r="BG2135" s="10"/>
      <c r="BH2135" s="10"/>
      <c r="BI2135" s="10"/>
      <c r="BL2135" s="10"/>
      <c r="BM2135" s="10"/>
      <c r="BN2135" s="10"/>
      <c r="BO2135" s="10"/>
      <c r="BP2135" s="10"/>
      <c r="BQ2135" s="10"/>
      <c r="BR2135" s="10"/>
      <c r="BU2135" s="66"/>
    </row>
    <row r="2136" spans="22:73" s="6" customFormat="1" x14ac:dyDescent="0.3">
      <c r="V2136" s="21"/>
      <c r="W2136" s="22"/>
      <c r="X2136" s="22"/>
      <c r="Y2136" s="22"/>
      <c r="Z2136" s="22"/>
      <c r="AA2136" s="22"/>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C2136" s="10"/>
      <c r="BD2136" s="10"/>
      <c r="BE2136" s="10"/>
      <c r="BF2136" s="10"/>
      <c r="BG2136" s="10"/>
      <c r="BH2136" s="10"/>
      <c r="BI2136" s="10"/>
      <c r="BL2136" s="10"/>
      <c r="BM2136" s="10"/>
      <c r="BN2136" s="10"/>
      <c r="BO2136" s="10"/>
      <c r="BP2136" s="10"/>
      <c r="BQ2136" s="10"/>
      <c r="BR2136" s="10"/>
      <c r="BU2136" s="66"/>
    </row>
    <row r="2137" spans="22:73" s="6" customFormat="1" x14ac:dyDescent="0.3">
      <c r="V2137" s="21"/>
      <c r="W2137" s="22"/>
      <c r="X2137" s="22"/>
      <c r="Y2137" s="22"/>
      <c r="Z2137" s="22"/>
      <c r="AA2137" s="22"/>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C2137" s="10"/>
      <c r="BD2137" s="10"/>
      <c r="BE2137" s="10"/>
      <c r="BF2137" s="10"/>
      <c r="BG2137" s="10"/>
      <c r="BH2137" s="10"/>
      <c r="BI2137" s="10"/>
      <c r="BL2137" s="10"/>
      <c r="BM2137" s="10"/>
      <c r="BN2137" s="10"/>
      <c r="BO2137" s="10"/>
      <c r="BP2137" s="10"/>
      <c r="BQ2137" s="10"/>
      <c r="BR2137" s="10"/>
      <c r="BU2137" s="66"/>
    </row>
    <row r="2138" spans="22:73" s="6" customFormat="1" x14ac:dyDescent="0.3">
      <c r="V2138" s="21"/>
      <c r="W2138" s="22"/>
      <c r="X2138" s="22"/>
      <c r="Y2138" s="22"/>
      <c r="Z2138" s="22"/>
      <c r="AA2138" s="22"/>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C2138" s="10"/>
      <c r="BD2138" s="10"/>
      <c r="BE2138" s="10"/>
      <c r="BF2138" s="10"/>
      <c r="BG2138" s="10"/>
      <c r="BH2138" s="10"/>
      <c r="BI2138" s="10"/>
      <c r="BL2138" s="10"/>
      <c r="BM2138" s="10"/>
      <c r="BN2138" s="10"/>
      <c r="BO2138" s="10"/>
      <c r="BP2138" s="10"/>
      <c r="BQ2138" s="10"/>
      <c r="BR2138" s="10"/>
      <c r="BU2138" s="66"/>
    </row>
    <row r="2139" spans="22:73" s="6" customFormat="1" x14ac:dyDescent="0.3">
      <c r="V2139" s="21"/>
      <c r="W2139" s="22"/>
      <c r="X2139" s="22"/>
      <c r="Y2139" s="22"/>
      <c r="Z2139" s="22"/>
      <c r="AA2139" s="22"/>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C2139" s="10"/>
      <c r="BD2139" s="10"/>
      <c r="BE2139" s="10"/>
      <c r="BF2139" s="10"/>
      <c r="BG2139" s="10"/>
      <c r="BH2139" s="10"/>
      <c r="BI2139" s="10"/>
      <c r="BL2139" s="10"/>
      <c r="BM2139" s="10"/>
      <c r="BN2139" s="10"/>
      <c r="BO2139" s="10"/>
      <c r="BP2139" s="10"/>
      <c r="BQ2139" s="10"/>
      <c r="BR2139" s="10"/>
      <c r="BU2139" s="66"/>
    </row>
    <row r="2140" spans="22:73" s="6" customFormat="1" x14ac:dyDescent="0.3">
      <c r="V2140" s="21"/>
      <c r="W2140" s="22"/>
      <c r="X2140" s="22"/>
      <c r="Y2140" s="22"/>
      <c r="Z2140" s="22"/>
      <c r="AA2140" s="22"/>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C2140" s="10"/>
      <c r="BD2140" s="10"/>
      <c r="BE2140" s="10"/>
      <c r="BF2140" s="10"/>
      <c r="BG2140" s="10"/>
      <c r="BH2140" s="10"/>
      <c r="BI2140" s="10"/>
      <c r="BL2140" s="10"/>
      <c r="BM2140" s="10"/>
      <c r="BN2140" s="10"/>
      <c r="BO2140" s="10"/>
      <c r="BP2140" s="10"/>
      <c r="BQ2140" s="10"/>
      <c r="BR2140" s="10"/>
      <c r="BU2140" s="66"/>
    </row>
    <row r="2141" spans="22:73" s="6" customFormat="1" x14ac:dyDescent="0.3">
      <c r="V2141" s="21"/>
      <c r="W2141" s="22"/>
      <c r="X2141" s="22"/>
      <c r="Y2141" s="22"/>
      <c r="Z2141" s="22"/>
      <c r="AA2141" s="22"/>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C2141" s="10"/>
      <c r="BD2141" s="10"/>
      <c r="BE2141" s="10"/>
      <c r="BF2141" s="10"/>
      <c r="BG2141" s="10"/>
      <c r="BH2141" s="10"/>
      <c r="BI2141" s="10"/>
      <c r="BL2141" s="10"/>
      <c r="BM2141" s="10"/>
      <c r="BN2141" s="10"/>
      <c r="BO2141" s="10"/>
      <c r="BP2141" s="10"/>
      <c r="BQ2141" s="10"/>
      <c r="BR2141" s="10"/>
      <c r="BU2141" s="66"/>
    </row>
    <row r="2142" spans="22:73" s="6" customFormat="1" x14ac:dyDescent="0.3">
      <c r="V2142" s="21"/>
      <c r="W2142" s="22"/>
      <c r="X2142" s="22"/>
      <c r="Y2142" s="22"/>
      <c r="Z2142" s="22"/>
      <c r="AA2142" s="22"/>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C2142" s="10"/>
      <c r="BD2142" s="10"/>
      <c r="BE2142" s="10"/>
      <c r="BF2142" s="10"/>
      <c r="BG2142" s="10"/>
      <c r="BH2142" s="10"/>
      <c r="BI2142" s="10"/>
      <c r="BL2142" s="10"/>
      <c r="BM2142" s="10"/>
      <c r="BN2142" s="10"/>
      <c r="BO2142" s="10"/>
      <c r="BP2142" s="10"/>
      <c r="BQ2142" s="10"/>
      <c r="BR2142" s="10"/>
      <c r="BU2142" s="66"/>
    </row>
    <row r="2143" spans="22:73" s="6" customFormat="1" x14ac:dyDescent="0.3">
      <c r="V2143" s="21"/>
      <c r="W2143" s="22"/>
      <c r="X2143" s="22"/>
      <c r="Y2143" s="22"/>
      <c r="Z2143" s="22"/>
      <c r="AA2143" s="22"/>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C2143" s="10"/>
      <c r="BD2143" s="10"/>
      <c r="BE2143" s="10"/>
      <c r="BF2143" s="10"/>
      <c r="BG2143" s="10"/>
      <c r="BH2143" s="10"/>
      <c r="BI2143" s="10"/>
      <c r="BL2143" s="10"/>
      <c r="BM2143" s="10"/>
      <c r="BN2143" s="10"/>
      <c r="BO2143" s="10"/>
      <c r="BP2143" s="10"/>
      <c r="BQ2143" s="10"/>
      <c r="BR2143" s="10"/>
      <c r="BU2143" s="66"/>
    </row>
    <row r="2144" spans="22:73" s="6" customFormat="1" x14ac:dyDescent="0.3">
      <c r="V2144" s="21"/>
      <c r="W2144" s="22"/>
      <c r="X2144" s="22"/>
      <c r="Y2144" s="22"/>
      <c r="Z2144" s="22"/>
      <c r="AA2144" s="22"/>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C2144" s="10"/>
      <c r="BD2144" s="10"/>
      <c r="BE2144" s="10"/>
      <c r="BF2144" s="10"/>
      <c r="BG2144" s="10"/>
      <c r="BH2144" s="10"/>
      <c r="BI2144" s="10"/>
      <c r="BL2144" s="10"/>
      <c r="BM2144" s="10"/>
      <c r="BN2144" s="10"/>
      <c r="BO2144" s="10"/>
      <c r="BP2144" s="10"/>
      <c r="BQ2144" s="10"/>
      <c r="BR2144" s="10"/>
      <c r="BU2144" s="66"/>
    </row>
    <row r="2145" spans="22:73" s="6" customFormat="1" x14ac:dyDescent="0.3">
      <c r="V2145" s="21"/>
      <c r="W2145" s="22"/>
      <c r="X2145" s="22"/>
      <c r="Y2145" s="22"/>
      <c r="Z2145" s="22"/>
      <c r="AA2145" s="22"/>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C2145" s="10"/>
      <c r="BD2145" s="10"/>
      <c r="BE2145" s="10"/>
      <c r="BF2145" s="10"/>
      <c r="BG2145" s="10"/>
      <c r="BH2145" s="10"/>
      <c r="BI2145" s="10"/>
      <c r="BL2145" s="10"/>
      <c r="BM2145" s="10"/>
      <c r="BN2145" s="10"/>
      <c r="BO2145" s="10"/>
      <c r="BP2145" s="10"/>
      <c r="BQ2145" s="10"/>
      <c r="BR2145" s="10"/>
      <c r="BU2145" s="66"/>
    </row>
    <row r="2146" spans="22:73" s="6" customFormat="1" x14ac:dyDescent="0.3">
      <c r="V2146" s="21"/>
      <c r="W2146" s="22"/>
      <c r="X2146" s="22"/>
      <c r="Y2146" s="22"/>
      <c r="Z2146" s="22"/>
      <c r="AA2146" s="22"/>
      <c r="AB2146" s="10"/>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C2146" s="10"/>
      <c r="BD2146" s="10"/>
      <c r="BE2146" s="10"/>
      <c r="BF2146" s="10"/>
      <c r="BG2146" s="10"/>
      <c r="BH2146" s="10"/>
      <c r="BI2146" s="10"/>
      <c r="BL2146" s="10"/>
      <c r="BM2146" s="10"/>
      <c r="BN2146" s="10"/>
      <c r="BO2146" s="10"/>
      <c r="BP2146" s="10"/>
      <c r="BQ2146" s="10"/>
      <c r="BR2146" s="10"/>
      <c r="BU2146" s="66"/>
    </row>
    <row r="2147" spans="22:73" s="6" customFormat="1" x14ac:dyDescent="0.3">
      <c r="V2147" s="21"/>
      <c r="W2147" s="22"/>
      <c r="X2147" s="22"/>
      <c r="Y2147" s="22"/>
      <c r="Z2147" s="22"/>
      <c r="AA2147" s="22"/>
      <c r="AB2147" s="10"/>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C2147" s="10"/>
      <c r="BD2147" s="10"/>
      <c r="BE2147" s="10"/>
      <c r="BF2147" s="10"/>
      <c r="BG2147" s="10"/>
      <c r="BH2147" s="10"/>
      <c r="BI2147" s="10"/>
      <c r="BL2147" s="10"/>
      <c r="BM2147" s="10"/>
      <c r="BN2147" s="10"/>
      <c r="BO2147" s="10"/>
      <c r="BP2147" s="10"/>
      <c r="BQ2147" s="10"/>
      <c r="BR2147" s="10"/>
      <c r="BU2147" s="66"/>
    </row>
    <row r="2148" spans="22:73" s="6" customFormat="1" x14ac:dyDescent="0.3">
      <c r="V2148" s="21"/>
      <c r="W2148" s="22"/>
      <c r="X2148" s="22"/>
      <c r="Y2148" s="22"/>
      <c r="Z2148" s="22"/>
      <c r="AA2148" s="22"/>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C2148" s="10"/>
      <c r="BD2148" s="10"/>
      <c r="BE2148" s="10"/>
      <c r="BF2148" s="10"/>
      <c r="BG2148" s="10"/>
      <c r="BH2148" s="10"/>
      <c r="BI2148" s="10"/>
      <c r="BL2148" s="10"/>
      <c r="BM2148" s="10"/>
      <c r="BN2148" s="10"/>
      <c r="BO2148" s="10"/>
      <c r="BP2148" s="10"/>
      <c r="BQ2148" s="10"/>
      <c r="BR2148" s="10"/>
      <c r="BU2148" s="66"/>
    </row>
    <row r="2149" spans="22:73" s="6" customFormat="1" x14ac:dyDescent="0.3">
      <c r="V2149" s="21"/>
      <c r="W2149" s="22"/>
      <c r="X2149" s="22"/>
      <c r="Y2149" s="22"/>
      <c r="Z2149" s="22"/>
      <c r="AA2149" s="22"/>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C2149" s="10"/>
      <c r="BD2149" s="10"/>
      <c r="BE2149" s="10"/>
      <c r="BF2149" s="10"/>
      <c r="BG2149" s="10"/>
      <c r="BH2149" s="10"/>
      <c r="BI2149" s="10"/>
      <c r="BL2149" s="10"/>
      <c r="BM2149" s="10"/>
      <c r="BN2149" s="10"/>
      <c r="BO2149" s="10"/>
      <c r="BP2149" s="10"/>
      <c r="BQ2149" s="10"/>
      <c r="BR2149" s="10"/>
      <c r="BU2149" s="66"/>
    </row>
    <row r="2150" spans="22:73" s="6" customFormat="1" x14ac:dyDescent="0.3">
      <c r="V2150" s="21"/>
      <c r="W2150" s="22"/>
      <c r="X2150" s="22"/>
      <c r="Y2150" s="22"/>
      <c r="Z2150" s="22"/>
      <c r="AA2150" s="22"/>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C2150" s="10"/>
      <c r="BD2150" s="10"/>
      <c r="BE2150" s="10"/>
      <c r="BF2150" s="10"/>
      <c r="BG2150" s="10"/>
      <c r="BH2150" s="10"/>
      <c r="BI2150" s="10"/>
      <c r="BL2150" s="10"/>
      <c r="BM2150" s="10"/>
      <c r="BN2150" s="10"/>
      <c r="BO2150" s="10"/>
      <c r="BP2150" s="10"/>
      <c r="BQ2150" s="10"/>
      <c r="BR2150" s="10"/>
      <c r="BU2150" s="66"/>
    </row>
    <row r="2151" spans="22:73" s="6" customFormat="1" x14ac:dyDescent="0.3">
      <c r="V2151" s="21"/>
      <c r="W2151" s="22"/>
      <c r="X2151" s="22"/>
      <c r="Y2151" s="22"/>
      <c r="Z2151" s="22"/>
      <c r="AA2151" s="22"/>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C2151" s="10"/>
      <c r="BD2151" s="10"/>
      <c r="BE2151" s="10"/>
      <c r="BF2151" s="10"/>
      <c r="BG2151" s="10"/>
      <c r="BH2151" s="10"/>
      <c r="BI2151" s="10"/>
      <c r="BL2151" s="10"/>
      <c r="BM2151" s="10"/>
      <c r="BN2151" s="10"/>
      <c r="BO2151" s="10"/>
      <c r="BP2151" s="10"/>
      <c r="BQ2151" s="10"/>
      <c r="BR2151" s="10"/>
      <c r="BU2151" s="66"/>
    </row>
    <row r="2152" spans="22:73" s="6" customFormat="1" x14ac:dyDescent="0.3">
      <c r="V2152" s="21"/>
      <c r="W2152" s="22"/>
      <c r="X2152" s="22"/>
      <c r="Y2152" s="22"/>
      <c r="Z2152" s="22"/>
      <c r="AA2152" s="22"/>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C2152" s="10"/>
      <c r="BD2152" s="10"/>
      <c r="BE2152" s="10"/>
      <c r="BF2152" s="10"/>
      <c r="BG2152" s="10"/>
      <c r="BH2152" s="10"/>
      <c r="BI2152" s="10"/>
      <c r="BL2152" s="10"/>
      <c r="BM2152" s="10"/>
      <c r="BN2152" s="10"/>
      <c r="BO2152" s="10"/>
      <c r="BP2152" s="10"/>
      <c r="BQ2152" s="10"/>
      <c r="BR2152" s="10"/>
      <c r="BU2152" s="66"/>
    </row>
    <row r="2153" spans="22:73" s="6" customFormat="1" x14ac:dyDescent="0.3">
      <c r="V2153" s="21"/>
      <c r="W2153" s="22"/>
      <c r="X2153" s="22"/>
      <c r="Y2153" s="22"/>
      <c r="Z2153" s="22"/>
      <c r="AA2153" s="22"/>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C2153" s="10"/>
      <c r="BD2153" s="10"/>
      <c r="BE2153" s="10"/>
      <c r="BF2153" s="10"/>
      <c r="BG2153" s="10"/>
      <c r="BH2153" s="10"/>
      <c r="BI2153" s="10"/>
      <c r="BL2153" s="10"/>
      <c r="BM2153" s="10"/>
      <c r="BN2153" s="10"/>
      <c r="BO2153" s="10"/>
      <c r="BP2153" s="10"/>
      <c r="BQ2153" s="10"/>
      <c r="BR2153" s="10"/>
      <c r="BU2153" s="66"/>
    </row>
    <row r="2154" spans="22:73" s="6" customFormat="1" x14ac:dyDescent="0.3">
      <c r="V2154" s="21"/>
      <c r="W2154" s="22"/>
      <c r="X2154" s="22"/>
      <c r="Y2154" s="22"/>
      <c r="Z2154" s="22"/>
      <c r="AA2154" s="22"/>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C2154" s="10"/>
      <c r="BD2154" s="10"/>
      <c r="BE2154" s="10"/>
      <c r="BF2154" s="10"/>
      <c r="BG2154" s="10"/>
      <c r="BH2154" s="10"/>
      <c r="BI2154" s="10"/>
      <c r="BL2154" s="10"/>
      <c r="BM2154" s="10"/>
      <c r="BN2154" s="10"/>
      <c r="BO2154" s="10"/>
      <c r="BP2154" s="10"/>
      <c r="BQ2154" s="10"/>
      <c r="BR2154" s="10"/>
      <c r="BU2154" s="66"/>
    </row>
    <row r="2155" spans="22:73" s="6" customFormat="1" x14ac:dyDescent="0.3">
      <c r="V2155" s="21"/>
      <c r="W2155" s="22"/>
      <c r="X2155" s="22"/>
      <c r="Y2155" s="22"/>
      <c r="Z2155" s="22"/>
      <c r="AA2155" s="22"/>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C2155" s="10"/>
      <c r="BD2155" s="10"/>
      <c r="BE2155" s="10"/>
      <c r="BF2155" s="10"/>
      <c r="BG2155" s="10"/>
      <c r="BH2155" s="10"/>
      <c r="BI2155" s="10"/>
      <c r="BL2155" s="10"/>
      <c r="BM2155" s="10"/>
      <c r="BN2155" s="10"/>
      <c r="BO2155" s="10"/>
      <c r="BP2155" s="10"/>
      <c r="BQ2155" s="10"/>
      <c r="BR2155" s="10"/>
      <c r="BU2155" s="66"/>
    </row>
    <row r="2156" spans="22:73" s="6" customFormat="1" x14ac:dyDescent="0.3">
      <c r="V2156" s="21"/>
      <c r="W2156" s="22"/>
      <c r="X2156" s="22"/>
      <c r="Y2156" s="22"/>
      <c r="Z2156" s="22"/>
      <c r="AA2156" s="22"/>
      <c r="AB2156" s="10"/>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C2156" s="10"/>
      <c r="BD2156" s="10"/>
      <c r="BE2156" s="10"/>
      <c r="BF2156" s="10"/>
      <c r="BG2156" s="10"/>
      <c r="BH2156" s="10"/>
      <c r="BI2156" s="10"/>
      <c r="BL2156" s="10"/>
      <c r="BM2156" s="10"/>
      <c r="BN2156" s="10"/>
      <c r="BO2156" s="10"/>
      <c r="BP2156" s="10"/>
      <c r="BQ2156" s="10"/>
      <c r="BR2156" s="10"/>
      <c r="BU2156" s="66"/>
    </row>
    <row r="2157" spans="22:73" s="6" customFormat="1" x14ac:dyDescent="0.3">
      <c r="V2157" s="21"/>
      <c r="W2157" s="22"/>
      <c r="X2157" s="22"/>
      <c r="Y2157" s="22"/>
      <c r="Z2157" s="22"/>
      <c r="AA2157" s="22"/>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C2157" s="10"/>
      <c r="BD2157" s="10"/>
      <c r="BE2157" s="10"/>
      <c r="BF2157" s="10"/>
      <c r="BG2157" s="10"/>
      <c r="BH2157" s="10"/>
      <c r="BI2157" s="10"/>
      <c r="BL2157" s="10"/>
      <c r="BM2157" s="10"/>
      <c r="BN2157" s="10"/>
      <c r="BO2157" s="10"/>
      <c r="BP2157" s="10"/>
      <c r="BQ2157" s="10"/>
      <c r="BR2157" s="10"/>
      <c r="BU2157" s="66"/>
    </row>
    <row r="2158" spans="22:73" s="6" customFormat="1" x14ac:dyDescent="0.3">
      <c r="V2158" s="21"/>
      <c r="W2158" s="22"/>
      <c r="X2158" s="22"/>
      <c r="Y2158" s="22"/>
      <c r="Z2158" s="22"/>
      <c r="AA2158" s="22"/>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C2158" s="10"/>
      <c r="BD2158" s="10"/>
      <c r="BE2158" s="10"/>
      <c r="BF2158" s="10"/>
      <c r="BG2158" s="10"/>
      <c r="BH2158" s="10"/>
      <c r="BI2158" s="10"/>
      <c r="BL2158" s="10"/>
      <c r="BM2158" s="10"/>
      <c r="BN2158" s="10"/>
      <c r="BO2158" s="10"/>
      <c r="BP2158" s="10"/>
      <c r="BQ2158" s="10"/>
      <c r="BR2158" s="10"/>
      <c r="BU2158" s="66"/>
    </row>
    <row r="2159" spans="22:73" s="6" customFormat="1" x14ac:dyDescent="0.3">
      <c r="V2159" s="21"/>
      <c r="W2159" s="22"/>
      <c r="X2159" s="22"/>
      <c r="Y2159" s="22"/>
      <c r="Z2159" s="22"/>
      <c r="AA2159" s="22"/>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C2159" s="10"/>
      <c r="BD2159" s="10"/>
      <c r="BE2159" s="10"/>
      <c r="BF2159" s="10"/>
      <c r="BG2159" s="10"/>
      <c r="BH2159" s="10"/>
      <c r="BI2159" s="10"/>
      <c r="BL2159" s="10"/>
      <c r="BM2159" s="10"/>
      <c r="BN2159" s="10"/>
      <c r="BO2159" s="10"/>
      <c r="BP2159" s="10"/>
      <c r="BQ2159" s="10"/>
      <c r="BR2159" s="10"/>
      <c r="BU2159" s="66"/>
    </row>
    <row r="2160" spans="22:73" s="6" customFormat="1" x14ac:dyDescent="0.3">
      <c r="V2160" s="21"/>
      <c r="W2160" s="22"/>
      <c r="X2160" s="22"/>
      <c r="Y2160" s="22"/>
      <c r="Z2160" s="22"/>
      <c r="AA2160" s="22"/>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C2160" s="10"/>
      <c r="BD2160" s="10"/>
      <c r="BE2160" s="10"/>
      <c r="BF2160" s="10"/>
      <c r="BG2160" s="10"/>
      <c r="BH2160" s="10"/>
      <c r="BI2160" s="10"/>
      <c r="BL2160" s="10"/>
      <c r="BM2160" s="10"/>
      <c r="BN2160" s="10"/>
      <c r="BO2160" s="10"/>
      <c r="BP2160" s="10"/>
      <c r="BQ2160" s="10"/>
      <c r="BR2160" s="10"/>
      <c r="BU2160" s="66"/>
    </row>
    <row r="2161" spans="22:73" s="6" customFormat="1" x14ac:dyDescent="0.3">
      <c r="V2161" s="21"/>
      <c r="W2161" s="22"/>
      <c r="X2161" s="22"/>
      <c r="Y2161" s="22"/>
      <c r="Z2161" s="22"/>
      <c r="AA2161" s="22"/>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C2161" s="10"/>
      <c r="BD2161" s="10"/>
      <c r="BE2161" s="10"/>
      <c r="BF2161" s="10"/>
      <c r="BG2161" s="10"/>
      <c r="BH2161" s="10"/>
      <c r="BI2161" s="10"/>
      <c r="BL2161" s="10"/>
      <c r="BM2161" s="10"/>
      <c r="BN2161" s="10"/>
      <c r="BO2161" s="10"/>
      <c r="BP2161" s="10"/>
      <c r="BQ2161" s="10"/>
      <c r="BR2161" s="10"/>
      <c r="BU2161" s="66"/>
    </row>
    <row r="2162" spans="22:73" s="6" customFormat="1" x14ac:dyDescent="0.3">
      <c r="V2162" s="21"/>
      <c r="W2162" s="22"/>
      <c r="X2162" s="22"/>
      <c r="Y2162" s="22"/>
      <c r="Z2162" s="22"/>
      <c r="AA2162" s="22"/>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C2162" s="10"/>
      <c r="BD2162" s="10"/>
      <c r="BE2162" s="10"/>
      <c r="BF2162" s="10"/>
      <c r="BG2162" s="10"/>
      <c r="BH2162" s="10"/>
      <c r="BI2162" s="10"/>
      <c r="BL2162" s="10"/>
      <c r="BM2162" s="10"/>
      <c r="BN2162" s="10"/>
      <c r="BO2162" s="10"/>
      <c r="BP2162" s="10"/>
      <c r="BQ2162" s="10"/>
      <c r="BR2162" s="10"/>
      <c r="BU2162" s="66"/>
    </row>
    <row r="2163" spans="22:73" s="6" customFormat="1" x14ac:dyDescent="0.3">
      <c r="V2163" s="21"/>
      <c r="W2163" s="22"/>
      <c r="X2163" s="22"/>
      <c r="Y2163" s="22"/>
      <c r="Z2163" s="22"/>
      <c r="AA2163" s="22"/>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C2163" s="10"/>
      <c r="BD2163" s="10"/>
      <c r="BE2163" s="10"/>
      <c r="BF2163" s="10"/>
      <c r="BG2163" s="10"/>
      <c r="BH2163" s="10"/>
      <c r="BI2163" s="10"/>
      <c r="BL2163" s="10"/>
      <c r="BM2163" s="10"/>
      <c r="BN2163" s="10"/>
      <c r="BO2163" s="10"/>
      <c r="BP2163" s="10"/>
      <c r="BQ2163" s="10"/>
      <c r="BR2163" s="10"/>
      <c r="BU2163" s="66"/>
    </row>
    <row r="2164" spans="22:73" s="6" customFormat="1" x14ac:dyDescent="0.3">
      <c r="V2164" s="21"/>
      <c r="W2164" s="22"/>
      <c r="X2164" s="22"/>
      <c r="Y2164" s="22"/>
      <c r="Z2164" s="22"/>
      <c r="AA2164" s="22"/>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C2164" s="10"/>
      <c r="BD2164" s="10"/>
      <c r="BE2164" s="10"/>
      <c r="BF2164" s="10"/>
      <c r="BG2164" s="10"/>
      <c r="BH2164" s="10"/>
      <c r="BI2164" s="10"/>
      <c r="BL2164" s="10"/>
      <c r="BM2164" s="10"/>
      <c r="BN2164" s="10"/>
      <c r="BO2164" s="10"/>
      <c r="BP2164" s="10"/>
      <c r="BQ2164" s="10"/>
      <c r="BR2164" s="10"/>
      <c r="BU2164" s="66"/>
    </row>
    <row r="2165" spans="22:73" s="6" customFormat="1" x14ac:dyDescent="0.3">
      <c r="V2165" s="21"/>
      <c r="W2165" s="22"/>
      <c r="X2165" s="22"/>
      <c r="Y2165" s="22"/>
      <c r="Z2165" s="22"/>
      <c r="AA2165" s="22"/>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C2165" s="10"/>
      <c r="BD2165" s="10"/>
      <c r="BE2165" s="10"/>
      <c r="BF2165" s="10"/>
      <c r="BG2165" s="10"/>
      <c r="BH2165" s="10"/>
      <c r="BI2165" s="10"/>
      <c r="BL2165" s="10"/>
      <c r="BM2165" s="10"/>
      <c r="BN2165" s="10"/>
      <c r="BO2165" s="10"/>
      <c r="BP2165" s="10"/>
      <c r="BQ2165" s="10"/>
      <c r="BR2165" s="10"/>
      <c r="BU2165" s="66"/>
    </row>
    <row r="2166" spans="22:73" s="6" customFormat="1" x14ac:dyDescent="0.3">
      <c r="V2166" s="21"/>
      <c r="W2166" s="22"/>
      <c r="X2166" s="22"/>
      <c r="Y2166" s="22"/>
      <c r="Z2166" s="22"/>
      <c r="AA2166" s="22"/>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C2166" s="10"/>
      <c r="BD2166" s="10"/>
      <c r="BE2166" s="10"/>
      <c r="BF2166" s="10"/>
      <c r="BG2166" s="10"/>
      <c r="BH2166" s="10"/>
      <c r="BI2166" s="10"/>
      <c r="BL2166" s="10"/>
      <c r="BM2166" s="10"/>
      <c r="BN2166" s="10"/>
      <c r="BO2166" s="10"/>
      <c r="BP2166" s="10"/>
      <c r="BQ2166" s="10"/>
      <c r="BR2166" s="10"/>
      <c r="BU2166" s="66"/>
    </row>
    <row r="2167" spans="22:73" s="6" customFormat="1" x14ac:dyDescent="0.3">
      <c r="V2167" s="21"/>
      <c r="W2167" s="22"/>
      <c r="X2167" s="22"/>
      <c r="Y2167" s="22"/>
      <c r="Z2167" s="22"/>
      <c r="AA2167" s="22"/>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C2167" s="10"/>
      <c r="BD2167" s="10"/>
      <c r="BE2167" s="10"/>
      <c r="BF2167" s="10"/>
      <c r="BG2167" s="10"/>
      <c r="BH2167" s="10"/>
      <c r="BI2167" s="10"/>
      <c r="BL2167" s="10"/>
      <c r="BM2167" s="10"/>
      <c r="BN2167" s="10"/>
      <c r="BO2167" s="10"/>
      <c r="BP2167" s="10"/>
      <c r="BQ2167" s="10"/>
      <c r="BR2167" s="10"/>
      <c r="BU2167" s="66"/>
    </row>
    <row r="2168" spans="22:73" s="6" customFormat="1" x14ac:dyDescent="0.3">
      <c r="V2168" s="21"/>
      <c r="W2168" s="22"/>
      <c r="X2168" s="22"/>
      <c r="Y2168" s="22"/>
      <c r="Z2168" s="22"/>
      <c r="AA2168" s="22"/>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C2168" s="10"/>
      <c r="BD2168" s="10"/>
      <c r="BE2168" s="10"/>
      <c r="BF2168" s="10"/>
      <c r="BG2168" s="10"/>
      <c r="BH2168" s="10"/>
      <c r="BI2168" s="10"/>
      <c r="BL2168" s="10"/>
      <c r="BM2168" s="10"/>
      <c r="BN2168" s="10"/>
      <c r="BO2168" s="10"/>
      <c r="BP2168" s="10"/>
      <c r="BQ2168" s="10"/>
      <c r="BR2168" s="10"/>
      <c r="BU2168" s="66"/>
    </row>
    <row r="2169" spans="22:73" s="6" customFormat="1" x14ac:dyDescent="0.3">
      <c r="V2169" s="21"/>
      <c r="W2169" s="22"/>
      <c r="X2169" s="22"/>
      <c r="Y2169" s="22"/>
      <c r="Z2169" s="22"/>
      <c r="AA2169" s="22"/>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C2169" s="10"/>
      <c r="BD2169" s="10"/>
      <c r="BE2169" s="10"/>
      <c r="BF2169" s="10"/>
      <c r="BG2169" s="10"/>
      <c r="BH2169" s="10"/>
      <c r="BI2169" s="10"/>
      <c r="BL2169" s="10"/>
      <c r="BM2169" s="10"/>
      <c r="BN2169" s="10"/>
      <c r="BO2169" s="10"/>
      <c r="BP2169" s="10"/>
      <c r="BQ2169" s="10"/>
      <c r="BR2169" s="10"/>
      <c r="BU2169" s="66"/>
    </row>
    <row r="2170" spans="22:73" s="6" customFormat="1" x14ac:dyDescent="0.3">
      <c r="V2170" s="21"/>
      <c r="W2170" s="22"/>
      <c r="X2170" s="22"/>
      <c r="Y2170" s="22"/>
      <c r="Z2170" s="22"/>
      <c r="AA2170" s="22"/>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C2170" s="10"/>
      <c r="BD2170" s="10"/>
      <c r="BE2170" s="10"/>
      <c r="BF2170" s="10"/>
      <c r="BG2170" s="10"/>
      <c r="BH2170" s="10"/>
      <c r="BI2170" s="10"/>
      <c r="BL2170" s="10"/>
      <c r="BM2170" s="10"/>
      <c r="BN2170" s="10"/>
      <c r="BO2170" s="10"/>
      <c r="BP2170" s="10"/>
      <c r="BQ2170" s="10"/>
      <c r="BR2170" s="10"/>
      <c r="BU2170" s="66"/>
    </row>
    <row r="2171" spans="22:73" s="6" customFormat="1" x14ac:dyDescent="0.3">
      <c r="V2171" s="21"/>
      <c r="W2171" s="22"/>
      <c r="X2171" s="22"/>
      <c r="Y2171" s="22"/>
      <c r="Z2171" s="22"/>
      <c r="AA2171" s="22"/>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C2171" s="10"/>
      <c r="BD2171" s="10"/>
      <c r="BE2171" s="10"/>
      <c r="BF2171" s="10"/>
      <c r="BG2171" s="10"/>
      <c r="BH2171" s="10"/>
      <c r="BI2171" s="10"/>
      <c r="BL2171" s="10"/>
      <c r="BM2171" s="10"/>
      <c r="BN2171" s="10"/>
      <c r="BO2171" s="10"/>
      <c r="BP2171" s="10"/>
      <c r="BQ2171" s="10"/>
      <c r="BR2171" s="10"/>
      <c r="BU2171" s="66"/>
    </row>
    <row r="2172" spans="22:73" s="6" customFormat="1" x14ac:dyDescent="0.3">
      <c r="V2172" s="21"/>
      <c r="W2172" s="22"/>
      <c r="X2172" s="22"/>
      <c r="Y2172" s="22"/>
      <c r="Z2172" s="22"/>
      <c r="AA2172" s="22"/>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C2172" s="10"/>
      <c r="BD2172" s="10"/>
      <c r="BE2172" s="10"/>
      <c r="BF2172" s="10"/>
      <c r="BG2172" s="10"/>
      <c r="BH2172" s="10"/>
      <c r="BI2172" s="10"/>
      <c r="BL2172" s="10"/>
      <c r="BM2172" s="10"/>
      <c r="BN2172" s="10"/>
      <c r="BO2172" s="10"/>
      <c r="BP2172" s="10"/>
      <c r="BQ2172" s="10"/>
      <c r="BR2172" s="10"/>
      <c r="BU2172" s="66"/>
    </row>
    <row r="2173" spans="22:73" s="6" customFormat="1" x14ac:dyDescent="0.3">
      <c r="V2173" s="21"/>
      <c r="W2173" s="22"/>
      <c r="X2173" s="22"/>
      <c r="Y2173" s="22"/>
      <c r="Z2173" s="22"/>
      <c r="AA2173" s="22"/>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C2173" s="10"/>
      <c r="BD2173" s="10"/>
      <c r="BE2173" s="10"/>
      <c r="BF2173" s="10"/>
      <c r="BG2173" s="10"/>
      <c r="BH2173" s="10"/>
      <c r="BI2173" s="10"/>
      <c r="BL2173" s="10"/>
      <c r="BM2173" s="10"/>
      <c r="BN2173" s="10"/>
      <c r="BO2173" s="10"/>
      <c r="BP2173" s="10"/>
      <c r="BQ2173" s="10"/>
      <c r="BR2173" s="10"/>
      <c r="BU2173" s="66"/>
    </row>
    <row r="2174" spans="22:73" s="6" customFormat="1" x14ac:dyDescent="0.3">
      <c r="V2174" s="21"/>
      <c r="W2174" s="22"/>
      <c r="X2174" s="22"/>
      <c r="Y2174" s="22"/>
      <c r="Z2174" s="22"/>
      <c r="AA2174" s="22"/>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C2174" s="10"/>
      <c r="BD2174" s="10"/>
      <c r="BE2174" s="10"/>
      <c r="BF2174" s="10"/>
      <c r="BG2174" s="10"/>
      <c r="BH2174" s="10"/>
      <c r="BI2174" s="10"/>
      <c r="BL2174" s="10"/>
      <c r="BM2174" s="10"/>
      <c r="BN2174" s="10"/>
      <c r="BO2174" s="10"/>
      <c r="BP2174" s="10"/>
      <c r="BQ2174" s="10"/>
      <c r="BR2174" s="10"/>
      <c r="BU2174" s="66"/>
    </row>
    <row r="2175" spans="22:73" s="6" customFormat="1" x14ac:dyDescent="0.3">
      <c r="V2175" s="21"/>
      <c r="W2175" s="22"/>
      <c r="X2175" s="22"/>
      <c r="Y2175" s="22"/>
      <c r="Z2175" s="22"/>
      <c r="AA2175" s="22"/>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C2175" s="10"/>
      <c r="BD2175" s="10"/>
      <c r="BE2175" s="10"/>
      <c r="BF2175" s="10"/>
      <c r="BG2175" s="10"/>
      <c r="BH2175" s="10"/>
      <c r="BI2175" s="10"/>
      <c r="BL2175" s="10"/>
      <c r="BM2175" s="10"/>
      <c r="BN2175" s="10"/>
      <c r="BO2175" s="10"/>
      <c r="BP2175" s="10"/>
      <c r="BQ2175" s="10"/>
      <c r="BR2175" s="10"/>
      <c r="BU2175" s="66"/>
    </row>
    <row r="2176" spans="22:73" s="6" customFormat="1" x14ac:dyDescent="0.3">
      <c r="V2176" s="21"/>
      <c r="W2176" s="22"/>
      <c r="X2176" s="22"/>
      <c r="Y2176" s="22"/>
      <c r="Z2176" s="22"/>
      <c r="AA2176" s="22"/>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C2176" s="10"/>
      <c r="BD2176" s="10"/>
      <c r="BE2176" s="10"/>
      <c r="BF2176" s="10"/>
      <c r="BG2176" s="10"/>
      <c r="BH2176" s="10"/>
      <c r="BI2176" s="10"/>
      <c r="BL2176" s="10"/>
      <c r="BM2176" s="10"/>
      <c r="BN2176" s="10"/>
      <c r="BO2176" s="10"/>
      <c r="BP2176" s="10"/>
      <c r="BQ2176" s="10"/>
      <c r="BR2176" s="10"/>
      <c r="BU2176" s="66"/>
    </row>
    <row r="2177" spans="22:73" s="6" customFormat="1" x14ac:dyDescent="0.3">
      <c r="V2177" s="21"/>
      <c r="W2177" s="22"/>
      <c r="X2177" s="22"/>
      <c r="Y2177" s="22"/>
      <c r="Z2177" s="22"/>
      <c r="AA2177" s="22"/>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C2177" s="10"/>
      <c r="BD2177" s="10"/>
      <c r="BE2177" s="10"/>
      <c r="BF2177" s="10"/>
      <c r="BG2177" s="10"/>
      <c r="BH2177" s="10"/>
      <c r="BI2177" s="10"/>
      <c r="BL2177" s="10"/>
      <c r="BM2177" s="10"/>
      <c r="BN2177" s="10"/>
      <c r="BO2177" s="10"/>
      <c r="BP2177" s="10"/>
      <c r="BQ2177" s="10"/>
      <c r="BR2177" s="10"/>
      <c r="BU2177" s="66"/>
    </row>
    <row r="2178" spans="22:73" s="6" customFormat="1" x14ac:dyDescent="0.3">
      <c r="V2178" s="21"/>
      <c r="W2178" s="22"/>
      <c r="X2178" s="22"/>
      <c r="Y2178" s="22"/>
      <c r="Z2178" s="22"/>
      <c r="AA2178" s="22"/>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C2178" s="10"/>
      <c r="BD2178" s="10"/>
      <c r="BE2178" s="10"/>
      <c r="BF2178" s="10"/>
      <c r="BG2178" s="10"/>
      <c r="BH2178" s="10"/>
      <c r="BI2178" s="10"/>
      <c r="BL2178" s="10"/>
      <c r="BM2178" s="10"/>
      <c r="BN2178" s="10"/>
      <c r="BO2178" s="10"/>
      <c r="BP2178" s="10"/>
      <c r="BQ2178" s="10"/>
      <c r="BR2178" s="10"/>
      <c r="BU2178" s="66"/>
    </row>
    <row r="2179" spans="22:73" s="6" customFormat="1" x14ac:dyDescent="0.3">
      <c r="V2179" s="21"/>
      <c r="W2179" s="22"/>
      <c r="X2179" s="22"/>
      <c r="Y2179" s="22"/>
      <c r="Z2179" s="22"/>
      <c r="AA2179" s="22"/>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C2179" s="10"/>
      <c r="BD2179" s="10"/>
      <c r="BE2179" s="10"/>
      <c r="BF2179" s="10"/>
      <c r="BG2179" s="10"/>
      <c r="BH2179" s="10"/>
      <c r="BI2179" s="10"/>
      <c r="BL2179" s="10"/>
      <c r="BM2179" s="10"/>
      <c r="BN2179" s="10"/>
      <c r="BO2179" s="10"/>
      <c r="BP2179" s="10"/>
      <c r="BQ2179" s="10"/>
      <c r="BR2179" s="10"/>
      <c r="BU2179" s="66"/>
    </row>
    <row r="2180" spans="22:73" s="6" customFormat="1" x14ac:dyDescent="0.3">
      <c r="V2180" s="21"/>
      <c r="W2180" s="22"/>
      <c r="X2180" s="22"/>
      <c r="Y2180" s="22"/>
      <c r="Z2180" s="22"/>
      <c r="AA2180" s="22"/>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C2180" s="10"/>
      <c r="BD2180" s="10"/>
      <c r="BE2180" s="10"/>
      <c r="BF2180" s="10"/>
      <c r="BG2180" s="10"/>
      <c r="BH2180" s="10"/>
      <c r="BI2180" s="10"/>
      <c r="BL2180" s="10"/>
      <c r="BM2180" s="10"/>
      <c r="BN2180" s="10"/>
      <c r="BO2180" s="10"/>
      <c r="BP2180" s="10"/>
      <c r="BQ2180" s="10"/>
      <c r="BR2180" s="10"/>
      <c r="BU2180" s="66"/>
    </row>
    <row r="2181" spans="22:73" s="6" customFormat="1" x14ac:dyDescent="0.3">
      <c r="V2181" s="21"/>
      <c r="W2181" s="22"/>
      <c r="X2181" s="22"/>
      <c r="Y2181" s="22"/>
      <c r="Z2181" s="22"/>
      <c r="AA2181" s="22"/>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C2181" s="10"/>
      <c r="BD2181" s="10"/>
      <c r="BE2181" s="10"/>
      <c r="BF2181" s="10"/>
      <c r="BG2181" s="10"/>
      <c r="BH2181" s="10"/>
      <c r="BI2181" s="10"/>
      <c r="BL2181" s="10"/>
      <c r="BM2181" s="10"/>
      <c r="BN2181" s="10"/>
      <c r="BO2181" s="10"/>
      <c r="BP2181" s="10"/>
      <c r="BQ2181" s="10"/>
      <c r="BR2181" s="10"/>
      <c r="BU2181" s="66"/>
    </row>
    <row r="2182" spans="22:73" s="6" customFormat="1" x14ac:dyDescent="0.3">
      <c r="V2182" s="21"/>
      <c r="W2182" s="22"/>
      <c r="X2182" s="22"/>
      <c r="Y2182" s="22"/>
      <c r="Z2182" s="22"/>
      <c r="AA2182" s="22"/>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C2182" s="10"/>
      <c r="BD2182" s="10"/>
      <c r="BE2182" s="10"/>
      <c r="BF2182" s="10"/>
      <c r="BG2182" s="10"/>
      <c r="BH2182" s="10"/>
      <c r="BI2182" s="10"/>
      <c r="BL2182" s="10"/>
      <c r="BM2182" s="10"/>
      <c r="BN2182" s="10"/>
      <c r="BO2182" s="10"/>
      <c r="BP2182" s="10"/>
      <c r="BQ2182" s="10"/>
      <c r="BR2182" s="10"/>
      <c r="BU2182" s="66"/>
    </row>
    <row r="2183" spans="22:73" s="6" customFormat="1" x14ac:dyDescent="0.3">
      <c r="V2183" s="21"/>
      <c r="W2183" s="22"/>
      <c r="X2183" s="22"/>
      <c r="Y2183" s="22"/>
      <c r="Z2183" s="22"/>
      <c r="AA2183" s="22"/>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C2183" s="10"/>
      <c r="BD2183" s="10"/>
      <c r="BE2183" s="10"/>
      <c r="BF2183" s="10"/>
      <c r="BG2183" s="10"/>
      <c r="BH2183" s="10"/>
      <c r="BI2183" s="10"/>
      <c r="BL2183" s="10"/>
      <c r="BM2183" s="10"/>
      <c r="BN2183" s="10"/>
      <c r="BO2183" s="10"/>
      <c r="BP2183" s="10"/>
      <c r="BQ2183" s="10"/>
      <c r="BR2183" s="10"/>
      <c r="BU2183" s="66"/>
    </row>
    <row r="2184" spans="22:73" s="6" customFormat="1" x14ac:dyDescent="0.3">
      <c r="V2184" s="21"/>
      <c r="W2184" s="22"/>
      <c r="X2184" s="22"/>
      <c r="Y2184" s="22"/>
      <c r="Z2184" s="22"/>
      <c r="AA2184" s="22"/>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C2184" s="10"/>
      <c r="BD2184" s="10"/>
      <c r="BE2184" s="10"/>
      <c r="BF2184" s="10"/>
      <c r="BG2184" s="10"/>
      <c r="BH2184" s="10"/>
      <c r="BI2184" s="10"/>
      <c r="BL2184" s="10"/>
      <c r="BM2184" s="10"/>
      <c r="BN2184" s="10"/>
      <c r="BO2184" s="10"/>
      <c r="BP2184" s="10"/>
      <c r="BQ2184" s="10"/>
      <c r="BR2184" s="10"/>
      <c r="BU2184" s="66"/>
    </row>
    <row r="2185" spans="22:73" s="6" customFormat="1" x14ac:dyDescent="0.3">
      <c r="V2185" s="21"/>
      <c r="W2185" s="22"/>
      <c r="X2185" s="22"/>
      <c r="Y2185" s="22"/>
      <c r="Z2185" s="22"/>
      <c r="AA2185" s="22"/>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C2185" s="10"/>
      <c r="BD2185" s="10"/>
      <c r="BE2185" s="10"/>
      <c r="BF2185" s="10"/>
      <c r="BG2185" s="10"/>
      <c r="BH2185" s="10"/>
      <c r="BI2185" s="10"/>
      <c r="BL2185" s="10"/>
      <c r="BM2185" s="10"/>
      <c r="BN2185" s="10"/>
      <c r="BO2185" s="10"/>
      <c r="BP2185" s="10"/>
      <c r="BQ2185" s="10"/>
      <c r="BR2185" s="10"/>
      <c r="BU2185" s="66"/>
    </row>
    <row r="2186" spans="22:73" s="6" customFormat="1" x14ac:dyDescent="0.3">
      <c r="V2186" s="21"/>
      <c r="W2186" s="22"/>
      <c r="X2186" s="22"/>
      <c r="Y2186" s="22"/>
      <c r="Z2186" s="22"/>
      <c r="AA2186" s="22"/>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C2186" s="10"/>
      <c r="BD2186" s="10"/>
      <c r="BE2186" s="10"/>
      <c r="BF2186" s="10"/>
      <c r="BG2186" s="10"/>
      <c r="BH2186" s="10"/>
      <c r="BI2186" s="10"/>
      <c r="BL2186" s="10"/>
      <c r="BM2186" s="10"/>
      <c r="BN2186" s="10"/>
      <c r="BO2186" s="10"/>
      <c r="BP2186" s="10"/>
      <c r="BQ2186" s="10"/>
      <c r="BR2186" s="10"/>
      <c r="BU2186" s="66"/>
    </row>
    <row r="2187" spans="22:73" s="6" customFormat="1" x14ac:dyDescent="0.3">
      <c r="V2187" s="21"/>
      <c r="W2187" s="22"/>
      <c r="X2187" s="22"/>
      <c r="Y2187" s="22"/>
      <c r="Z2187" s="22"/>
      <c r="AA2187" s="22"/>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C2187" s="10"/>
      <c r="BD2187" s="10"/>
      <c r="BE2187" s="10"/>
      <c r="BF2187" s="10"/>
      <c r="BG2187" s="10"/>
      <c r="BH2187" s="10"/>
      <c r="BI2187" s="10"/>
      <c r="BL2187" s="10"/>
      <c r="BM2187" s="10"/>
      <c r="BN2187" s="10"/>
      <c r="BO2187" s="10"/>
      <c r="BP2187" s="10"/>
      <c r="BQ2187" s="10"/>
      <c r="BR2187" s="10"/>
      <c r="BU2187" s="66"/>
    </row>
    <row r="2188" spans="22:73" s="6" customFormat="1" x14ac:dyDescent="0.3">
      <c r="V2188" s="21"/>
      <c r="W2188" s="22"/>
      <c r="X2188" s="22"/>
      <c r="Y2188" s="22"/>
      <c r="Z2188" s="22"/>
      <c r="AA2188" s="22"/>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C2188" s="10"/>
      <c r="BD2188" s="10"/>
      <c r="BE2188" s="10"/>
      <c r="BF2188" s="10"/>
      <c r="BG2188" s="10"/>
      <c r="BH2188" s="10"/>
      <c r="BI2188" s="10"/>
      <c r="BL2188" s="10"/>
      <c r="BM2188" s="10"/>
      <c r="BN2188" s="10"/>
      <c r="BO2188" s="10"/>
      <c r="BP2188" s="10"/>
      <c r="BQ2188" s="10"/>
      <c r="BR2188" s="10"/>
      <c r="BU2188" s="66"/>
    </row>
    <row r="2189" spans="22:73" s="6" customFormat="1" x14ac:dyDescent="0.3">
      <c r="V2189" s="21"/>
      <c r="W2189" s="22"/>
      <c r="X2189" s="22"/>
      <c r="Y2189" s="22"/>
      <c r="Z2189" s="22"/>
      <c r="AA2189" s="22"/>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C2189" s="10"/>
      <c r="BD2189" s="10"/>
      <c r="BE2189" s="10"/>
      <c r="BF2189" s="10"/>
      <c r="BG2189" s="10"/>
      <c r="BH2189" s="10"/>
      <c r="BI2189" s="10"/>
      <c r="BL2189" s="10"/>
      <c r="BM2189" s="10"/>
      <c r="BN2189" s="10"/>
      <c r="BO2189" s="10"/>
      <c r="BP2189" s="10"/>
      <c r="BQ2189" s="10"/>
      <c r="BR2189" s="10"/>
      <c r="BU2189" s="66"/>
    </row>
    <row r="2190" spans="22:73" s="6" customFormat="1" x14ac:dyDescent="0.3">
      <c r="V2190" s="21"/>
      <c r="W2190" s="22"/>
      <c r="X2190" s="22"/>
      <c r="Y2190" s="22"/>
      <c r="Z2190" s="22"/>
      <c r="AA2190" s="22"/>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C2190" s="10"/>
      <c r="BD2190" s="10"/>
      <c r="BE2190" s="10"/>
      <c r="BF2190" s="10"/>
      <c r="BG2190" s="10"/>
      <c r="BH2190" s="10"/>
      <c r="BI2190" s="10"/>
      <c r="BL2190" s="10"/>
      <c r="BM2190" s="10"/>
      <c r="BN2190" s="10"/>
      <c r="BO2190" s="10"/>
      <c r="BP2190" s="10"/>
      <c r="BQ2190" s="10"/>
      <c r="BR2190" s="10"/>
      <c r="BU2190" s="66"/>
    </row>
    <row r="2191" spans="22:73" s="6" customFormat="1" x14ac:dyDescent="0.3">
      <c r="V2191" s="21"/>
      <c r="W2191" s="22"/>
      <c r="X2191" s="22"/>
      <c r="Y2191" s="22"/>
      <c r="Z2191" s="22"/>
      <c r="AA2191" s="22"/>
      <c r="AB2191" s="10"/>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C2191" s="10"/>
      <c r="BD2191" s="10"/>
      <c r="BE2191" s="10"/>
      <c r="BF2191" s="10"/>
      <c r="BG2191" s="10"/>
      <c r="BH2191" s="10"/>
      <c r="BI2191" s="10"/>
      <c r="BL2191" s="10"/>
      <c r="BM2191" s="10"/>
      <c r="BN2191" s="10"/>
      <c r="BO2191" s="10"/>
      <c r="BP2191" s="10"/>
      <c r="BQ2191" s="10"/>
      <c r="BR2191" s="10"/>
      <c r="BU2191" s="66"/>
    </row>
    <row r="2192" spans="22:73" s="6" customFormat="1" x14ac:dyDescent="0.3">
      <c r="V2192" s="21"/>
      <c r="W2192" s="22"/>
      <c r="X2192" s="22"/>
      <c r="Y2192" s="22"/>
      <c r="Z2192" s="22"/>
      <c r="AA2192" s="22"/>
      <c r="AB2192" s="10"/>
      <c r="AC2192" s="10"/>
      <c r="AD2192" s="10"/>
      <c r="AE2192" s="10"/>
      <c r="AF2192" s="10"/>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C2192" s="10"/>
      <c r="BD2192" s="10"/>
      <c r="BE2192" s="10"/>
      <c r="BF2192" s="10"/>
      <c r="BG2192" s="10"/>
      <c r="BH2192" s="10"/>
      <c r="BI2192" s="10"/>
      <c r="BL2192" s="10"/>
      <c r="BM2192" s="10"/>
      <c r="BN2192" s="10"/>
      <c r="BO2192" s="10"/>
      <c r="BP2192" s="10"/>
      <c r="BQ2192" s="10"/>
      <c r="BR2192" s="10"/>
      <c r="BU2192" s="66"/>
    </row>
    <row r="2193" spans="22:73" s="6" customFormat="1" x14ac:dyDescent="0.3">
      <c r="V2193" s="21"/>
      <c r="W2193" s="22"/>
      <c r="X2193" s="22"/>
      <c r="Y2193" s="22"/>
      <c r="Z2193" s="22"/>
      <c r="AA2193" s="22"/>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C2193" s="10"/>
      <c r="BD2193" s="10"/>
      <c r="BE2193" s="10"/>
      <c r="BF2193" s="10"/>
      <c r="BG2193" s="10"/>
      <c r="BH2193" s="10"/>
      <c r="BI2193" s="10"/>
      <c r="BL2193" s="10"/>
      <c r="BM2193" s="10"/>
      <c r="BN2193" s="10"/>
      <c r="BO2193" s="10"/>
      <c r="BP2193" s="10"/>
      <c r="BQ2193" s="10"/>
      <c r="BR2193" s="10"/>
      <c r="BU2193" s="66"/>
    </row>
    <row r="2194" spans="22:73" s="6" customFormat="1" x14ac:dyDescent="0.3">
      <c r="V2194" s="21"/>
      <c r="W2194" s="22"/>
      <c r="X2194" s="22"/>
      <c r="Y2194" s="22"/>
      <c r="Z2194" s="22"/>
      <c r="AA2194" s="22"/>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C2194" s="10"/>
      <c r="BD2194" s="10"/>
      <c r="BE2194" s="10"/>
      <c r="BF2194" s="10"/>
      <c r="BG2194" s="10"/>
      <c r="BH2194" s="10"/>
      <c r="BI2194" s="10"/>
      <c r="BL2194" s="10"/>
      <c r="BM2194" s="10"/>
      <c r="BN2194" s="10"/>
      <c r="BO2194" s="10"/>
      <c r="BP2194" s="10"/>
      <c r="BQ2194" s="10"/>
      <c r="BR2194" s="10"/>
      <c r="BU2194" s="66"/>
    </row>
    <row r="2195" spans="22:73" s="6" customFormat="1" x14ac:dyDescent="0.3">
      <c r="V2195" s="21"/>
      <c r="W2195" s="22"/>
      <c r="X2195" s="22"/>
      <c r="Y2195" s="22"/>
      <c r="Z2195" s="22"/>
      <c r="AA2195" s="22"/>
      <c r="AB2195" s="10"/>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C2195" s="10"/>
      <c r="BD2195" s="10"/>
      <c r="BE2195" s="10"/>
      <c r="BF2195" s="10"/>
      <c r="BG2195" s="10"/>
      <c r="BH2195" s="10"/>
      <c r="BI2195" s="10"/>
      <c r="BL2195" s="10"/>
      <c r="BM2195" s="10"/>
      <c r="BN2195" s="10"/>
      <c r="BO2195" s="10"/>
      <c r="BP2195" s="10"/>
      <c r="BQ2195" s="10"/>
      <c r="BR2195" s="10"/>
      <c r="BU2195" s="66"/>
    </row>
    <row r="2196" spans="22:73" s="6" customFormat="1" x14ac:dyDescent="0.3">
      <c r="V2196" s="21"/>
      <c r="W2196" s="22"/>
      <c r="X2196" s="22"/>
      <c r="Y2196" s="22"/>
      <c r="Z2196" s="22"/>
      <c r="AA2196" s="22"/>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C2196" s="10"/>
      <c r="BD2196" s="10"/>
      <c r="BE2196" s="10"/>
      <c r="BF2196" s="10"/>
      <c r="BG2196" s="10"/>
      <c r="BH2196" s="10"/>
      <c r="BI2196" s="10"/>
      <c r="BL2196" s="10"/>
      <c r="BM2196" s="10"/>
      <c r="BN2196" s="10"/>
      <c r="BO2196" s="10"/>
      <c r="BP2196" s="10"/>
      <c r="BQ2196" s="10"/>
      <c r="BR2196" s="10"/>
      <c r="BU2196" s="66"/>
    </row>
    <row r="2197" spans="22:73" s="6" customFormat="1" x14ac:dyDescent="0.3">
      <c r="V2197" s="21"/>
      <c r="W2197" s="22"/>
      <c r="X2197" s="22"/>
      <c r="Y2197" s="22"/>
      <c r="Z2197" s="22"/>
      <c r="AA2197" s="22"/>
      <c r="AB2197" s="10"/>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C2197" s="10"/>
      <c r="BD2197" s="10"/>
      <c r="BE2197" s="10"/>
      <c r="BF2197" s="10"/>
      <c r="BG2197" s="10"/>
      <c r="BH2197" s="10"/>
      <c r="BI2197" s="10"/>
      <c r="BL2197" s="10"/>
      <c r="BM2197" s="10"/>
      <c r="BN2197" s="10"/>
      <c r="BO2197" s="10"/>
      <c r="BP2197" s="10"/>
      <c r="BQ2197" s="10"/>
      <c r="BR2197" s="10"/>
      <c r="BU2197" s="66"/>
    </row>
    <row r="2198" spans="22:73" s="6" customFormat="1" x14ac:dyDescent="0.3">
      <c r="V2198" s="21"/>
      <c r="W2198" s="22"/>
      <c r="X2198" s="22"/>
      <c r="Y2198" s="22"/>
      <c r="Z2198" s="22"/>
      <c r="AA2198" s="22"/>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C2198" s="10"/>
      <c r="BD2198" s="10"/>
      <c r="BE2198" s="10"/>
      <c r="BF2198" s="10"/>
      <c r="BG2198" s="10"/>
      <c r="BH2198" s="10"/>
      <c r="BI2198" s="10"/>
      <c r="BL2198" s="10"/>
      <c r="BM2198" s="10"/>
      <c r="BN2198" s="10"/>
      <c r="BO2198" s="10"/>
      <c r="BP2198" s="10"/>
      <c r="BQ2198" s="10"/>
      <c r="BR2198" s="10"/>
      <c r="BU2198" s="66"/>
    </row>
    <row r="2199" spans="22:73" s="6" customFormat="1" x14ac:dyDescent="0.3">
      <c r="V2199" s="21"/>
      <c r="W2199" s="22"/>
      <c r="X2199" s="22"/>
      <c r="Y2199" s="22"/>
      <c r="Z2199" s="22"/>
      <c r="AA2199" s="22"/>
      <c r="AB2199" s="10"/>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C2199" s="10"/>
      <c r="BD2199" s="10"/>
      <c r="BE2199" s="10"/>
      <c r="BF2199" s="10"/>
      <c r="BG2199" s="10"/>
      <c r="BH2199" s="10"/>
      <c r="BI2199" s="10"/>
      <c r="BL2199" s="10"/>
      <c r="BM2199" s="10"/>
      <c r="BN2199" s="10"/>
      <c r="BO2199" s="10"/>
      <c r="BP2199" s="10"/>
      <c r="BQ2199" s="10"/>
      <c r="BR2199" s="10"/>
      <c r="BU2199" s="66"/>
    </row>
    <row r="2200" spans="22:73" s="6" customFormat="1" x14ac:dyDescent="0.3">
      <c r="V2200" s="21"/>
      <c r="W2200" s="22"/>
      <c r="X2200" s="22"/>
      <c r="Y2200" s="22"/>
      <c r="Z2200" s="22"/>
      <c r="AA2200" s="22"/>
      <c r="AB2200" s="10"/>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C2200" s="10"/>
      <c r="BD2200" s="10"/>
      <c r="BE2200" s="10"/>
      <c r="BF2200" s="10"/>
      <c r="BG2200" s="10"/>
      <c r="BH2200" s="10"/>
      <c r="BI2200" s="10"/>
      <c r="BL2200" s="10"/>
      <c r="BM2200" s="10"/>
      <c r="BN2200" s="10"/>
      <c r="BO2200" s="10"/>
      <c r="BP2200" s="10"/>
      <c r="BQ2200" s="10"/>
      <c r="BR2200" s="10"/>
      <c r="BU2200" s="66"/>
    </row>
    <row r="2201" spans="22:73" s="6" customFormat="1" x14ac:dyDescent="0.3">
      <c r="V2201" s="21"/>
      <c r="W2201" s="22"/>
      <c r="X2201" s="22"/>
      <c r="Y2201" s="22"/>
      <c r="Z2201" s="22"/>
      <c r="AA2201" s="22"/>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C2201" s="10"/>
      <c r="BD2201" s="10"/>
      <c r="BE2201" s="10"/>
      <c r="BF2201" s="10"/>
      <c r="BG2201" s="10"/>
      <c r="BH2201" s="10"/>
      <c r="BI2201" s="10"/>
      <c r="BL2201" s="10"/>
      <c r="BM2201" s="10"/>
      <c r="BN2201" s="10"/>
      <c r="BO2201" s="10"/>
      <c r="BP2201" s="10"/>
      <c r="BQ2201" s="10"/>
      <c r="BR2201" s="10"/>
      <c r="BU2201" s="66"/>
    </row>
    <row r="2202" spans="22:73" s="6" customFormat="1" x14ac:dyDescent="0.3">
      <c r="V2202" s="21"/>
      <c r="W2202" s="22"/>
      <c r="X2202" s="22"/>
      <c r="Y2202" s="22"/>
      <c r="Z2202" s="22"/>
      <c r="AA2202" s="22"/>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C2202" s="10"/>
      <c r="BD2202" s="10"/>
      <c r="BE2202" s="10"/>
      <c r="BF2202" s="10"/>
      <c r="BG2202" s="10"/>
      <c r="BH2202" s="10"/>
      <c r="BI2202" s="10"/>
      <c r="BL2202" s="10"/>
      <c r="BM2202" s="10"/>
      <c r="BN2202" s="10"/>
      <c r="BO2202" s="10"/>
      <c r="BP2202" s="10"/>
      <c r="BQ2202" s="10"/>
      <c r="BR2202" s="10"/>
      <c r="BU2202" s="66"/>
    </row>
    <row r="2203" spans="22:73" s="6" customFormat="1" x14ac:dyDescent="0.3">
      <c r="V2203" s="21"/>
      <c r="W2203" s="22"/>
      <c r="X2203" s="22"/>
      <c r="Y2203" s="22"/>
      <c r="Z2203" s="22"/>
      <c r="AA2203" s="22"/>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C2203" s="10"/>
      <c r="BD2203" s="10"/>
      <c r="BE2203" s="10"/>
      <c r="BF2203" s="10"/>
      <c r="BG2203" s="10"/>
      <c r="BH2203" s="10"/>
      <c r="BI2203" s="10"/>
      <c r="BL2203" s="10"/>
      <c r="BM2203" s="10"/>
      <c r="BN2203" s="10"/>
      <c r="BO2203" s="10"/>
      <c r="BP2203" s="10"/>
      <c r="BQ2203" s="10"/>
      <c r="BR2203" s="10"/>
      <c r="BU2203" s="66"/>
    </row>
    <row r="2204" spans="22:73" s="6" customFormat="1" x14ac:dyDescent="0.3">
      <c r="V2204" s="21"/>
      <c r="W2204" s="22"/>
      <c r="X2204" s="22"/>
      <c r="Y2204" s="22"/>
      <c r="Z2204" s="22"/>
      <c r="AA2204" s="22"/>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C2204" s="10"/>
      <c r="BD2204" s="10"/>
      <c r="BE2204" s="10"/>
      <c r="BF2204" s="10"/>
      <c r="BG2204" s="10"/>
      <c r="BH2204" s="10"/>
      <c r="BI2204" s="10"/>
      <c r="BL2204" s="10"/>
      <c r="BM2204" s="10"/>
      <c r="BN2204" s="10"/>
      <c r="BO2204" s="10"/>
      <c r="BP2204" s="10"/>
      <c r="BQ2204" s="10"/>
      <c r="BR2204" s="10"/>
      <c r="BU2204" s="66"/>
    </row>
    <row r="2205" spans="22:73" s="6" customFormat="1" x14ac:dyDescent="0.3">
      <c r="V2205" s="21"/>
      <c r="W2205" s="22"/>
      <c r="X2205" s="22"/>
      <c r="Y2205" s="22"/>
      <c r="Z2205" s="22"/>
      <c r="AA2205" s="22"/>
      <c r="AB2205" s="10"/>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C2205" s="10"/>
      <c r="BD2205" s="10"/>
      <c r="BE2205" s="10"/>
      <c r="BF2205" s="10"/>
      <c r="BG2205" s="10"/>
      <c r="BH2205" s="10"/>
      <c r="BI2205" s="10"/>
      <c r="BL2205" s="10"/>
      <c r="BM2205" s="10"/>
      <c r="BN2205" s="10"/>
      <c r="BO2205" s="10"/>
      <c r="BP2205" s="10"/>
      <c r="BQ2205" s="10"/>
      <c r="BR2205" s="10"/>
      <c r="BU2205" s="66"/>
    </row>
    <row r="2206" spans="22:73" s="6" customFormat="1" x14ac:dyDescent="0.3">
      <c r="V2206" s="21"/>
      <c r="W2206" s="22"/>
      <c r="X2206" s="22"/>
      <c r="Y2206" s="22"/>
      <c r="Z2206" s="22"/>
      <c r="AA2206" s="22"/>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C2206" s="10"/>
      <c r="BD2206" s="10"/>
      <c r="BE2206" s="10"/>
      <c r="BF2206" s="10"/>
      <c r="BG2206" s="10"/>
      <c r="BH2206" s="10"/>
      <c r="BI2206" s="10"/>
      <c r="BL2206" s="10"/>
      <c r="BM2206" s="10"/>
      <c r="BN2206" s="10"/>
      <c r="BO2206" s="10"/>
      <c r="BP2206" s="10"/>
      <c r="BQ2206" s="10"/>
      <c r="BR2206" s="10"/>
      <c r="BU2206" s="66"/>
    </row>
    <row r="2207" spans="22:73" s="6" customFormat="1" x14ac:dyDescent="0.3">
      <c r="V2207" s="21"/>
      <c r="W2207" s="22"/>
      <c r="X2207" s="22"/>
      <c r="Y2207" s="22"/>
      <c r="Z2207" s="22"/>
      <c r="AA2207" s="22"/>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C2207" s="10"/>
      <c r="BD2207" s="10"/>
      <c r="BE2207" s="10"/>
      <c r="BF2207" s="10"/>
      <c r="BG2207" s="10"/>
      <c r="BH2207" s="10"/>
      <c r="BI2207" s="10"/>
      <c r="BL2207" s="10"/>
      <c r="BM2207" s="10"/>
      <c r="BN2207" s="10"/>
      <c r="BO2207" s="10"/>
      <c r="BP2207" s="10"/>
      <c r="BQ2207" s="10"/>
      <c r="BR2207" s="10"/>
      <c r="BU2207" s="66"/>
    </row>
    <row r="2208" spans="22:73" s="6" customFormat="1" x14ac:dyDescent="0.3">
      <c r="V2208" s="21"/>
      <c r="W2208" s="22"/>
      <c r="X2208" s="22"/>
      <c r="Y2208" s="22"/>
      <c r="Z2208" s="22"/>
      <c r="AA2208" s="22"/>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C2208" s="10"/>
      <c r="BD2208" s="10"/>
      <c r="BE2208" s="10"/>
      <c r="BF2208" s="10"/>
      <c r="BG2208" s="10"/>
      <c r="BH2208" s="10"/>
      <c r="BI2208" s="10"/>
      <c r="BL2208" s="10"/>
      <c r="BM2208" s="10"/>
      <c r="BN2208" s="10"/>
      <c r="BO2208" s="10"/>
      <c r="BP2208" s="10"/>
      <c r="BQ2208" s="10"/>
      <c r="BR2208" s="10"/>
      <c r="BU2208" s="66"/>
    </row>
    <row r="2209" spans="22:73" s="6" customFormat="1" x14ac:dyDescent="0.3">
      <c r="V2209" s="21"/>
      <c r="W2209" s="22"/>
      <c r="X2209" s="22"/>
      <c r="Y2209" s="22"/>
      <c r="Z2209" s="22"/>
      <c r="AA2209" s="22"/>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C2209" s="10"/>
      <c r="BD2209" s="10"/>
      <c r="BE2209" s="10"/>
      <c r="BF2209" s="10"/>
      <c r="BG2209" s="10"/>
      <c r="BH2209" s="10"/>
      <c r="BI2209" s="10"/>
      <c r="BL2209" s="10"/>
      <c r="BM2209" s="10"/>
      <c r="BN2209" s="10"/>
      <c r="BO2209" s="10"/>
      <c r="BP2209" s="10"/>
      <c r="BQ2209" s="10"/>
      <c r="BR2209" s="10"/>
      <c r="BU2209" s="66"/>
    </row>
    <row r="2210" spans="22:73" s="6" customFormat="1" x14ac:dyDescent="0.3">
      <c r="V2210" s="21"/>
      <c r="W2210" s="22"/>
      <c r="X2210" s="22"/>
      <c r="Y2210" s="22"/>
      <c r="Z2210" s="22"/>
      <c r="AA2210" s="22"/>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C2210" s="10"/>
      <c r="BD2210" s="10"/>
      <c r="BE2210" s="10"/>
      <c r="BF2210" s="10"/>
      <c r="BG2210" s="10"/>
      <c r="BH2210" s="10"/>
      <c r="BI2210" s="10"/>
      <c r="BL2210" s="10"/>
      <c r="BM2210" s="10"/>
      <c r="BN2210" s="10"/>
      <c r="BO2210" s="10"/>
      <c r="BP2210" s="10"/>
      <c r="BQ2210" s="10"/>
      <c r="BR2210" s="10"/>
      <c r="BU2210" s="66"/>
    </row>
    <row r="2211" spans="22:73" s="6" customFormat="1" x14ac:dyDescent="0.3">
      <c r="V2211" s="21"/>
      <c r="W2211" s="22"/>
      <c r="X2211" s="22"/>
      <c r="Y2211" s="22"/>
      <c r="Z2211" s="22"/>
      <c r="AA2211" s="22"/>
      <c r="AB2211" s="10"/>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C2211" s="10"/>
      <c r="BD2211" s="10"/>
      <c r="BE2211" s="10"/>
      <c r="BF2211" s="10"/>
      <c r="BG2211" s="10"/>
      <c r="BH2211" s="10"/>
      <c r="BI2211" s="10"/>
      <c r="BL2211" s="10"/>
      <c r="BM2211" s="10"/>
      <c r="BN2211" s="10"/>
      <c r="BO2211" s="10"/>
      <c r="BP2211" s="10"/>
      <c r="BQ2211" s="10"/>
      <c r="BR2211" s="10"/>
      <c r="BU2211" s="66"/>
    </row>
    <row r="2212" spans="22:73" s="6" customFormat="1" x14ac:dyDescent="0.3">
      <c r="V2212" s="21"/>
      <c r="W2212" s="22"/>
      <c r="X2212" s="22"/>
      <c r="Y2212" s="22"/>
      <c r="Z2212" s="22"/>
      <c r="AA2212" s="22"/>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C2212" s="10"/>
      <c r="BD2212" s="10"/>
      <c r="BE2212" s="10"/>
      <c r="BF2212" s="10"/>
      <c r="BG2212" s="10"/>
      <c r="BH2212" s="10"/>
      <c r="BI2212" s="10"/>
      <c r="BL2212" s="10"/>
      <c r="BM2212" s="10"/>
      <c r="BN2212" s="10"/>
      <c r="BO2212" s="10"/>
      <c r="BP2212" s="10"/>
      <c r="BQ2212" s="10"/>
      <c r="BR2212" s="10"/>
      <c r="BU2212" s="66"/>
    </row>
    <row r="2213" spans="22:73" s="6" customFormat="1" x14ac:dyDescent="0.3">
      <c r="V2213" s="21"/>
      <c r="W2213" s="22"/>
      <c r="X2213" s="22"/>
      <c r="Y2213" s="22"/>
      <c r="Z2213" s="22"/>
      <c r="AA2213" s="22"/>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C2213" s="10"/>
      <c r="BD2213" s="10"/>
      <c r="BE2213" s="10"/>
      <c r="BF2213" s="10"/>
      <c r="BG2213" s="10"/>
      <c r="BH2213" s="10"/>
      <c r="BI2213" s="10"/>
      <c r="BL2213" s="10"/>
      <c r="BM2213" s="10"/>
      <c r="BN2213" s="10"/>
      <c r="BO2213" s="10"/>
      <c r="BP2213" s="10"/>
      <c r="BQ2213" s="10"/>
      <c r="BR2213" s="10"/>
      <c r="BU2213" s="66"/>
    </row>
    <row r="2214" spans="22:73" s="6" customFormat="1" x14ac:dyDescent="0.3">
      <c r="V2214" s="21"/>
      <c r="W2214" s="22"/>
      <c r="X2214" s="22"/>
      <c r="Y2214" s="22"/>
      <c r="Z2214" s="22"/>
      <c r="AA2214" s="22"/>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C2214" s="10"/>
      <c r="BD2214" s="10"/>
      <c r="BE2214" s="10"/>
      <c r="BF2214" s="10"/>
      <c r="BG2214" s="10"/>
      <c r="BH2214" s="10"/>
      <c r="BI2214" s="10"/>
      <c r="BL2214" s="10"/>
      <c r="BM2214" s="10"/>
      <c r="BN2214" s="10"/>
      <c r="BO2214" s="10"/>
      <c r="BP2214" s="10"/>
      <c r="BQ2214" s="10"/>
      <c r="BR2214" s="10"/>
      <c r="BU2214" s="66"/>
    </row>
    <row r="2215" spans="22:73" s="6" customFormat="1" x14ac:dyDescent="0.3">
      <c r="V2215" s="21"/>
      <c r="W2215" s="22"/>
      <c r="X2215" s="22"/>
      <c r="Y2215" s="22"/>
      <c r="Z2215" s="22"/>
      <c r="AA2215" s="22"/>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C2215" s="10"/>
      <c r="BD2215" s="10"/>
      <c r="BE2215" s="10"/>
      <c r="BF2215" s="10"/>
      <c r="BG2215" s="10"/>
      <c r="BH2215" s="10"/>
      <c r="BI2215" s="10"/>
      <c r="BL2215" s="10"/>
      <c r="BM2215" s="10"/>
      <c r="BN2215" s="10"/>
      <c r="BO2215" s="10"/>
      <c r="BP2215" s="10"/>
      <c r="BQ2215" s="10"/>
      <c r="BR2215" s="10"/>
      <c r="BU2215" s="66"/>
    </row>
    <row r="2216" spans="22:73" s="6" customFormat="1" x14ac:dyDescent="0.3">
      <c r="V2216" s="21"/>
      <c r="W2216" s="22"/>
      <c r="X2216" s="22"/>
      <c r="Y2216" s="22"/>
      <c r="Z2216" s="22"/>
      <c r="AA2216" s="22"/>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C2216" s="10"/>
      <c r="BD2216" s="10"/>
      <c r="BE2216" s="10"/>
      <c r="BF2216" s="10"/>
      <c r="BG2216" s="10"/>
      <c r="BH2216" s="10"/>
      <c r="BI2216" s="10"/>
      <c r="BL2216" s="10"/>
      <c r="BM2216" s="10"/>
      <c r="BN2216" s="10"/>
      <c r="BO2216" s="10"/>
      <c r="BP2216" s="10"/>
      <c r="BQ2216" s="10"/>
      <c r="BR2216" s="10"/>
      <c r="BU2216" s="66"/>
    </row>
    <row r="2217" spans="22:73" s="6" customFormat="1" x14ac:dyDescent="0.3">
      <c r="V2217" s="21"/>
      <c r="W2217" s="22"/>
      <c r="X2217" s="22"/>
      <c r="Y2217" s="22"/>
      <c r="Z2217" s="22"/>
      <c r="AA2217" s="22"/>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C2217" s="10"/>
      <c r="BD2217" s="10"/>
      <c r="BE2217" s="10"/>
      <c r="BF2217" s="10"/>
      <c r="BG2217" s="10"/>
      <c r="BH2217" s="10"/>
      <c r="BI2217" s="10"/>
      <c r="BL2217" s="10"/>
      <c r="BM2217" s="10"/>
      <c r="BN2217" s="10"/>
      <c r="BO2217" s="10"/>
      <c r="BP2217" s="10"/>
      <c r="BQ2217" s="10"/>
      <c r="BR2217" s="10"/>
      <c r="BU2217" s="66"/>
    </row>
    <row r="2218" spans="22:73" s="6" customFormat="1" x14ac:dyDescent="0.3">
      <c r="V2218" s="21"/>
      <c r="W2218" s="22"/>
      <c r="X2218" s="22"/>
      <c r="Y2218" s="22"/>
      <c r="Z2218" s="22"/>
      <c r="AA2218" s="22"/>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C2218" s="10"/>
      <c r="BD2218" s="10"/>
      <c r="BE2218" s="10"/>
      <c r="BF2218" s="10"/>
      <c r="BG2218" s="10"/>
      <c r="BH2218" s="10"/>
      <c r="BI2218" s="10"/>
      <c r="BL2218" s="10"/>
      <c r="BM2218" s="10"/>
      <c r="BN2218" s="10"/>
      <c r="BO2218" s="10"/>
      <c r="BP2218" s="10"/>
      <c r="BQ2218" s="10"/>
      <c r="BR2218" s="10"/>
      <c r="BU2218" s="66"/>
    </row>
    <row r="2219" spans="22:73" s="6" customFormat="1" x14ac:dyDescent="0.3">
      <c r="V2219" s="21"/>
      <c r="W2219" s="22"/>
      <c r="X2219" s="22"/>
      <c r="Y2219" s="22"/>
      <c r="Z2219" s="22"/>
      <c r="AA2219" s="22"/>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C2219" s="10"/>
      <c r="BD2219" s="10"/>
      <c r="BE2219" s="10"/>
      <c r="BF2219" s="10"/>
      <c r="BG2219" s="10"/>
      <c r="BH2219" s="10"/>
      <c r="BI2219" s="10"/>
      <c r="BL2219" s="10"/>
      <c r="BM2219" s="10"/>
      <c r="BN2219" s="10"/>
      <c r="BO2219" s="10"/>
      <c r="BP2219" s="10"/>
      <c r="BQ2219" s="10"/>
      <c r="BR2219" s="10"/>
      <c r="BU2219" s="66"/>
    </row>
    <row r="2220" spans="22:73" s="6" customFormat="1" x14ac:dyDescent="0.3">
      <c r="V2220" s="21"/>
      <c r="W2220" s="22"/>
      <c r="X2220" s="22"/>
      <c r="Y2220" s="22"/>
      <c r="Z2220" s="22"/>
      <c r="AA2220" s="22"/>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C2220" s="10"/>
      <c r="BD2220" s="10"/>
      <c r="BE2220" s="10"/>
      <c r="BF2220" s="10"/>
      <c r="BG2220" s="10"/>
      <c r="BH2220" s="10"/>
      <c r="BI2220" s="10"/>
      <c r="BL2220" s="10"/>
      <c r="BM2220" s="10"/>
      <c r="BN2220" s="10"/>
      <c r="BO2220" s="10"/>
      <c r="BP2220" s="10"/>
      <c r="BQ2220" s="10"/>
      <c r="BR2220" s="10"/>
      <c r="BU2220" s="66"/>
    </row>
    <row r="2221" spans="22:73" s="6" customFormat="1" x14ac:dyDescent="0.3">
      <c r="V2221" s="21"/>
      <c r="W2221" s="22"/>
      <c r="X2221" s="22"/>
      <c r="Y2221" s="22"/>
      <c r="Z2221" s="22"/>
      <c r="AA2221" s="22"/>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C2221" s="10"/>
      <c r="BD2221" s="10"/>
      <c r="BE2221" s="10"/>
      <c r="BF2221" s="10"/>
      <c r="BG2221" s="10"/>
      <c r="BH2221" s="10"/>
      <c r="BI2221" s="10"/>
      <c r="BL2221" s="10"/>
      <c r="BM2221" s="10"/>
      <c r="BN2221" s="10"/>
      <c r="BO2221" s="10"/>
      <c r="BP2221" s="10"/>
      <c r="BQ2221" s="10"/>
      <c r="BR2221" s="10"/>
      <c r="BU2221" s="66"/>
    </row>
    <row r="2222" spans="22:73" s="6" customFormat="1" x14ac:dyDescent="0.3">
      <c r="V2222" s="21"/>
      <c r="W2222" s="22"/>
      <c r="X2222" s="22"/>
      <c r="Y2222" s="22"/>
      <c r="Z2222" s="22"/>
      <c r="AA2222" s="22"/>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C2222" s="10"/>
      <c r="BD2222" s="10"/>
      <c r="BE2222" s="10"/>
      <c r="BF2222" s="10"/>
      <c r="BG2222" s="10"/>
      <c r="BH2222" s="10"/>
      <c r="BI2222" s="10"/>
      <c r="BL2222" s="10"/>
      <c r="BM2222" s="10"/>
      <c r="BN2222" s="10"/>
      <c r="BO2222" s="10"/>
      <c r="BP2222" s="10"/>
      <c r="BQ2222" s="10"/>
      <c r="BR2222" s="10"/>
      <c r="BU2222" s="66"/>
    </row>
    <row r="2223" spans="22:73" s="6" customFormat="1" x14ac:dyDescent="0.3">
      <c r="V2223" s="21"/>
      <c r="W2223" s="22"/>
      <c r="X2223" s="22"/>
      <c r="Y2223" s="22"/>
      <c r="Z2223" s="22"/>
      <c r="AA2223" s="22"/>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C2223" s="10"/>
      <c r="BD2223" s="10"/>
      <c r="BE2223" s="10"/>
      <c r="BF2223" s="10"/>
      <c r="BG2223" s="10"/>
      <c r="BH2223" s="10"/>
      <c r="BI2223" s="10"/>
      <c r="BL2223" s="10"/>
      <c r="BM2223" s="10"/>
      <c r="BN2223" s="10"/>
      <c r="BO2223" s="10"/>
      <c r="BP2223" s="10"/>
      <c r="BQ2223" s="10"/>
      <c r="BR2223" s="10"/>
      <c r="BU2223" s="66"/>
    </row>
    <row r="2224" spans="22:73" s="6" customFormat="1" x14ac:dyDescent="0.3">
      <c r="V2224" s="21"/>
      <c r="W2224" s="22"/>
      <c r="X2224" s="22"/>
      <c r="Y2224" s="22"/>
      <c r="Z2224" s="22"/>
      <c r="AA2224" s="22"/>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C2224" s="10"/>
      <c r="BD2224" s="10"/>
      <c r="BE2224" s="10"/>
      <c r="BF2224" s="10"/>
      <c r="BG2224" s="10"/>
      <c r="BH2224" s="10"/>
      <c r="BI2224" s="10"/>
      <c r="BL2224" s="10"/>
      <c r="BM2224" s="10"/>
      <c r="BN2224" s="10"/>
      <c r="BO2224" s="10"/>
      <c r="BP2224" s="10"/>
      <c r="BQ2224" s="10"/>
      <c r="BR2224" s="10"/>
      <c r="BU2224" s="66"/>
    </row>
    <row r="2225" spans="22:73" s="6" customFormat="1" x14ac:dyDescent="0.3">
      <c r="V2225" s="21"/>
      <c r="W2225" s="22"/>
      <c r="X2225" s="22"/>
      <c r="Y2225" s="22"/>
      <c r="Z2225" s="22"/>
      <c r="AA2225" s="22"/>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C2225" s="10"/>
      <c r="BD2225" s="10"/>
      <c r="BE2225" s="10"/>
      <c r="BF2225" s="10"/>
      <c r="BG2225" s="10"/>
      <c r="BH2225" s="10"/>
      <c r="BI2225" s="10"/>
      <c r="BL2225" s="10"/>
      <c r="BM2225" s="10"/>
      <c r="BN2225" s="10"/>
      <c r="BO2225" s="10"/>
      <c r="BP2225" s="10"/>
      <c r="BQ2225" s="10"/>
      <c r="BR2225" s="10"/>
      <c r="BU2225" s="66"/>
    </row>
    <row r="2226" spans="22:73" s="6" customFormat="1" x14ac:dyDescent="0.3">
      <c r="V2226" s="21"/>
      <c r="W2226" s="22"/>
      <c r="X2226" s="22"/>
      <c r="Y2226" s="22"/>
      <c r="Z2226" s="22"/>
      <c r="AA2226" s="22"/>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C2226" s="10"/>
      <c r="BD2226" s="10"/>
      <c r="BE2226" s="10"/>
      <c r="BF2226" s="10"/>
      <c r="BG2226" s="10"/>
      <c r="BH2226" s="10"/>
      <c r="BI2226" s="10"/>
      <c r="BL2226" s="10"/>
      <c r="BM2226" s="10"/>
      <c r="BN2226" s="10"/>
      <c r="BO2226" s="10"/>
      <c r="BP2226" s="10"/>
      <c r="BQ2226" s="10"/>
      <c r="BR2226" s="10"/>
      <c r="BU2226" s="66"/>
    </row>
    <row r="2227" spans="22:73" s="6" customFormat="1" x14ac:dyDescent="0.3">
      <c r="V2227" s="21"/>
      <c r="W2227" s="22"/>
      <c r="X2227" s="22"/>
      <c r="Y2227" s="22"/>
      <c r="Z2227" s="22"/>
      <c r="AA2227" s="22"/>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C2227" s="10"/>
      <c r="BD2227" s="10"/>
      <c r="BE2227" s="10"/>
      <c r="BF2227" s="10"/>
      <c r="BG2227" s="10"/>
      <c r="BH2227" s="10"/>
      <c r="BI2227" s="10"/>
      <c r="BL2227" s="10"/>
      <c r="BM2227" s="10"/>
      <c r="BN2227" s="10"/>
      <c r="BO2227" s="10"/>
      <c r="BP2227" s="10"/>
      <c r="BQ2227" s="10"/>
      <c r="BR2227" s="10"/>
      <c r="BU2227" s="66"/>
    </row>
    <row r="2228" spans="22:73" s="6" customFormat="1" x14ac:dyDescent="0.3">
      <c r="V2228" s="21"/>
      <c r="W2228" s="22"/>
      <c r="X2228" s="22"/>
      <c r="Y2228" s="22"/>
      <c r="Z2228" s="22"/>
      <c r="AA2228" s="22"/>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C2228" s="10"/>
      <c r="BD2228" s="10"/>
      <c r="BE2228" s="10"/>
      <c r="BF2228" s="10"/>
      <c r="BG2228" s="10"/>
      <c r="BH2228" s="10"/>
      <c r="BI2228" s="10"/>
      <c r="BL2228" s="10"/>
      <c r="BM2228" s="10"/>
      <c r="BN2228" s="10"/>
      <c r="BO2228" s="10"/>
      <c r="BP2228" s="10"/>
      <c r="BQ2228" s="10"/>
      <c r="BR2228" s="10"/>
      <c r="BU2228" s="66"/>
    </row>
    <row r="2229" spans="22:73" s="6" customFormat="1" x14ac:dyDescent="0.3">
      <c r="V2229" s="21"/>
      <c r="W2229" s="22"/>
      <c r="X2229" s="22"/>
      <c r="Y2229" s="22"/>
      <c r="Z2229" s="22"/>
      <c r="AA2229" s="22"/>
      <c r="AB2229" s="10"/>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C2229" s="10"/>
      <c r="BD2229" s="10"/>
      <c r="BE2229" s="10"/>
      <c r="BF2229" s="10"/>
      <c r="BG2229" s="10"/>
      <c r="BH2229" s="10"/>
      <c r="BI2229" s="10"/>
      <c r="BL2229" s="10"/>
      <c r="BM2229" s="10"/>
      <c r="BN2229" s="10"/>
      <c r="BO2229" s="10"/>
      <c r="BP2229" s="10"/>
      <c r="BQ2229" s="10"/>
      <c r="BR2229" s="10"/>
      <c r="BU2229" s="66"/>
    </row>
    <row r="2230" spans="22:73" s="6" customFormat="1" x14ac:dyDescent="0.3">
      <c r="V2230" s="21"/>
      <c r="W2230" s="22"/>
      <c r="X2230" s="22"/>
      <c r="Y2230" s="22"/>
      <c r="Z2230" s="22"/>
      <c r="AA2230" s="22"/>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C2230" s="10"/>
      <c r="BD2230" s="10"/>
      <c r="BE2230" s="10"/>
      <c r="BF2230" s="10"/>
      <c r="BG2230" s="10"/>
      <c r="BH2230" s="10"/>
      <c r="BI2230" s="10"/>
      <c r="BL2230" s="10"/>
      <c r="BM2230" s="10"/>
      <c r="BN2230" s="10"/>
      <c r="BO2230" s="10"/>
      <c r="BP2230" s="10"/>
      <c r="BQ2230" s="10"/>
      <c r="BR2230" s="10"/>
      <c r="BU2230" s="66"/>
    </row>
    <row r="2231" spans="22:73" s="6" customFormat="1" x14ac:dyDescent="0.3">
      <c r="V2231" s="21"/>
      <c r="W2231" s="22"/>
      <c r="X2231" s="22"/>
      <c r="Y2231" s="22"/>
      <c r="Z2231" s="22"/>
      <c r="AA2231" s="22"/>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C2231" s="10"/>
      <c r="BD2231" s="10"/>
      <c r="BE2231" s="10"/>
      <c r="BF2231" s="10"/>
      <c r="BG2231" s="10"/>
      <c r="BH2231" s="10"/>
      <c r="BI2231" s="10"/>
      <c r="BL2231" s="10"/>
      <c r="BM2231" s="10"/>
      <c r="BN2231" s="10"/>
      <c r="BO2231" s="10"/>
      <c r="BP2231" s="10"/>
      <c r="BQ2231" s="10"/>
      <c r="BR2231" s="10"/>
      <c r="BU2231" s="66"/>
    </row>
    <row r="2232" spans="22:73" s="6" customFormat="1" x14ac:dyDescent="0.3">
      <c r="V2232" s="21"/>
      <c r="W2232" s="22"/>
      <c r="X2232" s="22"/>
      <c r="Y2232" s="22"/>
      <c r="Z2232" s="22"/>
      <c r="AA2232" s="22"/>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C2232" s="10"/>
      <c r="BD2232" s="10"/>
      <c r="BE2232" s="10"/>
      <c r="BF2232" s="10"/>
      <c r="BG2232" s="10"/>
      <c r="BH2232" s="10"/>
      <c r="BI2232" s="10"/>
      <c r="BL2232" s="10"/>
      <c r="BM2232" s="10"/>
      <c r="BN2232" s="10"/>
      <c r="BO2232" s="10"/>
      <c r="BP2232" s="10"/>
      <c r="BQ2232" s="10"/>
      <c r="BR2232" s="10"/>
      <c r="BU2232" s="66"/>
    </row>
    <row r="2233" spans="22:73" s="6" customFormat="1" x14ac:dyDescent="0.3">
      <c r="V2233" s="21"/>
      <c r="W2233" s="22"/>
      <c r="X2233" s="22"/>
      <c r="Y2233" s="22"/>
      <c r="Z2233" s="22"/>
      <c r="AA2233" s="22"/>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C2233" s="10"/>
      <c r="BD2233" s="10"/>
      <c r="BE2233" s="10"/>
      <c r="BF2233" s="10"/>
      <c r="BG2233" s="10"/>
      <c r="BH2233" s="10"/>
      <c r="BI2233" s="10"/>
      <c r="BL2233" s="10"/>
      <c r="BM2233" s="10"/>
      <c r="BN2233" s="10"/>
      <c r="BO2233" s="10"/>
      <c r="BP2233" s="10"/>
      <c r="BQ2233" s="10"/>
      <c r="BR2233" s="10"/>
      <c r="BU2233" s="66"/>
    </row>
    <row r="2234" spans="22:73" s="6" customFormat="1" x14ac:dyDescent="0.3">
      <c r="V2234" s="21"/>
      <c r="W2234" s="22"/>
      <c r="X2234" s="22"/>
      <c r="Y2234" s="22"/>
      <c r="Z2234" s="22"/>
      <c r="AA2234" s="22"/>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C2234" s="10"/>
      <c r="BD2234" s="10"/>
      <c r="BE2234" s="10"/>
      <c r="BF2234" s="10"/>
      <c r="BG2234" s="10"/>
      <c r="BH2234" s="10"/>
      <c r="BI2234" s="10"/>
      <c r="BL2234" s="10"/>
      <c r="BM2234" s="10"/>
      <c r="BN2234" s="10"/>
      <c r="BO2234" s="10"/>
      <c r="BP2234" s="10"/>
      <c r="BQ2234" s="10"/>
      <c r="BR2234" s="10"/>
      <c r="BU2234" s="66"/>
    </row>
    <row r="2235" spans="22:73" s="6" customFormat="1" x14ac:dyDescent="0.3">
      <c r="V2235" s="21"/>
      <c r="W2235" s="22"/>
      <c r="X2235" s="22"/>
      <c r="Y2235" s="22"/>
      <c r="Z2235" s="22"/>
      <c r="AA2235" s="22"/>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C2235" s="10"/>
      <c r="BD2235" s="10"/>
      <c r="BE2235" s="10"/>
      <c r="BF2235" s="10"/>
      <c r="BG2235" s="10"/>
      <c r="BH2235" s="10"/>
      <c r="BI2235" s="10"/>
      <c r="BL2235" s="10"/>
      <c r="BM2235" s="10"/>
      <c r="BN2235" s="10"/>
      <c r="BO2235" s="10"/>
      <c r="BP2235" s="10"/>
      <c r="BQ2235" s="10"/>
      <c r="BR2235" s="10"/>
      <c r="BU2235" s="66"/>
    </row>
    <row r="2236" spans="22:73" s="6" customFormat="1" x14ac:dyDescent="0.3">
      <c r="V2236" s="21"/>
      <c r="W2236" s="22"/>
      <c r="X2236" s="22"/>
      <c r="Y2236" s="22"/>
      <c r="Z2236" s="22"/>
      <c r="AA2236" s="22"/>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C2236" s="10"/>
      <c r="BD2236" s="10"/>
      <c r="BE2236" s="10"/>
      <c r="BF2236" s="10"/>
      <c r="BG2236" s="10"/>
      <c r="BH2236" s="10"/>
      <c r="BI2236" s="10"/>
      <c r="BL2236" s="10"/>
      <c r="BM2236" s="10"/>
      <c r="BN2236" s="10"/>
      <c r="BO2236" s="10"/>
      <c r="BP2236" s="10"/>
      <c r="BQ2236" s="10"/>
      <c r="BR2236" s="10"/>
      <c r="BU2236" s="66"/>
    </row>
    <row r="2237" spans="22:73" s="6" customFormat="1" x14ac:dyDescent="0.3">
      <c r="V2237" s="21"/>
      <c r="W2237" s="22"/>
      <c r="X2237" s="22"/>
      <c r="Y2237" s="22"/>
      <c r="Z2237" s="22"/>
      <c r="AA2237" s="22"/>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C2237" s="10"/>
      <c r="BD2237" s="10"/>
      <c r="BE2237" s="10"/>
      <c r="BF2237" s="10"/>
      <c r="BG2237" s="10"/>
      <c r="BH2237" s="10"/>
      <c r="BI2237" s="10"/>
      <c r="BL2237" s="10"/>
      <c r="BM2237" s="10"/>
      <c r="BN2237" s="10"/>
      <c r="BO2237" s="10"/>
      <c r="BP2237" s="10"/>
      <c r="BQ2237" s="10"/>
      <c r="BR2237" s="10"/>
      <c r="BU2237" s="66"/>
    </row>
    <row r="2238" spans="22:73" s="6" customFormat="1" x14ac:dyDescent="0.3">
      <c r="V2238" s="21"/>
      <c r="W2238" s="22"/>
      <c r="X2238" s="22"/>
      <c r="Y2238" s="22"/>
      <c r="Z2238" s="22"/>
      <c r="AA2238" s="22"/>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C2238" s="10"/>
      <c r="BD2238" s="10"/>
      <c r="BE2238" s="10"/>
      <c r="BF2238" s="10"/>
      <c r="BG2238" s="10"/>
      <c r="BH2238" s="10"/>
      <c r="BI2238" s="10"/>
      <c r="BL2238" s="10"/>
      <c r="BM2238" s="10"/>
      <c r="BN2238" s="10"/>
      <c r="BO2238" s="10"/>
      <c r="BP2238" s="10"/>
      <c r="BQ2238" s="10"/>
      <c r="BR2238" s="10"/>
      <c r="BU2238" s="66"/>
    </row>
    <row r="2239" spans="22:73" s="6" customFormat="1" x14ac:dyDescent="0.3">
      <c r="V2239" s="21"/>
      <c r="W2239" s="22"/>
      <c r="X2239" s="22"/>
      <c r="Y2239" s="22"/>
      <c r="Z2239" s="22"/>
      <c r="AA2239" s="22"/>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C2239" s="10"/>
      <c r="BD2239" s="10"/>
      <c r="BE2239" s="10"/>
      <c r="BF2239" s="10"/>
      <c r="BG2239" s="10"/>
      <c r="BH2239" s="10"/>
      <c r="BI2239" s="10"/>
      <c r="BL2239" s="10"/>
      <c r="BM2239" s="10"/>
      <c r="BN2239" s="10"/>
      <c r="BO2239" s="10"/>
      <c r="BP2239" s="10"/>
      <c r="BQ2239" s="10"/>
      <c r="BR2239" s="10"/>
      <c r="BU2239" s="66"/>
    </row>
    <row r="2240" spans="22:73" s="6" customFormat="1" x14ac:dyDescent="0.3">
      <c r="V2240" s="21"/>
      <c r="W2240" s="22"/>
      <c r="X2240" s="22"/>
      <c r="Y2240" s="22"/>
      <c r="Z2240" s="22"/>
      <c r="AA2240" s="22"/>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C2240" s="10"/>
      <c r="BD2240" s="10"/>
      <c r="BE2240" s="10"/>
      <c r="BF2240" s="10"/>
      <c r="BG2240" s="10"/>
      <c r="BH2240" s="10"/>
      <c r="BI2240" s="10"/>
      <c r="BL2240" s="10"/>
      <c r="BM2240" s="10"/>
      <c r="BN2240" s="10"/>
      <c r="BO2240" s="10"/>
      <c r="BP2240" s="10"/>
      <c r="BQ2240" s="10"/>
      <c r="BR2240" s="10"/>
      <c r="BU2240" s="66"/>
    </row>
    <row r="2241" spans="22:73" s="6" customFormat="1" x14ac:dyDescent="0.3">
      <c r="V2241" s="21"/>
      <c r="W2241" s="22"/>
      <c r="X2241" s="22"/>
      <c r="Y2241" s="22"/>
      <c r="Z2241" s="22"/>
      <c r="AA2241" s="22"/>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C2241" s="10"/>
      <c r="BD2241" s="10"/>
      <c r="BE2241" s="10"/>
      <c r="BF2241" s="10"/>
      <c r="BG2241" s="10"/>
      <c r="BH2241" s="10"/>
      <c r="BI2241" s="10"/>
      <c r="BL2241" s="10"/>
      <c r="BM2241" s="10"/>
      <c r="BN2241" s="10"/>
      <c r="BO2241" s="10"/>
      <c r="BP2241" s="10"/>
      <c r="BQ2241" s="10"/>
      <c r="BR2241" s="10"/>
      <c r="BU2241" s="66"/>
    </row>
    <row r="2242" spans="22:73" s="6" customFormat="1" x14ac:dyDescent="0.3">
      <c r="V2242" s="21"/>
      <c r="W2242" s="22"/>
      <c r="X2242" s="22"/>
      <c r="Y2242" s="22"/>
      <c r="Z2242" s="22"/>
      <c r="AA2242" s="22"/>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C2242" s="10"/>
      <c r="BD2242" s="10"/>
      <c r="BE2242" s="10"/>
      <c r="BF2242" s="10"/>
      <c r="BG2242" s="10"/>
      <c r="BH2242" s="10"/>
      <c r="BI2242" s="10"/>
      <c r="BL2242" s="10"/>
      <c r="BM2242" s="10"/>
      <c r="BN2242" s="10"/>
      <c r="BO2242" s="10"/>
      <c r="BP2242" s="10"/>
      <c r="BQ2242" s="10"/>
      <c r="BR2242" s="10"/>
      <c r="BU2242" s="66"/>
    </row>
    <row r="2243" spans="22:73" s="6" customFormat="1" x14ac:dyDescent="0.3">
      <c r="V2243" s="21"/>
      <c r="W2243" s="22"/>
      <c r="X2243" s="22"/>
      <c r="Y2243" s="22"/>
      <c r="Z2243" s="22"/>
      <c r="AA2243" s="22"/>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C2243" s="10"/>
      <c r="BD2243" s="10"/>
      <c r="BE2243" s="10"/>
      <c r="BF2243" s="10"/>
      <c r="BG2243" s="10"/>
      <c r="BH2243" s="10"/>
      <c r="BI2243" s="10"/>
      <c r="BL2243" s="10"/>
      <c r="BM2243" s="10"/>
      <c r="BN2243" s="10"/>
      <c r="BO2243" s="10"/>
      <c r="BP2243" s="10"/>
      <c r="BQ2243" s="10"/>
      <c r="BR2243" s="10"/>
      <c r="BU2243" s="66"/>
    </row>
    <row r="2244" spans="22:73" s="6" customFormat="1" x14ac:dyDescent="0.3">
      <c r="V2244" s="21"/>
      <c r="W2244" s="22"/>
      <c r="X2244" s="22"/>
      <c r="Y2244" s="22"/>
      <c r="Z2244" s="22"/>
      <c r="AA2244" s="22"/>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C2244" s="10"/>
      <c r="BD2244" s="10"/>
      <c r="BE2244" s="10"/>
      <c r="BF2244" s="10"/>
      <c r="BG2244" s="10"/>
      <c r="BH2244" s="10"/>
      <c r="BI2244" s="10"/>
      <c r="BL2244" s="10"/>
      <c r="BM2244" s="10"/>
      <c r="BN2244" s="10"/>
      <c r="BO2244" s="10"/>
      <c r="BP2244" s="10"/>
      <c r="BQ2244" s="10"/>
      <c r="BR2244" s="10"/>
      <c r="BU2244" s="66"/>
    </row>
    <row r="2245" spans="22:73" s="6" customFormat="1" x14ac:dyDescent="0.3">
      <c r="V2245" s="21"/>
      <c r="W2245" s="22"/>
      <c r="X2245" s="22"/>
      <c r="Y2245" s="22"/>
      <c r="Z2245" s="22"/>
      <c r="AA2245" s="22"/>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C2245" s="10"/>
      <c r="BD2245" s="10"/>
      <c r="BE2245" s="10"/>
      <c r="BF2245" s="10"/>
      <c r="BG2245" s="10"/>
      <c r="BH2245" s="10"/>
      <c r="BI2245" s="10"/>
      <c r="BL2245" s="10"/>
      <c r="BM2245" s="10"/>
      <c r="BN2245" s="10"/>
      <c r="BO2245" s="10"/>
      <c r="BP2245" s="10"/>
      <c r="BQ2245" s="10"/>
      <c r="BR2245" s="10"/>
      <c r="BU2245" s="66"/>
    </row>
    <row r="2246" spans="22:73" s="6" customFormat="1" x14ac:dyDescent="0.3">
      <c r="V2246" s="21"/>
      <c r="W2246" s="22"/>
      <c r="X2246" s="22"/>
      <c r="Y2246" s="22"/>
      <c r="Z2246" s="22"/>
      <c r="AA2246" s="22"/>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C2246" s="10"/>
      <c r="BD2246" s="10"/>
      <c r="BE2246" s="10"/>
      <c r="BF2246" s="10"/>
      <c r="BG2246" s="10"/>
      <c r="BH2246" s="10"/>
      <c r="BI2246" s="10"/>
      <c r="BL2246" s="10"/>
      <c r="BM2246" s="10"/>
      <c r="BN2246" s="10"/>
      <c r="BO2246" s="10"/>
      <c r="BP2246" s="10"/>
      <c r="BQ2246" s="10"/>
      <c r="BR2246" s="10"/>
      <c r="BU2246" s="66"/>
    </row>
    <row r="2247" spans="22:73" s="6" customFormat="1" x14ac:dyDescent="0.3">
      <c r="V2247" s="21"/>
      <c r="W2247" s="22"/>
      <c r="X2247" s="22"/>
      <c r="Y2247" s="22"/>
      <c r="Z2247" s="22"/>
      <c r="AA2247" s="22"/>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C2247" s="10"/>
      <c r="BD2247" s="10"/>
      <c r="BE2247" s="10"/>
      <c r="BF2247" s="10"/>
      <c r="BG2247" s="10"/>
      <c r="BH2247" s="10"/>
      <c r="BI2247" s="10"/>
      <c r="BL2247" s="10"/>
      <c r="BM2247" s="10"/>
      <c r="BN2247" s="10"/>
      <c r="BO2247" s="10"/>
      <c r="BP2247" s="10"/>
      <c r="BQ2247" s="10"/>
      <c r="BR2247" s="10"/>
      <c r="BU2247" s="66"/>
    </row>
    <row r="2248" spans="22:73" s="6" customFormat="1" x14ac:dyDescent="0.3">
      <c r="V2248" s="21"/>
      <c r="W2248" s="22"/>
      <c r="X2248" s="22"/>
      <c r="Y2248" s="22"/>
      <c r="Z2248" s="22"/>
      <c r="AA2248" s="22"/>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C2248" s="10"/>
      <c r="BD2248" s="10"/>
      <c r="BE2248" s="10"/>
      <c r="BF2248" s="10"/>
      <c r="BG2248" s="10"/>
      <c r="BH2248" s="10"/>
      <c r="BI2248" s="10"/>
      <c r="BL2248" s="10"/>
      <c r="BM2248" s="10"/>
      <c r="BN2248" s="10"/>
      <c r="BO2248" s="10"/>
      <c r="BP2248" s="10"/>
      <c r="BQ2248" s="10"/>
      <c r="BR2248" s="10"/>
      <c r="BU2248" s="66"/>
    </row>
    <row r="2249" spans="22:73" s="6" customFormat="1" x14ac:dyDescent="0.3">
      <c r="V2249" s="21"/>
      <c r="W2249" s="22"/>
      <c r="X2249" s="22"/>
      <c r="Y2249" s="22"/>
      <c r="Z2249" s="22"/>
      <c r="AA2249" s="22"/>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C2249" s="10"/>
      <c r="BD2249" s="10"/>
      <c r="BE2249" s="10"/>
      <c r="BF2249" s="10"/>
      <c r="BG2249" s="10"/>
      <c r="BH2249" s="10"/>
      <c r="BI2249" s="10"/>
      <c r="BL2249" s="10"/>
      <c r="BM2249" s="10"/>
      <c r="BN2249" s="10"/>
      <c r="BO2249" s="10"/>
      <c r="BP2249" s="10"/>
      <c r="BQ2249" s="10"/>
      <c r="BR2249" s="10"/>
      <c r="BU2249" s="66"/>
    </row>
    <row r="2250" spans="22:73" s="6" customFormat="1" x14ac:dyDescent="0.3">
      <c r="V2250" s="21"/>
      <c r="W2250" s="22"/>
      <c r="X2250" s="22"/>
      <c r="Y2250" s="22"/>
      <c r="Z2250" s="22"/>
      <c r="AA2250" s="22"/>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C2250" s="10"/>
      <c r="BD2250" s="10"/>
      <c r="BE2250" s="10"/>
      <c r="BF2250" s="10"/>
      <c r="BG2250" s="10"/>
      <c r="BH2250" s="10"/>
      <c r="BI2250" s="10"/>
      <c r="BL2250" s="10"/>
      <c r="BM2250" s="10"/>
      <c r="BN2250" s="10"/>
      <c r="BO2250" s="10"/>
      <c r="BP2250" s="10"/>
      <c r="BQ2250" s="10"/>
      <c r="BR2250" s="10"/>
      <c r="BU2250" s="66"/>
    </row>
    <row r="2251" spans="22:73" s="6" customFormat="1" x14ac:dyDescent="0.3">
      <c r="V2251" s="21"/>
      <c r="W2251" s="22"/>
      <c r="X2251" s="22"/>
      <c r="Y2251" s="22"/>
      <c r="Z2251" s="22"/>
      <c r="AA2251" s="22"/>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C2251" s="10"/>
      <c r="BD2251" s="10"/>
      <c r="BE2251" s="10"/>
      <c r="BF2251" s="10"/>
      <c r="BG2251" s="10"/>
      <c r="BH2251" s="10"/>
      <c r="BI2251" s="10"/>
      <c r="BL2251" s="10"/>
      <c r="BM2251" s="10"/>
      <c r="BN2251" s="10"/>
      <c r="BO2251" s="10"/>
      <c r="BP2251" s="10"/>
      <c r="BQ2251" s="10"/>
      <c r="BR2251" s="10"/>
      <c r="BU2251" s="66"/>
    </row>
    <row r="2252" spans="22:73" s="6" customFormat="1" x14ac:dyDescent="0.3">
      <c r="V2252" s="21"/>
      <c r="W2252" s="22"/>
      <c r="X2252" s="22"/>
      <c r="Y2252" s="22"/>
      <c r="Z2252" s="22"/>
      <c r="AA2252" s="22"/>
      <c r="AB2252" s="10"/>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C2252" s="10"/>
      <c r="BD2252" s="10"/>
      <c r="BE2252" s="10"/>
      <c r="BF2252" s="10"/>
      <c r="BG2252" s="10"/>
      <c r="BH2252" s="10"/>
      <c r="BI2252" s="10"/>
      <c r="BL2252" s="10"/>
      <c r="BM2252" s="10"/>
      <c r="BN2252" s="10"/>
      <c r="BO2252" s="10"/>
      <c r="BP2252" s="10"/>
      <c r="BQ2252" s="10"/>
      <c r="BR2252" s="10"/>
      <c r="BU2252" s="66"/>
    </row>
    <row r="2253" spans="22:73" s="6" customFormat="1" x14ac:dyDescent="0.3">
      <c r="V2253" s="21"/>
      <c r="W2253" s="22"/>
      <c r="X2253" s="22"/>
      <c r="Y2253" s="22"/>
      <c r="Z2253" s="22"/>
      <c r="AA2253" s="22"/>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C2253" s="10"/>
      <c r="BD2253" s="10"/>
      <c r="BE2253" s="10"/>
      <c r="BF2253" s="10"/>
      <c r="BG2253" s="10"/>
      <c r="BH2253" s="10"/>
      <c r="BI2253" s="10"/>
      <c r="BL2253" s="10"/>
      <c r="BM2253" s="10"/>
      <c r="BN2253" s="10"/>
      <c r="BO2253" s="10"/>
      <c r="BP2253" s="10"/>
      <c r="BQ2253" s="10"/>
      <c r="BR2253" s="10"/>
      <c r="BU2253" s="66"/>
    </row>
    <row r="2254" spans="22:73" s="6" customFormat="1" x14ac:dyDescent="0.3">
      <c r="V2254" s="21"/>
      <c r="W2254" s="22"/>
      <c r="X2254" s="22"/>
      <c r="Y2254" s="22"/>
      <c r="Z2254" s="22"/>
      <c r="AA2254" s="22"/>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C2254" s="10"/>
      <c r="BD2254" s="10"/>
      <c r="BE2254" s="10"/>
      <c r="BF2254" s="10"/>
      <c r="BG2254" s="10"/>
      <c r="BH2254" s="10"/>
      <c r="BI2254" s="10"/>
      <c r="BL2254" s="10"/>
      <c r="BM2254" s="10"/>
      <c r="BN2254" s="10"/>
      <c r="BO2254" s="10"/>
      <c r="BP2254" s="10"/>
      <c r="BQ2254" s="10"/>
      <c r="BR2254" s="10"/>
      <c r="BU2254" s="66"/>
    </row>
    <row r="2255" spans="22:73" s="6" customFormat="1" x14ac:dyDescent="0.3">
      <c r="V2255" s="21"/>
      <c r="W2255" s="22"/>
      <c r="X2255" s="22"/>
      <c r="Y2255" s="22"/>
      <c r="Z2255" s="22"/>
      <c r="AA2255" s="22"/>
      <c r="AB2255" s="10"/>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C2255" s="10"/>
      <c r="BD2255" s="10"/>
      <c r="BE2255" s="10"/>
      <c r="BF2255" s="10"/>
      <c r="BG2255" s="10"/>
      <c r="BH2255" s="10"/>
      <c r="BI2255" s="10"/>
      <c r="BL2255" s="10"/>
      <c r="BM2255" s="10"/>
      <c r="BN2255" s="10"/>
      <c r="BO2255" s="10"/>
      <c r="BP2255" s="10"/>
      <c r="BQ2255" s="10"/>
      <c r="BR2255" s="10"/>
      <c r="BU2255" s="66"/>
    </row>
    <row r="2256" spans="22:73" s="6" customFormat="1" x14ac:dyDescent="0.3">
      <c r="V2256" s="21"/>
      <c r="W2256" s="22"/>
      <c r="X2256" s="22"/>
      <c r="Y2256" s="22"/>
      <c r="Z2256" s="22"/>
      <c r="AA2256" s="22"/>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C2256" s="10"/>
      <c r="BD2256" s="10"/>
      <c r="BE2256" s="10"/>
      <c r="BF2256" s="10"/>
      <c r="BG2256" s="10"/>
      <c r="BH2256" s="10"/>
      <c r="BI2256" s="10"/>
      <c r="BL2256" s="10"/>
      <c r="BM2256" s="10"/>
      <c r="BN2256" s="10"/>
      <c r="BO2256" s="10"/>
      <c r="BP2256" s="10"/>
      <c r="BQ2256" s="10"/>
      <c r="BR2256" s="10"/>
      <c r="BU2256" s="66"/>
    </row>
    <row r="2257" spans="22:73" s="6" customFormat="1" x14ac:dyDescent="0.3">
      <c r="V2257" s="21"/>
      <c r="W2257" s="22"/>
      <c r="X2257" s="22"/>
      <c r="Y2257" s="22"/>
      <c r="Z2257" s="22"/>
      <c r="AA2257" s="22"/>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C2257" s="10"/>
      <c r="BD2257" s="10"/>
      <c r="BE2257" s="10"/>
      <c r="BF2257" s="10"/>
      <c r="BG2257" s="10"/>
      <c r="BH2257" s="10"/>
      <c r="BI2257" s="10"/>
      <c r="BL2257" s="10"/>
      <c r="BM2257" s="10"/>
      <c r="BN2257" s="10"/>
      <c r="BO2257" s="10"/>
      <c r="BP2257" s="10"/>
      <c r="BQ2257" s="10"/>
      <c r="BR2257" s="10"/>
      <c r="BU2257" s="66"/>
    </row>
    <row r="2258" spans="22:73" s="6" customFormat="1" x14ac:dyDescent="0.3">
      <c r="V2258" s="21"/>
      <c r="W2258" s="22"/>
      <c r="X2258" s="22"/>
      <c r="Y2258" s="22"/>
      <c r="Z2258" s="22"/>
      <c r="AA2258" s="22"/>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C2258" s="10"/>
      <c r="BD2258" s="10"/>
      <c r="BE2258" s="10"/>
      <c r="BF2258" s="10"/>
      <c r="BG2258" s="10"/>
      <c r="BH2258" s="10"/>
      <c r="BI2258" s="10"/>
      <c r="BL2258" s="10"/>
      <c r="BM2258" s="10"/>
      <c r="BN2258" s="10"/>
      <c r="BO2258" s="10"/>
      <c r="BP2258" s="10"/>
      <c r="BQ2258" s="10"/>
      <c r="BR2258" s="10"/>
      <c r="BU2258" s="66"/>
    </row>
    <row r="2259" spans="22:73" s="6" customFormat="1" x14ac:dyDescent="0.3">
      <c r="V2259" s="21"/>
      <c r="W2259" s="22"/>
      <c r="X2259" s="22"/>
      <c r="Y2259" s="22"/>
      <c r="Z2259" s="22"/>
      <c r="AA2259" s="22"/>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C2259" s="10"/>
      <c r="BD2259" s="10"/>
      <c r="BE2259" s="10"/>
      <c r="BF2259" s="10"/>
      <c r="BG2259" s="10"/>
      <c r="BH2259" s="10"/>
      <c r="BI2259" s="10"/>
      <c r="BL2259" s="10"/>
      <c r="BM2259" s="10"/>
      <c r="BN2259" s="10"/>
      <c r="BO2259" s="10"/>
      <c r="BP2259" s="10"/>
      <c r="BQ2259" s="10"/>
      <c r="BR2259" s="10"/>
      <c r="BU2259" s="66"/>
    </row>
    <row r="2260" spans="22:73" s="6" customFormat="1" x14ac:dyDescent="0.3">
      <c r="V2260" s="21"/>
      <c r="W2260" s="22"/>
      <c r="X2260" s="22"/>
      <c r="Y2260" s="22"/>
      <c r="Z2260" s="22"/>
      <c r="AA2260" s="22"/>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C2260" s="10"/>
      <c r="BD2260" s="10"/>
      <c r="BE2260" s="10"/>
      <c r="BF2260" s="10"/>
      <c r="BG2260" s="10"/>
      <c r="BH2260" s="10"/>
      <c r="BI2260" s="10"/>
      <c r="BL2260" s="10"/>
      <c r="BM2260" s="10"/>
      <c r="BN2260" s="10"/>
      <c r="BO2260" s="10"/>
      <c r="BP2260" s="10"/>
      <c r="BQ2260" s="10"/>
      <c r="BR2260" s="10"/>
      <c r="BU2260" s="66"/>
    </row>
    <row r="2261" spans="22:73" s="6" customFormat="1" x14ac:dyDescent="0.3">
      <c r="V2261" s="21"/>
      <c r="W2261" s="22"/>
      <c r="X2261" s="22"/>
      <c r="Y2261" s="22"/>
      <c r="Z2261" s="22"/>
      <c r="AA2261" s="22"/>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C2261" s="10"/>
      <c r="BD2261" s="10"/>
      <c r="BE2261" s="10"/>
      <c r="BF2261" s="10"/>
      <c r="BG2261" s="10"/>
      <c r="BH2261" s="10"/>
      <c r="BI2261" s="10"/>
      <c r="BL2261" s="10"/>
      <c r="BM2261" s="10"/>
      <c r="BN2261" s="10"/>
      <c r="BO2261" s="10"/>
      <c r="BP2261" s="10"/>
      <c r="BQ2261" s="10"/>
      <c r="BR2261" s="10"/>
      <c r="BU2261" s="66"/>
    </row>
    <row r="2262" spans="22:73" s="6" customFormat="1" x14ac:dyDescent="0.3">
      <c r="V2262" s="21"/>
      <c r="W2262" s="22"/>
      <c r="X2262" s="22"/>
      <c r="Y2262" s="22"/>
      <c r="Z2262" s="22"/>
      <c r="AA2262" s="22"/>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C2262" s="10"/>
      <c r="BD2262" s="10"/>
      <c r="BE2262" s="10"/>
      <c r="BF2262" s="10"/>
      <c r="BG2262" s="10"/>
      <c r="BH2262" s="10"/>
      <c r="BI2262" s="10"/>
      <c r="BL2262" s="10"/>
      <c r="BM2262" s="10"/>
      <c r="BN2262" s="10"/>
      <c r="BO2262" s="10"/>
      <c r="BP2262" s="10"/>
      <c r="BQ2262" s="10"/>
      <c r="BR2262" s="10"/>
      <c r="BU2262" s="66"/>
    </row>
    <row r="2263" spans="22:73" s="6" customFormat="1" x14ac:dyDescent="0.3">
      <c r="V2263" s="21"/>
      <c r="W2263" s="22"/>
      <c r="X2263" s="22"/>
      <c r="Y2263" s="22"/>
      <c r="Z2263" s="22"/>
      <c r="AA2263" s="22"/>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C2263" s="10"/>
      <c r="BD2263" s="10"/>
      <c r="BE2263" s="10"/>
      <c r="BF2263" s="10"/>
      <c r="BG2263" s="10"/>
      <c r="BH2263" s="10"/>
      <c r="BI2263" s="10"/>
      <c r="BL2263" s="10"/>
      <c r="BM2263" s="10"/>
      <c r="BN2263" s="10"/>
      <c r="BO2263" s="10"/>
      <c r="BP2263" s="10"/>
      <c r="BQ2263" s="10"/>
      <c r="BR2263" s="10"/>
      <c r="BU2263" s="66"/>
    </row>
    <row r="2264" spans="22:73" s="6" customFormat="1" x14ac:dyDescent="0.3">
      <c r="V2264" s="21"/>
      <c r="W2264" s="22"/>
      <c r="X2264" s="22"/>
      <c r="Y2264" s="22"/>
      <c r="Z2264" s="22"/>
      <c r="AA2264" s="22"/>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C2264" s="10"/>
      <c r="BD2264" s="10"/>
      <c r="BE2264" s="10"/>
      <c r="BF2264" s="10"/>
      <c r="BG2264" s="10"/>
      <c r="BH2264" s="10"/>
      <c r="BI2264" s="10"/>
      <c r="BL2264" s="10"/>
      <c r="BM2264" s="10"/>
      <c r="BN2264" s="10"/>
      <c r="BO2264" s="10"/>
      <c r="BP2264" s="10"/>
      <c r="BQ2264" s="10"/>
      <c r="BR2264" s="10"/>
      <c r="BU2264" s="66"/>
    </row>
    <row r="2265" spans="22:73" s="6" customFormat="1" x14ac:dyDescent="0.3">
      <c r="V2265" s="21"/>
      <c r="W2265" s="22"/>
      <c r="X2265" s="22"/>
      <c r="Y2265" s="22"/>
      <c r="Z2265" s="22"/>
      <c r="AA2265" s="22"/>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C2265" s="10"/>
      <c r="BD2265" s="10"/>
      <c r="BE2265" s="10"/>
      <c r="BF2265" s="10"/>
      <c r="BG2265" s="10"/>
      <c r="BH2265" s="10"/>
      <c r="BI2265" s="10"/>
      <c r="BL2265" s="10"/>
      <c r="BM2265" s="10"/>
      <c r="BN2265" s="10"/>
      <c r="BO2265" s="10"/>
      <c r="BP2265" s="10"/>
      <c r="BQ2265" s="10"/>
      <c r="BR2265" s="10"/>
      <c r="BU2265" s="66"/>
    </row>
    <row r="2266" spans="22:73" s="6" customFormat="1" x14ac:dyDescent="0.3">
      <c r="V2266" s="21"/>
      <c r="W2266" s="22"/>
      <c r="X2266" s="22"/>
      <c r="Y2266" s="22"/>
      <c r="Z2266" s="22"/>
      <c r="AA2266" s="22"/>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C2266" s="10"/>
      <c r="BD2266" s="10"/>
      <c r="BE2266" s="10"/>
      <c r="BF2266" s="10"/>
      <c r="BG2266" s="10"/>
      <c r="BH2266" s="10"/>
      <c r="BI2266" s="10"/>
      <c r="BL2266" s="10"/>
      <c r="BM2266" s="10"/>
      <c r="BN2266" s="10"/>
      <c r="BO2266" s="10"/>
      <c r="BP2266" s="10"/>
      <c r="BQ2266" s="10"/>
      <c r="BR2266" s="10"/>
      <c r="BU2266" s="66"/>
    </row>
    <row r="2267" spans="22:73" s="6" customFormat="1" x14ac:dyDescent="0.3">
      <c r="V2267" s="21"/>
      <c r="W2267" s="22"/>
      <c r="X2267" s="22"/>
      <c r="Y2267" s="22"/>
      <c r="Z2267" s="22"/>
      <c r="AA2267" s="22"/>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C2267" s="10"/>
      <c r="BD2267" s="10"/>
      <c r="BE2267" s="10"/>
      <c r="BF2267" s="10"/>
      <c r="BG2267" s="10"/>
      <c r="BH2267" s="10"/>
      <c r="BI2267" s="10"/>
      <c r="BL2267" s="10"/>
      <c r="BM2267" s="10"/>
      <c r="BN2267" s="10"/>
      <c r="BO2267" s="10"/>
      <c r="BP2267" s="10"/>
      <c r="BQ2267" s="10"/>
      <c r="BR2267" s="10"/>
      <c r="BU2267" s="66"/>
    </row>
    <row r="2268" spans="22:73" s="6" customFormat="1" x14ac:dyDescent="0.3">
      <c r="V2268" s="21"/>
      <c r="W2268" s="22"/>
      <c r="X2268" s="22"/>
      <c r="Y2268" s="22"/>
      <c r="Z2268" s="22"/>
      <c r="AA2268" s="22"/>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C2268" s="10"/>
      <c r="BD2268" s="10"/>
      <c r="BE2268" s="10"/>
      <c r="BF2268" s="10"/>
      <c r="BG2268" s="10"/>
      <c r="BH2268" s="10"/>
      <c r="BI2268" s="10"/>
      <c r="BL2268" s="10"/>
      <c r="BM2268" s="10"/>
      <c r="BN2268" s="10"/>
      <c r="BO2268" s="10"/>
      <c r="BP2268" s="10"/>
      <c r="BQ2268" s="10"/>
      <c r="BR2268" s="10"/>
      <c r="BU2268" s="66"/>
    </row>
    <row r="2269" spans="22:73" s="6" customFormat="1" x14ac:dyDescent="0.3">
      <c r="V2269" s="21"/>
      <c r="W2269" s="22"/>
      <c r="X2269" s="22"/>
      <c r="Y2269" s="22"/>
      <c r="Z2269" s="22"/>
      <c r="AA2269" s="22"/>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C2269" s="10"/>
      <c r="BD2269" s="10"/>
      <c r="BE2269" s="10"/>
      <c r="BF2269" s="10"/>
      <c r="BG2269" s="10"/>
      <c r="BH2269" s="10"/>
      <c r="BI2269" s="10"/>
      <c r="BL2269" s="10"/>
      <c r="BM2269" s="10"/>
      <c r="BN2269" s="10"/>
      <c r="BO2269" s="10"/>
      <c r="BP2269" s="10"/>
      <c r="BQ2269" s="10"/>
      <c r="BR2269" s="10"/>
      <c r="BU2269" s="66"/>
    </row>
    <row r="2270" spans="22:73" s="6" customFormat="1" x14ac:dyDescent="0.3">
      <c r="V2270" s="21"/>
      <c r="W2270" s="22"/>
      <c r="X2270" s="22"/>
      <c r="Y2270" s="22"/>
      <c r="Z2270" s="22"/>
      <c r="AA2270" s="22"/>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C2270" s="10"/>
      <c r="BD2270" s="10"/>
      <c r="BE2270" s="10"/>
      <c r="BF2270" s="10"/>
      <c r="BG2270" s="10"/>
      <c r="BH2270" s="10"/>
      <c r="BI2270" s="10"/>
      <c r="BL2270" s="10"/>
      <c r="BM2270" s="10"/>
      <c r="BN2270" s="10"/>
      <c r="BO2270" s="10"/>
      <c r="BP2270" s="10"/>
      <c r="BQ2270" s="10"/>
      <c r="BR2270" s="10"/>
      <c r="BU2270" s="66"/>
    </row>
    <row r="2271" spans="22:73" s="6" customFormat="1" x14ac:dyDescent="0.3">
      <c r="V2271" s="21"/>
      <c r="W2271" s="22"/>
      <c r="X2271" s="22"/>
      <c r="Y2271" s="22"/>
      <c r="Z2271" s="22"/>
      <c r="AA2271" s="22"/>
      <c r="AB2271" s="10"/>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C2271" s="10"/>
      <c r="BD2271" s="10"/>
      <c r="BE2271" s="10"/>
      <c r="BF2271" s="10"/>
      <c r="BG2271" s="10"/>
      <c r="BH2271" s="10"/>
      <c r="BI2271" s="10"/>
      <c r="BL2271" s="10"/>
      <c r="BM2271" s="10"/>
      <c r="BN2271" s="10"/>
      <c r="BO2271" s="10"/>
      <c r="BP2271" s="10"/>
      <c r="BQ2271" s="10"/>
      <c r="BR2271" s="10"/>
      <c r="BU2271" s="66"/>
    </row>
    <row r="2272" spans="22:73" s="6" customFormat="1" x14ac:dyDescent="0.3">
      <c r="V2272" s="21"/>
      <c r="W2272" s="22"/>
      <c r="X2272" s="22"/>
      <c r="Y2272" s="22"/>
      <c r="Z2272" s="22"/>
      <c r="AA2272" s="22"/>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C2272" s="10"/>
      <c r="BD2272" s="10"/>
      <c r="BE2272" s="10"/>
      <c r="BF2272" s="10"/>
      <c r="BG2272" s="10"/>
      <c r="BH2272" s="10"/>
      <c r="BI2272" s="10"/>
      <c r="BL2272" s="10"/>
      <c r="BM2272" s="10"/>
      <c r="BN2272" s="10"/>
      <c r="BO2272" s="10"/>
      <c r="BP2272" s="10"/>
      <c r="BQ2272" s="10"/>
      <c r="BR2272" s="10"/>
      <c r="BU2272" s="66"/>
    </row>
    <row r="2273" spans="22:73" s="6" customFormat="1" x14ac:dyDescent="0.3">
      <c r="V2273" s="21"/>
      <c r="W2273" s="22"/>
      <c r="X2273" s="22"/>
      <c r="Y2273" s="22"/>
      <c r="Z2273" s="22"/>
      <c r="AA2273" s="22"/>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C2273" s="10"/>
      <c r="BD2273" s="10"/>
      <c r="BE2273" s="10"/>
      <c r="BF2273" s="10"/>
      <c r="BG2273" s="10"/>
      <c r="BH2273" s="10"/>
      <c r="BI2273" s="10"/>
      <c r="BL2273" s="10"/>
      <c r="BM2273" s="10"/>
      <c r="BN2273" s="10"/>
      <c r="BO2273" s="10"/>
      <c r="BP2273" s="10"/>
      <c r="BQ2273" s="10"/>
      <c r="BR2273" s="10"/>
      <c r="BU2273" s="66"/>
    </row>
    <row r="2274" spans="22:73" s="6" customFormat="1" x14ac:dyDescent="0.3">
      <c r="V2274" s="21"/>
      <c r="W2274" s="22"/>
      <c r="X2274" s="22"/>
      <c r="Y2274" s="22"/>
      <c r="Z2274" s="22"/>
      <c r="AA2274" s="22"/>
      <c r="AB2274" s="10"/>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C2274" s="10"/>
      <c r="BD2274" s="10"/>
      <c r="BE2274" s="10"/>
      <c r="BF2274" s="10"/>
      <c r="BG2274" s="10"/>
      <c r="BH2274" s="10"/>
      <c r="BI2274" s="10"/>
      <c r="BL2274" s="10"/>
      <c r="BM2274" s="10"/>
      <c r="BN2274" s="10"/>
      <c r="BO2274" s="10"/>
      <c r="BP2274" s="10"/>
      <c r="BQ2274" s="10"/>
      <c r="BR2274" s="10"/>
      <c r="BU2274" s="66"/>
    </row>
    <row r="2275" spans="22:73" s="6" customFormat="1" x14ac:dyDescent="0.3">
      <c r="V2275" s="21"/>
      <c r="W2275" s="22"/>
      <c r="X2275" s="22"/>
      <c r="Y2275" s="22"/>
      <c r="Z2275" s="22"/>
      <c r="AA2275" s="22"/>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C2275" s="10"/>
      <c r="BD2275" s="10"/>
      <c r="BE2275" s="10"/>
      <c r="BF2275" s="10"/>
      <c r="BG2275" s="10"/>
      <c r="BH2275" s="10"/>
      <c r="BI2275" s="10"/>
      <c r="BL2275" s="10"/>
      <c r="BM2275" s="10"/>
      <c r="BN2275" s="10"/>
      <c r="BO2275" s="10"/>
      <c r="BP2275" s="10"/>
      <c r="BQ2275" s="10"/>
      <c r="BR2275" s="10"/>
      <c r="BU2275" s="66"/>
    </row>
    <row r="2276" spans="22:73" s="6" customFormat="1" x14ac:dyDescent="0.3">
      <c r="V2276" s="21"/>
      <c r="W2276" s="22"/>
      <c r="X2276" s="22"/>
      <c r="Y2276" s="22"/>
      <c r="Z2276" s="22"/>
      <c r="AA2276" s="22"/>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C2276" s="10"/>
      <c r="BD2276" s="10"/>
      <c r="BE2276" s="10"/>
      <c r="BF2276" s="10"/>
      <c r="BG2276" s="10"/>
      <c r="BH2276" s="10"/>
      <c r="BI2276" s="10"/>
      <c r="BL2276" s="10"/>
      <c r="BM2276" s="10"/>
      <c r="BN2276" s="10"/>
      <c r="BO2276" s="10"/>
      <c r="BP2276" s="10"/>
      <c r="BQ2276" s="10"/>
      <c r="BR2276" s="10"/>
      <c r="BU2276" s="66"/>
    </row>
    <row r="2277" spans="22:73" s="6" customFormat="1" x14ac:dyDescent="0.3">
      <c r="V2277" s="21"/>
      <c r="W2277" s="22"/>
      <c r="X2277" s="22"/>
      <c r="Y2277" s="22"/>
      <c r="Z2277" s="22"/>
      <c r="AA2277" s="22"/>
      <c r="AB2277" s="10"/>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C2277" s="10"/>
      <c r="BD2277" s="10"/>
      <c r="BE2277" s="10"/>
      <c r="BF2277" s="10"/>
      <c r="BG2277" s="10"/>
      <c r="BH2277" s="10"/>
      <c r="BI2277" s="10"/>
      <c r="BL2277" s="10"/>
      <c r="BM2277" s="10"/>
      <c r="BN2277" s="10"/>
      <c r="BO2277" s="10"/>
      <c r="BP2277" s="10"/>
      <c r="BQ2277" s="10"/>
      <c r="BR2277" s="10"/>
      <c r="BU2277" s="66"/>
    </row>
    <row r="2278" spans="22:73" s="6" customFormat="1" x14ac:dyDescent="0.3">
      <c r="V2278" s="21"/>
      <c r="W2278" s="22"/>
      <c r="X2278" s="22"/>
      <c r="Y2278" s="22"/>
      <c r="Z2278" s="22"/>
      <c r="AA2278" s="22"/>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C2278" s="10"/>
      <c r="BD2278" s="10"/>
      <c r="BE2278" s="10"/>
      <c r="BF2278" s="10"/>
      <c r="BG2278" s="10"/>
      <c r="BH2278" s="10"/>
      <c r="BI2278" s="10"/>
      <c r="BL2278" s="10"/>
      <c r="BM2278" s="10"/>
      <c r="BN2278" s="10"/>
      <c r="BO2278" s="10"/>
      <c r="BP2278" s="10"/>
      <c r="BQ2278" s="10"/>
      <c r="BR2278" s="10"/>
      <c r="BU2278" s="66"/>
    </row>
    <row r="2279" spans="22:73" s="6" customFormat="1" x14ac:dyDescent="0.3">
      <c r="V2279" s="21"/>
      <c r="W2279" s="22"/>
      <c r="X2279" s="22"/>
      <c r="Y2279" s="22"/>
      <c r="Z2279" s="22"/>
      <c r="AA2279" s="22"/>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C2279" s="10"/>
      <c r="BD2279" s="10"/>
      <c r="BE2279" s="10"/>
      <c r="BF2279" s="10"/>
      <c r="BG2279" s="10"/>
      <c r="BH2279" s="10"/>
      <c r="BI2279" s="10"/>
      <c r="BL2279" s="10"/>
      <c r="BM2279" s="10"/>
      <c r="BN2279" s="10"/>
      <c r="BO2279" s="10"/>
      <c r="BP2279" s="10"/>
      <c r="BQ2279" s="10"/>
      <c r="BR2279" s="10"/>
      <c r="BU2279" s="66"/>
    </row>
    <row r="2280" spans="22:73" s="6" customFormat="1" x14ac:dyDescent="0.3">
      <c r="V2280" s="21"/>
      <c r="W2280" s="22"/>
      <c r="X2280" s="22"/>
      <c r="Y2280" s="22"/>
      <c r="Z2280" s="22"/>
      <c r="AA2280" s="22"/>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C2280" s="10"/>
      <c r="BD2280" s="10"/>
      <c r="BE2280" s="10"/>
      <c r="BF2280" s="10"/>
      <c r="BG2280" s="10"/>
      <c r="BH2280" s="10"/>
      <c r="BI2280" s="10"/>
      <c r="BL2280" s="10"/>
      <c r="BM2280" s="10"/>
      <c r="BN2280" s="10"/>
      <c r="BO2280" s="10"/>
      <c r="BP2280" s="10"/>
      <c r="BQ2280" s="10"/>
      <c r="BR2280" s="10"/>
      <c r="BU2280" s="66"/>
    </row>
    <row r="2281" spans="22:73" s="6" customFormat="1" x14ac:dyDescent="0.3">
      <c r="V2281" s="21"/>
      <c r="W2281" s="22"/>
      <c r="X2281" s="22"/>
      <c r="Y2281" s="22"/>
      <c r="Z2281" s="22"/>
      <c r="AA2281" s="22"/>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C2281" s="10"/>
      <c r="BD2281" s="10"/>
      <c r="BE2281" s="10"/>
      <c r="BF2281" s="10"/>
      <c r="BG2281" s="10"/>
      <c r="BH2281" s="10"/>
      <c r="BI2281" s="10"/>
      <c r="BL2281" s="10"/>
      <c r="BM2281" s="10"/>
      <c r="BN2281" s="10"/>
      <c r="BO2281" s="10"/>
      <c r="BP2281" s="10"/>
      <c r="BQ2281" s="10"/>
      <c r="BR2281" s="10"/>
      <c r="BU2281" s="66"/>
    </row>
    <row r="2282" spans="22:73" s="6" customFormat="1" x14ac:dyDescent="0.3">
      <c r="V2282" s="21"/>
      <c r="W2282" s="22"/>
      <c r="X2282" s="22"/>
      <c r="Y2282" s="22"/>
      <c r="Z2282" s="22"/>
      <c r="AA2282" s="22"/>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C2282" s="10"/>
      <c r="BD2282" s="10"/>
      <c r="BE2282" s="10"/>
      <c r="BF2282" s="10"/>
      <c r="BG2282" s="10"/>
      <c r="BH2282" s="10"/>
      <c r="BI2282" s="10"/>
      <c r="BL2282" s="10"/>
      <c r="BM2282" s="10"/>
      <c r="BN2282" s="10"/>
      <c r="BO2282" s="10"/>
      <c r="BP2282" s="10"/>
      <c r="BQ2282" s="10"/>
      <c r="BR2282" s="10"/>
      <c r="BU2282" s="66"/>
    </row>
    <row r="2283" spans="22:73" s="6" customFormat="1" x14ac:dyDescent="0.3">
      <c r="V2283" s="21"/>
      <c r="W2283" s="22"/>
      <c r="X2283" s="22"/>
      <c r="Y2283" s="22"/>
      <c r="Z2283" s="22"/>
      <c r="AA2283" s="22"/>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C2283" s="10"/>
      <c r="BD2283" s="10"/>
      <c r="BE2283" s="10"/>
      <c r="BF2283" s="10"/>
      <c r="BG2283" s="10"/>
      <c r="BH2283" s="10"/>
      <c r="BI2283" s="10"/>
      <c r="BL2283" s="10"/>
      <c r="BM2283" s="10"/>
      <c r="BN2283" s="10"/>
      <c r="BO2283" s="10"/>
      <c r="BP2283" s="10"/>
      <c r="BQ2283" s="10"/>
      <c r="BR2283" s="10"/>
      <c r="BU2283" s="66"/>
    </row>
    <row r="2284" spans="22:73" s="6" customFormat="1" x14ac:dyDescent="0.3">
      <c r="V2284" s="21"/>
      <c r="W2284" s="22"/>
      <c r="X2284" s="22"/>
      <c r="Y2284" s="22"/>
      <c r="Z2284" s="22"/>
      <c r="AA2284" s="22"/>
      <c r="AB2284" s="10"/>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C2284" s="10"/>
      <c r="BD2284" s="10"/>
      <c r="BE2284" s="10"/>
      <c r="BF2284" s="10"/>
      <c r="BG2284" s="10"/>
      <c r="BH2284" s="10"/>
      <c r="BI2284" s="10"/>
      <c r="BL2284" s="10"/>
      <c r="BM2284" s="10"/>
      <c r="BN2284" s="10"/>
      <c r="BO2284" s="10"/>
      <c r="BP2284" s="10"/>
      <c r="BQ2284" s="10"/>
      <c r="BR2284" s="10"/>
      <c r="BU2284" s="66"/>
    </row>
    <row r="2285" spans="22:73" s="6" customFormat="1" x14ac:dyDescent="0.3">
      <c r="V2285" s="21"/>
      <c r="W2285" s="22"/>
      <c r="X2285" s="22"/>
      <c r="Y2285" s="22"/>
      <c r="Z2285" s="22"/>
      <c r="AA2285" s="22"/>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C2285" s="10"/>
      <c r="BD2285" s="10"/>
      <c r="BE2285" s="10"/>
      <c r="BF2285" s="10"/>
      <c r="BG2285" s="10"/>
      <c r="BH2285" s="10"/>
      <c r="BI2285" s="10"/>
      <c r="BL2285" s="10"/>
      <c r="BM2285" s="10"/>
      <c r="BN2285" s="10"/>
      <c r="BO2285" s="10"/>
      <c r="BP2285" s="10"/>
      <c r="BQ2285" s="10"/>
      <c r="BR2285" s="10"/>
      <c r="BU2285" s="66"/>
    </row>
    <row r="2286" spans="22:73" s="6" customFormat="1" x14ac:dyDescent="0.3">
      <c r="V2286" s="21"/>
      <c r="W2286" s="22"/>
      <c r="X2286" s="22"/>
      <c r="Y2286" s="22"/>
      <c r="Z2286" s="22"/>
      <c r="AA2286" s="22"/>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C2286" s="10"/>
      <c r="BD2286" s="10"/>
      <c r="BE2286" s="10"/>
      <c r="BF2286" s="10"/>
      <c r="BG2286" s="10"/>
      <c r="BH2286" s="10"/>
      <c r="BI2286" s="10"/>
      <c r="BL2286" s="10"/>
      <c r="BM2286" s="10"/>
      <c r="BN2286" s="10"/>
      <c r="BO2286" s="10"/>
      <c r="BP2286" s="10"/>
      <c r="BQ2286" s="10"/>
      <c r="BR2286" s="10"/>
      <c r="BU2286" s="66"/>
    </row>
    <row r="2287" spans="22:73" s="6" customFormat="1" x14ac:dyDescent="0.3">
      <c r="V2287" s="21"/>
      <c r="W2287" s="22"/>
      <c r="X2287" s="22"/>
      <c r="Y2287" s="22"/>
      <c r="Z2287" s="22"/>
      <c r="AA2287" s="22"/>
      <c r="AB2287" s="10"/>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C2287" s="10"/>
      <c r="BD2287" s="10"/>
      <c r="BE2287" s="10"/>
      <c r="BF2287" s="10"/>
      <c r="BG2287" s="10"/>
      <c r="BH2287" s="10"/>
      <c r="BI2287" s="10"/>
      <c r="BL2287" s="10"/>
      <c r="BM2287" s="10"/>
      <c r="BN2287" s="10"/>
      <c r="BO2287" s="10"/>
      <c r="BP2287" s="10"/>
      <c r="BQ2287" s="10"/>
      <c r="BR2287" s="10"/>
      <c r="BU2287" s="66"/>
    </row>
    <row r="2288" spans="22:73" s="6" customFormat="1" x14ac:dyDescent="0.3">
      <c r="V2288" s="21"/>
      <c r="W2288" s="22"/>
      <c r="X2288" s="22"/>
      <c r="Y2288" s="22"/>
      <c r="Z2288" s="22"/>
      <c r="AA2288" s="22"/>
      <c r="AB2288" s="10"/>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C2288" s="10"/>
      <c r="BD2288" s="10"/>
      <c r="BE2288" s="10"/>
      <c r="BF2288" s="10"/>
      <c r="BG2288" s="10"/>
      <c r="BH2288" s="10"/>
      <c r="BI2288" s="10"/>
      <c r="BL2288" s="10"/>
      <c r="BM2288" s="10"/>
      <c r="BN2288" s="10"/>
      <c r="BO2288" s="10"/>
      <c r="BP2288" s="10"/>
      <c r="BQ2288" s="10"/>
      <c r="BR2288" s="10"/>
      <c r="BU2288" s="66"/>
    </row>
    <row r="2289" spans="22:73" s="6" customFormat="1" x14ac:dyDescent="0.3">
      <c r="V2289" s="21"/>
      <c r="W2289" s="22"/>
      <c r="X2289" s="22"/>
      <c r="Y2289" s="22"/>
      <c r="Z2289" s="22"/>
      <c r="AA2289" s="22"/>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C2289" s="10"/>
      <c r="BD2289" s="10"/>
      <c r="BE2289" s="10"/>
      <c r="BF2289" s="10"/>
      <c r="BG2289" s="10"/>
      <c r="BH2289" s="10"/>
      <c r="BI2289" s="10"/>
      <c r="BL2289" s="10"/>
      <c r="BM2289" s="10"/>
      <c r="BN2289" s="10"/>
      <c r="BO2289" s="10"/>
      <c r="BP2289" s="10"/>
      <c r="BQ2289" s="10"/>
      <c r="BR2289" s="10"/>
      <c r="BU2289" s="66"/>
    </row>
    <row r="2290" spans="22:73" s="6" customFormat="1" x14ac:dyDescent="0.3">
      <c r="V2290" s="21"/>
      <c r="W2290" s="22"/>
      <c r="X2290" s="22"/>
      <c r="Y2290" s="22"/>
      <c r="Z2290" s="22"/>
      <c r="AA2290" s="22"/>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C2290" s="10"/>
      <c r="BD2290" s="10"/>
      <c r="BE2290" s="10"/>
      <c r="BF2290" s="10"/>
      <c r="BG2290" s="10"/>
      <c r="BH2290" s="10"/>
      <c r="BI2290" s="10"/>
      <c r="BL2290" s="10"/>
      <c r="BM2290" s="10"/>
      <c r="BN2290" s="10"/>
      <c r="BO2290" s="10"/>
      <c r="BP2290" s="10"/>
      <c r="BQ2290" s="10"/>
      <c r="BR2290" s="10"/>
      <c r="BU2290" s="66"/>
    </row>
    <row r="2291" spans="22:73" s="6" customFormat="1" x14ac:dyDescent="0.3">
      <c r="V2291" s="21"/>
      <c r="W2291" s="22"/>
      <c r="X2291" s="22"/>
      <c r="Y2291" s="22"/>
      <c r="Z2291" s="22"/>
      <c r="AA2291" s="22"/>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C2291" s="10"/>
      <c r="BD2291" s="10"/>
      <c r="BE2291" s="10"/>
      <c r="BF2291" s="10"/>
      <c r="BG2291" s="10"/>
      <c r="BH2291" s="10"/>
      <c r="BI2291" s="10"/>
      <c r="BL2291" s="10"/>
      <c r="BM2291" s="10"/>
      <c r="BN2291" s="10"/>
      <c r="BO2291" s="10"/>
      <c r="BP2291" s="10"/>
      <c r="BQ2291" s="10"/>
      <c r="BR2291" s="10"/>
      <c r="BU2291" s="66"/>
    </row>
    <row r="2292" spans="22:73" s="6" customFormat="1" x14ac:dyDescent="0.3">
      <c r="V2292" s="21"/>
      <c r="W2292" s="22"/>
      <c r="X2292" s="22"/>
      <c r="Y2292" s="22"/>
      <c r="Z2292" s="22"/>
      <c r="AA2292" s="22"/>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C2292" s="10"/>
      <c r="BD2292" s="10"/>
      <c r="BE2292" s="10"/>
      <c r="BF2292" s="10"/>
      <c r="BG2292" s="10"/>
      <c r="BH2292" s="10"/>
      <c r="BI2292" s="10"/>
      <c r="BL2292" s="10"/>
      <c r="BM2292" s="10"/>
      <c r="BN2292" s="10"/>
      <c r="BO2292" s="10"/>
      <c r="BP2292" s="10"/>
      <c r="BQ2292" s="10"/>
      <c r="BR2292" s="10"/>
      <c r="BU2292" s="66"/>
    </row>
    <row r="2293" spans="22:73" s="6" customFormat="1" x14ac:dyDescent="0.3">
      <c r="V2293" s="21"/>
      <c r="W2293" s="22"/>
      <c r="X2293" s="22"/>
      <c r="Y2293" s="22"/>
      <c r="Z2293" s="22"/>
      <c r="AA2293" s="22"/>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C2293" s="10"/>
      <c r="BD2293" s="10"/>
      <c r="BE2293" s="10"/>
      <c r="BF2293" s="10"/>
      <c r="BG2293" s="10"/>
      <c r="BH2293" s="10"/>
      <c r="BI2293" s="10"/>
      <c r="BL2293" s="10"/>
      <c r="BM2293" s="10"/>
      <c r="BN2293" s="10"/>
      <c r="BO2293" s="10"/>
      <c r="BP2293" s="10"/>
      <c r="BQ2293" s="10"/>
      <c r="BR2293" s="10"/>
      <c r="BU2293" s="66"/>
    </row>
    <row r="2294" spans="22:73" s="6" customFormat="1" x14ac:dyDescent="0.3">
      <c r="V2294" s="21"/>
      <c r="W2294" s="22"/>
      <c r="X2294" s="22"/>
      <c r="Y2294" s="22"/>
      <c r="Z2294" s="22"/>
      <c r="AA2294" s="22"/>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C2294" s="10"/>
      <c r="BD2294" s="10"/>
      <c r="BE2294" s="10"/>
      <c r="BF2294" s="10"/>
      <c r="BG2294" s="10"/>
      <c r="BH2294" s="10"/>
      <c r="BI2294" s="10"/>
      <c r="BL2294" s="10"/>
      <c r="BM2294" s="10"/>
      <c r="BN2294" s="10"/>
      <c r="BO2294" s="10"/>
      <c r="BP2294" s="10"/>
      <c r="BQ2294" s="10"/>
      <c r="BR2294" s="10"/>
      <c r="BU2294" s="66"/>
    </row>
    <row r="2295" spans="22:73" s="6" customFormat="1" x14ac:dyDescent="0.3">
      <c r="V2295" s="21"/>
      <c r="W2295" s="22"/>
      <c r="X2295" s="22"/>
      <c r="Y2295" s="22"/>
      <c r="Z2295" s="22"/>
      <c r="AA2295" s="22"/>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C2295" s="10"/>
      <c r="BD2295" s="10"/>
      <c r="BE2295" s="10"/>
      <c r="BF2295" s="10"/>
      <c r="BG2295" s="10"/>
      <c r="BH2295" s="10"/>
      <c r="BI2295" s="10"/>
      <c r="BL2295" s="10"/>
      <c r="BM2295" s="10"/>
      <c r="BN2295" s="10"/>
      <c r="BO2295" s="10"/>
      <c r="BP2295" s="10"/>
      <c r="BQ2295" s="10"/>
      <c r="BR2295" s="10"/>
      <c r="BU2295" s="66"/>
    </row>
    <row r="2296" spans="22:73" s="6" customFormat="1" x14ac:dyDescent="0.3">
      <c r="V2296" s="21"/>
      <c r="W2296" s="22"/>
      <c r="X2296" s="22"/>
      <c r="Y2296" s="22"/>
      <c r="Z2296" s="22"/>
      <c r="AA2296" s="22"/>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C2296" s="10"/>
      <c r="BD2296" s="10"/>
      <c r="BE2296" s="10"/>
      <c r="BF2296" s="10"/>
      <c r="BG2296" s="10"/>
      <c r="BH2296" s="10"/>
      <c r="BI2296" s="10"/>
      <c r="BL2296" s="10"/>
      <c r="BM2296" s="10"/>
      <c r="BN2296" s="10"/>
      <c r="BO2296" s="10"/>
      <c r="BP2296" s="10"/>
      <c r="BQ2296" s="10"/>
      <c r="BR2296" s="10"/>
      <c r="BU2296" s="66"/>
    </row>
    <row r="2297" spans="22:73" s="6" customFormat="1" x14ac:dyDescent="0.3">
      <c r="V2297" s="21"/>
      <c r="W2297" s="22"/>
      <c r="X2297" s="22"/>
      <c r="Y2297" s="22"/>
      <c r="Z2297" s="22"/>
      <c r="AA2297" s="22"/>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C2297" s="10"/>
      <c r="BD2297" s="10"/>
      <c r="BE2297" s="10"/>
      <c r="BF2297" s="10"/>
      <c r="BG2297" s="10"/>
      <c r="BH2297" s="10"/>
      <c r="BI2297" s="10"/>
      <c r="BL2297" s="10"/>
      <c r="BM2297" s="10"/>
      <c r="BN2297" s="10"/>
      <c r="BO2297" s="10"/>
      <c r="BP2297" s="10"/>
      <c r="BQ2297" s="10"/>
      <c r="BR2297" s="10"/>
      <c r="BU2297" s="66"/>
    </row>
    <row r="2298" spans="22:73" s="6" customFormat="1" x14ac:dyDescent="0.3">
      <c r="V2298" s="21"/>
      <c r="W2298" s="22"/>
      <c r="X2298" s="22"/>
      <c r="Y2298" s="22"/>
      <c r="Z2298" s="22"/>
      <c r="AA2298" s="22"/>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C2298" s="10"/>
      <c r="BD2298" s="10"/>
      <c r="BE2298" s="10"/>
      <c r="BF2298" s="10"/>
      <c r="BG2298" s="10"/>
      <c r="BH2298" s="10"/>
      <c r="BI2298" s="10"/>
      <c r="BL2298" s="10"/>
      <c r="BM2298" s="10"/>
      <c r="BN2298" s="10"/>
      <c r="BO2298" s="10"/>
      <c r="BP2298" s="10"/>
      <c r="BQ2298" s="10"/>
      <c r="BR2298" s="10"/>
      <c r="BU2298" s="66"/>
    </row>
    <row r="2299" spans="22:73" s="6" customFormat="1" x14ac:dyDescent="0.3">
      <c r="V2299" s="21"/>
      <c r="W2299" s="22"/>
      <c r="X2299" s="22"/>
      <c r="Y2299" s="22"/>
      <c r="Z2299" s="22"/>
      <c r="AA2299" s="22"/>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C2299" s="10"/>
      <c r="BD2299" s="10"/>
      <c r="BE2299" s="10"/>
      <c r="BF2299" s="10"/>
      <c r="BG2299" s="10"/>
      <c r="BH2299" s="10"/>
      <c r="BI2299" s="10"/>
      <c r="BL2299" s="10"/>
      <c r="BM2299" s="10"/>
      <c r="BN2299" s="10"/>
      <c r="BO2299" s="10"/>
      <c r="BP2299" s="10"/>
      <c r="BQ2299" s="10"/>
      <c r="BR2299" s="10"/>
      <c r="BU2299" s="66"/>
    </row>
    <row r="2300" spans="22:73" s="6" customFormat="1" x14ac:dyDescent="0.3">
      <c r="V2300" s="21"/>
      <c r="W2300" s="22"/>
      <c r="X2300" s="22"/>
      <c r="Y2300" s="22"/>
      <c r="Z2300" s="22"/>
      <c r="AA2300" s="22"/>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C2300" s="10"/>
      <c r="BD2300" s="10"/>
      <c r="BE2300" s="10"/>
      <c r="BF2300" s="10"/>
      <c r="BG2300" s="10"/>
      <c r="BH2300" s="10"/>
      <c r="BI2300" s="10"/>
      <c r="BL2300" s="10"/>
      <c r="BM2300" s="10"/>
      <c r="BN2300" s="10"/>
      <c r="BO2300" s="10"/>
      <c r="BP2300" s="10"/>
      <c r="BQ2300" s="10"/>
      <c r="BR2300" s="10"/>
      <c r="BU2300" s="66"/>
    </row>
    <row r="2301" spans="22:73" s="6" customFormat="1" x14ac:dyDescent="0.3">
      <c r="V2301" s="21"/>
      <c r="W2301" s="22"/>
      <c r="X2301" s="22"/>
      <c r="Y2301" s="22"/>
      <c r="Z2301" s="22"/>
      <c r="AA2301" s="22"/>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C2301" s="10"/>
      <c r="BD2301" s="10"/>
      <c r="BE2301" s="10"/>
      <c r="BF2301" s="10"/>
      <c r="BG2301" s="10"/>
      <c r="BH2301" s="10"/>
      <c r="BI2301" s="10"/>
      <c r="BL2301" s="10"/>
      <c r="BM2301" s="10"/>
      <c r="BN2301" s="10"/>
      <c r="BO2301" s="10"/>
      <c r="BP2301" s="10"/>
      <c r="BQ2301" s="10"/>
      <c r="BR2301" s="10"/>
      <c r="BU2301" s="66"/>
    </row>
    <row r="2302" spans="22:73" s="6" customFormat="1" x14ac:dyDescent="0.3">
      <c r="V2302" s="21"/>
      <c r="W2302" s="22"/>
      <c r="X2302" s="22"/>
      <c r="Y2302" s="22"/>
      <c r="Z2302" s="22"/>
      <c r="AA2302" s="22"/>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C2302" s="10"/>
      <c r="BD2302" s="10"/>
      <c r="BE2302" s="10"/>
      <c r="BF2302" s="10"/>
      <c r="BG2302" s="10"/>
      <c r="BH2302" s="10"/>
      <c r="BI2302" s="10"/>
      <c r="BL2302" s="10"/>
      <c r="BM2302" s="10"/>
      <c r="BN2302" s="10"/>
      <c r="BO2302" s="10"/>
      <c r="BP2302" s="10"/>
      <c r="BQ2302" s="10"/>
      <c r="BR2302" s="10"/>
      <c r="BU2302" s="66"/>
    </row>
    <row r="2303" spans="22:73" s="6" customFormat="1" x14ac:dyDescent="0.3">
      <c r="V2303" s="21"/>
      <c r="W2303" s="22"/>
      <c r="X2303" s="22"/>
      <c r="Y2303" s="22"/>
      <c r="Z2303" s="22"/>
      <c r="AA2303" s="22"/>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C2303" s="10"/>
      <c r="BD2303" s="10"/>
      <c r="BE2303" s="10"/>
      <c r="BF2303" s="10"/>
      <c r="BG2303" s="10"/>
      <c r="BH2303" s="10"/>
      <c r="BI2303" s="10"/>
      <c r="BL2303" s="10"/>
      <c r="BM2303" s="10"/>
      <c r="BN2303" s="10"/>
      <c r="BO2303" s="10"/>
      <c r="BP2303" s="10"/>
      <c r="BQ2303" s="10"/>
      <c r="BR2303" s="10"/>
      <c r="BU2303" s="66"/>
    </row>
    <row r="2304" spans="22:73" s="6" customFormat="1" x14ac:dyDescent="0.3">
      <c r="V2304" s="21"/>
      <c r="W2304" s="22"/>
      <c r="X2304" s="22"/>
      <c r="Y2304" s="22"/>
      <c r="Z2304" s="22"/>
      <c r="AA2304" s="22"/>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C2304" s="10"/>
      <c r="BD2304" s="10"/>
      <c r="BE2304" s="10"/>
      <c r="BF2304" s="10"/>
      <c r="BG2304" s="10"/>
      <c r="BH2304" s="10"/>
      <c r="BI2304" s="10"/>
      <c r="BL2304" s="10"/>
      <c r="BM2304" s="10"/>
      <c r="BN2304" s="10"/>
      <c r="BO2304" s="10"/>
      <c r="BP2304" s="10"/>
      <c r="BQ2304" s="10"/>
      <c r="BR2304" s="10"/>
      <c r="BU2304" s="66"/>
    </row>
    <row r="2305" spans="22:73" s="6" customFormat="1" x14ac:dyDescent="0.3">
      <c r="V2305" s="21"/>
      <c r="W2305" s="22"/>
      <c r="X2305" s="22"/>
      <c r="Y2305" s="22"/>
      <c r="Z2305" s="22"/>
      <c r="AA2305" s="22"/>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C2305" s="10"/>
      <c r="BD2305" s="10"/>
      <c r="BE2305" s="10"/>
      <c r="BF2305" s="10"/>
      <c r="BG2305" s="10"/>
      <c r="BH2305" s="10"/>
      <c r="BI2305" s="10"/>
      <c r="BL2305" s="10"/>
      <c r="BM2305" s="10"/>
      <c r="BN2305" s="10"/>
      <c r="BO2305" s="10"/>
      <c r="BP2305" s="10"/>
      <c r="BQ2305" s="10"/>
      <c r="BR2305" s="10"/>
      <c r="BU2305" s="66"/>
    </row>
    <row r="2306" spans="22:73" s="6" customFormat="1" x14ac:dyDescent="0.3">
      <c r="V2306" s="21"/>
      <c r="W2306" s="22"/>
      <c r="X2306" s="22"/>
      <c r="Y2306" s="22"/>
      <c r="Z2306" s="22"/>
      <c r="AA2306" s="22"/>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C2306" s="10"/>
      <c r="BD2306" s="10"/>
      <c r="BE2306" s="10"/>
      <c r="BF2306" s="10"/>
      <c r="BG2306" s="10"/>
      <c r="BH2306" s="10"/>
      <c r="BI2306" s="10"/>
      <c r="BL2306" s="10"/>
      <c r="BM2306" s="10"/>
      <c r="BN2306" s="10"/>
      <c r="BO2306" s="10"/>
      <c r="BP2306" s="10"/>
      <c r="BQ2306" s="10"/>
      <c r="BR2306" s="10"/>
      <c r="BU2306" s="66"/>
    </row>
    <row r="2307" spans="22:73" s="6" customFormat="1" x14ac:dyDescent="0.3">
      <c r="V2307" s="21"/>
      <c r="W2307" s="22"/>
      <c r="X2307" s="22"/>
      <c r="Y2307" s="22"/>
      <c r="Z2307" s="22"/>
      <c r="AA2307" s="22"/>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C2307" s="10"/>
      <c r="BD2307" s="10"/>
      <c r="BE2307" s="10"/>
      <c r="BF2307" s="10"/>
      <c r="BG2307" s="10"/>
      <c r="BH2307" s="10"/>
      <c r="BI2307" s="10"/>
      <c r="BL2307" s="10"/>
      <c r="BM2307" s="10"/>
      <c r="BN2307" s="10"/>
      <c r="BO2307" s="10"/>
      <c r="BP2307" s="10"/>
      <c r="BQ2307" s="10"/>
      <c r="BR2307" s="10"/>
      <c r="BU2307" s="66"/>
    </row>
    <row r="2308" spans="22:73" s="6" customFormat="1" x14ac:dyDescent="0.3">
      <c r="V2308" s="21"/>
      <c r="W2308" s="22"/>
      <c r="X2308" s="22"/>
      <c r="Y2308" s="22"/>
      <c r="Z2308" s="22"/>
      <c r="AA2308" s="22"/>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C2308" s="10"/>
      <c r="BD2308" s="10"/>
      <c r="BE2308" s="10"/>
      <c r="BF2308" s="10"/>
      <c r="BG2308" s="10"/>
      <c r="BH2308" s="10"/>
      <c r="BI2308" s="10"/>
      <c r="BL2308" s="10"/>
      <c r="BM2308" s="10"/>
      <c r="BN2308" s="10"/>
      <c r="BO2308" s="10"/>
      <c r="BP2308" s="10"/>
      <c r="BQ2308" s="10"/>
      <c r="BR2308" s="10"/>
      <c r="BU2308" s="66"/>
    </row>
    <row r="2309" spans="22:73" s="6" customFormat="1" x14ac:dyDescent="0.3">
      <c r="V2309" s="21"/>
      <c r="W2309" s="22"/>
      <c r="X2309" s="22"/>
      <c r="Y2309" s="22"/>
      <c r="Z2309" s="22"/>
      <c r="AA2309" s="22"/>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C2309" s="10"/>
      <c r="BD2309" s="10"/>
      <c r="BE2309" s="10"/>
      <c r="BF2309" s="10"/>
      <c r="BG2309" s="10"/>
      <c r="BH2309" s="10"/>
      <c r="BI2309" s="10"/>
      <c r="BL2309" s="10"/>
      <c r="BM2309" s="10"/>
      <c r="BN2309" s="10"/>
      <c r="BO2309" s="10"/>
      <c r="BP2309" s="10"/>
      <c r="BQ2309" s="10"/>
      <c r="BR2309" s="10"/>
      <c r="BU2309" s="66"/>
    </row>
    <row r="2310" spans="22:73" s="6" customFormat="1" x14ac:dyDescent="0.3">
      <c r="V2310" s="21"/>
      <c r="W2310" s="22"/>
      <c r="X2310" s="22"/>
      <c r="Y2310" s="22"/>
      <c r="Z2310" s="22"/>
      <c r="AA2310" s="22"/>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C2310" s="10"/>
      <c r="BD2310" s="10"/>
      <c r="BE2310" s="10"/>
      <c r="BF2310" s="10"/>
      <c r="BG2310" s="10"/>
      <c r="BH2310" s="10"/>
      <c r="BI2310" s="10"/>
      <c r="BL2310" s="10"/>
      <c r="BM2310" s="10"/>
      <c r="BN2310" s="10"/>
      <c r="BO2310" s="10"/>
      <c r="BP2310" s="10"/>
      <c r="BQ2310" s="10"/>
      <c r="BR2310" s="10"/>
      <c r="BU2310" s="66"/>
    </row>
    <row r="2311" spans="22:73" s="6" customFormat="1" x14ac:dyDescent="0.3">
      <c r="V2311" s="21"/>
      <c r="W2311" s="22"/>
      <c r="X2311" s="22"/>
      <c r="Y2311" s="22"/>
      <c r="Z2311" s="22"/>
      <c r="AA2311" s="22"/>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C2311" s="10"/>
      <c r="BD2311" s="10"/>
      <c r="BE2311" s="10"/>
      <c r="BF2311" s="10"/>
      <c r="BG2311" s="10"/>
      <c r="BH2311" s="10"/>
      <c r="BI2311" s="10"/>
      <c r="BL2311" s="10"/>
      <c r="BM2311" s="10"/>
      <c r="BN2311" s="10"/>
      <c r="BO2311" s="10"/>
      <c r="BP2311" s="10"/>
      <c r="BQ2311" s="10"/>
      <c r="BR2311" s="10"/>
      <c r="BU2311" s="66"/>
    </row>
    <row r="2312" spans="22:73" s="6" customFormat="1" x14ac:dyDescent="0.3">
      <c r="V2312" s="21"/>
      <c r="W2312" s="22"/>
      <c r="X2312" s="22"/>
      <c r="Y2312" s="22"/>
      <c r="Z2312" s="22"/>
      <c r="AA2312" s="22"/>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C2312" s="10"/>
      <c r="BD2312" s="10"/>
      <c r="BE2312" s="10"/>
      <c r="BF2312" s="10"/>
      <c r="BG2312" s="10"/>
      <c r="BH2312" s="10"/>
      <c r="BI2312" s="10"/>
      <c r="BL2312" s="10"/>
      <c r="BM2312" s="10"/>
      <c r="BN2312" s="10"/>
      <c r="BO2312" s="10"/>
      <c r="BP2312" s="10"/>
      <c r="BQ2312" s="10"/>
      <c r="BR2312" s="10"/>
      <c r="BU2312" s="66"/>
    </row>
    <row r="2313" spans="22:73" s="6" customFormat="1" x14ac:dyDescent="0.3">
      <c r="V2313" s="21"/>
      <c r="W2313" s="22"/>
      <c r="X2313" s="22"/>
      <c r="Y2313" s="22"/>
      <c r="Z2313" s="22"/>
      <c r="AA2313" s="22"/>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C2313" s="10"/>
      <c r="BD2313" s="10"/>
      <c r="BE2313" s="10"/>
      <c r="BF2313" s="10"/>
      <c r="BG2313" s="10"/>
      <c r="BH2313" s="10"/>
      <c r="BI2313" s="10"/>
      <c r="BL2313" s="10"/>
      <c r="BM2313" s="10"/>
      <c r="BN2313" s="10"/>
      <c r="BO2313" s="10"/>
      <c r="BP2313" s="10"/>
      <c r="BQ2313" s="10"/>
      <c r="BR2313" s="10"/>
      <c r="BU2313" s="66"/>
    </row>
    <row r="2314" spans="22:73" s="6" customFormat="1" x14ac:dyDescent="0.3">
      <c r="V2314" s="21"/>
      <c r="W2314" s="22"/>
      <c r="X2314" s="22"/>
      <c r="Y2314" s="22"/>
      <c r="Z2314" s="22"/>
      <c r="AA2314" s="22"/>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C2314" s="10"/>
      <c r="BD2314" s="10"/>
      <c r="BE2314" s="10"/>
      <c r="BF2314" s="10"/>
      <c r="BG2314" s="10"/>
      <c r="BH2314" s="10"/>
      <c r="BI2314" s="10"/>
      <c r="BL2314" s="10"/>
      <c r="BM2314" s="10"/>
      <c r="BN2314" s="10"/>
      <c r="BO2314" s="10"/>
      <c r="BP2314" s="10"/>
      <c r="BQ2314" s="10"/>
      <c r="BR2314" s="10"/>
      <c r="BU2314" s="66"/>
    </row>
    <row r="2315" spans="22:73" s="6" customFormat="1" x14ac:dyDescent="0.3">
      <c r="V2315" s="21"/>
      <c r="W2315" s="22"/>
      <c r="X2315" s="22"/>
      <c r="Y2315" s="22"/>
      <c r="Z2315" s="22"/>
      <c r="AA2315" s="22"/>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C2315" s="10"/>
      <c r="BD2315" s="10"/>
      <c r="BE2315" s="10"/>
      <c r="BF2315" s="10"/>
      <c r="BG2315" s="10"/>
      <c r="BH2315" s="10"/>
      <c r="BI2315" s="10"/>
      <c r="BL2315" s="10"/>
      <c r="BM2315" s="10"/>
      <c r="BN2315" s="10"/>
      <c r="BO2315" s="10"/>
      <c r="BP2315" s="10"/>
      <c r="BQ2315" s="10"/>
      <c r="BR2315" s="10"/>
      <c r="BU2315" s="66"/>
    </row>
    <row r="2316" spans="22:73" s="6" customFormat="1" x14ac:dyDescent="0.3">
      <c r="V2316" s="21"/>
      <c r="W2316" s="22"/>
      <c r="X2316" s="22"/>
      <c r="Y2316" s="22"/>
      <c r="Z2316" s="22"/>
      <c r="AA2316" s="22"/>
      <c r="AB2316" s="10"/>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C2316" s="10"/>
      <c r="BD2316" s="10"/>
      <c r="BE2316" s="10"/>
      <c r="BF2316" s="10"/>
      <c r="BG2316" s="10"/>
      <c r="BH2316" s="10"/>
      <c r="BI2316" s="10"/>
      <c r="BL2316" s="10"/>
      <c r="BM2316" s="10"/>
      <c r="BN2316" s="10"/>
      <c r="BO2316" s="10"/>
      <c r="BP2316" s="10"/>
      <c r="BQ2316" s="10"/>
      <c r="BR2316" s="10"/>
      <c r="BU2316" s="66"/>
    </row>
    <row r="2317" spans="22:73" s="6" customFormat="1" x14ac:dyDescent="0.3">
      <c r="V2317" s="21"/>
      <c r="W2317" s="22"/>
      <c r="X2317" s="22"/>
      <c r="Y2317" s="22"/>
      <c r="Z2317" s="22"/>
      <c r="AA2317" s="22"/>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C2317" s="10"/>
      <c r="BD2317" s="10"/>
      <c r="BE2317" s="10"/>
      <c r="BF2317" s="10"/>
      <c r="BG2317" s="10"/>
      <c r="BH2317" s="10"/>
      <c r="BI2317" s="10"/>
      <c r="BL2317" s="10"/>
      <c r="BM2317" s="10"/>
      <c r="BN2317" s="10"/>
      <c r="BO2317" s="10"/>
      <c r="BP2317" s="10"/>
      <c r="BQ2317" s="10"/>
      <c r="BR2317" s="10"/>
      <c r="BU2317" s="66"/>
    </row>
    <row r="2318" spans="22:73" s="6" customFormat="1" x14ac:dyDescent="0.3">
      <c r="V2318" s="21"/>
      <c r="W2318" s="22"/>
      <c r="X2318" s="22"/>
      <c r="Y2318" s="22"/>
      <c r="Z2318" s="22"/>
      <c r="AA2318" s="22"/>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C2318" s="10"/>
      <c r="BD2318" s="10"/>
      <c r="BE2318" s="10"/>
      <c r="BF2318" s="10"/>
      <c r="BG2318" s="10"/>
      <c r="BH2318" s="10"/>
      <c r="BI2318" s="10"/>
      <c r="BL2318" s="10"/>
      <c r="BM2318" s="10"/>
      <c r="BN2318" s="10"/>
      <c r="BO2318" s="10"/>
      <c r="BP2318" s="10"/>
      <c r="BQ2318" s="10"/>
      <c r="BR2318" s="10"/>
      <c r="BU2318" s="66"/>
    </row>
    <row r="2319" spans="22:73" s="6" customFormat="1" x14ac:dyDescent="0.3">
      <c r="V2319" s="21"/>
      <c r="W2319" s="22"/>
      <c r="X2319" s="22"/>
      <c r="Y2319" s="22"/>
      <c r="Z2319" s="22"/>
      <c r="AA2319" s="22"/>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C2319" s="10"/>
      <c r="BD2319" s="10"/>
      <c r="BE2319" s="10"/>
      <c r="BF2319" s="10"/>
      <c r="BG2319" s="10"/>
      <c r="BH2319" s="10"/>
      <c r="BI2319" s="10"/>
      <c r="BL2319" s="10"/>
      <c r="BM2319" s="10"/>
      <c r="BN2319" s="10"/>
      <c r="BO2319" s="10"/>
      <c r="BP2319" s="10"/>
      <c r="BQ2319" s="10"/>
      <c r="BR2319" s="10"/>
      <c r="BU2319" s="66"/>
    </row>
    <row r="2320" spans="22:73" s="6" customFormat="1" x14ac:dyDescent="0.3">
      <c r="V2320" s="21"/>
      <c r="W2320" s="22"/>
      <c r="X2320" s="22"/>
      <c r="Y2320" s="22"/>
      <c r="Z2320" s="22"/>
      <c r="AA2320" s="22"/>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C2320" s="10"/>
      <c r="BD2320" s="10"/>
      <c r="BE2320" s="10"/>
      <c r="BF2320" s="10"/>
      <c r="BG2320" s="10"/>
      <c r="BH2320" s="10"/>
      <c r="BI2320" s="10"/>
      <c r="BL2320" s="10"/>
      <c r="BM2320" s="10"/>
      <c r="BN2320" s="10"/>
      <c r="BO2320" s="10"/>
      <c r="BP2320" s="10"/>
      <c r="BQ2320" s="10"/>
      <c r="BR2320" s="10"/>
      <c r="BU2320" s="66"/>
    </row>
    <row r="2321" spans="22:73" s="6" customFormat="1" x14ac:dyDescent="0.3">
      <c r="V2321" s="21"/>
      <c r="W2321" s="22"/>
      <c r="X2321" s="22"/>
      <c r="Y2321" s="22"/>
      <c r="Z2321" s="22"/>
      <c r="AA2321" s="22"/>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C2321" s="10"/>
      <c r="BD2321" s="10"/>
      <c r="BE2321" s="10"/>
      <c r="BF2321" s="10"/>
      <c r="BG2321" s="10"/>
      <c r="BH2321" s="10"/>
      <c r="BI2321" s="10"/>
      <c r="BL2321" s="10"/>
      <c r="BM2321" s="10"/>
      <c r="BN2321" s="10"/>
      <c r="BO2321" s="10"/>
      <c r="BP2321" s="10"/>
      <c r="BQ2321" s="10"/>
      <c r="BR2321" s="10"/>
      <c r="BU2321" s="66"/>
    </row>
    <row r="2322" spans="22:73" s="6" customFormat="1" x14ac:dyDescent="0.3">
      <c r="V2322" s="21"/>
      <c r="W2322" s="22"/>
      <c r="X2322" s="22"/>
      <c r="Y2322" s="22"/>
      <c r="Z2322" s="22"/>
      <c r="AA2322" s="22"/>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C2322" s="10"/>
      <c r="BD2322" s="10"/>
      <c r="BE2322" s="10"/>
      <c r="BF2322" s="10"/>
      <c r="BG2322" s="10"/>
      <c r="BH2322" s="10"/>
      <c r="BI2322" s="10"/>
      <c r="BL2322" s="10"/>
      <c r="BM2322" s="10"/>
      <c r="BN2322" s="10"/>
      <c r="BO2322" s="10"/>
      <c r="BP2322" s="10"/>
      <c r="BQ2322" s="10"/>
      <c r="BR2322" s="10"/>
      <c r="BU2322" s="66"/>
    </row>
    <row r="2323" spans="22:73" s="6" customFormat="1" x14ac:dyDescent="0.3">
      <c r="V2323" s="21"/>
      <c r="W2323" s="22"/>
      <c r="X2323" s="22"/>
      <c r="Y2323" s="22"/>
      <c r="Z2323" s="22"/>
      <c r="AA2323" s="22"/>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C2323" s="10"/>
      <c r="BD2323" s="10"/>
      <c r="BE2323" s="10"/>
      <c r="BF2323" s="10"/>
      <c r="BG2323" s="10"/>
      <c r="BH2323" s="10"/>
      <c r="BI2323" s="10"/>
      <c r="BL2323" s="10"/>
      <c r="BM2323" s="10"/>
      <c r="BN2323" s="10"/>
      <c r="BO2323" s="10"/>
      <c r="BP2323" s="10"/>
      <c r="BQ2323" s="10"/>
      <c r="BR2323" s="10"/>
      <c r="BU2323" s="66"/>
    </row>
    <row r="2324" spans="22:73" s="6" customFormat="1" x14ac:dyDescent="0.3">
      <c r="V2324" s="21"/>
      <c r="W2324" s="22"/>
      <c r="X2324" s="22"/>
      <c r="Y2324" s="22"/>
      <c r="Z2324" s="22"/>
      <c r="AA2324" s="22"/>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C2324" s="10"/>
      <c r="BD2324" s="10"/>
      <c r="BE2324" s="10"/>
      <c r="BF2324" s="10"/>
      <c r="BG2324" s="10"/>
      <c r="BH2324" s="10"/>
      <c r="BI2324" s="10"/>
      <c r="BL2324" s="10"/>
      <c r="BM2324" s="10"/>
      <c r="BN2324" s="10"/>
      <c r="BO2324" s="10"/>
      <c r="BP2324" s="10"/>
      <c r="BQ2324" s="10"/>
      <c r="BR2324" s="10"/>
      <c r="BU2324" s="66"/>
    </row>
    <row r="2325" spans="22:73" s="6" customFormat="1" x14ac:dyDescent="0.3">
      <c r="V2325" s="21"/>
      <c r="W2325" s="22"/>
      <c r="X2325" s="22"/>
      <c r="Y2325" s="22"/>
      <c r="Z2325" s="22"/>
      <c r="AA2325" s="22"/>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C2325" s="10"/>
      <c r="BD2325" s="10"/>
      <c r="BE2325" s="10"/>
      <c r="BF2325" s="10"/>
      <c r="BG2325" s="10"/>
      <c r="BH2325" s="10"/>
      <c r="BI2325" s="10"/>
      <c r="BL2325" s="10"/>
      <c r="BM2325" s="10"/>
      <c r="BN2325" s="10"/>
      <c r="BO2325" s="10"/>
      <c r="BP2325" s="10"/>
      <c r="BQ2325" s="10"/>
      <c r="BR2325" s="10"/>
      <c r="BU2325" s="66"/>
    </row>
    <row r="2326" spans="22:73" s="6" customFormat="1" x14ac:dyDescent="0.3">
      <c r="V2326" s="21"/>
      <c r="W2326" s="22"/>
      <c r="X2326" s="22"/>
      <c r="Y2326" s="22"/>
      <c r="Z2326" s="22"/>
      <c r="AA2326" s="22"/>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C2326" s="10"/>
      <c r="BD2326" s="10"/>
      <c r="BE2326" s="10"/>
      <c r="BF2326" s="10"/>
      <c r="BG2326" s="10"/>
      <c r="BH2326" s="10"/>
      <c r="BI2326" s="10"/>
      <c r="BL2326" s="10"/>
      <c r="BM2326" s="10"/>
      <c r="BN2326" s="10"/>
      <c r="BO2326" s="10"/>
      <c r="BP2326" s="10"/>
      <c r="BQ2326" s="10"/>
      <c r="BR2326" s="10"/>
      <c r="BU2326" s="66"/>
    </row>
    <row r="2327" spans="22:73" s="6" customFormat="1" x14ac:dyDescent="0.3">
      <c r="V2327" s="21"/>
      <c r="W2327" s="22"/>
      <c r="X2327" s="22"/>
      <c r="Y2327" s="22"/>
      <c r="Z2327" s="22"/>
      <c r="AA2327" s="22"/>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C2327" s="10"/>
      <c r="BD2327" s="10"/>
      <c r="BE2327" s="10"/>
      <c r="BF2327" s="10"/>
      <c r="BG2327" s="10"/>
      <c r="BH2327" s="10"/>
      <c r="BI2327" s="10"/>
      <c r="BL2327" s="10"/>
      <c r="BM2327" s="10"/>
      <c r="BN2327" s="10"/>
      <c r="BO2327" s="10"/>
      <c r="BP2327" s="10"/>
      <c r="BQ2327" s="10"/>
      <c r="BR2327" s="10"/>
      <c r="BU2327" s="66"/>
    </row>
    <row r="2328" spans="22:73" s="6" customFormat="1" x14ac:dyDescent="0.3">
      <c r="V2328" s="21"/>
      <c r="W2328" s="22"/>
      <c r="X2328" s="22"/>
      <c r="Y2328" s="22"/>
      <c r="Z2328" s="22"/>
      <c r="AA2328" s="22"/>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C2328" s="10"/>
      <c r="BD2328" s="10"/>
      <c r="BE2328" s="10"/>
      <c r="BF2328" s="10"/>
      <c r="BG2328" s="10"/>
      <c r="BH2328" s="10"/>
      <c r="BI2328" s="10"/>
      <c r="BL2328" s="10"/>
      <c r="BM2328" s="10"/>
      <c r="BN2328" s="10"/>
      <c r="BO2328" s="10"/>
      <c r="BP2328" s="10"/>
      <c r="BQ2328" s="10"/>
      <c r="BR2328" s="10"/>
      <c r="BU2328" s="66"/>
    </row>
    <row r="2329" spans="22:73" s="6" customFormat="1" x14ac:dyDescent="0.3">
      <c r="V2329" s="21"/>
      <c r="W2329" s="22"/>
      <c r="X2329" s="22"/>
      <c r="Y2329" s="22"/>
      <c r="Z2329" s="22"/>
      <c r="AA2329" s="22"/>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C2329" s="10"/>
      <c r="BD2329" s="10"/>
      <c r="BE2329" s="10"/>
      <c r="BF2329" s="10"/>
      <c r="BG2329" s="10"/>
      <c r="BH2329" s="10"/>
      <c r="BI2329" s="10"/>
      <c r="BL2329" s="10"/>
      <c r="BM2329" s="10"/>
      <c r="BN2329" s="10"/>
      <c r="BO2329" s="10"/>
      <c r="BP2329" s="10"/>
      <c r="BQ2329" s="10"/>
      <c r="BR2329" s="10"/>
      <c r="BU2329" s="66"/>
    </row>
    <row r="2330" spans="22:73" s="6" customFormat="1" x14ac:dyDescent="0.3">
      <c r="V2330" s="21"/>
      <c r="W2330" s="22"/>
      <c r="X2330" s="22"/>
      <c r="Y2330" s="22"/>
      <c r="Z2330" s="22"/>
      <c r="AA2330" s="22"/>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C2330" s="10"/>
      <c r="BD2330" s="10"/>
      <c r="BE2330" s="10"/>
      <c r="BF2330" s="10"/>
      <c r="BG2330" s="10"/>
      <c r="BH2330" s="10"/>
      <c r="BI2330" s="10"/>
      <c r="BL2330" s="10"/>
      <c r="BM2330" s="10"/>
      <c r="BN2330" s="10"/>
      <c r="BO2330" s="10"/>
      <c r="BP2330" s="10"/>
      <c r="BQ2330" s="10"/>
      <c r="BR2330" s="10"/>
      <c r="BU2330" s="66"/>
    </row>
    <row r="2331" spans="22:73" s="6" customFormat="1" x14ac:dyDescent="0.3">
      <c r="V2331" s="21"/>
      <c r="W2331" s="22"/>
      <c r="X2331" s="22"/>
      <c r="Y2331" s="22"/>
      <c r="Z2331" s="22"/>
      <c r="AA2331" s="22"/>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C2331" s="10"/>
      <c r="BD2331" s="10"/>
      <c r="BE2331" s="10"/>
      <c r="BF2331" s="10"/>
      <c r="BG2331" s="10"/>
      <c r="BH2331" s="10"/>
      <c r="BI2331" s="10"/>
      <c r="BL2331" s="10"/>
      <c r="BM2331" s="10"/>
      <c r="BN2331" s="10"/>
      <c r="BO2331" s="10"/>
      <c r="BP2331" s="10"/>
      <c r="BQ2331" s="10"/>
      <c r="BR2331" s="10"/>
      <c r="BU2331" s="66"/>
    </row>
    <row r="2332" spans="22:73" s="6" customFormat="1" x14ac:dyDescent="0.3">
      <c r="V2332" s="21"/>
      <c r="W2332" s="22"/>
      <c r="X2332" s="22"/>
      <c r="Y2332" s="22"/>
      <c r="Z2332" s="22"/>
      <c r="AA2332" s="22"/>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C2332" s="10"/>
      <c r="BD2332" s="10"/>
      <c r="BE2332" s="10"/>
      <c r="BF2332" s="10"/>
      <c r="BG2332" s="10"/>
      <c r="BH2332" s="10"/>
      <c r="BI2332" s="10"/>
      <c r="BL2332" s="10"/>
      <c r="BM2332" s="10"/>
      <c r="BN2332" s="10"/>
      <c r="BO2332" s="10"/>
      <c r="BP2332" s="10"/>
      <c r="BQ2332" s="10"/>
      <c r="BR2332" s="10"/>
      <c r="BU2332" s="66"/>
    </row>
    <row r="2333" spans="22:73" s="6" customFormat="1" x14ac:dyDescent="0.3">
      <c r="V2333" s="21"/>
      <c r="W2333" s="22"/>
      <c r="X2333" s="22"/>
      <c r="Y2333" s="22"/>
      <c r="Z2333" s="22"/>
      <c r="AA2333" s="22"/>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C2333" s="10"/>
      <c r="BD2333" s="10"/>
      <c r="BE2333" s="10"/>
      <c r="BF2333" s="10"/>
      <c r="BG2333" s="10"/>
      <c r="BH2333" s="10"/>
      <c r="BI2333" s="10"/>
      <c r="BL2333" s="10"/>
      <c r="BM2333" s="10"/>
      <c r="BN2333" s="10"/>
      <c r="BO2333" s="10"/>
      <c r="BP2333" s="10"/>
      <c r="BQ2333" s="10"/>
      <c r="BR2333" s="10"/>
      <c r="BU2333" s="66"/>
    </row>
    <row r="2334" spans="22:73" s="6" customFormat="1" x14ac:dyDescent="0.3">
      <c r="V2334" s="21"/>
      <c r="W2334" s="22"/>
      <c r="X2334" s="22"/>
      <c r="Y2334" s="22"/>
      <c r="Z2334" s="22"/>
      <c r="AA2334" s="22"/>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C2334" s="10"/>
      <c r="BD2334" s="10"/>
      <c r="BE2334" s="10"/>
      <c r="BF2334" s="10"/>
      <c r="BG2334" s="10"/>
      <c r="BH2334" s="10"/>
      <c r="BI2334" s="10"/>
      <c r="BL2334" s="10"/>
      <c r="BM2334" s="10"/>
      <c r="BN2334" s="10"/>
      <c r="BO2334" s="10"/>
      <c r="BP2334" s="10"/>
      <c r="BQ2334" s="10"/>
      <c r="BR2334" s="10"/>
      <c r="BU2334" s="66"/>
    </row>
    <row r="2335" spans="22:73" s="6" customFormat="1" x14ac:dyDescent="0.3">
      <c r="V2335" s="21"/>
      <c r="W2335" s="22"/>
      <c r="X2335" s="22"/>
      <c r="Y2335" s="22"/>
      <c r="Z2335" s="22"/>
      <c r="AA2335" s="22"/>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C2335" s="10"/>
      <c r="BD2335" s="10"/>
      <c r="BE2335" s="10"/>
      <c r="BF2335" s="10"/>
      <c r="BG2335" s="10"/>
      <c r="BH2335" s="10"/>
      <c r="BI2335" s="10"/>
      <c r="BL2335" s="10"/>
      <c r="BM2335" s="10"/>
      <c r="BN2335" s="10"/>
      <c r="BO2335" s="10"/>
      <c r="BP2335" s="10"/>
      <c r="BQ2335" s="10"/>
      <c r="BR2335" s="10"/>
      <c r="BU2335" s="66"/>
    </row>
    <row r="2336" spans="22:73" s="6" customFormat="1" x14ac:dyDescent="0.3">
      <c r="V2336" s="21"/>
      <c r="W2336" s="22"/>
      <c r="X2336" s="22"/>
      <c r="Y2336" s="22"/>
      <c r="Z2336" s="22"/>
      <c r="AA2336" s="22"/>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C2336" s="10"/>
      <c r="BD2336" s="10"/>
      <c r="BE2336" s="10"/>
      <c r="BF2336" s="10"/>
      <c r="BG2336" s="10"/>
      <c r="BH2336" s="10"/>
      <c r="BI2336" s="10"/>
      <c r="BL2336" s="10"/>
      <c r="BM2336" s="10"/>
      <c r="BN2336" s="10"/>
      <c r="BO2336" s="10"/>
      <c r="BP2336" s="10"/>
      <c r="BQ2336" s="10"/>
      <c r="BR2336" s="10"/>
      <c r="BU2336" s="66"/>
    </row>
    <row r="2337" spans="22:73" s="6" customFormat="1" x14ac:dyDescent="0.3">
      <c r="V2337" s="21"/>
      <c r="W2337" s="22"/>
      <c r="X2337" s="22"/>
      <c r="Y2337" s="22"/>
      <c r="Z2337" s="22"/>
      <c r="AA2337" s="22"/>
      <c r="AB2337" s="10"/>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C2337" s="10"/>
      <c r="BD2337" s="10"/>
      <c r="BE2337" s="10"/>
      <c r="BF2337" s="10"/>
      <c r="BG2337" s="10"/>
      <c r="BH2337" s="10"/>
      <c r="BI2337" s="10"/>
      <c r="BL2337" s="10"/>
      <c r="BM2337" s="10"/>
      <c r="BN2337" s="10"/>
      <c r="BO2337" s="10"/>
      <c r="BP2337" s="10"/>
      <c r="BQ2337" s="10"/>
      <c r="BR2337" s="10"/>
      <c r="BU2337" s="66"/>
    </row>
    <row r="2338" spans="22:73" s="6" customFormat="1" x14ac:dyDescent="0.3">
      <c r="V2338" s="21"/>
      <c r="W2338" s="22"/>
      <c r="X2338" s="22"/>
      <c r="Y2338" s="22"/>
      <c r="Z2338" s="22"/>
      <c r="AA2338" s="22"/>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C2338" s="10"/>
      <c r="BD2338" s="10"/>
      <c r="BE2338" s="10"/>
      <c r="BF2338" s="10"/>
      <c r="BG2338" s="10"/>
      <c r="BH2338" s="10"/>
      <c r="BI2338" s="10"/>
      <c r="BL2338" s="10"/>
      <c r="BM2338" s="10"/>
      <c r="BN2338" s="10"/>
      <c r="BO2338" s="10"/>
      <c r="BP2338" s="10"/>
      <c r="BQ2338" s="10"/>
      <c r="BR2338" s="10"/>
      <c r="BU2338" s="66"/>
    </row>
    <row r="2339" spans="22:73" s="6" customFormat="1" x14ac:dyDescent="0.3">
      <c r="V2339" s="21"/>
      <c r="W2339" s="22"/>
      <c r="X2339" s="22"/>
      <c r="Y2339" s="22"/>
      <c r="Z2339" s="22"/>
      <c r="AA2339" s="22"/>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C2339" s="10"/>
      <c r="BD2339" s="10"/>
      <c r="BE2339" s="10"/>
      <c r="BF2339" s="10"/>
      <c r="BG2339" s="10"/>
      <c r="BH2339" s="10"/>
      <c r="BI2339" s="10"/>
      <c r="BL2339" s="10"/>
      <c r="BM2339" s="10"/>
      <c r="BN2339" s="10"/>
      <c r="BO2339" s="10"/>
      <c r="BP2339" s="10"/>
      <c r="BQ2339" s="10"/>
      <c r="BR2339" s="10"/>
      <c r="BU2339" s="66"/>
    </row>
    <row r="2340" spans="22:73" s="6" customFormat="1" x14ac:dyDescent="0.3">
      <c r="V2340" s="21"/>
      <c r="W2340" s="22"/>
      <c r="X2340" s="22"/>
      <c r="Y2340" s="22"/>
      <c r="Z2340" s="22"/>
      <c r="AA2340" s="22"/>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C2340" s="10"/>
      <c r="BD2340" s="10"/>
      <c r="BE2340" s="10"/>
      <c r="BF2340" s="10"/>
      <c r="BG2340" s="10"/>
      <c r="BH2340" s="10"/>
      <c r="BI2340" s="10"/>
      <c r="BL2340" s="10"/>
      <c r="BM2340" s="10"/>
      <c r="BN2340" s="10"/>
      <c r="BO2340" s="10"/>
      <c r="BP2340" s="10"/>
      <c r="BQ2340" s="10"/>
      <c r="BR2340" s="10"/>
      <c r="BU2340" s="66"/>
    </row>
    <row r="2341" spans="22:73" s="6" customFormat="1" x14ac:dyDescent="0.3">
      <c r="V2341" s="21"/>
      <c r="W2341" s="22"/>
      <c r="X2341" s="22"/>
      <c r="Y2341" s="22"/>
      <c r="Z2341" s="22"/>
      <c r="AA2341" s="22"/>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C2341" s="10"/>
      <c r="BD2341" s="10"/>
      <c r="BE2341" s="10"/>
      <c r="BF2341" s="10"/>
      <c r="BG2341" s="10"/>
      <c r="BH2341" s="10"/>
      <c r="BI2341" s="10"/>
      <c r="BL2341" s="10"/>
      <c r="BM2341" s="10"/>
      <c r="BN2341" s="10"/>
      <c r="BO2341" s="10"/>
      <c r="BP2341" s="10"/>
      <c r="BQ2341" s="10"/>
      <c r="BR2341" s="10"/>
      <c r="BU2341" s="66"/>
    </row>
    <row r="2342" spans="22:73" s="6" customFormat="1" x14ac:dyDescent="0.3">
      <c r="V2342" s="21"/>
      <c r="W2342" s="22"/>
      <c r="X2342" s="22"/>
      <c r="Y2342" s="22"/>
      <c r="Z2342" s="22"/>
      <c r="AA2342" s="22"/>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C2342" s="10"/>
      <c r="BD2342" s="10"/>
      <c r="BE2342" s="10"/>
      <c r="BF2342" s="10"/>
      <c r="BG2342" s="10"/>
      <c r="BH2342" s="10"/>
      <c r="BI2342" s="10"/>
      <c r="BL2342" s="10"/>
      <c r="BM2342" s="10"/>
      <c r="BN2342" s="10"/>
      <c r="BO2342" s="10"/>
      <c r="BP2342" s="10"/>
      <c r="BQ2342" s="10"/>
      <c r="BR2342" s="10"/>
      <c r="BU2342" s="66"/>
    </row>
    <row r="2343" spans="22:73" s="6" customFormat="1" x14ac:dyDescent="0.3">
      <c r="V2343" s="21"/>
      <c r="W2343" s="22"/>
      <c r="X2343" s="22"/>
      <c r="Y2343" s="22"/>
      <c r="Z2343" s="22"/>
      <c r="AA2343" s="22"/>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C2343" s="10"/>
      <c r="BD2343" s="10"/>
      <c r="BE2343" s="10"/>
      <c r="BF2343" s="10"/>
      <c r="BG2343" s="10"/>
      <c r="BH2343" s="10"/>
      <c r="BI2343" s="10"/>
      <c r="BL2343" s="10"/>
      <c r="BM2343" s="10"/>
      <c r="BN2343" s="10"/>
      <c r="BO2343" s="10"/>
      <c r="BP2343" s="10"/>
      <c r="BQ2343" s="10"/>
      <c r="BR2343" s="10"/>
      <c r="BU2343" s="66"/>
    </row>
    <row r="2344" spans="22:73" s="6" customFormat="1" x14ac:dyDescent="0.3">
      <c r="V2344" s="21"/>
      <c r="W2344" s="22"/>
      <c r="X2344" s="22"/>
      <c r="Y2344" s="22"/>
      <c r="Z2344" s="22"/>
      <c r="AA2344" s="22"/>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C2344" s="10"/>
      <c r="BD2344" s="10"/>
      <c r="BE2344" s="10"/>
      <c r="BF2344" s="10"/>
      <c r="BG2344" s="10"/>
      <c r="BH2344" s="10"/>
      <c r="BI2344" s="10"/>
      <c r="BL2344" s="10"/>
      <c r="BM2344" s="10"/>
      <c r="BN2344" s="10"/>
      <c r="BO2344" s="10"/>
      <c r="BP2344" s="10"/>
      <c r="BQ2344" s="10"/>
      <c r="BR2344" s="10"/>
      <c r="BU2344" s="66"/>
    </row>
    <row r="2345" spans="22:73" s="6" customFormat="1" x14ac:dyDescent="0.3">
      <c r="V2345" s="21"/>
      <c r="W2345" s="22"/>
      <c r="X2345" s="22"/>
      <c r="Y2345" s="22"/>
      <c r="Z2345" s="22"/>
      <c r="AA2345" s="22"/>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C2345" s="10"/>
      <c r="BD2345" s="10"/>
      <c r="BE2345" s="10"/>
      <c r="BF2345" s="10"/>
      <c r="BG2345" s="10"/>
      <c r="BH2345" s="10"/>
      <c r="BI2345" s="10"/>
      <c r="BL2345" s="10"/>
      <c r="BM2345" s="10"/>
      <c r="BN2345" s="10"/>
      <c r="BO2345" s="10"/>
      <c r="BP2345" s="10"/>
      <c r="BQ2345" s="10"/>
      <c r="BR2345" s="10"/>
      <c r="BU2345" s="66"/>
    </row>
    <row r="2346" spans="22:73" s="6" customFormat="1" x14ac:dyDescent="0.3">
      <c r="V2346" s="21"/>
      <c r="W2346" s="22"/>
      <c r="X2346" s="22"/>
      <c r="Y2346" s="22"/>
      <c r="Z2346" s="22"/>
      <c r="AA2346" s="22"/>
      <c r="AB2346" s="10"/>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C2346" s="10"/>
      <c r="BD2346" s="10"/>
      <c r="BE2346" s="10"/>
      <c r="BF2346" s="10"/>
      <c r="BG2346" s="10"/>
      <c r="BH2346" s="10"/>
      <c r="BI2346" s="10"/>
      <c r="BL2346" s="10"/>
      <c r="BM2346" s="10"/>
      <c r="BN2346" s="10"/>
      <c r="BO2346" s="10"/>
      <c r="BP2346" s="10"/>
      <c r="BQ2346" s="10"/>
      <c r="BR2346" s="10"/>
      <c r="BU2346" s="66"/>
    </row>
    <row r="2347" spans="22:73" s="6" customFormat="1" x14ac:dyDescent="0.3">
      <c r="V2347" s="21"/>
      <c r="W2347" s="22"/>
      <c r="X2347" s="22"/>
      <c r="Y2347" s="22"/>
      <c r="Z2347" s="22"/>
      <c r="AA2347" s="22"/>
      <c r="AB2347" s="10"/>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C2347" s="10"/>
      <c r="BD2347" s="10"/>
      <c r="BE2347" s="10"/>
      <c r="BF2347" s="10"/>
      <c r="BG2347" s="10"/>
      <c r="BH2347" s="10"/>
      <c r="BI2347" s="10"/>
      <c r="BL2347" s="10"/>
      <c r="BM2347" s="10"/>
      <c r="BN2347" s="10"/>
      <c r="BO2347" s="10"/>
      <c r="BP2347" s="10"/>
      <c r="BQ2347" s="10"/>
      <c r="BR2347" s="10"/>
      <c r="BU2347" s="66"/>
    </row>
    <row r="2348" spans="22:73" s="6" customFormat="1" x14ac:dyDescent="0.3">
      <c r="V2348" s="21"/>
      <c r="W2348" s="22"/>
      <c r="X2348" s="22"/>
      <c r="Y2348" s="22"/>
      <c r="Z2348" s="22"/>
      <c r="AA2348" s="22"/>
      <c r="AB2348" s="10"/>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C2348" s="10"/>
      <c r="BD2348" s="10"/>
      <c r="BE2348" s="10"/>
      <c r="BF2348" s="10"/>
      <c r="BG2348" s="10"/>
      <c r="BH2348" s="10"/>
      <c r="BI2348" s="10"/>
      <c r="BL2348" s="10"/>
      <c r="BM2348" s="10"/>
      <c r="BN2348" s="10"/>
      <c r="BO2348" s="10"/>
      <c r="BP2348" s="10"/>
      <c r="BQ2348" s="10"/>
      <c r="BR2348" s="10"/>
      <c r="BU2348" s="66"/>
    </row>
    <row r="2349" spans="22:73" s="6" customFormat="1" x14ac:dyDescent="0.3">
      <c r="V2349" s="21"/>
      <c r="W2349" s="22"/>
      <c r="X2349" s="22"/>
      <c r="Y2349" s="22"/>
      <c r="Z2349" s="22"/>
      <c r="AA2349" s="22"/>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C2349" s="10"/>
      <c r="BD2349" s="10"/>
      <c r="BE2349" s="10"/>
      <c r="BF2349" s="10"/>
      <c r="BG2349" s="10"/>
      <c r="BH2349" s="10"/>
      <c r="BI2349" s="10"/>
      <c r="BL2349" s="10"/>
      <c r="BM2349" s="10"/>
      <c r="BN2349" s="10"/>
      <c r="BO2349" s="10"/>
      <c r="BP2349" s="10"/>
      <c r="BQ2349" s="10"/>
      <c r="BR2349" s="10"/>
      <c r="BU2349" s="66"/>
    </row>
    <row r="2350" spans="22:73" s="6" customFormat="1" x14ac:dyDescent="0.3">
      <c r="V2350" s="21"/>
      <c r="W2350" s="22"/>
      <c r="X2350" s="22"/>
      <c r="Y2350" s="22"/>
      <c r="Z2350" s="22"/>
      <c r="AA2350" s="22"/>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C2350" s="10"/>
      <c r="BD2350" s="10"/>
      <c r="BE2350" s="10"/>
      <c r="BF2350" s="10"/>
      <c r="BG2350" s="10"/>
      <c r="BH2350" s="10"/>
      <c r="BI2350" s="10"/>
      <c r="BL2350" s="10"/>
      <c r="BM2350" s="10"/>
      <c r="BN2350" s="10"/>
      <c r="BO2350" s="10"/>
      <c r="BP2350" s="10"/>
      <c r="BQ2350" s="10"/>
      <c r="BR2350" s="10"/>
      <c r="BU2350" s="66"/>
    </row>
    <row r="2351" spans="22:73" s="6" customFormat="1" x14ac:dyDescent="0.3">
      <c r="V2351" s="21"/>
      <c r="W2351" s="22"/>
      <c r="X2351" s="22"/>
      <c r="Y2351" s="22"/>
      <c r="Z2351" s="22"/>
      <c r="AA2351" s="22"/>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C2351" s="10"/>
      <c r="BD2351" s="10"/>
      <c r="BE2351" s="10"/>
      <c r="BF2351" s="10"/>
      <c r="BG2351" s="10"/>
      <c r="BH2351" s="10"/>
      <c r="BI2351" s="10"/>
      <c r="BL2351" s="10"/>
      <c r="BM2351" s="10"/>
      <c r="BN2351" s="10"/>
      <c r="BO2351" s="10"/>
      <c r="BP2351" s="10"/>
      <c r="BQ2351" s="10"/>
      <c r="BR2351" s="10"/>
      <c r="BU2351" s="66"/>
    </row>
    <row r="2352" spans="22:73" s="6" customFormat="1" x14ac:dyDescent="0.3">
      <c r="V2352" s="21"/>
      <c r="W2352" s="22"/>
      <c r="X2352" s="22"/>
      <c r="Y2352" s="22"/>
      <c r="Z2352" s="22"/>
      <c r="AA2352" s="22"/>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C2352" s="10"/>
      <c r="BD2352" s="10"/>
      <c r="BE2352" s="10"/>
      <c r="BF2352" s="10"/>
      <c r="BG2352" s="10"/>
      <c r="BH2352" s="10"/>
      <c r="BI2352" s="10"/>
      <c r="BL2352" s="10"/>
      <c r="BM2352" s="10"/>
      <c r="BN2352" s="10"/>
      <c r="BO2352" s="10"/>
      <c r="BP2352" s="10"/>
      <c r="BQ2352" s="10"/>
      <c r="BR2352" s="10"/>
      <c r="BU2352" s="66"/>
    </row>
    <row r="2353" spans="22:73" s="6" customFormat="1" x14ac:dyDescent="0.3">
      <c r="V2353" s="21"/>
      <c r="W2353" s="22"/>
      <c r="X2353" s="22"/>
      <c r="Y2353" s="22"/>
      <c r="Z2353" s="22"/>
      <c r="AA2353" s="22"/>
      <c r="AB2353" s="10"/>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C2353" s="10"/>
      <c r="BD2353" s="10"/>
      <c r="BE2353" s="10"/>
      <c r="BF2353" s="10"/>
      <c r="BG2353" s="10"/>
      <c r="BH2353" s="10"/>
      <c r="BI2353" s="10"/>
      <c r="BL2353" s="10"/>
      <c r="BM2353" s="10"/>
      <c r="BN2353" s="10"/>
      <c r="BO2353" s="10"/>
      <c r="BP2353" s="10"/>
      <c r="BQ2353" s="10"/>
      <c r="BR2353" s="10"/>
      <c r="BU2353" s="66"/>
    </row>
    <row r="2354" spans="22:73" s="6" customFormat="1" x14ac:dyDescent="0.3">
      <c r="V2354" s="21"/>
      <c r="W2354" s="22"/>
      <c r="X2354" s="22"/>
      <c r="Y2354" s="22"/>
      <c r="Z2354" s="22"/>
      <c r="AA2354" s="22"/>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C2354" s="10"/>
      <c r="BD2354" s="10"/>
      <c r="BE2354" s="10"/>
      <c r="BF2354" s="10"/>
      <c r="BG2354" s="10"/>
      <c r="BH2354" s="10"/>
      <c r="BI2354" s="10"/>
      <c r="BL2354" s="10"/>
      <c r="BM2354" s="10"/>
      <c r="BN2354" s="10"/>
      <c r="BO2354" s="10"/>
      <c r="BP2354" s="10"/>
      <c r="BQ2354" s="10"/>
      <c r="BR2354" s="10"/>
      <c r="BU2354" s="66"/>
    </row>
    <row r="2355" spans="22:73" s="6" customFormat="1" x14ac:dyDescent="0.3">
      <c r="V2355" s="21"/>
      <c r="W2355" s="22"/>
      <c r="X2355" s="22"/>
      <c r="Y2355" s="22"/>
      <c r="Z2355" s="22"/>
      <c r="AA2355" s="22"/>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C2355" s="10"/>
      <c r="BD2355" s="10"/>
      <c r="BE2355" s="10"/>
      <c r="BF2355" s="10"/>
      <c r="BG2355" s="10"/>
      <c r="BH2355" s="10"/>
      <c r="BI2355" s="10"/>
      <c r="BL2355" s="10"/>
      <c r="BM2355" s="10"/>
      <c r="BN2355" s="10"/>
      <c r="BO2355" s="10"/>
      <c r="BP2355" s="10"/>
      <c r="BQ2355" s="10"/>
      <c r="BR2355" s="10"/>
      <c r="BU2355" s="66"/>
    </row>
    <row r="2356" spans="22:73" s="6" customFormat="1" x14ac:dyDescent="0.3">
      <c r="V2356" s="21"/>
      <c r="W2356" s="22"/>
      <c r="X2356" s="22"/>
      <c r="Y2356" s="22"/>
      <c r="Z2356" s="22"/>
      <c r="AA2356" s="22"/>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C2356" s="10"/>
      <c r="BD2356" s="10"/>
      <c r="BE2356" s="10"/>
      <c r="BF2356" s="10"/>
      <c r="BG2356" s="10"/>
      <c r="BH2356" s="10"/>
      <c r="BI2356" s="10"/>
      <c r="BL2356" s="10"/>
      <c r="BM2356" s="10"/>
      <c r="BN2356" s="10"/>
      <c r="BO2356" s="10"/>
      <c r="BP2356" s="10"/>
      <c r="BQ2356" s="10"/>
      <c r="BR2356" s="10"/>
      <c r="BU2356" s="66"/>
    </row>
    <row r="2357" spans="22:73" s="6" customFormat="1" x14ac:dyDescent="0.3">
      <c r="V2357" s="21"/>
      <c r="W2357" s="22"/>
      <c r="X2357" s="22"/>
      <c r="Y2357" s="22"/>
      <c r="Z2357" s="22"/>
      <c r="AA2357" s="22"/>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C2357" s="10"/>
      <c r="BD2357" s="10"/>
      <c r="BE2357" s="10"/>
      <c r="BF2357" s="10"/>
      <c r="BG2357" s="10"/>
      <c r="BH2357" s="10"/>
      <c r="BI2357" s="10"/>
      <c r="BL2357" s="10"/>
      <c r="BM2357" s="10"/>
      <c r="BN2357" s="10"/>
      <c r="BO2357" s="10"/>
      <c r="BP2357" s="10"/>
      <c r="BQ2357" s="10"/>
      <c r="BR2357" s="10"/>
      <c r="BU2357" s="66"/>
    </row>
    <row r="2358" spans="22:73" s="6" customFormat="1" x14ac:dyDescent="0.3">
      <c r="V2358" s="21"/>
      <c r="W2358" s="22"/>
      <c r="X2358" s="22"/>
      <c r="Y2358" s="22"/>
      <c r="Z2358" s="22"/>
      <c r="AA2358" s="22"/>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C2358" s="10"/>
      <c r="BD2358" s="10"/>
      <c r="BE2358" s="10"/>
      <c r="BF2358" s="10"/>
      <c r="BG2358" s="10"/>
      <c r="BH2358" s="10"/>
      <c r="BI2358" s="10"/>
      <c r="BL2358" s="10"/>
      <c r="BM2358" s="10"/>
      <c r="BN2358" s="10"/>
      <c r="BO2358" s="10"/>
      <c r="BP2358" s="10"/>
      <c r="BQ2358" s="10"/>
      <c r="BR2358" s="10"/>
      <c r="BU2358" s="66"/>
    </row>
    <row r="2359" spans="22:73" s="6" customFormat="1" x14ac:dyDescent="0.3">
      <c r="V2359" s="21"/>
      <c r="W2359" s="22"/>
      <c r="X2359" s="22"/>
      <c r="Y2359" s="22"/>
      <c r="Z2359" s="22"/>
      <c r="AA2359" s="22"/>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C2359" s="10"/>
      <c r="BD2359" s="10"/>
      <c r="BE2359" s="10"/>
      <c r="BF2359" s="10"/>
      <c r="BG2359" s="10"/>
      <c r="BH2359" s="10"/>
      <c r="BI2359" s="10"/>
      <c r="BL2359" s="10"/>
      <c r="BM2359" s="10"/>
      <c r="BN2359" s="10"/>
      <c r="BO2359" s="10"/>
      <c r="BP2359" s="10"/>
      <c r="BQ2359" s="10"/>
      <c r="BR2359" s="10"/>
      <c r="BU2359" s="66"/>
    </row>
    <row r="2360" spans="22:73" s="6" customFormat="1" x14ac:dyDescent="0.3">
      <c r="V2360" s="21"/>
      <c r="W2360" s="22"/>
      <c r="X2360" s="22"/>
      <c r="Y2360" s="22"/>
      <c r="Z2360" s="22"/>
      <c r="AA2360" s="22"/>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C2360" s="10"/>
      <c r="BD2360" s="10"/>
      <c r="BE2360" s="10"/>
      <c r="BF2360" s="10"/>
      <c r="BG2360" s="10"/>
      <c r="BH2360" s="10"/>
      <c r="BI2360" s="10"/>
      <c r="BL2360" s="10"/>
      <c r="BM2360" s="10"/>
      <c r="BN2360" s="10"/>
      <c r="BO2360" s="10"/>
      <c r="BP2360" s="10"/>
      <c r="BQ2360" s="10"/>
      <c r="BR2360" s="10"/>
      <c r="BU2360" s="66"/>
    </row>
    <row r="2361" spans="22:73" s="6" customFormat="1" x14ac:dyDescent="0.3">
      <c r="V2361" s="21"/>
      <c r="W2361" s="22"/>
      <c r="X2361" s="22"/>
      <c r="Y2361" s="22"/>
      <c r="Z2361" s="22"/>
      <c r="AA2361" s="22"/>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C2361" s="10"/>
      <c r="BD2361" s="10"/>
      <c r="BE2361" s="10"/>
      <c r="BF2361" s="10"/>
      <c r="BG2361" s="10"/>
      <c r="BH2361" s="10"/>
      <c r="BI2361" s="10"/>
      <c r="BL2361" s="10"/>
      <c r="BM2361" s="10"/>
      <c r="BN2361" s="10"/>
      <c r="BO2361" s="10"/>
      <c r="BP2361" s="10"/>
      <c r="BQ2361" s="10"/>
      <c r="BR2361" s="10"/>
      <c r="BU2361" s="66"/>
    </row>
    <row r="2362" spans="22:73" s="6" customFormat="1" x14ac:dyDescent="0.3">
      <c r="V2362" s="21"/>
      <c r="W2362" s="22"/>
      <c r="X2362" s="22"/>
      <c r="Y2362" s="22"/>
      <c r="Z2362" s="22"/>
      <c r="AA2362" s="22"/>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C2362" s="10"/>
      <c r="BD2362" s="10"/>
      <c r="BE2362" s="10"/>
      <c r="BF2362" s="10"/>
      <c r="BG2362" s="10"/>
      <c r="BH2362" s="10"/>
      <c r="BI2362" s="10"/>
      <c r="BL2362" s="10"/>
      <c r="BM2362" s="10"/>
      <c r="BN2362" s="10"/>
      <c r="BO2362" s="10"/>
      <c r="BP2362" s="10"/>
      <c r="BQ2362" s="10"/>
      <c r="BR2362" s="10"/>
      <c r="BU2362" s="66"/>
    </row>
    <row r="2363" spans="22:73" s="6" customFormat="1" x14ac:dyDescent="0.3">
      <c r="V2363" s="21"/>
      <c r="W2363" s="22"/>
      <c r="X2363" s="22"/>
      <c r="Y2363" s="22"/>
      <c r="Z2363" s="22"/>
      <c r="AA2363" s="22"/>
      <c r="AB2363" s="10"/>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C2363" s="10"/>
      <c r="BD2363" s="10"/>
      <c r="BE2363" s="10"/>
      <c r="BF2363" s="10"/>
      <c r="BG2363" s="10"/>
      <c r="BH2363" s="10"/>
      <c r="BI2363" s="10"/>
      <c r="BL2363" s="10"/>
      <c r="BM2363" s="10"/>
      <c r="BN2363" s="10"/>
      <c r="BO2363" s="10"/>
      <c r="BP2363" s="10"/>
      <c r="BQ2363" s="10"/>
      <c r="BR2363" s="10"/>
      <c r="BU2363" s="66"/>
    </row>
    <row r="2364" spans="22:73" s="6" customFormat="1" x14ac:dyDescent="0.3">
      <c r="V2364" s="21"/>
      <c r="W2364" s="22"/>
      <c r="X2364" s="22"/>
      <c r="Y2364" s="22"/>
      <c r="Z2364" s="22"/>
      <c r="AA2364" s="22"/>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C2364" s="10"/>
      <c r="BD2364" s="10"/>
      <c r="BE2364" s="10"/>
      <c r="BF2364" s="10"/>
      <c r="BG2364" s="10"/>
      <c r="BH2364" s="10"/>
      <c r="BI2364" s="10"/>
      <c r="BL2364" s="10"/>
      <c r="BM2364" s="10"/>
      <c r="BN2364" s="10"/>
      <c r="BO2364" s="10"/>
      <c r="BP2364" s="10"/>
      <c r="BQ2364" s="10"/>
      <c r="BR2364" s="10"/>
      <c r="BU2364" s="66"/>
    </row>
    <row r="2365" spans="22:73" s="6" customFormat="1" x14ac:dyDescent="0.3">
      <c r="V2365" s="21"/>
      <c r="W2365" s="22"/>
      <c r="X2365" s="22"/>
      <c r="Y2365" s="22"/>
      <c r="Z2365" s="22"/>
      <c r="AA2365" s="22"/>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C2365" s="10"/>
      <c r="BD2365" s="10"/>
      <c r="BE2365" s="10"/>
      <c r="BF2365" s="10"/>
      <c r="BG2365" s="10"/>
      <c r="BH2365" s="10"/>
      <c r="BI2365" s="10"/>
      <c r="BL2365" s="10"/>
      <c r="BM2365" s="10"/>
      <c r="BN2365" s="10"/>
      <c r="BO2365" s="10"/>
      <c r="BP2365" s="10"/>
      <c r="BQ2365" s="10"/>
      <c r="BR2365" s="10"/>
      <c r="BU2365" s="66"/>
    </row>
    <row r="2366" spans="22:73" s="6" customFormat="1" x14ac:dyDescent="0.3">
      <c r="V2366" s="21"/>
      <c r="W2366" s="22"/>
      <c r="X2366" s="22"/>
      <c r="Y2366" s="22"/>
      <c r="Z2366" s="22"/>
      <c r="AA2366" s="22"/>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C2366" s="10"/>
      <c r="BD2366" s="10"/>
      <c r="BE2366" s="10"/>
      <c r="BF2366" s="10"/>
      <c r="BG2366" s="10"/>
      <c r="BH2366" s="10"/>
      <c r="BI2366" s="10"/>
      <c r="BL2366" s="10"/>
      <c r="BM2366" s="10"/>
      <c r="BN2366" s="10"/>
      <c r="BO2366" s="10"/>
      <c r="BP2366" s="10"/>
      <c r="BQ2366" s="10"/>
      <c r="BR2366" s="10"/>
      <c r="BU2366" s="66"/>
    </row>
    <row r="2367" spans="22:73" s="6" customFormat="1" x14ac:dyDescent="0.3">
      <c r="V2367" s="21"/>
      <c r="W2367" s="22"/>
      <c r="X2367" s="22"/>
      <c r="Y2367" s="22"/>
      <c r="Z2367" s="22"/>
      <c r="AA2367" s="22"/>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C2367" s="10"/>
      <c r="BD2367" s="10"/>
      <c r="BE2367" s="10"/>
      <c r="BF2367" s="10"/>
      <c r="BG2367" s="10"/>
      <c r="BH2367" s="10"/>
      <c r="BI2367" s="10"/>
      <c r="BL2367" s="10"/>
      <c r="BM2367" s="10"/>
      <c r="BN2367" s="10"/>
      <c r="BO2367" s="10"/>
      <c r="BP2367" s="10"/>
      <c r="BQ2367" s="10"/>
      <c r="BR2367" s="10"/>
      <c r="BU2367" s="66"/>
    </row>
    <row r="2368" spans="22:73" s="6" customFormat="1" x14ac:dyDescent="0.3">
      <c r="V2368" s="21"/>
      <c r="W2368" s="22"/>
      <c r="X2368" s="22"/>
      <c r="Y2368" s="22"/>
      <c r="Z2368" s="22"/>
      <c r="AA2368" s="22"/>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C2368" s="10"/>
      <c r="BD2368" s="10"/>
      <c r="BE2368" s="10"/>
      <c r="BF2368" s="10"/>
      <c r="BG2368" s="10"/>
      <c r="BH2368" s="10"/>
      <c r="BI2368" s="10"/>
      <c r="BL2368" s="10"/>
      <c r="BM2368" s="10"/>
      <c r="BN2368" s="10"/>
      <c r="BO2368" s="10"/>
      <c r="BP2368" s="10"/>
      <c r="BQ2368" s="10"/>
      <c r="BR2368" s="10"/>
      <c r="BU2368" s="66"/>
    </row>
    <row r="2369" spans="22:73" s="6" customFormat="1" x14ac:dyDescent="0.3">
      <c r="V2369" s="21"/>
      <c r="W2369" s="22"/>
      <c r="X2369" s="22"/>
      <c r="Y2369" s="22"/>
      <c r="Z2369" s="22"/>
      <c r="AA2369" s="22"/>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C2369" s="10"/>
      <c r="BD2369" s="10"/>
      <c r="BE2369" s="10"/>
      <c r="BF2369" s="10"/>
      <c r="BG2369" s="10"/>
      <c r="BH2369" s="10"/>
      <c r="BI2369" s="10"/>
      <c r="BL2369" s="10"/>
      <c r="BM2369" s="10"/>
      <c r="BN2369" s="10"/>
      <c r="BO2369" s="10"/>
      <c r="BP2369" s="10"/>
      <c r="BQ2369" s="10"/>
      <c r="BR2369" s="10"/>
      <c r="BU2369" s="66"/>
    </row>
    <row r="2370" spans="22:73" s="6" customFormat="1" x14ac:dyDescent="0.3">
      <c r="V2370" s="21"/>
      <c r="W2370" s="22"/>
      <c r="X2370" s="22"/>
      <c r="Y2370" s="22"/>
      <c r="Z2370" s="22"/>
      <c r="AA2370" s="22"/>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C2370" s="10"/>
      <c r="BD2370" s="10"/>
      <c r="BE2370" s="10"/>
      <c r="BF2370" s="10"/>
      <c r="BG2370" s="10"/>
      <c r="BH2370" s="10"/>
      <c r="BI2370" s="10"/>
      <c r="BL2370" s="10"/>
      <c r="BM2370" s="10"/>
      <c r="BN2370" s="10"/>
      <c r="BO2370" s="10"/>
      <c r="BP2370" s="10"/>
      <c r="BQ2370" s="10"/>
      <c r="BR2370" s="10"/>
      <c r="BU2370" s="66"/>
    </row>
    <row r="2371" spans="22:73" s="6" customFormat="1" x14ac:dyDescent="0.3">
      <c r="V2371" s="21"/>
      <c r="W2371" s="22"/>
      <c r="X2371" s="22"/>
      <c r="Y2371" s="22"/>
      <c r="Z2371" s="22"/>
      <c r="AA2371" s="22"/>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C2371" s="10"/>
      <c r="BD2371" s="10"/>
      <c r="BE2371" s="10"/>
      <c r="BF2371" s="10"/>
      <c r="BG2371" s="10"/>
      <c r="BH2371" s="10"/>
      <c r="BI2371" s="10"/>
      <c r="BL2371" s="10"/>
      <c r="BM2371" s="10"/>
      <c r="BN2371" s="10"/>
      <c r="BO2371" s="10"/>
      <c r="BP2371" s="10"/>
      <c r="BQ2371" s="10"/>
      <c r="BR2371" s="10"/>
      <c r="BU2371" s="66"/>
    </row>
    <row r="2372" spans="22:73" s="6" customFormat="1" x14ac:dyDescent="0.3">
      <c r="V2372" s="21"/>
      <c r="W2372" s="22"/>
      <c r="X2372" s="22"/>
      <c r="Y2372" s="22"/>
      <c r="Z2372" s="22"/>
      <c r="AA2372" s="22"/>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C2372" s="10"/>
      <c r="BD2372" s="10"/>
      <c r="BE2372" s="10"/>
      <c r="BF2372" s="10"/>
      <c r="BG2372" s="10"/>
      <c r="BH2372" s="10"/>
      <c r="BI2372" s="10"/>
      <c r="BL2372" s="10"/>
      <c r="BM2372" s="10"/>
      <c r="BN2372" s="10"/>
      <c r="BO2372" s="10"/>
      <c r="BP2372" s="10"/>
      <c r="BQ2372" s="10"/>
      <c r="BR2372" s="10"/>
      <c r="BU2372" s="66"/>
    </row>
    <row r="2373" spans="22:73" s="6" customFormat="1" x14ac:dyDescent="0.3">
      <c r="V2373" s="21"/>
      <c r="W2373" s="22"/>
      <c r="X2373" s="22"/>
      <c r="Y2373" s="22"/>
      <c r="Z2373" s="22"/>
      <c r="AA2373" s="22"/>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C2373" s="10"/>
      <c r="BD2373" s="10"/>
      <c r="BE2373" s="10"/>
      <c r="BF2373" s="10"/>
      <c r="BG2373" s="10"/>
      <c r="BH2373" s="10"/>
      <c r="BI2373" s="10"/>
      <c r="BL2373" s="10"/>
      <c r="BM2373" s="10"/>
      <c r="BN2373" s="10"/>
      <c r="BO2373" s="10"/>
      <c r="BP2373" s="10"/>
      <c r="BQ2373" s="10"/>
      <c r="BR2373" s="10"/>
      <c r="BU2373" s="66"/>
    </row>
    <row r="2374" spans="22:73" s="6" customFormat="1" x14ac:dyDescent="0.3">
      <c r="V2374" s="21"/>
      <c r="W2374" s="22"/>
      <c r="X2374" s="22"/>
      <c r="Y2374" s="22"/>
      <c r="Z2374" s="22"/>
      <c r="AA2374" s="22"/>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C2374" s="10"/>
      <c r="BD2374" s="10"/>
      <c r="BE2374" s="10"/>
      <c r="BF2374" s="10"/>
      <c r="BG2374" s="10"/>
      <c r="BH2374" s="10"/>
      <c r="BI2374" s="10"/>
      <c r="BL2374" s="10"/>
      <c r="BM2374" s="10"/>
      <c r="BN2374" s="10"/>
      <c r="BO2374" s="10"/>
      <c r="BP2374" s="10"/>
      <c r="BQ2374" s="10"/>
      <c r="BR2374" s="10"/>
      <c r="BU2374" s="66"/>
    </row>
    <row r="2375" spans="22:73" s="6" customFormat="1" x14ac:dyDescent="0.3">
      <c r="V2375" s="21"/>
      <c r="W2375" s="22"/>
      <c r="X2375" s="22"/>
      <c r="Y2375" s="22"/>
      <c r="Z2375" s="22"/>
      <c r="AA2375" s="22"/>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C2375" s="10"/>
      <c r="BD2375" s="10"/>
      <c r="BE2375" s="10"/>
      <c r="BF2375" s="10"/>
      <c r="BG2375" s="10"/>
      <c r="BH2375" s="10"/>
      <c r="BI2375" s="10"/>
      <c r="BL2375" s="10"/>
      <c r="BM2375" s="10"/>
      <c r="BN2375" s="10"/>
      <c r="BO2375" s="10"/>
      <c r="BP2375" s="10"/>
      <c r="BQ2375" s="10"/>
      <c r="BR2375" s="10"/>
      <c r="BU2375" s="66"/>
    </row>
    <row r="2376" spans="22:73" s="6" customFormat="1" x14ac:dyDescent="0.3">
      <c r="V2376" s="21"/>
      <c r="W2376" s="22"/>
      <c r="X2376" s="22"/>
      <c r="Y2376" s="22"/>
      <c r="Z2376" s="22"/>
      <c r="AA2376" s="22"/>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C2376" s="10"/>
      <c r="BD2376" s="10"/>
      <c r="BE2376" s="10"/>
      <c r="BF2376" s="10"/>
      <c r="BG2376" s="10"/>
      <c r="BH2376" s="10"/>
      <c r="BI2376" s="10"/>
      <c r="BL2376" s="10"/>
      <c r="BM2376" s="10"/>
      <c r="BN2376" s="10"/>
      <c r="BO2376" s="10"/>
      <c r="BP2376" s="10"/>
      <c r="BQ2376" s="10"/>
      <c r="BR2376" s="10"/>
      <c r="BU2376" s="66"/>
    </row>
    <row r="2377" spans="22:73" s="6" customFormat="1" x14ac:dyDescent="0.3">
      <c r="V2377" s="21"/>
      <c r="W2377" s="22"/>
      <c r="X2377" s="22"/>
      <c r="Y2377" s="22"/>
      <c r="Z2377" s="22"/>
      <c r="AA2377" s="22"/>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C2377" s="10"/>
      <c r="BD2377" s="10"/>
      <c r="BE2377" s="10"/>
      <c r="BF2377" s="10"/>
      <c r="BG2377" s="10"/>
      <c r="BH2377" s="10"/>
      <c r="BI2377" s="10"/>
      <c r="BL2377" s="10"/>
      <c r="BM2377" s="10"/>
      <c r="BN2377" s="10"/>
      <c r="BO2377" s="10"/>
      <c r="BP2377" s="10"/>
      <c r="BQ2377" s="10"/>
      <c r="BR2377" s="10"/>
      <c r="BU2377" s="66"/>
    </row>
    <row r="2378" spans="22:73" s="6" customFormat="1" x14ac:dyDescent="0.3">
      <c r="V2378" s="21"/>
      <c r="W2378" s="22"/>
      <c r="X2378" s="22"/>
      <c r="Y2378" s="22"/>
      <c r="Z2378" s="22"/>
      <c r="AA2378" s="22"/>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C2378" s="10"/>
      <c r="BD2378" s="10"/>
      <c r="BE2378" s="10"/>
      <c r="BF2378" s="10"/>
      <c r="BG2378" s="10"/>
      <c r="BH2378" s="10"/>
      <c r="BI2378" s="10"/>
      <c r="BL2378" s="10"/>
      <c r="BM2378" s="10"/>
      <c r="BN2378" s="10"/>
      <c r="BO2378" s="10"/>
      <c r="BP2378" s="10"/>
      <c r="BQ2378" s="10"/>
      <c r="BR2378" s="10"/>
      <c r="BU2378" s="66"/>
    </row>
    <row r="2379" spans="22:73" s="6" customFormat="1" x14ac:dyDescent="0.3">
      <c r="V2379" s="21"/>
      <c r="W2379" s="22"/>
      <c r="X2379" s="22"/>
      <c r="Y2379" s="22"/>
      <c r="Z2379" s="22"/>
      <c r="AA2379" s="22"/>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C2379" s="10"/>
      <c r="BD2379" s="10"/>
      <c r="BE2379" s="10"/>
      <c r="BF2379" s="10"/>
      <c r="BG2379" s="10"/>
      <c r="BH2379" s="10"/>
      <c r="BI2379" s="10"/>
      <c r="BL2379" s="10"/>
      <c r="BM2379" s="10"/>
      <c r="BN2379" s="10"/>
      <c r="BO2379" s="10"/>
      <c r="BP2379" s="10"/>
      <c r="BQ2379" s="10"/>
      <c r="BR2379" s="10"/>
      <c r="BU2379" s="66"/>
    </row>
    <row r="2380" spans="22:73" s="6" customFormat="1" x14ac:dyDescent="0.3">
      <c r="V2380" s="21"/>
      <c r="W2380" s="22"/>
      <c r="X2380" s="22"/>
      <c r="Y2380" s="22"/>
      <c r="Z2380" s="22"/>
      <c r="AA2380" s="22"/>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C2380" s="10"/>
      <c r="BD2380" s="10"/>
      <c r="BE2380" s="10"/>
      <c r="BF2380" s="10"/>
      <c r="BG2380" s="10"/>
      <c r="BH2380" s="10"/>
      <c r="BI2380" s="10"/>
      <c r="BL2380" s="10"/>
      <c r="BM2380" s="10"/>
      <c r="BN2380" s="10"/>
      <c r="BO2380" s="10"/>
      <c r="BP2380" s="10"/>
      <c r="BQ2380" s="10"/>
      <c r="BR2380" s="10"/>
      <c r="BU2380" s="66"/>
    </row>
    <row r="2381" spans="22:73" s="6" customFormat="1" x14ac:dyDescent="0.3">
      <c r="V2381" s="21"/>
      <c r="W2381" s="22"/>
      <c r="X2381" s="22"/>
      <c r="Y2381" s="22"/>
      <c r="Z2381" s="22"/>
      <c r="AA2381" s="22"/>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C2381" s="10"/>
      <c r="BD2381" s="10"/>
      <c r="BE2381" s="10"/>
      <c r="BF2381" s="10"/>
      <c r="BG2381" s="10"/>
      <c r="BH2381" s="10"/>
      <c r="BI2381" s="10"/>
      <c r="BL2381" s="10"/>
      <c r="BM2381" s="10"/>
      <c r="BN2381" s="10"/>
      <c r="BO2381" s="10"/>
      <c r="BP2381" s="10"/>
      <c r="BQ2381" s="10"/>
      <c r="BR2381" s="10"/>
      <c r="BU2381" s="66"/>
    </row>
    <row r="2382" spans="22:73" s="6" customFormat="1" x14ac:dyDescent="0.3">
      <c r="V2382" s="21"/>
      <c r="W2382" s="22"/>
      <c r="X2382" s="22"/>
      <c r="Y2382" s="22"/>
      <c r="Z2382" s="22"/>
      <c r="AA2382" s="22"/>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C2382" s="10"/>
      <c r="BD2382" s="10"/>
      <c r="BE2382" s="10"/>
      <c r="BF2382" s="10"/>
      <c r="BG2382" s="10"/>
      <c r="BH2382" s="10"/>
      <c r="BI2382" s="10"/>
      <c r="BL2382" s="10"/>
      <c r="BM2382" s="10"/>
      <c r="BN2382" s="10"/>
      <c r="BO2382" s="10"/>
      <c r="BP2382" s="10"/>
      <c r="BQ2382" s="10"/>
      <c r="BR2382" s="10"/>
      <c r="BU2382" s="66"/>
    </row>
    <row r="2383" spans="22:73" s="6" customFormat="1" x14ac:dyDescent="0.3">
      <c r="V2383" s="21"/>
      <c r="W2383" s="22"/>
      <c r="X2383" s="22"/>
      <c r="Y2383" s="22"/>
      <c r="Z2383" s="22"/>
      <c r="AA2383" s="22"/>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C2383" s="10"/>
      <c r="BD2383" s="10"/>
      <c r="BE2383" s="10"/>
      <c r="BF2383" s="10"/>
      <c r="BG2383" s="10"/>
      <c r="BH2383" s="10"/>
      <c r="BI2383" s="10"/>
      <c r="BL2383" s="10"/>
      <c r="BM2383" s="10"/>
      <c r="BN2383" s="10"/>
      <c r="BO2383" s="10"/>
      <c r="BP2383" s="10"/>
      <c r="BQ2383" s="10"/>
      <c r="BR2383" s="10"/>
      <c r="BU2383" s="66"/>
    </row>
    <row r="2384" spans="22:73" s="6" customFormat="1" x14ac:dyDescent="0.3">
      <c r="V2384" s="21"/>
      <c r="W2384" s="22"/>
      <c r="X2384" s="22"/>
      <c r="Y2384" s="22"/>
      <c r="Z2384" s="22"/>
      <c r="AA2384" s="22"/>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C2384" s="10"/>
      <c r="BD2384" s="10"/>
      <c r="BE2384" s="10"/>
      <c r="BF2384" s="10"/>
      <c r="BG2384" s="10"/>
      <c r="BH2384" s="10"/>
      <c r="BI2384" s="10"/>
      <c r="BL2384" s="10"/>
      <c r="BM2384" s="10"/>
      <c r="BN2384" s="10"/>
      <c r="BO2384" s="10"/>
      <c r="BP2384" s="10"/>
      <c r="BQ2384" s="10"/>
      <c r="BR2384" s="10"/>
      <c r="BU2384" s="66"/>
    </row>
    <row r="2385" spans="22:73" s="6" customFormat="1" x14ac:dyDescent="0.3">
      <c r="V2385" s="21"/>
      <c r="W2385" s="22"/>
      <c r="X2385" s="22"/>
      <c r="Y2385" s="22"/>
      <c r="Z2385" s="22"/>
      <c r="AA2385" s="22"/>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C2385" s="10"/>
      <c r="BD2385" s="10"/>
      <c r="BE2385" s="10"/>
      <c r="BF2385" s="10"/>
      <c r="BG2385" s="10"/>
      <c r="BH2385" s="10"/>
      <c r="BI2385" s="10"/>
      <c r="BL2385" s="10"/>
      <c r="BM2385" s="10"/>
      <c r="BN2385" s="10"/>
      <c r="BO2385" s="10"/>
      <c r="BP2385" s="10"/>
      <c r="BQ2385" s="10"/>
      <c r="BR2385" s="10"/>
      <c r="BU2385" s="66"/>
    </row>
    <row r="2386" spans="22:73" s="6" customFormat="1" x14ac:dyDescent="0.3">
      <c r="V2386" s="21"/>
      <c r="W2386" s="22"/>
      <c r="X2386" s="22"/>
      <c r="Y2386" s="22"/>
      <c r="Z2386" s="22"/>
      <c r="AA2386" s="22"/>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C2386" s="10"/>
      <c r="BD2386" s="10"/>
      <c r="BE2386" s="10"/>
      <c r="BF2386" s="10"/>
      <c r="BG2386" s="10"/>
      <c r="BH2386" s="10"/>
      <c r="BI2386" s="10"/>
      <c r="BL2386" s="10"/>
      <c r="BM2386" s="10"/>
      <c r="BN2386" s="10"/>
      <c r="BO2386" s="10"/>
      <c r="BP2386" s="10"/>
      <c r="BQ2386" s="10"/>
      <c r="BR2386" s="10"/>
      <c r="BU2386" s="66"/>
    </row>
    <row r="2387" spans="22:73" s="6" customFormat="1" x14ac:dyDescent="0.3">
      <c r="V2387" s="21"/>
      <c r="W2387" s="22"/>
      <c r="X2387" s="22"/>
      <c r="Y2387" s="22"/>
      <c r="Z2387" s="22"/>
      <c r="AA2387" s="22"/>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C2387" s="10"/>
      <c r="BD2387" s="10"/>
      <c r="BE2387" s="10"/>
      <c r="BF2387" s="10"/>
      <c r="BG2387" s="10"/>
      <c r="BH2387" s="10"/>
      <c r="BI2387" s="10"/>
      <c r="BL2387" s="10"/>
      <c r="BM2387" s="10"/>
      <c r="BN2387" s="10"/>
      <c r="BO2387" s="10"/>
      <c r="BP2387" s="10"/>
      <c r="BQ2387" s="10"/>
      <c r="BR2387" s="10"/>
      <c r="BU2387" s="66"/>
    </row>
    <row r="2388" spans="22:73" s="6" customFormat="1" x14ac:dyDescent="0.3">
      <c r="V2388" s="21"/>
      <c r="W2388" s="22"/>
      <c r="X2388" s="22"/>
      <c r="Y2388" s="22"/>
      <c r="Z2388" s="22"/>
      <c r="AA2388" s="22"/>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C2388" s="10"/>
      <c r="BD2388" s="10"/>
      <c r="BE2388" s="10"/>
      <c r="BF2388" s="10"/>
      <c r="BG2388" s="10"/>
      <c r="BH2388" s="10"/>
      <c r="BI2388" s="10"/>
      <c r="BL2388" s="10"/>
      <c r="BM2388" s="10"/>
      <c r="BN2388" s="10"/>
      <c r="BO2388" s="10"/>
      <c r="BP2388" s="10"/>
      <c r="BQ2388" s="10"/>
      <c r="BR2388" s="10"/>
      <c r="BU2388" s="66"/>
    </row>
    <row r="2389" spans="22:73" s="6" customFormat="1" x14ac:dyDescent="0.3">
      <c r="V2389" s="21"/>
      <c r="W2389" s="22"/>
      <c r="X2389" s="22"/>
      <c r="Y2389" s="22"/>
      <c r="Z2389" s="22"/>
      <c r="AA2389" s="22"/>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C2389" s="10"/>
      <c r="BD2389" s="10"/>
      <c r="BE2389" s="10"/>
      <c r="BF2389" s="10"/>
      <c r="BG2389" s="10"/>
      <c r="BH2389" s="10"/>
      <c r="BI2389" s="10"/>
      <c r="BL2389" s="10"/>
      <c r="BM2389" s="10"/>
      <c r="BN2389" s="10"/>
      <c r="BO2389" s="10"/>
      <c r="BP2389" s="10"/>
      <c r="BQ2389" s="10"/>
      <c r="BR2389" s="10"/>
      <c r="BU2389" s="66"/>
    </row>
    <row r="2390" spans="22:73" s="6" customFormat="1" x14ac:dyDescent="0.3">
      <c r="V2390" s="21"/>
      <c r="W2390" s="22"/>
      <c r="X2390" s="22"/>
      <c r="Y2390" s="22"/>
      <c r="Z2390" s="22"/>
      <c r="AA2390" s="22"/>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C2390" s="10"/>
      <c r="BD2390" s="10"/>
      <c r="BE2390" s="10"/>
      <c r="BF2390" s="10"/>
      <c r="BG2390" s="10"/>
      <c r="BH2390" s="10"/>
      <c r="BI2390" s="10"/>
      <c r="BL2390" s="10"/>
      <c r="BM2390" s="10"/>
      <c r="BN2390" s="10"/>
      <c r="BO2390" s="10"/>
      <c r="BP2390" s="10"/>
      <c r="BQ2390" s="10"/>
      <c r="BR2390" s="10"/>
      <c r="BU2390" s="66"/>
    </row>
    <row r="2391" spans="22:73" s="6" customFormat="1" x14ac:dyDescent="0.3">
      <c r="V2391" s="21"/>
      <c r="W2391" s="22"/>
      <c r="X2391" s="22"/>
      <c r="Y2391" s="22"/>
      <c r="Z2391" s="22"/>
      <c r="AA2391" s="22"/>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C2391" s="10"/>
      <c r="BD2391" s="10"/>
      <c r="BE2391" s="10"/>
      <c r="BF2391" s="10"/>
      <c r="BG2391" s="10"/>
      <c r="BH2391" s="10"/>
      <c r="BI2391" s="10"/>
      <c r="BL2391" s="10"/>
      <c r="BM2391" s="10"/>
      <c r="BN2391" s="10"/>
      <c r="BO2391" s="10"/>
      <c r="BP2391" s="10"/>
      <c r="BQ2391" s="10"/>
      <c r="BR2391" s="10"/>
      <c r="BU2391" s="66"/>
    </row>
    <row r="2392" spans="22:73" s="6" customFormat="1" x14ac:dyDescent="0.3">
      <c r="V2392" s="21"/>
      <c r="W2392" s="22"/>
      <c r="X2392" s="22"/>
      <c r="Y2392" s="22"/>
      <c r="Z2392" s="22"/>
      <c r="AA2392" s="22"/>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C2392" s="10"/>
      <c r="BD2392" s="10"/>
      <c r="BE2392" s="10"/>
      <c r="BF2392" s="10"/>
      <c r="BG2392" s="10"/>
      <c r="BH2392" s="10"/>
      <c r="BI2392" s="10"/>
      <c r="BL2392" s="10"/>
      <c r="BM2392" s="10"/>
      <c r="BN2392" s="10"/>
      <c r="BO2392" s="10"/>
      <c r="BP2392" s="10"/>
      <c r="BQ2392" s="10"/>
      <c r="BR2392" s="10"/>
      <c r="BU2392" s="66"/>
    </row>
    <row r="2393" spans="22:73" s="6" customFormat="1" x14ac:dyDescent="0.3">
      <c r="V2393" s="21"/>
      <c r="W2393" s="22"/>
      <c r="X2393" s="22"/>
      <c r="Y2393" s="22"/>
      <c r="Z2393" s="22"/>
      <c r="AA2393" s="22"/>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C2393" s="10"/>
      <c r="BD2393" s="10"/>
      <c r="BE2393" s="10"/>
      <c r="BF2393" s="10"/>
      <c r="BG2393" s="10"/>
      <c r="BH2393" s="10"/>
      <c r="BI2393" s="10"/>
      <c r="BL2393" s="10"/>
      <c r="BM2393" s="10"/>
      <c r="BN2393" s="10"/>
      <c r="BO2393" s="10"/>
      <c r="BP2393" s="10"/>
      <c r="BQ2393" s="10"/>
      <c r="BR2393" s="10"/>
      <c r="BU2393" s="66"/>
    </row>
    <row r="2394" spans="22:73" s="6" customFormat="1" x14ac:dyDescent="0.3">
      <c r="V2394" s="21"/>
      <c r="W2394" s="22"/>
      <c r="X2394" s="22"/>
      <c r="Y2394" s="22"/>
      <c r="Z2394" s="22"/>
      <c r="AA2394" s="22"/>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C2394" s="10"/>
      <c r="BD2394" s="10"/>
      <c r="BE2394" s="10"/>
      <c r="BF2394" s="10"/>
      <c r="BG2394" s="10"/>
      <c r="BH2394" s="10"/>
      <c r="BI2394" s="10"/>
      <c r="BL2394" s="10"/>
      <c r="BM2394" s="10"/>
      <c r="BN2394" s="10"/>
      <c r="BO2394" s="10"/>
      <c r="BP2394" s="10"/>
      <c r="BQ2394" s="10"/>
      <c r="BR2394" s="10"/>
      <c r="BU2394" s="66"/>
    </row>
    <row r="2395" spans="22:73" s="6" customFormat="1" x14ac:dyDescent="0.3">
      <c r="V2395" s="21"/>
      <c r="W2395" s="22"/>
      <c r="X2395" s="22"/>
      <c r="Y2395" s="22"/>
      <c r="Z2395" s="22"/>
      <c r="AA2395" s="22"/>
      <c r="AB2395" s="10"/>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C2395" s="10"/>
      <c r="BD2395" s="10"/>
      <c r="BE2395" s="10"/>
      <c r="BF2395" s="10"/>
      <c r="BG2395" s="10"/>
      <c r="BH2395" s="10"/>
      <c r="BI2395" s="10"/>
      <c r="BL2395" s="10"/>
      <c r="BM2395" s="10"/>
      <c r="BN2395" s="10"/>
      <c r="BO2395" s="10"/>
      <c r="BP2395" s="10"/>
      <c r="BQ2395" s="10"/>
      <c r="BR2395" s="10"/>
      <c r="BU2395" s="66"/>
    </row>
    <row r="2396" spans="22:73" s="6" customFormat="1" x14ac:dyDescent="0.3">
      <c r="V2396" s="21"/>
      <c r="W2396" s="22"/>
      <c r="X2396" s="22"/>
      <c r="Y2396" s="22"/>
      <c r="Z2396" s="22"/>
      <c r="AA2396" s="22"/>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C2396" s="10"/>
      <c r="BD2396" s="10"/>
      <c r="BE2396" s="10"/>
      <c r="BF2396" s="10"/>
      <c r="BG2396" s="10"/>
      <c r="BH2396" s="10"/>
      <c r="BI2396" s="10"/>
      <c r="BL2396" s="10"/>
      <c r="BM2396" s="10"/>
      <c r="BN2396" s="10"/>
      <c r="BO2396" s="10"/>
      <c r="BP2396" s="10"/>
      <c r="BQ2396" s="10"/>
      <c r="BR2396" s="10"/>
      <c r="BU2396" s="66"/>
    </row>
    <row r="2397" spans="22:73" s="6" customFormat="1" x14ac:dyDescent="0.3">
      <c r="V2397" s="21"/>
      <c r="W2397" s="22"/>
      <c r="X2397" s="22"/>
      <c r="Y2397" s="22"/>
      <c r="Z2397" s="22"/>
      <c r="AA2397" s="22"/>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C2397" s="10"/>
      <c r="BD2397" s="10"/>
      <c r="BE2397" s="10"/>
      <c r="BF2397" s="10"/>
      <c r="BG2397" s="10"/>
      <c r="BH2397" s="10"/>
      <c r="BI2397" s="10"/>
      <c r="BL2397" s="10"/>
      <c r="BM2397" s="10"/>
      <c r="BN2397" s="10"/>
      <c r="BO2397" s="10"/>
      <c r="BP2397" s="10"/>
      <c r="BQ2397" s="10"/>
      <c r="BR2397" s="10"/>
      <c r="BU2397" s="66"/>
    </row>
    <row r="2398" spans="22:73" s="6" customFormat="1" x14ac:dyDescent="0.3">
      <c r="V2398" s="21"/>
      <c r="W2398" s="22"/>
      <c r="X2398" s="22"/>
      <c r="Y2398" s="22"/>
      <c r="Z2398" s="22"/>
      <c r="AA2398" s="22"/>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C2398" s="10"/>
      <c r="BD2398" s="10"/>
      <c r="BE2398" s="10"/>
      <c r="BF2398" s="10"/>
      <c r="BG2398" s="10"/>
      <c r="BH2398" s="10"/>
      <c r="BI2398" s="10"/>
      <c r="BL2398" s="10"/>
      <c r="BM2398" s="10"/>
      <c r="BN2398" s="10"/>
      <c r="BO2398" s="10"/>
      <c r="BP2398" s="10"/>
      <c r="BQ2398" s="10"/>
      <c r="BR2398" s="10"/>
      <c r="BU2398" s="66"/>
    </row>
    <row r="2399" spans="22:73" s="6" customFormat="1" x14ac:dyDescent="0.3">
      <c r="V2399" s="21"/>
      <c r="W2399" s="22"/>
      <c r="X2399" s="22"/>
      <c r="Y2399" s="22"/>
      <c r="Z2399" s="22"/>
      <c r="AA2399" s="22"/>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C2399" s="10"/>
      <c r="BD2399" s="10"/>
      <c r="BE2399" s="10"/>
      <c r="BF2399" s="10"/>
      <c r="BG2399" s="10"/>
      <c r="BH2399" s="10"/>
      <c r="BI2399" s="10"/>
      <c r="BL2399" s="10"/>
      <c r="BM2399" s="10"/>
      <c r="BN2399" s="10"/>
      <c r="BO2399" s="10"/>
      <c r="BP2399" s="10"/>
      <c r="BQ2399" s="10"/>
      <c r="BR2399" s="10"/>
      <c r="BU2399" s="66"/>
    </row>
    <row r="2400" spans="22:73" s="6" customFormat="1" x14ac:dyDescent="0.3">
      <c r="V2400" s="21"/>
      <c r="W2400" s="22"/>
      <c r="X2400" s="22"/>
      <c r="Y2400" s="22"/>
      <c r="Z2400" s="22"/>
      <c r="AA2400" s="22"/>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C2400" s="10"/>
      <c r="BD2400" s="10"/>
      <c r="BE2400" s="10"/>
      <c r="BF2400" s="10"/>
      <c r="BG2400" s="10"/>
      <c r="BH2400" s="10"/>
      <c r="BI2400" s="10"/>
      <c r="BL2400" s="10"/>
      <c r="BM2400" s="10"/>
      <c r="BN2400" s="10"/>
      <c r="BO2400" s="10"/>
      <c r="BP2400" s="10"/>
      <c r="BQ2400" s="10"/>
      <c r="BR2400" s="10"/>
      <c r="BU2400" s="66"/>
    </row>
    <row r="2401" spans="22:73" s="6" customFormat="1" x14ac:dyDescent="0.3">
      <c r="V2401" s="21"/>
      <c r="W2401" s="22"/>
      <c r="X2401" s="22"/>
      <c r="Y2401" s="22"/>
      <c r="Z2401" s="22"/>
      <c r="AA2401" s="22"/>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C2401" s="10"/>
      <c r="BD2401" s="10"/>
      <c r="BE2401" s="10"/>
      <c r="BF2401" s="10"/>
      <c r="BG2401" s="10"/>
      <c r="BH2401" s="10"/>
      <c r="BI2401" s="10"/>
      <c r="BL2401" s="10"/>
      <c r="BM2401" s="10"/>
      <c r="BN2401" s="10"/>
      <c r="BO2401" s="10"/>
      <c r="BP2401" s="10"/>
      <c r="BQ2401" s="10"/>
      <c r="BR2401" s="10"/>
      <c r="BU2401" s="66"/>
    </row>
    <row r="2402" spans="22:73" s="6" customFormat="1" x14ac:dyDescent="0.3">
      <c r="V2402" s="21"/>
      <c r="W2402" s="22"/>
      <c r="X2402" s="22"/>
      <c r="Y2402" s="22"/>
      <c r="Z2402" s="22"/>
      <c r="AA2402" s="22"/>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C2402" s="10"/>
      <c r="BD2402" s="10"/>
      <c r="BE2402" s="10"/>
      <c r="BF2402" s="10"/>
      <c r="BG2402" s="10"/>
      <c r="BH2402" s="10"/>
      <c r="BI2402" s="10"/>
      <c r="BL2402" s="10"/>
      <c r="BM2402" s="10"/>
      <c r="BN2402" s="10"/>
      <c r="BO2402" s="10"/>
      <c r="BP2402" s="10"/>
      <c r="BQ2402" s="10"/>
      <c r="BR2402" s="10"/>
      <c r="BU2402" s="66"/>
    </row>
    <row r="2403" spans="22:73" s="6" customFormat="1" x14ac:dyDescent="0.3">
      <c r="V2403" s="21"/>
      <c r="W2403" s="22"/>
      <c r="X2403" s="22"/>
      <c r="Y2403" s="22"/>
      <c r="Z2403" s="22"/>
      <c r="AA2403" s="22"/>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C2403" s="10"/>
      <c r="BD2403" s="10"/>
      <c r="BE2403" s="10"/>
      <c r="BF2403" s="10"/>
      <c r="BG2403" s="10"/>
      <c r="BH2403" s="10"/>
      <c r="BI2403" s="10"/>
      <c r="BL2403" s="10"/>
      <c r="BM2403" s="10"/>
      <c r="BN2403" s="10"/>
      <c r="BO2403" s="10"/>
      <c r="BP2403" s="10"/>
      <c r="BQ2403" s="10"/>
      <c r="BR2403" s="10"/>
      <c r="BU2403" s="66"/>
    </row>
    <row r="2404" spans="22:73" s="6" customFormat="1" x14ac:dyDescent="0.3">
      <c r="V2404" s="21"/>
      <c r="W2404" s="22"/>
      <c r="X2404" s="22"/>
      <c r="Y2404" s="22"/>
      <c r="Z2404" s="22"/>
      <c r="AA2404" s="22"/>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C2404" s="10"/>
      <c r="BD2404" s="10"/>
      <c r="BE2404" s="10"/>
      <c r="BF2404" s="10"/>
      <c r="BG2404" s="10"/>
      <c r="BH2404" s="10"/>
      <c r="BI2404" s="10"/>
      <c r="BL2404" s="10"/>
      <c r="BM2404" s="10"/>
      <c r="BN2404" s="10"/>
      <c r="BO2404" s="10"/>
      <c r="BP2404" s="10"/>
      <c r="BQ2404" s="10"/>
      <c r="BR2404" s="10"/>
      <c r="BU2404" s="66"/>
    </row>
    <row r="2405" spans="22:73" s="6" customFormat="1" x14ac:dyDescent="0.3">
      <c r="V2405" s="21"/>
      <c r="W2405" s="22"/>
      <c r="X2405" s="22"/>
      <c r="Y2405" s="22"/>
      <c r="Z2405" s="22"/>
      <c r="AA2405" s="22"/>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C2405" s="10"/>
      <c r="BD2405" s="10"/>
      <c r="BE2405" s="10"/>
      <c r="BF2405" s="10"/>
      <c r="BG2405" s="10"/>
      <c r="BH2405" s="10"/>
      <c r="BI2405" s="10"/>
      <c r="BL2405" s="10"/>
      <c r="BM2405" s="10"/>
      <c r="BN2405" s="10"/>
      <c r="BO2405" s="10"/>
      <c r="BP2405" s="10"/>
      <c r="BQ2405" s="10"/>
      <c r="BR2405" s="10"/>
      <c r="BU2405" s="66"/>
    </row>
    <row r="2406" spans="22:73" s="6" customFormat="1" x14ac:dyDescent="0.3">
      <c r="V2406" s="21"/>
      <c r="W2406" s="22"/>
      <c r="X2406" s="22"/>
      <c r="Y2406" s="22"/>
      <c r="Z2406" s="22"/>
      <c r="AA2406" s="22"/>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C2406" s="10"/>
      <c r="BD2406" s="10"/>
      <c r="BE2406" s="10"/>
      <c r="BF2406" s="10"/>
      <c r="BG2406" s="10"/>
      <c r="BH2406" s="10"/>
      <c r="BI2406" s="10"/>
      <c r="BL2406" s="10"/>
      <c r="BM2406" s="10"/>
      <c r="BN2406" s="10"/>
      <c r="BO2406" s="10"/>
      <c r="BP2406" s="10"/>
      <c r="BQ2406" s="10"/>
      <c r="BR2406" s="10"/>
      <c r="BU2406" s="66"/>
    </row>
    <row r="2407" spans="22:73" s="6" customFormat="1" x14ac:dyDescent="0.3">
      <c r="V2407" s="21"/>
      <c r="W2407" s="22"/>
      <c r="X2407" s="22"/>
      <c r="Y2407" s="22"/>
      <c r="Z2407" s="22"/>
      <c r="AA2407" s="22"/>
      <c r="AB2407" s="10"/>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C2407" s="10"/>
      <c r="BD2407" s="10"/>
      <c r="BE2407" s="10"/>
      <c r="BF2407" s="10"/>
      <c r="BG2407" s="10"/>
      <c r="BH2407" s="10"/>
      <c r="BI2407" s="10"/>
      <c r="BL2407" s="10"/>
      <c r="BM2407" s="10"/>
      <c r="BN2407" s="10"/>
      <c r="BO2407" s="10"/>
      <c r="BP2407" s="10"/>
      <c r="BQ2407" s="10"/>
      <c r="BR2407" s="10"/>
      <c r="BU2407" s="66"/>
    </row>
    <row r="2408" spans="22:73" s="6" customFormat="1" x14ac:dyDescent="0.3">
      <c r="V2408" s="21"/>
      <c r="W2408" s="22"/>
      <c r="X2408" s="22"/>
      <c r="Y2408" s="22"/>
      <c r="Z2408" s="22"/>
      <c r="AA2408" s="22"/>
      <c r="AB2408" s="10"/>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C2408" s="10"/>
      <c r="BD2408" s="10"/>
      <c r="BE2408" s="10"/>
      <c r="BF2408" s="10"/>
      <c r="BG2408" s="10"/>
      <c r="BH2408" s="10"/>
      <c r="BI2408" s="10"/>
      <c r="BL2408" s="10"/>
      <c r="BM2408" s="10"/>
      <c r="BN2408" s="10"/>
      <c r="BO2408" s="10"/>
      <c r="BP2408" s="10"/>
      <c r="BQ2408" s="10"/>
      <c r="BR2408" s="10"/>
      <c r="BU2408" s="66"/>
    </row>
    <row r="2409" spans="22:73" s="6" customFormat="1" x14ac:dyDescent="0.3">
      <c r="V2409" s="21"/>
      <c r="W2409" s="22"/>
      <c r="X2409" s="22"/>
      <c r="Y2409" s="22"/>
      <c r="Z2409" s="22"/>
      <c r="AA2409" s="22"/>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C2409" s="10"/>
      <c r="BD2409" s="10"/>
      <c r="BE2409" s="10"/>
      <c r="BF2409" s="10"/>
      <c r="BG2409" s="10"/>
      <c r="BH2409" s="10"/>
      <c r="BI2409" s="10"/>
      <c r="BL2409" s="10"/>
      <c r="BM2409" s="10"/>
      <c r="BN2409" s="10"/>
      <c r="BO2409" s="10"/>
      <c r="BP2409" s="10"/>
      <c r="BQ2409" s="10"/>
      <c r="BR2409" s="10"/>
      <c r="BU2409" s="66"/>
    </row>
    <row r="2410" spans="22:73" s="6" customFormat="1" x14ac:dyDescent="0.3">
      <c r="V2410" s="21"/>
      <c r="W2410" s="22"/>
      <c r="X2410" s="22"/>
      <c r="Y2410" s="22"/>
      <c r="Z2410" s="22"/>
      <c r="AA2410" s="22"/>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C2410" s="10"/>
      <c r="BD2410" s="10"/>
      <c r="BE2410" s="10"/>
      <c r="BF2410" s="10"/>
      <c r="BG2410" s="10"/>
      <c r="BH2410" s="10"/>
      <c r="BI2410" s="10"/>
      <c r="BL2410" s="10"/>
      <c r="BM2410" s="10"/>
      <c r="BN2410" s="10"/>
      <c r="BO2410" s="10"/>
      <c r="BP2410" s="10"/>
      <c r="BQ2410" s="10"/>
      <c r="BR2410" s="10"/>
      <c r="BU2410" s="66"/>
    </row>
    <row r="2411" spans="22:73" s="6" customFormat="1" x14ac:dyDescent="0.3">
      <c r="V2411" s="21"/>
      <c r="W2411" s="22"/>
      <c r="X2411" s="22"/>
      <c r="Y2411" s="22"/>
      <c r="Z2411" s="22"/>
      <c r="AA2411" s="22"/>
      <c r="AB2411" s="10"/>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C2411" s="10"/>
      <c r="BD2411" s="10"/>
      <c r="BE2411" s="10"/>
      <c r="BF2411" s="10"/>
      <c r="BG2411" s="10"/>
      <c r="BH2411" s="10"/>
      <c r="BI2411" s="10"/>
      <c r="BL2411" s="10"/>
      <c r="BM2411" s="10"/>
      <c r="BN2411" s="10"/>
      <c r="BO2411" s="10"/>
      <c r="BP2411" s="10"/>
      <c r="BQ2411" s="10"/>
      <c r="BR2411" s="10"/>
      <c r="BU2411" s="66"/>
    </row>
    <row r="2412" spans="22:73" s="6" customFormat="1" x14ac:dyDescent="0.3">
      <c r="V2412" s="21"/>
      <c r="W2412" s="22"/>
      <c r="X2412" s="22"/>
      <c r="Y2412" s="22"/>
      <c r="Z2412" s="22"/>
      <c r="AA2412" s="22"/>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C2412" s="10"/>
      <c r="BD2412" s="10"/>
      <c r="BE2412" s="10"/>
      <c r="BF2412" s="10"/>
      <c r="BG2412" s="10"/>
      <c r="BH2412" s="10"/>
      <c r="BI2412" s="10"/>
      <c r="BL2412" s="10"/>
      <c r="BM2412" s="10"/>
      <c r="BN2412" s="10"/>
      <c r="BO2412" s="10"/>
      <c r="BP2412" s="10"/>
      <c r="BQ2412" s="10"/>
      <c r="BR2412" s="10"/>
      <c r="BU2412" s="66"/>
    </row>
    <row r="2413" spans="22:73" s="6" customFormat="1" x14ac:dyDescent="0.3">
      <c r="V2413" s="21"/>
      <c r="W2413" s="22"/>
      <c r="X2413" s="22"/>
      <c r="Y2413" s="22"/>
      <c r="Z2413" s="22"/>
      <c r="AA2413" s="22"/>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C2413" s="10"/>
      <c r="BD2413" s="10"/>
      <c r="BE2413" s="10"/>
      <c r="BF2413" s="10"/>
      <c r="BG2413" s="10"/>
      <c r="BH2413" s="10"/>
      <c r="BI2413" s="10"/>
      <c r="BL2413" s="10"/>
      <c r="BM2413" s="10"/>
      <c r="BN2413" s="10"/>
      <c r="BO2413" s="10"/>
      <c r="BP2413" s="10"/>
      <c r="BQ2413" s="10"/>
      <c r="BR2413" s="10"/>
      <c r="BU2413" s="66"/>
    </row>
    <row r="2414" spans="22:73" s="6" customFormat="1" x14ac:dyDescent="0.3">
      <c r="V2414" s="21"/>
      <c r="W2414" s="22"/>
      <c r="X2414" s="22"/>
      <c r="Y2414" s="22"/>
      <c r="Z2414" s="22"/>
      <c r="AA2414" s="22"/>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C2414" s="10"/>
      <c r="BD2414" s="10"/>
      <c r="BE2414" s="10"/>
      <c r="BF2414" s="10"/>
      <c r="BG2414" s="10"/>
      <c r="BH2414" s="10"/>
      <c r="BI2414" s="10"/>
      <c r="BL2414" s="10"/>
      <c r="BM2414" s="10"/>
      <c r="BN2414" s="10"/>
      <c r="BO2414" s="10"/>
      <c r="BP2414" s="10"/>
      <c r="BQ2414" s="10"/>
      <c r="BR2414" s="10"/>
      <c r="BU2414" s="66"/>
    </row>
    <row r="2415" spans="22:73" s="6" customFormat="1" x14ac:dyDescent="0.3">
      <c r="V2415" s="21"/>
      <c r="W2415" s="22"/>
      <c r="X2415" s="22"/>
      <c r="Y2415" s="22"/>
      <c r="Z2415" s="22"/>
      <c r="AA2415" s="22"/>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C2415" s="10"/>
      <c r="BD2415" s="10"/>
      <c r="BE2415" s="10"/>
      <c r="BF2415" s="10"/>
      <c r="BG2415" s="10"/>
      <c r="BH2415" s="10"/>
      <c r="BI2415" s="10"/>
      <c r="BL2415" s="10"/>
      <c r="BM2415" s="10"/>
      <c r="BN2415" s="10"/>
      <c r="BO2415" s="10"/>
      <c r="BP2415" s="10"/>
      <c r="BQ2415" s="10"/>
      <c r="BR2415" s="10"/>
      <c r="BU2415" s="66"/>
    </row>
    <row r="2416" spans="22:73" s="6" customFormat="1" x14ac:dyDescent="0.3">
      <c r="V2416" s="21"/>
      <c r="W2416" s="22"/>
      <c r="X2416" s="22"/>
      <c r="Y2416" s="22"/>
      <c r="Z2416" s="22"/>
      <c r="AA2416" s="22"/>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C2416" s="10"/>
      <c r="BD2416" s="10"/>
      <c r="BE2416" s="10"/>
      <c r="BF2416" s="10"/>
      <c r="BG2416" s="10"/>
      <c r="BH2416" s="10"/>
      <c r="BI2416" s="10"/>
      <c r="BL2416" s="10"/>
      <c r="BM2416" s="10"/>
      <c r="BN2416" s="10"/>
      <c r="BO2416" s="10"/>
      <c r="BP2416" s="10"/>
      <c r="BQ2416" s="10"/>
      <c r="BR2416" s="10"/>
      <c r="BU2416" s="66"/>
    </row>
    <row r="2417" spans="22:73" s="6" customFormat="1" x14ac:dyDescent="0.3">
      <c r="V2417" s="21"/>
      <c r="W2417" s="22"/>
      <c r="X2417" s="22"/>
      <c r="Y2417" s="22"/>
      <c r="Z2417" s="22"/>
      <c r="AA2417" s="22"/>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C2417" s="10"/>
      <c r="BD2417" s="10"/>
      <c r="BE2417" s="10"/>
      <c r="BF2417" s="10"/>
      <c r="BG2417" s="10"/>
      <c r="BH2417" s="10"/>
      <c r="BI2417" s="10"/>
      <c r="BL2417" s="10"/>
      <c r="BM2417" s="10"/>
      <c r="BN2417" s="10"/>
      <c r="BO2417" s="10"/>
      <c r="BP2417" s="10"/>
      <c r="BQ2417" s="10"/>
      <c r="BR2417" s="10"/>
      <c r="BU2417" s="66"/>
    </row>
    <row r="2418" spans="22:73" s="6" customFormat="1" x14ac:dyDescent="0.3">
      <c r="V2418" s="21"/>
      <c r="W2418" s="22"/>
      <c r="X2418" s="22"/>
      <c r="Y2418" s="22"/>
      <c r="Z2418" s="22"/>
      <c r="AA2418" s="22"/>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C2418" s="10"/>
      <c r="BD2418" s="10"/>
      <c r="BE2418" s="10"/>
      <c r="BF2418" s="10"/>
      <c r="BG2418" s="10"/>
      <c r="BH2418" s="10"/>
      <c r="BI2418" s="10"/>
      <c r="BL2418" s="10"/>
      <c r="BM2418" s="10"/>
      <c r="BN2418" s="10"/>
      <c r="BO2418" s="10"/>
      <c r="BP2418" s="10"/>
      <c r="BQ2418" s="10"/>
      <c r="BR2418" s="10"/>
      <c r="BU2418" s="66"/>
    </row>
    <row r="2419" spans="22:73" s="6" customFormat="1" x14ac:dyDescent="0.3">
      <c r="V2419" s="21"/>
      <c r="W2419" s="22"/>
      <c r="X2419" s="22"/>
      <c r="Y2419" s="22"/>
      <c r="Z2419" s="22"/>
      <c r="AA2419" s="22"/>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C2419" s="10"/>
      <c r="BD2419" s="10"/>
      <c r="BE2419" s="10"/>
      <c r="BF2419" s="10"/>
      <c r="BG2419" s="10"/>
      <c r="BH2419" s="10"/>
      <c r="BI2419" s="10"/>
      <c r="BL2419" s="10"/>
      <c r="BM2419" s="10"/>
      <c r="BN2419" s="10"/>
      <c r="BO2419" s="10"/>
      <c r="BP2419" s="10"/>
      <c r="BQ2419" s="10"/>
      <c r="BR2419" s="10"/>
      <c r="BU2419" s="66"/>
    </row>
    <row r="2420" spans="22:73" s="6" customFormat="1" x14ac:dyDescent="0.3">
      <c r="V2420" s="21"/>
      <c r="W2420" s="22"/>
      <c r="X2420" s="22"/>
      <c r="Y2420" s="22"/>
      <c r="Z2420" s="22"/>
      <c r="AA2420" s="22"/>
      <c r="AB2420" s="10"/>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C2420" s="10"/>
      <c r="BD2420" s="10"/>
      <c r="BE2420" s="10"/>
      <c r="BF2420" s="10"/>
      <c r="BG2420" s="10"/>
      <c r="BH2420" s="10"/>
      <c r="BI2420" s="10"/>
      <c r="BL2420" s="10"/>
      <c r="BM2420" s="10"/>
      <c r="BN2420" s="10"/>
      <c r="BO2420" s="10"/>
      <c r="BP2420" s="10"/>
      <c r="BQ2420" s="10"/>
      <c r="BR2420" s="10"/>
      <c r="BU2420" s="66"/>
    </row>
    <row r="2421" spans="22:73" s="6" customFormat="1" x14ac:dyDescent="0.3">
      <c r="V2421" s="21"/>
      <c r="W2421" s="22"/>
      <c r="X2421" s="22"/>
      <c r="Y2421" s="22"/>
      <c r="Z2421" s="22"/>
      <c r="AA2421" s="22"/>
      <c r="AB2421" s="10"/>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C2421" s="10"/>
      <c r="BD2421" s="10"/>
      <c r="BE2421" s="10"/>
      <c r="BF2421" s="10"/>
      <c r="BG2421" s="10"/>
      <c r="BH2421" s="10"/>
      <c r="BI2421" s="10"/>
      <c r="BL2421" s="10"/>
      <c r="BM2421" s="10"/>
      <c r="BN2421" s="10"/>
      <c r="BO2421" s="10"/>
      <c r="BP2421" s="10"/>
      <c r="BQ2421" s="10"/>
      <c r="BR2421" s="10"/>
      <c r="BU2421" s="66"/>
    </row>
    <row r="2422" spans="22:73" s="6" customFormat="1" x14ac:dyDescent="0.3">
      <c r="V2422" s="21"/>
      <c r="W2422" s="22"/>
      <c r="X2422" s="22"/>
      <c r="Y2422" s="22"/>
      <c r="Z2422" s="22"/>
      <c r="AA2422" s="22"/>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C2422" s="10"/>
      <c r="BD2422" s="10"/>
      <c r="BE2422" s="10"/>
      <c r="BF2422" s="10"/>
      <c r="BG2422" s="10"/>
      <c r="BH2422" s="10"/>
      <c r="BI2422" s="10"/>
      <c r="BL2422" s="10"/>
      <c r="BM2422" s="10"/>
      <c r="BN2422" s="10"/>
      <c r="BO2422" s="10"/>
      <c r="BP2422" s="10"/>
      <c r="BQ2422" s="10"/>
      <c r="BR2422" s="10"/>
      <c r="BU2422" s="66"/>
    </row>
    <row r="2423" spans="22:73" s="6" customFormat="1" x14ac:dyDescent="0.3">
      <c r="V2423" s="21"/>
      <c r="W2423" s="22"/>
      <c r="X2423" s="22"/>
      <c r="Y2423" s="22"/>
      <c r="Z2423" s="22"/>
      <c r="AA2423" s="22"/>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C2423" s="10"/>
      <c r="BD2423" s="10"/>
      <c r="BE2423" s="10"/>
      <c r="BF2423" s="10"/>
      <c r="BG2423" s="10"/>
      <c r="BH2423" s="10"/>
      <c r="BI2423" s="10"/>
      <c r="BL2423" s="10"/>
      <c r="BM2423" s="10"/>
      <c r="BN2423" s="10"/>
      <c r="BO2423" s="10"/>
      <c r="BP2423" s="10"/>
      <c r="BQ2423" s="10"/>
      <c r="BR2423" s="10"/>
      <c r="BU2423" s="66"/>
    </row>
    <row r="2424" spans="22:73" s="6" customFormat="1" x14ac:dyDescent="0.3">
      <c r="V2424" s="21"/>
      <c r="W2424" s="22"/>
      <c r="X2424" s="22"/>
      <c r="Y2424" s="22"/>
      <c r="Z2424" s="22"/>
      <c r="AA2424" s="22"/>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C2424" s="10"/>
      <c r="BD2424" s="10"/>
      <c r="BE2424" s="10"/>
      <c r="BF2424" s="10"/>
      <c r="BG2424" s="10"/>
      <c r="BH2424" s="10"/>
      <c r="BI2424" s="10"/>
      <c r="BL2424" s="10"/>
      <c r="BM2424" s="10"/>
      <c r="BN2424" s="10"/>
      <c r="BO2424" s="10"/>
      <c r="BP2424" s="10"/>
      <c r="BQ2424" s="10"/>
      <c r="BR2424" s="10"/>
      <c r="BU2424" s="66"/>
    </row>
    <row r="2425" spans="22:73" s="6" customFormat="1" x14ac:dyDescent="0.3">
      <c r="V2425" s="21"/>
      <c r="W2425" s="22"/>
      <c r="X2425" s="22"/>
      <c r="Y2425" s="22"/>
      <c r="Z2425" s="22"/>
      <c r="AA2425" s="22"/>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C2425" s="10"/>
      <c r="BD2425" s="10"/>
      <c r="BE2425" s="10"/>
      <c r="BF2425" s="10"/>
      <c r="BG2425" s="10"/>
      <c r="BH2425" s="10"/>
      <c r="BI2425" s="10"/>
      <c r="BL2425" s="10"/>
      <c r="BM2425" s="10"/>
      <c r="BN2425" s="10"/>
      <c r="BO2425" s="10"/>
      <c r="BP2425" s="10"/>
      <c r="BQ2425" s="10"/>
      <c r="BR2425" s="10"/>
      <c r="BU2425" s="66"/>
    </row>
    <row r="2426" spans="22:73" s="6" customFormat="1" x14ac:dyDescent="0.3">
      <c r="V2426" s="21"/>
      <c r="W2426" s="22"/>
      <c r="X2426" s="22"/>
      <c r="Y2426" s="22"/>
      <c r="Z2426" s="22"/>
      <c r="AA2426" s="22"/>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C2426" s="10"/>
      <c r="BD2426" s="10"/>
      <c r="BE2426" s="10"/>
      <c r="BF2426" s="10"/>
      <c r="BG2426" s="10"/>
      <c r="BH2426" s="10"/>
      <c r="BI2426" s="10"/>
      <c r="BL2426" s="10"/>
      <c r="BM2426" s="10"/>
      <c r="BN2426" s="10"/>
      <c r="BO2426" s="10"/>
      <c r="BP2426" s="10"/>
      <c r="BQ2426" s="10"/>
      <c r="BR2426" s="10"/>
      <c r="BU2426" s="66"/>
    </row>
    <row r="2427" spans="22:73" s="6" customFormat="1" x14ac:dyDescent="0.3">
      <c r="V2427" s="21"/>
      <c r="W2427" s="22"/>
      <c r="X2427" s="22"/>
      <c r="Y2427" s="22"/>
      <c r="Z2427" s="22"/>
      <c r="AA2427" s="22"/>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C2427" s="10"/>
      <c r="BD2427" s="10"/>
      <c r="BE2427" s="10"/>
      <c r="BF2427" s="10"/>
      <c r="BG2427" s="10"/>
      <c r="BH2427" s="10"/>
      <c r="BI2427" s="10"/>
      <c r="BL2427" s="10"/>
      <c r="BM2427" s="10"/>
      <c r="BN2427" s="10"/>
      <c r="BO2427" s="10"/>
      <c r="BP2427" s="10"/>
      <c r="BQ2427" s="10"/>
      <c r="BR2427" s="10"/>
      <c r="BU2427" s="66"/>
    </row>
    <row r="2428" spans="22:73" s="6" customFormat="1" x14ac:dyDescent="0.3">
      <c r="V2428" s="21"/>
      <c r="W2428" s="22"/>
      <c r="X2428" s="22"/>
      <c r="Y2428" s="22"/>
      <c r="Z2428" s="22"/>
      <c r="AA2428" s="22"/>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C2428" s="10"/>
      <c r="BD2428" s="10"/>
      <c r="BE2428" s="10"/>
      <c r="BF2428" s="10"/>
      <c r="BG2428" s="10"/>
      <c r="BH2428" s="10"/>
      <c r="BI2428" s="10"/>
      <c r="BL2428" s="10"/>
      <c r="BM2428" s="10"/>
      <c r="BN2428" s="10"/>
      <c r="BO2428" s="10"/>
      <c r="BP2428" s="10"/>
      <c r="BQ2428" s="10"/>
      <c r="BR2428" s="10"/>
      <c r="BU2428" s="66"/>
    </row>
    <row r="2429" spans="22:73" s="6" customFormat="1" x14ac:dyDescent="0.3">
      <c r="V2429" s="21"/>
      <c r="W2429" s="22"/>
      <c r="X2429" s="22"/>
      <c r="Y2429" s="22"/>
      <c r="Z2429" s="22"/>
      <c r="AA2429" s="22"/>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C2429" s="10"/>
      <c r="BD2429" s="10"/>
      <c r="BE2429" s="10"/>
      <c r="BF2429" s="10"/>
      <c r="BG2429" s="10"/>
      <c r="BH2429" s="10"/>
      <c r="BI2429" s="10"/>
      <c r="BL2429" s="10"/>
      <c r="BM2429" s="10"/>
      <c r="BN2429" s="10"/>
      <c r="BO2429" s="10"/>
      <c r="BP2429" s="10"/>
      <c r="BQ2429" s="10"/>
      <c r="BR2429" s="10"/>
      <c r="BU2429" s="66"/>
    </row>
    <row r="2430" spans="22:73" s="6" customFormat="1" x14ac:dyDescent="0.3">
      <c r="V2430" s="21"/>
      <c r="W2430" s="22"/>
      <c r="X2430" s="22"/>
      <c r="Y2430" s="22"/>
      <c r="Z2430" s="22"/>
      <c r="AA2430" s="22"/>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C2430" s="10"/>
      <c r="BD2430" s="10"/>
      <c r="BE2430" s="10"/>
      <c r="BF2430" s="10"/>
      <c r="BG2430" s="10"/>
      <c r="BH2430" s="10"/>
      <c r="BI2430" s="10"/>
      <c r="BL2430" s="10"/>
      <c r="BM2430" s="10"/>
      <c r="BN2430" s="10"/>
      <c r="BO2430" s="10"/>
      <c r="BP2430" s="10"/>
      <c r="BQ2430" s="10"/>
      <c r="BR2430" s="10"/>
      <c r="BU2430" s="66"/>
    </row>
    <row r="2431" spans="22:73" s="6" customFormat="1" x14ac:dyDescent="0.3">
      <c r="V2431" s="21"/>
      <c r="W2431" s="22"/>
      <c r="X2431" s="22"/>
      <c r="Y2431" s="22"/>
      <c r="Z2431" s="22"/>
      <c r="AA2431" s="22"/>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C2431" s="10"/>
      <c r="BD2431" s="10"/>
      <c r="BE2431" s="10"/>
      <c r="BF2431" s="10"/>
      <c r="BG2431" s="10"/>
      <c r="BH2431" s="10"/>
      <c r="BI2431" s="10"/>
      <c r="BL2431" s="10"/>
      <c r="BM2431" s="10"/>
      <c r="BN2431" s="10"/>
      <c r="BO2431" s="10"/>
      <c r="BP2431" s="10"/>
      <c r="BQ2431" s="10"/>
      <c r="BR2431" s="10"/>
      <c r="BU2431" s="66"/>
    </row>
    <row r="2432" spans="22:73" s="6" customFormat="1" x14ac:dyDescent="0.3">
      <c r="V2432" s="21"/>
      <c r="W2432" s="22"/>
      <c r="X2432" s="22"/>
      <c r="Y2432" s="22"/>
      <c r="Z2432" s="22"/>
      <c r="AA2432" s="22"/>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C2432" s="10"/>
      <c r="BD2432" s="10"/>
      <c r="BE2432" s="10"/>
      <c r="BF2432" s="10"/>
      <c r="BG2432" s="10"/>
      <c r="BH2432" s="10"/>
      <c r="BI2432" s="10"/>
      <c r="BL2432" s="10"/>
      <c r="BM2432" s="10"/>
      <c r="BN2432" s="10"/>
      <c r="BO2432" s="10"/>
      <c r="BP2432" s="10"/>
      <c r="BQ2432" s="10"/>
      <c r="BR2432" s="10"/>
      <c r="BU2432" s="66"/>
    </row>
    <row r="2433" spans="22:73" s="6" customFormat="1" x14ac:dyDescent="0.3">
      <c r="V2433" s="21"/>
      <c r="W2433" s="22"/>
      <c r="X2433" s="22"/>
      <c r="Y2433" s="22"/>
      <c r="Z2433" s="22"/>
      <c r="AA2433" s="22"/>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C2433" s="10"/>
      <c r="BD2433" s="10"/>
      <c r="BE2433" s="10"/>
      <c r="BF2433" s="10"/>
      <c r="BG2433" s="10"/>
      <c r="BH2433" s="10"/>
      <c r="BI2433" s="10"/>
      <c r="BL2433" s="10"/>
      <c r="BM2433" s="10"/>
      <c r="BN2433" s="10"/>
      <c r="BO2433" s="10"/>
      <c r="BP2433" s="10"/>
      <c r="BQ2433" s="10"/>
      <c r="BR2433" s="10"/>
      <c r="BU2433" s="66"/>
    </row>
    <row r="2434" spans="22:73" s="6" customFormat="1" x14ac:dyDescent="0.3">
      <c r="V2434" s="21"/>
      <c r="W2434" s="22"/>
      <c r="X2434" s="22"/>
      <c r="Y2434" s="22"/>
      <c r="Z2434" s="22"/>
      <c r="AA2434" s="22"/>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C2434" s="10"/>
      <c r="BD2434" s="10"/>
      <c r="BE2434" s="10"/>
      <c r="BF2434" s="10"/>
      <c r="BG2434" s="10"/>
      <c r="BH2434" s="10"/>
      <c r="BI2434" s="10"/>
      <c r="BL2434" s="10"/>
      <c r="BM2434" s="10"/>
      <c r="BN2434" s="10"/>
      <c r="BO2434" s="10"/>
      <c r="BP2434" s="10"/>
      <c r="BQ2434" s="10"/>
      <c r="BR2434" s="10"/>
      <c r="BU2434" s="66"/>
    </row>
    <row r="2435" spans="22:73" s="6" customFormat="1" x14ac:dyDescent="0.3">
      <c r="V2435" s="21"/>
      <c r="W2435" s="22"/>
      <c r="X2435" s="22"/>
      <c r="Y2435" s="22"/>
      <c r="Z2435" s="22"/>
      <c r="AA2435" s="22"/>
      <c r="AB2435" s="10"/>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C2435" s="10"/>
      <c r="BD2435" s="10"/>
      <c r="BE2435" s="10"/>
      <c r="BF2435" s="10"/>
      <c r="BG2435" s="10"/>
      <c r="BH2435" s="10"/>
      <c r="BI2435" s="10"/>
      <c r="BL2435" s="10"/>
      <c r="BM2435" s="10"/>
      <c r="BN2435" s="10"/>
      <c r="BO2435" s="10"/>
      <c r="BP2435" s="10"/>
      <c r="BQ2435" s="10"/>
      <c r="BR2435" s="10"/>
      <c r="BU2435" s="66"/>
    </row>
    <row r="2436" spans="22:73" s="6" customFormat="1" x14ac:dyDescent="0.3">
      <c r="V2436" s="21"/>
      <c r="W2436" s="22"/>
      <c r="X2436" s="22"/>
      <c r="Y2436" s="22"/>
      <c r="Z2436" s="22"/>
      <c r="AA2436" s="22"/>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C2436" s="10"/>
      <c r="BD2436" s="10"/>
      <c r="BE2436" s="10"/>
      <c r="BF2436" s="10"/>
      <c r="BG2436" s="10"/>
      <c r="BH2436" s="10"/>
      <c r="BI2436" s="10"/>
      <c r="BL2436" s="10"/>
      <c r="BM2436" s="10"/>
      <c r="BN2436" s="10"/>
      <c r="BO2436" s="10"/>
      <c r="BP2436" s="10"/>
      <c r="BQ2436" s="10"/>
      <c r="BR2436" s="10"/>
      <c r="BU2436" s="66"/>
    </row>
    <row r="2437" spans="22:73" s="6" customFormat="1" x14ac:dyDescent="0.3">
      <c r="V2437" s="21"/>
      <c r="W2437" s="22"/>
      <c r="X2437" s="22"/>
      <c r="Y2437" s="22"/>
      <c r="Z2437" s="22"/>
      <c r="AA2437" s="22"/>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C2437" s="10"/>
      <c r="BD2437" s="10"/>
      <c r="BE2437" s="10"/>
      <c r="BF2437" s="10"/>
      <c r="BG2437" s="10"/>
      <c r="BH2437" s="10"/>
      <c r="BI2437" s="10"/>
      <c r="BL2437" s="10"/>
      <c r="BM2437" s="10"/>
      <c r="BN2437" s="10"/>
      <c r="BO2437" s="10"/>
      <c r="BP2437" s="10"/>
      <c r="BQ2437" s="10"/>
      <c r="BR2437" s="10"/>
      <c r="BU2437" s="66"/>
    </row>
    <row r="2438" spans="22:73" s="6" customFormat="1" x14ac:dyDescent="0.3">
      <c r="V2438" s="21"/>
      <c r="W2438" s="22"/>
      <c r="X2438" s="22"/>
      <c r="Y2438" s="22"/>
      <c r="Z2438" s="22"/>
      <c r="AA2438" s="22"/>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C2438" s="10"/>
      <c r="BD2438" s="10"/>
      <c r="BE2438" s="10"/>
      <c r="BF2438" s="10"/>
      <c r="BG2438" s="10"/>
      <c r="BH2438" s="10"/>
      <c r="BI2438" s="10"/>
      <c r="BL2438" s="10"/>
      <c r="BM2438" s="10"/>
      <c r="BN2438" s="10"/>
      <c r="BO2438" s="10"/>
      <c r="BP2438" s="10"/>
      <c r="BQ2438" s="10"/>
      <c r="BR2438" s="10"/>
      <c r="BU2438" s="66"/>
    </row>
    <row r="2439" spans="22:73" s="6" customFormat="1" x14ac:dyDescent="0.3">
      <c r="V2439" s="21"/>
      <c r="W2439" s="22"/>
      <c r="X2439" s="22"/>
      <c r="Y2439" s="22"/>
      <c r="Z2439" s="22"/>
      <c r="AA2439" s="22"/>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C2439" s="10"/>
      <c r="BD2439" s="10"/>
      <c r="BE2439" s="10"/>
      <c r="BF2439" s="10"/>
      <c r="BG2439" s="10"/>
      <c r="BH2439" s="10"/>
      <c r="BI2439" s="10"/>
      <c r="BL2439" s="10"/>
      <c r="BM2439" s="10"/>
      <c r="BN2439" s="10"/>
      <c r="BO2439" s="10"/>
      <c r="BP2439" s="10"/>
      <c r="BQ2439" s="10"/>
      <c r="BR2439" s="10"/>
      <c r="BU2439" s="66"/>
    </row>
    <row r="2440" spans="22:73" s="6" customFormat="1" x14ac:dyDescent="0.3">
      <c r="V2440" s="21"/>
      <c r="W2440" s="22"/>
      <c r="X2440" s="22"/>
      <c r="Y2440" s="22"/>
      <c r="Z2440" s="22"/>
      <c r="AA2440" s="22"/>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C2440" s="10"/>
      <c r="BD2440" s="10"/>
      <c r="BE2440" s="10"/>
      <c r="BF2440" s="10"/>
      <c r="BG2440" s="10"/>
      <c r="BH2440" s="10"/>
      <c r="BI2440" s="10"/>
      <c r="BL2440" s="10"/>
      <c r="BM2440" s="10"/>
      <c r="BN2440" s="10"/>
      <c r="BO2440" s="10"/>
      <c r="BP2440" s="10"/>
      <c r="BQ2440" s="10"/>
      <c r="BR2440" s="10"/>
      <c r="BU2440" s="66"/>
    </row>
    <row r="2441" spans="22:73" s="6" customFormat="1" x14ac:dyDescent="0.3">
      <c r="V2441" s="21"/>
      <c r="W2441" s="22"/>
      <c r="X2441" s="22"/>
      <c r="Y2441" s="22"/>
      <c r="Z2441" s="22"/>
      <c r="AA2441" s="22"/>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C2441" s="10"/>
      <c r="BD2441" s="10"/>
      <c r="BE2441" s="10"/>
      <c r="BF2441" s="10"/>
      <c r="BG2441" s="10"/>
      <c r="BH2441" s="10"/>
      <c r="BI2441" s="10"/>
      <c r="BL2441" s="10"/>
      <c r="BM2441" s="10"/>
      <c r="BN2441" s="10"/>
      <c r="BO2441" s="10"/>
      <c r="BP2441" s="10"/>
      <c r="BQ2441" s="10"/>
      <c r="BR2441" s="10"/>
      <c r="BU2441" s="66"/>
    </row>
    <row r="2442" spans="22:73" s="6" customFormat="1" x14ac:dyDescent="0.3">
      <c r="V2442" s="21"/>
      <c r="W2442" s="22"/>
      <c r="X2442" s="22"/>
      <c r="Y2442" s="22"/>
      <c r="Z2442" s="22"/>
      <c r="AA2442" s="22"/>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C2442" s="10"/>
      <c r="BD2442" s="10"/>
      <c r="BE2442" s="10"/>
      <c r="BF2442" s="10"/>
      <c r="BG2442" s="10"/>
      <c r="BH2442" s="10"/>
      <c r="BI2442" s="10"/>
      <c r="BL2442" s="10"/>
      <c r="BM2442" s="10"/>
      <c r="BN2442" s="10"/>
      <c r="BO2442" s="10"/>
      <c r="BP2442" s="10"/>
      <c r="BQ2442" s="10"/>
      <c r="BR2442" s="10"/>
      <c r="BU2442" s="66"/>
    </row>
    <row r="2443" spans="22:73" s="6" customFormat="1" x14ac:dyDescent="0.3">
      <c r="V2443" s="21"/>
      <c r="W2443" s="22"/>
      <c r="X2443" s="22"/>
      <c r="Y2443" s="22"/>
      <c r="Z2443" s="22"/>
      <c r="AA2443" s="22"/>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C2443" s="10"/>
      <c r="BD2443" s="10"/>
      <c r="BE2443" s="10"/>
      <c r="BF2443" s="10"/>
      <c r="BG2443" s="10"/>
      <c r="BH2443" s="10"/>
      <c r="BI2443" s="10"/>
      <c r="BL2443" s="10"/>
      <c r="BM2443" s="10"/>
      <c r="BN2443" s="10"/>
      <c r="BO2443" s="10"/>
      <c r="BP2443" s="10"/>
      <c r="BQ2443" s="10"/>
      <c r="BR2443" s="10"/>
      <c r="BU2443" s="66"/>
    </row>
    <row r="2444" spans="22:73" s="6" customFormat="1" x14ac:dyDescent="0.3">
      <c r="V2444" s="21"/>
      <c r="W2444" s="22"/>
      <c r="X2444" s="22"/>
      <c r="Y2444" s="22"/>
      <c r="Z2444" s="22"/>
      <c r="AA2444" s="22"/>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C2444" s="10"/>
      <c r="BD2444" s="10"/>
      <c r="BE2444" s="10"/>
      <c r="BF2444" s="10"/>
      <c r="BG2444" s="10"/>
      <c r="BH2444" s="10"/>
      <c r="BI2444" s="10"/>
      <c r="BL2444" s="10"/>
      <c r="BM2444" s="10"/>
      <c r="BN2444" s="10"/>
      <c r="BO2444" s="10"/>
      <c r="BP2444" s="10"/>
      <c r="BQ2444" s="10"/>
      <c r="BR2444" s="10"/>
      <c r="BU2444" s="66"/>
    </row>
    <row r="2445" spans="22:73" s="6" customFormat="1" x14ac:dyDescent="0.3">
      <c r="V2445" s="21"/>
      <c r="W2445" s="22"/>
      <c r="X2445" s="22"/>
      <c r="Y2445" s="22"/>
      <c r="Z2445" s="22"/>
      <c r="AA2445" s="22"/>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C2445" s="10"/>
      <c r="BD2445" s="10"/>
      <c r="BE2445" s="10"/>
      <c r="BF2445" s="10"/>
      <c r="BG2445" s="10"/>
      <c r="BH2445" s="10"/>
      <c r="BI2445" s="10"/>
      <c r="BL2445" s="10"/>
      <c r="BM2445" s="10"/>
      <c r="BN2445" s="10"/>
      <c r="BO2445" s="10"/>
      <c r="BP2445" s="10"/>
      <c r="BQ2445" s="10"/>
      <c r="BR2445" s="10"/>
      <c r="BU2445" s="66"/>
    </row>
    <row r="2446" spans="22:73" s="6" customFormat="1" x14ac:dyDescent="0.3">
      <c r="V2446" s="21"/>
      <c r="W2446" s="22"/>
      <c r="X2446" s="22"/>
      <c r="Y2446" s="22"/>
      <c r="Z2446" s="22"/>
      <c r="AA2446" s="22"/>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C2446" s="10"/>
      <c r="BD2446" s="10"/>
      <c r="BE2446" s="10"/>
      <c r="BF2446" s="10"/>
      <c r="BG2446" s="10"/>
      <c r="BH2446" s="10"/>
      <c r="BI2446" s="10"/>
      <c r="BL2446" s="10"/>
      <c r="BM2446" s="10"/>
      <c r="BN2446" s="10"/>
      <c r="BO2446" s="10"/>
      <c r="BP2446" s="10"/>
      <c r="BQ2446" s="10"/>
      <c r="BR2446" s="10"/>
      <c r="BU2446" s="66"/>
    </row>
    <row r="2447" spans="22:73" s="6" customFormat="1" x14ac:dyDescent="0.3">
      <c r="V2447" s="21"/>
      <c r="W2447" s="22"/>
      <c r="X2447" s="22"/>
      <c r="Y2447" s="22"/>
      <c r="Z2447" s="22"/>
      <c r="AA2447" s="22"/>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C2447" s="10"/>
      <c r="BD2447" s="10"/>
      <c r="BE2447" s="10"/>
      <c r="BF2447" s="10"/>
      <c r="BG2447" s="10"/>
      <c r="BH2447" s="10"/>
      <c r="BI2447" s="10"/>
      <c r="BL2447" s="10"/>
      <c r="BM2447" s="10"/>
      <c r="BN2447" s="10"/>
      <c r="BO2447" s="10"/>
      <c r="BP2447" s="10"/>
      <c r="BQ2447" s="10"/>
      <c r="BR2447" s="10"/>
      <c r="BU2447" s="66"/>
    </row>
    <row r="2448" spans="22:73" s="6" customFormat="1" x14ac:dyDescent="0.3">
      <c r="V2448" s="21"/>
      <c r="W2448" s="22"/>
      <c r="X2448" s="22"/>
      <c r="Y2448" s="22"/>
      <c r="Z2448" s="22"/>
      <c r="AA2448" s="22"/>
      <c r="AB2448" s="10"/>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C2448" s="10"/>
      <c r="BD2448" s="10"/>
      <c r="BE2448" s="10"/>
      <c r="BF2448" s="10"/>
      <c r="BG2448" s="10"/>
      <c r="BH2448" s="10"/>
      <c r="BI2448" s="10"/>
      <c r="BL2448" s="10"/>
      <c r="BM2448" s="10"/>
      <c r="BN2448" s="10"/>
      <c r="BO2448" s="10"/>
      <c r="BP2448" s="10"/>
      <c r="BQ2448" s="10"/>
      <c r="BR2448" s="10"/>
      <c r="BU2448" s="66"/>
    </row>
    <row r="2449" spans="22:73" s="6" customFormat="1" x14ac:dyDescent="0.3">
      <c r="V2449" s="21"/>
      <c r="W2449" s="22"/>
      <c r="X2449" s="22"/>
      <c r="Y2449" s="22"/>
      <c r="Z2449" s="22"/>
      <c r="AA2449" s="22"/>
      <c r="AB2449" s="10"/>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C2449" s="10"/>
      <c r="BD2449" s="10"/>
      <c r="BE2449" s="10"/>
      <c r="BF2449" s="10"/>
      <c r="BG2449" s="10"/>
      <c r="BH2449" s="10"/>
      <c r="BI2449" s="10"/>
      <c r="BL2449" s="10"/>
      <c r="BM2449" s="10"/>
      <c r="BN2449" s="10"/>
      <c r="BO2449" s="10"/>
      <c r="BP2449" s="10"/>
      <c r="BQ2449" s="10"/>
      <c r="BR2449" s="10"/>
      <c r="BU2449" s="66"/>
    </row>
    <row r="2450" spans="22:73" s="6" customFormat="1" x14ac:dyDescent="0.3">
      <c r="V2450" s="21"/>
      <c r="W2450" s="22"/>
      <c r="X2450" s="22"/>
      <c r="Y2450" s="22"/>
      <c r="Z2450" s="22"/>
      <c r="AA2450" s="22"/>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C2450" s="10"/>
      <c r="BD2450" s="10"/>
      <c r="BE2450" s="10"/>
      <c r="BF2450" s="10"/>
      <c r="BG2450" s="10"/>
      <c r="BH2450" s="10"/>
      <c r="BI2450" s="10"/>
      <c r="BL2450" s="10"/>
      <c r="BM2450" s="10"/>
      <c r="BN2450" s="10"/>
      <c r="BO2450" s="10"/>
      <c r="BP2450" s="10"/>
      <c r="BQ2450" s="10"/>
      <c r="BR2450" s="10"/>
      <c r="BU2450" s="66"/>
    </row>
    <row r="2451" spans="22:73" s="6" customFormat="1" x14ac:dyDescent="0.3">
      <c r="V2451" s="21"/>
      <c r="W2451" s="22"/>
      <c r="X2451" s="22"/>
      <c r="Y2451" s="22"/>
      <c r="Z2451" s="22"/>
      <c r="AA2451" s="22"/>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C2451" s="10"/>
      <c r="BD2451" s="10"/>
      <c r="BE2451" s="10"/>
      <c r="BF2451" s="10"/>
      <c r="BG2451" s="10"/>
      <c r="BH2451" s="10"/>
      <c r="BI2451" s="10"/>
      <c r="BL2451" s="10"/>
      <c r="BM2451" s="10"/>
      <c r="BN2451" s="10"/>
      <c r="BO2451" s="10"/>
      <c r="BP2451" s="10"/>
      <c r="BQ2451" s="10"/>
      <c r="BR2451" s="10"/>
      <c r="BU2451" s="66"/>
    </row>
    <row r="2452" spans="22:73" s="6" customFormat="1" x14ac:dyDescent="0.3">
      <c r="V2452" s="21"/>
      <c r="W2452" s="22"/>
      <c r="X2452" s="22"/>
      <c r="Y2452" s="22"/>
      <c r="Z2452" s="22"/>
      <c r="AA2452" s="22"/>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C2452" s="10"/>
      <c r="BD2452" s="10"/>
      <c r="BE2452" s="10"/>
      <c r="BF2452" s="10"/>
      <c r="BG2452" s="10"/>
      <c r="BH2452" s="10"/>
      <c r="BI2452" s="10"/>
      <c r="BL2452" s="10"/>
      <c r="BM2452" s="10"/>
      <c r="BN2452" s="10"/>
      <c r="BO2452" s="10"/>
      <c r="BP2452" s="10"/>
      <c r="BQ2452" s="10"/>
      <c r="BR2452" s="10"/>
      <c r="BU2452" s="66"/>
    </row>
    <row r="2453" spans="22:73" s="6" customFormat="1" x14ac:dyDescent="0.3">
      <c r="V2453" s="21"/>
      <c r="W2453" s="22"/>
      <c r="X2453" s="22"/>
      <c r="Y2453" s="22"/>
      <c r="Z2453" s="22"/>
      <c r="AA2453" s="22"/>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C2453" s="10"/>
      <c r="BD2453" s="10"/>
      <c r="BE2453" s="10"/>
      <c r="BF2453" s="10"/>
      <c r="BG2453" s="10"/>
      <c r="BH2453" s="10"/>
      <c r="BI2453" s="10"/>
      <c r="BL2453" s="10"/>
      <c r="BM2453" s="10"/>
      <c r="BN2453" s="10"/>
      <c r="BO2453" s="10"/>
      <c r="BP2453" s="10"/>
      <c r="BQ2453" s="10"/>
      <c r="BR2453" s="10"/>
      <c r="BU2453" s="66"/>
    </row>
    <row r="2454" spans="22:73" s="6" customFormat="1" x14ac:dyDescent="0.3">
      <c r="V2454" s="21"/>
      <c r="W2454" s="22"/>
      <c r="X2454" s="22"/>
      <c r="Y2454" s="22"/>
      <c r="Z2454" s="22"/>
      <c r="AA2454" s="22"/>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C2454" s="10"/>
      <c r="BD2454" s="10"/>
      <c r="BE2454" s="10"/>
      <c r="BF2454" s="10"/>
      <c r="BG2454" s="10"/>
      <c r="BH2454" s="10"/>
      <c r="BI2454" s="10"/>
      <c r="BL2454" s="10"/>
      <c r="BM2454" s="10"/>
      <c r="BN2454" s="10"/>
      <c r="BO2454" s="10"/>
      <c r="BP2454" s="10"/>
      <c r="BQ2454" s="10"/>
      <c r="BR2454" s="10"/>
      <c r="BU2454" s="66"/>
    </row>
    <row r="2455" spans="22:73" s="6" customFormat="1" x14ac:dyDescent="0.3">
      <c r="V2455" s="21"/>
      <c r="W2455" s="22"/>
      <c r="X2455" s="22"/>
      <c r="Y2455" s="22"/>
      <c r="Z2455" s="22"/>
      <c r="AA2455" s="22"/>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C2455" s="10"/>
      <c r="BD2455" s="10"/>
      <c r="BE2455" s="10"/>
      <c r="BF2455" s="10"/>
      <c r="BG2455" s="10"/>
      <c r="BH2455" s="10"/>
      <c r="BI2455" s="10"/>
      <c r="BL2455" s="10"/>
      <c r="BM2455" s="10"/>
      <c r="BN2455" s="10"/>
      <c r="BO2455" s="10"/>
      <c r="BP2455" s="10"/>
      <c r="BQ2455" s="10"/>
      <c r="BR2455" s="10"/>
      <c r="BU2455" s="66"/>
    </row>
    <row r="2456" spans="22:73" s="6" customFormat="1" x14ac:dyDescent="0.3">
      <c r="V2456" s="21"/>
      <c r="W2456" s="22"/>
      <c r="X2456" s="22"/>
      <c r="Y2456" s="22"/>
      <c r="Z2456" s="22"/>
      <c r="AA2456" s="22"/>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C2456" s="10"/>
      <c r="BD2456" s="10"/>
      <c r="BE2456" s="10"/>
      <c r="BF2456" s="10"/>
      <c r="BG2456" s="10"/>
      <c r="BH2456" s="10"/>
      <c r="BI2456" s="10"/>
      <c r="BL2456" s="10"/>
      <c r="BM2456" s="10"/>
      <c r="BN2456" s="10"/>
      <c r="BO2456" s="10"/>
      <c r="BP2456" s="10"/>
      <c r="BQ2456" s="10"/>
      <c r="BR2456" s="10"/>
      <c r="BU2456" s="66"/>
    </row>
    <row r="2457" spans="22:73" s="6" customFormat="1" x14ac:dyDescent="0.3">
      <c r="V2457" s="21"/>
      <c r="W2457" s="22"/>
      <c r="X2457" s="22"/>
      <c r="Y2457" s="22"/>
      <c r="Z2457" s="22"/>
      <c r="AA2457" s="22"/>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C2457" s="10"/>
      <c r="BD2457" s="10"/>
      <c r="BE2457" s="10"/>
      <c r="BF2457" s="10"/>
      <c r="BG2457" s="10"/>
      <c r="BH2457" s="10"/>
      <c r="BI2457" s="10"/>
      <c r="BL2457" s="10"/>
      <c r="BM2457" s="10"/>
      <c r="BN2457" s="10"/>
      <c r="BO2457" s="10"/>
      <c r="BP2457" s="10"/>
      <c r="BQ2457" s="10"/>
      <c r="BR2457" s="10"/>
      <c r="BU2457" s="66"/>
    </row>
    <row r="2458" spans="22:73" s="6" customFormat="1" x14ac:dyDescent="0.3">
      <c r="V2458" s="21"/>
      <c r="W2458" s="22"/>
      <c r="X2458" s="22"/>
      <c r="Y2458" s="22"/>
      <c r="Z2458" s="22"/>
      <c r="AA2458" s="22"/>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C2458" s="10"/>
      <c r="BD2458" s="10"/>
      <c r="BE2458" s="10"/>
      <c r="BF2458" s="10"/>
      <c r="BG2458" s="10"/>
      <c r="BH2458" s="10"/>
      <c r="BI2458" s="10"/>
      <c r="BL2458" s="10"/>
      <c r="BM2458" s="10"/>
      <c r="BN2458" s="10"/>
      <c r="BO2458" s="10"/>
      <c r="BP2458" s="10"/>
      <c r="BQ2458" s="10"/>
      <c r="BR2458" s="10"/>
      <c r="BU2458" s="66"/>
    </row>
    <row r="2459" spans="22:73" s="6" customFormat="1" x14ac:dyDescent="0.3">
      <c r="V2459" s="21"/>
      <c r="W2459" s="22"/>
      <c r="X2459" s="22"/>
      <c r="Y2459" s="22"/>
      <c r="Z2459" s="22"/>
      <c r="AA2459" s="22"/>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C2459" s="10"/>
      <c r="BD2459" s="10"/>
      <c r="BE2459" s="10"/>
      <c r="BF2459" s="10"/>
      <c r="BG2459" s="10"/>
      <c r="BH2459" s="10"/>
      <c r="BI2459" s="10"/>
      <c r="BL2459" s="10"/>
      <c r="BM2459" s="10"/>
      <c r="BN2459" s="10"/>
      <c r="BO2459" s="10"/>
      <c r="BP2459" s="10"/>
      <c r="BQ2459" s="10"/>
      <c r="BR2459" s="10"/>
      <c r="BU2459" s="66"/>
    </row>
    <row r="2460" spans="22:73" s="6" customFormat="1" x14ac:dyDescent="0.3">
      <c r="V2460" s="21"/>
      <c r="W2460" s="22"/>
      <c r="X2460" s="22"/>
      <c r="Y2460" s="22"/>
      <c r="Z2460" s="22"/>
      <c r="AA2460" s="22"/>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C2460" s="10"/>
      <c r="BD2460" s="10"/>
      <c r="BE2460" s="10"/>
      <c r="BF2460" s="10"/>
      <c r="BG2460" s="10"/>
      <c r="BH2460" s="10"/>
      <c r="BI2460" s="10"/>
      <c r="BL2460" s="10"/>
      <c r="BM2460" s="10"/>
      <c r="BN2460" s="10"/>
      <c r="BO2460" s="10"/>
      <c r="BP2460" s="10"/>
      <c r="BQ2460" s="10"/>
      <c r="BR2460" s="10"/>
      <c r="BU2460" s="66"/>
    </row>
    <row r="2461" spans="22:73" s="6" customFormat="1" x14ac:dyDescent="0.3">
      <c r="V2461" s="21"/>
      <c r="W2461" s="22"/>
      <c r="X2461" s="22"/>
      <c r="Y2461" s="22"/>
      <c r="Z2461" s="22"/>
      <c r="AA2461" s="22"/>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C2461" s="10"/>
      <c r="BD2461" s="10"/>
      <c r="BE2461" s="10"/>
      <c r="BF2461" s="10"/>
      <c r="BG2461" s="10"/>
      <c r="BH2461" s="10"/>
      <c r="BI2461" s="10"/>
      <c r="BL2461" s="10"/>
      <c r="BM2461" s="10"/>
      <c r="BN2461" s="10"/>
      <c r="BO2461" s="10"/>
      <c r="BP2461" s="10"/>
      <c r="BQ2461" s="10"/>
      <c r="BR2461" s="10"/>
      <c r="BU2461" s="66"/>
    </row>
    <row r="2462" spans="22:73" s="6" customFormat="1" x14ac:dyDescent="0.3">
      <c r="V2462" s="21"/>
      <c r="W2462" s="22"/>
      <c r="X2462" s="22"/>
      <c r="Y2462" s="22"/>
      <c r="Z2462" s="22"/>
      <c r="AA2462" s="22"/>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C2462" s="10"/>
      <c r="BD2462" s="10"/>
      <c r="BE2462" s="10"/>
      <c r="BF2462" s="10"/>
      <c r="BG2462" s="10"/>
      <c r="BH2462" s="10"/>
      <c r="BI2462" s="10"/>
      <c r="BL2462" s="10"/>
      <c r="BM2462" s="10"/>
      <c r="BN2462" s="10"/>
      <c r="BO2462" s="10"/>
      <c r="BP2462" s="10"/>
      <c r="BQ2462" s="10"/>
      <c r="BR2462" s="10"/>
      <c r="BU2462" s="66"/>
    </row>
    <row r="2463" spans="22:73" s="6" customFormat="1" x14ac:dyDescent="0.3">
      <c r="V2463" s="21"/>
      <c r="W2463" s="22"/>
      <c r="X2463" s="22"/>
      <c r="Y2463" s="22"/>
      <c r="Z2463" s="22"/>
      <c r="AA2463" s="22"/>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C2463" s="10"/>
      <c r="BD2463" s="10"/>
      <c r="BE2463" s="10"/>
      <c r="BF2463" s="10"/>
      <c r="BG2463" s="10"/>
      <c r="BH2463" s="10"/>
      <c r="BI2463" s="10"/>
      <c r="BL2463" s="10"/>
      <c r="BM2463" s="10"/>
      <c r="BN2463" s="10"/>
      <c r="BO2463" s="10"/>
      <c r="BP2463" s="10"/>
      <c r="BQ2463" s="10"/>
      <c r="BR2463" s="10"/>
      <c r="BU2463" s="66"/>
    </row>
    <row r="2464" spans="22:73" s="6" customFormat="1" x14ac:dyDescent="0.3">
      <c r="V2464" s="21"/>
      <c r="W2464" s="22"/>
      <c r="X2464" s="22"/>
      <c r="Y2464" s="22"/>
      <c r="Z2464" s="22"/>
      <c r="AA2464" s="22"/>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C2464" s="10"/>
      <c r="BD2464" s="10"/>
      <c r="BE2464" s="10"/>
      <c r="BF2464" s="10"/>
      <c r="BG2464" s="10"/>
      <c r="BH2464" s="10"/>
      <c r="BI2464" s="10"/>
      <c r="BL2464" s="10"/>
      <c r="BM2464" s="10"/>
      <c r="BN2464" s="10"/>
      <c r="BO2464" s="10"/>
      <c r="BP2464" s="10"/>
      <c r="BQ2464" s="10"/>
      <c r="BR2464" s="10"/>
      <c r="BU2464" s="66"/>
    </row>
    <row r="2465" spans="22:73" s="6" customFormat="1" x14ac:dyDescent="0.3">
      <c r="V2465" s="21"/>
      <c r="W2465" s="22"/>
      <c r="X2465" s="22"/>
      <c r="Y2465" s="22"/>
      <c r="Z2465" s="22"/>
      <c r="AA2465" s="22"/>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C2465" s="10"/>
      <c r="BD2465" s="10"/>
      <c r="BE2465" s="10"/>
      <c r="BF2465" s="10"/>
      <c r="BG2465" s="10"/>
      <c r="BH2465" s="10"/>
      <c r="BI2465" s="10"/>
      <c r="BL2465" s="10"/>
      <c r="BM2465" s="10"/>
      <c r="BN2465" s="10"/>
      <c r="BO2465" s="10"/>
      <c r="BP2465" s="10"/>
      <c r="BQ2465" s="10"/>
      <c r="BR2465" s="10"/>
      <c r="BU2465" s="66"/>
    </row>
    <row r="2466" spans="22:73" s="6" customFormat="1" x14ac:dyDescent="0.3">
      <c r="V2466" s="21"/>
      <c r="W2466" s="22"/>
      <c r="X2466" s="22"/>
      <c r="Y2466" s="22"/>
      <c r="Z2466" s="22"/>
      <c r="AA2466" s="22"/>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C2466" s="10"/>
      <c r="BD2466" s="10"/>
      <c r="BE2466" s="10"/>
      <c r="BF2466" s="10"/>
      <c r="BG2466" s="10"/>
      <c r="BH2466" s="10"/>
      <c r="BI2466" s="10"/>
      <c r="BL2466" s="10"/>
      <c r="BM2466" s="10"/>
      <c r="BN2466" s="10"/>
      <c r="BO2466" s="10"/>
      <c r="BP2466" s="10"/>
      <c r="BQ2466" s="10"/>
      <c r="BR2466" s="10"/>
      <c r="BU2466" s="66"/>
    </row>
    <row r="2467" spans="22:73" s="6" customFormat="1" x14ac:dyDescent="0.3">
      <c r="V2467" s="21"/>
      <c r="W2467" s="22"/>
      <c r="X2467" s="22"/>
      <c r="Y2467" s="22"/>
      <c r="Z2467" s="22"/>
      <c r="AA2467" s="22"/>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C2467" s="10"/>
      <c r="BD2467" s="10"/>
      <c r="BE2467" s="10"/>
      <c r="BF2467" s="10"/>
      <c r="BG2467" s="10"/>
      <c r="BH2467" s="10"/>
      <c r="BI2467" s="10"/>
      <c r="BL2467" s="10"/>
      <c r="BM2467" s="10"/>
      <c r="BN2467" s="10"/>
      <c r="BO2467" s="10"/>
      <c r="BP2467" s="10"/>
      <c r="BQ2467" s="10"/>
      <c r="BR2467" s="10"/>
      <c r="BU2467" s="66"/>
    </row>
    <row r="2468" spans="22:73" s="6" customFormat="1" x14ac:dyDescent="0.3">
      <c r="V2468" s="21"/>
      <c r="W2468" s="22"/>
      <c r="X2468" s="22"/>
      <c r="Y2468" s="22"/>
      <c r="Z2468" s="22"/>
      <c r="AA2468" s="22"/>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C2468" s="10"/>
      <c r="BD2468" s="10"/>
      <c r="BE2468" s="10"/>
      <c r="BF2468" s="10"/>
      <c r="BG2468" s="10"/>
      <c r="BH2468" s="10"/>
      <c r="BI2468" s="10"/>
      <c r="BL2468" s="10"/>
      <c r="BM2468" s="10"/>
      <c r="BN2468" s="10"/>
      <c r="BO2468" s="10"/>
      <c r="BP2468" s="10"/>
      <c r="BQ2468" s="10"/>
      <c r="BR2468" s="10"/>
      <c r="BU2468" s="66"/>
    </row>
    <row r="2469" spans="22:73" s="6" customFormat="1" x14ac:dyDescent="0.3">
      <c r="V2469" s="21"/>
      <c r="W2469" s="22"/>
      <c r="X2469" s="22"/>
      <c r="Y2469" s="22"/>
      <c r="Z2469" s="22"/>
      <c r="AA2469" s="22"/>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C2469" s="10"/>
      <c r="BD2469" s="10"/>
      <c r="BE2469" s="10"/>
      <c r="BF2469" s="10"/>
      <c r="BG2469" s="10"/>
      <c r="BH2469" s="10"/>
      <c r="BI2469" s="10"/>
      <c r="BL2469" s="10"/>
      <c r="BM2469" s="10"/>
      <c r="BN2469" s="10"/>
      <c r="BO2469" s="10"/>
      <c r="BP2469" s="10"/>
      <c r="BQ2469" s="10"/>
      <c r="BR2469" s="10"/>
      <c r="BU2469" s="66"/>
    </row>
    <row r="2470" spans="22:73" s="6" customFormat="1" x14ac:dyDescent="0.3">
      <c r="V2470" s="21"/>
      <c r="W2470" s="22"/>
      <c r="X2470" s="22"/>
      <c r="Y2470" s="22"/>
      <c r="Z2470" s="22"/>
      <c r="AA2470" s="22"/>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C2470" s="10"/>
      <c r="BD2470" s="10"/>
      <c r="BE2470" s="10"/>
      <c r="BF2470" s="10"/>
      <c r="BG2470" s="10"/>
      <c r="BH2470" s="10"/>
      <c r="BI2470" s="10"/>
      <c r="BL2470" s="10"/>
      <c r="BM2470" s="10"/>
      <c r="BN2470" s="10"/>
      <c r="BO2470" s="10"/>
      <c r="BP2470" s="10"/>
      <c r="BQ2470" s="10"/>
      <c r="BR2470" s="10"/>
      <c r="BU2470" s="66"/>
    </row>
    <row r="2471" spans="22:73" s="6" customFormat="1" x14ac:dyDescent="0.3">
      <c r="V2471" s="21"/>
      <c r="W2471" s="22"/>
      <c r="X2471" s="22"/>
      <c r="Y2471" s="22"/>
      <c r="Z2471" s="22"/>
      <c r="AA2471" s="22"/>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C2471" s="10"/>
      <c r="BD2471" s="10"/>
      <c r="BE2471" s="10"/>
      <c r="BF2471" s="10"/>
      <c r="BG2471" s="10"/>
      <c r="BH2471" s="10"/>
      <c r="BI2471" s="10"/>
      <c r="BL2471" s="10"/>
      <c r="BM2471" s="10"/>
      <c r="BN2471" s="10"/>
      <c r="BO2471" s="10"/>
      <c r="BP2471" s="10"/>
      <c r="BQ2471" s="10"/>
      <c r="BR2471" s="10"/>
      <c r="BU2471" s="66"/>
    </row>
    <row r="2472" spans="22:73" s="6" customFormat="1" x14ac:dyDescent="0.3">
      <c r="V2472" s="21"/>
      <c r="W2472" s="22"/>
      <c r="X2472" s="22"/>
      <c r="Y2472" s="22"/>
      <c r="Z2472" s="22"/>
      <c r="AA2472" s="22"/>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C2472" s="10"/>
      <c r="BD2472" s="10"/>
      <c r="BE2472" s="10"/>
      <c r="BF2472" s="10"/>
      <c r="BG2472" s="10"/>
      <c r="BH2472" s="10"/>
      <c r="BI2472" s="10"/>
      <c r="BL2472" s="10"/>
      <c r="BM2472" s="10"/>
      <c r="BN2472" s="10"/>
      <c r="BO2472" s="10"/>
      <c r="BP2472" s="10"/>
      <c r="BQ2472" s="10"/>
      <c r="BR2472" s="10"/>
      <c r="BU2472" s="66"/>
    </row>
    <row r="2473" spans="22:73" s="6" customFormat="1" x14ac:dyDescent="0.3">
      <c r="V2473" s="21"/>
      <c r="W2473" s="22"/>
      <c r="X2473" s="22"/>
      <c r="Y2473" s="22"/>
      <c r="Z2473" s="22"/>
      <c r="AA2473" s="22"/>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C2473" s="10"/>
      <c r="BD2473" s="10"/>
      <c r="BE2473" s="10"/>
      <c r="BF2473" s="10"/>
      <c r="BG2473" s="10"/>
      <c r="BH2473" s="10"/>
      <c r="BI2473" s="10"/>
      <c r="BL2473" s="10"/>
      <c r="BM2473" s="10"/>
      <c r="BN2473" s="10"/>
      <c r="BO2473" s="10"/>
      <c r="BP2473" s="10"/>
      <c r="BQ2473" s="10"/>
      <c r="BR2473" s="10"/>
      <c r="BU2473" s="66"/>
    </row>
    <row r="2474" spans="22:73" s="6" customFormat="1" x14ac:dyDescent="0.3">
      <c r="V2474" s="21"/>
      <c r="W2474" s="22"/>
      <c r="X2474" s="22"/>
      <c r="Y2474" s="22"/>
      <c r="Z2474" s="22"/>
      <c r="AA2474" s="22"/>
      <c r="AB2474" s="10"/>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C2474" s="10"/>
      <c r="BD2474" s="10"/>
      <c r="BE2474" s="10"/>
      <c r="BF2474" s="10"/>
      <c r="BG2474" s="10"/>
      <c r="BH2474" s="10"/>
      <c r="BI2474" s="10"/>
      <c r="BL2474" s="10"/>
      <c r="BM2474" s="10"/>
      <c r="BN2474" s="10"/>
      <c r="BO2474" s="10"/>
      <c r="BP2474" s="10"/>
      <c r="BQ2474" s="10"/>
      <c r="BR2474" s="10"/>
      <c r="BU2474" s="66"/>
    </row>
    <row r="2475" spans="22:73" s="6" customFormat="1" x14ac:dyDescent="0.3">
      <c r="V2475" s="21"/>
      <c r="W2475" s="22"/>
      <c r="X2475" s="22"/>
      <c r="Y2475" s="22"/>
      <c r="Z2475" s="22"/>
      <c r="AA2475" s="22"/>
      <c r="AB2475" s="10"/>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C2475" s="10"/>
      <c r="BD2475" s="10"/>
      <c r="BE2475" s="10"/>
      <c r="BF2475" s="10"/>
      <c r="BG2475" s="10"/>
      <c r="BH2475" s="10"/>
      <c r="BI2475" s="10"/>
      <c r="BL2475" s="10"/>
      <c r="BM2475" s="10"/>
      <c r="BN2475" s="10"/>
      <c r="BO2475" s="10"/>
      <c r="BP2475" s="10"/>
      <c r="BQ2475" s="10"/>
      <c r="BR2475" s="10"/>
      <c r="BU2475" s="66"/>
    </row>
    <row r="2476" spans="22:73" s="6" customFormat="1" x14ac:dyDescent="0.3">
      <c r="V2476" s="21"/>
      <c r="W2476" s="22"/>
      <c r="X2476" s="22"/>
      <c r="Y2476" s="22"/>
      <c r="Z2476" s="22"/>
      <c r="AA2476" s="22"/>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C2476" s="10"/>
      <c r="BD2476" s="10"/>
      <c r="BE2476" s="10"/>
      <c r="BF2476" s="10"/>
      <c r="BG2476" s="10"/>
      <c r="BH2476" s="10"/>
      <c r="BI2476" s="10"/>
      <c r="BL2476" s="10"/>
      <c r="BM2476" s="10"/>
      <c r="BN2476" s="10"/>
      <c r="BO2476" s="10"/>
      <c r="BP2476" s="10"/>
      <c r="BQ2476" s="10"/>
      <c r="BR2476" s="10"/>
      <c r="BU2476" s="66"/>
    </row>
    <row r="2477" spans="22:73" s="6" customFormat="1" x14ac:dyDescent="0.3">
      <c r="V2477" s="21"/>
      <c r="W2477" s="22"/>
      <c r="X2477" s="22"/>
      <c r="Y2477" s="22"/>
      <c r="Z2477" s="22"/>
      <c r="AA2477" s="22"/>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C2477" s="10"/>
      <c r="BD2477" s="10"/>
      <c r="BE2477" s="10"/>
      <c r="BF2477" s="10"/>
      <c r="BG2477" s="10"/>
      <c r="BH2477" s="10"/>
      <c r="BI2477" s="10"/>
      <c r="BL2477" s="10"/>
      <c r="BM2477" s="10"/>
      <c r="BN2477" s="10"/>
      <c r="BO2477" s="10"/>
      <c r="BP2477" s="10"/>
      <c r="BQ2477" s="10"/>
      <c r="BR2477" s="10"/>
      <c r="BU2477" s="66"/>
    </row>
    <row r="2478" spans="22:73" s="6" customFormat="1" x14ac:dyDescent="0.3">
      <c r="V2478" s="21"/>
      <c r="W2478" s="22"/>
      <c r="X2478" s="22"/>
      <c r="Y2478" s="22"/>
      <c r="Z2478" s="22"/>
      <c r="AA2478" s="22"/>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C2478" s="10"/>
      <c r="BD2478" s="10"/>
      <c r="BE2478" s="10"/>
      <c r="BF2478" s="10"/>
      <c r="BG2478" s="10"/>
      <c r="BH2478" s="10"/>
      <c r="BI2478" s="10"/>
      <c r="BL2478" s="10"/>
      <c r="BM2478" s="10"/>
      <c r="BN2478" s="10"/>
      <c r="BO2478" s="10"/>
      <c r="BP2478" s="10"/>
      <c r="BQ2478" s="10"/>
      <c r="BR2478" s="10"/>
      <c r="BU2478" s="66"/>
    </row>
    <row r="2479" spans="22:73" s="6" customFormat="1" x14ac:dyDescent="0.3">
      <c r="V2479" s="21"/>
      <c r="W2479" s="22"/>
      <c r="X2479" s="22"/>
      <c r="Y2479" s="22"/>
      <c r="Z2479" s="22"/>
      <c r="AA2479" s="22"/>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C2479" s="10"/>
      <c r="BD2479" s="10"/>
      <c r="BE2479" s="10"/>
      <c r="BF2479" s="10"/>
      <c r="BG2479" s="10"/>
      <c r="BH2479" s="10"/>
      <c r="BI2479" s="10"/>
      <c r="BL2479" s="10"/>
      <c r="BM2479" s="10"/>
      <c r="BN2479" s="10"/>
      <c r="BO2479" s="10"/>
      <c r="BP2479" s="10"/>
      <c r="BQ2479" s="10"/>
      <c r="BR2479" s="10"/>
      <c r="BU2479" s="66"/>
    </row>
    <row r="2480" spans="22:73" s="6" customFormat="1" x14ac:dyDescent="0.3">
      <c r="V2480" s="21"/>
      <c r="W2480" s="22"/>
      <c r="X2480" s="22"/>
      <c r="Y2480" s="22"/>
      <c r="Z2480" s="22"/>
      <c r="AA2480" s="22"/>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C2480" s="10"/>
      <c r="BD2480" s="10"/>
      <c r="BE2480" s="10"/>
      <c r="BF2480" s="10"/>
      <c r="BG2480" s="10"/>
      <c r="BH2480" s="10"/>
      <c r="BI2480" s="10"/>
      <c r="BL2480" s="10"/>
      <c r="BM2480" s="10"/>
      <c r="BN2480" s="10"/>
      <c r="BO2480" s="10"/>
      <c r="BP2480" s="10"/>
      <c r="BQ2480" s="10"/>
      <c r="BR2480" s="10"/>
      <c r="BU2480" s="66"/>
    </row>
    <row r="2481" spans="22:73" s="6" customFormat="1" x14ac:dyDescent="0.3">
      <c r="V2481" s="21"/>
      <c r="W2481" s="22"/>
      <c r="X2481" s="22"/>
      <c r="Y2481" s="22"/>
      <c r="Z2481" s="22"/>
      <c r="AA2481" s="22"/>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C2481" s="10"/>
      <c r="BD2481" s="10"/>
      <c r="BE2481" s="10"/>
      <c r="BF2481" s="10"/>
      <c r="BG2481" s="10"/>
      <c r="BH2481" s="10"/>
      <c r="BI2481" s="10"/>
      <c r="BL2481" s="10"/>
      <c r="BM2481" s="10"/>
      <c r="BN2481" s="10"/>
      <c r="BO2481" s="10"/>
      <c r="BP2481" s="10"/>
      <c r="BQ2481" s="10"/>
      <c r="BR2481" s="10"/>
      <c r="BU2481" s="66"/>
    </row>
    <row r="2482" spans="22:73" s="6" customFormat="1" x14ac:dyDescent="0.3">
      <c r="V2482" s="21"/>
      <c r="W2482" s="22"/>
      <c r="X2482" s="22"/>
      <c r="Y2482" s="22"/>
      <c r="Z2482" s="22"/>
      <c r="AA2482" s="22"/>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C2482" s="10"/>
      <c r="BD2482" s="10"/>
      <c r="BE2482" s="10"/>
      <c r="BF2482" s="10"/>
      <c r="BG2482" s="10"/>
      <c r="BH2482" s="10"/>
      <c r="BI2482" s="10"/>
      <c r="BL2482" s="10"/>
      <c r="BM2482" s="10"/>
      <c r="BN2482" s="10"/>
      <c r="BO2482" s="10"/>
      <c r="BP2482" s="10"/>
      <c r="BQ2482" s="10"/>
      <c r="BR2482" s="10"/>
      <c r="BU2482" s="66"/>
    </row>
    <row r="2483" spans="22:73" s="6" customFormat="1" x14ac:dyDescent="0.3">
      <c r="V2483" s="21"/>
      <c r="W2483" s="22"/>
      <c r="X2483" s="22"/>
      <c r="Y2483" s="22"/>
      <c r="Z2483" s="22"/>
      <c r="AA2483" s="22"/>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C2483" s="10"/>
      <c r="BD2483" s="10"/>
      <c r="BE2483" s="10"/>
      <c r="BF2483" s="10"/>
      <c r="BG2483" s="10"/>
      <c r="BH2483" s="10"/>
      <c r="BI2483" s="10"/>
      <c r="BL2483" s="10"/>
      <c r="BM2483" s="10"/>
      <c r="BN2483" s="10"/>
      <c r="BO2483" s="10"/>
      <c r="BP2483" s="10"/>
      <c r="BQ2483" s="10"/>
      <c r="BR2483" s="10"/>
      <c r="BU2483" s="66"/>
    </row>
    <row r="2484" spans="22:73" s="6" customFormat="1" x14ac:dyDescent="0.3">
      <c r="V2484" s="21"/>
      <c r="W2484" s="22"/>
      <c r="X2484" s="22"/>
      <c r="Y2484" s="22"/>
      <c r="Z2484" s="22"/>
      <c r="AA2484" s="22"/>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C2484" s="10"/>
      <c r="BD2484" s="10"/>
      <c r="BE2484" s="10"/>
      <c r="BF2484" s="10"/>
      <c r="BG2484" s="10"/>
      <c r="BH2484" s="10"/>
      <c r="BI2484" s="10"/>
      <c r="BL2484" s="10"/>
      <c r="BM2484" s="10"/>
      <c r="BN2484" s="10"/>
      <c r="BO2484" s="10"/>
      <c r="BP2484" s="10"/>
      <c r="BQ2484" s="10"/>
      <c r="BR2484" s="10"/>
      <c r="BU2484" s="66"/>
    </row>
    <row r="2485" spans="22:73" s="6" customFormat="1" x14ac:dyDescent="0.3">
      <c r="V2485" s="21"/>
      <c r="W2485" s="22"/>
      <c r="X2485" s="22"/>
      <c r="Y2485" s="22"/>
      <c r="Z2485" s="22"/>
      <c r="AA2485" s="22"/>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C2485" s="10"/>
      <c r="BD2485" s="10"/>
      <c r="BE2485" s="10"/>
      <c r="BF2485" s="10"/>
      <c r="BG2485" s="10"/>
      <c r="BH2485" s="10"/>
      <c r="BI2485" s="10"/>
      <c r="BL2485" s="10"/>
      <c r="BM2485" s="10"/>
      <c r="BN2485" s="10"/>
      <c r="BO2485" s="10"/>
      <c r="BP2485" s="10"/>
      <c r="BQ2485" s="10"/>
      <c r="BR2485" s="10"/>
      <c r="BU2485" s="66"/>
    </row>
    <row r="2486" spans="22:73" s="6" customFormat="1" x14ac:dyDescent="0.3">
      <c r="V2486" s="21"/>
      <c r="W2486" s="22"/>
      <c r="X2486" s="22"/>
      <c r="Y2486" s="22"/>
      <c r="Z2486" s="22"/>
      <c r="AA2486" s="22"/>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C2486" s="10"/>
      <c r="BD2486" s="10"/>
      <c r="BE2486" s="10"/>
      <c r="BF2486" s="10"/>
      <c r="BG2486" s="10"/>
      <c r="BH2486" s="10"/>
      <c r="BI2486" s="10"/>
      <c r="BL2486" s="10"/>
      <c r="BM2486" s="10"/>
      <c r="BN2486" s="10"/>
      <c r="BO2486" s="10"/>
      <c r="BP2486" s="10"/>
      <c r="BQ2486" s="10"/>
      <c r="BR2486" s="10"/>
      <c r="BU2486" s="66"/>
    </row>
    <row r="2487" spans="22:73" s="6" customFormat="1" x14ac:dyDescent="0.3">
      <c r="V2487" s="21"/>
      <c r="W2487" s="22"/>
      <c r="X2487" s="22"/>
      <c r="Y2487" s="22"/>
      <c r="Z2487" s="22"/>
      <c r="AA2487" s="22"/>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C2487" s="10"/>
      <c r="BD2487" s="10"/>
      <c r="BE2487" s="10"/>
      <c r="BF2487" s="10"/>
      <c r="BG2487" s="10"/>
      <c r="BH2487" s="10"/>
      <c r="BI2487" s="10"/>
      <c r="BL2487" s="10"/>
      <c r="BM2487" s="10"/>
      <c r="BN2487" s="10"/>
      <c r="BO2487" s="10"/>
      <c r="BP2487" s="10"/>
      <c r="BQ2487" s="10"/>
      <c r="BR2487" s="10"/>
      <c r="BU2487" s="66"/>
    </row>
    <row r="2488" spans="22:73" s="6" customFormat="1" x14ac:dyDescent="0.3">
      <c r="V2488" s="21"/>
      <c r="W2488" s="22"/>
      <c r="X2488" s="22"/>
      <c r="Y2488" s="22"/>
      <c r="Z2488" s="22"/>
      <c r="AA2488" s="22"/>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C2488" s="10"/>
      <c r="BD2488" s="10"/>
      <c r="BE2488" s="10"/>
      <c r="BF2488" s="10"/>
      <c r="BG2488" s="10"/>
      <c r="BH2488" s="10"/>
      <c r="BI2488" s="10"/>
      <c r="BL2488" s="10"/>
      <c r="BM2488" s="10"/>
      <c r="BN2488" s="10"/>
      <c r="BO2488" s="10"/>
      <c r="BP2488" s="10"/>
      <c r="BQ2488" s="10"/>
      <c r="BR2488" s="10"/>
      <c r="BU2488" s="66"/>
    </row>
    <row r="2489" spans="22:73" s="6" customFormat="1" x14ac:dyDescent="0.3">
      <c r="V2489" s="21"/>
      <c r="W2489" s="22"/>
      <c r="X2489" s="22"/>
      <c r="Y2489" s="22"/>
      <c r="Z2489" s="22"/>
      <c r="AA2489" s="22"/>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C2489" s="10"/>
      <c r="BD2489" s="10"/>
      <c r="BE2489" s="10"/>
      <c r="BF2489" s="10"/>
      <c r="BG2489" s="10"/>
      <c r="BH2489" s="10"/>
      <c r="BI2489" s="10"/>
      <c r="BL2489" s="10"/>
      <c r="BM2489" s="10"/>
      <c r="BN2489" s="10"/>
      <c r="BO2489" s="10"/>
      <c r="BP2489" s="10"/>
      <c r="BQ2489" s="10"/>
      <c r="BR2489" s="10"/>
      <c r="BU2489" s="66"/>
    </row>
    <row r="2490" spans="22:73" s="6" customFormat="1" x14ac:dyDescent="0.3">
      <c r="V2490" s="21"/>
      <c r="W2490" s="22"/>
      <c r="X2490" s="22"/>
      <c r="Y2490" s="22"/>
      <c r="Z2490" s="22"/>
      <c r="AA2490" s="22"/>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C2490" s="10"/>
      <c r="BD2490" s="10"/>
      <c r="BE2490" s="10"/>
      <c r="BF2490" s="10"/>
      <c r="BG2490" s="10"/>
      <c r="BH2490" s="10"/>
      <c r="BI2490" s="10"/>
      <c r="BL2490" s="10"/>
      <c r="BM2490" s="10"/>
      <c r="BN2490" s="10"/>
      <c r="BO2490" s="10"/>
      <c r="BP2490" s="10"/>
      <c r="BQ2490" s="10"/>
      <c r="BR2490" s="10"/>
      <c r="BU2490" s="66"/>
    </row>
    <row r="2491" spans="22:73" s="6" customFormat="1" x14ac:dyDescent="0.3">
      <c r="V2491" s="21"/>
      <c r="W2491" s="22"/>
      <c r="X2491" s="22"/>
      <c r="Y2491" s="22"/>
      <c r="Z2491" s="22"/>
      <c r="AA2491" s="22"/>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C2491" s="10"/>
      <c r="BD2491" s="10"/>
      <c r="BE2491" s="10"/>
      <c r="BF2491" s="10"/>
      <c r="BG2491" s="10"/>
      <c r="BH2491" s="10"/>
      <c r="BI2491" s="10"/>
      <c r="BL2491" s="10"/>
      <c r="BM2491" s="10"/>
      <c r="BN2491" s="10"/>
      <c r="BO2491" s="10"/>
      <c r="BP2491" s="10"/>
      <c r="BQ2491" s="10"/>
      <c r="BR2491" s="10"/>
      <c r="BU2491" s="66"/>
    </row>
    <row r="2492" spans="22:73" s="6" customFormat="1" x14ac:dyDescent="0.3">
      <c r="V2492" s="21"/>
      <c r="W2492" s="22"/>
      <c r="X2492" s="22"/>
      <c r="Y2492" s="22"/>
      <c r="Z2492" s="22"/>
      <c r="AA2492" s="22"/>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C2492" s="10"/>
      <c r="BD2492" s="10"/>
      <c r="BE2492" s="10"/>
      <c r="BF2492" s="10"/>
      <c r="BG2492" s="10"/>
      <c r="BH2492" s="10"/>
      <c r="BI2492" s="10"/>
      <c r="BL2492" s="10"/>
      <c r="BM2492" s="10"/>
      <c r="BN2492" s="10"/>
      <c r="BO2492" s="10"/>
      <c r="BP2492" s="10"/>
      <c r="BQ2492" s="10"/>
      <c r="BR2492" s="10"/>
      <c r="BU2492" s="66"/>
    </row>
    <row r="2493" spans="22:73" s="6" customFormat="1" x14ac:dyDescent="0.3">
      <c r="V2493" s="21"/>
      <c r="W2493" s="22"/>
      <c r="X2493" s="22"/>
      <c r="Y2493" s="22"/>
      <c r="Z2493" s="22"/>
      <c r="AA2493" s="22"/>
      <c r="AB2493" s="10"/>
      <c r="AC2493" s="10"/>
      <c r="AD2493" s="10"/>
      <c r="AE2493" s="10"/>
      <c r="AF2493" s="10"/>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C2493" s="10"/>
      <c r="BD2493" s="10"/>
      <c r="BE2493" s="10"/>
      <c r="BF2493" s="10"/>
      <c r="BG2493" s="10"/>
      <c r="BH2493" s="10"/>
      <c r="BI2493" s="10"/>
      <c r="BL2493" s="10"/>
      <c r="BM2493" s="10"/>
      <c r="BN2493" s="10"/>
      <c r="BO2493" s="10"/>
      <c r="BP2493" s="10"/>
      <c r="BQ2493" s="10"/>
      <c r="BR2493" s="10"/>
      <c r="BU2493" s="66"/>
    </row>
    <row r="2494" spans="22:73" s="6" customFormat="1" x14ac:dyDescent="0.3">
      <c r="V2494" s="21"/>
      <c r="W2494" s="22"/>
      <c r="X2494" s="22"/>
      <c r="Y2494" s="22"/>
      <c r="Z2494" s="22"/>
      <c r="AA2494" s="22"/>
      <c r="AB2494" s="10"/>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C2494" s="10"/>
      <c r="BD2494" s="10"/>
      <c r="BE2494" s="10"/>
      <c r="BF2494" s="10"/>
      <c r="BG2494" s="10"/>
      <c r="BH2494" s="10"/>
      <c r="BI2494" s="10"/>
      <c r="BL2494" s="10"/>
      <c r="BM2494" s="10"/>
      <c r="BN2494" s="10"/>
      <c r="BO2494" s="10"/>
      <c r="BP2494" s="10"/>
      <c r="BQ2494" s="10"/>
      <c r="BR2494" s="10"/>
      <c r="BU2494" s="66"/>
    </row>
    <row r="2495" spans="22:73" s="6" customFormat="1" x14ac:dyDescent="0.3">
      <c r="V2495" s="21"/>
      <c r="W2495" s="22"/>
      <c r="X2495" s="22"/>
      <c r="Y2495" s="22"/>
      <c r="Z2495" s="22"/>
      <c r="AA2495" s="22"/>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C2495" s="10"/>
      <c r="BD2495" s="10"/>
      <c r="BE2495" s="10"/>
      <c r="BF2495" s="10"/>
      <c r="BG2495" s="10"/>
      <c r="BH2495" s="10"/>
      <c r="BI2495" s="10"/>
      <c r="BL2495" s="10"/>
      <c r="BM2495" s="10"/>
      <c r="BN2495" s="10"/>
      <c r="BO2495" s="10"/>
      <c r="BP2495" s="10"/>
      <c r="BQ2495" s="10"/>
      <c r="BR2495" s="10"/>
      <c r="BU2495" s="66"/>
    </row>
    <row r="2496" spans="22:73" s="6" customFormat="1" x14ac:dyDescent="0.3">
      <c r="V2496" s="21"/>
      <c r="W2496" s="22"/>
      <c r="X2496" s="22"/>
      <c r="Y2496" s="22"/>
      <c r="Z2496" s="22"/>
      <c r="AA2496" s="22"/>
      <c r="AB2496" s="10"/>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C2496" s="10"/>
      <c r="BD2496" s="10"/>
      <c r="BE2496" s="10"/>
      <c r="BF2496" s="10"/>
      <c r="BG2496" s="10"/>
      <c r="BH2496" s="10"/>
      <c r="BI2496" s="10"/>
      <c r="BL2496" s="10"/>
      <c r="BM2496" s="10"/>
      <c r="BN2496" s="10"/>
      <c r="BO2496" s="10"/>
      <c r="BP2496" s="10"/>
      <c r="BQ2496" s="10"/>
      <c r="BR2496" s="10"/>
      <c r="BU2496" s="66"/>
    </row>
    <row r="2497" spans="22:73" s="6" customFormat="1" x14ac:dyDescent="0.3">
      <c r="V2497" s="21"/>
      <c r="W2497" s="22"/>
      <c r="X2497" s="22"/>
      <c r="Y2497" s="22"/>
      <c r="Z2497" s="22"/>
      <c r="AA2497" s="22"/>
      <c r="AB2497" s="10"/>
      <c r="AC2497" s="10"/>
      <c r="AD2497" s="10"/>
      <c r="AE2497" s="10"/>
      <c r="AF2497" s="10"/>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C2497" s="10"/>
      <c r="BD2497" s="10"/>
      <c r="BE2497" s="10"/>
      <c r="BF2497" s="10"/>
      <c r="BG2497" s="10"/>
      <c r="BH2497" s="10"/>
      <c r="BI2497" s="10"/>
      <c r="BL2497" s="10"/>
      <c r="BM2497" s="10"/>
      <c r="BN2497" s="10"/>
      <c r="BO2497" s="10"/>
      <c r="BP2497" s="10"/>
      <c r="BQ2497" s="10"/>
      <c r="BR2497" s="10"/>
      <c r="BU2497" s="66"/>
    </row>
    <row r="2498" spans="22:73" s="6" customFormat="1" x14ac:dyDescent="0.3">
      <c r="V2498" s="21"/>
      <c r="W2498" s="22"/>
      <c r="X2498" s="22"/>
      <c r="Y2498" s="22"/>
      <c r="Z2498" s="22"/>
      <c r="AA2498" s="22"/>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C2498" s="10"/>
      <c r="BD2498" s="10"/>
      <c r="BE2498" s="10"/>
      <c r="BF2498" s="10"/>
      <c r="BG2498" s="10"/>
      <c r="BH2498" s="10"/>
      <c r="BI2498" s="10"/>
      <c r="BL2498" s="10"/>
      <c r="BM2498" s="10"/>
      <c r="BN2498" s="10"/>
      <c r="BO2498" s="10"/>
      <c r="BP2498" s="10"/>
      <c r="BQ2498" s="10"/>
      <c r="BR2498" s="10"/>
      <c r="BU2498" s="66"/>
    </row>
    <row r="2499" spans="22:73" s="6" customFormat="1" x14ac:dyDescent="0.3">
      <c r="V2499" s="21"/>
      <c r="W2499" s="22"/>
      <c r="X2499" s="22"/>
      <c r="Y2499" s="22"/>
      <c r="Z2499" s="22"/>
      <c r="AA2499" s="22"/>
      <c r="AB2499" s="10"/>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C2499" s="10"/>
      <c r="BD2499" s="10"/>
      <c r="BE2499" s="10"/>
      <c r="BF2499" s="10"/>
      <c r="BG2499" s="10"/>
      <c r="BH2499" s="10"/>
      <c r="BI2499" s="10"/>
      <c r="BL2499" s="10"/>
      <c r="BM2499" s="10"/>
      <c r="BN2499" s="10"/>
      <c r="BO2499" s="10"/>
      <c r="BP2499" s="10"/>
      <c r="BQ2499" s="10"/>
      <c r="BR2499" s="10"/>
      <c r="BU2499" s="66"/>
    </row>
    <row r="2500" spans="22:73" s="6" customFormat="1" x14ac:dyDescent="0.3">
      <c r="V2500" s="21"/>
      <c r="W2500" s="22"/>
      <c r="X2500" s="22"/>
      <c r="Y2500" s="22"/>
      <c r="Z2500" s="22"/>
      <c r="AA2500" s="22"/>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C2500" s="10"/>
      <c r="BD2500" s="10"/>
      <c r="BE2500" s="10"/>
      <c r="BF2500" s="10"/>
      <c r="BG2500" s="10"/>
      <c r="BH2500" s="10"/>
      <c r="BI2500" s="10"/>
      <c r="BL2500" s="10"/>
      <c r="BM2500" s="10"/>
      <c r="BN2500" s="10"/>
      <c r="BO2500" s="10"/>
      <c r="BP2500" s="10"/>
      <c r="BQ2500" s="10"/>
      <c r="BR2500" s="10"/>
      <c r="BU2500" s="66"/>
    </row>
    <row r="2501" spans="22:73" s="6" customFormat="1" x14ac:dyDescent="0.3">
      <c r="V2501" s="21"/>
      <c r="W2501" s="22"/>
      <c r="X2501" s="22"/>
      <c r="Y2501" s="22"/>
      <c r="Z2501" s="22"/>
      <c r="AA2501" s="22"/>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C2501" s="10"/>
      <c r="BD2501" s="10"/>
      <c r="BE2501" s="10"/>
      <c r="BF2501" s="10"/>
      <c r="BG2501" s="10"/>
      <c r="BH2501" s="10"/>
      <c r="BI2501" s="10"/>
      <c r="BL2501" s="10"/>
      <c r="BM2501" s="10"/>
      <c r="BN2501" s="10"/>
      <c r="BO2501" s="10"/>
      <c r="BP2501" s="10"/>
      <c r="BQ2501" s="10"/>
      <c r="BR2501" s="10"/>
      <c r="BU2501" s="66"/>
    </row>
    <row r="2502" spans="22:73" s="6" customFormat="1" x14ac:dyDescent="0.3">
      <c r="V2502" s="21"/>
      <c r="W2502" s="22"/>
      <c r="X2502" s="22"/>
      <c r="Y2502" s="22"/>
      <c r="Z2502" s="22"/>
      <c r="AA2502" s="22"/>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C2502" s="10"/>
      <c r="BD2502" s="10"/>
      <c r="BE2502" s="10"/>
      <c r="BF2502" s="10"/>
      <c r="BG2502" s="10"/>
      <c r="BH2502" s="10"/>
      <c r="BI2502" s="10"/>
      <c r="BL2502" s="10"/>
      <c r="BM2502" s="10"/>
      <c r="BN2502" s="10"/>
      <c r="BO2502" s="10"/>
      <c r="BP2502" s="10"/>
      <c r="BQ2502" s="10"/>
      <c r="BR2502" s="10"/>
      <c r="BU2502" s="66"/>
    </row>
    <row r="2503" spans="22:73" s="6" customFormat="1" x14ac:dyDescent="0.3">
      <c r="V2503" s="21"/>
      <c r="W2503" s="22"/>
      <c r="X2503" s="22"/>
      <c r="Y2503" s="22"/>
      <c r="Z2503" s="22"/>
      <c r="AA2503" s="22"/>
      <c r="AB2503" s="10"/>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C2503" s="10"/>
      <c r="BD2503" s="10"/>
      <c r="BE2503" s="10"/>
      <c r="BF2503" s="10"/>
      <c r="BG2503" s="10"/>
      <c r="BH2503" s="10"/>
      <c r="BI2503" s="10"/>
      <c r="BL2503" s="10"/>
      <c r="BM2503" s="10"/>
      <c r="BN2503" s="10"/>
      <c r="BO2503" s="10"/>
      <c r="BP2503" s="10"/>
      <c r="BQ2503" s="10"/>
      <c r="BR2503" s="10"/>
      <c r="BU2503" s="66"/>
    </row>
    <row r="2504" spans="22:73" s="6" customFormat="1" x14ac:dyDescent="0.3">
      <c r="V2504" s="21"/>
      <c r="W2504" s="22"/>
      <c r="X2504" s="22"/>
      <c r="Y2504" s="22"/>
      <c r="Z2504" s="22"/>
      <c r="AA2504" s="22"/>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C2504" s="10"/>
      <c r="BD2504" s="10"/>
      <c r="BE2504" s="10"/>
      <c r="BF2504" s="10"/>
      <c r="BG2504" s="10"/>
      <c r="BH2504" s="10"/>
      <c r="BI2504" s="10"/>
      <c r="BL2504" s="10"/>
      <c r="BM2504" s="10"/>
      <c r="BN2504" s="10"/>
      <c r="BO2504" s="10"/>
      <c r="BP2504" s="10"/>
      <c r="BQ2504" s="10"/>
      <c r="BR2504" s="10"/>
      <c r="BU2504" s="66"/>
    </row>
    <row r="2505" spans="22:73" s="6" customFormat="1" x14ac:dyDescent="0.3">
      <c r="V2505" s="21"/>
      <c r="W2505" s="22"/>
      <c r="X2505" s="22"/>
      <c r="Y2505" s="22"/>
      <c r="Z2505" s="22"/>
      <c r="AA2505" s="22"/>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C2505" s="10"/>
      <c r="BD2505" s="10"/>
      <c r="BE2505" s="10"/>
      <c r="BF2505" s="10"/>
      <c r="BG2505" s="10"/>
      <c r="BH2505" s="10"/>
      <c r="BI2505" s="10"/>
      <c r="BL2505" s="10"/>
      <c r="BM2505" s="10"/>
      <c r="BN2505" s="10"/>
      <c r="BO2505" s="10"/>
      <c r="BP2505" s="10"/>
      <c r="BQ2505" s="10"/>
      <c r="BR2505" s="10"/>
      <c r="BU2505" s="66"/>
    </row>
    <row r="2506" spans="22:73" s="6" customFormat="1" x14ac:dyDescent="0.3">
      <c r="V2506" s="21"/>
      <c r="W2506" s="22"/>
      <c r="X2506" s="22"/>
      <c r="Y2506" s="22"/>
      <c r="Z2506" s="22"/>
      <c r="AA2506" s="22"/>
      <c r="AB2506" s="10"/>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C2506" s="10"/>
      <c r="BD2506" s="10"/>
      <c r="BE2506" s="10"/>
      <c r="BF2506" s="10"/>
      <c r="BG2506" s="10"/>
      <c r="BH2506" s="10"/>
      <c r="BI2506" s="10"/>
      <c r="BL2506" s="10"/>
      <c r="BM2506" s="10"/>
      <c r="BN2506" s="10"/>
      <c r="BO2506" s="10"/>
      <c r="BP2506" s="10"/>
      <c r="BQ2506" s="10"/>
      <c r="BR2506" s="10"/>
      <c r="BU2506" s="66"/>
    </row>
    <row r="2507" spans="22:73" s="6" customFormat="1" x14ac:dyDescent="0.3">
      <c r="V2507" s="21"/>
      <c r="W2507" s="22"/>
      <c r="X2507" s="22"/>
      <c r="Y2507" s="22"/>
      <c r="Z2507" s="22"/>
      <c r="AA2507" s="22"/>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C2507" s="10"/>
      <c r="BD2507" s="10"/>
      <c r="BE2507" s="10"/>
      <c r="BF2507" s="10"/>
      <c r="BG2507" s="10"/>
      <c r="BH2507" s="10"/>
      <c r="BI2507" s="10"/>
      <c r="BL2507" s="10"/>
      <c r="BM2507" s="10"/>
      <c r="BN2507" s="10"/>
      <c r="BO2507" s="10"/>
      <c r="BP2507" s="10"/>
      <c r="BQ2507" s="10"/>
      <c r="BR2507" s="10"/>
      <c r="BU2507" s="66"/>
    </row>
    <row r="2508" spans="22:73" s="6" customFormat="1" x14ac:dyDescent="0.3">
      <c r="V2508" s="21"/>
      <c r="W2508" s="22"/>
      <c r="X2508" s="22"/>
      <c r="Y2508" s="22"/>
      <c r="Z2508" s="22"/>
      <c r="AA2508" s="22"/>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C2508" s="10"/>
      <c r="BD2508" s="10"/>
      <c r="BE2508" s="10"/>
      <c r="BF2508" s="10"/>
      <c r="BG2508" s="10"/>
      <c r="BH2508" s="10"/>
      <c r="BI2508" s="10"/>
      <c r="BL2508" s="10"/>
      <c r="BM2508" s="10"/>
      <c r="BN2508" s="10"/>
      <c r="BO2508" s="10"/>
      <c r="BP2508" s="10"/>
      <c r="BQ2508" s="10"/>
      <c r="BR2508" s="10"/>
      <c r="BU2508" s="66"/>
    </row>
    <row r="2509" spans="22:73" s="6" customFormat="1" x14ac:dyDescent="0.3">
      <c r="V2509" s="21"/>
      <c r="W2509" s="22"/>
      <c r="X2509" s="22"/>
      <c r="Y2509" s="22"/>
      <c r="Z2509" s="22"/>
      <c r="AA2509" s="22"/>
      <c r="AB2509" s="10"/>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C2509" s="10"/>
      <c r="BD2509" s="10"/>
      <c r="BE2509" s="10"/>
      <c r="BF2509" s="10"/>
      <c r="BG2509" s="10"/>
      <c r="BH2509" s="10"/>
      <c r="BI2509" s="10"/>
      <c r="BL2509" s="10"/>
      <c r="BM2509" s="10"/>
      <c r="BN2509" s="10"/>
      <c r="BO2509" s="10"/>
      <c r="BP2509" s="10"/>
      <c r="BQ2509" s="10"/>
      <c r="BR2509" s="10"/>
      <c r="BU2509" s="66"/>
    </row>
    <row r="2510" spans="22:73" s="6" customFormat="1" x14ac:dyDescent="0.3">
      <c r="V2510" s="21"/>
      <c r="W2510" s="22"/>
      <c r="X2510" s="22"/>
      <c r="Y2510" s="22"/>
      <c r="Z2510" s="22"/>
      <c r="AA2510" s="22"/>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C2510" s="10"/>
      <c r="BD2510" s="10"/>
      <c r="BE2510" s="10"/>
      <c r="BF2510" s="10"/>
      <c r="BG2510" s="10"/>
      <c r="BH2510" s="10"/>
      <c r="BI2510" s="10"/>
      <c r="BL2510" s="10"/>
      <c r="BM2510" s="10"/>
      <c r="BN2510" s="10"/>
      <c r="BO2510" s="10"/>
      <c r="BP2510" s="10"/>
      <c r="BQ2510" s="10"/>
      <c r="BR2510" s="10"/>
      <c r="BU2510" s="66"/>
    </row>
    <row r="2511" spans="22:73" s="6" customFormat="1" x14ac:dyDescent="0.3">
      <c r="V2511" s="21"/>
      <c r="W2511" s="22"/>
      <c r="X2511" s="22"/>
      <c r="Y2511" s="22"/>
      <c r="Z2511" s="22"/>
      <c r="AA2511" s="22"/>
      <c r="AB2511" s="10"/>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C2511" s="10"/>
      <c r="BD2511" s="10"/>
      <c r="BE2511" s="10"/>
      <c r="BF2511" s="10"/>
      <c r="BG2511" s="10"/>
      <c r="BH2511" s="10"/>
      <c r="BI2511" s="10"/>
      <c r="BL2511" s="10"/>
      <c r="BM2511" s="10"/>
      <c r="BN2511" s="10"/>
      <c r="BO2511" s="10"/>
      <c r="BP2511" s="10"/>
      <c r="BQ2511" s="10"/>
      <c r="BR2511" s="10"/>
      <c r="BU2511" s="66"/>
    </row>
    <row r="2512" spans="22:73" s="6" customFormat="1" x14ac:dyDescent="0.3">
      <c r="V2512" s="21"/>
      <c r="W2512" s="22"/>
      <c r="X2512" s="22"/>
      <c r="Y2512" s="22"/>
      <c r="Z2512" s="22"/>
      <c r="AA2512" s="22"/>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C2512" s="10"/>
      <c r="BD2512" s="10"/>
      <c r="BE2512" s="10"/>
      <c r="BF2512" s="10"/>
      <c r="BG2512" s="10"/>
      <c r="BH2512" s="10"/>
      <c r="BI2512" s="10"/>
      <c r="BL2512" s="10"/>
      <c r="BM2512" s="10"/>
      <c r="BN2512" s="10"/>
      <c r="BO2512" s="10"/>
      <c r="BP2512" s="10"/>
      <c r="BQ2512" s="10"/>
      <c r="BR2512" s="10"/>
      <c r="BU2512" s="66"/>
    </row>
    <row r="2513" spans="22:73" s="6" customFormat="1" x14ac:dyDescent="0.3">
      <c r="V2513" s="21"/>
      <c r="W2513" s="22"/>
      <c r="X2513" s="22"/>
      <c r="Y2513" s="22"/>
      <c r="Z2513" s="22"/>
      <c r="AA2513" s="22"/>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C2513" s="10"/>
      <c r="BD2513" s="10"/>
      <c r="BE2513" s="10"/>
      <c r="BF2513" s="10"/>
      <c r="BG2513" s="10"/>
      <c r="BH2513" s="10"/>
      <c r="BI2513" s="10"/>
      <c r="BL2513" s="10"/>
      <c r="BM2513" s="10"/>
      <c r="BN2513" s="10"/>
      <c r="BO2513" s="10"/>
      <c r="BP2513" s="10"/>
      <c r="BQ2513" s="10"/>
      <c r="BR2513" s="10"/>
      <c r="BU2513" s="66"/>
    </row>
    <row r="2514" spans="22:73" s="6" customFormat="1" x14ac:dyDescent="0.3">
      <c r="V2514" s="21"/>
      <c r="W2514" s="22"/>
      <c r="X2514" s="22"/>
      <c r="Y2514" s="22"/>
      <c r="Z2514" s="22"/>
      <c r="AA2514" s="22"/>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C2514" s="10"/>
      <c r="BD2514" s="10"/>
      <c r="BE2514" s="10"/>
      <c r="BF2514" s="10"/>
      <c r="BG2514" s="10"/>
      <c r="BH2514" s="10"/>
      <c r="BI2514" s="10"/>
      <c r="BL2514" s="10"/>
      <c r="BM2514" s="10"/>
      <c r="BN2514" s="10"/>
      <c r="BO2514" s="10"/>
      <c r="BP2514" s="10"/>
      <c r="BQ2514" s="10"/>
      <c r="BR2514" s="10"/>
      <c r="BU2514" s="66"/>
    </row>
    <row r="2515" spans="22:73" s="6" customFormat="1" x14ac:dyDescent="0.3">
      <c r="V2515" s="21"/>
      <c r="W2515" s="22"/>
      <c r="X2515" s="22"/>
      <c r="Y2515" s="22"/>
      <c r="Z2515" s="22"/>
      <c r="AA2515" s="22"/>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C2515" s="10"/>
      <c r="BD2515" s="10"/>
      <c r="BE2515" s="10"/>
      <c r="BF2515" s="10"/>
      <c r="BG2515" s="10"/>
      <c r="BH2515" s="10"/>
      <c r="BI2515" s="10"/>
      <c r="BL2515" s="10"/>
      <c r="BM2515" s="10"/>
      <c r="BN2515" s="10"/>
      <c r="BO2515" s="10"/>
      <c r="BP2515" s="10"/>
      <c r="BQ2515" s="10"/>
      <c r="BR2515" s="10"/>
      <c r="BU2515" s="66"/>
    </row>
    <row r="2516" spans="22:73" s="6" customFormat="1" x14ac:dyDescent="0.3">
      <c r="V2516" s="21"/>
      <c r="W2516" s="22"/>
      <c r="X2516" s="22"/>
      <c r="Y2516" s="22"/>
      <c r="Z2516" s="22"/>
      <c r="AA2516" s="22"/>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C2516" s="10"/>
      <c r="BD2516" s="10"/>
      <c r="BE2516" s="10"/>
      <c r="BF2516" s="10"/>
      <c r="BG2516" s="10"/>
      <c r="BH2516" s="10"/>
      <c r="BI2516" s="10"/>
      <c r="BL2516" s="10"/>
      <c r="BM2516" s="10"/>
      <c r="BN2516" s="10"/>
      <c r="BO2516" s="10"/>
      <c r="BP2516" s="10"/>
      <c r="BQ2516" s="10"/>
      <c r="BR2516" s="10"/>
      <c r="BU2516" s="66"/>
    </row>
    <row r="2517" spans="22:73" s="6" customFormat="1" x14ac:dyDescent="0.3">
      <c r="V2517" s="21"/>
      <c r="W2517" s="22"/>
      <c r="X2517" s="22"/>
      <c r="Y2517" s="22"/>
      <c r="Z2517" s="22"/>
      <c r="AA2517" s="22"/>
      <c r="AB2517" s="10"/>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C2517" s="10"/>
      <c r="BD2517" s="10"/>
      <c r="BE2517" s="10"/>
      <c r="BF2517" s="10"/>
      <c r="BG2517" s="10"/>
      <c r="BH2517" s="10"/>
      <c r="BI2517" s="10"/>
      <c r="BL2517" s="10"/>
      <c r="BM2517" s="10"/>
      <c r="BN2517" s="10"/>
      <c r="BO2517" s="10"/>
      <c r="BP2517" s="10"/>
      <c r="BQ2517" s="10"/>
      <c r="BR2517" s="10"/>
      <c r="BU2517" s="66"/>
    </row>
    <row r="2518" spans="22:73" s="6" customFormat="1" x14ac:dyDescent="0.3">
      <c r="V2518" s="21"/>
      <c r="W2518" s="22"/>
      <c r="X2518" s="22"/>
      <c r="Y2518" s="22"/>
      <c r="Z2518" s="22"/>
      <c r="AA2518" s="22"/>
      <c r="AB2518" s="10"/>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C2518" s="10"/>
      <c r="BD2518" s="10"/>
      <c r="BE2518" s="10"/>
      <c r="BF2518" s="10"/>
      <c r="BG2518" s="10"/>
      <c r="BH2518" s="10"/>
      <c r="BI2518" s="10"/>
      <c r="BL2518" s="10"/>
      <c r="BM2518" s="10"/>
      <c r="BN2518" s="10"/>
      <c r="BO2518" s="10"/>
      <c r="BP2518" s="10"/>
      <c r="BQ2518" s="10"/>
      <c r="BR2518" s="10"/>
      <c r="BU2518" s="66"/>
    </row>
    <row r="2519" spans="22:73" s="6" customFormat="1" x14ac:dyDescent="0.3">
      <c r="V2519" s="21"/>
      <c r="W2519" s="22"/>
      <c r="X2519" s="22"/>
      <c r="Y2519" s="22"/>
      <c r="Z2519" s="22"/>
      <c r="AA2519" s="22"/>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C2519" s="10"/>
      <c r="BD2519" s="10"/>
      <c r="BE2519" s="10"/>
      <c r="BF2519" s="10"/>
      <c r="BG2519" s="10"/>
      <c r="BH2519" s="10"/>
      <c r="BI2519" s="10"/>
      <c r="BL2519" s="10"/>
      <c r="BM2519" s="10"/>
      <c r="BN2519" s="10"/>
      <c r="BO2519" s="10"/>
      <c r="BP2519" s="10"/>
      <c r="BQ2519" s="10"/>
      <c r="BR2519" s="10"/>
      <c r="BU2519" s="66"/>
    </row>
    <row r="2520" spans="22:73" s="6" customFormat="1" x14ac:dyDescent="0.3">
      <c r="V2520" s="21"/>
      <c r="W2520" s="22"/>
      <c r="X2520" s="22"/>
      <c r="Y2520" s="22"/>
      <c r="Z2520" s="22"/>
      <c r="AA2520" s="22"/>
      <c r="AB2520" s="10"/>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C2520" s="10"/>
      <c r="BD2520" s="10"/>
      <c r="BE2520" s="10"/>
      <c r="BF2520" s="10"/>
      <c r="BG2520" s="10"/>
      <c r="BH2520" s="10"/>
      <c r="BI2520" s="10"/>
      <c r="BL2520" s="10"/>
      <c r="BM2520" s="10"/>
      <c r="BN2520" s="10"/>
      <c r="BO2520" s="10"/>
      <c r="BP2520" s="10"/>
      <c r="BQ2520" s="10"/>
      <c r="BR2520" s="10"/>
      <c r="BU2520" s="66"/>
    </row>
    <row r="2521" spans="22:73" s="6" customFormat="1" x14ac:dyDescent="0.3">
      <c r="V2521" s="21"/>
      <c r="W2521" s="22"/>
      <c r="X2521" s="22"/>
      <c r="Y2521" s="22"/>
      <c r="Z2521" s="22"/>
      <c r="AA2521" s="22"/>
      <c r="AB2521" s="10"/>
      <c r="AC2521" s="10"/>
      <c r="AD2521" s="10"/>
      <c r="AE2521" s="10"/>
      <c r="AF2521" s="10"/>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C2521" s="10"/>
      <c r="BD2521" s="10"/>
      <c r="BE2521" s="10"/>
      <c r="BF2521" s="10"/>
      <c r="BG2521" s="10"/>
      <c r="BH2521" s="10"/>
      <c r="BI2521" s="10"/>
      <c r="BL2521" s="10"/>
      <c r="BM2521" s="10"/>
      <c r="BN2521" s="10"/>
      <c r="BO2521" s="10"/>
      <c r="BP2521" s="10"/>
      <c r="BQ2521" s="10"/>
      <c r="BR2521" s="10"/>
      <c r="BU2521" s="66"/>
    </row>
    <row r="2522" spans="22:73" s="6" customFormat="1" x14ac:dyDescent="0.3">
      <c r="V2522" s="21"/>
      <c r="W2522" s="22"/>
      <c r="X2522" s="22"/>
      <c r="Y2522" s="22"/>
      <c r="Z2522" s="22"/>
      <c r="AA2522" s="22"/>
      <c r="AB2522" s="10"/>
      <c r="AC2522" s="10"/>
      <c r="AD2522" s="10"/>
      <c r="AE2522" s="10"/>
      <c r="AF2522" s="10"/>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C2522" s="10"/>
      <c r="BD2522" s="10"/>
      <c r="BE2522" s="10"/>
      <c r="BF2522" s="10"/>
      <c r="BG2522" s="10"/>
      <c r="BH2522" s="10"/>
      <c r="BI2522" s="10"/>
      <c r="BL2522" s="10"/>
      <c r="BM2522" s="10"/>
      <c r="BN2522" s="10"/>
      <c r="BO2522" s="10"/>
      <c r="BP2522" s="10"/>
      <c r="BQ2522" s="10"/>
      <c r="BR2522" s="10"/>
      <c r="BU2522" s="66"/>
    </row>
    <row r="2523" spans="22:73" s="6" customFormat="1" x14ac:dyDescent="0.3">
      <c r="V2523" s="21"/>
      <c r="W2523" s="22"/>
      <c r="X2523" s="22"/>
      <c r="Y2523" s="22"/>
      <c r="Z2523" s="22"/>
      <c r="AA2523" s="22"/>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C2523" s="10"/>
      <c r="BD2523" s="10"/>
      <c r="BE2523" s="10"/>
      <c r="BF2523" s="10"/>
      <c r="BG2523" s="10"/>
      <c r="BH2523" s="10"/>
      <c r="BI2523" s="10"/>
      <c r="BL2523" s="10"/>
      <c r="BM2523" s="10"/>
      <c r="BN2523" s="10"/>
      <c r="BO2523" s="10"/>
      <c r="BP2523" s="10"/>
      <c r="BQ2523" s="10"/>
      <c r="BR2523" s="10"/>
      <c r="BU2523" s="66"/>
    </row>
    <row r="2524" spans="22:73" s="6" customFormat="1" x14ac:dyDescent="0.3">
      <c r="V2524" s="21"/>
      <c r="W2524" s="22"/>
      <c r="X2524" s="22"/>
      <c r="Y2524" s="22"/>
      <c r="Z2524" s="22"/>
      <c r="AA2524" s="22"/>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C2524" s="10"/>
      <c r="BD2524" s="10"/>
      <c r="BE2524" s="10"/>
      <c r="BF2524" s="10"/>
      <c r="BG2524" s="10"/>
      <c r="BH2524" s="10"/>
      <c r="BI2524" s="10"/>
      <c r="BL2524" s="10"/>
      <c r="BM2524" s="10"/>
      <c r="BN2524" s="10"/>
      <c r="BO2524" s="10"/>
      <c r="BP2524" s="10"/>
      <c r="BQ2524" s="10"/>
      <c r="BR2524" s="10"/>
      <c r="BU2524" s="66"/>
    </row>
    <row r="2525" spans="22:73" s="6" customFormat="1" x14ac:dyDescent="0.3">
      <c r="V2525" s="21"/>
      <c r="W2525" s="22"/>
      <c r="X2525" s="22"/>
      <c r="Y2525" s="22"/>
      <c r="Z2525" s="22"/>
      <c r="AA2525" s="22"/>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C2525" s="10"/>
      <c r="BD2525" s="10"/>
      <c r="BE2525" s="10"/>
      <c r="BF2525" s="10"/>
      <c r="BG2525" s="10"/>
      <c r="BH2525" s="10"/>
      <c r="BI2525" s="10"/>
      <c r="BL2525" s="10"/>
      <c r="BM2525" s="10"/>
      <c r="BN2525" s="10"/>
      <c r="BO2525" s="10"/>
      <c r="BP2525" s="10"/>
      <c r="BQ2525" s="10"/>
      <c r="BR2525" s="10"/>
      <c r="BU2525" s="66"/>
    </row>
    <row r="2526" spans="22:73" s="6" customFormat="1" x14ac:dyDescent="0.3">
      <c r="V2526" s="21"/>
      <c r="W2526" s="22"/>
      <c r="X2526" s="22"/>
      <c r="Y2526" s="22"/>
      <c r="Z2526" s="22"/>
      <c r="AA2526" s="22"/>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C2526" s="10"/>
      <c r="BD2526" s="10"/>
      <c r="BE2526" s="10"/>
      <c r="BF2526" s="10"/>
      <c r="BG2526" s="10"/>
      <c r="BH2526" s="10"/>
      <c r="BI2526" s="10"/>
      <c r="BL2526" s="10"/>
      <c r="BM2526" s="10"/>
      <c r="BN2526" s="10"/>
      <c r="BO2526" s="10"/>
      <c r="BP2526" s="10"/>
      <c r="BQ2526" s="10"/>
      <c r="BR2526" s="10"/>
      <c r="BU2526" s="66"/>
    </row>
    <row r="2527" spans="22:73" s="6" customFormat="1" x14ac:dyDescent="0.3">
      <c r="V2527" s="21"/>
      <c r="W2527" s="22"/>
      <c r="X2527" s="22"/>
      <c r="Y2527" s="22"/>
      <c r="Z2527" s="22"/>
      <c r="AA2527" s="22"/>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C2527" s="10"/>
      <c r="BD2527" s="10"/>
      <c r="BE2527" s="10"/>
      <c r="BF2527" s="10"/>
      <c r="BG2527" s="10"/>
      <c r="BH2527" s="10"/>
      <c r="BI2527" s="10"/>
      <c r="BL2527" s="10"/>
      <c r="BM2527" s="10"/>
      <c r="BN2527" s="10"/>
      <c r="BO2527" s="10"/>
      <c r="BP2527" s="10"/>
      <c r="BQ2527" s="10"/>
      <c r="BR2527" s="10"/>
      <c r="BU2527" s="66"/>
    </row>
    <row r="2528" spans="22:73" s="6" customFormat="1" x14ac:dyDescent="0.3">
      <c r="V2528" s="21"/>
      <c r="W2528" s="22"/>
      <c r="X2528" s="22"/>
      <c r="Y2528" s="22"/>
      <c r="Z2528" s="22"/>
      <c r="AA2528" s="22"/>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C2528" s="10"/>
      <c r="BD2528" s="10"/>
      <c r="BE2528" s="10"/>
      <c r="BF2528" s="10"/>
      <c r="BG2528" s="10"/>
      <c r="BH2528" s="10"/>
      <c r="BI2528" s="10"/>
      <c r="BL2528" s="10"/>
      <c r="BM2528" s="10"/>
      <c r="BN2528" s="10"/>
      <c r="BO2528" s="10"/>
      <c r="BP2528" s="10"/>
      <c r="BQ2528" s="10"/>
      <c r="BR2528" s="10"/>
      <c r="BU2528" s="66"/>
    </row>
    <row r="2529" spans="22:73" s="6" customFormat="1" x14ac:dyDescent="0.3">
      <c r="V2529" s="21"/>
      <c r="W2529" s="22"/>
      <c r="X2529" s="22"/>
      <c r="Y2529" s="22"/>
      <c r="Z2529" s="22"/>
      <c r="AA2529" s="22"/>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C2529" s="10"/>
      <c r="BD2529" s="10"/>
      <c r="BE2529" s="10"/>
      <c r="BF2529" s="10"/>
      <c r="BG2529" s="10"/>
      <c r="BH2529" s="10"/>
      <c r="BI2529" s="10"/>
      <c r="BL2529" s="10"/>
      <c r="BM2529" s="10"/>
      <c r="BN2529" s="10"/>
      <c r="BO2529" s="10"/>
      <c r="BP2529" s="10"/>
      <c r="BQ2529" s="10"/>
      <c r="BR2529" s="10"/>
      <c r="BU2529" s="66"/>
    </row>
    <row r="2530" spans="22:73" s="6" customFormat="1" x14ac:dyDescent="0.3">
      <c r="V2530" s="21"/>
      <c r="W2530" s="22"/>
      <c r="X2530" s="22"/>
      <c r="Y2530" s="22"/>
      <c r="Z2530" s="22"/>
      <c r="AA2530" s="22"/>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C2530" s="10"/>
      <c r="BD2530" s="10"/>
      <c r="BE2530" s="10"/>
      <c r="BF2530" s="10"/>
      <c r="BG2530" s="10"/>
      <c r="BH2530" s="10"/>
      <c r="BI2530" s="10"/>
      <c r="BL2530" s="10"/>
      <c r="BM2530" s="10"/>
      <c r="BN2530" s="10"/>
      <c r="BO2530" s="10"/>
      <c r="BP2530" s="10"/>
      <c r="BQ2530" s="10"/>
      <c r="BR2530" s="10"/>
      <c r="BU2530" s="66"/>
    </row>
    <row r="2531" spans="22:73" s="6" customFormat="1" x14ac:dyDescent="0.3">
      <c r="V2531" s="21"/>
      <c r="W2531" s="22"/>
      <c r="X2531" s="22"/>
      <c r="Y2531" s="22"/>
      <c r="Z2531" s="22"/>
      <c r="AA2531" s="22"/>
      <c r="AB2531" s="10"/>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C2531" s="10"/>
      <c r="BD2531" s="10"/>
      <c r="BE2531" s="10"/>
      <c r="BF2531" s="10"/>
      <c r="BG2531" s="10"/>
      <c r="BH2531" s="10"/>
      <c r="BI2531" s="10"/>
      <c r="BL2531" s="10"/>
      <c r="BM2531" s="10"/>
      <c r="BN2531" s="10"/>
      <c r="BO2531" s="10"/>
      <c r="BP2531" s="10"/>
      <c r="BQ2531" s="10"/>
      <c r="BR2531" s="10"/>
      <c r="BU2531" s="66"/>
    </row>
    <row r="2532" spans="22:73" s="6" customFormat="1" x14ac:dyDescent="0.3">
      <c r="V2532" s="21"/>
      <c r="W2532" s="22"/>
      <c r="X2532" s="22"/>
      <c r="Y2532" s="22"/>
      <c r="Z2532" s="22"/>
      <c r="AA2532" s="22"/>
      <c r="AB2532" s="10"/>
      <c r="AC2532" s="10"/>
      <c r="AD2532" s="10"/>
      <c r="AE2532" s="10"/>
      <c r="AF2532" s="10"/>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C2532" s="10"/>
      <c r="BD2532" s="10"/>
      <c r="BE2532" s="10"/>
      <c r="BF2532" s="10"/>
      <c r="BG2532" s="10"/>
      <c r="BH2532" s="10"/>
      <c r="BI2532" s="10"/>
      <c r="BL2532" s="10"/>
      <c r="BM2532" s="10"/>
      <c r="BN2532" s="10"/>
      <c r="BO2532" s="10"/>
      <c r="BP2532" s="10"/>
      <c r="BQ2532" s="10"/>
      <c r="BR2532" s="10"/>
      <c r="BU2532" s="66"/>
    </row>
    <row r="2533" spans="22:73" s="6" customFormat="1" x14ac:dyDescent="0.3">
      <c r="V2533" s="21"/>
      <c r="W2533" s="22"/>
      <c r="X2533" s="22"/>
      <c r="Y2533" s="22"/>
      <c r="Z2533" s="22"/>
      <c r="AA2533" s="22"/>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C2533" s="10"/>
      <c r="BD2533" s="10"/>
      <c r="BE2533" s="10"/>
      <c r="BF2533" s="10"/>
      <c r="BG2533" s="10"/>
      <c r="BH2533" s="10"/>
      <c r="BI2533" s="10"/>
      <c r="BL2533" s="10"/>
      <c r="BM2533" s="10"/>
      <c r="BN2533" s="10"/>
      <c r="BO2533" s="10"/>
      <c r="BP2533" s="10"/>
      <c r="BQ2533" s="10"/>
      <c r="BR2533" s="10"/>
      <c r="BU2533" s="66"/>
    </row>
    <row r="2534" spans="22:73" s="6" customFormat="1" x14ac:dyDescent="0.3">
      <c r="V2534" s="21"/>
      <c r="W2534" s="22"/>
      <c r="X2534" s="22"/>
      <c r="Y2534" s="22"/>
      <c r="Z2534" s="22"/>
      <c r="AA2534" s="22"/>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C2534" s="10"/>
      <c r="BD2534" s="10"/>
      <c r="BE2534" s="10"/>
      <c r="BF2534" s="10"/>
      <c r="BG2534" s="10"/>
      <c r="BH2534" s="10"/>
      <c r="BI2534" s="10"/>
      <c r="BL2534" s="10"/>
      <c r="BM2534" s="10"/>
      <c r="BN2534" s="10"/>
      <c r="BO2534" s="10"/>
      <c r="BP2534" s="10"/>
      <c r="BQ2534" s="10"/>
      <c r="BR2534" s="10"/>
      <c r="BU2534" s="66"/>
    </row>
    <row r="2535" spans="22:73" s="6" customFormat="1" x14ac:dyDescent="0.3">
      <c r="V2535" s="21"/>
      <c r="W2535" s="22"/>
      <c r="X2535" s="22"/>
      <c r="Y2535" s="22"/>
      <c r="Z2535" s="22"/>
      <c r="AA2535" s="22"/>
      <c r="AB2535" s="10"/>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C2535" s="10"/>
      <c r="BD2535" s="10"/>
      <c r="BE2535" s="10"/>
      <c r="BF2535" s="10"/>
      <c r="BG2535" s="10"/>
      <c r="BH2535" s="10"/>
      <c r="BI2535" s="10"/>
      <c r="BL2535" s="10"/>
      <c r="BM2535" s="10"/>
      <c r="BN2535" s="10"/>
      <c r="BO2535" s="10"/>
      <c r="BP2535" s="10"/>
      <c r="BQ2535" s="10"/>
      <c r="BR2535" s="10"/>
      <c r="BU2535" s="66"/>
    </row>
    <row r="2536" spans="22:73" s="6" customFormat="1" x14ac:dyDescent="0.3">
      <c r="V2536" s="21"/>
      <c r="W2536" s="22"/>
      <c r="X2536" s="22"/>
      <c r="Y2536" s="22"/>
      <c r="Z2536" s="22"/>
      <c r="AA2536" s="22"/>
      <c r="AB2536" s="10"/>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C2536" s="10"/>
      <c r="BD2536" s="10"/>
      <c r="BE2536" s="10"/>
      <c r="BF2536" s="10"/>
      <c r="BG2536" s="10"/>
      <c r="BH2536" s="10"/>
      <c r="BI2536" s="10"/>
      <c r="BL2536" s="10"/>
      <c r="BM2536" s="10"/>
      <c r="BN2536" s="10"/>
      <c r="BO2536" s="10"/>
      <c r="BP2536" s="10"/>
      <c r="BQ2536" s="10"/>
      <c r="BR2536" s="10"/>
      <c r="BU2536" s="66"/>
    </row>
    <row r="2537" spans="22:73" s="6" customFormat="1" x14ac:dyDescent="0.3">
      <c r="V2537" s="21"/>
      <c r="W2537" s="22"/>
      <c r="X2537" s="22"/>
      <c r="Y2537" s="22"/>
      <c r="Z2537" s="22"/>
      <c r="AA2537" s="22"/>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C2537" s="10"/>
      <c r="BD2537" s="10"/>
      <c r="BE2537" s="10"/>
      <c r="BF2537" s="10"/>
      <c r="BG2537" s="10"/>
      <c r="BH2537" s="10"/>
      <c r="BI2537" s="10"/>
      <c r="BL2537" s="10"/>
      <c r="BM2537" s="10"/>
      <c r="BN2537" s="10"/>
      <c r="BO2537" s="10"/>
      <c r="BP2537" s="10"/>
      <c r="BQ2537" s="10"/>
      <c r="BR2537" s="10"/>
      <c r="BU2537" s="66"/>
    </row>
    <row r="2538" spans="22:73" s="6" customFormat="1" x14ac:dyDescent="0.3">
      <c r="V2538" s="21"/>
      <c r="W2538" s="22"/>
      <c r="X2538" s="22"/>
      <c r="Y2538" s="22"/>
      <c r="Z2538" s="22"/>
      <c r="AA2538" s="22"/>
      <c r="AB2538" s="10"/>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C2538" s="10"/>
      <c r="BD2538" s="10"/>
      <c r="BE2538" s="10"/>
      <c r="BF2538" s="10"/>
      <c r="BG2538" s="10"/>
      <c r="BH2538" s="10"/>
      <c r="BI2538" s="10"/>
      <c r="BL2538" s="10"/>
      <c r="BM2538" s="10"/>
      <c r="BN2538" s="10"/>
      <c r="BO2538" s="10"/>
      <c r="BP2538" s="10"/>
      <c r="BQ2538" s="10"/>
      <c r="BR2538" s="10"/>
      <c r="BU2538" s="66"/>
    </row>
    <row r="2539" spans="22:73" s="6" customFormat="1" x14ac:dyDescent="0.3">
      <c r="V2539" s="21"/>
      <c r="W2539" s="22"/>
      <c r="X2539" s="22"/>
      <c r="Y2539" s="22"/>
      <c r="Z2539" s="22"/>
      <c r="AA2539" s="22"/>
      <c r="AB2539" s="10"/>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C2539" s="10"/>
      <c r="BD2539" s="10"/>
      <c r="BE2539" s="10"/>
      <c r="BF2539" s="10"/>
      <c r="BG2539" s="10"/>
      <c r="BH2539" s="10"/>
      <c r="BI2539" s="10"/>
      <c r="BL2539" s="10"/>
      <c r="BM2539" s="10"/>
      <c r="BN2539" s="10"/>
      <c r="BO2539" s="10"/>
      <c r="BP2539" s="10"/>
      <c r="BQ2539" s="10"/>
      <c r="BR2539" s="10"/>
      <c r="BU2539" s="66"/>
    </row>
    <row r="2540" spans="22:73" s="6" customFormat="1" x14ac:dyDescent="0.3">
      <c r="V2540" s="21"/>
      <c r="W2540" s="22"/>
      <c r="X2540" s="22"/>
      <c r="Y2540" s="22"/>
      <c r="Z2540" s="22"/>
      <c r="AA2540" s="22"/>
      <c r="AB2540" s="10"/>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C2540" s="10"/>
      <c r="BD2540" s="10"/>
      <c r="BE2540" s="10"/>
      <c r="BF2540" s="10"/>
      <c r="BG2540" s="10"/>
      <c r="BH2540" s="10"/>
      <c r="BI2540" s="10"/>
      <c r="BL2540" s="10"/>
      <c r="BM2540" s="10"/>
      <c r="BN2540" s="10"/>
      <c r="BO2540" s="10"/>
      <c r="BP2540" s="10"/>
      <c r="BQ2540" s="10"/>
      <c r="BR2540" s="10"/>
      <c r="BU2540" s="66"/>
    </row>
    <row r="2541" spans="22:73" s="6" customFormat="1" x14ac:dyDescent="0.3">
      <c r="V2541" s="21"/>
      <c r="W2541" s="22"/>
      <c r="X2541" s="22"/>
      <c r="Y2541" s="22"/>
      <c r="Z2541" s="22"/>
      <c r="AA2541" s="22"/>
      <c r="AB2541" s="10"/>
      <c r="AC2541" s="10"/>
      <c r="AD2541" s="10"/>
      <c r="AE2541" s="10"/>
      <c r="AF2541" s="10"/>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C2541" s="10"/>
      <c r="BD2541" s="10"/>
      <c r="BE2541" s="10"/>
      <c r="BF2541" s="10"/>
      <c r="BG2541" s="10"/>
      <c r="BH2541" s="10"/>
      <c r="BI2541" s="10"/>
      <c r="BL2541" s="10"/>
      <c r="BM2541" s="10"/>
      <c r="BN2541" s="10"/>
      <c r="BO2541" s="10"/>
      <c r="BP2541" s="10"/>
      <c r="BQ2541" s="10"/>
      <c r="BR2541" s="10"/>
      <c r="BU2541" s="66"/>
    </row>
    <row r="2542" spans="22:73" s="6" customFormat="1" x14ac:dyDescent="0.3">
      <c r="V2542" s="21"/>
      <c r="W2542" s="22"/>
      <c r="X2542" s="22"/>
      <c r="Y2542" s="22"/>
      <c r="Z2542" s="22"/>
      <c r="AA2542" s="22"/>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C2542" s="10"/>
      <c r="BD2542" s="10"/>
      <c r="BE2542" s="10"/>
      <c r="BF2542" s="10"/>
      <c r="BG2542" s="10"/>
      <c r="BH2542" s="10"/>
      <c r="BI2542" s="10"/>
      <c r="BL2542" s="10"/>
      <c r="BM2542" s="10"/>
      <c r="BN2542" s="10"/>
      <c r="BO2542" s="10"/>
      <c r="BP2542" s="10"/>
      <c r="BQ2542" s="10"/>
      <c r="BR2542" s="10"/>
      <c r="BU2542" s="66"/>
    </row>
    <row r="2543" spans="22:73" s="6" customFormat="1" x14ac:dyDescent="0.3">
      <c r="V2543" s="21"/>
      <c r="W2543" s="22"/>
      <c r="X2543" s="22"/>
      <c r="Y2543" s="22"/>
      <c r="Z2543" s="22"/>
      <c r="AA2543" s="22"/>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C2543" s="10"/>
      <c r="BD2543" s="10"/>
      <c r="BE2543" s="10"/>
      <c r="BF2543" s="10"/>
      <c r="BG2543" s="10"/>
      <c r="BH2543" s="10"/>
      <c r="BI2543" s="10"/>
      <c r="BL2543" s="10"/>
      <c r="BM2543" s="10"/>
      <c r="BN2543" s="10"/>
      <c r="BO2543" s="10"/>
      <c r="BP2543" s="10"/>
      <c r="BQ2543" s="10"/>
      <c r="BR2543" s="10"/>
      <c r="BU2543" s="66"/>
    </row>
    <row r="2544" spans="22:73" s="6" customFormat="1" x14ac:dyDescent="0.3">
      <c r="V2544" s="21"/>
      <c r="W2544" s="22"/>
      <c r="X2544" s="22"/>
      <c r="Y2544" s="22"/>
      <c r="Z2544" s="22"/>
      <c r="AA2544" s="22"/>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C2544" s="10"/>
      <c r="BD2544" s="10"/>
      <c r="BE2544" s="10"/>
      <c r="BF2544" s="10"/>
      <c r="BG2544" s="10"/>
      <c r="BH2544" s="10"/>
      <c r="BI2544" s="10"/>
      <c r="BL2544" s="10"/>
      <c r="BM2544" s="10"/>
      <c r="BN2544" s="10"/>
      <c r="BO2544" s="10"/>
      <c r="BP2544" s="10"/>
      <c r="BQ2544" s="10"/>
      <c r="BR2544" s="10"/>
      <c r="BU2544" s="66"/>
    </row>
    <row r="2545" spans="22:73" s="6" customFormat="1" x14ac:dyDescent="0.3">
      <c r="V2545" s="21"/>
      <c r="W2545" s="22"/>
      <c r="X2545" s="22"/>
      <c r="Y2545" s="22"/>
      <c r="Z2545" s="22"/>
      <c r="AA2545" s="22"/>
      <c r="AB2545" s="10"/>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C2545" s="10"/>
      <c r="BD2545" s="10"/>
      <c r="BE2545" s="10"/>
      <c r="BF2545" s="10"/>
      <c r="BG2545" s="10"/>
      <c r="BH2545" s="10"/>
      <c r="BI2545" s="10"/>
      <c r="BL2545" s="10"/>
      <c r="BM2545" s="10"/>
      <c r="BN2545" s="10"/>
      <c r="BO2545" s="10"/>
      <c r="BP2545" s="10"/>
      <c r="BQ2545" s="10"/>
      <c r="BR2545" s="10"/>
      <c r="BU2545" s="66"/>
    </row>
    <row r="2546" spans="22:73" s="6" customFormat="1" x14ac:dyDescent="0.3">
      <c r="V2546" s="21"/>
      <c r="W2546" s="22"/>
      <c r="X2546" s="22"/>
      <c r="Y2546" s="22"/>
      <c r="Z2546" s="22"/>
      <c r="AA2546" s="22"/>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C2546" s="10"/>
      <c r="BD2546" s="10"/>
      <c r="BE2546" s="10"/>
      <c r="BF2546" s="10"/>
      <c r="BG2546" s="10"/>
      <c r="BH2546" s="10"/>
      <c r="BI2546" s="10"/>
      <c r="BL2546" s="10"/>
      <c r="BM2546" s="10"/>
      <c r="BN2546" s="10"/>
      <c r="BO2546" s="10"/>
      <c r="BP2546" s="10"/>
      <c r="BQ2546" s="10"/>
      <c r="BR2546" s="10"/>
      <c r="BU2546" s="66"/>
    </row>
    <row r="2547" spans="22:73" s="6" customFormat="1" x14ac:dyDescent="0.3">
      <c r="V2547" s="21"/>
      <c r="W2547" s="22"/>
      <c r="X2547" s="22"/>
      <c r="Y2547" s="22"/>
      <c r="Z2547" s="22"/>
      <c r="AA2547" s="22"/>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C2547" s="10"/>
      <c r="BD2547" s="10"/>
      <c r="BE2547" s="10"/>
      <c r="BF2547" s="10"/>
      <c r="BG2547" s="10"/>
      <c r="BH2547" s="10"/>
      <c r="BI2547" s="10"/>
      <c r="BL2547" s="10"/>
      <c r="BM2547" s="10"/>
      <c r="BN2547" s="10"/>
      <c r="BO2547" s="10"/>
      <c r="BP2547" s="10"/>
      <c r="BQ2547" s="10"/>
      <c r="BR2547" s="10"/>
      <c r="BU2547" s="66"/>
    </row>
    <row r="2548" spans="22:73" s="6" customFormat="1" x14ac:dyDescent="0.3">
      <c r="V2548" s="21"/>
      <c r="W2548" s="22"/>
      <c r="X2548" s="22"/>
      <c r="Y2548" s="22"/>
      <c r="Z2548" s="22"/>
      <c r="AA2548" s="22"/>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C2548" s="10"/>
      <c r="BD2548" s="10"/>
      <c r="BE2548" s="10"/>
      <c r="BF2548" s="10"/>
      <c r="BG2548" s="10"/>
      <c r="BH2548" s="10"/>
      <c r="BI2548" s="10"/>
      <c r="BL2548" s="10"/>
      <c r="BM2548" s="10"/>
      <c r="BN2548" s="10"/>
      <c r="BO2548" s="10"/>
      <c r="BP2548" s="10"/>
      <c r="BQ2548" s="10"/>
      <c r="BR2548" s="10"/>
      <c r="BU2548" s="66"/>
    </row>
    <row r="2549" spans="22:73" s="6" customFormat="1" x14ac:dyDescent="0.3">
      <c r="V2549" s="21"/>
      <c r="W2549" s="22"/>
      <c r="X2549" s="22"/>
      <c r="Y2549" s="22"/>
      <c r="Z2549" s="22"/>
      <c r="AA2549" s="22"/>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C2549" s="10"/>
      <c r="BD2549" s="10"/>
      <c r="BE2549" s="10"/>
      <c r="BF2549" s="10"/>
      <c r="BG2549" s="10"/>
      <c r="BH2549" s="10"/>
      <c r="BI2549" s="10"/>
      <c r="BL2549" s="10"/>
      <c r="BM2549" s="10"/>
      <c r="BN2549" s="10"/>
      <c r="BO2549" s="10"/>
      <c r="BP2549" s="10"/>
      <c r="BQ2549" s="10"/>
      <c r="BR2549" s="10"/>
      <c r="BU2549" s="66"/>
    </row>
    <row r="2550" spans="22:73" s="6" customFormat="1" x14ac:dyDescent="0.3">
      <c r="V2550" s="21"/>
      <c r="W2550" s="22"/>
      <c r="X2550" s="22"/>
      <c r="Y2550" s="22"/>
      <c r="Z2550" s="22"/>
      <c r="AA2550" s="22"/>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C2550" s="10"/>
      <c r="BD2550" s="10"/>
      <c r="BE2550" s="10"/>
      <c r="BF2550" s="10"/>
      <c r="BG2550" s="10"/>
      <c r="BH2550" s="10"/>
      <c r="BI2550" s="10"/>
      <c r="BL2550" s="10"/>
      <c r="BM2550" s="10"/>
      <c r="BN2550" s="10"/>
      <c r="BO2550" s="10"/>
      <c r="BP2550" s="10"/>
      <c r="BQ2550" s="10"/>
      <c r="BR2550" s="10"/>
      <c r="BU2550" s="66"/>
    </row>
    <row r="2551" spans="22:73" s="6" customFormat="1" x14ac:dyDescent="0.3">
      <c r="V2551" s="21"/>
      <c r="W2551" s="22"/>
      <c r="X2551" s="22"/>
      <c r="Y2551" s="22"/>
      <c r="Z2551" s="22"/>
      <c r="AA2551" s="22"/>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C2551" s="10"/>
      <c r="BD2551" s="10"/>
      <c r="BE2551" s="10"/>
      <c r="BF2551" s="10"/>
      <c r="BG2551" s="10"/>
      <c r="BH2551" s="10"/>
      <c r="BI2551" s="10"/>
      <c r="BL2551" s="10"/>
      <c r="BM2551" s="10"/>
      <c r="BN2551" s="10"/>
      <c r="BO2551" s="10"/>
      <c r="BP2551" s="10"/>
      <c r="BQ2551" s="10"/>
      <c r="BR2551" s="10"/>
      <c r="BU2551" s="66"/>
    </row>
    <row r="2552" spans="22:73" s="6" customFormat="1" x14ac:dyDescent="0.3">
      <c r="V2552" s="21"/>
      <c r="W2552" s="22"/>
      <c r="X2552" s="22"/>
      <c r="Y2552" s="22"/>
      <c r="Z2552" s="22"/>
      <c r="AA2552" s="22"/>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C2552" s="10"/>
      <c r="BD2552" s="10"/>
      <c r="BE2552" s="10"/>
      <c r="BF2552" s="10"/>
      <c r="BG2552" s="10"/>
      <c r="BH2552" s="10"/>
      <c r="BI2552" s="10"/>
      <c r="BL2552" s="10"/>
      <c r="BM2552" s="10"/>
      <c r="BN2552" s="10"/>
      <c r="BO2552" s="10"/>
      <c r="BP2552" s="10"/>
      <c r="BQ2552" s="10"/>
      <c r="BR2552" s="10"/>
      <c r="BU2552" s="66"/>
    </row>
    <row r="2553" spans="22:73" s="6" customFormat="1" x14ac:dyDescent="0.3">
      <c r="V2553" s="21"/>
      <c r="W2553" s="22"/>
      <c r="X2553" s="22"/>
      <c r="Y2553" s="22"/>
      <c r="Z2553" s="22"/>
      <c r="AA2553" s="22"/>
      <c r="AB2553" s="10"/>
      <c r="AC2553" s="10"/>
      <c r="AD2553" s="10"/>
      <c r="AE2553" s="10"/>
      <c r="AF2553" s="10"/>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C2553" s="10"/>
      <c r="BD2553" s="10"/>
      <c r="BE2553" s="10"/>
      <c r="BF2553" s="10"/>
      <c r="BG2553" s="10"/>
      <c r="BH2553" s="10"/>
      <c r="BI2553" s="10"/>
      <c r="BL2553" s="10"/>
      <c r="BM2553" s="10"/>
      <c r="BN2553" s="10"/>
      <c r="BO2553" s="10"/>
      <c r="BP2553" s="10"/>
      <c r="BQ2553" s="10"/>
      <c r="BR2553" s="10"/>
      <c r="BU2553" s="66"/>
    </row>
    <row r="2554" spans="22:73" s="6" customFormat="1" x14ac:dyDescent="0.3">
      <c r="V2554" s="21"/>
      <c r="W2554" s="22"/>
      <c r="X2554" s="22"/>
      <c r="Y2554" s="22"/>
      <c r="Z2554" s="22"/>
      <c r="AA2554" s="22"/>
      <c r="AB2554" s="10"/>
      <c r="AC2554" s="10"/>
      <c r="AD2554" s="10"/>
      <c r="AE2554" s="10"/>
      <c r="AF2554" s="10"/>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C2554" s="10"/>
      <c r="BD2554" s="10"/>
      <c r="BE2554" s="10"/>
      <c r="BF2554" s="10"/>
      <c r="BG2554" s="10"/>
      <c r="BH2554" s="10"/>
      <c r="BI2554" s="10"/>
      <c r="BL2554" s="10"/>
      <c r="BM2554" s="10"/>
      <c r="BN2554" s="10"/>
      <c r="BO2554" s="10"/>
      <c r="BP2554" s="10"/>
      <c r="BQ2554" s="10"/>
      <c r="BR2554" s="10"/>
      <c r="BU2554" s="66"/>
    </row>
    <row r="2555" spans="22:73" s="6" customFormat="1" x14ac:dyDescent="0.3">
      <c r="V2555" s="21"/>
      <c r="W2555" s="22"/>
      <c r="X2555" s="22"/>
      <c r="Y2555" s="22"/>
      <c r="Z2555" s="22"/>
      <c r="AA2555" s="22"/>
      <c r="AB2555" s="10"/>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C2555" s="10"/>
      <c r="BD2555" s="10"/>
      <c r="BE2555" s="10"/>
      <c r="BF2555" s="10"/>
      <c r="BG2555" s="10"/>
      <c r="BH2555" s="10"/>
      <c r="BI2555" s="10"/>
      <c r="BL2555" s="10"/>
      <c r="BM2555" s="10"/>
      <c r="BN2555" s="10"/>
      <c r="BO2555" s="10"/>
      <c r="BP2555" s="10"/>
      <c r="BQ2555" s="10"/>
      <c r="BR2555" s="10"/>
      <c r="BU2555" s="66"/>
    </row>
    <row r="2556" spans="22:73" s="6" customFormat="1" x14ac:dyDescent="0.3">
      <c r="V2556" s="21"/>
      <c r="W2556" s="22"/>
      <c r="X2556" s="22"/>
      <c r="Y2556" s="22"/>
      <c r="Z2556" s="22"/>
      <c r="AA2556" s="22"/>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C2556" s="10"/>
      <c r="BD2556" s="10"/>
      <c r="BE2556" s="10"/>
      <c r="BF2556" s="10"/>
      <c r="BG2556" s="10"/>
      <c r="BH2556" s="10"/>
      <c r="BI2556" s="10"/>
      <c r="BL2556" s="10"/>
      <c r="BM2556" s="10"/>
      <c r="BN2556" s="10"/>
      <c r="BO2556" s="10"/>
      <c r="BP2556" s="10"/>
      <c r="BQ2556" s="10"/>
      <c r="BR2556" s="10"/>
      <c r="BU2556" s="66"/>
    </row>
    <row r="2557" spans="22:73" s="6" customFormat="1" x14ac:dyDescent="0.3">
      <c r="V2557" s="21"/>
      <c r="W2557" s="22"/>
      <c r="X2557" s="22"/>
      <c r="Y2557" s="22"/>
      <c r="Z2557" s="22"/>
      <c r="AA2557" s="22"/>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C2557" s="10"/>
      <c r="BD2557" s="10"/>
      <c r="BE2557" s="10"/>
      <c r="BF2557" s="10"/>
      <c r="BG2557" s="10"/>
      <c r="BH2557" s="10"/>
      <c r="BI2557" s="10"/>
      <c r="BL2557" s="10"/>
      <c r="BM2557" s="10"/>
      <c r="BN2557" s="10"/>
      <c r="BO2557" s="10"/>
      <c r="BP2557" s="10"/>
      <c r="BQ2557" s="10"/>
      <c r="BR2557" s="10"/>
      <c r="BU2557" s="66"/>
    </row>
    <row r="2558" spans="22:73" s="6" customFormat="1" x14ac:dyDescent="0.3">
      <c r="V2558" s="21"/>
      <c r="W2558" s="22"/>
      <c r="X2558" s="22"/>
      <c r="Y2558" s="22"/>
      <c r="Z2558" s="22"/>
      <c r="AA2558" s="22"/>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C2558" s="10"/>
      <c r="BD2558" s="10"/>
      <c r="BE2558" s="10"/>
      <c r="BF2558" s="10"/>
      <c r="BG2558" s="10"/>
      <c r="BH2558" s="10"/>
      <c r="BI2558" s="10"/>
      <c r="BL2558" s="10"/>
      <c r="BM2558" s="10"/>
      <c r="BN2558" s="10"/>
      <c r="BO2558" s="10"/>
      <c r="BP2558" s="10"/>
      <c r="BQ2558" s="10"/>
      <c r="BR2558" s="10"/>
      <c r="BU2558" s="66"/>
    </row>
    <row r="2559" spans="22:73" s="6" customFormat="1" x14ac:dyDescent="0.3">
      <c r="V2559" s="21"/>
      <c r="W2559" s="22"/>
      <c r="X2559" s="22"/>
      <c r="Y2559" s="22"/>
      <c r="Z2559" s="22"/>
      <c r="AA2559" s="22"/>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C2559" s="10"/>
      <c r="BD2559" s="10"/>
      <c r="BE2559" s="10"/>
      <c r="BF2559" s="10"/>
      <c r="BG2559" s="10"/>
      <c r="BH2559" s="10"/>
      <c r="BI2559" s="10"/>
      <c r="BL2559" s="10"/>
      <c r="BM2559" s="10"/>
      <c r="BN2559" s="10"/>
      <c r="BO2559" s="10"/>
      <c r="BP2559" s="10"/>
      <c r="BQ2559" s="10"/>
      <c r="BR2559" s="10"/>
      <c r="BU2559" s="66"/>
    </row>
    <row r="2560" spans="22:73" s="6" customFormat="1" x14ac:dyDescent="0.3">
      <c r="V2560" s="21"/>
      <c r="W2560" s="22"/>
      <c r="X2560" s="22"/>
      <c r="Y2560" s="22"/>
      <c r="Z2560" s="22"/>
      <c r="AA2560" s="22"/>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C2560" s="10"/>
      <c r="BD2560" s="10"/>
      <c r="BE2560" s="10"/>
      <c r="BF2560" s="10"/>
      <c r="BG2560" s="10"/>
      <c r="BH2560" s="10"/>
      <c r="BI2560" s="10"/>
      <c r="BL2560" s="10"/>
      <c r="BM2560" s="10"/>
      <c r="BN2560" s="10"/>
      <c r="BO2560" s="10"/>
      <c r="BP2560" s="10"/>
      <c r="BQ2560" s="10"/>
      <c r="BR2560" s="10"/>
      <c r="BU2560" s="66"/>
    </row>
    <row r="2561" spans="22:73" s="6" customFormat="1" x14ac:dyDescent="0.3">
      <c r="V2561" s="21"/>
      <c r="W2561" s="22"/>
      <c r="X2561" s="22"/>
      <c r="Y2561" s="22"/>
      <c r="Z2561" s="22"/>
      <c r="AA2561" s="22"/>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C2561" s="10"/>
      <c r="BD2561" s="10"/>
      <c r="BE2561" s="10"/>
      <c r="BF2561" s="10"/>
      <c r="BG2561" s="10"/>
      <c r="BH2561" s="10"/>
      <c r="BI2561" s="10"/>
      <c r="BL2561" s="10"/>
      <c r="BM2561" s="10"/>
      <c r="BN2561" s="10"/>
      <c r="BO2561" s="10"/>
      <c r="BP2561" s="10"/>
      <c r="BQ2561" s="10"/>
      <c r="BR2561" s="10"/>
      <c r="BU2561" s="66"/>
    </row>
    <row r="2562" spans="22:73" s="6" customFormat="1" x14ac:dyDescent="0.3">
      <c r="V2562" s="21"/>
      <c r="W2562" s="22"/>
      <c r="X2562" s="22"/>
      <c r="Y2562" s="22"/>
      <c r="Z2562" s="22"/>
      <c r="AA2562" s="22"/>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C2562" s="10"/>
      <c r="BD2562" s="10"/>
      <c r="BE2562" s="10"/>
      <c r="BF2562" s="10"/>
      <c r="BG2562" s="10"/>
      <c r="BH2562" s="10"/>
      <c r="BI2562" s="10"/>
      <c r="BL2562" s="10"/>
      <c r="BM2562" s="10"/>
      <c r="BN2562" s="10"/>
      <c r="BO2562" s="10"/>
      <c r="BP2562" s="10"/>
      <c r="BQ2562" s="10"/>
      <c r="BR2562" s="10"/>
      <c r="BU2562" s="66"/>
    </row>
    <row r="2563" spans="22:73" s="6" customFormat="1" x14ac:dyDescent="0.3">
      <c r="V2563" s="21"/>
      <c r="W2563" s="22"/>
      <c r="X2563" s="22"/>
      <c r="Y2563" s="22"/>
      <c r="Z2563" s="22"/>
      <c r="AA2563" s="22"/>
      <c r="AB2563" s="10"/>
      <c r="AC2563" s="10"/>
      <c r="AD2563" s="10"/>
      <c r="AE2563" s="10"/>
      <c r="AF2563" s="10"/>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C2563" s="10"/>
      <c r="BD2563" s="10"/>
      <c r="BE2563" s="10"/>
      <c r="BF2563" s="10"/>
      <c r="BG2563" s="10"/>
      <c r="BH2563" s="10"/>
      <c r="BI2563" s="10"/>
      <c r="BL2563" s="10"/>
      <c r="BM2563" s="10"/>
      <c r="BN2563" s="10"/>
      <c r="BO2563" s="10"/>
      <c r="BP2563" s="10"/>
      <c r="BQ2563" s="10"/>
      <c r="BR2563" s="10"/>
      <c r="BU2563" s="66"/>
    </row>
    <row r="2564" spans="22:73" s="6" customFormat="1" x14ac:dyDescent="0.3">
      <c r="V2564" s="21"/>
      <c r="W2564" s="22"/>
      <c r="X2564" s="22"/>
      <c r="Y2564" s="22"/>
      <c r="Z2564" s="22"/>
      <c r="AA2564" s="22"/>
      <c r="AB2564" s="10"/>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C2564" s="10"/>
      <c r="BD2564" s="10"/>
      <c r="BE2564" s="10"/>
      <c r="BF2564" s="10"/>
      <c r="BG2564" s="10"/>
      <c r="BH2564" s="10"/>
      <c r="BI2564" s="10"/>
      <c r="BL2564" s="10"/>
      <c r="BM2564" s="10"/>
      <c r="BN2564" s="10"/>
      <c r="BO2564" s="10"/>
      <c r="BP2564" s="10"/>
      <c r="BQ2564" s="10"/>
      <c r="BR2564" s="10"/>
      <c r="BU2564" s="66"/>
    </row>
    <row r="2565" spans="22:73" s="6" customFormat="1" x14ac:dyDescent="0.3">
      <c r="V2565" s="21"/>
      <c r="W2565" s="22"/>
      <c r="X2565" s="22"/>
      <c r="Y2565" s="22"/>
      <c r="Z2565" s="22"/>
      <c r="AA2565" s="22"/>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C2565" s="10"/>
      <c r="BD2565" s="10"/>
      <c r="BE2565" s="10"/>
      <c r="BF2565" s="10"/>
      <c r="BG2565" s="10"/>
      <c r="BH2565" s="10"/>
      <c r="BI2565" s="10"/>
      <c r="BL2565" s="10"/>
      <c r="BM2565" s="10"/>
      <c r="BN2565" s="10"/>
      <c r="BO2565" s="10"/>
      <c r="BP2565" s="10"/>
      <c r="BQ2565" s="10"/>
      <c r="BR2565" s="10"/>
      <c r="BU2565" s="66"/>
    </row>
    <row r="2566" spans="22:73" s="6" customFormat="1" x14ac:dyDescent="0.3">
      <c r="V2566" s="21"/>
      <c r="W2566" s="22"/>
      <c r="X2566" s="22"/>
      <c r="Y2566" s="22"/>
      <c r="Z2566" s="22"/>
      <c r="AA2566" s="22"/>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C2566" s="10"/>
      <c r="BD2566" s="10"/>
      <c r="BE2566" s="10"/>
      <c r="BF2566" s="10"/>
      <c r="BG2566" s="10"/>
      <c r="BH2566" s="10"/>
      <c r="BI2566" s="10"/>
      <c r="BL2566" s="10"/>
      <c r="BM2566" s="10"/>
      <c r="BN2566" s="10"/>
      <c r="BO2566" s="10"/>
      <c r="BP2566" s="10"/>
      <c r="BQ2566" s="10"/>
      <c r="BR2566" s="10"/>
      <c r="BU2566" s="66"/>
    </row>
    <row r="2567" spans="22:73" s="6" customFormat="1" x14ac:dyDescent="0.3">
      <c r="V2567" s="21"/>
      <c r="W2567" s="22"/>
      <c r="X2567" s="22"/>
      <c r="Y2567" s="22"/>
      <c r="Z2567" s="22"/>
      <c r="AA2567" s="22"/>
      <c r="AB2567" s="10"/>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C2567" s="10"/>
      <c r="BD2567" s="10"/>
      <c r="BE2567" s="10"/>
      <c r="BF2567" s="10"/>
      <c r="BG2567" s="10"/>
      <c r="BH2567" s="10"/>
      <c r="BI2567" s="10"/>
      <c r="BL2567" s="10"/>
      <c r="BM2567" s="10"/>
      <c r="BN2567" s="10"/>
      <c r="BO2567" s="10"/>
      <c r="BP2567" s="10"/>
      <c r="BQ2567" s="10"/>
      <c r="BR2567" s="10"/>
      <c r="BU2567" s="66"/>
    </row>
    <row r="2568" spans="22:73" s="6" customFormat="1" x14ac:dyDescent="0.3">
      <c r="V2568" s="21"/>
      <c r="W2568" s="22"/>
      <c r="X2568" s="22"/>
      <c r="Y2568" s="22"/>
      <c r="Z2568" s="22"/>
      <c r="AA2568" s="22"/>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C2568" s="10"/>
      <c r="BD2568" s="10"/>
      <c r="BE2568" s="10"/>
      <c r="BF2568" s="10"/>
      <c r="BG2568" s="10"/>
      <c r="BH2568" s="10"/>
      <c r="BI2568" s="10"/>
      <c r="BL2568" s="10"/>
      <c r="BM2568" s="10"/>
      <c r="BN2568" s="10"/>
      <c r="BO2568" s="10"/>
      <c r="BP2568" s="10"/>
      <c r="BQ2568" s="10"/>
      <c r="BR2568" s="10"/>
      <c r="BU2568" s="66"/>
    </row>
    <row r="2569" spans="22:73" s="6" customFormat="1" x14ac:dyDescent="0.3">
      <c r="V2569" s="21"/>
      <c r="W2569" s="22"/>
      <c r="X2569" s="22"/>
      <c r="Y2569" s="22"/>
      <c r="Z2569" s="22"/>
      <c r="AA2569" s="22"/>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C2569" s="10"/>
      <c r="BD2569" s="10"/>
      <c r="BE2569" s="10"/>
      <c r="BF2569" s="10"/>
      <c r="BG2569" s="10"/>
      <c r="BH2569" s="10"/>
      <c r="BI2569" s="10"/>
      <c r="BL2569" s="10"/>
      <c r="BM2569" s="10"/>
      <c r="BN2569" s="10"/>
      <c r="BO2569" s="10"/>
      <c r="BP2569" s="10"/>
      <c r="BQ2569" s="10"/>
      <c r="BR2569" s="10"/>
      <c r="BU2569" s="66"/>
    </row>
    <row r="2570" spans="22:73" s="6" customFormat="1" x14ac:dyDescent="0.3">
      <c r="V2570" s="21"/>
      <c r="W2570" s="22"/>
      <c r="X2570" s="22"/>
      <c r="Y2570" s="22"/>
      <c r="Z2570" s="22"/>
      <c r="AA2570" s="22"/>
      <c r="AB2570" s="10"/>
      <c r="AC2570" s="10"/>
      <c r="AD2570" s="10"/>
      <c r="AE2570" s="10"/>
      <c r="AF2570" s="10"/>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C2570" s="10"/>
      <c r="BD2570" s="10"/>
      <c r="BE2570" s="10"/>
      <c r="BF2570" s="10"/>
      <c r="BG2570" s="10"/>
      <c r="BH2570" s="10"/>
      <c r="BI2570" s="10"/>
      <c r="BL2570" s="10"/>
      <c r="BM2570" s="10"/>
      <c r="BN2570" s="10"/>
      <c r="BO2570" s="10"/>
      <c r="BP2570" s="10"/>
      <c r="BQ2570" s="10"/>
      <c r="BR2570" s="10"/>
      <c r="BU2570" s="66"/>
    </row>
    <row r="2571" spans="22:73" s="6" customFormat="1" x14ac:dyDescent="0.3">
      <c r="V2571" s="21"/>
      <c r="W2571" s="22"/>
      <c r="X2571" s="22"/>
      <c r="Y2571" s="22"/>
      <c r="Z2571" s="22"/>
      <c r="AA2571" s="22"/>
      <c r="AB2571" s="10"/>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C2571" s="10"/>
      <c r="BD2571" s="10"/>
      <c r="BE2571" s="10"/>
      <c r="BF2571" s="10"/>
      <c r="BG2571" s="10"/>
      <c r="BH2571" s="10"/>
      <c r="BI2571" s="10"/>
      <c r="BL2571" s="10"/>
      <c r="BM2571" s="10"/>
      <c r="BN2571" s="10"/>
      <c r="BO2571" s="10"/>
      <c r="BP2571" s="10"/>
      <c r="BQ2571" s="10"/>
      <c r="BR2571" s="10"/>
      <c r="BU2571" s="66"/>
    </row>
    <row r="2572" spans="22:73" s="6" customFormat="1" x14ac:dyDescent="0.3">
      <c r="V2572" s="21"/>
      <c r="W2572" s="22"/>
      <c r="X2572" s="22"/>
      <c r="Y2572" s="22"/>
      <c r="Z2572" s="22"/>
      <c r="AA2572" s="22"/>
      <c r="AB2572" s="10"/>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C2572" s="10"/>
      <c r="BD2572" s="10"/>
      <c r="BE2572" s="10"/>
      <c r="BF2572" s="10"/>
      <c r="BG2572" s="10"/>
      <c r="BH2572" s="10"/>
      <c r="BI2572" s="10"/>
      <c r="BL2572" s="10"/>
      <c r="BM2572" s="10"/>
      <c r="BN2572" s="10"/>
      <c r="BO2572" s="10"/>
      <c r="BP2572" s="10"/>
      <c r="BQ2572" s="10"/>
      <c r="BR2572" s="10"/>
      <c r="BU2572" s="66"/>
    </row>
    <row r="2573" spans="22:73" s="6" customFormat="1" x14ac:dyDescent="0.3">
      <c r="V2573" s="21"/>
      <c r="W2573" s="22"/>
      <c r="X2573" s="22"/>
      <c r="Y2573" s="22"/>
      <c r="Z2573" s="22"/>
      <c r="AA2573" s="22"/>
      <c r="AB2573" s="10"/>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C2573" s="10"/>
      <c r="BD2573" s="10"/>
      <c r="BE2573" s="10"/>
      <c r="BF2573" s="10"/>
      <c r="BG2573" s="10"/>
      <c r="BH2573" s="10"/>
      <c r="BI2573" s="10"/>
      <c r="BL2573" s="10"/>
      <c r="BM2573" s="10"/>
      <c r="BN2573" s="10"/>
      <c r="BO2573" s="10"/>
      <c r="BP2573" s="10"/>
      <c r="BQ2573" s="10"/>
      <c r="BR2573" s="10"/>
      <c r="BU2573" s="66"/>
    </row>
    <row r="2574" spans="22:73" s="6" customFormat="1" x14ac:dyDescent="0.3">
      <c r="V2574" s="21"/>
      <c r="W2574" s="22"/>
      <c r="X2574" s="22"/>
      <c r="Y2574" s="22"/>
      <c r="Z2574" s="22"/>
      <c r="AA2574" s="22"/>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C2574" s="10"/>
      <c r="BD2574" s="10"/>
      <c r="BE2574" s="10"/>
      <c r="BF2574" s="10"/>
      <c r="BG2574" s="10"/>
      <c r="BH2574" s="10"/>
      <c r="BI2574" s="10"/>
      <c r="BL2574" s="10"/>
      <c r="BM2574" s="10"/>
      <c r="BN2574" s="10"/>
      <c r="BO2574" s="10"/>
      <c r="BP2574" s="10"/>
      <c r="BQ2574" s="10"/>
      <c r="BR2574" s="10"/>
      <c r="BU2574" s="66"/>
    </row>
    <row r="2575" spans="22:73" s="6" customFormat="1" x14ac:dyDescent="0.3">
      <c r="V2575" s="21"/>
      <c r="W2575" s="22"/>
      <c r="X2575" s="22"/>
      <c r="Y2575" s="22"/>
      <c r="Z2575" s="22"/>
      <c r="AA2575" s="22"/>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C2575" s="10"/>
      <c r="BD2575" s="10"/>
      <c r="BE2575" s="10"/>
      <c r="BF2575" s="10"/>
      <c r="BG2575" s="10"/>
      <c r="BH2575" s="10"/>
      <c r="BI2575" s="10"/>
      <c r="BL2575" s="10"/>
      <c r="BM2575" s="10"/>
      <c r="BN2575" s="10"/>
      <c r="BO2575" s="10"/>
      <c r="BP2575" s="10"/>
      <c r="BQ2575" s="10"/>
      <c r="BR2575" s="10"/>
      <c r="BU2575" s="66"/>
    </row>
    <row r="2576" spans="22:73" s="6" customFormat="1" x14ac:dyDescent="0.3">
      <c r="V2576" s="21"/>
      <c r="W2576" s="22"/>
      <c r="X2576" s="22"/>
      <c r="Y2576" s="22"/>
      <c r="Z2576" s="22"/>
      <c r="AA2576" s="22"/>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C2576" s="10"/>
      <c r="BD2576" s="10"/>
      <c r="BE2576" s="10"/>
      <c r="BF2576" s="10"/>
      <c r="BG2576" s="10"/>
      <c r="BH2576" s="10"/>
      <c r="BI2576" s="10"/>
      <c r="BL2576" s="10"/>
      <c r="BM2576" s="10"/>
      <c r="BN2576" s="10"/>
      <c r="BO2576" s="10"/>
      <c r="BP2576" s="10"/>
      <c r="BQ2576" s="10"/>
      <c r="BR2576" s="10"/>
      <c r="BU2576" s="66"/>
    </row>
    <row r="2577" spans="22:73" s="6" customFormat="1" x14ac:dyDescent="0.3">
      <c r="V2577" s="21"/>
      <c r="W2577" s="22"/>
      <c r="X2577" s="22"/>
      <c r="Y2577" s="22"/>
      <c r="Z2577" s="22"/>
      <c r="AA2577" s="22"/>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C2577" s="10"/>
      <c r="BD2577" s="10"/>
      <c r="BE2577" s="10"/>
      <c r="BF2577" s="10"/>
      <c r="BG2577" s="10"/>
      <c r="BH2577" s="10"/>
      <c r="BI2577" s="10"/>
      <c r="BL2577" s="10"/>
      <c r="BM2577" s="10"/>
      <c r="BN2577" s="10"/>
      <c r="BO2577" s="10"/>
      <c r="BP2577" s="10"/>
      <c r="BQ2577" s="10"/>
      <c r="BR2577" s="10"/>
      <c r="BU2577" s="66"/>
    </row>
    <row r="2578" spans="22:73" s="6" customFormat="1" x14ac:dyDescent="0.3">
      <c r="V2578" s="21"/>
      <c r="W2578" s="22"/>
      <c r="X2578" s="22"/>
      <c r="Y2578" s="22"/>
      <c r="Z2578" s="22"/>
      <c r="AA2578" s="22"/>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C2578" s="10"/>
      <c r="BD2578" s="10"/>
      <c r="BE2578" s="10"/>
      <c r="BF2578" s="10"/>
      <c r="BG2578" s="10"/>
      <c r="BH2578" s="10"/>
      <c r="BI2578" s="10"/>
      <c r="BL2578" s="10"/>
      <c r="BM2578" s="10"/>
      <c r="BN2578" s="10"/>
      <c r="BO2578" s="10"/>
      <c r="BP2578" s="10"/>
      <c r="BQ2578" s="10"/>
      <c r="BR2578" s="10"/>
      <c r="BU2578" s="66"/>
    </row>
    <row r="2579" spans="22:73" s="6" customFormat="1" x14ac:dyDescent="0.3">
      <c r="V2579" s="21"/>
      <c r="W2579" s="22"/>
      <c r="X2579" s="22"/>
      <c r="Y2579" s="22"/>
      <c r="Z2579" s="22"/>
      <c r="AA2579" s="22"/>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C2579" s="10"/>
      <c r="BD2579" s="10"/>
      <c r="BE2579" s="10"/>
      <c r="BF2579" s="10"/>
      <c r="BG2579" s="10"/>
      <c r="BH2579" s="10"/>
      <c r="BI2579" s="10"/>
      <c r="BL2579" s="10"/>
      <c r="BM2579" s="10"/>
      <c r="BN2579" s="10"/>
      <c r="BO2579" s="10"/>
      <c r="BP2579" s="10"/>
      <c r="BQ2579" s="10"/>
      <c r="BR2579" s="10"/>
      <c r="BU2579" s="66"/>
    </row>
    <row r="2580" spans="22:73" s="6" customFormat="1" x14ac:dyDescent="0.3">
      <c r="V2580" s="21"/>
      <c r="W2580" s="22"/>
      <c r="X2580" s="22"/>
      <c r="Y2580" s="22"/>
      <c r="Z2580" s="22"/>
      <c r="AA2580" s="22"/>
      <c r="AB2580" s="10"/>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C2580" s="10"/>
      <c r="BD2580" s="10"/>
      <c r="BE2580" s="10"/>
      <c r="BF2580" s="10"/>
      <c r="BG2580" s="10"/>
      <c r="BH2580" s="10"/>
      <c r="BI2580" s="10"/>
      <c r="BL2580" s="10"/>
      <c r="BM2580" s="10"/>
      <c r="BN2580" s="10"/>
      <c r="BO2580" s="10"/>
      <c r="BP2580" s="10"/>
      <c r="BQ2580" s="10"/>
      <c r="BR2580" s="10"/>
      <c r="BU2580" s="66"/>
    </row>
    <row r="2581" spans="22:73" s="6" customFormat="1" x14ac:dyDescent="0.3">
      <c r="V2581" s="21"/>
      <c r="W2581" s="22"/>
      <c r="X2581" s="22"/>
      <c r="Y2581" s="22"/>
      <c r="Z2581" s="22"/>
      <c r="AA2581" s="22"/>
      <c r="AB2581" s="10"/>
      <c r="AC2581" s="10"/>
      <c r="AD2581" s="10"/>
      <c r="AE2581" s="10"/>
      <c r="AF2581" s="10"/>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C2581" s="10"/>
      <c r="BD2581" s="10"/>
      <c r="BE2581" s="10"/>
      <c r="BF2581" s="10"/>
      <c r="BG2581" s="10"/>
      <c r="BH2581" s="10"/>
      <c r="BI2581" s="10"/>
      <c r="BL2581" s="10"/>
      <c r="BM2581" s="10"/>
      <c r="BN2581" s="10"/>
      <c r="BO2581" s="10"/>
      <c r="BP2581" s="10"/>
      <c r="BQ2581" s="10"/>
      <c r="BR2581" s="10"/>
      <c r="BU2581" s="66"/>
    </row>
    <row r="2582" spans="22:73" s="6" customFormat="1" x14ac:dyDescent="0.3">
      <c r="V2582" s="21"/>
      <c r="W2582" s="22"/>
      <c r="X2582" s="22"/>
      <c r="Y2582" s="22"/>
      <c r="Z2582" s="22"/>
      <c r="AA2582" s="22"/>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C2582" s="10"/>
      <c r="BD2582" s="10"/>
      <c r="BE2582" s="10"/>
      <c r="BF2582" s="10"/>
      <c r="BG2582" s="10"/>
      <c r="BH2582" s="10"/>
      <c r="BI2582" s="10"/>
      <c r="BL2582" s="10"/>
      <c r="BM2582" s="10"/>
      <c r="BN2582" s="10"/>
      <c r="BO2582" s="10"/>
      <c r="BP2582" s="10"/>
      <c r="BQ2582" s="10"/>
      <c r="BR2582" s="10"/>
      <c r="BU2582" s="66"/>
    </row>
    <row r="2583" spans="22:73" s="6" customFormat="1" x14ac:dyDescent="0.3">
      <c r="V2583" s="21"/>
      <c r="W2583" s="22"/>
      <c r="X2583" s="22"/>
      <c r="Y2583" s="22"/>
      <c r="Z2583" s="22"/>
      <c r="AA2583" s="22"/>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C2583" s="10"/>
      <c r="BD2583" s="10"/>
      <c r="BE2583" s="10"/>
      <c r="BF2583" s="10"/>
      <c r="BG2583" s="10"/>
      <c r="BH2583" s="10"/>
      <c r="BI2583" s="10"/>
      <c r="BL2583" s="10"/>
      <c r="BM2583" s="10"/>
      <c r="BN2583" s="10"/>
      <c r="BO2583" s="10"/>
      <c r="BP2583" s="10"/>
      <c r="BQ2583" s="10"/>
      <c r="BR2583" s="10"/>
      <c r="BU2583" s="66"/>
    </row>
    <row r="2584" spans="22:73" s="6" customFormat="1" x14ac:dyDescent="0.3">
      <c r="V2584" s="21"/>
      <c r="W2584" s="22"/>
      <c r="X2584" s="22"/>
      <c r="Y2584" s="22"/>
      <c r="Z2584" s="22"/>
      <c r="AA2584" s="22"/>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C2584" s="10"/>
      <c r="BD2584" s="10"/>
      <c r="BE2584" s="10"/>
      <c r="BF2584" s="10"/>
      <c r="BG2584" s="10"/>
      <c r="BH2584" s="10"/>
      <c r="BI2584" s="10"/>
      <c r="BL2584" s="10"/>
      <c r="BM2584" s="10"/>
      <c r="BN2584" s="10"/>
      <c r="BO2584" s="10"/>
      <c r="BP2584" s="10"/>
      <c r="BQ2584" s="10"/>
      <c r="BR2584" s="10"/>
      <c r="BU2584" s="66"/>
    </row>
    <row r="2585" spans="22:73" s="6" customFormat="1" x14ac:dyDescent="0.3">
      <c r="V2585" s="21"/>
      <c r="W2585" s="22"/>
      <c r="X2585" s="22"/>
      <c r="Y2585" s="22"/>
      <c r="Z2585" s="22"/>
      <c r="AA2585" s="22"/>
      <c r="AB2585" s="10"/>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C2585" s="10"/>
      <c r="BD2585" s="10"/>
      <c r="BE2585" s="10"/>
      <c r="BF2585" s="10"/>
      <c r="BG2585" s="10"/>
      <c r="BH2585" s="10"/>
      <c r="BI2585" s="10"/>
      <c r="BL2585" s="10"/>
      <c r="BM2585" s="10"/>
      <c r="BN2585" s="10"/>
      <c r="BO2585" s="10"/>
      <c r="BP2585" s="10"/>
      <c r="BQ2585" s="10"/>
      <c r="BR2585" s="10"/>
      <c r="BU2585" s="66"/>
    </row>
    <row r="2586" spans="22:73" s="6" customFormat="1" x14ac:dyDescent="0.3">
      <c r="V2586" s="21"/>
      <c r="W2586" s="22"/>
      <c r="X2586" s="22"/>
      <c r="Y2586" s="22"/>
      <c r="Z2586" s="22"/>
      <c r="AA2586" s="22"/>
      <c r="AB2586" s="10"/>
      <c r="AC2586" s="10"/>
      <c r="AD2586" s="10"/>
      <c r="AE2586" s="10"/>
      <c r="AF2586" s="10"/>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C2586" s="10"/>
      <c r="BD2586" s="10"/>
      <c r="BE2586" s="10"/>
      <c r="BF2586" s="10"/>
      <c r="BG2586" s="10"/>
      <c r="BH2586" s="10"/>
      <c r="BI2586" s="10"/>
      <c r="BL2586" s="10"/>
      <c r="BM2586" s="10"/>
      <c r="BN2586" s="10"/>
      <c r="BO2586" s="10"/>
      <c r="BP2586" s="10"/>
      <c r="BQ2586" s="10"/>
      <c r="BR2586" s="10"/>
      <c r="BU2586" s="66"/>
    </row>
    <row r="2587" spans="22:73" s="6" customFormat="1" x14ac:dyDescent="0.3">
      <c r="V2587" s="21"/>
      <c r="W2587" s="22"/>
      <c r="X2587" s="22"/>
      <c r="Y2587" s="22"/>
      <c r="Z2587" s="22"/>
      <c r="AA2587" s="22"/>
      <c r="AB2587" s="10"/>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C2587" s="10"/>
      <c r="BD2587" s="10"/>
      <c r="BE2587" s="10"/>
      <c r="BF2587" s="10"/>
      <c r="BG2587" s="10"/>
      <c r="BH2587" s="10"/>
      <c r="BI2587" s="10"/>
      <c r="BL2587" s="10"/>
      <c r="BM2587" s="10"/>
      <c r="BN2587" s="10"/>
      <c r="BO2587" s="10"/>
      <c r="BP2587" s="10"/>
      <c r="BQ2587" s="10"/>
      <c r="BR2587" s="10"/>
      <c r="BU2587" s="66"/>
    </row>
    <row r="2588" spans="22:73" s="6" customFormat="1" x14ac:dyDescent="0.3">
      <c r="V2588" s="21"/>
      <c r="W2588" s="22"/>
      <c r="X2588" s="22"/>
      <c r="Y2588" s="22"/>
      <c r="Z2588" s="22"/>
      <c r="AA2588" s="22"/>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C2588" s="10"/>
      <c r="BD2588" s="10"/>
      <c r="BE2588" s="10"/>
      <c r="BF2588" s="10"/>
      <c r="BG2588" s="10"/>
      <c r="BH2588" s="10"/>
      <c r="BI2588" s="10"/>
      <c r="BL2588" s="10"/>
      <c r="BM2588" s="10"/>
      <c r="BN2588" s="10"/>
      <c r="BO2588" s="10"/>
      <c r="BP2588" s="10"/>
      <c r="BQ2588" s="10"/>
      <c r="BR2588" s="10"/>
      <c r="BU2588" s="66"/>
    </row>
    <row r="2589" spans="22:73" s="6" customFormat="1" x14ac:dyDescent="0.3">
      <c r="V2589" s="21"/>
      <c r="W2589" s="22"/>
      <c r="X2589" s="22"/>
      <c r="Y2589" s="22"/>
      <c r="Z2589" s="22"/>
      <c r="AA2589" s="22"/>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C2589" s="10"/>
      <c r="BD2589" s="10"/>
      <c r="BE2589" s="10"/>
      <c r="BF2589" s="10"/>
      <c r="BG2589" s="10"/>
      <c r="BH2589" s="10"/>
      <c r="BI2589" s="10"/>
      <c r="BL2589" s="10"/>
      <c r="BM2589" s="10"/>
      <c r="BN2589" s="10"/>
      <c r="BO2589" s="10"/>
      <c r="BP2589" s="10"/>
      <c r="BQ2589" s="10"/>
      <c r="BR2589" s="10"/>
      <c r="BU2589" s="66"/>
    </row>
    <row r="2590" spans="22:73" s="6" customFormat="1" x14ac:dyDescent="0.3">
      <c r="V2590" s="21"/>
      <c r="W2590" s="22"/>
      <c r="X2590" s="22"/>
      <c r="Y2590" s="22"/>
      <c r="Z2590" s="22"/>
      <c r="AA2590" s="22"/>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C2590" s="10"/>
      <c r="BD2590" s="10"/>
      <c r="BE2590" s="10"/>
      <c r="BF2590" s="10"/>
      <c r="BG2590" s="10"/>
      <c r="BH2590" s="10"/>
      <c r="BI2590" s="10"/>
      <c r="BL2590" s="10"/>
      <c r="BM2590" s="10"/>
      <c r="BN2590" s="10"/>
      <c r="BO2590" s="10"/>
      <c r="BP2590" s="10"/>
      <c r="BQ2590" s="10"/>
      <c r="BR2590" s="10"/>
      <c r="BU2590" s="66"/>
    </row>
    <row r="2591" spans="22:73" s="6" customFormat="1" x14ac:dyDescent="0.3">
      <c r="V2591" s="21"/>
      <c r="W2591" s="22"/>
      <c r="X2591" s="22"/>
      <c r="Y2591" s="22"/>
      <c r="Z2591" s="22"/>
      <c r="AA2591" s="22"/>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C2591" s="10"/>
      <c r="BD2591" s="10"/>
      <c r="BE2591" s="10"/>
      <c r="BF2591" s="10"/>
      <c r="BG2591" s="10"/>
      <c r="BH2591" s="10"/>
      <c r="BI2591" s="10"/>
      <c r="BL2591" s="10"/>
      <c r="BM2591" s="10"/>
      <c r="BN2591" s="10"/>
      <c r="BO2591" s="10"/>
      <c r="BP2591" s="10"/>
      <c r="BQ2591" s="10"/>
      <c r="BR2591" s="10"/>
      <c r="BU2591" s="66"/>
    </row>
    <row r="2592" spans="22:73" s="6" customFormat="1" x14ac:dyDescent="0.3">
      <c r="V2592" s="21"/>
      <c r="W2592" s="22"/>
      <c r="X2592" s="22"/>
      <c r="Y2592" s="22"/>
      <c r="Z2592" s="22"/>
      <c r="AA2592" s="22"/>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C2592" s="10"/>
      <c r="BD2592" s="10"/>
      <c r="BE2592" s="10"/>
      <c r="BF2592" s="10"/>
      <c r="BG2592" s="10"/>
      <c r="BH2592" s="10"/>
      <c r="BI2592" s="10"/>
      <c r="BL2592" s="10"/>
      <c r="BM2592" s="10"/>
      <c r="BN2592" s="10"/>
      <c r="BO2592" s="10"/>
      <c r="BP2592" s="10"/>
      <c r="BQ2592" s="10"/>
      <c r="BR2592" s="10"/>
      <c r="BU2592" s="66"/>
    </row>
    <row r="2593" spans="22:73" s="6" customFormat="1" x14ac:dyDescent="0.3">
      <c r="V2593" s="21"/>
      <c r="W2593" s="22"/>
      <c r="X2593" s="22"/>
      <c r="Y2593" s="22"/>
      <c r="Z2593" s="22"/>
      <c r="AA2593" s="22"/>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C2593" s="10"/>
      <c r="BD2593" s="10"/>
      <c r="BE2593" s="10"/>
      <c r="BF2593" s="10"/>
      <c r="BG2593" s="10"/>
      <c r="BH2593" s="10"/>
      <c r="BI2593" s="10"/>
      <c r="BL2593" s="10"/>
      <c r="BM2593" s="10"/>
      <c r="BN2593" s="10"/>
      <c r="BO2593" s="10"/>
      <c r="BP2593" s="10"/>
      <c r="BQ2593" s="10"/>
      <c r="BR2593" s="10"/>
      <c r="BU2593" s="66"/>
    </row>
    <row r="2594" spans="22:73" s="6" customFormat="1" x14ac:dyDescent="0.3">
      <c r="V2594" s="21"/>
      <c r="W2594" s="22"/>
      <c r="X2594" s="22"/>
      <c r="Y2594" s="22"/>
      <c r="Z2594" s="22"/>
      <c r="AA2594" s="22"/>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C2594" s="10"/>
      <c r="BD2594" s="10"/>
      <c r="BE2594" s="10"/>
      <c r="BF2594" s="10"/>
      <c r="BG2594" s="10"/>
      <c r="BH2594" s="10"/>
      <c r="BI2594" s="10"/>
      <c r="BL2594" s="10"/>
      <c r="BM2594" s="10"/>
      <c r="BN2594" s="10"/>
      <c r="BO2594" s="10"/>
      <c r="BP2594" s="10"/>
      <c r="BQ2594" s="10"/>
      <c r="BR2594" s="10"/>
      <c r="BU2594" s="66"/>
    </row>
    <row r="2595" spans="22:73" s="6" customFormat="1" x14ac:dyDescent="0.3">
      <c r="V2595" s="21"/>
      <c r="W2595" s="22"/>
      <c r="X2595" s="22"/>
      <c r="Y2595" s="22"/>
      <c r="Z2595" s="22"/>
      <c r="AA2595" s="22"/>
      <c r="AB2595" s="10"/>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C2595" s="10"/>
      <c r="BD2595" s="10"/>
      <c r="BE2595" s="10"/>
      <c r="BF2595" s="10"/>
      <c r="BG2595" s="10"/>
      <c r="BH2595" s="10"/>
      <c r="BI2595" s="10"/>
      <c r="BL2595" s="10"/>
      <c r="BM2595" s="10"/>
      <c r="BN2595" s="10"/>
      <c r="BO2595" s="10"/>
      <c r="BP2595" s="10"/>
      <c r="BQ2595" s="10"/>
      <c r="BR2595" s="10"/>
      <c r="BU2595" s="66"/>
    </row>
    <row r="2596" spans="22:73" s="6" customFormat="1" x14ac:dyDescent="0.3">
      <c r="V2596" s="21"/>
      <c r="W2596" s="22"/>
      <c r="X2596" s="22"/>
      <c r="Y2596" s="22"/>
      <c r="Z2596" s="22"/>
      <c r="AA2596" s="22"/>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C2596" s="10"/>
      <c r="BD2596" s="10"/>
      <c r="BE2596" s="10"/>
      <c r="BF2596" s="10"/>
      <c r="BG2596" s="10"/>
      <c r="BH2596" s="10"/>
      <c r="BI2596" s="10"/>
      <c r="BL2596" s="10"/>
      <c r="BM2596" s="10"/>
      <c r="BN2596" s="10"/>
      <c r="BO2596" s="10"/>
      <c r="BP2596" s="10"/>
      <c r="BQ2596" s="10"/>
      <c r="BR2596" s="10"/>
      <c r="BU2596" s="66"/>
    </row>
    <row r="2597" spans="22:73" s="6" customFormat="1" x14ac:dyDescent="0.3">
      <c r="V2597" s="21"/>
      <c r="W2597" s="22"/>
      <c r="X2597" s="22"/>
      <c r="Y2597" s="22"/>
      <c r="Z2597" s="22"/>
      <c r="AA2597" s="22"/>
      <c r="AB2597" s="10"/>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C2597" s="10"/>
      <c r="BD2597" s="10"/>
      <c r="BE2597" s="10"/>
      <c r="BF2597" s="10"/>
      <c r="BG2597" s="10"/>
      <c r="BH2597" s="10"/>
      <c r="BI2597" s="10"/>
      <c r="BL2597" s="10"/>
      <c r="BM2597" s="10"/>
      <c r="BN2597" s="10"/>
      <c r="BO2597" s="10"/>
      <c r="BP2597" s="10"/>
      <c r="BQ2597" s="10"/>
      <c r="BR2597" s="10"/>
      <c r="BU2597" s="66"/>
    </row>
    <row r="2598" spans="22:73" s="6" customFormat="1" x14ac:dyDescent="0.3">
      <c r="V2598" s="21"/>
      <c r="W2598" s="22"/>
      <c r="X2598" s="22"/>
      <c r="Y2598" s="22"/>
      <c r="Z2598" s="22"/>
      <c r="AA2598" s="22"/>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C2598" s="10"/>
      <c r="BD2598" s="10"/>
      <c r="BE2598" s="10"/>
      <c r="BF2598" s="10"/>
      <c r="BG2598" s="10"/>
      <c r="BH2598" s="10"/>
      <c r="BI2598" s="10"/>
      <c r="BL2598" s="10"/>
      <c r="BM2598" s="10"/>
      <c r="BN2598" s="10"/>
      <c r="BO2598" s="10"/>
      <c r="BP2598" s="10"/>
      <c r="BQ2598" s="10"/>
      <c r="BR2598" s="10"/>
      <c r="BU2598" s="66"/>
    </row>
    <row r="2599" spans="22:73" s="6" customFormat="1" x14ac:dyDescent="0.3">
      <c r="V2599" s="21"/>
      <c r="W2599" s="22"/>
      <c r="X2599" s="22"/>
      <c r="Y2599" s="22"/>
      <c r="Z2599" s="22"/>
      <c r="AA2599" s="22"/>
      <c r="AB2599" s="10"/>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C2599" s="10"/>
      <c r="BD2599" s="10"/>
      <c r="BE2599" s="10"/>
      <c r="BF2599" s="10"/>
      <c r="BG2599" s="10"/>
      <c r="BH2599" s="10"/>
      <c r="BI2599" s="10"/>
      <c r="BL2599" s="10"/>
      <c r="BM2599" s="10"/>
      <c r="BN2599" s="10"/>
      <c r="BO2599" s="10"/>
      <c r="BP2599" s="10"/>
      <c r="BQ2599" s="10"/>
      <c r="BR2599" s="10"/>
      <c r="BU2599" s="66"/>
    </row>
    <row r="2600" spans="22:73" s="6" customFormat="1" x14ac:dyDescent="0.3">
      <c r="V2600" s="21"/>
      <c r="W2600" s="22"/>
      <c r="X2600" s="22"/>
      <c r="Y2600" s="22"/>
      <c r="Z2600" s="22"/>
      <c r="AA2600" s="22"/>
      <c r="AB2600" s="10"/>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C2600" s="10"/>
      <c r="BD2600" s="10"/>
      <c r="BE2600" s="10"/>
      <c r="BF2600" s="10"/>
      <c r="BG2600" s="10"/>
      <c r="BH2600" s="10"/>
      <c r="BI2600" s="10"/>
      <c r="BL2600" s="10"/>
      <c r="BM2600" s="10"/>
      <c r="BN2600" s="10"/>
      <c r="BO2600" s="10"/>
      <c r="BP2600" s="10"/>
      <c r="BQ2600" s="10"/>
      <c r="BR2600" s="10"/>
      <c r="BU2600" s="66"/>
    </row>
    <row r="2601" spans="22:73" s="6" customFormat="1" x14ac:dyDescent="0.3">
      <c r="V2601" s="21"/>
      <c r="W2601" s="22"/>
      <c r="X2601" s="22"/>
      <c r="Y2601" s="22"/>
      <c r="Z2601" s="22"/>
      <c r="AA2601" s="22"/>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C2601" s="10"/>
      <c r="BD2601" s="10"/>
      <c r="BE2601" s="10"/>
      <c r="BF2601" s="10"/>
      <c r="BG2601" s="10"/>
      <c r="BH2601" s="10"/>
      <c r="BI2601" s="10"/>
      <c r="BL2601" s="10"/>
      <c r="BM2601" s="10"/>
      <c r="BN2601" s="10"/>
      <c r="BO2601" s="10"/>
      <c r="BP2601" s="10"/>
      <c r="BQ2601" s="10"/>
      <c r="BR2601" s="10"/>
      <c r="BU2601" s="66"/>
    </row>
    <row r="2602" spans="22:73" s="6" customFormat="1" x14ac:dyDescent="0.3">
      <c r="V2602" s="21"/>
      <c r="W2602" s="22"/>
      <c r="X2602" s="22"/>
      <c r="Y2602" s="22"/>
      <c r="Z2602" s="22"/>
      <c r="AA2602" s="22"/>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C2602" s="10"/>
      <c r="BD2602" s="10"/>
      <c r="BE2602" s="10"/>
      <c r="BF2602" s="10"/>
      <c r="BG2602" s="10"/>
      <c r="BH2602" s="10"/>
      <c r="BI2602" s="10"/>
      <c r="BL2602" s="10"/>
      <c r="BM2602" s="10"/>
      <c r="BN2602" s="10"/>
      <c r="BO2602" s="10"/>
      <c r="BP2602" s="10"/>
      <c r="BQ2602" s="10"/>
      <c r="BR2602" s="10"/>
      <c r="BU2602" s="66"/>
    </row>
    <row r="2603" spans="22:73" s="6" customFormat="1" x14ac:dyDescent="0.3">
      <c r="V2603" s="21"/>
      <c r="W2603" s="22"/>
      <c r="X2603" s="22"/>
      <c r="Y2603" s="22"/>
      <c r="Z2603" s="22"/>
      <c r="AA2603" s="22"/>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C2603" s="10"/>
      <c r="BD2603" s="10"/>
      <c r="BE2603" s="10"/>
      <c r="BF2603" s="10"/>
      <c r="BG2603" s="10"/>
      <c r="BH2603" s="10"/>
      <c r="BI2603" s="10"/>
      <c r="BL2603" s="10"/>
      <c r="BM2603" s="10"/>
      <c r="BN2603" s="10"/>
      <c r="BO2603" s="10"/>
      <c r="BP2603" s="10"/>
      <c r="BQ2603" s="10"/>
      <c r="BR2603" s="10"/>
      <c r="BU2603" s="66"/>
    </row>
    <row r="2604" spans="22:73" s="6" customFormat="1" x14ac:dyDescent="0.3">
      <c r="V2604" s="21"/>
      <c r="W2604" s="22"/>
      <c r="X2604" s="22"/>
      <c r="Y2604" s="22"/>
      <c r="Z2604" s="22"/>
      <c r="AA2604" s="22"/>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C2604" s="10"/>
      <c r="BD2604" s="10"/>
      <c r="BE2604" s="10"/>
      <c r="BF2604" s="10"/>
      <c r="BG2604" s="10"/>
      <c r="BH2604" s="10"/>
      <c r="BI2604" s="10"/>
      <c r="BL2604" s="10"/>
      <c r="BM2604" s="10"/>
      <c r="BN2604" s="10"/>
      <c r="BO2604" s="10"/>
      <c r="BP2604" s="10"/>
      <c r="BQ2604" s="10"/>
      <c r="BR2604" s="10"/>
      <c r="BU2604" s="66"/>
    </row>
    <row r="2605" spans="22:73" s="6" customFormat="1" x14ac:dyDescent="0.3">
      <c r="V2605" s="21"/>
      <c r="W2605" s="22"/>
      <c r="X2605" s="22"/>
      <c r="Y2605" s="22"/>
      <c r="Z2605" s="22"/>
      <c r="AA2605" s="22"/>
      <c r="AB2605" s="10"/>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C2605" s="10"/>
      <c r="BD2605" s="10"/>
      <c r="BE2605" s="10"/>
      <c r="BF2605" s="10"/>
      <c r="BG2605" s="10"/>
      <c r="BH2605" s="10"/>
      <c r="BI2605" s="10"/>
      <c r="BL2605" s="10"/>
      <c r="BM2605" s="10"/>
      <c r="BN2605" s="10"/>
      <c r="BO2605" s="10"/>
      <c r="BP2605" s="10"/>
      <c r="BQ2605" s="10"/>
      <c r="BR2605" s="10"/>
      <c r="BU2605" s="66"/>
    </row>
    <row r="2606" spans="22:73" s="6" customFormat="1" x14ac:dyDescent="0.3">
      <c r="V2606" s="21"/>
      <c r="W2606" s="22"/>
      <c r="X2606" s="22"/>
      <c r="Y2606" s="22"/>
      <c r="Z2606" s="22"/>
      <c r="AA2606" s="22"/>
      <c r="AB2606" s="10"/>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C2606" s="10"/>
      <c r="BD2606" s="10"/>
      <c r="BE2606" s="10"/>
      <c r="BF2606" s="10"/>
      <c r="BG2606" s="10"/>
      <c r="BH2606" s="10"/>
      <c r="BI2606" s="10"/>
      <c r="BL2606" s="10"/>
      <c r="BM2606" s="10"/>
      <c r="BN2606" s="10"/>
      <c r="BO2606" s="10"/>
      <c r="BP2606" s="10"/>
      <c r="BQ2606" s="10"/>
      <c r="BR2606" s="10"/>
      <c r="BU2606" s="66"/>
    </row>
    <row r="2607" spans="22:73" s="6" customFormat="1" x14ac:dyDescent="0.3">
      <c r="V2607" s="21"/>
      <c r="W2607" s="22"/>
      <c r="X2607" s="22"/>
      <c r="Y2607" s="22"/>
      <c r="Z2607" s="22"/>
      <c r="AA2607" s="22"/>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C2607" s="10"/>
      <c r="BD2607" s="10"/>
      <c r="BE2607" s="10"/>
      <c r="BF2607" s="10"/>
      <c r="BG2607" s="10"/>
      <c r="BH2607" s="10"/>
      <c r="BI2607" s="10"/>
      <c r="BL2607" s="10"/>
      <c r="BM2607" s="10"/>
      <c r="BN2607" s="10"/>
      <c r="BO2607" s="10"/>
      <c r="BP2607" s="10"/>
      <c r="BQ2607" s="10"/>
      <c r="BR2607" s="10"/>
      <c r="BU2607" s="66"/>
    </row>
    <row r="2608" spans="22:73" s="6" customFormat="1" x14ac:dyDescent="0.3">
      <c r="V2608" s="21"/>
      <c r="W2608" s="22"/>
      <c r="X2608" s="22"/>
      <c r="Y2608" s="22"/>
      <c r="Z2608" s="22"/>
      <c r="AA2608" s="22"/>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C2608" s="10"/>
      <c r="BD2608" s="10"/>
      <c r="BE2608" s="10"/>
      <c r="BF2608" s="10"/>
      <c r="BG2608" s="10"/>
      <c r="BH2608" s="10"/>
      <c r="BI2608" s="10"/>
      <c r="BL2608" s="10"/>
      <c r="BM2608" s="10"/>
      <c r="BN2608" s="10"/>
      <c r="BO2608" s="10"/>
      <c r="BP2608" s="10"/>
      <c r="BQ2608" s="10"/>
      <c r="BR2608" s="10"/>
      <c r="BU2608" s="66"/>
    </row>
    <row r="2609" spans="22:73" s="6" customFormat="1" x14ac:dyDescent="0.3">
      <c r="V2609" s="21"/>
      <c r="W2609" s="22"/>
      <c r="X2609" s="22"/>
      <c r="Y2609" s="22"/>
      <c r="Z2609" s="22"/>
      <c r="AA2609" s="22"/>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C2609" s="10"/>
      <c r="BD2609" s="10"/>
      <c r="BE2609" s="10"/>
      <c r="BF2609" s="10"/>
      <c r="BG2609" s="10"/>
      <c r="BH2609" s="10"/>
      <c r="BI2609" s="10"/>
      <c r="BL2609" s="10"/>
      <c r="BM2609" s="10"/>
      <c r="BN2609" s="10"/>
      <c r="BO2609" s="10"/>
      <c r="BP2609" s="10"/>
      <c r="BQ2609" s="10"/>
      <c r="BR2609" s="10"/>
      <c r="BU2609" s="66"/>
    </row>
    <row r="2610" spans="22:73" s="6" customFormat="1" x14ac:dyDescent="0.3">
      <c r="V2610" s="21"/>
      <c r="W2610" s="22"/>
      <c r="X2610" s="22"/>
      <c r="Y2610" s="22"/>
      <c r="Z2610" s="22"/>
      <c r="AA2610" s="22"/>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C2610" s="10"/>
      <c r="BD2610" s="10"/>
      <c r="BE2610" s="10"/>
      <c r="BF2610" s="10"/>
      <c r="BG2610" s="10"/>
      <c r="BH2610" s="10"/>
      <c r="BI2610" s="10"/>
      <c r="BL2610" s="10"/>
      <c r="BM2610" s="10"/>
      <c r="BN2610" s="10"/>
      <c r="BO2610" s="10"/>
      <c r="BP2610" s="10"/>
      <c r="BQ2610" s="10"/>
      <c r="BR2610" s="10"/>
      <c r="BU2610" s="66"/>
    </row>
    <row r="2611" spans="22:73" s="6" customFormat="1" x14ac:dyDescent="0.3">
      <c r="V2611" s="21"/>
      <c r="W2611" s="22"/>
      <c r="X2611" s="22"/>
      <c r="Y2611" s="22"/>
      <c r="Z2611" s="22"/>
      <c r="AA2611" s="22"/>
      <c r="AB2611" s="10"/>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C2611" s="10"/>
      <c r="BD2611" s="10"/>
      <c r="BE2611" s="10"/>
      <c r="BF2611" s="10"/>
      <c r="BG2611" s="10"/>
      <c r="BH2611" s="10"/>
      <c r="BI2611" s="10"/>
      <c r="BL2611" s="10"/>
      <c r="BM2611" s="10"/>
      <c r="BN2611" s="10"/>
      <c r="BO2611" s="10"/>
      <c r="BP2611" s="10"/>
      <c r="BQ2611" s="10"/>
      <c r="BR2611" s="10"/>
      <c r="BU2611" s="66"/>
    </row>
    <row r="2612" spans="22:73" s="6" customFormat="1" x14ac:dyDescent="0.3">
      <c r="V2612" s="21"/>
      <c r="W2612" s="22"/>
      <c r="X2612" s="22"/>
      <c r="Y2612" s="22"/>
      <c r="Z2612" s="22"/>
      <c r="AA2612" s="22"/>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C2612" s="10"/>
      <c r="BD2612" s="10"/>
      <c r="BE2612" s="10"/>
      <c r="BF2612" s="10"/>
      <c r="BG2612" s="10"/>
      <c r="BH2612" s="10"/>
      <c r="BI2612" s="10"/>
      <c r="BL2612" s="10"/>
      <c r="BM2612" s="10"/>
      <c r="BN2612" s="10"/>
      <c r="BO2612" s="10"/>
      <c r="BP2612" s="10"/>
      <c r="BQ2612" s="10"/>
      <c r="BR2612" s="10"/>
      <c r="BU2612" s="66"/>
    </row>
    <row r="2613" spans="22:73" s="6" customFormat="1" x14ac:dyDescent="0.3">
      <c r="V2613" s="21"/>
      <c r="W2613" s="22"/>
      <c r="X2613" s="22"/>
      <c r="Y2613" s="22"/>
      <c r="Z2613" s="22"/>
      <c r="AA2613" s="22"/>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C2613" s="10"/>
      <c r="BD2613" s="10"/>
      <c r="BE2613" s="10"/>
      <c r="BF2613" s="10"/>
      <c r="BG2613" s="10"/>
      <c r="BH2613" s="10"/>
      <c r="BI2613" s="10"/>
      <c r="BL2613" s="10"/>
      <c r="BM2613" s="10"/>
      <c r="BN2613" s="10"/>
      <c r="BO2613" s="10"/>
      <c r="BP2613" s="10"/>
      <c r="BQ2613" s="10"/>
      <c r="BR2613" s="10"/>
      <c r="BU2613" s="66"/>
    </row>
    <row r="2614" spans="22:73" s="6" customFormat="1" x14ac:dyDescent="0.3">
      <c r="V2614" s="21"/>
      <c r="W2614" s="22"/>
      <c r="X2614" s="22"/>
      <c r="Y2614" s="22"/>
      <c r="Z2614" s="22"/>
      <c r="AA2614" s="22"/>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C2614" s="10"/>
      <c r="BD2614" s="10"/>
      <c r="BE2614" s="10"/>
      <c r="BF2614" s="10"/>
      <c r="BG2614" s="10"/>
      <c r="BH2614" s="10"/>
      <c r="BI2614" s="10"/>
      <c r="BL2614" s="10"/>
      <c r="BM2614" s="10"/>
      <c r="BN2614" s="10"/>
      <c r="BO2614" s="10"/>
      <c r="BP2614" s="10"/>
      <c r="BQ2614" s="10"/>
      <c r="BR2614" s="10"/>
      <c r="BU2614" s="66"/>
    </row>
    <row r="2615" spans="22:73" s="6" customFormat="1" x14ac:dyDescent="0.3">
      <c r="V2615" s="21"/>
      <c r="W2615" s="22"/>
      <c r="X2615" s="22"/>
      <c r="Y2615" s="22"/>
      <c r="Z2615" s="22"/>
      <c r="AA2615" s="22"/>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C2615" s="10"/>
      <c r="BD2615" s="10"/>
      <c r="BE2615" s="10"/>
      <c r="BF2615" s="10"/>
      <c r="BG2615" s="10"/>
      <c r="BH2615" s="10"/>
      <c r="BI2615" s="10"/>
      <c r="BL2615" s="10"/>
      <c r="BM2615" s="10"/>
      <c r="BN2615" s="10"/>
      <c r="BO2615" s="10"/>
      <c r="BP2615" s="10"/>
      <c r="BQ2615" s="10"/>
      <c r="BR2615" s="10"/>
      <c r="BU2615" s="66"/>
    </row>
    <row r="2616" spans="22:73" s="6" customFormat="1" x14ac:dyDescent="0.3">
      <c r="V2616" s="21"/>
      <c r="W2616" s="22"/>
      <c r="X2616" s="22"/>
      <c r="Y2616" s="22"/>
      <c r="Z2616" s="22"/>
      <c r="AA2616" s="22"/>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C2616" s="10"/>
      <c r="BD2616" s="10"/>
      <c r="BE2616" s="10"/>
      <c r="BF2616" s="10"/>
      <c r="BG2616" s="10"/>
      <c r="BH2616" s="10"/>
      <c r="BI2616" s="10"/>
      <c r="BL2616" s="10"/>
      <c r="BM2616" s="10"/>
      <c r="BN2616" s="10"/>
      <c r="BO2616" s="10"/>
      <c r="BP2616" s="10"/>
      <c r="BQ2616" s="10"/>
      <c r="BR2616" s="10"/>
      <c r="BU2616" s="66"/>
    </row>
    <row r="2617" spans="22:73" s="6" customFormat="1" x14ac:dyDescent="0.3">
      <c r="V2617" s="21"/>
      <c r="W2617" s="22"/>
      <c r="X2617" s="22"/>
      <c r="Y2617" s="22"/>
      <c r="Z2617" s="22"/>
      <c r="AA2617" s="22"/>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C2617" s="10"/>
      <c r="BD2617" s="10"/>
      <c r="BE2617" s="10"/>
      <c r="BF2617" s="10"/>
      <c r="BG2617" s="10"/>
      <c r="BH2617" s="10"/>
      <c r="BI2617" s="10"/>
      <c r="BL2617" s="10"/>
      <c r="BM2617" s="10"/>
      <c r="BN2617" s="10"/>
      <c r="BO2617" s="10"/>
      <c r="BP2617" s="10"/>
      <c r="BQ2617" s="10"/>
      <c r="BR2617" s="10"/>
      <c r="BU2617" s="66"/>
    </row>
    <row r="2618" spans="22:73" s="6" customFormat="1" x14ac:dyDescent="0.3">
      <c r="V2618" s="21"/>
      <c r="W2618" s="22"/>
      <c r="X2618" s="22"/>
      <c r="Y2618" s="22"/>
      <c r="Z2618" s="22"/>
      <c r="AA2618" s="22"/>
      <c r="AB2618" s="10"/>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C2618" s="10"/>
      <c r="BD2618" s="10"/>
      <c r="BE2618" s="10"/>
      <c r="BF2618" s="10"/>
      <c r="BG2618" s="10"/>
      <c r="BH2618" s="10"/>
      <c r="BI2618" s="10"/>
      <c r="BL2618" s="10"/>
      <c r="BM2618" s="10"/>
      <c r="BN2618" s="10"/>
      <c r="BO2618" s="10"/>
      <c r="BP2618" s="10"/>
      <c r="BQ2618" s="10"/>
      <c r="BR2618" s="10"/>
      <c r="BU2618" s="66"/>
    </row>
    <row r="2619" spans="22:73" s="6" customFormat="1" x14ac:dyDescent="0.3">
      <c r="V2619" s="21"/>
      <c r="W2619" s="22"/>
      <c r="X2619" s="22"/>
      <c r="Y2619" s="22"/>
      <c r="Z2619" s="22"/>
      <c r="AA2619" s="22"/>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C2619" s="10"/>
      <c r="BD2619" s="10"/>
      <c r="BE2619" s="10"/>
      <c r="BF2619" s="10"/>
      <c r="BG2619" s="10"/>
      <c r="BH2619" s="10"/>
      <c r="BI2619" s="10"/>
      <c r="BL2619" s="10"/>
      <c r="BM2619" s="10"/>
      <c r="BN2619" s="10"/>
      <c r="BO2619" s="10"/>
      <c r="BP2619" s="10"/>
      <c r="BQ2619" s="10"/>
      <c r="BR2619" s="10"/>
      <c r="BU2619" s="66"/>
    </row>
    <row r="2620" spans="22:73" s="6" customFormat="1" x14ac:dyDescent="0.3">
      <c r="V2620" s="21"/>
      <c r="W2620" s="22"/>
      <c r="X2620" s="22"/>
      <c r="Y2620" s="22"/>
      <c r="Z2620" s="22"/>
      <c r="AA2620" s="22"/>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C2620" s="10"/>
      <c r="BD2620" s="10"/>
      <c r="BE2620" s="10"/>
      <c r="BF2620" s="10"/>
      <c r="BG2620" s="10"/>
      <c r="BH2620" s="10"/>
      <c r="BI2620" s="10"/>
      <c r="BL2620" s="10"/>
      <c r="BM2620" s="10"/>
      <c r="BN2620" s="10"/>
      <c r="BO2620" s="10"/>
      <c r="BP2620" s="10"/>
      <c r="BQ2620" s="10"/>
      <c r="BR2620" s="10"/>
      <c r="BU2620" s="66"/>
    </row>
    <row r="2621" spans="22:73" s="6" customFormat="1" x14ac:dyDescent="0.3">
      <c r="V2621" s="21"/>
      <c r="W2621" s="22"/>
      <c r="X2621" s="22"/>
      <c r="Y2621" s="22"/>
      <c r="Z2621" s="22"/>
      <c r="AA2621" s="22"/>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C2621" s="10"/>
      <c r="BD2621" s="10"/>
      <c r="BE2621" s="10"/>
      <c r="BF2621" s="10"/>
      <c r="BG2621" s="10"/>
      <c r="BH2621" s="10"/>
      <c r="BI2621" s="10"/>
      <c r="BL2621" s="10"/>
      <c r="BM2621" s="10"/>
      <c r="BN2621" s="10"/>
      <c r="BO2621" s="10"/>
      <c r="BP2621" s="10"/>
      <c r="BQ2621" s="10"/>
      <c r="BR2621" s="10"/>
      <c r="BU2621" s="66"/>
    </row>
    <row r="2622" spans="22:73" s="6" customFormat="1" x14ac:dyDescent="0.3">
      <c r="V2622" s="21"/>
      <c r="W2622" s="22"/>
      <c r="X2622" s="22"/>
      <c r="Y2622" s="22"/>
      <c r="Z2622" s="22"/>
      <c r="AA2622" s="22"/>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C2622" s="10"/>
      <c r="BD2622" s="10"/>
      <c r="BE2622" s="10"/>
      <c r="BF2622" s="10"/>
      <c r="BG2622" s="10"/>
      <c r="BH2622" s="10"/>
      <c r="BI2622" s="10"/>
      <c r="BL2622" s="10"/>
      <c r="BM2622" s="10"/>
      <c r="BN2622" s="10"/>
      <c r="BO2622" s="10"/>
      <c r="BP2622" s="10"/>
      <c r="BQ2622" s="10"/>
      <c r="BR2622" s="10"/>
      <c r="BU2622" s="66"/>
    </row>
    <row r="2623" spans="22:73" s="6" customFormat="1" x14ac:dyDescent="0.3">
      <c r="V2623" s="21"/>
      <c r="W2623" s="22"/>
      <c r="X2623" s="22"/>
      <c r="Y2623" s="22"/>
      <c r="Z2623" s="22"/>
      <c r="AA2623" s="22"/>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C2623" s="10"/>
      <c r="BD2623" s="10"/>
      <c r="BE2623" s="10"/>
      <c r="BF2623" s="10"/>
      <c r="BG2623" s="10"/>
      <c r="BH2623" s="10"/>
      <c r="BI2623" s="10"/>
      <c r="BL2623" s="10"/>
      <c r="BM2623" s="10"/>
      <c r="BN2623" s="10"/>
      <c r="BO2623" s="10"/>
      <c r="BP2623" s="10"/>
      <c r="BQ2623" s="10"/>
      <c r="BR2623" s="10"/>
      <c r="BU2623" s="66"/>
    </row>
    <row r="2624" spans="22:73" s="6" customFormat="1" x14ac:dyDescent="0.3">
      <c r="V2624" s="21"/>
      <c r="W2624" s="22"/>
      <c r="X2624" s="22"/>
      <c r="Y2624" s="22"/>
      <c r="Z2624" s="22"/>
      <c r="AA2624" s="22"/>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C2624" s="10"/>
      <c r="BD2624" s="10"/>
      <c r="BE2624" s="10"/>
      <c r="BF2624" s="10"/>
      <c r="BG2624" s="10"/>
      <c r="BH2624" s="10"/>
      <c r="BI2624" s="10"/>
      <c r="BL2624" s="10"/>
      <c r="BM2624" s="10"/>
      <c r="BN2624" s="10"/>
      <c r="BO2624" s="10"/>
      <c r="BP2624" s="10"/>
      <c r="BQ2624" s="10"/>
      <c r="BR2624" s="10"/>
      <c r="BU2624" s="66"/>
    </row>
    <row r="2625" spans="22:73" s="6" customFormat="1" x14ac:dyDescent="0.3">
      <c r="V2625" s="21"/>
      <c r="W2625" s="22"/>
      <c r="X2625" s="22"/>
      <c r="Y2625" s="22"/>
      <c r="Z2625" s="22"/>
      <c r="AA2625" s="22"/>
      <c r="AB2625" s="10"/>
      <c r="AC2625" s="10"/>
      <c r="AD2625" s="10"/>
      <c r="AE2625" s="10"/>
      <c r="AF2625" s="10"/>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C2625" s="10"/>
      <c r="BD2625" s="10"/>
      <c r="BE2625" s="10"/>
      <c r="BF2625" s="10"/>
      <c r="BG2625" s="10"/>
      <c r="BH2625" s="10"/>
      <c r="BI2625" s="10"/>
      <c r="BL2625" s="10"/>
      <c r="BM2625" s="10"/>
      <c r="BN2625" s="10"/>
      <c r="BO2625" s="10"/>
      <c r="BP2625" s="10"/>
      <c r="BQ2625" s="10"/>
      <c r="BR2625" s="10"/>
      <c r="BU2625" s="66"/>
    </row>
    <row r="2626" spans="22:73" s="6" customFormat="1" x14ac:dyDescent="0.3">
      <c r="V2626" s="21"/>
      <c r="W2626" s="22"/>
      <c r="X2626" s="22"/>
      <c r="Y2626" s="22"/>
      <c r="Z2626" s="22"/>
      <c r="AA2626" s="22"/>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C2626" s="10"/>
      <c r="BD2626" s="10"/>
      <c r="BE2626" s="10"/>
      <c r="BF2626" s="10"/>
      <c r="BG2626" s="10"/>
      <c r="BH2626" s="10"/>
      <c r="BI2626" s="10"/>
      <c r="BL2626" s="10"/>
      <c r="BM2626" s="10"/>
      <c r="BN2626" s="10"/>
      <c r="BO2626" s="10"/>
      <c r="BP2626" s="10"/>
      <c r="BQ2626" s="10"/>
      <c r="BR2626" s="10"/>
      <c r="BU2626" s="66"/>
    </row>
    <row r="2627" spans="22:73" s="6" customFormat="1" x14ac:dyDescent="0.3">
      <c r="V2627" s="21"/>
      <c r="W2627" s="22"/>
      <c r="X2627" s="22"/>
      <c r="Y2627" s="22"/>
      <c r="Z2627" s="22"/>
      <c r="AA2627" s="22"/>
      <c r="AB2627" s="10"/>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C2627" s="10"/>
      <c r="BD2627" s="10"/>
      <c r="BE2627" s="10"/>
      <c r="BF2627" s="10"/>
      <c r="BG2627" s="10"/>
      <c r="BH2627" s="10"/>
      <c r="BI2627" s="10"/>
      <c r="BL2627" s="10"/>
      <c r="BM2627" s="10"/>
      <c r="BN2627" s="10"/>
      <c r="BO2627" s="10"/>
      <c r="BP2627" s="10"/>
      <c r="BQ2627" s="10"/>
      <c r="BR2627" s="10"/>
      <c r="BU2627" s="66"/>
    </row>
    <row r="2628" spans="22:73" s="6" customFormat="1" x14ac:dyDescent="0.3">
      <c r="V2628" s="21"/>
      <c r="W2628" s="22"/>
      <c r="X2628" s="22"/>
      <c r="Y2628" s="22"/>
      <c r="Z2628" s="22"/>
      <c r="AA2628" s="22"/>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C2628" s="10"/>
      <c r="BD2628" s="10"/>
      <c r="BE2628" s="10"/>
      <c r="BF2628" s="10"/>
      <c r="BG2628" s="10"/>
      <c r="BH2628" s="10"/>
      <c r="BI2628" s="10"/>
      <c r="BL2628" s="10"/>
      <c r="BM2628" s="10"/>
      <c r="BN2628" s="10"/>
      <c r="BO2628" s="10"/>
      <c r="BP2628" s="10"/>
      <c r="BQ2628" s="10"/>
      <c r="BR2628" s="10"/>
      <c r="BU2628" s="66"/>
    </row>
    <row r="2629" spans="22:73" s="6" customFormat="1" x14ac:dyDescent="0.3">
      <c r="V2629" s="21"/>
      <c r="W2629" s="22"/>
      <c r="X2629" s="22"/>
      <c r="Y2629" s="22"/>
      <c r="Z2629" s="22"/>
      <c r="AA2629" s="22"/>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C2629" s="10"/>
      <c r="BD2629" s="10"/>
      <c r="BE2629" s="10"/>
      <c r="BF2629" s="10"/>
      <c r="BG2629" s="10"/>
      <c r="BH2629" s="10"/>
      <c r="BI2629" s="10"/>
      <c r="BL2629" s="10"/>
      <c r="BM2629" s="10"/>
      <c r="BN2629" s="10"/>
      <c r="BO2629" s="10"/>
      <c r="BP2629" s="10"/>
      <c r="BQ2629" s="10"/>
      <c r="BR2629" s="10"/>
      <c r="BU2629" s="66"/>
    </row>
    <row r="2630" spans="22:73" s="6" customFormat="1" x14ac:dyDescent="0.3">
      <c r="V2630" s="21"/>
      <c r="W2630" s="22"/>
      <c r="X2630" s="22"/>
      <c r="Y2630" s="22"/>
      <c r="Z2630" s="22"/>
      <c r="AA2630" s="22"/>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C2630" s="10"/>
      <c r="BD2630" s="10"/>
      <c r="BE2630" s="10"/>
      <c r="BF2630" s="10"/>
      <c r="BG2630" s="10"/>
      <c r="BH2630" s="10"/>
      <c r="BI2630" s="10"/>
      <c r="BL2630" s="10"/>
      <c r="BM2630" s="10"/>
      <c r="BN2630" s="10"/>
      <c r="BO2630" s="10"/>
      <c r="BP2630" s="10"/>
      <c r="BQ2630" s="10"/>
      <c r="BR2630" s="10"/>
      <c r="BU2630" s="66"/>
    </row>
    <row r="2631" spans="22:73" s="6" customFormat="1" x14ac:dyDescent="0.3">
      <c r="V2631" s="21"/>
      <c r="W2631" s="22"/>
      <c r="X2631" s="22"/>
      <c r="Y2631" s="22"/>
      <c r="Z2631" s="22"/>
      <c r="AA2631" s="22"/>
      <c r="AB2631" s="10"/>
      <c r="AC2631" s="10"/>
      <c r="AD2631" s="10"/>
      <c r="AE2631" s="10"/>
      <c r="AF2631" s="10"/>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C2631" s="10"/>
      <c r="BD2631" s="10"/>
      <c r="BE2631" s="10"/>
      <c r="BF2631" s="10"/>
      <c r="BG2631" s="10"/>
      <c r="BH2631" s="10"/>
      <c r="BI2631" s="10"/>
      <c r="BL2631" s="10"/>
      <c r="BM2631" s="10"/>
      <c r="BN2631" s="10"/>
      <c r="BO2631" s="10"/>
      <c r="BP2631" s="10"/>
      <c r="BQ2631" s="10"/>
      <c r="BR2631" s="10"/>
      <c r="BU2631" s="66"/>
    </row>
    <row r="2632" spans="22:73" s="6" customFormat="1" x14ac:dyDescent="0.3">
      <c r="V2632" s="21"/>
      <c r="W2632" s="22"/>
      <c r="X2632" s="22"/>
      <c r="Y2632" s="22"/>
      <c r="Z2632" s="22"/>
      <c r="AA2632" s="22"/>
      <c r="AB2632" s="10"/>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C2632" s="10"/>
      <c r="BD2632" s="10"/>
      <c r="BE2632" s="10"/>
      <c r="BF2632" s="10"/>
      <c r="BG2632" s="10"/>
      <c r="BH2632" s="10"/>
      <c r="BI2632" s="10"/>
      <c r="BL2632" s="10"/>
      <c r="BM2632" s="10"/>
      <c r="BN2632" s="10"/>
      <c r="BO2632" s="10"/>
      <c r="BP2632" s="10"/>
      <c r="BQ2632" s="10"/>
      <c r="BR2632" s="10"/>
      <c r="BU2632" s="66"/>
    </row>
    <row r="2633" spans="22:73" s="6" customFormat="1" x14ac:dyDescent="0.3">
      <c r="V2633" s="21"/>
      <c r="W2633" s="22"/>
      <c r="X2633" s="22"/>
      <c r="Y2633" s="22"/>
      <c r="Z2633" s="22"/>
      <c r="AA2633" s="22"/>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C2633" s="10"/>
      <c r="BD2633" s="10"/>
      <c r="BE2633" s="10"/>
      <c r="BF2633" s="10"/>
      <c r="BG2633" s="10"/>
      <c r="BH2633" s="10"/>
      <c r="BI2633" s="10"/>
      <c r="BL2633" s="10"/>
      <c r="BM2633" s="10"/>
      <c r="BN2633" s="10"/>
      <c r="BO2633" s="10"/>
      <c r="BP2633" s="10"/>
      <c r="BQ2633" s="10"/>
      <c r="BR2633" s="10"/>
      <c r="BU2633" s="66"/>
    </row>
    <row r="2634" spans="22:73" s="6" customFormat="1" x14ac:dyDescent="0.3">
      <c r="V2634" s="21"/>
      <c r="W2634" s="22"/>
      <c r="X2634" s="22"/>
      <c r="Y2634" s="22"/>
      <c r="Z2634" s="22"/>
      <c r="AA2634" s="22"/>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C2634" s="10"/>
      <c r="BD2634" s="10"/>
      <c r="BE2634" s="10"/>
      <c r="BF2634" s="10"/>
      <c r="BG2634" s="10"/>
      <c r="BH2634" s="10"/>
      <c r="BI2634" s="10"/>
      <c r="BL2634" s="10"/>
      <c r="BM2634" s="10"/>
      <c r="BN2634" s="10"/>
      <c r="BO2634" s="10"/>
      <c r="BP2634" s="10"/>
      <c r="BQ2634" s="10"/>
      <c r="BR2634" s="10"/>
      <c r="BU2634" s="66"/>
    </row>
    <row r="2635" spans="22:73" s="6" customFormat="1" x14ac:dyDescent="0.3">
      <c r="V2635" s="21"/>
      <c r="W2635" s="22"/>
      <c r="X2635" s="22"/>
      <c r="Y2635" s="22"/>
      <c r="Z2635" s="22"/>
      <c r="AA2635" s="22"/>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C2635" s="10"/>
      <c r="BD2635" s="10"/>
      <c r="BE2635" s="10"/>
      <c r="BF2635" s="10"/>
      <c r="BG2635" s="10"/>
      <c r="BH2635" s="10"/>
      <c r="BI2635" s="10"/>
      <c r="BL2635" s="10"/>
      <c r="BM2635" s="10"/>
      <c r="BN2635" s="10"/>
      <c r="BO2635" s="10"/>
      <c r="BP2635" s="10"/>
      <c r="BQ2635" s="10"/>
      <c r="BR2635" s="10"/>
      <c r="BU2635" s="66"/>
    </row>
    <row r="2636" spans="22:73" s="6" customFormat="1" x14ac:dyDescent="0.3">
      <c r="V2636" s="21"/>
      <c r="W2636" s="22"/>
      <c r="X2636" s="22"/>
      <c r="Y2636" s="22"/>
      <c r="Z2636" s="22"/>
      <c r="AA2636" s="22"/>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C2636" s="10"/>
      <c r="BD2636" s="10"/>
      <c r="BE2636" s="10"/>
      <c r="BF2636" s="10"/>
      <c r="BG2636" s="10"/>
      <c r="BH2636" s="10"/>
      <c r="BI2636" s="10"/>
      <c r="BL2636" s="10"/>
      <c r="BM2636" s="10"/>
      <c r="BN2636" s="10"/>
      <c r="BO2636" s="10"/>
      <c r="BP2636" s="10"/>
      <c r="BQ2636" s="10"/>
      <c r="BR2636" s="10"/>
      <c r="BU2636" s="66"/>
    </row>
    <row r="2637" spans="22:73" s="6" customFormat="1" x14ac:dyDescent="0.3">
      <c r="V2637" s="21"/>
      <c r="W2637" s="22"/>
      <c r="X2637" s="22"/>
      <c r="Y2637" s="22"/>
      <c r="Z2637" s="22"/>
      <c r="AA2637" s="22"/>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C2637" s="10"/>
      <c r="BD2637" s="10"/>
      <c r="BE2637" s="10"/>
      <c r="BF2637" s="10"/>
      <c r="BG2637" s="10"/>
      <c r="BH2637" s="10"/>
      <c r="BI2637" s="10"/>
      <c r="BL2637" s="10"/>
      <c r="BM2637" s="10"/>
      <c r="BN2637" s="10"/>
      <c r="BO2637" s="10"/>
      <c r="BP2637" s="10"/>
      <c r="BQ2637" s="10"/>
      <c r="BR2637" s="10"/>
      <c r="BU2637" s="66"/>
    </row>
    <row r="2638" spans="22:73" s="6" customFormat="1" x14ac:dyDescent="0.3">
      <c r="V2638" s="21"/>
      <c r="W2638" s="22"/>
      <c r="X2638" s="22"/>
      <c r="Y2638" s="22"/>
      <c r="Z2638" s="22"/>
      <c r="AA2638" s="22"/>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C2638" s="10"/>
      <c r="BD2638" s="10"/>
      <c r="BE2638" s="10"/>
      <c r="BF2638" s="10"/>
      <c r="BG2638" s="10"/>
      <c r="BH2638" s="10"/>
      <c r="BI2638" s="10"/>
      <c r="BL2638" s="10"/>
      <c r="BM2638" s="10"/>
      <c r="BN2638" s="10"/>
      <c r="BO2638" s="10"/>
      <c r="BP2638" s="10"/>
      <c r="BQ2638" s="10"/>
      <c r="BR2638" s="10"/>
      <c r="BU2638" s="66"/>
    </row>
    <row r="2639" spans="22:73" s="6" customFormat="1" x14ac:dyDescent="0.3">
      <c r="V2639" s="21"/>
      <c r="W2639" s="22"/>
      <c r="X2639" s="22"/>
      <c r="Y2639" s="22"/>
      <c r="Z2639" s="22"/>
      <c r="AA2639" s="22"/>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C2639" s="10"/>
      <c r="BD2639" s="10"/>
      <c r="BE2639" s="10"/>
      <c r="BF2639" s="10"/>
      <c r="BG2639" s="10"/>
      <c r="BH2639" s="10"/>
      <c r="BI2639" s="10"/>
      <c r="BL2639" s="10"/>
      <c r="BM2639" s="10"/>
      <c r="BN2639" s="10"/>
      <c r="BO2639" s="10"/>
      <c r="BP2639" s="10"/>
      <c r="BQ2639" s="10"/>
      <c r="BR2639" s="10"/>
      <c r="BU2639" s="66"/>
    </row>
    <row r="2640" spans="22:73" s="6" customFormat="1" x14ac:dyDescent="0.3">
      <c r="V2640" s="21"/>
      <c r="W2640" s="22"/>
      <c r="X2640" s="22"/>
      <c r="Y2640" s="22"/>
      <c r="Z2640" s="22"/>
      <c r="AA2640" s="22"/>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C2640" s="10"/>
      <c r="BD2640" s="10"/>
      <c r="BE2640" s="10"/>
      <c r="BF2640" s="10"/>
      <c r="BG2640" s="10"/>
      <c r="BH2640" s="10"/>
      <c r="BI2640" s="10"/>
      <c r="BL2640" s="10"/>
      <c r="BM2640" s="10"/>
      <c r="BN2640" s="10"/>
      <c r="BO2640" s="10"/>
      <c r="BP2640" s="10"/>
      <c r="BQ2640" s="10"/>
      <c r="BR2640" s="10"/>
      <c r="BU2640" s="66"/>
    </row>
    <row r="2641" spans="22:73" s="6" customFormat="1" x14ac:dyDescent="0.3">
      <c r="V2641" s="21"/>
      <c r="W2641" s="22"/>
      <c r="X2641" s="22"/>
      <c r="Y2641" s="22"/>
      <c r="Z2641" s="22"/>
      <c r="AA2641" s="22"/>
      <c r="AB2641" s="10"/>
      <c r="AC2641" s="10"/>
      <c r="AD2641" s="10"/>
      <c r="AE2641" s="10"/>
      <c r="AF2641" s="10"/>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C2641" s="10"/>
      <c r="BD2641" s="10"/>
      <c r="BE2641" s="10"/>
      <c r="BF2641" s="10"/>
      <c r="BG2641" s="10"/>
      <c r="BH2641" s="10"/>
      <c r="BI2641" s="10"/>
      <c r="BL2641" s="10"/>
      <c r="BM2641" s="10"/>
      <c r="BN2641" s="10"/>
      <c r="BO2641" s="10"/>
      <c r="BP2641" s="10"/>
      <c r="BQ2641" s="10"/>
      <c r="BR2641" s="10"/>
      <c r="BU2641" s="66"/>
    </row>
    <row r="2642" spans="22:73" s="6" customFormat="1" x14ac:dyDescent="0.3">
      <c r="V2642" s="21"/>
      <c r="W2642" s="22"/>
      <c r="X2642" s="22"/>
      <c r="Y2642" s="22"/>
      <c r="Z2642" s="22"/>
      <c r="AA2642" s="22"/>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C2642" s="10"/>
      <c r="BD2642" s="10"/>
      <c r="BE2642" s="10"/>
      <c r="BF2642" s="10"/>
      <c r="BG2642" s="10"/>
      <c r="BH2642" s="10"/>
      <c r="BI2642" s="10"/>
      <c r="BL2642" s="10"/>
      <c r="BM2642" s="10"/>
      <c r="BN2642" s="10"/>
      <c r="BO2642" s="10"/>
      <c r="BP2642" s="10"/>
      <c r="BQ2642" s="10"/>
      <c r="BR2642" s="10"/>
      <c r="BU2642" s="66"/>
    </row>
    <row r="2643" spans="22:73" s="6" customFormat="1" x14ac:dyDescent="0.3">
      <c r="V2643" s="21"/>
      <c r="W2643" s="22"/>
      <c r="X2643" s="22"/>
      <c r="Y2643" s="22"/>
      <c r="Z2643" s="22"/>
      <c r="AA2643" s="22"/>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C2643" s="10"/>
      <c r="BD2643" s="10"/>
      <c r="BE2643" s="10"/>
      <c r="BF2643" s="10"/>
      <c r="BG2643" s="10"/>
      <c r="BH2643" s="10"/>
      <c r="BI2643" s="10"/>
      <c r="BL2643" s="10"/>
      <c r="BM2643" s="10"/>
      <c r="BN2643" s="10"/>
      <c r="BO2643" s="10"/>
      <c r="BP2643" s="10"/>
      <c r="BQ2643" s="10"/>
      <c r="BR2643" s="10"/>
      <c r="BU2643" s="66"/>
    </row>
    <row r="2644" spans="22:73" s="6" customFormat="1" x14ac:dyDescent="0.3">
      <c r="V2644" s="21"/>
      <c r="W2644" s="22"/>
      <c r="X2644" s="22"/>
      <c r="Y2644" s="22"/>
      <c r="Z2644" s="22"/>
      <c r="AA2644" s="22"/>
      <c r="AB2644" s="10"/>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C2644" s="10"/>
      <c r="BD2644" s="10"/>
      <c r="BE2644" s="10"/>
      <c r="BF2644" s="10"/>
      <c r="BG2644" s="10"/>
      <c r="BH2644" s="10"/>
      <c r="BI2644" s="10"/>
      <c r="BL2644" s="10"/>
      <c r="BM2644" s="10"/>
      <c r="BN2644" s="10"/>
      <c r="BO2644" s="10"/>
      <c r="BP2644" s="10"/>
      <c r="BQ2644" s="10"/>
      <c r="BR2644" s="10"/>
      <c r="BU2644" s="66"/>
    </row>
    <row r="2645" spans="22:73" s="6" customFormat="1" x14ac:dyDescent="0.3">
      <c r="V2645" s="21"/>
      <c r="W2645" s="22"/>
      <c r="X2645" s="22"/>
      <c r="Y2645" s="22"/>
      <c r="Z2645" s="22"/>
      <c r="AA2645" s="22"/>
      <c r="AB2645" s="10"/>
      <c r="AC2645" s="10"/>
      <c r="AD2645" s="10"/>
      <c r="AE2645" s="10"/>
      <c r="AF2645" s="10"/>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C2645" s="10"/>
      <c r="BD2645" s="10"/>
      <c r="BE2645" s="10"/>
      <c r="BF2645" s="10"/>
      <c r="BG2645" s="10"/>
      <c r="BH2645" s="10"/>
      <c r="BI2645" s="10"/>
      <c r="BL2645" s="10"/>
      <c r="BM2645" s="10"/>
      <c r="BN2645" s="10"/>
      <c r="BO2645" s="10"/>
      <c r="BP2645" s="10"/>
      <c r="BQ2645" s="10"/>
      <c r="BR2645" s="10"/>
      <c r="BU2645" s="66"/>
    </row>
    <row r="2646" spans="22:73" s="6" customFormat="1" x14ac:dyDescent="0.3">
      <c r="V2646" s="21"/>
      <c r="W2646" s="22"/>
      <c r="X2646" s="22"/>
      <c r="Y2646" s="22"/>
      <c r="Z2646" s="22"/>
      <c r="AA2646" s="22"/>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C2646" s="10"/>
      <c r="BD2646" s="10"/>
      <c r="BE2646" s="10"/>
      <c r="BF2646" s="10"/>
      <c r="BG2646" s="10"/>
      <c r="BH2646" s="10"/>
      <c r="BI2646" s="10"/>
      <c r="BL2646" s="10"/>
      <c r="BM2646" s="10"/>
      <c r="BN2646" s="10"/>
      <c r="BO2646" s="10"/>
      <c r="BP2646" s="10"/>
      <c r="BQ2646" s="10"/>
      <c r="BR2646" s="10"/>
      <c r="BU2646" s="66"/>
    </row>
    <row r="2647" spans="22:73" s="6" customFormat="1" x14ac:dyDescent="0.3">
      <c r="V2647" s="21"/>
      <c r="W2647" s="22"/>
      <c r="X2647" s="22"/>
      <c r="Y2647" s="22"/>
      <c r="Z2647" s="22"/>
      <c r="AA2647" s="22"/>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C2647" s="10"/>
      <c r="BD2647" s="10"/>
      <c r="BE2647" s="10"/>
      <c r="BF2647" s="10"/>
      <c r="BG2647" s="10"/>
      <c r="BH2647" s="10"/>
      <c r="BI2647" s="10"/>
      <c r="BL2647" s="10"/>
      <c r="BM2647" s="10"/>
      <c r="BN2647" s="10"/>
      <c r="BO2647" s="10"/>
      <c r="BP2647" s="10"/>
      <c r="BQ2647" s="10"/>
      <c r="BR2647" s="10"/>
      <c r="BU2647" s="66"/>
    </row>
    <row r="2648" spans="22:73" s="6" customFormat="1" x14ac:dyDescent="0.3">
      <c r="V2648" s="21"/>
      <c r="W2648" s="22"/>
      <c r="X2648" s="22"/>
      <c r="Y2648" s="22"/>
      <c r="Z2648" s="22"/>
      <c r="AA2648" s="22"/>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C2648" s="10"/>
      <c r="BD2648" s="10"/>
      <c r="BE2648" s="10"/>
      <c r="BF2648" s="10"/>
      <c r="BG2648" s="10"/>
      <c r="BH2648" s="10"/>
      <c r="BI2648" s="10"/>
      <c r="BL2648" s="10"/>
      <c r="BM2648" s="10"/>
      <c r="BN2648" s="10"/>
      <c r="BO2648" s="10"/>
      <c r="BP2648" s="10"/>
      <c r="BQ2648" s="10"/>
      <c r="BR2648" s="10"/>
      <c r="BU2648" s="66"/>
    </row>
    <row r="2649" spans="22:73" s="6" customFormat="1" x14ac:dyDescent="0.3">
      <c r="V2649" s="21"/>
      <c r="W2649" s="22"/>
      <c r="X2649" s="22"/>
      <c r="Y2649" s="22"/>
      <c r="Z2649" s="22"/>
      <c r="AA2649" s="22"/>
      <c r="AB2649" s="10"/>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C2649" s="10"/>
      <c r="BD2649" s="10"/>
      <c r="BE2649" s="10"/>
      <c r="BF2649" s="10"/>
      <c r="BG2649" s="10"/>
      <c r="BH2649" s="10"/>
      <c r="BI2649" s="10"/>
      <c r="BL2649" s="10"/>
      <c r="BM2649" s="10"/>
      <c r="BN2649" s="10"/>
      <c r="BO2649" s="10"/>
      <c r="BP2649" s="10"/>
      <c r="BQ2649" s="10"/>
      <c r="BR2649" s="10"/>
      <c r="BU2649" s="66"/>
    </row>
    <row r="2650" spans="22:73" s="6" customFormat="1" x14ac:dyDescent="0.3">
      <c r="V2650" s="21"/>
      <c r="W2650" s="22"/>
      <c r="X2650" s="22"/>
      <c r="Y2650" s="22"/>
      <c r="Z2650" s="22"/>
      <c r="AA2650" s="22"/>
      <c r="AB2650" s="10"/>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C2650" s="10"/>
      <c r="BD2650" s="10"/>
      <c r="BE2650" s="10"/>
      <c r="BF2650" s="10"/>
      <c r="BG2650" s="10"/>
      <c r="BH2650" s="10"/>
      <c r="BI2650" s="10"/>
      <c r="BL2650" s="10"/>
      <c r="BM2650" s="10"/>
      <c r="BN2650" s="10"/>
      <c r="BO2650" s="10"/>
      <c r="BP2650" s="10"/>
      <c r="BQ2650" s="10"/>
      <c r="BR2650" s="10"/>
      <c r="BU2650" s="66"/>
    </row>
    <row r="2651" spans="22:73" s="6" customFormat="1" x14ac:dyDescent="0.3">
      <c r="V2651" s="21"/>
      <c r="W2651" s="22"/>
      <c r="X2651" s="22"/>
      <c r="Y2651" s="22"/>
      <c r="Z2651" s="22"/>
      <c r="AA2651" s="22"/>
      <c r="AB2651" s="10"/>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C2651" s="10"/>
      <c r="BD2651" s="10"/>
      <c r="BE2651" s="10"/>
      <c r="BF2651" s="10"/>
      <c r="BG2651" s="10"/>
      <c r="BH2651" s="10"/>
      <c r="BI2651" s="10"/>
      <c r="BL2651" s="10"/>
      <c r="BM2651" s="10"/>
      <c r="BN2651" s="10"/>
      <c r="BO2651" s="10"/>
      <c r="BP2651" s="10"/>
      <c r="BQ2651" s="10"/>
      <c r="BR2651" s="10"/>
      <c r="BU2651" s="66"/>
    </row>
    <row r="2652" spans="22:73" s="6" customFormat="1" x14ac:dyDescent="0.3">
      <c r="V2652" s="21"/>
      <c r="W2652" s="22"/>
      <c r="X2652" s="22"/>
      <c r="Y2652" s="22"/>
      <c r="Z2652" s="22"/>
      <c r="AA2652" s="22"/>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C2652" s="10"/>
      <c r="BD2652" s="10"/>
      <c r="BE2652" s="10"/>
      <c r="BF2652" s="10"/>
      <c r="BG2652" s="10"/>
      <c r="BH2652" s="10"/>
      <c r="BI2652" s="10"/>
      <c r="BL2652" s="10"/>
      <c r="BM2652" s="10"/>
      <c r="BN2652" s="10"/>
      <c r="BO2652" s="10"/>
      <c r="BP2652" s="10"/>
      <c r="BQ2652" s="10"/>
      <c r="BR2652" s="10"/>
      <c r="BU2652" s="66"/>
    </row>
    <row r="2653" spans="22:73" s="6" customFormat="1" x14ac:dyDescent="0.3">
      <c r="V2653" s="21"/>
      <c r="W2653" s="22"/>
      <c r="X2653" s="22"/>
      <c r="Y2653" s="22"/>
      <c r="Z2653" s="22"/>
      <c r="AA2653" s="22"/>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C2653" s="10"/>
      <c r="BD2653" s="10"/>
      <c r="BE2653" s="10"/>
      <c r="BF2653" s="10"/>
      <c r="BG2653" s="10"/>
      <c r="BH2653" s="10"/>
      <c r="BI2653" s="10"/>
      <c r="BL2653" s="10"/>
      <c r="BM2653" s="10"/>
      <c r="BN2653" s="10"/>
      <c r="BO2653" s="10"/>
      <c r="BP2653" s="10"/>
      <c r="BQ2653" s="10"/>
      <c r="BR2653" s="10"/>
      <c r="BU2653" s="66"/>
    </row>
    <row r="2654" spans="22:73" s="6" customFormat="1" x14ac:dyDescent="0.3">
      <c r="V2654" s="21"/>
      <c r="W2654" s="22"/>
      <c r="X2654" s="22"/>
      <c r="Y2654" s="22"/>
      <c r="Z2654" s="22"/>
      <c r="AA2654" s="22"/>
      <c r="AB2654" s="10"/>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C2654" s="10"/>
      <c r="BD2654" s="10"/>
      <c r="BE2654" s="10"/>
      <c r="BF2654" s="10"/>
      <c r="BG2654" s="10"/>
      <c r="BH2654" s="10"/>
      <c r="BI2654" s="10"/>
      <c r="BL2654" s="10"/>
      <c r="BM2654" s="10"/>
      <c r="BN2654" s="10"/>
      <c r="BO2654" s="10"/>
      <c r="BP2654" s="10"/>
      <c r="BQ2654" s="10"/>
      <c r="BR2654" s="10"/>
      <c r="BU2654" s="66"/>
    </row>
    <row r="2655" spans="22:73" s="6" customFormat="1" x14ac:dyDescent="0.3">
      <c r="V2655" s="21"/>
      <c r="W2655" s="22"/>
      <c r="X2655" s="22"/>
      <c r="Y2655" s="22"/>
      <c r="Z2655" s="22"/>
      <c r="AA2655" s="22"/>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C2655" s="10"/>
      <c r="BD2655" s="10"/>
      <c r="BE2655" s="10"/>
      <c r="BF2655" s="10"/>
      <c r="BG2655" s="10"/>
      <c r="BH2655" s="10"/>
      <c r="BI2655" s="10"/>
      <c r="BL2655" s="10"/>
      <c r="BM2655" s="10"/>
      <c r="BN2655" s="10"/>
      <c r="BO2655" s="10"/>
      <c r="BP2655" s="10"/>
      <c r="BQ2655" s="10"/>
      <c r="BR2655" s="10"/>
      <c r="BU2655" s="66"/>
    </row>
    <row r="2656" spans="22:73" s="6" customFormat="1" x14ac:dyDescent="0.3">
      <c r="V2656" s="21"/>
      <c r="W2656" s="22"/>
      <c r="X2656" s="22"/>
      <c r="Y2656" s="22"/>
      <c r="Z2656" s="22"/>
      <c r="AA2656" s="22"/>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C2656" s="10"/>
      <c r="BD2656" s="10"/>
      <c r="BE2656" s="10"/>
      <c r="BF2656" s="10"/>
      <c r="BG2656" s="10"/>
      <c r="BH2656" s="10"/>
      <c r="BI2656" s="10"/>
      <c r="BL2656" s="10"/>
      <c r="BM2656" s="10"/>
      <c r="BN2656" s="10"/>
      <c r="BO2656" s="10"/>
      <c r="BP2656" s="10"/>
      <c r="BQ2656" s="10"/>
      <c r="BR2656" s="10"/>
      <c r="BU2656" s="66"/>
    </row>
    <row r="2657" spans="22:73" s="6" customFormat="1" x14ac:dyDescent="0.3">
      <c r="V2657" s="21"/>
      <c r="W2657" s="22"/>
      <c r="X2657" s="22"/>
      <c r="Y2657" s="22"/>
      <c r="Z2657" s="22"/>
      <c r="AA2657" s="22"/>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C2657" s="10"/>
      <c r="BD2657" s="10"/>
      <c r="BE2657" s="10"/>
      <c r="BF2657" s="10"/>
      <c r="BG2657" s="10"/>
      <c r="BH2657" s="10"/>
      <c r="BI2657" s="10"/>
      <c r="BL2657" s="10"/>
      <c r="BM2657" s="10"/>
      <c r="BN2657" s="10"/>
      <c r="BO2657" s="10"/>
      <c r="BP2657" s="10"/>
      <c r="BQ2657" s="10"/>
      <c r="BR2657" s="10"/>
      <c r="BU2657" s="66"/>
    </row>
    <row r="2658" spans="22:73" s="6" customFormat="1" x14ac:dyDescent="0.3">
      <c r="V2658" s="21"/>
      <c r="W2658" s="22"/>
      <c r="X2658" s="22"/>
      <c r="Y2658" s="22"/>
      <c r="Z2658" s="22"/>
      <c r="AA2658" s="22"/>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C2658" s="10"/>
      <c r="BD2658" s="10"/>
      <c r="BE2658" s="10"/>
      <c r="BF2658" s="10"/>
      <c r="BG2658" s="10"/>
      <c r="BH2658" s="10"/>
      <c r="BI2658" s="10"/>
      <c r="BL2658" s="10"/>
      <c r="BM2658" s="10"/>
      <c r="BN2658" s="10"/>
      <c r="BO2658" s="10"/>
      <c r="BP2658" s="10"/>
      <c r="BQ2658" s="10"/>
      <c r="BR2658" s="10"/>
      <c r="BU2658" s="66"/>
    </row>
    <row r="2659" spans="22:73" s="6" customFormat="1" x14ac:dyDescent="0.3">
      <c r="V2659" s="21"/>
      <c r="W2659" s="22"/>
      <c r="X2659" s="22"/>
      <c r="Y2659" s="22"/>
      <c r="Z2659" s="22"/>
      <c r="AA2659" s="22"/>
      <c r="AB2659" s="10"/>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C2659" s="10"/>
      <c r="BD2659" s="10"/>
      <c r="BE2659" s="10"/>
      <c r="BF2659" s="10"/>
      <c r="BG2659" s="10"/>
      <c r="BH2659" s="10"/>
      <c r="BI2659" s="10"/>
      <c r="BL2659" s="10"/>
      <c r="BM2659" s="10"/>
      <c r="BN2659" s="10"/>
      <c r="BO2659" s="10"/>
      <c r="BP2659" s="10"/>
      <c r="BQ2659" s="10"/>
      <c r="BR2659" s="10"/>
      <c r="BU2659" s="66"/>
    </row>
    <row r="2660" spans="22:73" s="6" customFormat="1" x14ac:dyDescent="0.3">
      <c r="V2660" s="21"/>
      <c r="W2660" s="22"/>
      <c r="X2660" s="22"/>
      <c r="Y2660" s="22"/>
      <c r="Z2660" s="22"/>
      <c r="AA2660" s="22"/>
      <c r="AB2660" s="10"/>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C2660" s="10"/>
      <c r="BD2660" s="10"/>
      <c r="BE2660" s="10"/>
      <c r="BF2660" s="10"/>
      <c r="BG2660" s="10"/>
      <c r="BH2660" s="10"/>
      <c r="BI2660" s="10"/>
      <c r="BL2660" s="10"/>
      <c r="BM2660" s="10"/>
      <c r="BN2660" s="10"/>
      <c r="BO2660" s="10"/>
      <c r="BP2660" s="10"/>
      <c r="BQ2660" s="10"/>
      <c r="BR2660" s="10"/>
      <c r="BU2660" s="66"/>
    </row>
    <row r="2661" spans="22:73" s="6" customFormat="1" x14ac:dyDescent="0.3">
      <c r="V2661" s="21"/>
      <c r="W2661" s="22"/>
      <c r="X2661" s="22"/>
      <c r="Y2661" s="22"/>
      <c r="Z2661" s="22"/>
      <c r="AA2661" s="22"/>
      <c r="AB2661" s="10"/>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C2661" s="10"/>
      <c r="BD2661" s="10"/>
      <c r="BE2661" s="10"/>
      <c r="BF2661" s="10"/>
      <c r="BG2661" s="10"/>
      <c r="BH2661" s="10"/>
      <c r="BI2661" s="10"/>
      <c r="BL2661" s="10"/>
      <c r="BM2661" s="10"/>
      <c r="BN2661" s="10"/>
      <c r="BO2661" s="10"/>
      <c r="BP2661" s="10"/>
      <c r="BQ2661" s="10"/>
      <c r="BR2661" s="10"/>
      <c r="BU2661" s="66"/>
    </row>
    <row r="2662" spans="22:73" s="6" customFormat="1" x14ac:dyDescent="0.3">
      <c r="V2662" s="21"/>
      <c r="W2662" s="22"/>
      <c r="X2662" s="22"/>
      <c r="Y2662" s="22"/>
      <c r="Z2662" s="22"/>
      <c r="AA2662" s="22"/>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C2662" s="10"/>
      <c r="BD2662" s="10"/>
      <c r="BE2662" s="10"/>
      <c r="BF2662" s="10"/>
      <c r="BG2662" s="10"/>
      <c r="BH2662" s="10"/>
      <c r="BI2662" s="10"/>
      <c r="BL2662" s="10"/>
      <c r="BM2662" s="10"/>
      <c r="BN2662" s="10"/>
      <c r="BO2662" s="10"/>
      <c r="BP2662" s="10"/>
      <c r="BQ2662" s="10"/>
      <c r="BR2662" s="10"/>
      <c r="BU2662" s="66"/>
    </row>
    <row r="2663" spans="22:73" s="6" customFormat="1" x14ac:dyDescent="0.3">
      <c r="V2663" s="21"/>
      <c r="W2663" s="22"/>
      <c r="X2663" s="22"/>
      <c r="Y2663" s="22"/>
      <c r="Z2663" s="22"/>
      <c r="AA2663" s="22"/>
      <c r="AB2663" s="10"/>
      <c r="AC2663" s="10"/>
      <c r="AD2663" s="10"/>
      <c r="AE2663" s="10"/>
      <c r="AF2663" s="10"/>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C2663" s="10"/>
      <c r="BD2663" s="10"/>
      <c r="BE2663" s="10"/>
      <c r="BF2663" s="10"/>
      <c r="BG2663" s="10"/>
      <c r="BH2663" s="10"/>
      <c r="BI2663" s="10"/>
      <c r="BL2663" s="10"/>
      <c r="BM2663" s="10"/>
      <c r="BN2663" s="10"/>
      <c r="BO2663" s="10"/>
      <c r="BP2663" s="10"/>
      <c r="BQ2663" s="10"/>
      <c r="BR2663" s="10"/>
      <c r="BU2663" s="66"/>
    </row>
    <row r="2664" spans="22:73" s="6" customFormat="1" x14ac:dyDescent="0.3">
      <c r="V2664" s="21"/>
      <c r="W2664" s="22"/>
      <c r="X2664" s="22"/>
      <c r="Y2664" s="22"/>
      <c r="Z2664" s="22"/>
      <c r="AA2664" s="22"/>
      <c r="AB2664" s="10"/>
      <c r="AC2664" s="10"/>
      <c r="AD2664" s="10"/>
      <c r="AE2664" s="10"/>
      <c r="AF2664" s="10"/>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C2664" s="10"/>
      <c r="BD2664" s="10"/>
      <c r="BE2664" s="10"/>
      <c r="BF2664" s="10"/>
      <c r="BG2664" s="10"/>
      <c r="BH2664" s="10"/>
      <c r="BI2664" s="10"/>
      <c r="BL2664" s="10"/>
      <c r="BM2664" s="10"/>
      <c r="BN2664" s="10"/>
      <c r="BO2664" s="10"/>
      <c r="BP2664" s="10"/>
      <c r="BQ2664" s="10"/>
      <c r="BR2664" s="10"/>
      <c r="BU2664" s="66"/>
    </row>
    <row r="2665" spans="22:73" s="6" customFormat="1" x14ac:dyDescent="0.3">
      <c r="V2665" s="21"/>
      <c r="W2665" s="22"/>
      <c r="X2665" s="22"/>
      <c r="Y2665" s="22"/>
      <c r="Z2665" s="22"/>
      <c r="AA2665" s="22"/>
      <c r="AB2665" s="10"/>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C2665" s="10"/>
      <c r="BD2665" s="10"/>
      <c r="BE2665" s="10"/>
      <c r="BF2665" s="10"/>
      <c r="BG2665" s="10"/>
      <c r="BH2665" s="10"/>
      <c r="BI2665" s="10"/>
      <c r="BL2665" s="10"/>
      <c r="BM2665" s="10"/>
      <c r="BN2665" s="10"/>
      <c r="BO2665" s="10"/>
      <c r="BP2665" s="10"/>
      <c r="BQ2665" s="10"/>
      <c r="BR2665" s="10"/>
      <c r="BU2665" s="66"/>
    </row>
    <row r="2666" spans="22:73" s="6" customFormat="1" x14ac:dyDescent="0.3">
      <c r="V2666" s="21"/>
      <c r="W2666" s="22"/>
      <c r="X2666" s="22"/>
      <c r="Y2666" s="22"/>
      <c r="Z2666" s="22"/>
      <c r="AA2666" s="22"/>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C2666" s="10"/>
      <c r="BD2666" s="10"/>
      <c r="BE2666" s="10"/>
      <c r="BF2666" s="10"/>
      <c r="BG2666" s="10"/>
      <c r="BH2666" s="10"/>
      <c r="BI2666" s="10"/>
      <c r="BL2666" s="10"/>
      <c r="BM2666" s="10"/>
      <c r="BN2666" s="10"/>
      <c r="BO2666" s="10"/>
      <c r="BP2666" s="10"/>
      <c r="BQ2666" s="10"/>
      <c r="BR2666" s="10"/>
      <c r="BU2666" s="66"/>
    </row>
    <row r="2667" spans="22:73" s="6" customFormat="1" x14ac:dyDescent="0.3">
      <c r="V2667" s="21"/>
      <c r="W2667" s="22"/>
      <c r="X2667" s="22"/>
      <c r="Y2667" s="22"/>
      <c r="Z2667" s="22"/>
      <c r="AA2667" s="22"/>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C2667" s="10"/>
      <c r="BD2667" s="10"/>
      <c r="BE2667" s="10"/>
      <c r="BF2667" s="10"/>
      <c r="BG2667" s="10"/>
      <c r="BH2667" s="10"/>
      <c r="BI2667" s="10"/>
      <c r="BL2667" s="10"/>
      <c r="BM2667" s="10"/>
      <c r="BN2667" s="10"/>
      <c r="BO2667" s="10"/>
      <c r="BP2667" s="10"/>
      <c r="BQ2667" s="10"/>
      <c r="BR2667" s="10"/>
      <c r="BU2667" s="66"/>
    </row>
    <row r="2668" spans="22:73" s="6" customFormat="1" x14ac:dyDescent="0.3">
      <c r="V2668" s="21"/>
      <c r="W2668" s="22"/>
      <c r="X2668" s="22"/>
      <c r="Y2668" s="22"/>
      <c r="Z2668" s="22"/>
      <c r="AA2668" s="22"/>
      <c r="AB2668" s="10"/>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C2668" s="10"/>
      <c r="BD2668" s="10"/>
      <c r="BE2668" s="10"/>
      <c r="BF2668" s="10"/>
      <c r="BG2668" s="10"/>
      <c r="BH2668" s="10"/>
      <c r="BI2668" s="10"/>
      <c r="BL2668" s="10"/>
      <c r="BM2668" s="10"/>
      <c r="BN2668" s="10"/>
      <c r="BO2668" s="10"/>
      <c r="BP2668" s="10"/>
      <c r="BQ2668" s="10"/>
      <c r="BR2668" s="10"/>
      <c r="BU2668" s="66"/>
    </row>
    <row r="2669" spans="22:73" s="6" customFormat="1" x14ac:dyDescent="0.3">
      <c r="V2669" s="21"/>
      <c r="W2669" s="22"/>
      <c r="X2669" s="22"/>
      <c r="Y2669" s="22"/>
      <c r="Z2669" s="22"/>
      <c r="AA2669" s="22"/>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C2669" s="10"/>
      <c r="BD2669" s="10"/>
      <c r="BE2669" s="10"/>
      <c r="BF2669" s="10"/>
      <c r="BG2669" s="10"/>
      <c r="BH2669" s="10"/>
      <c r="BI2669" s="10"/>
      <c r="BL2669" s="10"/>
      <c r="BM2669" s="10"/>
      <c r="BN2669" s="10"/>
      <c r="BO2669" s="10"/>
      <c r="BP2669" s="10"/>
      <c r="BQ2669" s="10"/>
      <c r="BR2669" s="10"/>
      <c r="BU2669" s="66"/>
    </row>
    <row r="2670" spans="22:73" s="6" customFormat="1" x14ac:dyDescent="0.3">
      <c r="V2670" s="21"/>
      <c r="W2670" s="22"/>
      <c r="X2670" s="22"/>
      <c r="Y2670" s="22"/>
      <c r="Z2670" s="22"/>
      <c r="AA2670" s="22"/>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C2670" s="10"/>
      <c r="BD2670" s="10"/>
      <c r="BE2670" s="10"/>
      <c r="BF2670" s="10"/>
      <c r="BG2670" s="10"/>
      <c r="BH2670" s="10"/>
      <c r="BI2670" s="10"/>
      <c r="BL2670" s="10"/>
      <c r="BM2670" s="10"/>
      <c r="BN2670" s="10"/>
      <c r="BO2670" s="10"/>
      <c r="BP2670" s="10"/>
      <c r="BQ2670" s="10"/>
      <c r="BR2670" s="10"/>
      <c r="BU2670" s="66"/>
    </row>
    <row r="2671" spans="22:73" s="6" customFormat="1" x14ac:dyDescent="0.3">
      <c r="V2671" s="21"/>
      <c r="W2671" s="22"/>
      <c r="X2671" s="22"/>
      <c r="Y2671" s="22"/>
      <c r="Z2671" s="22"/>
      <c r="AA2671" s="22"/>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C2671" s="10"/>
      <c r="BD2671" s="10"/>
      <c r="BE2671" s="10"/>
      <c r="BF2671" s="10"/>
      <c r="BG2671" s="10"/>
      <c r="BH2671" s="10"/>
      <c r="BI2671" s="10"/>
      <c r="BL2671" s="10"/>
      <c r="BM2671" s="10"/>
      <c r="BN2671" s="10"/>
      <c r="BO2671" s="10"/>
      <c r="BP2671" s="10"/>
      <c r="BQ2671" s="10"/>
      <c r="BR2671" s="10"/>
      <c r="BU2671" s="66"/>
    </row>
    <row r="2672" spans="22:73" s="6" customFormat="1" x14ac:dyDescent="0.3">
      <c r="V2672" s="21"/>
      <c r="W2672" s="22"/>
      <c r="X2672" s="22"/>
      <c r="Y2672" s="22"/>
      <c r="Z2672" s="22"/>
      <c r="AA2672" s="22"/>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C2672" s="10"/>
      <c r="BD2672" s="10"/>
      <c r="BE2672" s="10"/>
      <c r="BF2672" s="10"/>
      <c r="BG2672" s="10"/>
      <c r="BH2672" s="10"/>
      <c r="BI2672" s="10"/>
      <c r="BL2672" s="10"/>
      <c r="BM2672" s="10"/>
      <c r="BN2672" s="10"/>
      <c r="BO2672" s="10"/>
      <c r="BP2672" s="10"/>
      <c r="BQ2672" s="10"/>
      <c r="BR2672" s="10"/>
      <c r="BU2672" s="66"/>
    </row>
    <row r="2673" spans="22:73" s="6" customFormat="1" x14ac:dyDescent="0.3">
      <c r="V2673" s="21"/>
      <c r="W2673" s="22"/>
      <c r="X2673" s="22"/>
      <c r="Y2673" s="22"/>
      <c r="Z2673" s="22"/>
      <c r="AA2673" s="22"/>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C2673" s="10"/>
      <c r="BD2673" s="10"/>
      <c r="BE2673" s="10"/>
      <c r="BF2673" s="10"/>
      <c r="BG2673" s="10"/>
      <c r="BH2673" s="10"/>
      <c r="BI2673" s="10"/>
      <c r="BL2673" s="10"/>
      <c r="BM2673" s="10"/>
      <c r="BN2673" s="10"/>
      <c r="BO2673" s="10"/>
      <c r="BP2673" s="10"/>
      <c r="BQ2673" s="10"/>
      <c r="BR2673" s="10"/>
      <c r="BU2673" s="66"/>
    </row>
    <row r="2674" spans="22:73" s="6" customFormat="1" x14ac:dyDescent="0.3">
      <c r="V2674" s="21"/>
      <c r="W2674" s="22"/>
      <c r="X2674" s="22"/>
      <c r="Y2674" s="22"/>
      <c r="Z2674" s="22"/>
      <c r="AA2674" s="22"/>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C2674" s="10"/>
      <c r="BD2674" s="10"/>
      <c r="BE2674" s="10"/>
      <c r="BF2674" s="10"/>
      <c r="BG2674" s="10"/>
      <c r="BH2674" s="10"/>
      <c r="BI2674" s="10"/>
      <c r="BL2674" s="10"/>
      <c r="BM2674" s="10"/>
      <c r="BN2674" s="10"/>
      <c r="BO2674" s="10"/>
      <c r="BP2674" s="10"/>
      <c r="BQ2674" s="10"/>
      <c r="BR2674" s="10"/>
      <c r="BU2674" s="66"/>
    </row>
    <row r="2675" spans="22:73" s="6" customFormat="1" x14ac:dyDescent="0.3">
      <c r="V2675" s="21"/>
      <c r="W2675" s="22"/>
      <c r="X2675" s="22"/>
      <c r="Y2675" s="22"/>
      <c r="Z2675" s="22"/>
      <c r="AA2675" s="22"/>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C2675" s="10"/>
      <c r="BD2675" s="10"/>
      <c r="BE2675" s="10"/>
      <c r="BF2675" s="10"/>
      <c r="BG2675" s="10"/>
      <c r="BH2675" s="10"/>
      <c r="BI2675" s="10"/>
      <c r="BL2675" s="10"/>
      <c r="BM2675" s="10"/>
      <c r="BN2675" s="10"/>
      <c r="BO2675" s="10"/>
      <c r="BP2675" s="10"/>
      <c r="BQ2675" s="10"/>
      <c r="BR2675" s="10"/>
      <c r="BU2675" s="66"/>
    </row>
    <row r="2676" spans="22:73" s="6" customFormat="1" x14ac:dyDescent="0.3">
      <c r="V2676" s="21"/>
      <c r="W2676" s="22"/>
      <c r="X2676" s="22"/>
      <c r="Y2676" s="22"/>
      <c r="Z2676" s="22"/>
      <c r="AA2676" s="22"/>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C2676" s="10"/>
      <c r="BD2676" s="10"/>
      <c r="BE2676" s="10"/>
      <c r="BF2676" s="10"/>
      <c r="BG2676" s="10"/>
      <c r="BH2676" s="10"/>
      <c r="BI2676" s="10"/>
      <c r="BL2676" s="10"/>
      <c r="BM2676" s="10"/>
      <c r="BN2676" s="10"/>
      <c r="BO2676" s="10"/>
      <c r="BP2676" s="10"/>
      <c r="BQ2676" s="10"/>
      <c r="BR2676" s="10"/>
      <c r="BU2676" s="66"/>
    </row>
    <row r="2677" spans="22:73" s="6" customFormat="1" x14ac:dyDescent="0.3">
      <c r="V2677" s="21"/>
      <c r="W2677" s="22"/>
      <c r="X2677" s="22"/>
      <c r="Y2677" s="22"/>
      <c r="Z2677" s="22"/>
      <c r="AA2677" s="22"/>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C2677" s="10"/>
      <c r="BD2677" s="10"/>
      <c r="BE2677" s="10"/>
      <c r="BF2677" s="10"/>
      <c r="BG2677" s="10"/>
      <c r="BH2677" s="10"/>
      <c r="BI2677" s="10"/>
      <c r="BL2677" s="10"/>
      <c r="BM2677" s="10"/>
      <c r="BN2677" s="10"/>
      <c r="BO2677" s="10"/>
      <c r="BP2677" s="10"/>
      <c r="BQ2677" s="10"/>
      <c r="BR2677" s="10"/>
      <c r="BU2677" s="66"/>
    </row>
    <row r="2678" spans="22:73" s="6" customFormat="1" x14ac:dyDescent="0.3">
      <c r="V2678" s="21"/>
      <c r="W2678" s="22"/>
      <c r="X2678" s="22"/>
      <c r="Y2678" s="22"/>
      <c r="Z2678" s="22"/>
      <c r="AA2678" s="22"/>
      <c r="AB2678" s="10"/>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C2678" s="10"/>
      <c r="BD2678" s="10"/>
      <c r="BE2678" s="10"/>
      <c r="BF2678" s="10"/>
      <c r="BG2678" s="10"/>
      <c r="BH2678" s="10"/>
      <c r="BI2678" s="10"/>
      <c r="BL2678" s="10"/>
      <c r="BM2678" s="10"/>
      <c r="BN2678" s="10"/>
      <c r="BO2678" s="10"/>
      <c r="BP2678" s="10"/>
      <c r="BQ2678" s="10"/>
      <c r="BR2678" s="10"/>
      <c r="BU2678" s="66"/>
    </row>
    <row r="2679" spans="22:73" s="6" customFormat="1" x14ac:dyDescent="0.3">
      <c r="V2679" s="21"/>
      <c r="W2679" s="22"/>
      <c r="X2679" s="22"/>
      <c r="Y2679" s="22"/>
      <c r="Z2679" s="22"/>
      <c r="AA2679" s="22"/>
      <c r="AB2679" s="10"/>
      <c r="AC2679" s="10"/>
      <c r="AD2679" s="10"/>
      <c r="AE2679" s="10"/>
      <c r="AF2679" s="10"/>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C2679" s="10"/>
      <c r="BD2679" s="10"/>
      <c r="BE2679" s="10"/>
      <c r="BF2679" s="10"/>
      <c r="BG2679" s="10"/>
      <c r="BH2679" s="10"/>
      <c r="BI2679" s="10"/>
      <c r="BL2679" s="10"/>
      <c r="BM2679" s="10"/>
      <c r="BN2679" s="10"/>
      <c r="BO2679" s="10"/>
      <c r="BP2679" s="10"/>
      <c r="BQ2679" s="10"/>
      <c r="BR2679" s="10"/>
      <c r="BU2679" s="66"/>
    </row>
    <row r="2680" spans="22:73" s="6" customFormat="1" x14ac:dyDescent="0.3">
      <c r="V2680" s="21"/>
      <c r="W2680" s="22"/>
      <c r="X2680" s="22"/>
      <c r="Y2680" s="22"/>
      <c r="Z2680" s="22"/>
      <c r="AA2680" s="22"/>
      <c r="AB2680" s="10"/>
      <c r="AC2680" s="10"/>
      <c r="AD2680" s="10"/>
      <c r="AE2680" s="10"/>
      <c r="AF2680" s="10"/>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C2680" s="10"/>
      <c r="BD2680" s="10"/>
      <c r="BE2680" s="10"/>
      <c r="BF2680" s="10"/>
      <c r="BG2680" s="10"/>
      <c r="BH2680" s="10"/>
      <c r="BI2680" s="10"/>
      <c r="BL2680" s="10"/>
      <c r="BM2680" s="10"/>
      <c r="BN2680" s="10"/>
      <c r="BO2680" s="10"/>
      <c r="BP2680" s="10"/>
      <c r="BQ2680" s="10"/>
      <c r="BR2680" s="10"/>
      <c r="BU2680" s="66"/>
    </row>
    <row r="2681" spans="22:73" s="6" customFormat="1" x14ac:dyDescent="0.3">
      <c r="V2681" s="21"/>
      <c r="W2681" s="22"/>
      <c r="X2681" s="22"/>
      <c r="Y2681" s="22"/>
      <c r="Z2681" s="22"/>
      <c r="AA2681" s="22"/>
      <c r="AB2681" s="10"/>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C2681" s="10"/>
      <c r="BD2681" s="10"/>
      <c r="BE2681" s="10"/>
      <c r="BF2681" s="10"/>
      <c r="BG2681" s="10"/>
      <c r="BH2681" s="10"/>
      <c r="BI2681" s="10"/>
      <c r="BL2681" s="10"/>
      <c r="BM2681" s="10"/>
      <c r="BN2681" s="10"/>
      <c r="BO2681" s="10"/>
      <c r="BP2681" s="10"/>
      <c r="BQ2681" s="10"/>
      <c r="BR2681" s="10"/>
      <c r="BU2681" s="66"/>
    </row>
    <row r="2682" spans="22:73" s="6" customFormat="1" x14ac:dyDescent="0.3">
      <c r="V2682" s="21"/>
      <c r="W2682" s="22"/>
      <c r="X2682" s="22"/>
      <c r="Y2682" s="22"/>
      <c r="Z2682" s="22"/>
      <c r="AA2682" s="22"/>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C2682" s="10"/>
      <c r="BD2682" s="10"/>
      <c r="BE2682" s="10"/>
      <c r="BF2682" s="10"/>
      <c r="BG2682" s="10"/>
      <c r="BH2682" s="10"/>
      <c r="BI2682" s="10"/>
      <c r="BL2682" s="10"/>
      <c r="BM2682" s="10"/>
      <c r="BN2682" s="10"/>
      <c r="BO2682" s="10"/>
      <c r="BP2682" s="10"/>
      <c r="BQ2682" s="10"/>
      <c r="BR2682" s="10"/>
      <c r="BU2682" s="66"/>
    </row>
    <row r="2683" spans="22:73" s="6" customFormat="1" x14ac:dyDescent="0.3">
      <c r="V2683" s="21"/>
      <c r="W2683" s="22"/>
      <c r="X2683" s="22"/>
      <c r="Y2683" s="22"/>
      <c r="Z2683" s="22"/>
      <c r="AA2683" s="22"/>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C2683" s="10"/>
      <c r="BD2683" s="10"/>
      <c r="BE2683" s="10"/>
      <c r="BF2683" s="10"/>
      <c r="BG2683" s="10"/>
      <c r="BH2683" s="10"/>
      <c r="BI2683" s="10"/>
      <c r="BL2683" s="10"/>
      <c r="BM2683" s="10"/>
      <c r="BN2683" s="10"/>
      <c r="BO2683" s="10"/>
      <c r="BP2683" s="10"/>
      <c r="BQ2683" s="10"/>
      <c r="BR2683" s="10"/>
      <c r="BU2683" s="66"/>
    </row>
    <row r="2684" spans="22:73" s="6" customFormat="1" x14ac:dyDescent="0.3">
      <c r="V2684" s="21"/>
      <c r="W2684" s="22"/>
      <c r="X2684" s="22"/>
      <c r="Y2684" s="22"/>
      <c r="Z2684" s="22"/>
      <c r="AA2684" s="22"/>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C2684" s="10"/>
      <c r="BD2684" s="10"/>
      <c r="BE2684" s="10"/>
      <c r="BF2684" s="10"/>
      <c r="BG2684" s="10"/>
      <c r="BH2684" s="10"/>
      <c r="BI2684" s="10"/>
      <c r="BL2684" s="10"/>
      <c r="BM2684" s="10"/>
      <c r="BN2684" s="10"/>
      <c r="BO2684" s="10"/>
      <c r="BP2684" s="10"/>
      <c r="BQ2684" s="10"/>
      <c r="BR2684" s="10"/>
      <c r="BU2684" s="66"/>
    </row>
    <row r="2685" spans="22:73" s="6" customFormat="1" x14ac:dyDescent="0.3">
      <c r="V2685" s="21"/>
      <c r="W2685" s="22"/>
      <c r="X2685" s="22"/>
      <c r="Y2685" s="22"/>
      <c r="Z2685" s="22"/>
      <c r="AA2685" s="22"/>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C2685" s="10"/>
      <c r="BD2685" s="10"/>
      <c r="BE2685" s="10"/>
      <c r="BF2685" s="10"/>
      <c r="BG2685" s="10"/>
      <c r="BH2685" s="10"/>
      <c r="BI2685" s="10"/>
      <c r="BL2685" s="10"/>
      <c r="BM2685" s="10"/>
      <c r="BN2685" s="10"/>
      <c r="BO2685" s="10"/>
      <c r="BP2685" s="10"/>
      <c r="BQ2685" s="10"/>
      <c r="BR2685" s="10"/>
      <c r="BU2685" s="66"/>
    </row>
    <row r="2686" spans="22:73" s="6" customFormat="1" x14ac:dyDescent="0.3">
      <c r="V2686" s="21"/>
      <c r="W2686" s="22"/>
      <c r="X2686" s="22"/>
      <c r="Y2686" s="22"/>
      <c r="Z2686" s="22"/>
      <c r="AA2686" s="22"/>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C2686" s="10"/>
      <c r="BD2686" s="10"/>
      <c r="BE2686" s="10"/>
      <c r="BF2686" s="10"/>
      <c r="BG2686" s="10"/>
      <c r="BH2686" s="10"/>
      <c r="BI2686" s="10"/>
      <c r="BL2686" s="10"/>
      <c r="BM2686" s="10"/>
      <c r="BN2686" s="10"/>
      <c r="BO2686" s="10"/>
      <c r="BP2686" s="10"/>
      <c r="BQ2686" s="10"/>
      <c r="BR2686" s="10"/>
      <c r="BU2686" s="66"/>
    </row>
    <row r="2687" spans="22:73" s="6" customFormat="1" x14ac:dyDescent="0.3">
      <c r="V2687" s="21"/>
      <c r="W2687" s="22"/>
      <c r="X2687" s="22"/>
      <c r="Y2687" s="22"/>
      <c r="Z2687" s="22"/>
      <c r="AA2687" s="22"/>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C2687" s="10"/>
      <c r="BD2687" s="10"/>
      <c r="BE2687" s="10"/>
      <c r="BF2687" s="10"/>
      <c r="BG2687" s="10"/>
      <c r="BH2687" s="10"/>
      <c r="BI2687" s="10"/>
      <c r="BL2687" s="10"/>
      <c r="BM2687" s="10"/>
      <c r="BN2687" s="10"/>
      <c r="BO2687" s="10"/>
      <c r="BP2687" s="10"/>
      <c r="BQ2687" s="10"/>
      <c r="BR2687" s="10"/>
      <c r="BU2687" s="66"/>
    </row>
    <row r="2688" spans="22:73" s="6" customFormat="1" x14ac:dyDescent="0.3">
      <c r="V2688" s="21"/>
      <c r="W2688" s="22"/>
      <c r="X2688" s="22"/>
      <c r="Y2688" s="22"/>
      <c r="Z2688" s="22"/>
      <c r="AA2688" s="22"/>
      <c r="AB2688" s="10"/>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C2688" s="10"/>
      <c r="BD2688" s="10"/>
      <c r="BE2688" s="10"/>
      <c r="BF2688" s="10"/>
      <c r="BG2688" s="10"/>
      <c r="BH2688" s="10"/>
      <c r="BI2688" s="10"/>
      <c r="BL2688" s="10"/>
      <c r="BM2688" s="10"/>
      <c r="BN2688" s="10"/>
      <c r="BO2688" s="10"/>
      <c r="BP2688" s="10"/>
      <c r="BQ2688" s="10"/>
      <c r="BR2688" s="10"/>
      <c r="BU2688" s="66"/>
    </row>
    <row r="2689" spans="22:73" s="6" customFormat="1" x14ac:dyDescent="0.3">
      <c r="V2689" s="21"/>
      <c r="W2689" s="22"/>
      <c r="X2689" s="22"/>
      <c r="Y2689" s="22"/>
      <c r="Z2689" s="22"/>
      <c r="AA2689" s="22"/>
      <c r="AB2689" s="10"/>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C2689" s="10"/>
      <c r="BD2689" s="10"/>
      <c r="BE2689" s="10"/>
      <c r="BF2689" s="10"/>
      <c r="BG2689" s="10"/>
      <c r="BH2689" s="10"/>
      <c r="BI2689" s="10"/>
      <c r="BL2689" s="10"/>
      <c r="BM2689" s="10"/>
      <c r="BN2689" s="10"/>
      <c r="BO2689" s="10"/>
      <c r="BP2689" s="10"/>
      <c r="BQ2689" s="10"/>
      <c r="BR2689" s="10"/>
      <c r="BU2689" s="66"/>
    </row>
    <row r="2690" spans="22:73" s="6" customFormat="1" x14ac:dyDescent="0.3">
      <c r="V2690" s="21"/>
      <c r="W2690" s="22"/>
      <c r="X2690" s="22"/>
      <c r="Y2690" s="22"/>
      <c r="Z2690" s="22"/>
      <c r="AA2690" s="22"/>
      <c r="AB2690" s="10"/>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C2690" s="10"/>
      <c r="BD2690" s="10"/>
      <c r="BE2690" s="10"/>
      <c r="BF2690" s="10"/>
      <c r="BG2690" s="10"/>
      <c r="BH2690" s="10"/>
      <c r="BI2690" s="10"/>
      <c r="BL2690" s="10"/>
      <c r="BM2690" s="10"/>
      <c r="BN2690" s="10"/>
      <c r="BO2690" s="10"/>
      <c r="BP2690" s="10"/>
      <c r="BQ2690" s="10"/>
      <c r="BR2690" s="10"/>
      <c r="BU2690" s="66"/>
    </row>
    <row r="2691" spans="22:73" s="6" customFormat="1" x14ac:dyDescent="0.3">
      <c r="V2691" s="21"/>
      <c r="W2691" s="22"/>
      <c r="X2691" s="22"/>
      <c r="Y2691" s="22"/>
      <c r="Z2691" s="22"/>
      <c r="AA2691" s="22"/>
      <c r="AB2691" s="10"/>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C2691" s="10"/>
      <c r="BD2691" s="10"/>
      <c r="BE2691" s="10"/>
      <c r="BF2691" s="10"/>
      <c r="BG2691" s="10"/>
      <c r="BH2691" s="10"/>
      <c r="BI2691" s="10"/>
      <c r="BL2691" s="10"/>
      <c r="BM2691" s="10"/>
      <c r="BN2691" s="10"/>
      <c r="BO2691" s="10"/>
      <c r="BP2691" s="10"/>
      <c r="BQ2691" s="10"/>
      <c r="BR2691" s="10"/>
      <c r="BU2691" s="66"/>
    </row>
    <row r="2692" spans="22:73" s="6" customFormat="1" x14ac:dyDescent="0.3">
      <c r="V2692" s="21"/>
      <c r="W2692" s="22"/>
      <c r="X2692" s="22"/>
      <c r="Y2692" s="22"/>
      <c r="Z2692" s="22"/>
      <c r="AA2692" s="22"/>
      <c r="AB2692" s="10"/>
      <c r="AC2692" s="10"/>
      <c r="AD2692" s="10"/>
      <c r="AE2692" s="10"/>
      <c r="AF2692" s="10"/>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C2692" s="10"/>
      <c r="BD2692" s="10"/>
      <c r="BE2692" s="10"/>
      <c r="BF2692" s="10"/>
      <c r="BG2692" s="10"/>
      <c r="BH2692" s="10"/>
      <c r="BI2692" s="10"/>
      <c r="BL2692" s="10"/>
      <c r="BM2692" s="10"/>
      <c r="BN2692" s="10"/>
      <c r="BO2692" s="10"/>
      <c r="BP2692" s="10"/>
      <c r="BQ2692" s="10"/>
      <c r="BR2692" s="10"/>
      <c r="BU2692" s="66"/>
    </row>
    <row r="2693" spans="22:73" s="6" customFormat="1" x14ac:dyDescent="0.3">
      <c r="V2693" s="21"/>
      <c r="W2693" s="22"/>
      <c r="X2693" s="22"/>
      <c r="Y2693" s="22"/>
      <c r="Z2693" s="22"/>
      <c r="AA2693" s="22"/>
      <c r="AB2693" s="10"/>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C2693" s="10"/>
      <c r="BD2693" s="10"/>
      <c r="BE2693" s="10"/>
      <c r="BF2693" s="10"/>
      <c r="BG2693" s="10"/>
      <c r="BH2693" s="10"/>
      <c r="BI2693" s="10"/>
      <c r="BL2693" s="10"/>
      <c r="BM2693" s="10"/>
      <c r="BN2693" s="10"/>
      <c r="BO2693" s="10"/>
      <c r="BP2693" s="10"/>
      <c r="BQ2693" s="10"/>
      <c r="BR2693" s="10"/>
      <c r="BU2693" s="66"/>
    </row>
    <row r="2694" spans="22:73" s="6" customFormat="1" x14ac:dyDescent="0.3">
      <c r="V2694" s="21"/>
      <c r="W2694" s="22"/>
      <c r="X2694" s="22"/>
      <c r="Y2694" s="22"/>
      <c r="Z2694" s="22"/>
      <c r="AA2694" s="22"/>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C2694" s="10"/>
      <c r="BD2694" s="10"/>
      <c r="BE2694" s="10"/>
      <c r="BF2694" s="10"/>
      <c r="BG2694" s="10"/>
      <c r="BH2694" s="10"/>
      <c r="BI2694" s="10"/>
      <c r="BL2694" s="10"/>
      <c r="BM2694" s="10"/>
      <c r="BN2694" s="10"/>
      <c r="BO2694" s="10"/>
      <c r="BP2694" s="10"/>
      <c r="BQ2694" s="10"/>
      <c r="BR2694" s="10"/>
      <c r="BU2694" s="66"/>
    </row>
    <row r="2695" spans="22:73" s="6" customFormat="1" x14ac:dyDescent="0.3">
      <c r="V2695" s="21"/>
      <c r="W2695" s="22"/>
      <c r="X2695" s="22"/>
      <c r="Y2695" s="22"/>
      <c r="Z2695" s="22"/>
      <c r="AA2695" s="22"/>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C2695" s="10"/>
      <c r="BD2695" s="10"/>
      <c r="BE2695" s="10"/>
      <c r="BF2695" s="10"/>
      <c r="BG2695" s="10"/>
      <c r="BH2695" s="10"/>
      <c r="BI2695" s="10"/>
      <c r="BL2695" s="10"/>
      <c r="BM2695" s="10"/>
      <c r="BN2695" s="10"/>
      <c r="BO2695" s="10"/>
      <c r="BP2695" s="10"/>
      <c r="BQ2695" s="10"/>
      <c r="BR2695" s="10"/>
      <c r="BU2695" s="66"/>
    </row>
    <row r="2696" spans="22:73" s="6" customFormat="1" x14ac:dyDescent="0.3">
      <c r="V2696" s="21"/>
      <c r="W2696" s="22"/>
      <c r="X2696" s="22"/>
      <c r="Y2696" s="22"/>
      <c r="Z2696" s="22"/>
      <c r="AA2696" s="22"/>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C2696" s="10"/>
      <c r="BD2696" s="10"/>
      <c r="BE2696" s="10"/>
      <c r="BF2696" s="10"/>
      <c r="BG2696" s="10"/>
      <c r="BH2696" s="10"/>
      <c r="BI2696" s="10"/>
      <c r="BL2696" s="10"/>
      <c r="BM2696" s="10"/>
      <c r="BN2696" s="10"/>
      <c r="BO2696" s="10"/>
      <c r="BP2696" s="10"/>
      <c r="BQ2696" s="10"/>
      <c r="BR2696" s="10"/>
      <c r="BU2696" s="66"/>
    </row>
    <row r="2697" spans="22:73" s="6" customFormat="1" x14ac:dyDescent="0.3">
      <c r="V2697" s="21"/>
      <c r="W2697" s="22"/>
      <c r="X2697" s="22"/>
      <c r="Y2697" s="22"/>
      <c r="Z2697" s="22"/>
      <c r="AA2697" s="22"/>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C2697" s="10"/>
      <c r="BD2697" s="10"/>
      <c r="BE2697" s="10"/>
      <c r="BF2697" s="10"/>
      <c r="BG2697" s="10"/>
      <c r="BH2697" s="10"/>
      <c r="BI2697" s="10"/>
      <c r="BL2697" s="10"/>
      <c r="BM2697" s="10"/>
      <c r="BN2697" s="10"/>
      <c r="BO2697" s="10"/>
      <c r="BP2697" s="10"/>
      <c r="BQ2697" s="10"/>
      <c r="BR2697" s="10"/>
      <c r="BU2697" s="66"/>
    </row>
    <row r="2698" spans="22:73" s="6" customFormat="1" x14ac:dyDescent="0.3">
      <c r="V2698" s="21"/>
      <c r="W2698" s="22"/>
      <c r="X2698" s="22"/>
      <c r="Y2698" s="22"/>
      <c r="Z2698" s="22"/>
      <c r="AA2698" s="22"/>
      <c r="AB2698" s="10"/>
      <c r="AC2698" s="10"/>
      <c r="AD2698" s="10"/>
      <c r="AE2698" s="10"/>
      <c r="AF2698" s="10"/>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C2698" s="10"/>
      <c r="BD2698" s="10"/>
      <c r="BE2698" s="10"/>
      <c r="BF2698" s="10"/>
      <c r="BG2698" s="10"/>
      <c r="BH2698" s="10"/>
      <c r="BI2698" s="10"/>
      <c r="BL2698" s="10"/>
      <c r="BM2698" s="10"/>
      <c r="BN2698" s="10"/>
      <c r="BO2698" s="10"/>
      <c r="BP2698" s="10"/>
      <c r="BQ2698" s="10"/>
      <c r="BR2698" s="10"/>
      <c r="BU2698" s="66"/>
    </row>
    <row r="2699" spans="22:73" s="6" customFormat="1" x14ac:dyDescent="0.3">
      <c r="V2699" s="21"/>
      <c r="W2699" s="22"/>
      <c r="X2699" s="22"/>
      <c r="Y2699" s="22"/>
      <c r="Z2699" s="22"/>
      <c r="AA2699" s="22"/>
      <c r="AB2699" s="10"/>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C2699" s="10"/>
      <c r="BD2699" s="10"/>
      <c r="BE2699" s="10"/>
      <c r="BF2699" s="10"/>
      <c r="BG2699" s="10"/>
      <c r="BH2699" s="10"/>
      <c r="BI2699" s="10"/>
      <c r="BL2699" s="10"/>
      <c r="BM2699" s="10"/>
      <c r="BN2699" s="10"/>
      <c r="BO2699" s="10"/>
      <c r="BP2699" s="10"/>
      <c r="BQ2699" s="10"/>
      <c r="BR2699" s="10"/>
      <c r="BU2699" s="66"/>
    </row>
    <row r="2700" spans="22:73" s="6" customFormat="1" x14ac:dyDescent="0.3">
      <c r="V2700" s="21"/>
      <c r="W2700" s="22"/>
      <c r="X2700" s="22"/>
      <c r="Y2700" s="22"/>
      <c r="Z2700" s="22"/>
      <c r="AA2700" s="22"/>
      <c r="AB2700" s="10"/>
      <c r="AC2700" s="10"/>
      <c r="AD2700" s="10"/>
      <c r="AE2700" s="10"/>
      <c r="AF2700" s="10"/>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C2700" s="10"/>
      <c r="BD2700" s="10"/>
      <c r="BE2700" s="10"/>
      <c r="BF2700" s="10"/>
      <c r="BG2700" s="10"/>
      <c r="BH2700" s="10"/>
      <c r="BI2700" s="10"/>
      <c r="BL2700" s="10"/>
      <c r="BM2700" s="10"/>
      <c r="BN2700" s="10"/>
      <c r="BO2700" s="10"/>
      <c r="BP2700" s="10"/>
      <c r="BQ2700" s="10"/>
      <c r="BR2700" s="10"/>
      <c r="BU2700" s="66"/>
    </row>
    <row r="2701" spans="22:73" s="6" customFormat="1" x14ac:dyDescent="0.3">
      <c r="V2701" s="21"/>
      <c r="W2701" s="22"/>
      <c r="X2701" s="22"/>
      <c r="Y2701" s="22"/>
      <c r="Z2701" s="22"/>
      <c r="AA2701" s="22"/>
      <c r="AB2701" s="10"/>
      <c r="AC2701" s="10"/>
      <c r="AD2701" s="10"/>
      <c r="AE2701" s="10"/>
      <c r="AF2701" s="10"/>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C2701" s="10"/>
      <c r="BD2701" s="10"/>
      <c r="BE2701" s="10"/>
      <c r="BF2701" s="10"/>
      <c r="BG2701" s="10"/>
      <c r="BH2701" s="10"/>
      <c r="BI2701" s="10"/>
      <c r="BL2701" s="10"/>
      <c r="BM2701" s="10"/>
      <c r="BN2701" s="10"/>
      <c r="BO2701" s="10"/>
      <c r="BP2701" s="10"/>
      <c r="BQ2701" s="10"/>
      <c r="BR2701" s="10"/>
      <c r="BU2701" s="66"/>
    </row>
    <row r="2702" spans="22:73" s="6" customFormat="1" x14ac:dyDescent="0.3">
      <c r="V2702" s="21"/>
      <c r="W2702" s="22"/>
      <c r="X2702" s="22"/>
      <c r="Y2702" s="22"/>
      <c r="Z2702" s="22"/>
      <c r="AA2702" s="22"/>
      <c r="AB2702" s="10"/>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C2702" s="10"/>
      <c r="BD2702" s="10"/>
      <c r="BE2702" s="10"/>
      <c r="BF2702" s="10"/>
      <c r="BG2702" s="10"/>
      <c r="BH2702" s="10"/>
      <c r="BI2702" s="10"/>
      <c r="BL2702" s="10"/>
      <c r="BM2702" s="10"/>
      <c r="BN2702" s="10"/>
      <c r="BO2702" s="10"/>
      <c r="BP2702" s="10"/>
      <c r="BQ2702" s="10"/>
      <c r="BR2702" s="10"/>
      <c r="BU2702" s="66"/>
    </row>
    <row r="2703" spans="22:73" s="6" customFormat="1" x14ac:dyDescent="0.3">
      <c r="V2703" s="21"/>
      <c r="W2703" s="22"/>
      <c r="X2703" s="22"/>
      <c r="Y2703" s="22"/>
      <c r="Z2703" s="22"/>
      <c r="AA2703" s="22"/>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C2703" s="10"/>
      <c r="BD2703" s="10"/>
      <c r="BE2703" s="10"/>
      <c r="BF2703" s="10"/>
      <c r="BG2703" s="10"/>
      <c r="BH2703" s="10"/>
      <c r="BI2703" s="10"/>
      <c r="BL2703" s="10"/>
      <c r="BM2703" s="10"/>
      <c r="BN2703" s="10"/>
      <c r="BO2703" s="10"/>
      <c r="BP2703" s="10"/>
      <c r="BQ2703" s="10"/>
      <c r="BR2703" s="10"/>
      <c r="BU2703" s="66"/>
    </row>
    <row r="2704" spans="22:73" s="6" customFormat="1" x14ac:dyDescent="0.3">
      <c r="V2704" s="21"/>
      <c r="W2704" s="22"/>
      <c r="X2704" s="22"/>
      <c r="Y2704" s="22"/>
      <c r="Z2704" s="22"/>
      <c r="AA2704" s="22"/>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C2704" s="10"/>
      <c r="BD2704" s="10"/>
      <c r="BE2704" s="10"/>
      <c r="BF2704" s="10"/>
      <c r="BG2704" s="10"/>
      <c r="BH2704" s="10"/>
      <c r="BI2704" s="10"/>
      <c r="BL2704" s="10"/>
      <c r="BM2704" s="10"/>
      <c r="BN2704" s="10"/>
      <c r="BO2704" s="10"/>
      <c r="BP2704" s="10"/>
      <c r="BQ2704" s="10"/>
      <c r="BR2704" s="10"/>
      <c r="BU2704" s="66"/>
    </row>
    <row r="2705" spans="22:73" s="6" customFormat="1" x14ac:dyDescent="0.3">
      <c r="V2705" s="21"/>
      <c r="W2705" s="22"/>
      <c r="X2705" s="22"/>
      <c r="Y2705" s="22"/>
      <c r="Z2705" s="22"/>
      <c r="AA2705" s="22"/>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C2705" s="10"/>
      <c r="BD2705" s="10"/>
      <c r="BE2705" s="10"/>
      <c r="BF2705" s="10"/>
      <c r="BG2705" s="10"/>
      <c r="BH2705" s="10"/>
      <c r="BI2705" s="10"/>
      <c r="BL2705" s="10"/>
      <c r="BM2705" s="10"/>
      <c r="BN2705" s="10"/>
      <c r="BO2705" s="10"/>
      <c r="BP2705" s="10"/>
      <c r="BQ2705" s="10"/>
      <c r="BR2705" s="10"/>
      <c r="BU2705" s="66"/>
    </row>
    <row r="2706" spans="22:73" s="6" customFormat="1" x14ac:dyDescent="0.3">
      <c r="V2706" s="21"/>
      <c r="W2706" s="22"/>
      <c r="X2706" s="22"/>
      <c r="Y2706" s="22"/>
      <c r="Z2706" s="22"/>
      <c r="AA2706" s="22"/>
      <c r="AB2706" s="10"/>
      <c r="AC2706" s="10"/>
      <c r="AD2706" s="10"/>
      <c r="AE2706" s="10"/>
      <c r="AF2706" s="10"/>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C2706" s="10"/>
      <c r="BD2706" s="10"/>
      <c r="BE2706" s="10"/>
      <c r="BF2706" s="10"/>
      <c r="BG2706" s="10"/>
      <c r="BH2706" s="10"/>
      <c r="BI2706" s="10"/>
      <c r="BL2706" s="10"/>
      <c r="BM2706" s="10"/>
      <c r="BN2706" s="10"/>
      <c r="BO2706" s="10"/>
      <c r="BP2706" s="10"/>
      <c r="BQ2706" s="10"/>
      <c r="BR2706" s="10"/>
      <c r="BU2706" s="66"/>
    </row>
    <row r="2707" spans="22:73" s="6" customFormat="1" x14ac:dyDescent="0.3">
      <c r="V2707" s="21"/>
      <c r="W2707" s="22"/>
      <c r="X2707" s="22"/>
      <c r="Y2707" s="22"/>
      <c r="Z2707" s="22"/>
      <c r="AA2707" s="22"/>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C2707" s="10"/>
      <c r="BD2707" s="10"/>
      <c r="BE2707" s="10"/>
      <c r="BF2707" s="10"/>
      <c r="BG2707" s="10"/>
      <c r="BH2707" s="10"/>
      <c r="BI2707" s="10"/>
      <c r="BL2707" s="10"/>
      <c r="BM2707" s="10"/>
      <c r="BN2707" s="10"/>
      <c r="BO2707" s="10"/>
      <c r="BP2707" s="10"/>
      <c r="BQ2707" s="10"/>
      <c r="BR2707" s="10"/>
      <c r="BU2707" s="66"/>
    </row>
    <row r="2708" spans="22:73" s="6" customFormat="1" x14ac:dyDescent="0.3">
      <c r="V2708" s="21"/>
      <c r="W2708" s="22"/>
      <c r="X2708" s="22"/>
      <c r="Y2708" s="22"/>
      <c r="Z2708" s="22"/>
      <c r="AA2708" s="22"/>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C2708" s="10"/>
      <c r="BD2708" s="10"/>
      <c r="BE2708" s="10"/>
      <c r="BF2708" s="10"/>
      <c r="BG2708" s="10"/>
      <c r="BH2708" s="10"/>
      <c r="BI2708" s="10"/>
      <c r="BL2708" s="10"/>
      <c r="BM2708" s="10"/>
      <c r="BN2708" s="10"/>
      <c r="BO2708" s="10"/>
      <c r="BP2708" s="10"/>
      <c r="BQ2708" s="10"/>
      <c r="BR2708" s="10"/>
      <c r="BU2708" s="66"/>
    </row>
    <row r="2709" spans="22:73" s="6" customFormat="1" x14ac:dyDescent="0.3">
      <c r="V2709" s="21"/>
      <c r="W2709" s="22"/>
      <c r="X2709" s="22"/>
      <c r="Y2709" s="22"/>
      <c r="Z2709" s="22"/>
      <c r="AA2709" s="22"/>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C2709" s="10"/>
      <c r="BD2709" s="10"/>
      <c r="BE2709" s="10"/>
      <c r="BF2709" s="10"/>
      <c r="BG2709" s="10"/>
      <c r="BH2709" s="10"/>
      <c r="BI2709" s="10"/>
      <c r="BL2709" s="10"/>
      <c r="BM2709" s="10"/>
      <c r="BN2709" s="10"/>
      <c r="BO2709" s="10"/>
      <c r="BP2709" s="10"/>
      <c r="BQ2709" s="10"/>
      <c r="BR2709" s="10"/>
      <c r="BU2709" s="66"/>
    </row>
    <row r="2710" spans="22:73" s="6" customFormat="1" x14ac:dyDescent="0.3">
      <c r="V2710" s="21"/>
      <c r="W2710" s="22"/>
      <c r="X2710" s="22"/>
      <c r="Y2710" s="22"/>
      <c r="Z2710" s="22"/>
      <c r="AA2710" s="22"/>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C2710" s="10"/>
      <c r="BD2710" s="10"/>
      <c r="BE2710" s="10"/>
      <c r="BF2710" s="10"/>
      <c r="BG2710" s="10"/>
      <c r="BH2710" s="10"/>
      <c r="BI2710" s="10"/>
      <c r="BL2710" s="10"/>
      <c r="BM2710" s="10"/>
      <c r="BN2710" s="10"/>
      <c r="BO2710" s="10"/>
      <c r="BP2710" s="10"/>
      <c r="BQ2710" s="10"/>
      <c r="BR2710" s="10"/>
      <c r="BU2710" s="66"/>
    </row>
    <row r="2711" spans="22:73" s="6" customFormat="1" x14ac:dyDescent="0.3">
      <c r="V2711" s="21"/>
      <c r="W2711" s="22"/>
      <c r="X2711" s="22"/>
      <c r="Y2711" s="22"/>
      <c r="Z2711" s="22"/>
      <c r="AA2711" s="22"/>
      <c r="AB2711" s="10"/>
      <c r="AC2711" s="10"/>
      <c r="AD2711" s="10"/>
      <c r="AE2711" s="10"/>
      <c r="AF2711" s="10"/>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C2711" s="10"/>
      <c r="BD2711" s="10"/>
      <c r="BE2711" s="10"/>
      <c r="BF2711" s="10"/>
      <c r="BG2711" s="10"/>
      <c r="BH2711" s="10"/>
      <c r="BI2711" s="10"/>
      <c r="BL2711" s="10"/>
      <c r="BM2711" s="10"/>
      <c r="BN2711" s="10"/>
      <c r="BO2711" s="10"/>
      <c r="BP2711" s="10"/>
      <c r="BQ2711" s="10"/>
      <c r="BR2711" s="10"/>
      <c r="BU2711" s="66"/>
    </row>
    <row r="2712" spans="22:73" s="6" customFormat="1" x14ac:dyDescent="0.3">
      <c r="V2712" s="21"/>
      <c r="W2712" s="22"/>
      <c r="X2712" s="22"/>
      <c r="Y2712" s="22"/>
      <c r="Z2712" s="22"/>
      <c r="AA2712" s="22"/>
      <c r="AB2712" s="10"/>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C2712" s="10"/>
      <c r="BD2712" s="10"/>
      <c r="BE2712" s="10"/>
      <c r="BF2712" s="10"/>
      <c r="BG2712" s="10"/>
      <c r="BH2712" s="10"/>
      <c r="BI2712" s="10"/>
      <c r="BL2712" s="10"/>
      <c r="BM2712" s="10"/>
      <c r="BN2712" s="10"/>
      <c r="BO2712" s="10"/>
      <c r="BP2712" s="10"/>
      <c r="BQ2712" s="10"/>
      <c r="BR2712" s="10"/>
      <c r="BU2712" s="66"/>
    </row>
    <row r="2713" spans="22:73" s="6" customFormat="1" x14ac:dyDescent="0.3">
      <c r="V2713" s="21"/>
      <c r="W2713" s="22"/>
      <c r="X2713" s="22"/>
      <c r="Y2713" s="22"/>
      <c r="Z2713" s="22"/>
      <c r="AA2713" s="22"/>
      <c r="AB2713" s="10"/>
      <c r="AC2713" s="10"/>
      <c r="AD2713" s="10"/>
      <c r="AE2713" s="10"/>
      <c r="AF2713" s="10"/>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C2713" s="10"/>
      <c r="BD2713" s="10"/>
      <c r="BE2713" s="10"/>
      <c r="BF2713" s="10"/>
      <c r="BG2713" s="10"/>
      <c r="BH2713" s="10"/>
      <c r="BI2713" s="10"/>
      <c r="BL2713" s="10"/>
      <c r="BM2713" s="10"/>
      <c r="BN2713" s="10"/>
      <c r="BO2713" s="10"/>
      <c r="BP2713" s="10"/>
      <c r="BQ2713" s="10"/>
      <c r="BR2713" s="10"/>
      <c r="BU2713" s="66"/>
    </row>
    <row r="2714" spans="22:73" s="6" customFormat="1" x14ac:dyDescent="0.3">
      <c r="V2714" s="21"/>
      <c r="W2714" s="22"/>
      <c r="X2714" s="22"/>
      <c r="Y2714" s="22"/>
      <c r="Z2714" s="22"/>
      <c r="AA2714" s="22"/>
      <c r="AB2714" s="10"/>
      <c r="AC2714" s="10"/>
      <c r="AD2714" s="10"/>
      <c r="AE2714" s="10"/>
      <c r="AF2714" s="10"/>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C2714" s="10"/>
      <c r="BD2714" s="10"/>
      <c r="BE2714" s="10"/>
      <c r="BF2714" s="10"/>
      <c r="BG2714" s="10"/>
      <c r="BH2714" s="10"/>
      <c r="BI2714" s="10"/>
      <c r="BL2714" s="10"/>
      <c r="BM2714" s="10"/>
      <c r="BN2714" s="10"/>
      <c r="BO2714" s="10"/>
      <c r="BP2714" s="10"/>
      <c r="BQ2714" s="10"/>
      <c r="BR2714" s="10"/>
      <c r="BU2714" s="66"/>
    </row>
    <row r="2715" spans="22:73" s="6" customFormat="1" x14ac:dyDescent="0.3">
      <c r="V2715" s="21"/>
      <c r="W2715" s="22"/>
      <c r="X2715" s="22"/>
      <c r="Y2715" s="22"/>
      <c r="Z2715" s="22"/>
      <c r="AA2715" s="22"/>
      <c r="AB2715" s="10"/>
      <c r="AC2715" s="10"/>
      <c r="AD2715" s="10"/>
      <c r="AE2715" s="10"/>
      <c r="AF2715" s="10"/>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C2715" s="10"/>
      <c r="BD2715" s="10"/>
      <c r="BE2715" s="10"/>
      <c r="BF2715" s="10"/>
      <c r="BG2715" s="10"/>
      <c r="BH2715" s="10"/>
      <c r="BI2715" s="10"/>
      <c r="BL2715" s="10"/>
      <c r="BM2715" s="10"/>
      <c r="BN2715" s="10"/>
      <c r="BO2715" s="10"/>
      <c r="BP2715" s="10"/>
      <c r="BQ2715" s="10"/>
      <c r="BR2715" s="10"/>
      <c r="BU2715" s="66"/>
    </row>
    <row r="2716" spans="22:73" s="6" customFormat="1" x14ac:dyDescent="0.3">
      <c r="V2716" s="21"/>
      <c r="W2716" s="22"/>
      <c r="X2716" s="22"/>
      <c r="Y2716" s="22"/>
      <c r="Z2716" s="22"/>
      <c r="AA2716" s="22"/>
      <c r="AB2716" s="10"/>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C2716" s="10"/>
      <c r="BD2716" s="10"/>
      <c r="BE2716" s="10"/>
      <c r="BF2716" s="10"/>
      <c r="BG2716" s="10"/>
      <c r="BH2716" s="10"/>
      <c r="BI2716" s="10"/>
      <c r="BL2716" s="10"/>
      <c r="BM2716" s="10"/>
      <c r="BN2716" s="10"/>
      <c r="BO2716" s="10"/>
      <c r="BP2716" s="10"/>
      <c r="BQ2716" s="10"/>
      <c r="BR2716" s="10"/>
      <c r="BU2716" s="66"/>
    </row>
    <row r="2717" spans="22:73" s="6" customFormat="1" x14ac:dyDescent="0.3">
      <c r="V2717" s="21"/>
      <c r="W2717" s="22"/>
      <c r="X2717" s="22"/>
      <c r="Y2717" s="22"/>
      <c r="Z2717" s="22"/>
      <c r="AA2717" s="22"/>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C2717" s="10"/>
      <c r="BD2717" s="10"/>
      <c r="BE2717" s="10"/>
      <c r="BF2717" s="10"/>
      <c r="BG2717" s="10"/>
      <c r="BH2717" s="10"/>
      <c r="BI2717" s="10"/>
      <c r="BL2717" s="10"/>
      <c r="BM2717" s="10"/>
      <c r="BN2717" s="10"/>
      <c r="BO2717" s="10"/>
      <c r="BP2717" s="10"/>
      <c r="BQ2717" s="10"/>
      <c r="BR2717" s="10"/>
      <c r="BU2717" s="66"/>
    </row>
    <row r="2718" spans="22:73" s="6" customFormat="1" x14ac:dyDescent="0.3">
      <c r="V2718" s="21"/>
      <c r="W2718" s="22"/>
      <c r="X2718" s="22"/>
      <c r="Y2718" s="22"/>
      <c r="Z2718" s="22"/>
      <c r="AA2718" s="22"/>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C2718" s="10"/>
      <c r="BD2718" s="10"/>
      <c r="BE2718" s="10"/>
      <c r="BF2718" s="10"/>
      <c r="BG2718" s="10"/>
      <c r="BH2718" s="10"/>
      <c r="BI2718" s="10"/>
      <c r="BL2718" s="10"/>
      <c r="BM2718" s="10"/>
      <c r="BN2718" s="10"/>
      <c r="BO2718" s="10"/>
      <c r="BP2718" s="10"/>
      <c r="BQ2718" s="10"/>
      <c r="BR2718" s="10"/>
      <c r="BU2718" s="66"/>
    </row>
    <row r="2719" spans="22:73" s="6" customFormat="1" x14ac:dyDescent="0.3">
      <c r="V2719" s="21"/>
      <c r="W2719" s="22"/>
      <c r="X2719" s="22"/>
      <c r="Y2719" s="22"/>
      <c r="Z2719" s="22"/>
      <c r="AA2719" s="22"/>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C2719" s="10"/>
      <c r="BD2719" s="10"/>
      <c r="BE2719" s="10"/>
      <c r="BF2719" s="10"/>
      <c r="BG2719" s="10"/>
      <c r="BH2719" s="10"/>
      <c r="BI2719" s="10"/>
      <c r="BL2719" s="10"/>
      <c r="BM2719" s="10"/>
      <c r="BN2719" s="10"/>
      <c r="BO2719" s="10"/>
      <c r="BP2719" s="10"/>
      <c r="BQ2719" s="10"/>
      <c r="BR2719" s="10"/>
      <c r="BU2719" s="66"/>
    </row>
    <row r="2720" spans="22:73" s="6" customFormat="1" x14ac:dyDescent="0.3">
      <c r="V2720" s="21"/>
      <c r="W2720" s="22"/>
      <c r="X2720" s="22"/>
      <c r="Y2720" s="22"/>
      <c r="Z2720" s="22"/>
      <c r="AA2720" s="22"/>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C2720" s="10"/>
      <c r="BD2720" s="10"/>
      <c r="BE2720" s="10"/>
      <c r="BF2720" s="10"/>
      <c r="BG2720" s="10"/>
      <c r="BH2720" s="10"/>
      <c r="BI2720" s="10"/>
      <c r="BL2720" s="10"/>
      <c r="BM2720" s="10"/>
      <c r="BN2720" s="10"/>
      <c r="BO2720" s="10"/>
      <c r="BP2720" s="10"/>
      <c r="BQ2720" s="10"/>
      <c r="BR2720" s="10"/>
      <c r="BU2720" s="66"/>
    </row>
    <row r="2721" spans="22:73" s="6" customFormat="1" x14ac:dyDescent="0.3">
      <c r="V2721" s="21"/>
      <c r="W2721" s="22"/>
      <c r="X2721" s="22"/>
      <c r="Y2721" s="22"/>
      <c r="Z2721" s="22"/>
      <c r="AA2721" s="22"/>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C2721" s="10"/>
      <c r="BD2721" s="10"/>
      <c r="BE2721" s="10"/>
      <c r="BF2721" s="10"/>
      <c r="BG2721" s="10"/>
      <c r="BH2721" s="10"/>
      <c r="BI2721" s="10"/>
      <c r="BL2721" s="10"/>
      <c r="BM2721" s="10"/>
      <c r="BN2721" s="10"/>
      <c r="BO2721" s="10"/>
      <c r="BP2721" s="10"/>
      <c r="BQ2721" s="10"/>
      <c r="BR2721" s="10"/>
      <c r="BU2721" s="66"/>
    </row>
    <row r="2722" spans="22:73" s="6" customFormat="1" x14ac:dyDescent="0.3">
      <c r="V2722" s="21"/>
      <c r="W2722" s="22"/>
      <c r="X2722" s="22"/>
      <c r="Y2722" s="22"/>
      <c r="Z2722" s="22"/>
      <c r="AA2722" s="22"/>
      <c r="AB2722" s="10"/>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C2722" s="10"/>
      <c r="BD2722" s="10"/>
      <c r="BE2722" s="10"/>
      <c r="BF2722" s="10"/>
      <c r="BG2722" s="10"/>
      <c r="BH2722" s="10"/>
      <c r="BI2722" s="10"/>
      <c r="BL2722" s="10"/>
      <c r="BM2722" s="10"/>
      <c r="BN2722" s="10"/>
      <c r="BO2722" s="10"/>
      <c r="BP2722" s="10"/>
      <c r="BQ2722" s="10"/>
      <c r="BR2722" s="10"/>
      <c r="BU2722" s="66"/>
    </row>
    <row r="2723" spans="22:73" s="6" customFormat="1" x14ac:dyDescent="0.3">
      <c r="V2723" s="21"/>
      <c r="W2723" s="22"/>
      <c r="X2723" s="22"/>
      <c r="Y2723" s="22"/>
      <c r="Z2723" s="22"/>
      <c r="AA2723" s="22"/>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C2723" s="10"/>
      <c r="BD2723" s="10"/>
      <c r="BE2723" s="10"/>
      <c r="BF2723" s="10"/>
      <c r="BG2723" s="10"/>
      <c r="BH2723" s="10"/>
      <c r="BI2723" s="10"/>
      <c r="BL2723" s="10"/>
      <c r="BM2723" s="10"/>
      <c r="BN2723" s="10"/>
      <c r="BO2723" s="10"/>
      <c r="BP2723" s="10"/>
      <c r="BQ2723" s="10"/>
      <c r="BR2723" s="10"/>
      <c r="BU2723" s="66"/>
    </row>
    <row r="2724" spans="22:73" s="6" customFormat="1" x14ac:dyDescent="0.3">
      <c r="V2724" s="21"/>
      <c r="W2724" s="22"/>
      <c r="X2724" s="22"/>
      <c r="Y2724" s="22"/>
      <c r="Z2724" s="22"/>
      <c r="AA2724" s="22"/>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C2724" s="10"/>
      <c r="BD2724" s="10"/>
      <c r="BE2724" s="10"/>
      <c r="BF2724" s="10"/>
      <c r="BG2724" s="10"/>
      <c r="BH2724" s="10"/>
      <c r="BI2724" s="10"/>
      <c r="BL2724" s="10"/>
      <c r="BM2724" s="10"/>
      <c r="BN2724" s="10"/>
      <c r="BO2724" s="10"/>
      <c r="BP2724" s="10"/>
      <c r="BQ2724" s="10"/>
      <c r="BR2724" s="10"/>
      <c r="BU2724" s="66"/>
    </row>
    <row r="2725" spans="22:73" s="6" customFormat="1" x14ac:dyDescent="0.3">
      <c r="V2725" s="21"/>
      <c r="W2725" s="22"/>
      <c r="X2725" s="22"/>
      <c r="Y2725" s="22"/>
      <c r="Z2725" s="22"/>
      <c r="AA2725" s="22"/>
      <c r="AB2725" s="10"/>
      <c r="AC2725" s="10"/>
      <c r="AD2725" s="10"/>
      <c r="AE2725" s="10"/>
      <c r="AF2725" s="10"/>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C2725" s="10"/>
      <c r="BD2725" s="10"/>
      <c r="BE2725" s="10"/>
      <c r="BF2725" s="10"/>
      <c r="BG2725" s="10"/>
      <c r="BH2725" s="10"/>
      <c r="BI2725" s="10"/>
      <c r="BL2725" s="10"/>
      <c r="BM2725" s="10"/>
      <c r="BN2725" s="10"/>
      <c r="BO2725" s="10"/>
      <c r="BP2725" s="10"/>
      <c r="BQ2725" s="10"/>
      <c r="BR2725" s="10"/>
      <c r="BU2725" s="66"/>
    </row>
    <row r="2726" spans="22:73" s="6" customFormat="1" x14ac:dyDescent="0.3">
      <c r="V2726" s="21"/>
      <c r="W2726" s="22"/>
      <c r="X2726" s="22"/>
      <c r="Y2726" s="22"/>
      <c r="Z2726" s="22"/>
      <c r="AA2726" s="22"/>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C2726" s="10"/>
      <c r="BD2726" s="10"/>
      <c r="BE2726" s="10"/>
      <c r="BF2726" s="10"/>
      <c r="BG2726" s="10"/>
      <c r="BH2726" s="10"/>
      <c r="BI2726" s="10"/>
      <c r="BL2726" s="10"/>
      <c r="BM2726" s="10"/>
      <c r="BN2726" s="10"/>
      <c r="BO2726" s="10"/>
      <c r="BP2726" s="10"/>
      <c r="BQ2726" s="10"/>
      <c r="BR2726" s="10"/>
      <c r="BU2726" s="66"/>
    </row>
    <row r="2727" spans="22:73" s="6" customFormat="1" x14ac:dyDescent="0.3">
      <c r="V2727" s="21"/>
      <c r="W2727" s="22"/>
      <c r="X2727" s="22"/>
      <c r="Y2727" s="22"/>
      <c r="Z2727" s="22"/>
      <c r="AA2727" s="22"/>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C2727" s="10"/>
      <c r="BD2727" s="10"/>
      <c r="BE2727" s="10"/>
      <c r="BF2727" s="10"/>
      <c r="BG2727" s="10"/>
      <c r="BH2727" s="10"/>
      <c r="BI2727" s="10"/>
      <c r="BL2727" s="10"/>
      <c r="BM2727" s="10"/>
      <c r="BN2727" s="10"/>
      <c r="BO2727" s="10"/>
      <c r="BP2727" s="10"/>
      <c r="BQ2727" s="10"/>
      <c r="BR2727" s="10"/>
      <c r="BU2727" s="66"/>
    </row>
    <row r="2728" spans="22:73" s="6" customFormat="1" x14ac:dyDescent="0.3">
      <c r="V2728" s="21"/>
      <c r="W2728" s="22"/>
      <c r="X2728" s="22"/>
      <c r="Y2728" s="22"/>
      <c r="Z2728" s="22"/>
      <c r="AA2728" s="22"/>
      <c r="AB2728" s="10"/>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C2728" s="10"/>
      <c r="BD2728" s="10"/>
      <c r="BE2728" s="10"/>
      <c r="BF2728" s="10"/>
      <c r="BG2728" s="10"/>
      <c r="BH2728" s="10"/>
      <c r="BI2728" s="10"/>
      <c r="BL2728" s="10"/>
      <c r="BM2728" s="10"/>
      <c r="BN2728" s="10"/>
      <c r="BO2728" s="10"/>
      <c r="BP2728" s="10"/>
      <c r="BQ2728" s="10"/>
      <c r="BR2728" s="10"/>
      <c r="BU2728" s="66"/>
    </row>
    <row r="2729" spans="22:73" s="6" customFormat="1" x14ac:dyDescent="0.3">
      <c r="V2729" s="21"/>
      <c r="W2729" s="22"/>
      <c r="X2729" s="22"/>
      <c r="Y2729" s="22"/>
      <c r="Z2729" s="22"/>
      <c r="AA2729" s="22"/>
      <c r="AB2729" s="10"/>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C2729" s="10"/>
      <c r="BD2729" s="10"/>
      <c r="BE2729" s="10"/>
      <c r="BF2729" s="10"/>
      <c r="BG2729" s="10"/>
      <c r="BH2729" s="10"/>
      <c r="BI2729" s="10"/>
      <c r="BL2729" s="10"/>
      <c r="BM2729" s="10"/>
      <c r="BN2729" s="10"/>
      <c r="BO2729" s="10"/>
      <c r="BP2729" s="10"/>
      <c r="BQ2729" s="10"/>
      <c r="BR2729" s="10"/>
      <c r="BU2729" s="66"/>
    </row>
    <row r="2730" spans="22:73" s="6" customFormat="1" x14ac:dyDescent="0.3">
      <c r="V2730" s="21"/>
      <c r="W2730" s="22"/>
      <c r="X2730" s="22"/>
      <c r="Y2730" s="22"/>
      <c r="Z2730" s="22"/>
      <c r="AA2730" s="22"/>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C2730" s="10"/>
      <c r="BD2730" s="10"/>
      <c r="BE2730" s="10"/>
      <c r="BF2730" s="10"/>
      <c r="BG2730" s="10"/>
      <c r="BH2730" s="10"/>
      <c r="BI2730" s="10"/>
      <c r="BL2730" s="10"/>
      <c r="BM2730" s="10"/>
      <c r="BN2730" s="10"/>
      <c r="BO2730" s="10"/>
      <c r="BP2730" s="10"/>
      <c r="BQ2730" s="10"/>
      <c r="BR2730" s="10"/>
      <c r="BU2730" s="66"/>
    </row>
    <row r="2731" spans="22:73" s="6" customFormat="1" x14ac:dyDescent="0.3">
      <c r="V2731" s="21"/>
      <c r="W2731" s="22"/>
      <c r="X2731" s="22"/>
      <c r="Y2731" s="22"/>
      <c r="Z2731" s="22"/>
      <c r="AA2731" s="22"/>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C2731" s="10"/>
      <c r="BD2731" s="10"/>
      <c r="BE2731" s="10"/>
      <c r="BF2731" s="10"/>
      <c r="BG2731" s="10"/>
      <c r="BH2731" s="10"/>
      <c r="BI2731" s="10"/>
      <c r="BL2731" s="10"/>
      <c r="BM2731" s="10"/>
      <c r="BN2731" s="10"/>
      <c r="BO2731" s="10"/>
      <c r="BP2731" s="10"/>
      <c r="BQ2731" s="10"/>
      <c r="BR2731" s="10"/>
      <c r="BU2731" s="66"/>
    </row>
    <row r="2732" spans="22:73" s="6" customFormat="1" x14ac:dyDescent="0.3">
      <c r="V2732" s="21"/>
      <c r="W2732" s="22"/>
      <c r="X2732" s="22"/>
      <c r="Y2732" s="22"/>
      <c r="Z2732" s="22"/>
      <c r="AA2732" s="22"/>
      <c r="AB2732" s="10"/>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C2732" s="10"/>
      <c r="BD2732" s="10"/>
      <c r="BE2732" s="10"/>
      <c r="BF2732" s="10"/>
      <c r="BG2732" s="10"/>
      <c r="BH2732" s="10"/>
      <c r="BI2732" s="10"/>
      <c r="BL2732" s="10"/>
      <c r="BM2732" s="10"/>
      <c r="BN2732" s="10"/>
      <c r="BO2732" s="10"/>
      <c r="BP2732" s="10"/>
      <c r="BQ2732" s="10"/>
      <c r="BR2732" s="10"/>
      <c r="BU2732" s="66"/>
    </row>
    <row r="2733" spans="22:73" s="6" customFormat="1" x14ac:dyDescent="0.3">
      <c r="V2733" s="21"/>
      <c r="W2733" s="22"/>
      <c r="X2733" s="22"/>
      <c r="Y2733" s="22"/>
      <c r="Z2733" s="22"/>
      <c r="AA2733" s="22"/>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C2733" s="10"/>
      <c r="BD2733" s="10"/>
      <c r="BE2733" s="10"/>
      <c r="BF2733" s="10"/>
      <c r="BG2733" s="10"/>
      <c r="BH2733" s="10"/>
      <c r="BI2733" s="10"/>
      <c r="BL2733" s="10"/>
      <c r="BM2733" s="10"/>
      <c r="BN2733" s="10"/>
      <c r="BO2733" s="10"/>
      <c r="BP2733" s="10"/>
      <c r="BQ2733" s="10"/>
      <c r="BR2733" s="10"/>
      <c r="BU2733" s="66"/>
    </row>
    <row r="2734" spans="22:73" s="6" customFormat="1" x14ac:dyDescent="0.3">
      <c r="V2734" s="21"/>
      <c r="W2734" s="22"/>
      <c r="X2734" s="22"/>
      <c r="Y2734" s="22"/>
      <c r="Z2734" s="22"/>
      <c r="AA2734" s="22"/>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C2734" s="10"/>
      <c r="BD2734" s="10"/>
      <c r="BE2734" s="10"/>
      <c r="BF2734" s="10"/>
      <c r="BG2734" s="10"/>
      <c r="BH2734" s="10"/>
      <c r="BI2734" s="10"/>
      <c r="BL2734" s="10"/>
      <c r="BM2734" s="10"/>
      <c r="BN2734" s="10"/>
      <c r="BO2734" s="10"/>
      <c r="BP2734" s="10"/>
      <c r="BQ2734" s="10"/>
      <c r="BR2734" s="10"/>
      <c r="BU2734" s="66"/>
    </row>
    <row r="2735" spans="22:73" s="6" customFormat="1" x14ac:dyDescent="0.3">
      <c r="V2735" s="21"/>
      <c r="W2735" s="22"/>
      <c r="X2735" s="22"/>
      <c r="Y2735" s="22"/>
      <c r="Z2735" s="22"/>
      <c r="AA2735" s="22"/>
      <c r="AB2735" s="10"/>
      <c r="AC2735" s="10"/>
      <c r="AD2735" s="10"/>
      <c r="AE2735" s="10"/>
      <c r="AF2735" s="10"/>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C2735" s="10"/>
      <c r="BD2735" s="10"/>
      <c r="BE2735" s="10"/>
      <c r="BF2735" s="10"/>
      <c r="BG2735" s="10"/>
      <c r="BH2735" s="10"/>
      <c r="BI2735" s="10"/>
      <c r="BL2735" s="10"/>
      <c r="BM2735" s="10"/>
      <c r="BN2735" s="10"/>
      <c r="BO2735" s="10"/>
      <c r="BP2735" s="10"/>
      <c r="BQ2735" s="10"/>
      <c r="BR2735" s="10"/>
      <c r="BU2735" s="66"/>
    </row>
    <row r="2736" spans="22:73" s="6" customFormat="1" x14ac:dyDescent="0.3">
      <c r="V2736" s="21"/>
      <c r="W2736" s="22"/>
      <c r="X2736" s="22"/>
      <c r="Y2736" s="22"/>
      <c r="Z2736" s="22"/>
      <c r="AA2736" s="22"/>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C2736" s="10"/>
      <c r="BD2736" s="10"/>
      <c r="BE2736" s="10"/>
      <c r="BF2736" s="10"/>
      <c r="BG2736" s="10"/>
      <c r="BH2736" s="10"/>
      <c r="BI2736" s="10"/>
      <c r="BL2736" s="10"/>
      <c r="BM2736" s="10"/>
      <c r="BN2736" s="10"/>
      <c r="BO2736" s="10"/>
      <c r="BP2736" s="10"/>
      <c r="BQ2736" s="10"/>
      <c r="BR2736" s="10"/>
      <c r="BU2736" s="66"/>
    </row>
    <row r="2737" spans="22:73" s="6" customFormat="1" x14ac:dyDescent="0.3">
      <c r="V2737" s="21"/>
      <c r="W2737" s="22"/>
      <c r="X2737" s="22"/>
      <c r="Y2737" s="22"/>
      <c r="Z2737" s="22"/>
      <c r="AA2737" s="22"/>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C2737" s="10"/>
      <c r="BD2737" s="10"/>
      <c r="BE2737" s="10"/>
      <c r="BF2737" s="10"/>
      <c r="BG2737" s="10"/>
      <c r="BH2737" s="10"/>
      <c r="BI2737" s="10"/>
      <c r="BL2737" s="10"/>
      <c r="BM2737" s="10"/>
      <c r="BN2737" s="10"/>
      <c r="BO2737" s="10"/>
      <c r="BP2737" s="10"/>
      <c r="BQ2737" s="10"/>
      <c r="BR2737" s="10"/>
      <c r="BU2737" s="66"/>
    </row>
    <row r="2738" spans="22:73" s="6" customFormat="1" x14ac:dyDescent="0.3">
      <c r="V2738" s="21"/>
      <c r="W2738" s="22"/>
      <c r="X2738" s="22"/>
      <c r="Y2738" s="22"/>
      <c r="Z2738" s="22"/>
      <c r="AA2738" s="22"/>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C2738" s="10"/>
      <c r="BD2738" s="10"/>
      <c r="BE2738" s="10"/>
      <c r="BF2738" s="10"/>
      <c r="BG2738" s="10"/>
      <c r="BH2738" s="10"/>
      <c r="BI2738" s="10"/>
      <c r="BL2738" s="10"/>
      <c r="BM2738" s="10"/>
      <c r="BN2738" s="10"/>
      <c r="BO2738" s="10"/>
      <c r="BP2738" s="10"/>
      <c r="BQ2738" s="10"/>
      <c r="BR2738" s="10"/>
      <c r="BU2738" s="66"/>
    </row>
    <row r="2739" spans="22:73" s="6" customFormat="1" x14ac:dyDescent="0.3">
      <c r="V2739" s="21"/>
      <c r="W2739" s="22"/>
      <c r="X2739" s="22"/>
      <c r="Y2739" s="22"/>
      <c r="Z2739" s="22"/>
      <c r="AA2739" s="22"/>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C2739" s="10"/>
      <c r="BD2739" s="10"/>
      <c r="BE2739" s="10"/>
      <c r="BF2739" s="10"/>
      <c r="BG2739" s="10"/>
      <c r="BH2739" s="10"/>
      <c r="BI2739" s="10"/>
      <c r="BL2739" s="10"/>
      <c r="BM2739" s="10"/>
      <c r="BN2739" s="10"/>
      <c r="BO2739" s="10"/>
      <c r="BP2739" s="10"/>
      <c r="BQ2739" s="10"/>
      <c r="BR2739" s="10"/>
      <c r="BU2739" s="66"/>
    </row>
    <row r="2740" spans="22:73" s="6" customFormat="1" x14ac:dyDescent="0.3">
      <c r="V2740" s="21"/>
      <c r="W2740" s="22"/>
      <c r="X2740" s="22"/>
      <c r="Y2740" s="22"/>
      <c r="Z2740" s="22"/>
      <c r="AA2740" s="22"/>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C2740" s="10"/>
      <c r="BD2740" s="10"/>
      <c r="BE2740" s="10"/>
      <c r="BF2740" s="10"/>
      <c r="BG2740" s="10"/>
      <c r="BH2740" s="10"/>
      <c r="BI2740" s="10"/>
      <c r="BL2740" s="10"/>
      <c r="BM2740" s="10"/>
      <c r="BN2740" s="10"/>
      <c r="BO2740" s="10"/>
      <c r="BP2740" s="10"/>
      <c r="BQ2740" s="10"/>
      <c r="BR2740" s="10"/>
      <c r="BU2740" s="66"/>
    </row>
    <row r="2741" spans="22:73" s="6" customFormat="1" x14ac:dyDescent="0.3">
      <c r="V2741" s="21"/>
      <c r="W2741" s="22"/>
      <c r="X2741" s="22"/>
      <c r="Y2741" s="22"/>
      <c r="Z2741" s="22"/>
      <c r="AA2741" s="22"/>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C2741" s="10"/>
      <c r="BD2741" s="10"/>
      <c r="BE2741" s="10"/>
      <c r="BF2741" s="10"/>
      <c r="BG2741" s="10"/>
      <c r="BH2741" s="10"/>
      <c r="BI2741" s="10"/>
      <c r="BL2741" s="10"/>
      <c r="BM2741" s="10"/>
      <c r="BN2741" s="10"/>
      <c r="BO2741" s="10"/>
      <c r="BP2741" s="10"/>
      <c r="BQ2741" s="10"/>
      <c r="BR2741" s="10"/>
      <c r="BU2741" s="66"/>
    </row>
    <row r="2742" spans="22:73" s="6" customFormat="1" x14ac:dyDescent="0.3">
      <c r="V2742" s="21"/>
      <c r="W2742" s="22"/>
      <c r="X2742" s="22"/>
      <c r="Y2742" s="22"/>
      <c r="Z2742" s="22"/>
      <c r="AA2742" s="22"/>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C2742" s="10"/>
      <c r="BD2742" s="10"/>
      <c r="BE2742" s="10"/>
      <c r="BF2742" s="10"/>
      <c r="BG2742" s="10"/>
      <c r="BH2742" s="10"/>
      <c r="BI2742" s="10"/>
      <c r="BL2742" s="10"/>
      <c r="BM2742" s="10"/>
      <c r="BN2742" s="10"/>
      <c r="BO2742" s="10"/>
      <c r="BP2742" s="10"/>
      <c r="BQ2742" s="10"/>
      <c r="BR2742" s="10"/>
      <c r="BU2742" s="66"/>
    </row>
    <row r="2743" spans="22:73" s="6" customFormat="1" x14ac:dyDescent="0.3">
      <c r="V2743" s="21"/>
      <c r="W2743" s="22"/>
      <c r="X2743" s="22"/>
      <c r="Y2743" s="22"/>
      <c r="Z2743" s="22"/>
      <c r="AA2743" s="22"/>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C2743" s="10"/>
      <c r="BD2743" s="10"/>
      <c r="BE2743" s="10"/>
      <c r="BF2743" s="10"/>
      <c r="BG2743" s="10"/>
      <c r="BH2743" s="10"/>
      <c r="BI2743" s="10"/>
      <c r="BL2743" s="10"/>
      <c r="BM2743" s="10"/>
      <c r="BN2743" s="10"/>
      <c r="BO2743" s="10"/>
      <c r="BP2743" s="10"/>
      <c r="BQ2743" s="10"/>
      <c r="BR2743" s="10"/>
      <c r="BU2743" s="66"/>
    </row>
    <row r="2744" spans="22:73" s="6" customFormat="1" x14ac:dyDescent="0.3">
      <c r="V2744" s="21"/>
      <c r="W2744" s="22"/>
      <c r="X2744" s="22"/>
      <c r="Y2744" s="22"/>
      <c r="Z2744" s="22"/>
      <c r="AA2744" s="22"/>
      <c r="AB2744" s="10"/>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C2744" s="10"/>
      <c r="BD2744" s="10"/>
      <c r="BE2744" s="10"/>
      <c r="BF2744" s="10"/>
      <c r="BG2744" s="10"/>
      <c r="BH2744" s="10"/>
      <c r="BI2744" s="10"/>
      <c r="BL2744" s="10"/>
      <c r="BM2744" s="10"/>
      <c r="BN2744" s="10"/>
      <c r="BO2744" s="10"/>
      <c r="BP2744" s="10"/>
      <c r="BQ2744" s="10"/>
      <c r="BR2744" s="10"/>
      <c r="BU2744" s="66"/>
    </row>
    <row r="2745" spans="22:73" s="6" customFormat="1" x14ac:dyDescent="0.3">
      <c r="V2745" s="21"/>
      <c r="W2745" s="22"/>
      <c r="X2745" s="22"/>
      <c r="Y2745" s="22"/>
      <c r="Z2745" s="22"/>
      <c r="AA2745" s="22"/>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C2745" s="10"/>
      <c r="BD2745" s="10"/>
      <c r="BE2745" s="10"/>
      <c r="BF2745" s="10"/>
      <c r="BG2745" s="10"/>
      <c r="BH2745" s="10"/>
      <c r="BI2745" s="10"/>
      <c r="BL2745" s="10"/>
      <c r="BM2745" s="10"/>
      <c r="BN2745" s="10"/>
      <c r="BO2745" s="10"/>
      <c r="BP2745" s="10"/>
      <c r="BQ2745" s="10"/>
      <c r="BR2745" s="10"/>
      <c r="BU2745" s="66"/>
    </row>
    <row r="2746" spans="22:73" s="6" customFormat="1" x14ac:dyDescent="0.3">
      <c r="V2746" s="21"/>
      <c r="W2746" s="22"/>
      <c r="X2746" s="22"/>
      <c r="Y2746" s="22"/>
      <c r="Z2746" s="22"/>
      <c r="AA2746" s="22"/>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C2746" s="10"/>
      <c r="BD2746" s="10"/>
      <c r="BE2746" s="10"/>
      <c r="BF2746" s="10"/>
      <c r="BG2746" s="10"/>
      <c r="BH2746" s="10"/>
      <c r="BI2746" s="10"/>
      <c r="BL2746" s="10"/>
      <c r="BM2746" s="10"/>
      <c r="BN2746" s="10"/>
      <c r="BO2746" s="10"/>
      <c r="BP2746" s="10"/>
      <c r="BQ2746" s="10"/>
      <c r="BR2746" s="10"/>
      <c r="BU2746" s="66"/>
    </row>
    <row r="2747" spans="22:73" s="6" customFormat="1" x14ac:dyDescent="0.3">
      <c r="V2747" s="21"/>
      <c r="W2747" s="22"/>
      <c r="X2747" s="22"/>
      <c r="Y2747" s="22"/>
      <c r="Z2747" s="22"/>
      <c r="AA2747" s="22"/>
      <c r="AB2747" s="10"/>
      <c r="AC2747" s="10"/>
      <c r="AD2747" s="10"/>
      <c r="AE2747" s="10"/>
      <c r="AF2747" s="10"/>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C2747" s="10"/>
      <c r="BD2747" s="10"/>
      <c r="BE2747" s="10"/>
      <c r="BF2747" s="10"/>
      <c r="BG2747" s="10"/>
      <c r="BH2747" s="10"/>
      <c r="BI2747" s="10"/>
      <c r="BL2747" s="10"/>
      <c r="BM2747" s="10"/>
      <c r="BN2747" s="10"/>
      <c r="BO2747" s="10"/>
      <c r="BP2747" s="10"/>
      <c r="BQ2747" s="10"/>
      <c r="BR2747" s="10"/>
      <c r="BU2747" s="66"/>
    </row>
    <row r="2748" spans="22:73" s="6" customFormat="1" x14ac:dyDescent="0.3">
      <c r="V2748" s="21"/>
      <c r="W2748" s="22"/>
      <c r="X2748" s="22"/>
      <c r="Y2748" s="22"/>
      <c r="Z2748" s="22"/>
      <c r="AA2748" s="22"/>
      <c r="AB2748" s="10"/>
      <c r="AC2748" s="10"/>
      <c r="AD2748" s="10"/>
      <c r="AE2748" s="10"/>
      <c r="AF2748" s="10"/>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C2748" s="10"/>
      <c r="BD2748" s="10"/>
      <c r="BE2748" s="10"/>
      <c r="BF2748" s="10"/>
      <c r="BG2748" s="10"/>
      <c r="BH2748" s="10"/>
      <c r="BI2748" s="10"/>
      <c r="BL2748" s="10"/>
      <c r="BM2748" s="10"/>
      <c r="BN2748" s="10"/>
      <c r="BO2748" s="10"/>
      <c r="BP2748" s="10"/>
      <c r="BQ2748" s="10"/>
      <c r="BR2748" s="10"/>
      <c r="BU2748" s="66"/>
    </row>
    <row r="2749" spans="22:73" s="6" customFormat="1" x14ac:dyDescent="0.3">
      <c r="V2749" s="21"/>
      <c r="W2749" s="22"/>
      <c r="X2749" s="22"/>
      <c r="Y2749" s="22"/>
      <c r="Z2749" s="22"/>
      <c r="AA2749" s="22"/>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C2749" s="10"/>
      <c r="BD2749" s="10"/>
      <c r="BE2749" s="10"/>
      <c r="BF2749" s="10"/>
      <c r="BG2749" s="10"/>
      <c r="BH2749" s="10"/>
      <c r="BI2749" s="10"/>
      <c r="BL2749" s="10"/>
      <c r="BM2749" s="10"/>
      <c r="BN2749" s="10"/>
      <c r="BO2749" s="10"/>
      <c r="BP2749" s="10"/>
      <c r="BQ2749" s="10"/>
      <c r="BR2749" s="10"/>
      <c r="BU2749" s="66"/>
    </row>
    <row r="2750" spans="22:73" s="6" customFormat="1" x14ac:dyDescent="0.3">
      <c r="V2750" s="21"/>
      <c r="W2750" s="22"/>
      <c r="X2750" s="22"/>
      <c r="Y2750" s="22"/>
      <c r="Z2750" s="22"/>
      <c r="AA2750" s="22"/>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C2750" s="10"/>
      <c r="BD2750" s="10"/>
      <c r="BE2750" s="10"/>
      <c r="BF2750" s="10"/>
      <c r="BG2750" s="10"/>
      <c r="BH2750" s="10"/>
      <c r="BI2750" s="10"/>
      <c r="BL2750" s="10"/>
      <c r="BM2750" s="10"/>
      <c r="BN2750" s="10"/>
      <c r="BO2750" s="10"/>
      <c r="BP2750" s="10"/>
      <c r="BQ2750" s="10"/>
      <c r="BR2750" s="10"/>
      <c r="BU2750" s="66"/>
    </row>
    <row r="2751" spans="22:73" s="6" customFormat="1" x14ac:dyDescent="0.3">
      <c r="V2751" s="21"/>
      <c r="W2751" s="22"/>
      <c r="X2751" s="22"/>
      <c r="Y2751" s="22"/>
      <c r="Z2751" s="22"/>
      <c r="AA2751" s="22"/>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C2751" s="10"/>
      <c r="BD2751" s="10"/>
      <c r="BE2751" s="10"/>
      <c r="BF2751" s="10"/>
      <c r="BG2751" s="10"/>
      <c r="BH2751" s="10"/>
      <c r="BI2751" s="10"/>
      <c r="BL2751" s="10"/>
      <c r="BM2751" s="10"/>
      <c r="BN2751" s="10"/>
      <c r="BO2751" s="10"/>
      <c r="BP2751" s="10"/>
      <c r="BQ2751" s="10"/>
      <c r="BR2751" s="10"/>
      <c r="BU2751" s="66"/>
    </row>
    <row r="2752" spans="22:73" s="6" customFormat="1" x14ac:dyDescent="0.3">
      <c r="V2752" s="21"/>
      <c r="W2752" s="22"/>
      <c r="X2752" s="22"/>
      <c r="Y2752" s="22"/>
      <c r="Z2752" s="22"/>
      <c r="AA2752" s="22"/>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C2752" s="10"/>
      <c r="BD2752" s="10"/>
      <c r="BE2752" s="10"/>
      <c r="BF2752" s="10"/>
      <c r="BG2752" s="10"/>
      <c r="BH2752" s="10"/>
      <c r="BI2752" s="10"/>
      <c r="BL2752" s="10"/>
      <c r="BM2752" s="10"/>
      <c r="BN2752" s="10"/>
      <c r="BO2752" s="10"/>
      <c r="BP2752" s="10"/>
      <c r="BQ2752" s="10"/>
      <c r="BR2752" s="10"/>
      <c r="BU2752" s="66"/>
    </row>
    <row r="2753" spans="22:73" s="6" customFormat="1" x14ac:dyDescent="0.3">
      <c r="V2753" s="21"/>
      <c r="W2753" s="22"/>
      <c r="X2753" s="22"/>
      <c r="Y2753" s="22"/>
      <c r="Z2753" s="22"/>
      <c r="AA2753" s="22"/>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C2753" s="10"/>
      <c r="BD2753" s="10"/>
      <c r="BE2753" s="10"/>
      <c r="BF2753" s="10"/>
      <c r="BG2753" s="10"/>
      <c r="BH2753" s="10"/>
      <c r="BI2753" s="10"/>
      <c r="BL2753" s="10"/>
      <c r="BM2753" s="10"/>
      <c r="BN2753" s="10"/>
      <c r="BO2753" s="10"/>
      <c r="BP2753" s="10"/>
      <c r="BQ2753" s="10"/>
      <c r="BR2753" s="10"/>
      <c r="BU2753" s="66"/>
    </row>
    <row r="2754" spans="22:73" s="6" customFormat="1" x14ac:dyDescent="0.3">
      <c r="V2754" s="21"/>
      <c r="W2754" s="22"/>
      <c r="X2754" s="22"/>
      <c r="Y2754" s="22"/>
      <c r="Z2754" s="22"/>
      <c r="AA2754" s="22"/>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C2754" s="10"/>
      <c r="BD2754" s="10"/>
      <c r="BE2754" s="10"/>
      <c r="BF2754" s="10"/>
      <c r="BG2754" s="10"/>
      <c r="BH2754" s="10"/>
      <c r="BI2754" s="10"/>
      <c r="BL2754" s="10"/>
      <c r="BM2754" s="10"/>
      <c r="BN2754" s="10"/>
      <c r="BO2754" s="10"/>
      <c r="BP2754" s="10"/>
      <c r="BQ2754" s="10"/>
      <c r="BR2754" s="10"/>
      <c r="BU2754" s="66"/>
    </row>
    <row r="2755" spans="22:73" s="6" customFormat="1" x14ac:dyDescent="0.3">
      <c r="V2755" s="21"/>
      <c r="W2755" s="22"/>
      <c r="X2755" s="22"/>
      <c r="Y2755" s="22"/>
      <c r="Z2755" s="22"/>
      <c r="AA2755" s="22"/>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C2755" s="10"/>
      <c r="BD2755" s="10"/>
      <c r="BE2755" s="10"/>
      <c r="BF2755" s="10"/>
      <c r="BG2755" s="10"/>
      <c r="BH2755" s="10"/>
      <c r="BI2755" s="10"/>
      <c r="BL2755" s="10"/>
      <c r="BM2755" s="10"/>
      <c r="BN2755" s="10"/>
      <c r="BO2755" s="10"/>
      <c r="BP2755" s="10"/>
      <c r="BQ2755" s="10"/>
      <c r="BR2755" s="10"/>
      <c r="BU2755" s="66"/>
    </row>
    <row r="2756" spans="22:73" s="6" customFormat="1" x14ac:dyDescent="0.3">
      <c r="V2756" s="21"/>
      <c r="W2756" s="22"/>
      <c r="X2756" s="22"/>
      <c r="Y2756" s="22"/>
      <c r="Z2756" s="22"/>
      <c r="AA2756" s="22"/>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C2756" s="10"/>
      <c r="BD2756" s="10"/>
      <c r="BE2756" s="10"/>
      <c r="BF2756" s="10"/>
      <c r="BG2756" s="10"/>
      <c r="BH2756" s="10"/>
      <c r="BI2756" s="10"/>
      <c r="BL2756" s="10"/>
      <c r="BM2756" s="10"/>
      <c r="BN2756" s="10"/>
      <c r="BO2756" s="10"/>
      <c r="BP2756" s="10"/>
      <c r="BQ2756" s="10"/>
      <c r="BR2756" s="10"/>
      <c r="BU2756" s="66"/>
    </row>
    <row r="2757" spans="22:73" s="6" customFormat="1" x14ac:dyDescent="0.3">
      <c r="V2757" s="21"/>
      <c r="W2757" s="22"/>
      <c r="X2757" s="22"/>
      <c r="Y2757" s="22"/>
      <c r="Z2757" s="22"/>
      <c r="AA2757" s="22"/>
      <c r="AB2757" s="10"/>
      <c r="AC2757" s="10"/>
      <c r="AD2757" s="10"/>
      <c r="AE2757" s="10"/>
      <c r="AF2757" s="10"/>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C2757" s="10"/>
      <c r="BD2757" s="10"/>
      <c r="BE2757" s="10"/>
      <c r="BF2757" s="10"/>
      <c r="BG2757" s="10"/>
      <c r="BH2757" s="10"/>
      <c r="BI2757" s="10"/>
      <c r="BL2757" s="10"/>
      <c r="BM2757" s="10"/>
      <c r="BN2757" s="10"/>
      <c r="BO2757" s="10"/>
      <c r="BP2757" s="10"/>
      <c r="BQ2757" s="10"/>
      <c r="BR2757" s="10"/>
      <c r="BU2757" s="66"/>
    </row>
    <row r="2758" spans="22:73" s="6" customFormat="1" x14ac:dyDescent="0.3">
      <c r="V2758" s="21"/>
      <c r="W2758" s="22"/>
      <c r="X2758" s="22"/>
      <c r="Y2758" s="22"/>
      <c r="Z2758" s="22"/>
      <c r="AA2758" s="22"/>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C2758" s="10"/>
      <c r="BD2758" s="10"/>
      <c r="BE2758" s="10"/>
      <c r="BF2758" s="10"/>
      <c r="BG2758" s="10"/>
      <c r="BH2758" s="10"/>
      <c r="BI2758" s="10"/>
      <c r="BL2758" s="10"/>
      <c r="BM2758" s="10"/>
      <c r="BN2758" s="10"/>
      <c r="BO2758" s="10"/>
      <c r="BP2758" s="10"/>
      <c r="BQ2758" s="10"/>
      <c r="BR2758" s="10"/>
      <c r="BU2758" s="66"/>
    </row>
    <row r="2759" spans="22:73" s="6" customFormat="1" x14ac:dyDescent="0.3">
      <c r="V2759" s="21"/>
      <c r="W2759" s="22"/>
      <c r="X2759" s="22"/>
      <c r="Y2759" s="22"/>
      <c r="Z2759" s="22"/>
      <c r="AA2759" s="22"/>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C2759" s="10"/>
      <c r="BD2759" s="10"/>
      <c r="BE2759" s="10"/>
      <c r="BF2759" s="10"/>
      <c r="BG2759" s="10"/>
      <c r="BH2759" s="10"/>
      <c r="BI2759" s="10"/>
      <c r="BL2759" s="10"/>
      <c r="BM2759" s="10"/>
      <c r="BN2759" s="10"/>
      <c r="BO2759" s="10"/>
      <c r="BP2759" s="10"/>
      <c r="BQ2759" s="10"/>
      <c r="BR2759" s="10"/>
      <c r="BU2759" s="66"/>
    </row>
    <row r="2760" spans="22:73" s="6" customFormat="1" x14ac:dyDescent="0.3">
      <c r="V2760" s="21"/>
      <c r="W2760" s="22"/>
      <c r="X2760" s="22"/>
      <c r="Y2760" s="22"/>
      <c r="Z2760" s="22"/>
      <c r="AA2760" s="22"/>
      <c r="AB2760" s="10"/>
      <c r="AC2760" s="10"/>
      <c r="AD2760" s="10"/>
      <c r="AE2760" s="10"/>
      <c r="AF2760" s="10"/>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C2760" s="10"/>
      <c r="BD2760" s="10"/>
      <c r="BE2760" s="10"/>
      <c r="BF2760" s="10"/>
      <c r="BG2760" s="10"/>
      <c r="BH2760" s="10"/>
      <c r="BI2760" s="10"/>
      <c r="BL2760" s="10"/>
      <c r="BM2760" s="10"/>
      <c r="BN2760" s="10"/>
      <c r="BO2760" s="10"/>
      <c r="BP2760" s="10"/>
      <c r="BQ2760" s="10"/>
      <c r="BR2760" s="10"/>
      <c r="BU2760" s="66"/>
    </row>
    <row r="2761" spans="22:73" s="6" customFormat="1" x14ac:dyDescent="0.3">
      <c r="V2761" s="21"/>
      <c r="W2761" s="22"/>
      <c r="X2761" s="22"/>
      <c r="Y2761" s="22"/>
      <c r="Z2761" s="22"/>
      <c r="AA2761" s="22"/>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C2761" s="10"/>
      <c r="BD2761" s="10"/>
      <c r="BE2761" s="10"/>
      <c r="BF2761" s="10"/>
      <c r="BG2761" s="10"/>
      <c r="BH2761" s="10"/>
      <c r="BI2761" s="10"/>
      <c r="BL2761" s="10"/>
      <c r="BM2761" s="10"/>
      <c r="BN2761" s="10"/>
      <c r="BO2761" s="10"/>
      <c r="BP2761" s="10"/>
      <c r="BQ2761" s="10"/>
      <c r="BR2761" s="10"/>
      <c r="BU2761" s="66"/>
    </row>
    <row r="2762" spans="22:73" s="6" customFormat="1" x14ac:dyDescent="0.3">
      <c r="V2762" s="21"/>
      <c r="W2762" s="22"/>
      <c r="X2762" s="22"/>
      <c r="Y2762" s="22"/>
      <c r="Z2762" s="22"/>
      <c r="AA2762" s="22"/>
      <c r="AB2762" s="10"/>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C2762" s="10"/>
      <c r="BD2762" s="10"/>
      <c r="BE2762" s="10"/>
      <c r="BF2762" s="10"/>
      <c r="BG2762" s="10"/>
      <c r="BH2762" s="10"/>
      <c r="BI2762" s="10"/>
      <c r="BL2762" s="10"/>
      <c r="BM2762" s="10"/>
      <c r="BN2762" s="10"/>
      <c r="BO2762" s="10"/>
      <c r="BP2762" s="10"/>
      <c r="BQ2762" s="10"/>
      <c r="BR2762" s="10"/>
      <c r="BU2762" s="66"/>
    </row>
    <row r="2763" spans="22:73" s="6" customFormat="1" x14ac:dyDescent="0.3">
      <c r="V2763" s="21"/>
      <c r="W2763" s="22"/>
      <c r="X2763" s="22"/>
      <c r="Y2763" s="22"/>
      <c r="Z2763" s="22"/>
      <c r="AA2763" s="22"/>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C2763" s="10"/>
      <c r="BD2763" s="10"/>
      <c r="BE2763" s="10"/>
      <c r="BF2763" s="10"/>
      <c r="BG2763" s="10"/>
      <c r="BH2763" s="10"/>
      <c r="BI2763" s="10"/>
      <c r="BL2763" s="10"/>
      <c r="BM2763" s="10"/>
      <c r="BN2763" s="10"/>
      <c r="BO2763" s="10"/>
      <c r="BP2763" s="10"/>
      <c r="BQ2763" s="10"/>
      <c r="BR2763" s="10"/>
      <c r="BU2763" s="66"/>
    </row>
    <row r="2764" spans="22:73" s="6" customFormat="1" x14ac:dyDescent="0.3">
      <c r="V2764" s="21"/>
      <c r="W2764" s="22"/>
      <c r="X2764" s="22"/>
      <c r="Y2764" s="22"/>
      <c r="Z2764" s="22"/>
      <c r="AA2764" s="22"/>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C2764" s="10"/>
      <c r="BD2764" s="10"/>
      <c r="BE2764" s="10"/>
      <c r="BF2764" s="10"/>
      <c r="BG2764" s="10"/>
      <c r="BH2764" s="10"/>
      <c r="BI2764" s="10"/>
      <c r="BL2764" s="10"/>
      <c r="BM2764" s="10"/>
      <c r="BN2764" s="10"/>
      <c r="BO2764" s="10"/>
      <c r="BP2764" s="10"/>
      <c r="BQ2764" s="10"/>
      <c r="BR2764" s="10"/>
      <c r="BU2764" s="66"/>
    </row>
    <row r="2765" spans="22:73" s="6" customFormat="1" x14ac:dyDescent="0.3">
      <c r="V2765" s="21"/>
      <c r="W2765" s="22"/>
      <c r="X2765" s="22"/>
      <c r="Y2765" s="22"/>
      <c r="Z2765" s="22"/>
      <c r="AA2765" s="22"/>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C2765" s="10"/>
      <c r="BD2765" s="10"/>
      <c r="BE2765" s="10"/>
      <c r="BF2765" s="10"/>
      <c r="BG2765" s="10"/>
      <c r="BH2765" s="10"/>
      <c r="BI2765" s="10"/>
      <c r="BL2765" s="10"/>
      <c r="BM2765" s="10"/>
      <c r="BN2765" s="10"/>
      <c r="BO2765" s="10"/>
      <c r="BP2765" s="10"/>
      <c r="BQ2765" s="10"/>
      <c r="BR2765" s="10"/>
      <c r="BU2765" s="66"/>
    </row>
    <row r="2766" spans="22:73" s="6" customFormat="1" x14ac:dyDescent="0.3">
      <c r="V2766" s="21"/>
      <c r="W2766" s="22"/>
      <c r="X2766" s="22"/>
      <c r="Y2766" s="22"/>
      <c r="Z2766" s="22"/>
      <c r="AA2766" s="22"/>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C2766" s="10"/>
      <c r="BD2766" s="10"/>
      <c r="BE2766" s="10"/>
      <c r="BF2766" s="10"/>
      <c r="BG2766" s="10"/>
      <c r="BH2766" s="10"/>
      <c r="BI2766" s="10"/>
      <c r="BL2766" s="10"/>
      <c r="BM2766" s="10"/>
      <c r="BN2766" s="10"/>
      <c r="BO2766" s="10"/>
      <c r="BP2766" s="10"/>
      <c r="BQ2766" s="10"/>
      <c r="BR2766" s="10"/>
      <c r="BU2766" s="66"/>
    </row>
    <row r="2767" spans="22:73" s="6" customFormat="1" x14ac:dyDescent="0.3">
      <c r="V2767" s="21"/>
      <c r="W2767" s="22"/>
      <c r="X2767" s="22"/>
      <c r="Y2767" s="22"/>
      <c r="Z2767" s="22"/>
      <c r="AA2767" s="22"/>
      <c r="AB2767" s="10"/>
      <c r="AC2767" s="10"/>
      <c r="AD2767" s="10"/>
      <c r="AE2767" s="10"/>
      <c r="AF2767" s="10"/>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C2767" s="10"/>
      <c r="BD2767" s="10"/>
      <c r="BE2767" s="10"/>
      <c r="BF2767" s="10"/>
      <c r="BG2767" s="10"/>
      <c r="BH2767" s="10"/>
      <c r="BI2767" s="10"/>
      <c r="BL2767" s="10"/>
      <c r="BM2767" s="10"/>
      <c r="BN2767" s="10"/>
      <c r="BO2767" s="10"/>
      <c r="BP2767" s="10"/>
      <c r="BQ2767" s="10"/>
      <c r="BR2767" s="10"/>
      <c r="BU2767" s="66"/>
    </row>
    <row r="2768" spans="22:73" s="6" customFormat="1" x14ac:dyDescent="0.3">
      <c r="V2768" s="21"/>
      <c r="W2768" s="22"/>
      <c r="X2768" s="22"/>
      <c r="Y2768" s="22"/>
      <c r="Z2768" s="22"/>
      <c r="AA2768" s="22"/>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C2768" s="10"/>
      <c r="BD2768" s="10"/>
      <c r="BE2768" s="10"/>
      <c r="BF2768" s="10"/>
      <c r="BG2768" s="10"/>
      <c r="BH2768" s="10"/>
      <c r="BI2768" s="10"/>
      <c r="BL2768" s="10"/>
      <c r="BM2768" s="10"/>
      <c r="BN2768" s="10"/>
      <c r="BO2768" s="10"/>
      <c r="BP2768" s="10"/>
      <c r="BQ2768" s="10"/>
      <c r="BR2768" s="10"/>
      <c r="BU2768" s="66"/>
    </row>
    <row r="2769" spans="22:73" s="6" customFormat="1" x14ac:dyDescent="0.3">
      <c r="V2769" s="21"/>
      <c r="W2769" s="22"/>
      <c r="X2769" s="22"/>
      <c r="Y2769" s="22"/>
      <c r="Z2769" s="22"/>
      <c r="AA2769" s="22"/>
      <c r="AB2769" s="10"/>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C2769" s="10"/>
      <c r="BD2769" s="10"/>
      <c r="BE2769" s="10"/>
      <c r="BF2769" s="10"/>
      <c r="BG2769" s="10"/>
      <c r="BH2769" s="10"/>
      <c r="BI2769" s="10"/>
      <c r="BL2769" s="10"/>
      <c r="BM2769" s="10"/>
      <c r="BN2769" s="10"/>
      <c r="BO2769" s="10"/>
      <c r="BP2769" s="10"/>
      <c r="BQ2769" s="10"/>
      <c r="BR2769" s="10"/>
      <c r="BU2769" s="66"/>
    </row>
    <row r="2770" spans="22:73" s="6" customFormat="1" x14ac:dyDescent="0.3">
      <c r="V2770" s="21"/>
      <c r="W2770" s="22"/>
      <c r="X2770" s="22"/>
      <c r="Y2770" s="22"/>
      <c r="Z2770" s="22"/>
      <c r="AA2770" s="22"/>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C2770" s="10"/>
      <c r="BD2770" s="10"/>
      <c r="BE2770" s="10"/>
      <c r="BF2770" s="10"/>
      <c r="BG2770" s="10"/>
      <c r="BH2770" s="10"/>
      <c r="BI2770" s="10"/>
      <c r="BL2770" s="10"/>
      <c r="BM2770" s="10"/>
      <c r="BN2770" s="10"/>
      <c r="BO2770" s="10"/>
      <c r="BP2770" s="10"/>
      <c r="BQ2770" s="10"/>
      <c r="BR2770" s="10"/>
      <c r="BU2770" s="66"/>
    </row>
    <row r="2771" spans="22:73" s="6" customFormat="1" x14ac:dyDescent="0.3">
      <c r="V2771" s="21"/>
      <c r="W2771" s="22"/>
      <c r="X2771" s="22"/>
      <c r="Y2771" s="22"/>
      <c r="Z2771" s="22"/>
      <c r="AA2771" s="22"/>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C2771" s="10"/>
      <c r="BD2771" s="10"/>
      <c r="BE2771" s="10"/>
      <c r="BF2771" s="10"/>
      <c r="BG2771" s="10"/>
      <c r="BH2771" s="10"/>
      <c r="BI2771" s="10"/>
      <c r="BL2771" s="10"/>
      <c r="BM2771" s="10"/>
      <c r="BN2771" s="10"/>
      <c r="BO2771" s="10"/>
      <c r="BP2771" s="10"/>
      <c r="BQ2771" s="10"/>
      <c r="BR2771" s="10"/>
      <c r="BU2771" s="66"/>
    </row>
    <row r="2772" spans="22:73" s="6" customFormat="1" x14ac:dyDescent="0.3">
      <c r="V2772" s="21"/>
      <c r="W2772" s="22"/>
      <c r="X2772" s="22"/>
      <c r="Y2772" s="22"/>
      <c r="Z2772" s="22"/>
      <c r="AA2772" s="22"/>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C2772" s="10"/>
      <c r="BD2772" s="10"/>
      <c r="BE2772" s="10"/>
      <c r="BF2772" s="10"/>
      <c r="BG2772" s="10"/>
      <c r="BH2772" s="10"/>
      <c r="BI2772" s="10"/>
      <c r="BL2772" s="10"/>
      <c r="BM2772" s="10"/>
      <c r="BN2772" s="10"/>
      <c r="BO2772" s="10"/>
      <c r="BP2772" s="10"/>
      <c r="BQ2772" s="10"/>
      <c r="BR2772" s="10"/>
      <c r="BU2772" s="66"/>
    </row>
    <row r="2773" spans="22:73" s="6" customFormat="1" x14ac:dyDescent="0.3">
      <c r="V2773" s="21"/>
      <c r="W2773" s="22"/>
      <c r="X2773" s="22"/>
      <c r="Y2773" s="22"/>
      <c r="Z2773" s="22"/>
      <c r="AA2773" s="22"/>
      <c r="AB2773" s="10"/>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C2773" s="10"/>
      <c r="BD2773" s="10"/>
      <c r="BE2773" s="10"/>
      <c r="BF2773" s="10"/>
      <c r="BG2773" s="10"/>
      <c r="BH2773" s="10"/>
      <c r="BI2773" s="10"/>
      <c r="BL2773" s="10"/>
      <c r="BM2773" s="10"/>
      <c r="BN2773" s="10"/>
      <c r="BO2773" s="10"/>
      <c r="BP2773" s="10"/>
      <c r="BQ2773" s="10"/>
      <c r="BR2773" s="10"/>
      <c r="BU2773" s="66"/>
    </row>
    <row r="2774" spans="22:73" s="6" customFormat="1" x14ac:dyDescent="0.3">
      <c r="V2774" s="21"/>
      <c r="W2774" s="22"/>
      <c r="X2774" s="22"/>
      <c r="Y2774" s="22"/>
      <c r="Z2774" s="22"/>
      <c r="AA2774" s="22"/>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C2774" s="10"/>
      <c r="BD2774" s="10"/>
      <c r="BE2774" s="10"/>
      <c r="BF2774" s="10"/>
      <c r="BG2774" s="10"/>
      <c r="BH2774" s="10"/>
      <c r="BI2774" s="10"/>
      <c r="BL2774" s="10"/>
      <c r="BM2774" s="10"/>
      <c r="BN2774" s="10"/>
      <c r="BO2774" s="10"/>
      <c r="BP2774" s="10"/>
      <c r="BQ2774" s="10"/>
      <c r="BR2774" s="10"/>
      <c r="BU2774" s="66"/>
    </row>
    <row r="2775" spans="22:73" s="6" customFormat="1" x14ac:dyDescent="0.3">
      <c r="V2775" s="21"/>
      <c r="W2775" s="22"/>
      <c r="X2775" s="22"/>
      <c r="Y2775" s="22"/>
      <c r="Z2775" s="22"/>
      <c r="AA2775" s="22"/>
      <c r="AB2775" s="10"/>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C2775" s="10"/>
      <c r="BD2775" s="10"/>
      <c r="BE2775" s="10"/>
      <c r="BF2775" s="10"/>
      <c r="BG2775" s="10"/>
      <c r="BH2775" s="10"/>
      <c r="BI2775" s="10"/>
      <c r="BL2775" s="10"/>
      <c r="BM2775" s="10"/>
      <c r="BN2775" s="10"/>
      <c r="BO2775" s="10"/>
      <c r="BP2775" s="10"/>
      <c r="BQ2775" s="10"/>
      <c r="BR2775" s="10"/>
      <c r="BU2775" s="66"/>
    </row>
    <row r="2776" spans="22:73" s="6" customFormat="1" x14ac:dyDescent="0.3">
      <c r="V2776" s="21"/>
      <c r="W2776" s="22"/>
      <c r="X2776" s="22"/>
      <c r="Y2776" s="22"/>
      <c r="Z2776" s="22"/>
      <c r="AA2776" s="22"/>
      <c r="AB2776" s="10"/>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C2776" s="10"/>
      <c r="BD2776" s="10"/>
      <c r="BE2776" s="10"/>
      <c r="BF2776" s="10"/>
      <c r="BG2776" s="10"/>
      <c r="BH2776" s="10"/>
      <c r="BI2776" s="10"/>
      <c r="BL2776" s="10"/>
      <c r="BM2776" s="10"/>
      <c r="BN2776" s="10"/>
      <c r="BO2776" s="10"/>
      <c r="BP2776" s="10"/>
      <c r="BQ2776" s="10"/>
      <c r="BR2776" s="10"/>
      <c r="BU2776" s="66"/>
    </row>
    <row r="2777" spans="22:73" s="6" customFormat="1" x14ac:dyDescent="0.3">
      <c r="V2777" s="21"/>
      <c r="W2777" s="22"/>
      <c r="X2777" s="22"/>
      <c r="Y2777" s="22"/>
      <c r="Z2777" s="22"/>
      <c r="AA2777" s="22"/>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C2777" s="10"/>
      <c r="BD2777" s="10"/>
      <c r="BE2777" s="10"/>
      <c r="BF2777" s="10"/>
      <c r="BG2777" s="10"/>
      <c r="BH2777" s="10"/>
      <c r="BI2777" s="10"/>
      <c r="BL2777" s="10"/>
      <c r="BM2777" s="10"/>
      <c r="BN2777" s="10"/>
      <c r="BO2777" s="10"/>
      <c r="BP2777" s="10"/>
      <c r="BQ2777" s="10"/>
      <c r="BR2777" s="10"/>
      <c r="BU2777" s="66"/>
    </row>
    <row r="2778" spans="22:73" s="6" customFormat="1" x14ac:dyDescent="0.3">
      <c r="V2778" s="21"/>
      <c r="W2778" s="22"/>
      <c r="X2778" s="22"/>
      <c r="Y2778" s="22"/>
      <c r="Z2778" s="22"/>
      <c r="AA2778" s="22"/>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C2778" s="10"/>
      <c r="BD2778" s="10"/>
      <c r="BE2778" s="10"/>
      <c r="BF2778" s="10"/>
      <c r="BG2778" s="10"/>
      <c r="BH2778" s="10"/>
      <c r="BI2778" s="10"/>
      <c r="BL2778" s="10"/>
      <c r="BM2778" s="10"/>
      <c r="BN2778" s="10"/>
      <c r="BO2778" s="10"/>
      <c r="BP2778" s="10"/>
      <c r="BQ2778" s="10"/>
      <c r="BR2778" s="10"/>
      <c r="BU2778" s="66"/>
    </row>
    <row r="2779" spans="22:73" s="6" customFormat="1" x14ac:dyDescent="0.3">
      <c r="V2779" s="21"/>
      <c r="W2779" s="22"/>
      <c r="X2779" s="22"/>
      <c r="Y2779" s="22"/>
      <c r="Z2779" s="22"/>
      <c r="AA2779" s="22"/>
      <c r="AB2779" s="10"/>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C2779" s="10"/>
      <c r="BD2779" s="10"/>
      <c r="BE2779" s="10"/>
      <c r="BF2779" s="10"/>
      <c r="BG2779" s="10"/>
      <c r="BH2779" s="10"/>
      <c r="BI2779" s="10"/>
      <c r="BL2779" s="10"/>
      <c r="BM2779" s="10"/>
      <c r="BN2779" s="10"/>
      <c r="BO2779" s="10"/>
      <c r="BP2779" s="10"/>
      <c r="BQ2779" s="10"/>
      <c r="BR2779" s="10"/>
      <c r="BU2779" s="66"/>
    </row>
    <row r="2780" spans="22:73" s="6" customFormat="1" x14ac:dyDescent="0.3">
      <c r="V2780" s="21"/>
      <c r="W2780" s="22"/>
      <c r="X2780" s="22"/>
      <c r="Y2780" s="22"/>
      <c r="Z2780" s="22"/>
      <c r="AA2780" s="22"/>
      <c r="AB2780" s="10"/>
      <c r="AC2780" s="10"/>
      <c r="AD2780" s="10"/>
      <c r="AE2780" s="10"/>
      <c r="AF2780" s="10"/>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C2780" s="10"/>
      <c r="BD2780" s="10"/>
      <c r="BE2780" s="10"/>
      <c r="BF2780" s="10"/>
      <c r="BG2780" s="10"/>
      <c r="BH2780" s="10"/>
      <c r="BI2780" s="10"/>
      <c r="BL2780" s="10"/>
      <c r="BM2780" s="10"/>
      <c r="BN2780" s="10"/>
      <c r="BO2780" s="10"/>
      <c r="BP2780" s="10"/>
      <c r="BQ2780" s="10"/>
      <c r="BR2780" s="10"/>
      <c r="BU2780" s="66"/>
    </row>
    <row r="2781" spans="22:73" s="6" customFormat="1" x14ac:dyDescent="0.3">
      <c r="V2781" s="21"/>
      <c r="W2781" s="22"/>
      <c r="X2781" s="22"/>
      <c r="Y2781" s="22"/>
      <c r="Z2781" s="22"/>
      <c r="AA2781" s="22"/>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C2781" s="10"/>
      <c r="BD2781" s="10"/>
      <c r="BE2781" s="10"/>
      <c r="BF2781" s="10"/>
      <c r="BG2781" s="10"/>
      <c r="BH2781" s="10"/>
      <c r="BI2781" s="10"/>
      <c r="BL2781" s="10"/>
      <c r="BM2781" s="10"/>
      <c r="BN2781" s="10"/>
      <c r="BO2781" s="10"/>
      <c r="BP2781" s="10"/>
      <c r="BQ2781" s="10"/>
      <c r="BR2781" s="10"/>
      <c r="BU2781" s="66"/>
    </row>
    <row r="2782" spans="22:73" s="6" customFormat="1" x14ac:dyDescent="0.3">
      <c r="V2782" s="21"/>
      <c r="W2782" s="22"/>
      <c r="X2782" s="22"/>
      <c r="Y2782" s="22"/>
      <c r="Z2782" s="22"/>
      <c r="AA2782" s="22"/>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C2782" s="10"/>
      <c r="BD2782" s="10"/>
      <c r="BE2782" s="10"/>
      <c r="BF2782" s="10"/>
      <c r="BG2782" s="10"/>
      <c r="BH2782" s="10"/>
      <c r="BI2782" s="10"/>
      <c r="BL2782" s="10"/>
      <c r="BM2782" s="10"/>
      <c r="BN2782" s="10"/>
      <c r="BO2782" s="10"/>
      <c r="BP2782" s="10"/>
      <c r="BQ2782" s="10"/>
      <c r="BR2782" s="10"/>
      <c r="BU2782" s="66"/>
    </row>
    <row r="2783" spans="22:73" s="6" customFormat="1" x14ac:dyDescent="0.3">
      <c r="V2783" s="21"/>
      <c r="W2783" s="22"/>
      <c r="X2783" s="22"/>
      <c r="Y2783" s="22"/>
      <c r="Z2783" s="22"/>
      <c r="AA2783" s="22"/>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C2783" s="10"/>
      <c r="BD2783" s="10"/>
      <c r="BE2783" s="10"/>
      <c r="BF2783" s="10"/>
      <c r="BG2783" s="10"/>
      <c r="BH2783" s="10"/>
      <c r="BI2783" s="10"/>
      <c r="BL2783" s="10"/>
      <c r="BM2783" s="10"/>
      <c r="BN2783" s="10"/>
      <c r="BO2783" s="10"/>
      <c r="BP2783" s="10"/>
      <c r="BQ2783" s="10"/>
      <c r="BR2783" s="10"/>
      <c r="BU2783" s="66"/>
    </row>
    <row r="2784" spans="22:73" s="6" customFormat="1" x14ac:dyDescent="0.3">
      <c r="V2784" s="21"/>
      <c r="W2784" s="22"/>
      <c r="X2784" s="22"/>
      <c r="Y2784" s="22"/>
      <c r="Z2784" s="22"/>
      <c r="AA2784" s="22"/>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C2784" s="10"/>
      <c r="BD2784" s="10"/>
      <c r="BE2784" s="10"/>
      <c r="BF2784" s="10"/>
      <c r="BG2784" s="10"/>
      <c r="BH2784" s="10"/>
      <c r="BI2784" s="10"/>
      <c r="BL2784" s="10"/>
      <c r="BM2784" s="10"/>
      <c r="BN2784" s="10"/>
      <c r="BO2784" s="10"/>
      <c r="BP2784" s="10"/>
      <c r="BQ2784" s="10"/>
      <c r="BR2784" s="10"/>
      <c r="BU2784" s="66"/>
    </row>
    <row r="2785" spans="22:73" s="6" customFormat="1" x14ac:dyDescent="0.3">
      <c r="V2785" s="21"/>
      <c r="W2785" s="22"/>
      <c r="X2785" s="22"/>
      <c r="Y2785" s="22"/>
      <c r="Z2785" s="22"/>
      <c r="AA2785" s="22"/>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C2785" s="10"/>
      <c r="BD2785" s="10"/>
      <c r="BE2785" s="10"/>
      <c r="BF2785" s="10"/>
      <c r="BG2785" s="10"/>
      <c r="BH2785" s="10"/>
      <c r="BI2785" s="10"/>
      <c r="BL2785" s="10"/>
      <c r="BM2785" s="10"/>
      <c r="BN2785" s="10"/>
      <c r="BO2785" s="10"/>
      <c r="BP2785" s="10"/>
      <c r="BQ2785" s="10"/>
      <c r="BR2785" s="10"/>
      <c r="BU2785" s="66"/>
    </row>
    <row r="2786" spans="22:73" s="6" customFormat="1" x14ac:dyDescent="0.3">
      <c r="V2786" s="21"/>
      <c r="W2786" s="22"/>
      <c r="X2786" s="22"/>
      <c r="Y2786" s="22"/>
      <c r="Z2786" s="22"/>
      <c r="AA2786" s="22"/>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C2786" s="10"/>
      <c r="BD2786" s="10"/>
      <c r="BE2786" s="10"/>
      <c r="BF2786" s="10"/>
      <c r="BG2786" s="10"/>
      <c r="BH2786" s="10"/>
      <c r="BI2786" s="10"/>
      <c r="BL2786" s="10"/>
      <c r="BM2786" s="10"/>
      <c r="BN2786" s="10"/>
      <c r="BO2786" s="10"/>
      <c r="BP2786" s="10"/>
      <c r="BQ2786" s="10"/>
      <c r="BR2786" s="10"/>
      <c r="BU2786" s="66"/>
    </row>
    <row r="2787" spans="22:73" s="6" customFormat="1" x14ac:dyDescent="0.3">
      <c r="V2787" s="21"/>
      <c r="W2787" s="22"/>
      <c r="X2787" s="22"/>
      <c r="Y2787" s="22"/>
      <c r="Z2787" s="22"/>
      <c r="AA2787" s="22"/>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C2787" s="10"/>
      <c r="BD2787" s="10"/>
      <c r="BE2787" s="10"/>
      <c r="BF2787" s="10"/>
      <c r="BG2787" s="10"/>
      <c r="BH2787" s="10"/>
      <c r="BI2787" s="10"/>
      <c r="BL2787" s="10"/>
      <c r="BM2787" s="10"/>
      <c r="BN2787" s="10"/>
      <c r="BO2787" s="10"/>
      <c r="BP2787" s="10"/>
      <c r="BQ2787" s="10"/>
      <c r="BR2787" s="10"/>
      <c r="BU2787" s="66"/>
    </row>
    <row r="2788" spans="22:73" s="6" customFormat="1" x14ac:dyDescent="0.3">
      <c r="V2788" s="21"/>
      <c r="W2788" s="22"/>
      <c r="X2788" s="22"/>
      <c r="Y2788" s="22"/>
      <c r="Z2788" s="22"/>
      <c r="AA2788" s="22"/>
      <c r="AB2788" s="10"/>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C2788" s="10"/>
      <c r="BD2788" s="10"/>
      <c r="BE2788" s="10"/>
      <c r="BF2788" s="10"/>
      <c r="BG2788" s="10"/>
      <c r="BH2788" s="10"/>
      <c r="BI2788" s="10"/>
      <c r="BL2788" s="10"/>
      <c r="BM2788" s="10"/>
      <c r="BN2788" s="10"/>
      <c r="BO2788" s="10"/>
      <c r="BP2788" s="10"/>
      <c r="BQ2788" s="10"/>
      <c r="BR2788" s="10"/>
      <c r="BU2788" s="66"/>
    </row>
    <row r="2789" spans="22:73" s="6" customFormat="1" x14ac:dyDescent="0.3">
      <c r="V2789" s="21"/>
      <c r="W2789" s="22"/>
      <c r="X2789" s="22"/>
      <c r="Y2789" s="22"/>
      <c r="Z2789" s="22"/>
      <c r="AA2789" s="22"/>
      <c r="AB2789" s="10"/>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C2789" s="10"/>
      <c r="BD2789" s="10"/>
      <c r="BE2789" s="10"/>
      <c r="BF2789" s="10"/>
      <c r="BG2789" s="10"/>
      <c r="BH2789" s="10"/>
      <c r="BI2789" s="10"/>
      <c r="BL2789" s="10"/>
      <c r="BM2789" s="10"/>
      <c r="BN2789" s="10"/>
      <c r="BO2789" s="10"/>
      <c r="BP2789" s="10"/>
      <c r="BQ2789" s="10"/>
      <c r="BR2789" s="10"/>
      <c r="BU2789" s="66"/>
    </row>
    <row r="2790" spans="22:73" s="6" customFormat="1" x14ac:dyDescent="0.3">
      <c r="V2790" s="21"/>
      <c r="W2790" s="22"/>
      <c r="X2790" s="22"/>
      <c r="Y2790" s="22"/>
      <c r="Z2790" s="22"/>
      <c r="AA2790" s="22"/>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C2790" s="10"/>
      <c r="BD2790" s="10"/>
      <c r="BE2790" s="10"/>
      <c r="BF2790" s="10"/>
      <c r="BG2790" s="10"/>
      <c r="BH2790" s="10"/>
      <c r="BI2790" s="10"/>
      <c r="BL2790" s="10"/>
      <c r="BM2790" s="10"/>
      <c r="BN2790" s="10"/>
      <c r="BO2790" s="10"/>
      <c r="BP2790" s="10"/>
      <c r="BQ2790" s="10"/>
      <c r="BR2790" s="10"/>
      <c r="BU2790" s="66"/>
    </row>
    <row r="2791" spans="22:73" s="6" customFormat="1" x14ac:dyDescent="0.3">
      <c r="V2791" s="21"/>
      <c r="W2791" s="22"/>
      <c r="X2791" s="22"/>
      <c r="Y2791" s="22"/>
      <c r="Z2791" s="22"/>
      <c r="AA2791" s="22"/>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C2791" s="10"/>
      <c r="BD2791" s="10"/>
      <c r="BE2791" s="10"/>
      <c r="BF2791" s="10"/>
      <c r="BG2791" s="10"/>
      <c r="BH2791" s="10"/>
      <c r="BI2791" s="10"/>
      <c r="BL2791" s="10"/>
      <c r="BM2791" s="10"/>
      <c r="BN2791" s="10"/>
      <c r="BO2791" s="10"/>
      <c r="BP2791" s="10"/>
      <c r="BQ2791" s="10"/>
      <c r="BR2791" s="10"/>
      <c r="BU2791" s="66"/>
    </row>
    <row r="2792" spans="22:73" s="6" customFormat="1" x14ac:dyDescent="0.3">
      <c r="V2792" s="21"/>
      <c r="W2792" s="22"/>
      <c r="X2792" s="22"/>
      <c r="Y2792" s="22"/>
      <c r="Z2792" s="22"/>
      <c r="AA2792" s="22"/>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C2792" s="10"/>
      <c r="BD2792" s="10"/>
      <c r="BE2792" s="10"/>
      <c r="BF2792" s="10"/>
      <c r="BG2792" s="10"/>
      <c r="BH2792" s="10"/>
      <c r="BI2792" s="10"/>
      <c r="BL2792" s="10"/>
      <c r="BM2792" s="10"/>
      <c r="BN2792" s="10"/>
      <c r="BO2792" s="10"/>
      <c r="BP2792" s="10"/>
      <c r="BQ2792" s="10"/>
      <c r="BR2792" s="10"/>
      <c r="BU2792" s="66"/>
    </row>
    <row r="2793" spans="22:73" s="6" customFormat="1" x14ac:dyDescent="0.3">
      <c r="V2793" s="21"/>
      <c r="W2793" s="22"/>
      <c r="X2793" s="22"/>
      <c r="Y2793" s="22"/>
      <c r="Z2793" s="22"/>
      <c r="AA2793" s="22"/>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C2793" s="10"/>
      <c r="BD2793" s="10"/>
      <c r="BE2793" s="10"/>
      <c r="BF2793" s="10"/>
      <c r="BG2793" s="10"/>
      <c r="BH2793" s="10"/>
      <c r="BI2793" s="10"/>
      <c r="BL2793" s="10"/>
      <c r="BM2793" s="10"/>
      <c r="BN2793" s="10"/>
      <c r="BO2793" s="10"/>
      <c r="BP2793" s="10"/>
      <c r="BQ2793" s="10"/>
      <c r="BR2793" s="10"/>
      <c r="BU2793" s="66"/>
    </row>
    <row r="2794" spans="22:73" s="6" customFormat="1" x14ac:dyDescent="0.3">
      <c r="V2794" s="21"/>
      <c r="W2794" s="22"/>
      <c r="X2794" s="22"/>
      <c r="Y2794" s="22"/>
      <c r="Z2794" s="22"/>
      <c r="AA2794" s="22"/>
      <c r="AB2794" s="10"/>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C2794" s="10"/>
      <c r="BD2794" s="10"/>
      <c r="BE2794" s="10"/>
      <c r="BF2794" s="10"/>
      <c r="BG2794" s="10"/>
      <c r="BH2794" s="10"/>
      <c r="BI2794" s="10"/>
      <c r="BL2794" s="10"/>
      <c r="BM2794" s="10"/>
      <c r="BN2794" s="10"/>
      <c r="BO2794" s="10"/>
      <c r="BP2794" s="10"/>
      <c r="BQ2794" s="10"/>
      <c r="BR2794" s="10"/>
      <c r="BU2794" s="66"/>
    </row>
    <row r="2795" spans="22:73" s="6" customFormat="1" x14ac:dyDescent="0.3">
      <c r="V2795" s="21"/>
      <c r="W2795" s="22"/>
      <c r="X2795" s="22"/>
      <c r="Y2795" s="22"/>
      <c r="Z2795" s="22"/>
      <c r="AA2795" s="22"/>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C2795" s="10"/>
      <c r="BD2795" s="10"/>
      <c r="BE2795" s="10"/>
      <c r="BF2795" s="10"/>
      <c r="BG2795" s="10"/>
      <c r="BH2795" s="10"/>
      <c r="BI2795" s="10"/>
      <c r="BL2795" s="10"/>
      <c r="BM2795" s="10"/>
      <c r="BN2795" s="10"/>
      <c r="BO2795" s="10"/>
      <c r="BP2795" s="10"/>
      <c r="BQ2795" s="10"/>
      <c r="BR2795" s="10"/>
      <c r="BU2795" s="66"/>
    </row>
    <row r="2796" spans="22:73" s="6" customFormat="1" x14ac:dyDescent="0.3">
      <c r="V2796" s="21"/>
      <c r="W2796" s="22"/>
      <c r="X2796" s="22"/>
      <c r="Y2796" s="22"/>
      <c r="Z2796" s="22"/>
      <c r="AA2796" s="22"/>
      <c r="AB2796" s="10"/>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C2796" s="10"/>
      <c r="BD2796" s="10"/>
      <c r="BE2796" s="10"/>
      <c r="BF2796" s="10"/>
      <c r="BG2796" s="10"/>
      <c r="BH2796" s="10"/>
      <c r="BI2796" s="10"/>
      <c r="BL2796" s="10"/>
      <c r="BM2796" s="10"/>
      <c r="BN2796" s="10"/>
      <c r="BO2796" s="10"/>
      <c r="BP2796" s="10"/>
      <c r="BQ2796" s="10"/>
      <c r="BR2796" s="10"/>
      <c r="BU2796" s="66"/>
    </row>
    <row r="2797" spans="22:73" s="6" customFormat="1" x14ac:dyDescent="0.3">
      <c r="V2797" s="21"/>
      <c r="W2797" s="22"/>
      <c r="X2797" s="22"/>
      <c r="Y2797" s="22"/>
      <c r="Z2797" s="22"/>
      <c r="AA2797" s="22"/>
      <c r="AB2797" s="10"/>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C2797" s="10"/>
      <c r="BD2797" s="10"/>
      <c r="BE2797" s="10"/>
      <c r="BF2797" s="10"/>
      <c r="BG2797" s="10"/>
      <c r="BH2797" s="10"/>
      <c r="BI2797" s="10"/>
      <c r="BL2797" s="10"/>
      <c r="BM2797" s="10"/>
      <c r="BN2797" s="10"/>
      <c r="BO2797" s="10"/>
      <c r="BP2797" s="10"/>
      <c r="BQ2797" s="10"/>
      <c r="BR2797" s="10"/>
      <c r="BU2797" s="66"/>
    </row>
    <row r="2798" spans="22:73" s="6" customFormat="1" x14ac:dyDescent="0.3">
      <c r="V2798" s="21"/>
      <c r="W2798" s="22"/>
      <c r="X2798" s="22"/>
      <c r="Y2798" s="22"/>
      <c r="Z2798" s="22"/>
      <c r="AA2798" s="22"/>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C2798" s="10"/>
      <c r="BD2798" s="10"/>
      <c r="BE2798" s="10"/>
      <c r="BF2798" s="10"/>
      <c r="BG2798" s="10"/>
      <c r="BH2798" s="10"/>
      <c r="BI2798" s="10"/>
      <c r="BL2798" s="10"/>
      <c r="BM2798" s="10"/>
      <c r="BN2798" s="10"/>
      <c r="BO2798" s="10"/>
      <c r="BP2798" s="10"/>
      <c r="BQ2798" s="10"/>
      <c r="BR2798" s="10"/>
      <c r="BU2798" s="66"/>
    </row>
    <row r="2799" spans="22:73" s="6" customFormat="1" x14ac:dyDescent="0.3">
      <c r="V2799" s="21"/>
      <c r="W2799" s="22"/>
      <c r="X2799" s="22"/>
      <c r="Y2799" s="22"/>
      <c r="Z2799" s="22"/>
      <c r="AA2799" s="22"/>
      <c r="AB2799" s="10"/>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C2799" s="10"/>
      <c r="BD2799" s="10"/>
      <c r="BE2799" s="10"/>
      <c r="BF2799" s="10"/>
      <c r="BG2799" s="10"/>
      <c r="BH2799" s="10"/>
      <c r="BI2799" s="10"/>
      <c r="BL2799" s="10"/>
      <c r="BM2799" s="10"/>
      <c r="BN2799" s="10"/>
      <c r="BO2799" s="10"/>
      <c r="BP2799" s="10"/>
      <c r="BQ2799" s="10"/>
      <c r="BR2799" s="10"/>
      <c r="BU2799" s="66"/>
    </row>
    <row r="2800" spans="22:73" s="6" customFormat="1" x14ac:dyDescent="0.3">
      <c r="V2800" s="21"/>
      <c r="W2800" s="22"/>
      <c r="X2800" s="22"/>
      <c r="Y2800" s="22"/>
      <c r="Z2800" s="22"/>
      <c r="AA2800" s="22"/>
      <c r="AB2800" s="10"/>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C2800" s="10"/>
      <c r="BD2800" s="10"/>
      <c r="BE2800" s="10"/>
      <c r="BF2800" s="10"/>
      <c r="BG2800" s="10"/>
      <c r="BH2800" s="10"/>
      <c r="BI2800" s="10"/>
      <c r="BL2800" s="10"/>
      <c r="BM2800" s="10"/>
      <c r="BN2800" s="10"/>
      <c r="BO2800" s="10"/>
      <c r="BP2800" s="10"/>
      <c r="BQ2800" s="10"/>
      <c r="BR2800" s="10"/>
      <c r="BU2800" s="66"/>
    </row>
    <row r="2801" spans="22:73" s="6" customFormat="1" x14ac:dyDescent="0.3">
      <c r="V2801" s="21"/>
      <c r="W2801" s="22"/>
      <c r="X2801" s="22"/>
      <c r="Y2801" s="22"/>
      <c r="Z2801" s="22"/>
      <c r="AA2801" s="22"/>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C2801" s="10"/>
      <c r="BD2801" s="10"/>
      <c r="BE2801" s="10"/>
      <c r="BF2801" s="10"/>
      <c r="BG2801" s="10"/>
      <c r="BH2801" s="10"/>
      <c r="BI2801" s="10"/>
      <c r="BL2801" s="10"/>
      <c r="BM2801" s="10"/>
      <c r="BN2801" s="10"/>
      <c r="BO2801" s="10"/>
      <c r="BP2801" s="10"/>
      <c r="BQ2801" s="10"/>
      <c r="BR2801" s="10"/>
      <c r="BU2801" s="66"/>
    </row>
    <row r="2802" spans="22:73" s="6" customFormat="1" x14ac:dyDescent="0.3">
      <c r="V2802" s="21"/>
      <c r="W2802" s="22"/>
      <c r="X2802" s="22"/>
      <c r="Y2802" s="22"/>
      <c r="Z2802" s="22"/>
      <c r="AA2802" s="22"/>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C2802" s="10"/>
      <c r="BD2802" s="10"/>
      <c r="BE2802" s="10"/>
      <c r="BF2802" s="10"/>
      <c r="BG2802" s="10"/>
      <c r="BH2802" s="10"/>
      <c r="BI2802" s="10"/>
      <c r="BL2802" s="10"/>
      <c r="BM2802" s="10"/>
      <c r="BN2802" s="10"/>
      <c r="BO2802" s="10"/>
      <c r="BP2802" s="10"/>
      <c r="BQ2802" s="10"/>
      <c r="BR2802" s="10"/>
      <c r="BU2802" s="66"/>
    </row>
    <row r="2803" spans="22:73" s="6" customFormat="1" x14ac:dyDescent="0.3">
      <c r="V2803" s="21"/>
      <c r="W2803" s="22"/>
      <c r="X2803" s="22"/>
      <c r="Y2803" s="22"/>
      <c r="Z2803" s="22"/>
      <c r="AA2803" s="22"/>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C2803" s="10"/>
      <c r="BD2803" s="10"/>
      <c r="BE2803" s="10"/>
      <c r="BF2803" s="10"/>
      <c r="BG2803" s="10"/>
      <c r="BH2803" s="10"/>
      <c r="BI2803" s="10"/>
      <c r="BL2803" s="10"/>
      <c r="BM2803" s="10"/>
      <c r="BN2803" s="10"/>
      <c r="BO2803" s="10"/>
      <c r="BP2803" s="10"/>
      <c r="BQ2803" s="10"/>
      <c r="BR2803" s="10"/>
      <c r="BU2803" s="66"/>
    </row>
    <row r="2804" spans="22:73" s="6" customFormat="1" x14ac:dyDescent="0.3">
      <c r="V2804" s="21"/>
      <c r="W2804" s="22"/>
      <c r="X2804" s="22"/>
      <c r="Y2804" s="22"/>
      <c r="Z2804" s="22"/>
      <c r="AA2804" s="22"/>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C2804" s="10"/>
      <c r="BD2804" s="10"/>
      <c r="BE2804" s="10"/>
      <c r="BF2804" s="10"/>
      <c r="BG2804" s="10"/>
      <c r="BH2804" s="10"/>
      <c r="BI2804" s="10"/>
      <c r="BL2804" s="10"/>
      <c r="BM2804" s="10"/>
      <c r="BN2804" s="10"/>
      <c r="BO2804" s="10"/>
      <c r="BP2804" s="10"/>
      <c r="BQ2804" s="10"/>
      <c r="BR2804" s="10"/>
      <c r="BU2804" s="66"/>
    </row>
    <row r="2805" spans="22:73" s="6" customFormat="1" x14ac:dyDescent="0.3">
      <c r="V2805" s="21"/>
      <c r="W2805" s="22"/>
      <c r="X2805" s="22"/>
      <c r="Y2805" s="22"/>
      <c r="Z2805" s="22"/>
      <c r="AA2805" s="22"/>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C2805" s="10"/>
      <c r="BD2805" s="10"/>
      <c r="BE2805" s="10"/>
      <c r="BF2805" s="10"/>
      <c r="BG2805" s="10"/>
      <c r="BH2805" s="10"/>
      <c r="BI2805" s="10"/>
      <c r="BL2805" s="10"/>
      <c r="BM2805" s="10"/>
      <c r="BN2805" s="10"/>
      <c r="BO2805" s="10"/>
      <c r="BP2805" s="10"/>
      <c r="BQ2805" s="10"/>
      <c r="BR2805" s="10"/>
      <c r="BU2805" s="66"/>
    </row>
    <row r="2806" spans="22:73" s="6" customFormat="1" x14ac:dyDescent="0.3">
      <c r="V2806" s="21"/>
      <c r="W2806" s="22"/>
      <c r="X2806" s="22"/>
      <c r="Y2806" s="22"/>
      <c r="Z2806" s="22"/>
      <c r="AA2806" s="22"/>
      <c r="AB2806" s="10"/>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C2806" s="10"/>
      <c r="BD2806" s="10"/>
      <c r="BE2806" s="10"/>
      <c r="BF2806" s="10"/>
      <c r="BG2806" s="10"/>
      <c r="BH2806" s="10"/>
      <c r="BI2806" s="10"/>
      <c r="BL2806" s="10"/>
      <c r="BM2806" s="10"/>
      <c r="BN2806" s="10"/>
      <c r="BO2806" s="10"/>
      <c r="BP2806" s="10"/>
      <c r="BQ2806" s="10"/>
      <c r="BR2806" s="10"/>
      <c r="BU2806" s="66"/>
    </row>
    <row r="2807" spans="22:73" s="6" customFormat="1" x14ac:dyDescent="0.3">
      <c r="V2807" s="21"/>
      <c r="W2807" s="22"/>
      <c r="X2807" s="22"/>
      <c r="Y2807" s="22"/>
      <c r="Z2807" s="22"/>
      <c r="AA2807" s="22"/>
      <c r="AB2807" s="10"/>
      <c r="AC2807" s="10"/>
      <c r="AD2807" s="10"/>
      <c r="AE2807" s="10"/>
      <c r="AF2807" s="10"/>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C2807" s="10"/>
      <c r="BD2807" s="10"/>
      <c r="BE2807" s="10"/>
      <c r="BF2807" s="10"/>
      <c r="BG2807" s="10"/>
      <c r="BH2807" s="10"/>
      <c r="BI2807" s="10"/>
      <c r="BL2807" s="10"/>
      <c r="BM2807" s="10"/>
      <c r="BN2807" s="10"/>
      <c r="BO2807" s="10"/>
      <c r="BP2807" s="10"/>
      <c r="BQ2807" s="10"/>
      <c r="BR2807" s="10"/>
      <c r="BU2807" s="66"/>
    </row>
    <row r="2808" spans="22:73" s="6" customFormat="1" x14ac:dyDescent="0.3">
      <c r="V2808" s="21"/>
      <c r="W2808" s="22"/>
      <c r="X2808" s="22"/>
      <c r="Y2808" s="22"/>
      <c r="Z2808" s="22"/>
      <c r="AA2808" s="22"/>
      <c r="AB2808" s="10"/>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C2808" s="10"/>
      <c r="BD2808" s="10"/>
      <c r="BE2808" s="10"/>
      <c r="BF2808" s="10"/>
      <c r="BG2808" s="10"/>
      <c r="BH2808" s="10"/>
      <c r="BI2808" s="10"/>
      <c r="BL2808" s="10"/>
      <c r="BM2808" s="10"/>
      <c r="BN2808" s="10"/>
      <c r="BO2808" s="10"/>
      <c r="BP2808" s="10"/>
      <c r="BQ2808" s="10"/>
      <c r="BR2808" s="10"/>
      <c r="BU2808" s="66"/>
    </row>
    <row r="2809" spans="22:73" s="6" customFormat="1" x14ac:dyDescent="0.3">
      <c r="V2809" s="21"/>
      <c r="W2809" s="22"/>
      <c r="X2809" s="22"/>
      <c r="Y2809" s="22"/>
      <c r="Z2809" s="22"/>
      <c r="AA2809" s="22"/>
      <c r="AB2809" s="10"/>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C2809" s="10"/>
      <c r="BD2809" s="10"/>
      <c r="BE2809" s="10"/>
      <c r="BF2809" s="10"/>
      <c r="BG2809" s="10"/>
      <c r="BH2809" s="10"/>
      <c r="BI2809" s="10"/>
      <c r="BL2809" s="10"/>
      <c r="BM2809" s="10"/>
      <c r="BN2809" s="10"/>
      <c r="BO2809" s="10"/>
      <c r="BP2809" s="10"/>
      <c r="BQ2809" s="10"/>
      <c r="BR2809" s="10"/>
      <c r="BU2809" s="66"/>
    </row>
    <row r="2810" spans="22:73" s="6" customFormat="1" x14ac:dyDescent="0.3">
      <c r="V2810" s="21"/>
      <c r="W2810" s="22"/>
      <c r="X2810" s="22"/>
      <c r="Y2810" s="22"/>
      <c r="Z2810" s="22"/>
      <c r="AA2810" s="22"/>
      <c r="AB2810" s="10"/>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C2810" s="10"/>
      <c r="BD2810" s="10"/>
      <c r="BE2810" s="10"/>
      <c r="BF2810" s="10"/>
      <c r="BG2810" s="10"/>
      <c r="BH2810" s="10"/>
      <c r="BI2810" s="10"/>
      <c r="BL2810" s="10"/>
      <c r="BM2810" s="10"/>
      <c r="BN2810" s="10"/>
      <c r="BO2810" s="10"/>
      <c r="BP2810" s="10"/>
      <c r="BQ2810" s="10"/>
      <c r="BR2810" s="10"/>
      <c r="BU2810" s="66"/>
    </row>
    <row r="2811" spans="22:73" s="6" customFormat="1" x14ac:dyDescent="0.3">
      <c r="V2811" s="21"/>
      <c r="W2811" s="22"/>
      <c r="X2811" s="22"/>
      <c r="Y2811" s="22"/>
      <c r="Z2811" s="22"/>
      <c r="AA2811" s="22"/>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C2811" s="10"/>
      <c r="BD2811" s="10"/>
      <c r="BE2811" s="10"/>
      <c r="BF2811" s="10"/>
      <c r="BG2811" s="10"/>
      <c r="BH2811" s="10"/>
      <c r="BI2811" s="10"/>
      <c r="BL2811" s="10"/>
      <c r="BM2811" s="10"/>
      <c r="BN2811" s="10"/>
      <c r="BO2811" s="10"/>
      <c r="BP2811" s="10"/>
      <c r="BQ2811" s="10"/>
      <c r="BR2811" s="10"/>
      <c r="BU2811" s="66"/>
    </row>
    <row r="2812" spans="22:73" s="6" customFormat="1" x14ac:dyDescent="0.3">
      <c r="V2812" s="21"/>
      <c r="W2812" s="22"/>
      <c r="X2812" s="22"/>
      <c r="Y2812" s="22"/>
      <c r="Z2812" s="22"/>
      <c r="AA2812" s="22"/>
      <c r="AB2812" s="10"/>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C2812" s="10"/>
      <c r="BD2812" s="10"/>
      <c r="BE2812" s="10"/>
      <c r="BF2812" s="10"/>
      <c r="BG2812" s="10"/>
      <c r="BH2812" s="10"/>
      <c r="BI2812" s="10"/>
      <c r="BL2812" s="10"/>
      <c r="BM2812" s="10"/>
      <c r="BN2812" s="10"/>
      <c r="BO2812" s="10"/>
      <c r="BP2812" s="10"/>
      <c r="BQ2812" s="10"/>
      <c r="BR2812" s="10"/>
      <c r="BU2812" s="66"/>
    </row>
    <row r="2813" spans="22:73" s="6" customFormat="1" x14ac:dyDescent="0.3">
      <c r="V2813" s="21"/>
      <c r="W2813" s="22"/>
      <c r="X2813" s="22"/>
      <c r="Y2813" s="22"/>
      <c r="Z2813" s="22"/>
      <c r="AA2813" s="22"/>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C2813" s="10"/>
      <c r="BD2813" s="10"/>
      <c r="BE2813" s="10"/>
      <c r="BF2813" s="10"/>
      <c r="BG2813" s="10"/>
      <c r="BH2813" s="10"/>
      <c r="BI2813" s="10"/>
      <c r="BL2813" s="10"/>
      <c r="BM2813" s="10"/>
      <c r="BN2813" s="10"/>
      <c r="BO2813" s="10"/>
      <c r="BP2813" s="10"/>
      <c r="BQ2813" s="10"/>
      <c r="BR2813" s="10"/>
      <c r="BU2813" s="66"/>
    </row>
    <row r="2814" spans="22:73" s="6" customFormat="1" x14ac:dyDescent="0.3">
      <c r="V2814" s="21"/>
      <c r="W2814" s="22"/>
      <c r="X2814" s="22"/>
      <c r="Y2814" s="22"/>
      <c r="Z2814" s="22"/>
      <c r="AA2814" s="22"/>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C2814" s="10"/>
      <c r="BD2814" s="10"/>
      <c r="BE2814" s="10"/>
      <c r="BF2814" s="10"/>
      <c r="BG2814" s="10"/>
      <c r="BH2814" s="10"/>
      <c r="BI2814" s="10"/>
      <c r="BL2814" s="10"/>
      <c r="BM2814" s="10"/>
      <c r="BN2814" s="10"/>
      <c r="BO2814" s="10"/>
      <c r="BP2814" s="10"/>
      <c r="BQ2814" s="10"/>
      <c r="BR2814" s="10"/>
      <c r="BU2814" s="66"/>
    </row>
    <row r="2815" spans="22:73" s="6" customFormat="1" x14ac:dyDescent="0.3">
      <c r="V2815" s="21"/>
      <c r="W2815" s="22"/>
      <c r="X2815" s="22"/>
      <c r="Y2815" s="22"/>
      <c r="Z2815" s="22"/>
      <c r="AA2815" s="22"/>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C2815" s="10"/>
      <c r="BD2815" s="10"/>
      <c r="BE2815" s="10"/>
      <c r="BF2815" s="10"/>
      <c r="BG2815" s="10"/>
      <c r="BH2815" s="10"/>
      <c r="BI2815" s="10"/>
      <c r="BL2815" s="10"/>
      <c r="BM2815" s="10"/>
      <c r="BN2815" s="10"/>
      <c r="BO2815" s="10"/>
      <c r="BP2815" s="10"/>
      <c r="BQ2815" s="10"/>
      <c r="BR2815" s="10"/>
      <c r="BU2815" s="66"/>
    </row>
    <row r="2816" spans="22:73" s="6" customFormat="1" x14ac:dyDescent="0.3">
      <c r="V2816" s="21"/>
      <c r="W2816" s="22"/>
      <c r="X2816" s="22"/>
      <c r="Y2816" s="22"/>
      <c r="Z2816" s="22"/>
      <c r="AA2816" s="22"/>
      <c r="AB2816" s="10"/>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C2816" s="10"/>
      <c r="BD2816" s="10"/>
      <c r="BE2816" s="10"/>
      <c r="BF2816" s="10"/>
      <c r="BG2816" s="10"/>
      <c r="BH2816" s="10"/>
      <c r="BI2816" s="10"/>
      <c r="BL2816" s="10"/>
      <c r="BM2816" s="10"/>
      <c r="BN2816" s="10"/>
      <c r="BO2816" s="10"/>
      <c r="BP2816" s="10"/>
      <c r="BQ2816" s="10"/>
      <c r="BR2816" s="10"/>
      <c r="BU2816" s="66"/>
    </row>
    <row r="2817" spans="22:73" s="6" customFormat="1" x14ac:dyDescent="0.3">
      <c r="V2817" s="21"/>
      <c r="W2817" s="22"/>
      <c r="X2817" s="22"/>
      <c r="Y2817" s="22"/>
      <c r="Z2817" s="22"/>
      <c r="AA2817" s="22"/>
      <c r="AB2817" s="10"/>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C2817" s="10"/>
      <c r="BD2817" s="10"/>
      <c r="BE2817" s="10"/>
      <c r="BF2817" s="10"/>
      <c r="BG2817" s="10"/>
      <c r="BH2817" s="10"/>
      <c r="BI2817" s="10"/>
      <c r="BL2817" s="10"/>
      <c r="BM2817" s="10"/>
      <c r="BN2817" s="10"/>
      <c r="BO2817" s="10"/>
      <c r="BP2817" s="10"/>
      <c r="BQ2817" s="10"/>
      <c r="BR2817" s="10"/>
      <c r="BU2817" s="66"/>
    </row>
    <row r="2818" spans="22:73" s="6" customFormat="1" x14ac:dyDescent="0.3">
      <c r="V2818" s="21"/>
      <c r="W2818" s="22"/>
      <c r="X2818" s="22"/>
      <c r="Y2818" s="22"/>
      <c r="Z2818" s="22"/>
      <c r="AA2818" s="22"/>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C2818" s="10"/>
      <c r="BD2818" s="10"/>
      <c r="BE2818" s="10"/>
      <c r="BF2818" s="10"/>
      <c r="BG2818" s="10"/>
      <c r="BH2818" s="10"/>
      <c r="BI2818" s="10"/>
      <c r="BL2818" s="10"/>
      <c r="BM2818" s="10"/>
      <c r="BN2818" s="10"/>
      <c r="BO2818" s="10"/>
      <c r="BP2818" s="10"/>
      <c r="BQ2818" s="10"/>
      <c r="BR2818" s="10"/>
      <c r="BU2818" s="66"/>
    </row>
    <row r="2819" spans="22:73" s="6" customFormat="1" x14ac:dyDescent="0.3">
      <c r="V2819" s="21"/>
      <c r="W2819" s="22"/>
      <c r="X2819" s="22"/>
      <c r="Y2819" s="22"/>
      <c r="Z2819" s="22"/>
      <c r="AA2819" s="22"/>
      <c r="AB2819" s="10"/>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C2819" s="10"/>
      <c r="BD2819" s="10"/>
      <c r="BE2819" s="10"/>
      <c r="BF2819" s="10"/>
      <c r="BG2819" s="10"/>
      <c r="BH2819" s="10"/>
      <c r="BI2819" s="10"/>
      <c r="BL2819" s="10"/>
      <c r="BM2819" s="10"/>
      <c r="BN2819" s="10"/>
      <c r="BO2819" s="10"/>
      <c r="BP2819" s="10"/>
      <c r="BQ2819" s="10"/>
      <c r="BR2819" s="10"/>
      <c r="BU2819" s="66"/>
    </row>
    <row r="2820" spans="22:73" s="6" customFormat="1" x14ac:dyDescent="0.3">
      <c r="V2820" s="21"/>
      <c r="W2820" s="22"/>
      <c r="X2820" s="22"/>
      <c r="Y2820" s="22"/>
      <c r="Z2820" s="22"/>
      <c r="AA2820" s="22"/>
      <c r="AB2820" s="10"/>
      <c r="AC2820" s="10"/>
      <c r="AD2820" s="10"/>
      <c r="AE2820" s="10"/>
      <c r="AF2820" s="10"/>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C2820" s="10"/>
      <c r="BD2820" s="10"/>
      <c r="BE2820" s="10"/>
      <c r="BF2820" s="10"/>
      <c r="BG2820" s="10"/>
      <c r="BH2820" s="10"/>
      <c r="BI2820" s="10"/>
      <c r="BL2820" s="10"/>
      <c r="BM2820" s="10"/>
      <c r="BN2820" s="10"/>
      <c r="BO2820" s="10"/>
      <c r="BP2820" s="10"/>
      <c r="BQ2820" s="10"/>
      <c r="BR2820" s="10"/>
      <c r="BU2820" s="66"/>
    </row>
    <row r="2821" spans="22:73" s="6" customFormat="1" x14ac:dyDescent="0.3">
      <c r="V2821" s="21"/>
      <c r="W2821" s="22"/>
      <c r="X2821" s="22"/>
      <c r="Y2821" s="22"/>
      <c r="Z2821" s="22"/>
      <c r="AA2821" s="22"/>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C2821" s="10"/>
      <c r="BD2821" s="10"/>
      <c r="BE2821" s="10"/>
      <c r="BF2821" s="10"/>
      <c r="BG2821" s="10"/>
      <c r="BH2821" s="10"/>
      <c r="BI2821" s="10"/>
      <c r="BL2821" s="10"/>
      <c r="BM2821" s="10"/>
      <c r="BN2821" s="10"/>
      <c r="BO2821" s="10"/>
      <c r="BP2821" s="10"/>
      <c r="BQ2821" s="10"/>
      <c r="BR2821" s="10"/>
      <c r="BU2821" s="66"/>
    </row>
    <row r="2822" spans="22:73" s="6" customFormat="1" x14ac:dyDescent="0.3">
      <c r="V2822" s="21"/>
      <c r="W2822" s="22"/>
      <c r="X2822" s="22"/>
      <c r="Y2822" s="22"/>
      <c r="Z2822" s="22"/>
      <c r="AA2822" s="22"/>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C2822" s="10"/>
      <c r="BD2822" s="10"/>
      <c r="BE2822" s="10"/>
      <c r="BF2822" s="10"/>
      <c r="BG2822" s="10"/>
      <c r="BH2822" s="10"/>
      <c r="BI2822" s="10"/>
      <c r="BL2822" s="10"/>
      <c r="BM2822" s="10"/>
      <c r="BN2822" s="10"/>
      <c r="BO2822" s="10"/>
      <c r="BP2822" s="10"/>
      <c r="BQ2822" s="10"/>
      <c r="BR2822" s="10"/>
      <c r="BU2822" s="66"/>
    </row>
    <row r="2823" spans="22:73" s="6" customFormat="1" x14ac:dyDescent="0.3">
      <c r="V2823" s="21"/>
      <c r="W2823" s="22"/>
      <c r="X2823" s="22"/>
      <c r="Y2823" s="22"/>
      <c r="Z2823" s="22"/>
      <c r="AA2823" s="22"/>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C2823" s="10"/>
      <c r="BD2823" s="10"/>
      <c r="BE2823" s="10"/>
      <c r="BF2823" s="10"/>
      <c r="BG2823" s="10"/>
      <c r="BH2823" s="10"/>
      <c r="BI2823" s="10"/>
      <c r="BL2823" s="10"/>
      <c r="BM2823" s="10"/>
      <c r="BN2823" s="10"/>
      <c r="BO2823" s="10"/>
      <c r="BP2823" s="10"/>
      <c r="BQ2823" s="10"/>
      <c r="BR2823" s="10"/>
      <c r="BU2823" s="66"/>
    </row>
    <row r="2824" spans="22:73" s="6" customFormat="1" x14ac:dyDescent="0.3">
      <c r="V2824" s="21"/>
      <c r="W2824" s="22"/>
      <c r="X2824" s="22"/>
      <c r="Y2824" s="22"/>
      <c r="Z2824" s="22"/>
      <c r="AA2824" s="22"/>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C2824" s="10"/>
      <c r="BD2824" s="10"/>
      <c r="BE2824" s="10"/>
      <c r="BF2824" s="10"/>
      <c r="BG2824" s="10"/>
      <c r="BH2824" s="10"/>
      <c r="BI2824" s="10"/>
      <c r="BL2824" s="10"/>
      <c r="BM2824" s="10"/>
      <c r="BN2824" s="10"/>
      <c r="BO2824" s="10"/>
      <c r="BP2824" s="10"/>
      <c r="BQ2824" s="10"/>
      <c r="BR2824" s="10"/>
      <c r="BU2824" s="66"/>
    </row>
    <row r="2825" spans="22:73" s="6" customFormat="1" x14ac:dyDescent="0.3">
      <c r="V2825" s="21"/>
      <c r="W2825" s="22"/>
      <c r="X2825" s="22"/>
      <c r="Y2825" s="22"/>
      <c r="Z2825" s="22"/>
      <c r="AA2825" s="22"/>
      <c r="AB2825" s="10"/>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C2825" s="10"/>
      <c r="BD2825" s="10"/>
      <c r="BE2825" s="10"/>
      <c r="BF2825" s="10"/>
      <c r="BG2825" s="10"/>
      <c r="BH2825" s="10"/>
      <c r="BI2825" s="10"/>
      <c r="BL2825" s="10"/>
      <c r="BM2825" s="10"/>
      <c r="BN2825" s="10"/>
      <c r="BO2825" s="10"/>
      <c r="BP2825" s="10"/>
      <c r="BQ2825" s="10"/>
      <c r="BR2825" s="10"/>
      <c r="BU2825" s="66"/>
    </row>
    <row r="2826" spans="22:73" s="6" customFormat="1" x14ac:dyDescent="0.3">
      <c r="V2826" s="21"/>
      <c r="W2826" s="22"/>
      <c r="X2826" s="22"/>
      <c r="Y2826" s="22"/>
      <c r="Z2826" s="22"/>
      <c r="AA2826" s="22"/>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C2826" s="10"/>
      <c r="BD2826" s="10"/>
      <c r="BE2826" s="10"/>
      <c r="BF2826" s="10"/>
      <c r="BG2826" s="10"/>
      <c r="BH2826" s="10"/>
      <c r="BI2826" s="10"/>
      <c r="BL2826" s="10"/>
      <c r="BM2826" s="10"/>
      <c r="BN2826" s="10"/>
      <c r="BO2826" s="10"/>
      <c r="BP2826" s="10"/>
      <c r="BQ2826" s="10"/>
      <c r="BR2826" s="10"/>
      <c r="BU2826" s="66"/>
    </row>
    <row r="2827" spans="22:73" s="6" customFormat="1" x14ac:dyDescent="0.3">
      <c r="V2827" s="21"/>
      <c r="W2827" s="22"/>
      <c r="X2827" s="22"/>
      <c r="Y2827" s="22"/>
      <c r="Z2827" s="22"/>
      <c r="AA2827" s="22"/>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C2827" s="10"/>
      <c r="BD2827" s="10"/>
      <c r="BE2827" s="10"/>
      <c r="BF2827" s="10"/>
      <c r="BG2827" s="10"/>
      <c r="BH2827" s="10"/>
      <c r="BI2827" s="10"/>
      <c r="BL2827" s="10"/>
      <c r="BM2827" s="10"/>
      <c r="BN2827" s="10"/>
      <c r="BO2827" s="10"/>
      <c r="BP2827" s="10"/>
      <c r="BQ2827" s="10"/>
      <c r="BR2827" s="10"/>
      <c r="BU2827" s="66"/>
    </row>
    <row r="2828" spans="22:73" s="6" customFormat="1" x14ac:dyDescent="0.3">
      <c r="V2828" s="21"/>
      <c r="W2828" s="22"/>
      <c r="X2828" s="22"/>
      <c r="Y2828" s="22"/>
      <c r="Z2828" s="22"/>
      <c r="AA2828" s="22"/>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C2828" s="10"/>
      <c r="BD2828" s="10"/>
      <c r="BE2828" s="10"/>
      <c r="BF2828" s="10"/>
      <c r="BG2828" s="10"/>
      <c r="BH2828" s="10"/>
      <c r="BI2828" s="10"/>
      <c r="BL2828" s="10"/>
      <c r="BM2828" s="10"/>
      <c r="BN2828" s="10"/>
      <c r="BO2828" s="10"/>
      <c r="BP2828" s="10"/>
      <c r="BQ2828" s="10"/>
      <c r="BR2828" s="10"/>
      <c r="BU2828" s="66"/>
    </row>
    <row r="2829" spans="22:73" s="6" customFormat="1" x14ac:dyDescent="0.3">
      <c r="V2829" s="21"/>
      <c r="W2829" s="22"/>
      <c r="X2829" s="22"/>
      <c r="Y2829" s="22"/>
      <c r="Z2829" s="22"/>
      <c r="AA2829" s="22"/>
      <c r="AB2829" s="10"/>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C2829" s="10"/>
      <c r="BD2829" s="10"/>
      <c r="BE2829" s="10"/>
      <c r="BF2829" s="10"/>
      <c r="BG2829" s="10"/>
      <c r="BH2829" s="10"/>
      <c r="BI2829" s="10"/>
      <c r="BL2829" s="10"/>
      <c r="BM2829" s="10"/>
      <c r="BN2829" s="10"/>
      <c r="BO2829" s="10"/>
      <c r="BP2829" s="10"/>
      <c r="BQ2829" s="10"/>
      <c r="BR2829" s="10"/>
      <c r="BU2829" s="66"/>
    </row>
    <row r="2830" spans="22:73" s="6" customFormat="1" x14ac:dyDescent="0.3">
      <c r="V2830" s="21"/>
      <c r="W2830" s="22"/>
      <c r="X2830" s="22"/>
      <c r="Y2830" s="22"/>
      <c r="Z2830" s="22"/>
      <c r="AA2830" s="22"/>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C2830" s="10"/>
      <c r="BD2830" s="10"/>
      <c r="BE2830" s="10"/>
      <c r="BF2830" s="10"/>
      <c r="BG2830" s="10"/>
      <c r="BH2830" s="10"/>
      <c r="BI2830" s="10"/>
      <c r="BL2830" s="10"/>
      <c r="BM2830" s="10"/>
      <c r="BN2830" s="10"/>
      <c r="BO2830" s="10"/>
      <c r="BP2830" s="10"/>
      <c r="BQ2830" s="10"/>
      <c r="BR2830" s="10"/>
      <c r="BU2830" s="66"/>
    </row>
    <row r="2831" spans="22:73" s="6" customFormat="1" x14ac:dyDescent="0.3">
      <c r="V2831" s="21"/>
      <c r="W2831" s="22"/>
      <c r="X2831" s="22"/>
      <c r="Y2831" s="22"/>
      <c r="Z2831" s="22"/>
      <c r="AA2831" s="22"/>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C2831" s="10"/>
      <c r="BD2831" s="10"/>
      <c r="BE2831" s="10"/>
      <c r="BF2831" s="10"/>
      <c r="BG2831" s="10"/>
      <c r="BH2831" s="10"/>
      <c r="BI2831" s="10"/>
      <c r="BL2831" s="10"/>
      <c r="BM2831" s="10"/>
      <c r="BN2831" s="10"/>
      <c r="BO2831" s="10"/>
      <c r="BP2831" s="10"/>
      <c r="BQ2831" s="10"/>
      <c r="BR2831" s="10"/>
      <c r="BU2831" s="66"/>
    </row>
    <row r="2832" spans="22:73" s="6" customFormat="1" x14ac:dyDescent="0.3">
      <c r="V2832" s="21"/>
      <c r="W2832" s="22"/>
      <c r="X2832" s="22"/>
      <c r="Y2832" s="22"/>
      <c r="Z2832" s="22"/>
      <c r="AA2832" s="22"/>
      <c r="AB2832" s="10"/>
      <c r="AC2832" s="10"/>
      <c r="AD2832" s="10"/>
      <c r="AE2832" s="10"/>
      <c r="AF2832" s="10"/>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C2832" s="10"/>
      <c r="BD2832" s="10"/>
      <c r="BE2832" s="10"/>
      <c r="BF2832" s="10"/>
      <c r="BG2832" s="10"/>
      <c r="BH2832" s="10"/>
      <c r="BI2832" s="10"/>
      <c r="BL2832" s="10"/>
      <c r="BM2832" s="10"/>
      <c r="BN2832" s="10"/>
      <c r="BO2832" s="10"/>
      <c r="BP2832" s="10"/>
      <c r="BQ2832" s="10"/>
      <c r="BR2832" s="10"/>
      <c r="BU2832" s="66"/>
    </row>
    <row r="2833" spans="22:73" s="6" customFormat="1" x14ac:dyDescent="0.3">
      <c r="V2833" s="21"/>
      <c r="W2833" s="22"/>
      <c r="X2833" s="22"/>
      <c r="Y2833" s="22"/>
      <c r="Z2833" s="22"/>
      <c r="AA2833" s="22"/>
      <c r="AB2833" s="10"/>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C2833" s="10"/>
      <c r="BD2833" s="10"/>
      <c r="BE2833" s="10"/>
      <c r="BF2833" s="10"/>
      <c r="BG2833" s="10"/>
      <c r="BH2833" s="10"/>
      <c r="BI2833" s="10"/>
      <c r="BL2833" s="10"/>
      <c r="BM2833" s="10"/>
      <c r="BN2833" s="10"/>
      <c r="BO2833" s="10"/>
      <c r="BP2833" s="10"/>
      <c r="BQ2833" s="10"/>
      <c r="BR2833" s="10"/>
      <c r="BU2833" s="66"/>
    </row>
    <row r="2834" spans="22:73" s="6" customFormat="1" x14ac:dyDescent="0.3">
      <c r="V2834" s="21"/>
      <c r="W2834" s="22"/>
      <c r="X2834" s="22"/>
      <c r="Y2834" s="22"/>
      <c r="Z2834" s="22"/>
      <c r="AA2834" s="22"/>
      <c r="AB2834" s="10"/>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C2834" s="10"/>
      <c r="BD2834" s="10"/>
      <c r="BE2834" s="10"/>
      <c r="BF2834" s="10"/>
      <c r="BG2834" s="10"/>
      <c r="BH2834" s="10"/>
      <c r="BI2834" s="10"/>
      <c r="BL2834" s="10"/>
      <c r="BM2834" s="10"/>
      <c r="BN2834" s="10"/>
      <c r="BO2834" s="10"/>
      <c r="BP2834" s="10"/>
      <c r="BQ2834" s="10"/>
      <c r="BR2834" s="10"/>
      <c r="BU2834" s="66"/>
    </row>
    <row r="2835" spans="22:73" s="6" customFormat="1" x14ac:dyDescent="0.3">
      <c r="V2835" s="21"/>
      <c r="W2835" s="22"/>
      <c r="X2835" s="22"/>
      <c r="Y2835" s="22"/>
      <c r="Z2835" s="22"/>
      <c r="AA2835" s="22"/>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C2835" s="10"/>
      <c r="BD2835" s="10"/>
      <c r="BE2835" s="10"/>
      <c r="BF2835" s="10"/>
      <c r="BG2835" s="10"/>
      <c r="BH2835" s="10"/>
      <c r="BI2835" s="10"/>
      <c r="BL2835" s="10"/>
      <c r="BM2835" s="10"/>
      <c r="BN2835" s="10"/>
      <c r="BO2835" s="10"/>
      <c r="BP2835" s="10"/>
      <c r="BQ2835" s="10"/>
      <c r="BR2835" s="10"/>
      <c r="BU2835" s="66"/>
    </row>
    <row r="2836" spans="22:73" s="6" customFormat="1" x14ac:dyDescent="0.3">
      <c r="V2836" s="21"/>
      <c r="W2836" s="22"/>
      <c r="X2836" s="22"/>
      <c r="Y2836" s="22"/>
      <c r="Z2836" s="22"/>
      <c r="AA2836" s="22"/>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C2836" s="10"/>
      <c r="BD2836" s="10"/>
      <c r="BE2836" s="10"/>
      <c r="BF2836" s="10"/>
      <c r="BG2836" s="10"/>
      <c r="BH2836" s="10"/>
      <c r="BI2836" s="10"/>
      <c r="BL2836" s="10"/>
      <c r="BM2836" s="10"/>
      <c r="BN2836" s="10"/>
      <c r="BO2836" s="10"/>
      <c r="BP2836" s="10"/>
      <c r="BQ2836" s="10"/>
      <c r="BR2836" s="10"/>
      <c r="BU2836" s="66"/>
    </row>
    <row r="2837" spans="22:73" s="6" customFormat="1" x14ac:dyDescent="0.3">
      <c r="V2837" s="21"/>
      <c r="W2837" s="22"/>
      <c r="X2837" s="22"/>
      <c r="Y2837" s="22"/>
      <c r="Z2837" s="22"/>
      <c r="AA2837" s="22"/>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C2837" s="10"/>
      <c r="BD2837" s="10"/>
      <c r="BE2837" s="10"/>
      <c r="BF2837" s="10"/>
      <c r="BG2837" s="10"/>
      <c r="BH2837" s="10"/>
      <c r="BI2837" s="10"/>
      <c r="BL2837" s="10"/>
      <c r="BM2837" s="10"/>
      <c r="BN2837" s="10"/>
      <c r="BO2837" s="10"/>
      <c r="BP2837" s="10"/>
      <c r="BQ2837" s="10"/>
      <c r="BR2837" s="10"/>
      <c r="BU2837" s="66"/>
    </row>
    <row r="2838" spans="22:73" s="6" customFormat="1" x14ac:dyDescent="0.3">
      <c r="V2838" s="21"/>
      <c r="W2838" s="22"/>
      <c r="X2838" s="22"/>
      <c r="Y2838" s="22"/>
      <c r="Z2838" s="22"/>
      <c r="AA2838" s="22"/>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C2838" s="10"/>
      <c r="BD2838" s="10"/>
      <c r="BE2838" s="10"/>
      <c r="BF2838" s="10"/>
      <c r="BG2838" s="10"/>
      <c r="BH2838" s="10"/>
      <c r="BI2838" s="10"/>
      <c r="BL2838" s="10"/>
      <c r="BM2838" s="10"/>
      <c r="BN2838" s="10"/>
      <c r="BO2838" s="10"/>
      <c r="BP2838" s="10"/>
      <c r="BQ2838" s="10"/>
      <c r="BR2838" s="10"/>
      <c r="BU2838" s="66"/>
    </row>
    <row r="2839" spans="22:73" s="6" customFormat="1" x14ac:dyDescent="0.3">
      <c r="V2839" s="21"/>
      <c r="W2839" s="22"/>
      <c r="X2839" s="22"/>
      <c r="Y2839" s="22"/>
      <c r="Z2839" s="22"/>
      <c r="AA2839" s="22"/>
      <c r="AB2839" s="10"/>
      <c r="AC2839" s="10"/>
      <c r="AD2839" s="10"/>
      <c r="AE2839" s="10"/>
      <c r="AF2839" s="10"/>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C2839" s="10"/>
      <c r="BD2839" s="10"/>
      <c r="BE2839" s="10"/>
      <c r="BF2839" s="10"/>
      <c r="BG2839" s="10"/>
      <c r="BH2839" s="10"/>
      <c r="BI2839" s="10"/>
      <c r="BL2839" s="10"/>
      <c r="BM2839" s="10"/>
      <c r="BN2839" s="10"/>
      <c r="BO2839" s="10"/>
      <c r="BP2839" s="10"/>
      <c r="BQ2839" s="10"/>
      <c r="BR2839" s="10"/>
      <c r="BU2839" s="66"/>
    </row>
    <row r="2840" spans="22:73" s="6" customFormat="1" x14ac:dyDescent="0.3">
      <c r="V2840" s="21"/>
      <c r="W2840" s="22"/>
      <c r="X2840" s="22"/>
      <c r="Y2840" s="22"/>
      <c r="Z2840" s="22"/>
      <c r="AA2840" s="22"/>
      <c r="AB2840" s="10"/>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C2840" s="10"/>
      <c r="BD2840" s="10"/>
      <c r="BE2840" s="10"/>
      <c r="BF2840" s="10"/>
      <c r="BG2840" s="10"/>
      <c r="BH2840" s="10"/>
      <c r="BI2840" s="10"/>
      <c r="BL2840" s="10"/>
      <c r="BM2840" s="10"/>
      <c r="BN2840" s="10"/>
      <c r="BO2840" s="10"/>
      <c r="BP2840" s="10"/>
      <c r="BQ2840" s="10"/>
      <c r="BR2840" s="10"/>
      <c r="BU2840" s="66"/>
    </row>
    <row r="2841" spans="22:73" s="6" customFormat="1" x14ac:dyDescent="0.3">
      <c r="V2841" s="21"/>
      <c r="W2841" s="22"/>
      <c r="X2841" s="22"/>
      <c r="Y2841" s="22"/>
      <c r="Z2841" s="22"/>
      <c r="AA2841" s="22"/>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C2841" s="10"/>
      <c r="BD2841" s="10"/>
      <c r="BE2841" s="10"/>
      <c r="BF2841" s="10"/>
      <c r="BG2841" s="10"/>
      <c r="BH2841" s="10"/>
      <c r="BI2841" s="10"/>
      <c r="BL2841" s="10"/>
      <c r="BM2841" s="10"/>
      <c r="BN2841" s="10"/>
      <c r="BO2841" s="10"/>
      <c r="BP2841" s="10"/>
      <c r="BQ2841" s="10"/>
      <c r="BR2841" s="10"/>
      <c r="BU2841" s="66"/>
    </row>
    <row r="2842" spans="22:73" s="6" customFormat="1" x14ac:dyDescent="0.3">
      <c r="V2842" s="21"/>
      <c r="W2842" s="22"/>
      <c r="X2842" s="22"/>
      <c r="Y2842" s="22"/>
      <c r="Z2842" s="22"/>
      <c r="AA2842" s="22"/>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C2842" s="10"/>
      <c r="BD2842" s="10"/>
      <c r="BE2842" s="10"/>
      <c r="BF2842" s="10"/>
      <c r="BG2842" s="10"/>
      <c r="BH2842" s="10"/>
      <c r="BI2842" s="10"/>
      <c r="BL2842" s="10"/>
      <c r="BM2842" s="10"/>
      <c r="BN2842" s="10"/>
      <c r="BO2842" s="10"/>
      <c r="BP2842" s="10"/>
      <c r="BQ2842" s="10"/>
      <c r="BR2842" s="10"/>
      <c r="BU2842" s="66"/>
    </row>
    <row r="2843" spans="22:73" s="6" customFormat="1" x14ac:dyDescent="0.3">
      <c r="V2843" s="21"/>
      <c r="W2843" s="22"/>
      <c r="X2843" s="22"/>
      <c r="Y2843" s="22"/>
      <c r="Z2843" s="22"/>
      <c r="AA2843" s="22"/>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C2843" s="10"/>
      <c r="BD2843" s="10"/>
      <c r="BE2843" s="10"/>
      <c r="BF2843" s="10"/>
      <c r="BG2843" s="10"/>
      <c r="BH2843" s="10"/>
      <c r="BI2843" s="10"/>
      <c r="BL2843" s="10"/>
      <c r="BM2843" s="10"/>
      <c r="BN2843" s="10"/>
      <c r="BO2843" s="10"/>
      <c r="BP2843" s="10"/>
      <c r="BQ2843" s="10"/>
      <c r="BR2843" s="10"/>
      <c r="BU2843" s="66"/>
    </row>
    <row r="2844" spans="22:73" s="6" customFormat="1" x14ac:dyDescent="0.3">
      <c r="V2844" s="21"/>
      <c r="W2844" s="22"/>
      <c r="X2844" s="22"/>
      <c r="Y2844" s="22"/>
      <c r="Z2844" s="22"/>
      <c r="AA2844" s="22"/>
      <c r="AB2844" s="10"/>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C2844" s="10"/>
      <c r="BD2844" s="10"/>
      <c r="BE2844" s="10"/>
      <c r="BF2844" s="10"/>
      <c r="BG2844" s="10"/>
      <c r="BH2844" s="10"/>
      <c r="BI2844" s="10"/>
      <c r="BL2844" s="10"/>
      <c r="BM2844" s="10"/>
      <c r="BN2844" s="10"/>
      <c r="BO2844" s="10"/>
      <c r="BP2844" s="10"/>
      <c r="BQ2844" s="10"/>
      <c r="BR2844" s="10"/>
      <c r="BU2844" s="66"/>
    </row>
    <row r="2845" spans="22:73" s="6" customFormat="1" x14ac:dyDescent="0.3">
      <c r="V2845" s="21"/>
      <c r="W2845" s="22"/>
      <c r="X2845" s="22"/>
      <c r="Y2845" s="22"/>
      <c r="Z2845" s="22"/>
      <c r="AA2845" s="22"/>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C2845" s="10"/>
      <c r="BD2845" s="10"/>
      <c r="BE2845" s="10"/>
      <c r="BF2845" s="10"/>
      <c r="BG2845" s="10"/>
      <c r="BH2845" s="10"/>
      <c r="BI2845" s="10"/>
      <c r="BL2845" s="10"/>
      <c r="BM2845" s="10"/>
      <c r="BN2845" s="10"/>
      <c r="BO2845" s="10"/>
      <c r="BP2845" s="10"/>
      <c r="BQ2845" s="10"/>
      <c r="BR2845" s="10"/>
      <c r="BU2845" s="66"/>
    </row>
    <row r="2846" spans="22:73" s="6" customFormat="1" x14ac:dyDescent="0.3">
      <c r="V2846" s="21"/>
      <c r="W2846" s="22"/>
      <c r="X2846" s="22"/>
      <c r="Y2846" s="22"/>
      <c r="Z2846" s="22"/>
      <c r="AA2846" s="22"/>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C2846" s="10"/>
      <c r="BD2846" s="10"/>
      <c r="BE2846" s="10"/>
      <c r="BF2846" s="10"/>
      <c r="BG2846" s="10"/>
      <c r="BH2846" s="10"/>
      <c r="BI2846" s="10"/>
      <c r="BL2846" s="10"/>
      <c r="BM2846" s="10"/>
      <c r="BN2846" s="10"/>
      <c r="BO2846" s="10"/>
      <c r="BP2846" s="10"/>
      <c r="BQ2846" s="10"/>
      <c r="BR2846" s="10"/>
      <c r="BU2846" s="66"/>
    </row>
    <row r="2847" spans="22:73" s="6" customFormat="1" x14ac:dyDescent="0.3">
      <c r="V2847" s="21"/>
      <c r="W2847" s="22"/>
      <c r="X2847" s="22"/>
      <c r="Y2847" s="22"/>
      <c r="Z2847" s="22"/>
      <c r="AA2847" s="22"/>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C2847" s="10"/>
      <c r="BD2847" s="10"/>
      <c r="BE2847" s="10"/>
      <c r="BF2847" s="10"/>
      <c r="BG2847" s="10"/>
      <c r="BH2847" s="10"/>
      <c r="BI2847" s="10"/>
      <c r="BL2847" s="10"/>
      <c r="BM2847" s="10"/>
      <c r="BN2847" s="10"/>
      <c r="BO2847" s="10"/>
      <c r="BP2847" s="10"/>
      <c r="BQ2847" s="10"/>
      <c r="BR2847" s="10"/>
      <c r="BU2847" s="66"/>
    </row>
    <row r="2848" spans="22:73" s="6" customFormat="1" x14ac:dyDescent="0.3">
      <c r="V2848" s="21"/>
      <c r="W2848" s="22"/>
      <c r="X2848" s="22"/>
      <c r="Y2848" s="22"/>
      <c r="Z2848" s="22"/>
      <c r="AA2848" s="22"/>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C2848" s="10"/>
      <c r="BD2848" s="10"/>
      <c r="BE2848" s="10"/>
      <c r="BF2848" s="10"/>
      <c r="BG2848" s="10"/>
      <c r="BH2848" s="10"/>
      <c r="BI2848" s="10"/>
      <c r="BL2848" s="10"/>
      <c r="BM2848" s="10"/>
      <c r="BN2848" s="10"/>
      <c r="BO2848" s="10"/>
      <c r="BP2848" s="10"/>
      <c r="BQ2848" s="10"/>
      <c r="BR2848" s="10"/>
      <c r="BU2848" s="66"/>
    </row>
    <row r="2849" spans="22:73" s="6" customFormat="1" x14ac:dyDescent="0.3">
      <c r="V2849" s="21"/>
      <c r="W2849" s="22"/>
      <c r="X2849" s="22"/>
      <c r="Y2849" s="22"/>
      <c r="Z2849" s="22"/>
      <c r="AA2849" s="22"/>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C2849" s="10"/>
      <c r="BD2849" s="10"/>
      <c r="BE2849" s="10"/>
      <c r="BF2849" s="10"/>
      <c r="BG2849" s="10"/>
      <c r="BH2849" s="10"/>
      <c r="BI2849" s="10"/>
      <c r="BL2849" s="10"/>
      <c r="BM2849" s="10"/>
      <c r="BN2849" s="10"/>
      <c r="BO2849" s="10"/>
      <c r="BP2849" s="10"/>
      <c r="BQ2849" s="10"/>
      <c r="BR2849" s="10"/>
      <c r="BU2849" s="66"/>
    </row>
    <row r="2850" spans="22:73" s="6" customFormat="1" x14ac:dyDescent="0.3">
      <c r="V2850" s="21"/>
      <c r="W2850" s="22"/>
      <c r="X2850" s="22"/>
      <c r="Y2850" s="22"/>
      <c r="Z2850" s="22"/>
      <c r="AA2850" s="22"/>
      <c r="AB2850" s="10"/>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C2850" s="10"/>
      <c r="BD2850" s="10"/>
      <c r="BE2850" s="10"/>
      <c r="BF2850" s="10"/>
      <c r="BG2850" s="10"/>
      <c r="BH2850" s="10"/>
      <c r="BI2850" s="10"/>
      <c r="BL2850" s="10"/>
      <c r="BM2850" s="10"/>
      <c r="BN2850" s="10"/>
      <c r="BO2850" s="10"/>
      <c r="BP2850" s="10"/>
      <c r="BQ2850" s="10"/>
      <c r="BR2850" s="10"/>
      <c r="BU2850" s="66"/>
    </row>
    <row r="2851" spans="22:73" s="6" customFormat="1" x14ac:dyDescent="0.3">
      <c r="V2851" s="21"/>
      <c r="W2851" s="22"/>
      <c r="X2851" s="22"/>
      <c r="Y2851" s="22"/>
      <c r="Z2851" s="22"/>
      <c r="AA2851" s="22"/>
      <c r="AB2851" s="10"/>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C2851" s="10"/>
      <c r="BD2851" s="10"/>
      <c r="BE2851" s="10"/>
      <c r="BF2851" s="10"/>
      <c r="BG2851" s="10"/>
      <c r="BH2851" s="10"/>
      <c r="BI2851" s="10"/>
      <c r="BL2851" s="10"/>
      <c r="BM2851" s="10"/>
      <c r="BN2851" s="10"/>
      <c r="BO2851" s="10"/>
      <c r="BP2851" s="10"/>
      <c r="BQ2851" s="10"/>
      <c r="BR2851" s="10"/>
      <c r="BU2851" s="66"/>
    </row>
    <row r="2852" spans="22:73" s="6" customFormat="1" x14ac:dyDescent="0.3">
      <c r="V2852" s="21"/>
      <c r="W2852" s="22"/>
      <c r="X2852" s="22"/>
      <c r="Y2852" s="22"/>
      <c r="Z2852" s="22"/>
      <c r="AA2852" s="22"/>
      <c r="AB2852" s="10"/>
      <c r="AC2852" s="10"/>
      <c r="AD2852" s="10"/>
      <c r="AE2852" s="10"/>
      <c r="AF2852" s="10"/>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C2852" s="10"/>
      <c r="BD2852" s="10"/>
      <c r="BE2852" s="10"/>
      <c r="BF2852" s="10"/>
      <c r="BG2852" s="10"/>
      <c r="BH2852" s="10"/>
      <c r="BI2852" s="10"/>
      <c r="BL2852" s="10"/>
      <c r="BM2852" s="10"/>
      <c r="BN2852" s="10"/>
      <c r="BO2852" s="10"/>
      <c r="BP2852" s="10"/>
      <c r="BQ2852" s="10"/>
      <c r="BR2852" s="10"/>
      <c r="BU2852" s="66"/>
    </row>
    <row r="2853" spans="22:73" s="6" customFormat="1" x14ac:dyDescent="0.3">
      <c r="V2853" s="21"/>
      <c r="W2853" s="22"/>
      <c r="X2853" s="22"/>
      <c r="Y2853" s="22"/>
      <c r="Z2853" s="22"/>
      <c r="AA2853" s="22"/>
      <c r="AB2853" s="10"/>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C2853" s="10"/>
      <c r="BD2853" s="10"/>
      <c r="BE2853" s="10"/>
      <c r="BF2853" s="10"/>
      <c r="BG2853" s="10"/>
      <c r="BH2853" s="10"/>
      <c r="BI2853" s="10"/>
      <c r="BL2853" s="10"/>
      <c r="BM2853" s="10"/>
      <c r="BN2853" s="10"/>
      <c r="BO2853" s="10"/>
      <c r="BP2853" s="10"/>
      <c r="BQ2853" s="10"/>
      <c r="BR2853" s="10"/>
      <c r="BU2853" s="66"/>
    </row>
    <row r="2854" spans="22:73" s="6" customFormat="1" x14ac:dyDescent="0.3">
      <c r="V2854" s="21"/>
      <c r="W2854" s="22"/>
      <c r="X2854" s="22"/>
      <c r="Y2854" s="22"/>
      <c r="Z2854" s="22"/>
      <c r="AA2854" s="22"/>
      <c r="AB2854" s="10"/>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C2854" s="10"/>
      <c r="BD2854" s="10"/>
      <c r="BE2854" s="10"/>
      <c r="BF2854" s="10"/>
      <c r="BG2854" s="10"/>
      <c r="BH2854" s="10"/>
      <c r="BI2854" s="10"/>
      <c r="BL2854" s="10"/>
      <c r="BM2854" s="10"/>
      <c r="BN2854" s="10"/>
      <c r="BO2854" s="10"/>
      <c r="BP2854" s="10"/>
      <c r="BQ2854" s="10"/>
      <c r="BR2854" s="10"/>
      <c r="BU2854" s="66"/>
    </row>
    <row r="2855" spans="22:73" s="6" customFormat="1" x14ac:dyDescent="0.3">
      <c r="V2855" s="21"/>
      <c r="W2855" s="22"/>
      <c r="X2855" s="22"/>
      <c r="Y2855" s="22"/>
      <c r="Z2855" s="22"/>
      <c r="AA2855" s="22"/>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C2855" s="10"/>
      <c r="BD2855" s="10"/>
      <c r="BE2855" s="10"/>
      <c r="BF2855" s="10"/>
      <c r="BG2855" s="10"/>
      <c r="BH2855" s="10"/>
      <c r="BI2855" s="10"/>
      <c r="BL2855" s="10"/>
      <c r="BM2855" s="10"/>
      <c r="BN2855" s="10"/>
      <c r="BO2855" s="10"/>
      <c r="BP2855" s="10"/>
      <c r="BQ2855" s="10"/>
      <c r="BR2855" s="10"/>
      <c r="BU2855" s="66"/>
    </row>
    <row r="2856" spans="22:73" s="6" customFormat="1" x14ac:dyDescent="0.3">
      <c r="V2856" s="21"/>
      <c r="W2856" s="22"/>
      <c r="X2856" s="22"/>
      <c r="Y2856" s="22"/>
      <c r="Z2856" s="22"/>
      <c r="AA2856" s="22"/>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C2856" s="10"/>
      <c r="BD2856" s="10"/>
      <c r="BE2856" s="10"/>
      <c r="BF2856" s="10"/>
      <c r="BG2856" s="10"/>
      <c r="BH2856" s="10"/>
      <c r="BI2856" s="10"/>
      <c r="BL2856" s="10"/>
      <c r="BM2856" s="10"/>
      <c r="BN2856" s="10"/>
      <c r="BO2856" s="10"/>
      <c r="BP2856" s="10"/>
      <c r="BQ2856" s="10"/>
      <c r="BR2856" s="10"/>
      <c r="BU2856" s="66"/>
    </row>
    <row r="2857" spans="22:73" s="6" customFormat="1" x14ac:dyDescent="0.3">
      <c r="V2857" s="21"/>
      <c r="W2857" s="22"/>
      <c r="X2857" s="22"/>
      <c r="Y2857" s="22"/>
      <c r="Z2857" s="22"/>
      <c r="AA2857" s="22"/>
      <c r="AB2857" s="10"/>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C2857" s="10"/>
      <c r="BD2857" s="10"/>
      <c r="BE2857" s="10"/>
      <c r="BF2857" s="10"/>
      <c r="BG2857" s="10"/>
      <c r="BH2857" s="10"/>
      <c r="BI2857" s="10"/>
      <c r="BL2857" s="10"/>
      <c r="BM2857" s="10"/>
      <c r="BN2857" s="10"/>
      <c r="BO2857" s="10"/>
      <c r="BP2857" s="10"/>
      <c r="BQ2857" s="10"/>
      <c r="BR2857" s="10"/>
      <c r="BU2857" s="66"/>
    </row>
    <row r="2858" spans="22:73" s="6" customFormat="1" x14ac:dyDescent="0.3">
      <c r="V2858" s="21"/>
      <c r="W2858" s="22"/>
      <c r="X2858" s="22"/>
      <c r="Y2858" s="22"/>
      <c r="Z2858" s="22"/>
      <c r="AA2858" s="22"/>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C2858" s="10"/>
      <c r="BD2858" s="10"/>
      <c r="BE2858" s="10"/>
      <c r="BF2858" s="10"/>
      <c r="BG2858" s="10"/>
      <c r="BH2858" s="10"/>
      <c r="BI2858" s="10"/>
      <c r="BL2858" s="10"/>
      <c r="BM2858" s="10"/>
      <c r="BN2858" s="10"/>
      <c r="BO2858" s="10"/>
      <c r="BP2858" s="10"/>
      <c r="BQ2858" s="10"/>
      <c r="BR2858" s="10"/>
      <c r="BU2858" s="66"/>
    </row>
    <row r="2859" spans="22:73" s="6" customFormat="1" x14ac:dyDescent="0.3">
      <c r="V2859" s="21"/>
      <c r="W2859" s="22"/>
      <c r="X2859" s="22"/>
      <c r="Y2859" s="22"/>
      <c r="Z2859" s="22"/>
      <c r="AA2859" s="22"/>
      <c r="AB2859" s="10"/>
      <c r="AC2859" s="10"/>
      <c r="AD2859" s="10"/>
      <c r="AE2859" s="10"/>
      <c r="AF2859" s="10"/>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C2859" s="10"/>
      <c r="BD2859" s="10"/>
      <c r="BE2859" s="10"/>
      <c r="BF2859" s="10"/>
      <c r="BG2859" s="10"/>
      <c r="BH2859" s="10"/>
      <c r="BI2859" s="10"/>
      <c r="BL2859" s="10"/>
      <c r="BM2859" s="10"/>
      <c r="BN2859" s="10"/>
      <c r="BO2859" s="10"/>
      <c r="BP2859" s="10"/>
      <c r="BQ2859" s="10"/>
      <c r="BR2859" s="10"/>
      <c r="BU2859" s="66"/>
    </row>
    <row r="2860" spans="22:73" s="6" customFormat="1" x14ac:dyDescent="0.3">
      <c r="V2860" s="21"/>
      <c r="W2860" s="22"/>
      <c r="X2860" s="22"/>
      <c r="Y2860" s="22"/>
      <c r="Z2860" s="22"/>
      <c r="AA2860" s="22"/>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C2860" s="10"/>
      <c r="BD2860" s="10"/>
      <c r="BE2860" s="10"/>
      <c r="BF2860" s="10"/>
      <c r="BG2860" s="10"/>
      <c r="BH2860" s="10"/>
      <c r="BI2860" s="10"/>
      <c r="BL2860" s="10"/>
      <c r="BM2860" s="10"/>
      <c r="BN2860" s="10"/>
      <c r="BO2860" s="10"/>
      <c r="BP2860" s="10"/>
      <c r="BQ2860" s="10"/>
      <c r="BR2860" s="10"/>
      <c r="BU2860" s="66"/>
    </row>
    <row r="2861" spans="22:73" s="6" customFormat="1" x14ac:dyDescent="0.3">
      <c r="V2861" s="21"/>
      <c r="W2861" s="22"/>
      <c r="X2861" s="22"/>
      <c r="Y2861" s="22"/>
      <c r="Z2861" s="22"/>
      <c r="AA2861" s="22"/>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C2861" s="10"/>
      <c r="BD2861" s="10"/>
      <c r="BE2861" s="10"/>
      <c r="BF2861" s="10"/>
      <c r="BG2861" s="10"/>
      <c r="BH2861" s="10"/>
      <c r="BI2861" s="10"/>
      <c r="BL2861" s="10"/>
      <c r="BM2861" s="10"/>
      <c r="BN2861" s="10"/>
      <c r="BO2861" s="10"/>
      <c r="BP2861" s="10"/>
      <c r="BQ2861" s="10"/>
      <c r="BR2861" s="10"/>
      <c r="BU2861" s="66"/>
    </row>
    <row r="2862" spans="22:73" s="6" customFormat="1" x14ac:dyDescent="0.3">
      <c r="V2862" s="21"/>
      <c r="W2862" s="22"/>
      <c r="X2862" s="22"/>
      <c r="Y2862" s="22"/>
      <c r="Z2862" s="22"/>
      <c r="AA2862" s="22"/>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C2862" s="10"/>
      <c r="BD2862" s="10"/>
      <c r="BE2862" s="10"/>
      <c r="BF2862" s="10"/>
      <c r="BG2862" s="10"/>
      <c r="BH2862" s="10"/>
      <c r="BI2862" s="10"/>
      <c r="BL2862" s="10"/>
      <c r="BM2862" s="10"/>
      <c r="BN2862" s="10"/>
      <c r="BO2862" s="10"/>
      <c r="BP2862" s="10"/>
      <c r="BQ2862" s="10"/>
      <c r="BR2862" s="10"/>
      <c r="BU2862" s="66"/>
    </row>
    <row r="2863" spans="22:73" s="6" customFormat="1" x14ac:dyDescent="0.3">
      <c r="V2863" s="21"/>
      <c r="W2863" s="22"/>
      <c r="X2863" s="22"/>
      <c r="Y2863" s="22"/>
      <c r="Z2863" s="22"/>
      <c r="AA2863" s="22"/>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C2863" s="10"/>
      <c r="BD2863" s="10"/>
      <c r="BE2863" s="10"/>
      <c r="BF2863" s="10"/>
      <c r="BG2863" s="10"/>
      <c r="BH2863" s="10"/>
      <c r="BI2863" s="10"/>
      <c r="BL2863" s="10"/>
      <c r="BM2863" s="10"/>
      <c r="BN2863" s="10"/>
      <c r="BO2863" s="10"/>
      <c r="BP2863" s="10"/>
      <c r="BQ2863" s="10"/>
      <c r="BR2863" s="10"/>
      <c r="BU2863" s="66"/>
    </row>
    <row r="2864" spans="22:73" s="6" customFormat="1" x14ac:dyDescent="0.3">
      <c r="V2864" s="21"/>
      <c r="W2864" s="22"/>
      <c r="X2864" s="22"/>
      <c r="Y2864" s="22"/>
      <c r="Z2864" s="22"/>
      <c r="AA2864" s="22"/>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C2864" s="10"/>
      <c r="BD2864" s="10"/>
      <c r="BE2864" s="10"/>
      <c r="BF2864" s="10"/>
      <c r="BG2864" s="10"/>
      <c r="BH2864" s="10"/>
      <c r="BI2864" s="10"/>
      <c r="BL2864" s="10"/>
      <c r="BM2864" s="10"/>
      <c r="BN2864" s="10"/>
      <c r="BO2864" s="10"/>
      <c r="BP2864" s="10"/>
      <c r="BQ2864" s="10"/>
      <c r="BR2864" s="10"/>
      <c r="BU2864" s="66"/>
    </row>
    <row r="2865" spans="22:73" s="6" customFormat="1" x14ac:dyDescent="0.3">
      <c r="V2865" s="21"/>
      <c r="W2865" s="22"/>
      <c r="X2865" s="22"/>
      <c r="Y2865" s="22"/>
      <c r="Z2865" s="22"/>
      <c r="AA2865" s="22"/>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C2865" s="10"/>
      <c r="BD2865" s="10"/>
      <c r="BE2865" s="10"/>
      <c r="BF2865" s="10"/>
      <c r="BG2865" s="10"/>
      <c r="BH2865" s="10"/>
      <c r="BI2865" s="10"/>
      <c r="BL2865" s="10"/>
      <c r="BM2865" s="10"/>
      <c r="BN2865" s="10"/>
      <c r="BO2865" s="10"/>
      <c r="BP2865" s="10"/>
      <c r="BQ2865" s="10"/>
      <c r="BR2865" s="10"/>
      <c r="BU2865" s="66"/>
    </row>
    <row r="2866" spans="22:73" s="6" customFormat="1" x14ac:dyDescent="0.3">
      <c r="V2866" s="21"/>
      <c r="W2866" s="22"/>
      <c r="X2866" s="22"/>
      <c r="Y2866" s="22"/>
      <c r="Z2866" s="22"/>
      <c r="AA2866" s="22"/>
      <c r="AB2866" s="10"/>
      <c r="AC2866" s="10"/>
      <c r="AD2866" s="10"/>
      <c r="AE2866" s="10"/>
      <c r="AF2866" s="10"/>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C2866" s="10"/>
      <c r="BD2866" s="10"/>
      <c r="BE2866" s="10"/>
      <c r="BF2866" s="10"/>
      <c r="BG2866" s="10"/>
      <c r="BH2866" s="10"/>
      <c r="BI2866" s="10"/>
      <c r="BL2866" s="10"/>
      <c r="BM2866" s="10"/>
      <c r="BN2866" s="10"/>
      <c r="BO2866" s="10"/>
      <c r="BP2866" s="10"/>
      <c r="BQ2866" s="10"/>
      <c r="BR2866" s="10"/>
      <c r="BU2866" s="66"/>
    </row>
    <row r="2867" spans="22:73" s="6" customFormat="1" x14ac:dyDescent="0.3">
      <c r="V2867" s="21"/>
      <c r="W2867" s="22"/>
      <c r="X2867" s="22"/>
      <c r="Y2867" s="22"/>
      <c r="Z2867" s="22"/>
      <c r="AA2867" s="22"/>
      <c r="AB2867" s="10"/>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C2867" s="10"/>
      <c r="BD2867" s="10"/>
      <c r="BE2867" s="10"/>
      <c r="BF2867" s="10"/>
      <c r="BG2867" s="10"/>
      <c r="BH2867" s="10"/>
      <c r="BI2867" s="10"/>
      <c r="BL2867" s="10"/>
      <c r="BM2867" s="10"/>
      <c r="BN2867" s="10"/>
      <c r="BO2867" s="10"/>
      <c r="BP2867" s="10"/>
      <c r="BQ2867" s="10"/>
      <c r="BR2867" s="10"/>
      <c r="BU2867" s="66"/>
    </row>
    <row r="2868" spans="22:73" s="6" customFormat="1" x14ac:dyDescent="0.3">
      <c r="V2868" s="21"/>
      <c r="W2868" s="22"/>
      <c r="X2868" s="22"/>
      <c r="Y2868" s="22"/>
      <c r="Z2868" s="22"/>
      <c r="AA2868" s="22"/>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C2868" s="10"/>
      <c r="BD2868" s="10"/>
      <c r="BE2868" s="10"/>
      <c r="BF2868" s="10"/>
      <c r="BG2868" s="10"/>
      <c r="BH2868" s="10"/>
      <c r="BI2868" s="10"/>
      <c r="BL2868" s="10"/>
      <c r="BM2868" s="10"/>
      <c r="BN2868" s="10"/>
      <c r="BO2868" s="10"/>
      <c r="BP2868" s="10"/>
      <c r="BQ2868" s="10"/>
      <c r="BR2868" s="10"/>
      <c r="BU2868" s="66"/>
    </row>
    <row r="2869" spans="22:73" s="6" customFormat="1" x14ac:dyDescent="0.3">
      <c r="V2869" s="21"/>
      <c r="W2869" s="22"/>
      <c r="X2869" s="22"/>
      <c r="Y2869" s="22"/>
      <c r="Z2869" s="22"/>
      <c r="AA2869" s="22"/>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C2869" s="10"/>
      <c r="BD2869" s="10"/>
      <c r="BE2869" s="10"/>
      <c r="BF2869" s="10"/>
      <c r="BG2869" s="10"/>
      <c r="BH2869" s="10"/>
      <c r="BI2869" s="10"/>
      <c r="BL2869" s="10"/>
      <c r="BM2869" s="10"/>
      <c r="BN2869" s="10"/>
      <c r="BO2869" s="10"/>
      <c r="BP2869" s="10"/>
      <c r="BQ2869" s="10"/>
      <c r="BR2869" s="10"/>
      <c r="BU2869" s="66"/>
    </row>
    <row r="2870" spans="22:73" s="6" customFormat="1" x14ac:dyDescent="0.3">
      <c r="V2870" s="21"/>
      <c r="W2870" s="22"/>
      <c r="X2870" s="22"/>
      <c r="Y2870" s="22"/>
      <c r="Z2870" s="22"/>
      <c r="AA2870" s="22"/>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C2870" s="10"/>
      <c r="BD2870" s="10"/>
      <c r="BE2870" s="10"/>
      <c r="BF2870" s="10"/>
      <c r="BG2870" s="10"/>
      <c r="BH2870" s="10"/>
      <c r="BI2870" s="10"/>
      <c r="BL2870" s="10"/>
      <c r="BM2870" s="10"/>
      <c r="BN2870" s="10"/>
      <c r="BO2870" s="10"/>
      <c r="BP2870" s="10"/>
      <c r="BQ2870" s="10"/>
      <c r="BR2870" s="10"/>
      <c r="BU2870" s="66"/>
    </row>
    <row r="2871" spans="22:73" s="6" customFormat="1" x14ac:dyDescent="0.3">
      <c r="V2871" s="21"/>
      <c r="W2871" s="22"/>
      <c r="X2871" s="22"/>
      <c r="Y2871" s="22"/>
      <c r="Z2871" s="22"/>
      <c r="AA2871" s="22"/>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C2871" s="10"/>
      <c r="BD2871" s="10"/>
      <c r="BE2871" s="10"/>
      <c r="BF2871" s="10"/>
      <c r="BG2871" s="10"/>
      <c r="BH2871" s="10"/>
      <c r="BI2871" s="10"/>
      <c r="BL2871" s="10"/>
      <c r="BM2871" s="10"/>
      <c r="BN2871" s="10"/>
      <c r="BO2871" s="10"/>
      <c r="BP2871" s="10"/>
      <c r="BQ2871" s="10"/>
      <c r="BR2871" s="10"/>
      <c r="BU2871" s="66"/>
    </row>
    <row r="2872" spans="22:73" s="6" customFormat="1" x14ac:dyDescent="0.3">
      <c r="V2872" s="21"/>
      <c r="W2872" s="22"/>
      <c r="X2872" s="22"/>
      <c r="Y2872" s="22"/>
      <c r="Z2872" s="22"/>
      <c r="AA2872" s="22"/>
      <c r="AB2872" s="10"/>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C2872" s="10"/>
      <c r="BD2872" s="10"/>
      <c r="BE2872" s="10"/>
      <c r="BF2872" s="10"/>
      <c r="BG2872" s="10"/>
      <c r="BH2872" s="10"/>
      <c r="BI2872" s="10"/>
      <c r="BL2872" s="10"/>
      <c r="BM2872" s="10"/>
      <c r="BN2872" s="10"/>
      <c r="BO2872" s="10"/>
      <c r="BP2872" s="10"/>
      <c r="BQ2872" s="10"/>
      <c r="BR2872" s="10"/>
      <c r="BU2872" s="66"/>
    </row>
    <row r="2873" spans="22:73" s="6" customFormat="1" x14ac:dyDescent="0.3">
      <c r="V2873" s="21"/>
      <c r="W2873" s="22"/>
      <c r="X2873" s="22"/>
      <c r="Y2873" s="22"/>
      <c r="Z2873" s="22"/>
      <c r="AA2873" s="22"/>
      <c r="AB2873" s="10"/>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C2873" s="10"/>
      <c r="BD2873" s="10"/>
      <c r="BE2873" s="10"/>
      <c r="BF2873" s="10"/>
      <c r="BG2873" s="10"/>
      <c r="BH2873" s="10"/>
      <c r="BI2873" s="10"/>
      <c r="BL2873" s="10"/>
      <c r="BM2873" s="10"/>
      <c r="BN2873" s="10"/>
      <c r="BO2873" s="10"/>
      <c r="BP2873" s="10"/>
      <c r="BQ2873" s="10"/>
      <c r="BR2873" s="10"/>
      <c r="BU2873" s="66"/>
    </row>
    <row r="2874" spans="22:73" s="6" customFormat="1" x14ac:dyDescent="0.3">
      <c r="V2874" s="21"/>
      <c r="W2874" s="22"/>
      <c r="X2874" s="22"/>
      <c r="Y2874" s="22"/>
      <c r="Z2874" s="22"/>
      <c r="AA2874" s="22"/>
      <c r="AB2874" s="10"/>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C2874" s="10"/>
      <c r="BD2874" s="10"/>
      <c r="BE2874" s="10"/>
      <c r="BF2874" s="10"/>
      <c r="BG2874" s="10"/>
      <c r="BH2874" s="10"/>
      <c r="BI2874" s="10"/>
      <c r="BL2874" s="10"/>
      <c r="BM2874" s="10"/>
      <c r="BN2874" s="10"/>
      <c r="BO2874" s="10"/>
      <c r="BP2874" s="10"/>
      <c r="BQ2874" s="10"/>
      <c r="BR2874" s="10"/>
      <c r="BU2874" s="66"/>
    </row>
    <row r="2875" spans="22:73" s="6" customFormat="1" x14ac:dyDescent="0.3">
      <c r="V2875" s="21"/>
      <c r="W2875" s="22"/>
      <c r="X2875" s="22"/>
      <c r="Y2875" s="22"/>
      <c r="Z2875" s="22"/>
      <c r="AA2875" s="22"/>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C2875" s="10"/>
      <c r="BD2875" s="10"/>
      <c r="BE2875" s="10"/>
      <c r="BF2875" s="10"/>
      <c r="BG2875" s="10"/>
      <c r="BH2875" s="10"/>
      <c r="BI2875" s="10"/>
      <c r="BL2875" s="10"/>
      <c r="BM2875" s="10"/>
      <c r="BN2875" s="10"/>
      <c r="BO2875" s="10"/>
      <c r="BP2875" s="10"/>
      <c r="BQ2875" s="10"/>
      <c r="BR2875" s="10"/>
      <c r="BU2875" s="66"/>
    </row>
    <row r="2876" spans="22:73" s="6" customFormat="1" x14ac:dyDescent="0.3">
      <c r="V2876" s="21"/>
      <c r="W2876" s="22"/>
      <c r="X2876" s="22"/>
      <c r="Y2876" s="22"/>
      <c r="Z2876" s="22"/>
      <c r="AA2876" s="22"/>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C2876" s="10"/>
      <c r="BD2876" s="10"/>
      <c r="BE2876" s="10"/>
      <c r="BF2876" s="10"/>
      <c r="BG2876" s="10"/>
      <c r="BH2876" s="10"/>
      <c r="BI2876" s="10"/>
      <c r="BL2876" s="10"/>
      <c r="BM2876" s="10"/>
      <c r="BN2876" s="10"/>
      <c r="BO2876" s="10"/>
      <c r="BP2876" s="10"/>
      <c r="BQ2876" s="10"/>
      <c r="BR2876" s="10"/>
      <c r="BU2876" s="66"/>
    </row>
    <row r="2877" spans="22:73" s="6" customFormat="1" x14ac:dyDescent="0.3">
      <c r="V2877" s="21"/>
      <c r="W2877" s="22"/>
      <c r="X2877" s="22"/>
      <c r="Y2877" s="22"/>
      <c r="Z2877" s="22"/>
      <c r="AA2877" s="22"/>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C2877" s="10"/>
      <c r="BD2877" s="10"/>
      <c r="BE2877" s="10"/>
      <c r="BF2877" s="10"/>
      <c r="BG2877" s="10"/>
      <c r="BH2877" s="10"/>
      <c r="BI2877" s="10"/>
      <c r="BL2877" s="10"/>
      <c r="BM2877" s="10"/>
      <c r="BN2877" s="10"/>
      <c r="BO2877" s="10"/>
      <c r="BP2877" s="10"/>
      <c r="BQ2877" s="10"/>
      <c r="BR2877" s="10"/>
      <c r="BU2877" s="66"/>
    </row>
    <row r="2878" spans="22:73" s="6" customFormat="1" x14ac:dyDescent="0.3">
      <c r="V2878" s="21"/>
      <c r="W2878" s="22"/>
      <c r="X2878" s="22"/>
      <c r="Y2878" s="22"/>
      <c r="Z2878" s="22"/>
      <c r="AA2878" s="22"/>
      <c r="AB2878" s="10"/>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C2878" s="10"/>
      <c r="BD2878" s="10"/>
      <c r="BE2878" s="10"/>
      <c r="BF2878" s="10"/>
      <c r="BG2878" s="10"/>
      <c r="BH2878" s="10"/>
      <c r="BI2878" s="10"/>
      <c r="BL2878" s="10"/>
      <c r="BM2878" s="10"/>
      <c r="BN2878" s="10"/>
      <c r="BO2878" s="10"/>
      <c r="BP2878" s="10"/>
      <c r="BQ2878" s="10"/>
      <c r="BR2878" s="10"/>
      <c r="BU2878" s="66"/>
    </row>
    <row r="2879" spans="22:73" s="6" customFormat="1" x14ac:dyDescent="0.3">
      <c r="V2879" s="21"/>
      <c r="W2879" s="22"/>
      <c r="X2879" s="22"/>
      <c r="Y2879" s="22"/>
      <c r="Z2879" s="22"/>
      <c r="AA2879" s="22"/>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C2879" s="10"/>
      <c r="BD2879" s="10"/>
      <c r="BE2879" s="10"/>
      <c r="BF2879" s="10"/>
      <c r="BG2879" s="10"/>
      <c r="BH2879" s="10"/>
      <c r="BI2879" s="10"/>
      <c r="BL2879" s="10"/>
      <c r="BM2879" s="10"/>
      <c r="BN2879" s="10"/>
      <c r="BO2879" s="10"/>
      <c r="BP2879" s="10"/>
      <c r="BQ2879" s="10"/>
      <c r="BR2879" s="10"/>
      <c r="BU2879" s="66"/>
    </row>
    <row r="2880" spans="22:73" s="6" customFormat="1" x14ac:dyDescent="0.3">
      <c r="V2880" s="21"/>
      <c r="W2880" s="22"/>
      <c r="X2880" s="22"/>
      <c r="Y2880" s="22"/>
      <c r="Z2880" s="22"/>
      <c r="AA2880" s="22"/>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C2880" s="10"/>
      <c r="BD2880" s="10"/>
      <c r="BE2880" s="10"/>
      <c r="BF2880" s="10"/>
      <c r="BG2880" s="10"/>
      <c r="BH2880" s="10"/>
      <c r="BI2880" s="10"/>
      <c r="BL2880" s="10"/>
      <c r="BM2880" s="10"/>
      <c r="BN2880" s="10"/>
      <c r="BO2880" s="10"/>
      <c r="BP2880" s="10"/>
      <c r="BQ2880" s="10"/>
      <c r="BR2880" s="10"/>
      <c r="BU2880" s="66"/>
    </row>
    <row r="2881" spans="22:73" s="6" customFormat="1" x14ac:dyDescent="0.3">
      <c r="V2881" s="21"/>
      <c r="W2881" s="22"/>
      <c r="X2881" s="22"/>
      <c r="Y2881" s="22"/>
      <c r="Z2881" s="22"/>
      <c r="AA2881" s="22"/>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C2881" s="10"/>
      <c r="BD2881" s="10"/>
      <c r="BE2881" s="10"/>
      <c r="BF2881" s="10"/>
      <c r="BG2881" s="10"/>
      <c r="BH2881" s="10"/>
      <c r="BI2881" s="10"/>
      <c r="BL2881" s="10"/>
      <c r="BM2881" s="10"/>
      <c r="BN2881" s="10"/>
      <c r="BO2881" s="10"/>
      <c r="BP2881" s="10"/>
      <c r="BQ2881" s="10"/>
      <c r="BR2881" s="10"/>
      <c r="BU2881" s="66"/>
    </row>
    <row r="2882" spans="22:73" s="6" customFormat="1" x14ac:dyDescent="0.3">
      <c r="V2882" s="21"/>
      <c r="W2882" s="22"/>
      <c r="X2882" s="22"/>
      <c r="Y2882" s="22"/>
      <c r="Z2882" s="22"/>
      <c r="AA2882" s="22"/>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C2882" s="10"/>
      <c r="BD2882" s="10"/>
      <c r="BE2882" s="10"/>
      <c r="BF2882" s="10"/>
      <c r="BG2882" s="10"/>
      <c r="BH2882" s="10"/>
      <c r="BI2882" s="10"/>
      <c r="BL2882" s="10"/>
      <c r="BM2882" s="10"/>
      <c r="BN2882" s="10"/>
      <c r="BO2882" s="10"/>
      <c r="BP2882" s="10"/>
      <c r="BQ2882" s="10"/>
      <c r="BR2882" s="10"/>
      <c r="BU2882" s="66"/>
    </row>
    <row r="2883" spans="22:73" s="6" customFormat="1" x14ac:dyDescent="0.3">
      <c r="V2883" s="21"/>
      <c r="W2883" s="22"/>
      <c r="X2883" s="22"/>
      <c r="Y2883" s="22"/>
      <c r="Z2883" s="22"/>
      <c r="AA2883" s="22"/>
      <c r="AB2883" s="10"/>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C2883" s="10"/>
      <c r="BD2883" s="10"/>
      <c r="BE2883" s="10"/>
      <c r="BF2883" s="10"/>
      <c r="BG2883" s="10"/>
      <c r="BH2883" s="10"/>
      <c r="BI2883" s="10"/>
      <c r="BL2883" s="10"/>
      <c r="BM2883" s="10"/>
      <c r="BN2883" s="10"/>
      <c r="BO2883" s="10"/>
      <c r="BP2883" s="10"/>
      <c r="BQ2883" s="10"/>
      <c r="BR2883" s="10"/>
      <c r="BU2883" s="66"/>
    </row>
    <row r="2884" spans="22:73" s="6" customFormat="1" x14ac:dyDescent="0.3">
      <c r="V2884" s="21"/>
      <c r="W2884" s="22"/>
      <c r="X2884" s="22"/>
      <c r="Y2884" s="22"/>
      <c r="Z2884" s="22"/>
      <c r="AA2884" s="22"/>
      <c r="AB2884" s="10"/>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C2884" s="10"/>
      <c r="BD2884" s="10"/>
      <c r="BE2884" s="10"/>
      <c r="BF2884" s="10"/>
      <c r="BG2884" s="10"/>
      <c r="BH2884" s="10"/>
      <c r="BI2884" s="10"/>
      <c r="BL2884" s="10"/>
      <c r="BM2884" s="10"/>
      <c r="BN2884" s="10"/>
      <c r="BO2884" s="10"/>
      <c r="BP2884" s="10"/>
      <c r="BQ2884" s="10"/>
      <c r="BR2884" s="10"/>
      <c r="BU2884" s="66"/>
    </row>
    <row r="2885" spans="22:73" s="6" customFormat="1" x14ac:dyDescent="0.3">
      <c r="V2885" s="21"/>
      <c r="W2885" s="22"/>
      <c r="X2885" s="22"/>
      <c r="Y2885" s="22"/>
      <c r="Z2885" s="22"/>
      <c r="AA2885" s="22"/>
      <c r="AB2885" s="10"/>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C2885" s="10"/>
      <c r="BD2885" s="10"/>
      <c r="BE2885" s="10"/>
      <c r="BF2885" s="10"/>
      <c r="BG2885" s="10"/>
      <c r="BH2885" s="10"/>
      <c r="BI2885" s="10"/>
      <c r="BL2885" s="10"/>
      <c r="BM2885" s="10"/>
      <c r="BN2885" s="10"/>
      <c r="BO2885" s="10"/>
      <c r="BP2885" s="10"/>
      <c r="BQ2885" s="10"/>
      <c r="BR2885" s="10"/>
      <c r="BU2885" s="66"/>
    </row>
    <row r="2886" spans="22:73" s="6" customFormat="1" x14ac:dyDescent="0.3">
      <c r="V2886" s="21"/>
      <c r="W2886" s="22"/>
      <c r="X2886" s="22"/>
      <c r="Y2886" s="22"/>
      <c r="Z2886" s="22"/>
      <c r="AA2886" s="22"/>
      <c r="AB2886" s="10"/>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C2886" s="10"/>
      <c r="BD2886" s="10"/>
      <c r="BE2886" s="10"/>
      <c r="BF2886" s="10"/>
      <c r="BG2886" s="10"/>
      <c r="BH2886" s="10"/>
      <c r="BI2886" s="10"/>
      <c r="BL2886" s="10"/>
      <c r="BM2886" s="10"/>
      <c r="BN2886" s="10"/>
      <c r="BO2886" s="10"/>
      <c r="BP2886" s="10"/>
      <c r="BQ2886" s="10"/>
      <c r="BR2886" s="10"/>
      <c r="BU2886" s="66"/>
    </row>
    <row r="2887" spans="22:73" s="6" customFormat="1" x14ac:dyDescent="0.3">
      <c r="V2887" s="21"/>
      <c r="W2887" s="22"/>
      <c r="X2887" s="22"/>
      <c r="Y2887" s="22"/>
      <c r="Z2887" s="22"/>
      <c r="AA2887" s="22"/>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C2887" s="10"/>
      <c r="BD2887" s="10"/>
      <c r="BE2887" s="10"/>
      <c r="BF2887" s="10"/>
      <c r="BG2887" s="10"/>
      <c r="BH2887" s="10"/>
      <c r="BI2887" s="10"/>
      <c r="BL2887" s="10"/>
      <c r="BM2887" s="10"/>
      <c r="BN2887" s="10"/>
      <c r="BO2887" s="10"/>
      <c r="BP2887" s="10"/>
      <c r="BQ2887" s="10"/>
      <c r="BR2887" s="10"/>
      <c r="BU2887" s="66"/>
    </row>
    <row r="2888" spans="22:73" s="6" customFormat="1" x14ac:dyDescent="0.3">
      <c r="V2888" s="21"/>
      <c r="W2888" s="22"/>
      <c r="X2888" s="22"/>
      <c r="Y2888" s="22"/>
      <c r="Z2888" s="22"/>
      <c r="AA2888" s="22"/>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C2888" s="10"/>
      <c r="BD2888" s="10"/>
      <c r="BE2888" s="10"/>
      <c r="BF2888" s="10"/>
      <c r="BG2888" s="10"/>
      <c r="BH2888" s="10"/>
      <c r="BI2888" s="10"/>
      <c r="BL2888" s="10"/>
      <c r="BM2888" s="10"/>
      <c r="BN2888" s="10"/>
      <c r="BO2888" s="10"/>
      <c r="BP2888" s="10"/>
      <c r="BQ2888" s="10"/>
      <c r="BR2888" s="10"/>
      <c r="BU2888" s="66"/>
    </row>
    <row r="2889" spans="22:73" s="6" customFormat="1" x14ac:dyDescent="0.3">
      <c r="V2889" s="21"/>
      <c r="W2889" s="22"/>
      <c r="X2889" s="22"/>
      <c r="Y2889" s="22"/>
      <c r="Z2889" s="22"/>
      <c r="AA2889" s="22"/>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C2889" s="10"/>
      <c r="BD2889" s="10"/>
      <c r="BE2889" s="10"/>
      <c r="BF2889" s="10"/>
      <c r="BG2889" s="10"/>
      <c r="BH2889" s="10"/>
      <c r="BI2889" s="10"/>
      <c r="BL2889" s="10"/>
      <c r="BM2889" s="10"/>
      <c r="BN2889" s="10"/>
      <c r="BO2889" s="10"/>
      <c r="BP2889" s="10"/>
      <c r="BQ2889" s="10"/>
      <c r="BR2889" s="10"/>
      <c r="BU2889" s="66"/>
    </row>
    <row r="2890" spans="22:73" s="6" customFormat="1" x14ac:dyDescent="0.3">
      <c r="V2890" s="21"/>
      <c r="W2890" s="22"/>
      <c r="X2890" s="22"/>
      <c r="Y2890" s="22"/>
      <c r="Z2890" s="22"/>
      <c r="AA2890" s="22"/>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C2890" s="10"/>
      <c r="BD2890" s="10"/>
      <c r="BE2890" s="10"/>
      <c r="BF2890" s="10"/>
      <c r="BG2890" s="10"/>
      <c r="BH2890" s="10"/>
      <c r="BI2890" s="10"/>
      <c r="BL2890" s="10"/>
      <c r="BM2890" s="10"/>
      <c r="BN2890" s="10"/>
      <c r="BO2890" s="10"/>
      <c r="BP2890" s="10"/>
      <c r="BQ2890" s="10"/>
      <c r="BR2890" s="10"/>
      <c r="BU2890" s="66"/>
    </row>
    <row r="2891" spans="22:73" s="6" customFormat="1" x14ac:dyDescent="0.3">
      <c r="V2891" s="21"/>
      <c r="W2891" s="22"/>
      <c r="X2891" s="22"/>
      <c r="Y2891" s="22"/>
      <c r="Z2891" s="22"/>
      <c r="AA2891" s="22"/>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C2891" s="10"/>
      <c r="BD2891" s="10"/>
      <c r="BE2891" s="10"/>
      <c r="BF2891" s="10"/>
      <c r="BG2891" s="10"/>
      <c r="BH2891" s="10"/>
      <c r="BI2891" s="10"/>
      <c r="BL2891" s="10"/>
      <c r="BM2891" s="10"/>
      <c r="BN2891" s="10"/>
      <c r="BO2891" s="10"/>
      <c r="BP2891" s="10"/>
      <c r="BQ2891" s="10"/>
      <c r="BR2891" s="10"/>
      <c r="BU2891" s="66"/>
    </row>
    <row r="2892" spans="22:73" s="6" customFormat="1" x14ac:dyDescent="0.3">
      <c r="V2892" s="21"/>
      <c r="W2892" s="22"/>
      <c r="X2892" s="22"/>
      <c r="Y2892" s="22"/>
      <c r="Z2892" s="22"/>
      <c r="AA2892" s="22"/>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C2892" s="10"/>
      <c r="BD2892" s="10"/>
      <c r="BE2892" s="10"/>
      <c r="BF2892" s="10"/>
      <c r="BG2892" s="10"/>
      <c r="BH2892" s="10"/>
      <c r="BI2892" s="10"/>
      <c r="BL2892" s="10"/>
      <c r="BM2892" s="10"/>
      <c r="BN2892" s="10"/>
      <c r="BO2892" s="10"/>
      <c r="BP2892" s="10"/>
      <c r="BQ2892" s="10"/>
      <c r="BR2892" s="10"/>
      <c r="BU2892" s="66"/>
    </row>
    <row r="2893" spans="22:73" s="6" customFormat="1" x14ac:dyDescent="0.3">
      <c r="V2893" s="21"/>
      <c r="W2893" s="22"/>
      <c r="X2893" s="22"/>
      <c r="Y2893" s="22"/>
      <c r="Z2893" s="22"/>
      <c r="AA2893" s="22"/>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C2893" s="10"/>
      <c r="BD2893" s="10"/>
      <c r="BE2893" s="10"/>
      <c r="BF2893" s="10"/>
      <c r="BG2893" s="10"/>
      <c r="BH2893" s="10"/>
      <c r="BI2893" s="10"/>
      <c r="BL2893" s="10"/>
      <c r="BM2893" s="10"/>
      <c r="BN2893" s="10"/>
      <c r="BO2893" s="10"/>
      <c r="BP2893" s="10"/>
      <c r="BQ2893" s="10"/>
      <c r="BR2893" s="10"/>
      <c r="BU2893" s="66"/>
    </row>
    <row r="2894" spans="22:73" s="6" customFormat="1" x14ac:dyDescent="0.3">
      <c r="V2894" s="21"/>
      <c r="W2894" s="22"/>
      <c r="X2894" s="22"/>
      <c r="Y2894" s="22"/>
      <c r="Z2894" s="22"/>
      <c r="AA2894" s="22"/>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C2894" s="10"/>
      <c r="BD2894" s="10"/>
      <c r="BE2894" s="10"/>
      <c r="BF2894" s="10"/>
      <c r="BG2894" s="10"/>
      <c r="BH2894" s="10"/>
      <c r="BI2894" s="10"/>
      <c r="BL2894" s="10"/>
      <c r="BM2894" s="10"/>
      <c r="BN2894" s="10"/>
      <c r="BO2894" s="10"/>
      <c r="BP2894" s="10"/>
      <c r="BQ2894" s="10"/>
      <c r="BR2894" s="10"/>
      <c r="BU2894" s="66"/>
    </row>
    <row r="2895" spans="22:73" s="6" customFormat="1" x14ac:dyDescent="0.3">
      <c r="V2895" s="21"/>
      <c r="W2895" s="22"/>
      <c r="X2895" s="22"/>
      <c r="Y2895" s="22"/>
      <c r="Z2895" s="22"/>
      <c r="AA2895" s="22"/>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C2895" s="10"/>
      <c r="BD2895" s="10"/>
      <c r="BE2895" s="10"/>
      <c r="BF2895" s="10"/>
      <c r="BG2895" s="10"/>
      <c r="BH2895" s="10"/>
      <c r="BI2895" s="10"/>
      <c r="BL2895" s="10"/>
      <c r="BM2895" s="10"/>
      <c r="BN2895" s="10"/>
      <c r="BO2895" s="10"/>
      <c r="BP2895" s="10"/>
      <c r="BQ2895" s="10"/>
      <c r="BR2895" s="10"/>
      <c r="BU2895" s="66"/>
    </row>
    <row r="2896" spans="22:73" s="6" customFormat="1" x14ac:dyDescent="0.3">
      <c r="V2896" s="21"/>
      <c r="W2896" s="22"/>
      <c r="X2896" s="22"/>
      <c r="Y2896" s="22"/>
      <c r="Z2896" s="22"/>
      <c r="AA2896" s="22"/>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C2896" s="10"/>
      <c r="BD2896" s="10"/>
      <c r="BE2896" s="10"/>
      <c r="BF2896" s="10"/>
      <c r="BG2896" s="10"/>
      <c r="BH2896" s="10"/>
      <c r="BI2896" s="10"/>
      <c r="BL2896" s="10"/>
      <c r="BM2896" s="10"/>
      <c r="BN2896" s="10"/>
      <c r="BO2896" s="10"/>
      <c r="BP2896" s="10"/>
      <c r="BQ2896" s="10"/>
      <c r="BR2896" s="10"/>
      <c r="BU2896" s="66"/>
    </row>
    <row r="2897" spans="22:73" s="6" customFormat="1" x14ac:dyDescent="0.3">
      <c r="V2897" s="21"/>
      <c r="W2897" s="22"/>
      <c r="X2897" s="22"/>
      <c r="Y2897" s="22"/>
      <c r="Z2897" s="22"/>
      <c r="AA2897" s="22"/>
      <c r="AB2897" s="10"/>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C2897" s="10"/>
      <c r="BD2897" s="10"/>
      <c r="BE2897" s="10"/>
      <c r="BF2897" s="10"/>
      <c r="BG2897" s="10"/>
      <c r="BH2897" s="10"/>
      <c r="BI2897" s="10"/>
      <c r="BL2897" s="10"/>
      <c r="BM2897" s="10"/>
      <c r="BN2897" s="10"/>
      <c r="BO2897" s="10"/>
      <c r="BP2897" s="10"/>
      <c r="BQ2897" s="10"/>
      <c r="BR2897" s="10"/>
      <c r="BU2897" s="66"/>
    </row>
    <row r="2898" spans="22:73" s="6" customFormat="1" x14ac:dyDescent="0.3">
      <c r="V2898" s="21"/>
      <c r="W2898" s="22"/>
      <c r="X2898" s="22"/>
      <c r="Y2898" s="22"/>
      <c r="Z2898" s="22"/>
      <c r="AA2898" s="22"/>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C2898" s="10"/>
      <c r="BD2898" s="10"/>
      <c r="BE2898" s="10"/>
      <c r="BF2898" s="10"/>
      <c r="BG2898" s="10"/>
      <c r="BH2898" s="10"/>
      <c r="BI2898" s="10"/>
      <c r="BL2898" s="10"/>
      <c r="BM2898" s="10"/>
      <c r="BN2898" s="10"/>
      <c r="BO2898" s="10"/>
      <c r="BP2898" s="10"/>
      <c r="BQ2898" s="10"/>
      <c r="BR2898" s="10"/>
      <c r="BU2898" s="66"/>
    </row>
    <row r="2899" spans="22:73" s="6" customFormat="1" x14ac:dyDescent="0.3">
      <c r="V2899" s="21"/>
      <c r="W2899" s="22"/>
      <c r="X2899" s="22"/>
      <c r="Y2899" s="22"/>
      <c r="Z2899" s="22"/>
      <c r="AA2899" s="22"/>
      <c r="AB2899" s="10"/>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C2899" s="10"/>
      <c r="BD2899" s="10"/>
      <c r="BE2899" s="10"/>
      <c r="BF2899" s="10"/>
      <c r="BG2899" s="10"/>
      <c r="BH2899" s="10"/>
      <c r="BI2899" s="10"/>
      <c r="BL2899" s="10"/>
      <c r="BM2899" s="10"/>
      <c r="BN2899" s="10"/>
      <c r="BO2899" s="10"/>
      <c r="BP2899" s="10"/>
      <c r="BQ2899" s="10"/>
      <c r="BR2899" s="10"/>
      <c r="BU2899" s="66"/>
    </row>
    <row r="2900" spans="22:73" s="6" customFormat="1" x14ac:dyDescent="0.3">
      <c r="V2900" s="21"/>
      <c r="W2900" s="22"/>
      <c r="X2900" s="22"/>
      <c r="Y2900" s="22"/>
      <c r="Z2900" s="22"/>
      <c r="AA2900" s="22"/>
      <c r="AB2900" s="10"/>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C2900" s="10"/>
      <c r="BD2900" s="10"/>
      <c r="BE2900" s="10"/>
      <c r="BF2900" s="10"/>
      <c r="BG2900" s="10"/>
      <c r="BH2900" s="10"/>
      <c r="BI2900" s="10"/>
      <c r="BL2900" s="10"/>
      <c r="BM2900" s="10"/>
      <c r="BN2900" s="10"/>
      <c r="BO2900" s="10"/>
      <c r="BP2900" s="10"/>
      <c r="BQ2900" s="10"/>
      <c r="BR2900" s="10"/>
      <c r="BU2900" s="66"/>
    </row>
    <row r="2901" spans="22:73" s="6" customFormat="1" x14ac:dyDescent="0.3">
      <c r="V2901" s="21"/>
      <c r="W2901" s="22"/>
      <c r="X2901" s="22"/>
      <c r="Y2901" s="22"/>
      <c r="Z2901" s="22"/>
      <c r="AA2901" s="22"/>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C2901" s="10"/>
      <c r="BD2901" s="10"/>
      <c r="BE2901" s="10"/>
      <c r="BF2901" s="10"/>
      <c r="BG2901" s="10"/>
      <c r="BH2901" s="10"/>
      <c r="BI2901" s="10"/>
      <c r="BL2901" s="10"/>
      <c r="BM2901" s="10"/>
      <c r="BN2901" s="10"/>
      <c r="BO2901" s="10"/>
      <c r="BP2901" s="10"/>
      <c r="BQ2901" s="10"/>
      <c r="BR2901" s="10"/>
      <c r="BU2901" s="66"/>
    </row>
    <row r="2902" spans="22:73" s="6" customFormat="1" x14ac:dyDescent="0.3">
      <c r="V2902" s="21"/>
      <c r="W2902" s="22"/>
      <c r="X2902" s="22"/>
      <c r="Y2902" s="22"/>
      <c r="Z2902" s="22"/>
      <c r="AA2902" s="22"/>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C2902" s="10"/>
      <c r="BD2902" s="10"/>
      <c r="BE2902" s="10"/>
      <c r="BF2902" s="10"/>
      <c r="BG2902" s="10"/>
      <c r="BH2902" s="10"/>
      <c r="BI2902" s="10"/>
      <c r="BL2902" s="10"/>
      <c r="BM2902" s="10"/>
      <c r="BN2902" s="10"/>
      <c r="BO2902" s="10"/>
      <c r="BP2902" s="10"/>
      <c r="BQ2902" s="10"/>
      <c r="BR2902" s="10"/>
      <c r="BU2902" s="66"/>
    </row>
    <row r="2903" spans="22:73" s="6" customFormat="1" x14ac:dyDescent="0.3">
      <c r="V2903" s="21"/>
      <c r="W2903" s="22"/>
      <c r="X2903" s="22"/>
      <c r="Y2903" s="22"/>
      <c r="Z2903" s="22"/>
      <c r="AA2903" s="22"/>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C2903" s="10"/>
      <c r="BD2903" s="10"/>
      <c r="BE2903" s="10"/>
      <c r="BF2903" s="10"/>
      <c r="BG2903" s="10"/>
      <c r="BH2903" s="10"/>
      <c r="BI2903" s="10"/>
      <c r="BL2903" s="10"/>
      <c r="BM2903" s="10"/>
      <c r="BN2903" s="10"/>
      <c r="BO2903" s="10"/>
      <c r="BP2903" s="10"/>
      <c r="BQ2903" s="10"/>
      <c r="BR2903" s="10"/>
      <c r="BU2903" s="66"/>
    </row>
    <row r="2904" spans="22:73" s="6" customFormat="1" x14ac:dyDescent="0.3">
      <c r="V2904" s="21"/>
      <c r="W2904" s="22"/>
      <c r="X2904" s="22"/>
      <c r="Y2904" s="22"/>
      <c r="Z2904" s="22"/>
      <c r="AA2904" s="22"/>
      <c r="AB2904" s="10"/>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C2904" s="10"/>
      <c r="BD2904" s="10"/>
      <c r="BE2904" s="10"/>
      <c r="BF2904" s="10"/>
      <c r="BG2904" s="10"/>
      <c r="BH2904" s="10"/>
      <c r="BI2904" s="10"/>
      <c r="BL2904" s="10"/>
      <c r="BM2904" s="10"/>
      <c r="BN2904" s="10"/>
      <c r="BO2904" s="10"/>
      <c r="BP2904" s="10"/>
      <c r="BQ2904" s="10"/>
      <c r="BR2904" s="10"/>
      <c r="BU2904" s="66"/>
    </row>
    <row r="2905" spans="22:73" s="6" customFormat="1" x14ac:dyDescent="0.3">
      <c r="V2905" s="21"/>
      <c r="W2905" s="22"/>
      <c r="X2905" s="22"/>
      <c r="Y2905" s="22"/>
      <c r="Z2905" s="22"/>
      <c r="AA2905" s="22"/>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C2905" s="10"/>
      <c r="BD2905" s="10"/>
      <c r="BE2905" s="10"/>
      <c r="BF2905" s="10"/>
      <c r="BG2905" s="10"/>
      <c r="BH2905" s="10"/>
      <c r="BI2905" s="10"/>
      <c r="BL2905" s="10"/>
      <c r="BM2905" s="10"/>
      <c r="BN2905" s="10"/>
      <c r="BO2905" s="10"/>
      <c r="BP2905" s="10"/>
      <c r="BQ2905" s="10"/>
      <c r="BR2905" s="10"/>
      <c r="BU2905" s="66"/>
    </row>
    <row r="2906" spans="22:73" s="6" customFormat="1" x14ac:dyDescent="0.3">
      <c r="V2906" s="21"/>
      <c r="W2906" s="22"/>
      <c r="X2906" s="22"/>
      <c r="Y2906" s="22"/>
      <c r="Z2906" s="22"/>
      <c r="AA2906" s="22"/>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C2906" s="10"/>
      <c r="BD2906" s="10"/>
      <c r="BE2906" s="10"/>
      <c r="BF2906" s="10"/>
      <c r="BG2906" s="10"/>
      <c r="BH2906" s="10"/>
      <c r="BI2906" s="10"/>
      <c r="BL2906" s="10"/>
      <c r="BM2906" s="10"/>
      <c r="BN2906" s="10"/>
      <c r="BO2906" s="10"/>
      <c r="BP2906" s="10"/>
      <c r="BQ2906" s="10"/>
      <c r="BR2906" s="10"/>
      <c r="BU2906" s="66"/>
    </row>
    <row r="2907" spans="22:73" s="6" customFormat="1" x14ac:dyDescent="0.3">
      <c r="V2907" s="21"/>
      <c r="W2907" s="22"/>
      <c r="X2907" s="22"/>
      <c r="Y2907" s="22"/>
      <c r="Z2907" s="22"/>
      <c r="AA2907" s="22"/>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C2907" s="10"/>
      <c r="BD2907" s="10"/>
      <c r="BE2907" s="10"/>
      <c r="BF2907" s="10"/>
      <c r="BG2907" s="10"/>
      <c r="BH2907" s="10"/>
      <c r="BI2907" s="10"/>
      <c r="BL2907" s="10"/>
      <c r="BM2907" s="10"/>
      <c r="BN2907" s="10"/>
      <c r="BO2907" s="10"/>
      <c r="BP2907" s="10"/>
      <c r="BQ2907" s="10"/>
      <c r="BR2907" s="10"/>
      <c r="BU2907" s="66"/>
    </row>
    <row r="2908" spans="22:73" s="6" customFormat="1" x14ac:dyDescent="0.3">
      <c r="V2908" s="21"/>
      <c r="W2908" s="22"/>
      <c r="X2908" s="22"/>
      <c r="Y2908" s="22"/>
      <c r="Z2908" s="22"/>
      <c r="AA2908" s="22"/>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C2908" s="10"/>
      <c r="BD2908" s="10"/>
      <c r="BE2908" s="10"/>
      <c r="BF2908" s="10"/>
      <c r="BG2908" s="10"/>
      <c r="BH2908" s="10"/>
      <c r="BI2908" s="10"/>
      <c r="BL2908" s="10"/>
      <c r="BM2908" s="10"/>
      <c r="BN2908" s="10"/>
      <c r="BO2908" s="10"/>
      <c r="BP2908" s="10"/>
      <c r="BQ2908" s="10"/>
      <c r="BR2908" s="10"/>
      <c r="BU2908" s="66"/>
    </row>
    <row r="2909" spans="22:73" s="6" customFormat="1" x14ac:dyDescent="0.3">
      <c r="V2909" s="21"/>
      <c r="W2909" s="22"/>
      <c r="X2909" s="22"/>
      <c r="Y2909" s="22"/>
      <c r="Z2909" s="22"/>
      <c r="AA2909" s="22"/>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C2909" s="10"/>
      <c r="BD2909" s="10"/>
      <c r="BE2909" s="10"/>
      <c r="BF2909" s="10"/>
      <c r="BG2909" s="10"/>
      <c r="BH2909" s="10"/>
      <c r="BI2909" s="10"/>
      <c r="BL2909" s="10"/>
      <c r="BM2909" s="10"/>
      <c r="BN2909" s="10"/>
      <c r="BO2909" s="10"/>
      <c r="BP2909" s="10"/>
      <c r="BQ2909" s="10"/>
      <c r="BR2909" s="10"/>
      <c r="BU2909" s="66"/>
    </row>
    <row r="2910" spans="22:73" s="6" customFormat="1" x14ac:dyDescent="0.3">
      <c r="V2910" s="21"/>
      <c r="W2910" s="22"/>
      <c r="X2910" s="22"/>
      <c r="Y2910" s="22"/>
      <c r="Z2910" s="22"/>
      <c r="AA2910" s="22"/>
      <c r="AB2910" s="10"/>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C2910" s="10"/>
      <c r="BD2910" s="10"/>
      <c r="BE2910" s="10"/>
      <c r="BF2910" s="10"/>
      <c r="BG2910" s="10"/>
      <c r="BH2910" s="10"/>
      <c r="BI2910" s="10"/>
      <c r="BL2910" s="10"/>
      <c r="BM2910" s="10"/>
      <c r="BN2910" s="10"/>
      <c r="BO2910" s="10"/>
      <c r="BP2910" s="10"/>
      <c r="BQ2910" s="10"/>
      <c r="BR2910" s="10"/>
      <c r="BU2910" s="66"/>
    </row>
    <row r="2911" spans="22:73" s="6" customFormat="1" x14ac:dyDescent="0.3">
      <c r="V2911" s="21"/>
      <c r="W2911" s="22"/>
      <c r="X2911" s="22"/>
      <c r="Y2911" s="22"/>
      <c r="Z2911" s="22"/>
      <c r="AA2911" s="22"/>
      <c r="AB2911" s="10"/>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C2911" s="10"/>
      <c r="BD2911" s="10"/>
      <c r="BE2911" s="10"/>
      <c r="BF2911" s="10"/>
      <c r="BG2911" s="10"/>
      <c r="BH2911" s="10"/>
      <c r="BI2911" s="10"/>
      <c r="BL2911" s="10"/>
      <c r="BM2911" s="10"/>
      <c r="BN2911" s="10"/>
      <c r="BO2911" s="10"/>
      <c r="BP2911" s="10"/>
      <c r="BQ2911" s="10"/>
      <c r="BR2911" s="10"/>
      <c r="BU2911" s="66"/>
    </row>
    <row r="2912" spans="22:73" s="6" customFormat="1" x14ac:dyDescent="0.3">
      <c r="V2912" s="21"/>
      <c r="W2912" s="22"/>
      <c r="X2912" s="22"/>
      <c r="Y2912" s="22"/>
      <c r="Z2912" s="22"/>
      <c r="AA2912" s="22"/>
      <c r="AB2912" s="10"/>
      <c r="AC2912" s="10"/>
      <c r="AD2912" s="10"/>
      <c r="AE2912" s="10"/>
      <c r="AF2912" s="10"/>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C2912" s="10"/>
      <c r="BD2912" s="10"/>
      <c r="BE2912" s="10"/>
      <c r="BF2912" s="10"/>
      <c r="BG2912" s="10"/>
      <c r="BH2912" s="10"/>
      <c r="BI2912" s="10"/>
      <c r="BL2912" s="10"/>
      <c r="BM2912" s="10"/>
      <c r="BN2912" s="10"/>
      <c r="BO2912" s="10"/>
      <c r="BP2912" s="10"/>
      <c r="BQ2912" s="10"/>
      <c r="BR2912" s="10"/>
      <c r="BU2912" s="66"/>
    </row>
    <row r="2913" spans="22:73" s="6" customFormat="1" x14ac:dyDescent="0.3">
      <c r="V2913" s="21"/>
      <c r="W2913" s="22"/>
      <c r="X2913" s="22"/>
      <c r="Y2913" s="22"/>
      <c r="Z2913" s="22"/>
      <c r="AA2913" s="22"/>
      <c r="AB2913" s="10"/>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C2913" s="10"/>
      <c r="BD2913" s="10"/>
      <c r="BE2913" s="10"/>
      <c r="BF2913" s="10"/>
      <c r="BG2913" s="10"/>
      <c r="BH2913" s="10"/>
      <c r="BI2913" s="10"/>
      <c r="BL2913" s="10"/>
      <c r="BM2913" s="10"/>
      <c r="BN2913" s="10"/>
      <c r="BO2913" s="10"/>
      <c r="BP2913" s="10"/>
      <c r="BQ2913" s="10"/>
      <c r="BR2913" s="10"/>
      <c r="BU2913" s="66"/>
    </row>
    <row r="2914" spans="22:73" s="6" customFormat="1" x14ac:dyDescent="0.3">
      <c r="V2914" s="21"/>
      <c r="W2914" s="22"/>
      <c r="X2914" s="22"/>
      <c r="Y2914" s="22"/>
      <c r="Z2914" s="22"/>
      <c r="AA2914" s="22"/>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C2914" s="10"/>
      <c r="BD2914" s="10"/>
      <c r="BE2914" s="10"/>
      <c r="BF2914" s="10"/>
      <c r="BG2914" s="10"/>
      <c r="BH2914" s="10"/>
      <c r="BI2914" s="10"/>
      <c r="BL2914" s="10"/>
      <c r="BM2914" s="10"/>
      <c r="BN2914" s="10"/>
      <c r="BO2914" s="10"/>
      <c r="BP2914" s="10"/>
      <c r="BQ2914" s="10"/>
      <c r="BR2914" s="10"/>
      <c r="BU2914" s="66"/>
    </row>
    <row r="2915" spans="22:73" s="6" customFormat="1" x14ac:dyDescent="0.3">
      <c r="V2915" s="21"/>
      <c r="W2915" s="22"/>
      <c r="X2915" s="22"/>
      <c r="Y2915" s="22"/>
      <c r="Z2915" s="22"/>
      <c r="AA2915" s="22"/>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C2915" s="10"/>
      <c r="BD2915" s="10"/>
      <c r="BE2915" s="10"/>
      <c r="BF2915" s="10"/>
      <c r="BG2915" s="10"/>
      <c r="BH2915" s="10"/>
      <c r="BI2915" s="10"/>
      <c r="BL2915" s="10"/>
      <c r="BM2915" s="10"/>
      <c r="BN2915" s="10"/>
      <c r="BO2915" s="10"/>
      <c r="BP2915" s="10"/>
      <c r="BQ2915" s="10"/>
      <c r="BR2915" s="10"/>
      <c r="BU2915" s="66"/>
    </row>
    <row r="2916" spans="22:73" s="6" customFormat="1" x14ac:dyDescent="0.3">
      <c r="V2916" s="21"/>
      <c r="W2916" s="22"/>
      <c r="X2916" s="22"/>
      <c r="Y2916" s="22"/>
      <c r="Z2916" s="22"/>
      <c r="AA2916" s="22"/>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C2916" s="10"/>
      <c r="BD2916" s="10"/>
      <c r="BE2916" s="10"/>
      <c r="BF2916" s="10"/>
      <c r="BG2916" s="10"/>
      <c r="BH2916" s="10"/>
      <c r="BI2916" s="10"/>
      <c r="BL2916" s="10"/>
      <c r="BM2916" s="10"/>
      <c r="BN2916" s="10"/>
      <c r="BO2916" s="10"/>
      <c r="BP2916" s="10"/>
      <c r="BQ2916" s="10"/>
      <c r="BR2916" s="10"/>
      <c r="BU2916" s="66"/>
    </row>
    <row r="2917" spans="22:73" s="6" customFormat="1" x14ac:dyDescent="0.3">
      <c r="V2917" s="21"/>
      <c r="W2917" s="22"/>
      <c r="X2917" s="22"/>
      <c r="Y2917" s="22"/>
      <c r="Z2917" s="22"/>
      <c r="AA2917" s="22"/>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C2917" s="10"/>
      <c r="BD2917" s="10"/>
      <c r="BE2917" s="10"/>
      <c r="BF2917" s="10"/>
      <c r="BG2917" s="10"/>
      <c r="BH2917" s="10"/>
      <c r="BI2917" s="10"/>
      <c r="BL2917" s="10"/>
      <c r="BM2917" s="10"/>
      <c r="BN2917" s="10"/>
      <c r="BO2917" s="10"/>
      <c r="BP2917" s="10"/>
      <c r="BQ2917" s="10"/>
      <c r="BR2917" s="10"/>
      <c r="BU2917" s="66"/>
    </row>
    <row r="2918" spans="22:73" s="6" customFormat="1" x14ac:dyDescent="0.3">
      <c r="V2918" s="21"/>
      <c r="W2918" s="22"/>
      <c r="X2918" s="22"/>
      <c r="Y2918" s="22"/>
      <c r="Z2918" s="22"/>
      <c r="AA2918" s="22"/>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C2918" s="10"/>
      <c r="BD2918" s="10"/>
      <c r="BE2918" s="10"/>
      <c r="BF2918" s="10"/>
      <c r="BG2918" s="10"/>
      <c r="BH2918" s="10"/>
      <c r="BI2918" s="10"/>
      <c r="BL2918" s="10"/>
      <c r="BM2918" s="10"/>
      <c r="BN2918" s="10"/>
      <c r="BO2918" s="10"/>
      <c r="BP2918" s="10"/>
      <c r="BQ2918" s="10"/>
      <c r="BR2918" s="10"/>
      <c r="BU2918" s="66"/>
    </row>
    <row r="2919" spans="22:73" s="6" customFormat="1" x14ac:dyDescent="0.3">
      <c r="V2919" s="21"/>
      <c r="W2919" s="22"/>
      <c r="X2919" s="22"/>
      <c r="Y2919" s="22"/>
      <c r="Z2919" s="22"/>
      <c r="AA2919" s="22"/>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C2919" s="10"/>
      <c r="BD2919" s="10"/>
      <c r="BE2919" s="10"/>
      <c r="BF2919" s="10"/>
      <c r="BG2919" s="10"/>
      <c r="BH2919" s="10"/>
      <c r="BI2919" s="10"/>
      <c r="BL2919" s="10"/>
      <c r="BM2919" s="10"/>
      <c r="BN2919" s="10"/>
      <c r="BO2919" s="10"/>
      <c r="BP2919" s="10"/>
      <c r="BQ2919" s="10"/>
      <c r="BR2919" s="10"/>
      <c r="BU2919" s="66"/>
    </row>
    <row r="2920" spans="22:73" s="6" customFormat="1" x14ac:dyDescent="0.3">
      <c r="V2920" s="21"/>
      <c r="W2920" s="22"/>
      <c r="X2920" s="22"/>
      <c r="Y2920" s="22"/>
      <c r="Z2920" s="22"/>
      <c r="AA2920" s="22"/>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C2920" s="10"/>
      <c r="BD2920" s="10"/>
      <c r="BE2920" s="10"/>
      <c r="BF2920" s="10"/>
      <c r="BG2920" s="10"/>
      <c r="BH2920" s="10"/>
      <c r="BI2920" s="10"/>
      <c r="BL2920" s="10"/>
      <c r="BM2920" s="10"/>
      <c r="BN2920" s="10"/>
      <c r="BO2920" s="10"/>
      <c r="BP2920" s="10"/>
      <c r="BQ2920" s="10"/>
      <c r="BR2920" s="10"/>
      <c r="BU2920" s="66"/>
    </row>
    <row r="2921" spans="22:73" s="6" customFormat="1" x14ac:dyDescent="0.3">
      <c r="V2921" s="21"/>
      <c r="W2921" s="22"/>
      <c r="X2921" s="22"/>
      <c r="Y2921" s="22"/>
      <c r="Z2921" s="22"/>
      <c r="AA2921" s="22"/>
      <c r="AB2921" s="10"/>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C2921" s="10"/>
      <c r="BD2921" s="10"/>
      <c r="BE2921" s="10"/>
      <c r="BF2921" s="10"/>
      <c r="BG2921" s="10"/>
      <c r="BH2921" s="10"/>
      <c r="BI2921" s="10"/>
      <c r="BL2921" s="10"/>
      <c r="BM2921" s="10"/>
      <c r="BN2921" s="10"/>
      <c r="BO2921" s="10"/>
      <c r="BP2921" s="10"/>
      <c r="BQ2921" s="10"/>
      <c r="BR2921" s="10"/>
      <c r="BU2921" s="66"/>
    </row>
    <row r="2922" spans="22:73" s="6" customFormat="1" x14ac:dyDescent="0.3">
      <c r="V2922" s="21"/>
      <c r="W2922" s="22"/>
      <c r="X2922" s="22"/>
      <c r="Y2922" s="22"/>
      <c r="Z2922" s="22"/>
      <c r="AA2922" s="22"/>
      <c r="AB2922" s="10"/>
      <c r="AC2922" s="10"/>
      <c r="AD2922" s="10"/>
      <c r="AE2922" s="10"/>
      <c r="AF2922" s="10"/>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C2922" s="10"/>
      <c r="BD2922" s="10"/>
      <c r="BE2922" s="10"/>
      <c r="BF2922" s="10"/>
      <c r="BG2922" s="10"/>
      <c r="BH2922" s="10"/>
      <c r="BI2922" s="10"/>
      <c r="BL2922" s="10"/>
      <c r="BM2922" s="10"/>
      <c r="BN2922" s="10"/>
      <c r="BO2922" s="10"/>
      <c r="BP2922" s="10"/>
      <c r="BQ2922" s="10"/>
      <c r="BR2922" s="10"/>
      <c r="BU2922" s="66"/>
    </row>
    <row r="2923" spans="22:73" s="6" customFormat="1" x14ac:dyDescent="0.3">
      <c r="V2923" s="21"/>
      <c r="W2923" s="22"/>
      <c r="X2923" s="22"/>
      <c r="Y2923" s="22"/>
      <c r="Z2923" s="22"/>
      <c r="AA2923" s="22"/>
      <c r="AB2923" s="10"/>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C2923" s="10"/>
      <c r="BD2923" s="10"/>
      <c r="BE2923" s="10"/>
      <c r="BF2923" s="10"/>
      <c r="BG2923" s="10"/>
      <c r="BH2923" s="10"/>
      <c r="BI2923" s="10"/>
      <c r="BL2923" s="10"/>
      <c r="BM2923" s="10"/>
      <c r="BN2923" s="10"/>
      <c r="BO2923" s="10"/>
      <c r="BP2923" s="10"/>
      <c r="BQ2923" s="10"/>
      <c r="BR2923" s="10"/>
      <c r="BU2923" s="66"/>
    </row>
    <row r="2924" spans="22:73" s="6" customFormat="1" x14ac:dyDescent="0.3">
      <c r="V2924" s="21"/>
      <c r="W2924" s="22"/>
      <c r="X2924" s="22"/>
      <c r="Y2924" s="22"/>
      <c r="Z2924" s="22"/>
      <c r="AA2924" s="22"/>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C2924" s="10"/>
      <c r="BD2924" s="10"/>
      <c r="BE2924" s="10"/>
      <c r="BF2924" s="10"/>
      <c r="BG2924" s="10"/>
      <c r="BH2924" s="10"/>
      <c r="BI2924" s="10"/>
      <c r="BL2924" s="10"/>
      <c r="BM2924" s="10"/>
      <c r="BN2924" s="10"/>
      <c r="BO2924" s="10"/>
      <c r="BP2924" s="10"/>
      <c r="BQ2924" s="10"/>
      <c r="BR2924" s="10"/>
      <c r="BU2924" s="66"/>
    </row>
    <row r="2925" spans="22:73" s="6" customFormat="1" x14ac:dyDescent="0.3">
      <c r="V2925" s="21"/>
      <c r="W2925" s="22"/>
      <c r="X2925" s="22"/>
      <c r="Y2925" s="22"/>
      <c r="Z2925" s="22"/>
      <c r="AA2925" s="22"/>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C2925" s="10"/>
      <c r="BD2925" s="10"/>
      <c r="BE2925" s="10"/>
      <c r="BF2925" s="10"/>
      <c r="BG2925" s="10"/>
      <c r="BH2925" s="10"/>
      <c r="BI2925" s="10"/>
      <c r="BL2925" s="10"/>
      <c r="BM2925" s="10"/>
      <c r="BN2925" s="10"/>
      <c r="BO2925" s="10"/>
      <c r="BP2925" s="10"/>
      <c r="BQ2925" s="10"/>
      <c r="BR2925" s="10"/>
      <c r="BU2925" s="66"/>
    </row>
    <row r="2926" spans="22:73" s="6" customFormat="1" x14ac:dyDescent="0.3">
      <c r="V2926" s="21"/>
      <c r="W2926" s="22"/>
      <c r="X2926" s="22"/>
      <c r="Y2926" s="22"/>
      <c r="Z2926" s="22"/>
      <c r="AA2926" s="22"/>
      <c r="AB2926" s="10"/>
      <c r="AC2926" s="10"/>
      <c r="AD2926" s="10"/>
      <c r="AE2926" s="10"/>
      <c r="AF2926" s="10"/>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C2926" s="10"/>
      <c r="BD2926" s="10"/>
      <c r="BE2926" s="10"/>
      <c r="BF2926" s="10"/>
      <c r="BG2926" s="10"/>
      <c r="BH2926" s="10"/>
      <c r="BI2926" s="10"/>
      <c r="BL2926" s="10"/>
      <c r="BM2926" s="10"/>
      <c r="BN2926" s="10"/>
      <c r="BO2926" s="10"/>
      <c r="BP2926" s="10"/>
      <c r="BQ2926" s="10"/>
      <c r="BR2926" s="10"/>
      <c r="BU2926" s="66"/>
    </row>
    <row r="2927" spans="22:73" s="6" customFormat="1" x14ac:dyDescent="0.3">
      <c r="V2927" s="21"/>
      <c r="W2927" s="22"/>
      <c r="X2927" s="22"/>
      <c r="Y2927" s="22"/>
      <c r="Z2927" s="22"/>
      <c r="AA2927" s="22"/>
      <c r="AB2927" s="10"/>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C2927" s="10"/>
      <c r="BD2927" s="10"/>
      <c r="BE2927" s="10"/>
      <c r="BF2927" s="10"/>
      <c r="BG2927" s="10"/>
      <c r="BH2927" s="10"/>
      <c r="BI2927" s="10"/>
      <c r="BL2927" s="10"/>
      <c r="BM2927" s="10"/>
      <c r="BN2927" s="10"/>
      <c r="BO2927" s="10"/>
      <c r="BP2927" s="10"/>
      <c r="BQ2927" s="10"/>
      <c r="BR2927" s="10"/>
      <c r="BU2927" s="66"/>
    </row>
    <row r="2928" spans="22:73" s="6" customFormat="1" x14ac:dyDescent="0.3">
      <c r="V2928" s="21"/>
      <c r="W2928" s="22"/>
      <c r="X2928" s="22"/>
      <c r="Y2928" s="22"/>
      <c r="Z2928" s="22"/>
      <c r="AA2928" s="22"/>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C2928" s="10"/>
      <c r="BD2928" s="10"/>
      <c r="BE2928" s="10"/>
      <c r="BF2928" s="10"/>
      <c r="BG2928" s="10"/>
      <c r="BH2928" s="10"/>
      <c r="BI2928" s="10"/>
      <c r="BL2928" s="10"/>
      <c r="BM2928" s="10"/>
      <c r="BN2928" s="10"/>
      <c r="BO2928" s="10"/>
      <c r="BP2928" s="10"/>
      <c r="BQ2928" s="10"/>
      <c r="BR2928" s="10"/>
      <c r="BU2928" s="66"/>
    </row>
    <row r="2929" spans="22:73" s="6" customFormat="1" x14ac:dyDescent="0.3">
      <c r="V2929" s="21"/>
      <c r="W2929" s="22"/>
      <c r="X2929" s="22"/>
      <c r="Y2929" s="22"/>
      <c r="Z2929" s="22"/>
      <c r="AA2929" s="22"/>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C2929" s="10"/>
      <c r="BD2929" s="10"/>
      <c r="BE2929" s="10"/>
      <c r="BF2929" s="10"/>
      <c r="BG2929" s="10"/>
      <c r="BH2929" s="10"/>
      <c r="BI2929" s="10"/>
      <c r="BL2929" s="10"/>
      <c r="BM2929" s="10"/>
      <c r="BN2929" s="10"/>
      <c r="BO2929" s="10"/>
      <c r="BP2929" s="10"/>
      <c r="BQ2929" s="10"/>
      <c r="BR2929" s="10"/>
      <c r="BU2929" s="66"/>
    </row>
    <row r="2930" spans="22:73" s="6" customFormat="1" x14ac:dyDescent="0.3">
      <c r="V2930" s="21"/>
      <c r="W2930" s="22"/>
      <c r="X2930" s="22"/>
      <c r="Y2930" s="22"/>
      <c r="Z2930" s="22"/>
      <c r="AA2930" s="22"/>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C2930" s="10"/>
      <c r="BD2930" s="10"/>
      <c r="BE2930" s="10"/>
      <c r="BF2930" s="10"/>
      <c r="BG2930" s="10"/>
      <c r="BH2930" s="10"/>
      <c r="BI2930" s="10"/>
      <c r="BL2930" s="10"/>
      <c r="BM2930" s="10"/>
      <c r="BN2930" s="10"/>
      <c r="BO2930" s="10"/>
      <c r="BP2930" s="10"/>
      <c r="BQ2930" s="10"/>
      <c r="BR2930" s="10"/>
      <c r="BU2930" s="66"/>
    </row>
    <row r="2931" spans="22:73" s="6" customFormat="1" x14ac:dyDescent="0.3">
      <c r="V2931" s="21"/>
      <c r="W2931" s="22"/>
      <c r="X2931" s="22"/>
      <c r="Y2931" s="22"/>
      <c r="Z2931" s="22"/>
      <c r="AA2931" s="22"/>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C2931" s="10"/>
      <c r="BD2931" s="10"/>
      <c r="BE2931" s="10"/>
      <c r="BF2931" s="10"/>
      <c r="BG2931" s="10"/>
      <c r="BH2931" s="10"/>
      <c r="BI2931" s="10"/>
      <c r="BL2931" s="10"/>
      <c r="BM2931" s="10"/>
      <c r="BN2931" s="10"/>
      <c r="BO2931" s="10"/>
      <c r="BP2931" s="10"/>
      <c r="BQ2931" s="10"/>
      <c r="BR2931" s="10"/>
      <c r="BU2931" s="66"/>
    </row>
    <row r="2932" spans="22:73" s="6" customFormat="1" x14ac:dyDescent="0.3">
      <c r="V2932" s="21"/>
      <c r="W2932" s="22"/>
      <c r="X2932" s="22"/>
      <c r="Y2932" s="22"/>
      <c r="Z2932" s="22"/>
      <c r="AA2932" s="22"/>
      <c r="AB2932" s="10"/>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C2932" s="10"/>
      <c r="BD2932" s="10"/>
      <c r="BE2932" s="10"/>
      <c r="BF2932" s="10"/>
      <c r="BG2932" s="10"/>
      <c r="BH2932" s="10"/>
      <c r="BI2932" s="10"/>
      <c r="BL2932" s="10"/>
      <c r="BM2932" s="10"/>
      <c r="BN2932" s="10"/>
      <c r="BO2932" s="10"/>
      <c r="BP2932" s="10"/>
      <c r="BQ2932" s="10"/>
      <c r="BR2932" s="10"/>
      <c r="BU2932" s="66"/>
    </row>
    <row r="2933" spans="22:73" s="6" customFormat="1" x14ac:dyDescent="0.3">
      <c r="V2933" s="21"/>
      <c r="W2933" s="22"/>
      <c r="X2933" s="22"/>
      <c r="Y2933" s="22"/>
      <c r="Z2933" s="22"/>
      <c r="AA2933" s="22"/>
      <c r="AB2933" s="10"/>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C2933" s="10"/>
      <c r="BD2933" s="10"/>
      <c r="BE2933" s="10"/>
      <c r="BF2933" s="10"/>
      <c r="BG2933" s="10"/>
      <c r="BH2933" s="10"/>
      <c r="BI2933" s="10"/>
      <c r="BL2933" s="10"/>
      <c r="BM2933" s="10"/>
      <c r="BN2933" s="10"/>
      <c r="BO2933" s="10"/>
      <c r="BP2933" s="10"/>
      <c r="BQ2933" s="10"/>
      <c r="BR2933" s="10"/>
      <c r="BU2933" s="66"/>
    </row>
    <row r="2934" spans="22:73" s="6" customFormat="1" x14ac:dyDescent="0.3">
      <c r="V2934" s="21"/>
      <c r="W2934" s="22"/>
      <c r="X2934" s="22"/>
      <c r="Y2934" s="22"/>
      <c r="Z2934" s="22"/>
      <c r="AA2934" s="22"/>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C2934" s="10"/>
      <c r="BD2934" s="10"/>
      <c r="BE2934" s="10"/>
      <c r="BF2934" s="10"/>
      <c r="BG2934" s="10"/>
      <c r="BH2934" s="10"/>
      <c r="BI2934" s="10"/>
      <c r="BL2934" s="10"/>
      <c r="BM2934" s="10"/>
      <c r="BN2934" s="10"/>
      <c r="BO2934" s="10"/>
      <c r="BP2934" s="10"/>
      <c r="BQ2934" s="10"/>
      <c r="BR2934" s="10"/>
      <c r="BU2934" s="66"/>
    </row>
    <row r="2935" spans="22:73" s="6" customFormat="1" x14ac:dyDescent="0.3">
      <c r="V2935" s="21"/>
      <c r="W2935" s="22"/>
      <c r="X2935" s="22"/>
      <c r="Y2935" s="22"/>
      <c r="Z2935" s="22"/>
      <c r="AA2935" s="22"/>
      <c r="AB2935" s="10"/>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C2935" s="10"/>
      <c r="BD2935" s="10"/>
      <c r="BE2935" s="10"/>
      <c r="BF2935" s="10"/>
      <c r="BG2935" s="10"/>
      <c r="BH2935" s="10"/>
      <c r="BI2935" s="10"/>
      <c r="BL2935" s="10"/>
      <c r="BM2935" s="10"/>
      <c r="BN2935" s="10"/>
      <c r="BO2935" s="10"/>
      <c r="BP2935" s="10"/>
      <c r="BQ2935" s="10"/>
      <c r="BR2935" s="10"/>
      <c r="BU2935" s="66"/>
    </row>
    <row r="2936" spans="22:73" s="6" customFormat="1" x14ac:dyDescent="0.3">
      <c r="V2936" s="21"/>
      <c r="W2936" s="22"/>
      <c r="X2936" s="22"/>
      <c r="Y2936" s="22"/>
      <c r="Z2936" s="22"/>
      <c r="AA2936" s="22"/>
      <c r="AB2936" s="10"/>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C2936" s="10"/>
      <c r="BD2936" s="10"/>
      <c r="BE2936" s="10"/>
      <c r="BF2936" s="10"/>
      <c r="BG2936" s="10"/>
      <c r="BH2936" s="10"/>
      <c r="BI2936" s="10"/>
      <c r="BL2936" s="10"/>
      <c r="BM2936" s="10"/>
      <c r="BN2936" s="10"/>
      <c r="BO2936" s="10"/>
      <c r="BP2936" s="10"/>
      <c r="BQ2936" s="10"/>
      <c r="BR2936" s="10"/>
      <c r="BU2936" s="66"/>
    </row>
    <row r="2937" spans="22:73" s="6" customFormat="1" x14ac:dyDescent="0.3">
      <c r="V2937" s="21"/>
      <c r="W2937" s="22"/>
      <c r="X2937" s="22"/>
      <c r="Y2937" s="22"/>
      <c r="Z2937" s="22"/>
      <c r="AA2937" s="22"/>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C2937" s="10"/>
      <c r="BD2937" s="10"/>
      <c r="BE2937" s="10"/>
      <c r="BF2937" s="10"/>
      <c r="BG2937" s="10"/>
      <c r="BH2937" s="10"/>
      <c r="BI2937" s="10"/>
      <c r="BL2937" s="10"/>
      <c r="BM2937" s="10"/>
      <c r="BN2937" s="10"/>
      <c r="BO2937" s="10"/>
      <c r="BP2937" s="10"/>
      <c r="BQ2937" s="10"/>
      <c r="BR2937" s="10"/>
      <c r="BU2937" s="66"/>
    </row>
    <row r="2938" spans="22:73" s="6" customFormat="1" x14ac:dyDescent="0.3">
      <c r="V2938" s="21"/>
      <c r="W2938" s="22"/>
      <c r="X2938" s="22"/>
      <c r="Y2938" s="22"/>
      <c r="Z2938" s="22"/>
      <c r="AA2938" s="22"/>
      <c r="AB2938" s="10"/>
      <c r="AC2938" s="10"/>
      <c r="AD2938" s="10"/>
      <c r="AE2938" s="10"/>
      <c r="AF2938" s="10"/>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C2938" s="10"/>
      <c r="BD2938" s="10"/>
      <c r="BE2938" s="10"/>
      <c r="BF2938" s="10"/>
      <c r="BG2938" s="10"/>
      <c r="BH2938" s="10"/>
      <c r="BI2938" s="10"/>
      <c r="BL2938" s="10"/>
      <c r="BM2938" s="10"/>
      <c r="BN2938" s="10"/>
      <c r="BO2938" s="10"/>
      <c r="BP2938" s="10"/>
      <c r="BQ2938" s="10"/>
      <c r="BR2938" s="10"/>
      <c r="BU2938" s="66"/>
    </row>
    <row r="2939" spans="22:73" s="6" customFormat="1" x14ac:dyDescent="0.3">
      <c r="V2939" s="21"/>
      <c r="W2939" s="22"/>
      <c r="X2939" s="22"/>
      <c r="Y2939" s="22"/>
      <c r="Z2939" s="22"/>
      <c r="AA2939" s="22"/>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C2939" s="10"/>
      <c r="BD2939" s="10"/>
      <c r="BE2939" s="10"/>
      <c r="BF2939" s="10"/>
      <c r="BG2939" s="10"/>
      <c r="BH2939" s="10"/>
      <c r="BI2939" s="10"/>
      <c r="BL2939" s="10"/>
      <c r="BM2939" s="10"/>
      <c r="BN2939" s="10"/>
      <c r="BO2939" s="10"/>
      <c r="BP2939" s="10"/>
      <c r="BQ2939" s="10"/>
      <c r="BR2939" s="10"/>
      <c r="BU2939" s="66"/>
    </row>
    <row r="2940" spans="22:73" s="6" customFormat="1" x14ac:dyDescent="0.3">
      <c r="V2940" s="21"/>
      <c r="W2940" s="22"/>
      <c r="X2940" s="22"/>
      <c r="Y2940" s="22"/>
      <c r="Z2940" s="22"/>
      <c r="AA2940" s="22"/>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C2940" s="10"/>
      <c r="BD2940" s="10"/>
      <c r="BE2940" s="10"/>
      <c r="BF2940" s="10"/>
      <c r="BG2940" s="10"/>
      <c r="BH2940" s="10"/>
      <c r="BI2940" s="10"/>
      <c r="BL2940" s="10"/>
      <c r="BM2940" s="10"/>
      <c r="BN2940" s="10"/>
      <c r="BO2940" s="10"/>
      <c r="BP2940" s="10"/>
      <c r="BQ2940" s="10"/>
      <c r="BR2940" s="10"/>
      <c r="BU2940" s="66"/>
    </row>
    <row r="2941" spans="22:73" s="6" customFormat="1" x14ac:dyDescent="0.3">
      <c r="V2941" s="21"/>
      <c r="W2941" s="22"/>
      <c r="X2941" s="22"/>
      <c r="Y2941" s="22"/>
      <c r="Z2941" s="22"/>
      <c r="AA2941" s="22"/>
      <c r="AB2941" s="10"/>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C2941" s="10"/>
      <c r="BD2941" s="10"/>
      <c r="BE2941" s="10"/>
      <c r="BF2941" s="10"/>
      <c r="BG2941" s="10"/>
      <c r="BH2941" s="10"/>
      <c r="BI2941" s="10"/>
      <c r="BL2941" s="10"/>
      <c r="BM2941" s="10"/>
      <c r="BN2941" s="10"/>
      <c r="BO2941" s="10"/>
      <c r="BP2941" s="10"/>
      <c r="BQ2941" s="10"/>
      <c r="BR2941" s="10"/>
      <c r="BU2941" s="66"/>
    </row>
    <row r="2942" spans="22:73" s="6" customFormat="1" x14ac:dyDescent="0.3">
      <c r="V2942" s="21"/>
      <c r="W2942" s="22"/>
      <c r="X2942" s="22"/>
      <c r="Y2942" s="22"/>
      <c r="Z2942" s="22"/>
      <c r="AA2942" s="22"/>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C2942" s="10"/>
      <c r="BD2942" s="10"/>
      <c r="BE2942" s="10"/>
      <c r="BF2942" s="10"/>
      <c r="BG2942" s="10"/>
      <c r="BH2942" s="10"/>
      <c r="BI2942" s="10"/>
      <c r="BL2942" s="10"/>
      <c r="BM2942" s="10"/>
      <c r="BN2942" s="10"/>
      <c r="BO2942" s="10"/>
      <c r="BP2942" s="10"/>
      <c r="BQ2942" s="10"/>
      <c r="BR2942" s="10"/>
      <c r="BU2942" s="66"/>
    </row>
    <row r="2943" spans="22:73" s="6" customFormat="1" x14ac:dyDescent="0.3">
      <c r="V2943" s="21"/>
      <c r="W2943" s="22"/>
      <c r="X2943" s="22"/>
      <c r="Y2943" s="22"/>
      <c r="Z2943" s="22"/>
      <c r="AA2943" s="22"/>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C2943" s="10"/>
      <c r="BD2943" s="10"/>
      <c r="BE2943" s="10"/>
      <c r="BF2943" s="10"/>
      <c r="BG2943" s="10"/>
      <c r="BH2943" s="10"/>
      <c r="BI2943" s="10"/>
      <c r="BL2943" s="10"/>
      <c r="BM2943" s="10"/>
      <c r="BN2943" s="10"/>
      <c r="BO2943" s="10"/>
      <c r="BP2943" s="10"/>
      <c r="BQ2943" s="10"/>
      <c r="BR2943" s="10"/>
      <c r="BU2943" s="66"/>
    </row>
    <row r="2944" spans="22:73" s="6" customFormat="1" x14ac:dyDescent="0.3">
      <c r="V2944" s="21"/>
      <c r="W2944" s="22"/>
      <c r="X2944" s="22"/>
      <c r="Y2944" s="22"/>
      <c r="Z2944" s="22"/>
      <c r="AA2944" s="22"/>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C2944" s="10"/>
      <c r="BD2944" s="10"/>
      <c r="BE2944" s="10"/>
      <c r="BF2944" s="10"/>
      <c r="BG2944" s="10"/>
      <c r="BH2944" s="10"/>
      <c r="BI2944" s="10"/>
      <c r="BL2944" s="10"/>
      <c r="BM2944" s="10"/>
      <c r="BN2944" s="10"/>
      <c r="BO2944" s="10"/>
      <c r="BP2944" s="10"/>
      <c r="BQ2944" s="10"/>
      <c r="BR2944" s="10"/>
      <c r="BU2944" s="66"/>
    </row>
    <row r="2945" spans="22:73" s="6" customFormat="1" x14ac:dyDescent="0.3">
      <c r="V2945" s="21"/>
      <c r="W2945" s="22"/>
      <c r="X2945" s="22"/>
      <c r="Y2945" s="22"/>
      <c r="Z2945" s="22"/>
      <c r="AA2945" s="22"/>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C2945" s="10"/>
      <c r="BD2945" s="10"/>
      <c r="BE2945" s="10"/>
      <c r="BF2945" s="10"/>
      <c r="BG2945" s="10"/>
      <c r="BH2945" s="10"/>
      <c r="BI2945" s="10"/>
      <c r="BL2945" s="10"/>
      <c r="BM2945" s="10"/>
      <c r="BN2945" s="10"/>
      <c r="BO2945" s="10"/>
      <c r="BP2945" s="10"/>
      <c r="BQ2945" s="10"/>
      <c r="BR2945" s="10"/>
      <c r="BU2945" s="66"/>
    </row>
    <row r="2946" spans="22:73" s="6" customFormat="1" x14ac:dyDescent="0.3">
      <c r="V2946" s="21"/>
      <c r="W2946" s="22"/>
      <c r="X2946" s="22"/>
      <c r="Y2946" s="22"/>
      <c r="Z2946" s="22"/>
      <c r="AA2946" s="22"/>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C2946" s="10"/>
      <c r="BD2946" s="10"/>
      <c r="BE2946" s="10"/>
      <c r="BF2946" s="10"/>
      <c r="BG2946" s="10"/>
      <c r="BH2946" s="10"/>
      <c r="BI2946" s="10"/>
      <c r="BL2946" s="10"/>
      <c r="BM2946" s="10"/>
      <c r="BN2946" s="10"/>
      <c r="BO2946" s="10"/>
      <c r="BP2946" s="10"/>
      <c r="BQ2946" s="10"/>
      <c r="BR2946" s="10"/>
      <c r="BU2946" s="66"/>
    </row>
    <row r="2947" spans="22:73" s="6" customFormat="1" x14ac:dyDescent="0.3">
      <c r="V2947" s="21"/>
      <c r="W2947" s="22"/>
      <c r="X2947" s="22"/>
      <c r="Y2947" s="22"/>
      <c r="Z2947" s="22"/>
      <c r="AA2947" s="22"/>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C2947" s="10"/>
      <c r="BD2947" s="10"/>
      <c r="BE2947" s="10"/>
      <c r="BF2947" s="10"/>
      <c r="BG2947" s="10"/>
      <c r="BH2947" s="10"/>
      <c r="BI2947" s="10"/>
      <c r="BL2947" s="10"/>
      <c r="BM2947" s="10"/>
      <c r="BN2947" s="10"/>
      <c r="BO2947" s="10"/>
      <c r="BP2947" s="10"/>
      <c r="BQ2947" s="10"/>
      <c r="BR2947" s="10"/>
      <c r="BU2947" s="66"/>
    </row>
    <row r="2948" spans="22:73" s="6" customFormat="1" x14ac:dyDescent="0.3">
      <c r="V2948" s="21"/>
      <c r="W2948" s="22"/>
      <c r="X2948" s="22"/>
      <c r="Y2948" s="22"/>
      <c r="Z2948" s="22"/>
      <c r="AA2948" s="22"/>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C2948" s="10"/>
      <c r="BD2948" s="10"/>
      <c r="BE2948" s="10"/>
      <c r="BF2948" s="10"/>
      <c r="BG2948" s="10"/>
      <c r="BH2948" s="10"/>
      <c r="BI2948" s="10"/>
      <c r="BL2948" s="10"/>
      <c r="BM2948" s="10"/>
      <c r="BN2948" s="10"/>
      <c r="BO2948" s="10"/>
      <c r="BP2948" s="10"/>
      <c r="BQ2948" s="10"/>
      <c r="BR2948" s="10"/>
      <c r="BU2948" s="66"/>
    </row>
    <row r="2949" spans="22:73" s="6" customFormat="1" x14ac:dyDescent="0.3">
      <c r="V2949" s="21"/>
      <c r="W2949" s="22"/>
      <c r="X2949" s="22"/>
      <c r="Y2949" s="22"/>
      <c r="Z2949" s="22"/>
      <c r="AA2949" s="22"/>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C2949" s="10"/>
      <c r="BD2949" s="10"/>
      <c r="BE2949" s="10"/>
      <c r="BF2949" s="10"/>
      <c r="BG2949" s="10"/>
      <c r="BH2949" s="10"/>
      <c r="BI2949" s="10"/>
      <c r="BL2949" s="10"/>
      <c r="BM2949" s="10"/>
      <c r="BN2949" s="10"/>
      <c r="BO2949" s="10"/>
      <c r="BP2949" s="10"/>
      <c r="BQ2949" s="10"/>
      <c r="BR2949" s="10"/>
      <c r="BU2949" s="66"/>
    </row>
    <row r="2950" spans="22:73" s="6" customFormat="1" x14ac:dyDescent="0.3">
      <c r="V2950" s="21"/>
      <c r="W2950" s="22"/>
      <c r="X2950" s="22"/>
      <c r="Y2950" s="22"/>
      <c r="Z2950" s="22"/>
      <c r="AA2950" s="22"/>
      <c r="AB2950" s="10"/>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C2950" s="10"/>
      <c r="BD2950" s="10"/>
      <c r="BE2950" s="10"/>
      <c r="BF2950" s="10"/>
      <c r="BG2950" s="10"/>
      <c r="BH2950" s="10"/>
      <c r="BI2950" s="10"/>
      <c r="BL2950" s="10"/>
      <c r="BM2950" s="10"/>
      <c r="BN2950" s="10"/>
      <c r="BO2950" s="10"/>
      <c r="BP2950" s="10"/>
      <c r="BQ2950" s="10"/>
      <c r="BR2950" s="10"/>
      <c r="BU2950" s="66"/>
    </row>
    <row r="2951" spans="22:73" s="6" customFormat="1" x14ac:dyDescent="0.3">
      <c r="V2951" s="21"/>
      <c r="W2951" s="22"/>
      <c r="X2951" s="22"/>
      <c r="Y2951" s="22"/>
      <c r="Z2951" s="22"/>
      <c r="AA2951" s="22"/>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C2951" s="10"/>
      <c r="BD2951" s="10"/>
      <c r="BE2951" s="10"/>
      <c r="BF2951" s="10"/>
      <c r="BG2951" s="10"/>
      <c r="BH2951" s="10"/>
      <c r="BI2951" s="10"/>
      <c r="BL2951" s="10"/>
      <c r="BM2951" s="10"/>
      <c r="BN2951" s="10"/>
      <c r="BO2951" s="10"/>
      <c r="BP2951" s="10"/>
      <c r="BQ2951" s="10"/>
      <c r="BR2951" s="10"/>
      <c r="BU2951" s="66"/>
    </row>
    <row r="2952" spans="22:73" s="6" customFormat="1" x14ac:dyDescent="0.3">
      <c r="V2952" s="21"/>
      <c r="W2952" s="22"/>
      <c r="X2952" s="22"/>
      <c r="Y2952" s="22"/>
      <c r="Z2952" s="22"/>
      <c r="AA2952" s="22"/>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C2952" s="10"/>
      <c r="BD2952" s="10"/>
      <c r="BE2952" s="10"/>
      <c r="BF2952" s="10"/>
      <c r="BG2952" s="10"/>
      <c r="BH2952" s="10"/>
      <c r="BI2952" s="10"/>
      <c r="BL2952" s="10"/>
      <c r="BM2952" s="10"/>
      <c r="BN2952" s="10"/>
      <c r="BO2952" s="10"/>
      <c r="BP2952" s="10"/>
      <c r="BQ2952" s="10"/>
      <c r="BR2952" s="10"/>
      <c r="BU2952" s="66"/>
    </row>
    <row r="2953" spans="22:73" s="6" customFormat="1" x14ac:dyDescent="0.3">
      <c r="V2953" s="21"/>
      <c r="W2953" s="22"/>
      <c r="X2953" s="22"/>
      <c r="Y2953" s="22"/>
      <c r="Z2953" s="22"/>
      <c r="AA2953" s="22"/>
      <c r="AB2953" s="10"/>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C2953" s="10"/>
      <c r="BD2953" s="10"/>
      <c r="BE2953" s="10"/>
      <c r="BF2953" s="10"/>
      <c r="BG2953" s="10"/>
      <c r="BH2953" s="10"/>
      <c r="BI2953" s="10"/>
      <c r="BL2953" s="10"/>
      <c r="BM2953" s="10"/>
      <c r="BN2953" s="10"/>
      <c r="BO2953" s="10"/>
      <c r="BP2953" s="10"/>
      <c r="BQ2953" s="10"/>
      <c r="BR2953" s="10"/>
      <c r="BU2953" s="66"/>
    </row>
    <row r="2954" spans="22:73" s="6" customFormat="1" x14ac:dyDescent="0.3">
      <c r="V2954" s="21"/>
      <c r="W2954" s="22"/>
      <c r="X2954" s="22"/>
      <c r="Y2954" s="22"/>
      <c r="Z2954" s="22"/>
      <c r="AA2954" s="22"/>
      <c r="AB2954" s="10"/>
      <c r="AC2954" s="10"/>
      <c r="AD2954" s="10"/>
      <c r="AE2954" s="10"/>
      <c r="AF2954" s="10"/>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C2954" s="10"/>
      <c r="BD2954" s="10"/>
      <c r="BE2954" s="10"/>
      <c r="BF2954" s="10"/>
      <c r="BG2954" s="10"/>
      <c r="BH2954" s="10"/>
      <c r="BI2954" s="10"/>
      <c r="BL2954" s="10"/>
      <c r="BM2954" s="10"/>
      <c r="BN2954" s="10"/>
      <c r="BO2954" s="10"/>
      <c r="BP2954" s="10"/>
      <c r="BQ2954" s="10"/>
      <c r="BR2954" s="10"/>
      <c r="BU2954" s="66"/>
    </row>
    <row r="2955" spans="22:73" s="6" customFormat="1" x14ac:dyDescent="0.3">
      <c r="V2955" s="21"/>
      <c r="W2955" s="22"/>
      <c r="X2955" s="22"/>
      <c r="Y2955" s="22"/>
      <c r="Z2955" s="22"/>
      <c r="AA2955" s="22"/>
      <c r="AB2955" s="10"/>
      <c r="AC2955" s="10"/>
      <c r="AD2955" s="10"/>
      <c r="AE2955" s="10"/>
      <c r="AF2955" s="10"/>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C2955" s="10"/>
      <c r="BD2955" s="10"/>
      <c r="BE2955" s="10"/>
      <c r="BF2955" s="10"/>
      <c r="BG2955" s="10"/>
      <c r="BH2955" s="10"/>
      <c r="BI2955" s="10"/>
      <c r="BL2955" s="10"/>
      <c r="BM2955" s="10"/>
      <c r="BN2955" s="10"/>
      <c r="BO2955" s="10"/>
      <c r="BP2955" s="10"/>
      <c r="BQ2955" s="10"/>
      <c r="BR2955" s="10"/>
      <c r="BU2955" s="66"/>
    </row>
    <row r="2956" spans="22:73" s="6" customFormat="1" x14ac:dyDescent="0.3">
      <c r="V2956" s="21"/>
      <c r="W2956" s="22"/>
      <c r="X2956" s="22"/>
      <c r="Y2956" s="22"/>
      <c r="Z2956" s="22"/>
      <c r="AA2956" s="22"/>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C2956" s="10"/>
      <c r="BD2956" s="10"/>
      <c r="BE2956" s="10"/>
      <c r="BF2956" s="10"/>
      <c r="BG2956" s="10"/>
      <c r="BH2956" s="10"/>
      <c r="BI2956" s="10"/>
      <c r="BL2956" s="10"/>
      <c r="BM2956" s="10"/>
      <c r="BN2956" s="10"/>
      <c r="BO2956" s="10"/>
      <c r="BP2956" s="10"/>
      <c r="BQ2956" s="10"/>
      <c r="BR2956" s="10"/>
      <c r="BU2956" s="66"/>
    </row>
    <row r="2957" spans="22:73" s="6" customFormat="1" x14ac:dyDescent="0.3">
      <c r="V2957" s="21"/>
      <c r="W2957" s="22"/>
      <c r="X2957" s="22"/>
      <c r="Y2957" s="22"/>
      <c r="Z2957" s="22"/>
      <c r="AA2957" s="22"/>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C2957" s="10"/>
      <c r="BD2957" s="10"/>
      <c r="BE2957" s="10"/>
      <c r="BF2957" s="10"/>
      <c r="BG2957" s="10"/>
      <c r="BH2957" s="10"/>
      <c r="BI2957" s="10"/>
      <c r="BL2957" s="10"/>
      <c r="BM2957" s="10"/>
      <c r="BN2957" s="10"/>
      <c r="BO2957" s="10"/>
      <c r="BP2957" s="10"/>
      <c r="BQ2957" s="10"/>
      <c r="BR2957" s="10"/>
      <c r="BU2957" s="66"/>
    </row>
    <row r="2958" spans="22:73" s="6" customFormat="1" x14ac:dyDescent="0.3">
      <c r="V2958" s="21"/>
      <c r="W2958" s="22"/>
      <c r="X2958" s="22"/>
      <c r="Y2958" s="22"/>
      <c r="Z2958" s="22"/>
      <c r="AA2958" s="22"/>
      <c r="AB2958" s="10"/>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C2958" s="10"/>
      <c r="BD2958" s="10"/>
      <c r="BE2958" s="10"/>
      <c r="BF2958" s="10"/>
      <c r="BG2958" s="10"/>
      <c r="BH2958" s="10"/>
      <c r="BI2958" s="10"/>
      <c r="BL2958" s="10"/>
      <c r="BM2958" s="10"/>
      <c r="BN2958" s="10"/>
      <c r="BO2958" s="10"/>
      <c r="BP2958" s="10"/>
      <c r="BQ2958" s="10"/>
      <c r="BR2958" s="10"/>
      <c r="BU2958" s="66"/>
    </row>
    <row r="2959" spans="22:73" s="6" customFormat="1" x14ac:dyDescent="0.3">
      <c r="V2959" s="21"/>
      <c r="W2959" s="22"/>
      <c r="X2959" s="22"/>
      <c r="Y2959" s="22"/>
      <c r="Z2959" s="22"/>
      <c r="AA2959" s="22"/>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C2959" s="10"/>
      <c r="BD2959" s="10"/>
      <c r="BE2959" s="10"/>
      <c r="BF2959" s="10"/>
      <c r="BG2959" s="10"/>
      <c r="BH2959" s="10"/>
      <c r="BI2959" s="10"/>
      <c r="BL2959" s="10"/>
      <c r="BM2959" s="10"/>
      <c r="BN2959" s="10"/>
      <c r="BO2959" s="10"/>
      <c r="BP2959" s="10"/>
      <c r="BQ2959" s="10"/>
      <c r="BR2959" s="10"/>
      <c r="BU2959" s="66"/>
    </row>
    <row r="2960" spans="22:73" s="6" customFormat="1" x14ac:dyDescent="0.3">
      <c r="V2960" s="21"/>
      <c r="W2960" s="22"/>
      <c r="X2960" s="22"/>
      <c r="Y2960" s="22"/>
      <c r="Z2960" s="22"/>
      <c r="AA2960" s="22"/>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C2960" s="10"/>
      <c r="BD2960" s="10"/>
      <c r="BE2960" s="10"/>
      <c r="BF2960" s="10"/>
      <c r="BG2960" s="10"/>
      <c r="BH2960" s="10"/>
      <c r="BI2960" s="10"/>
      <c r="BL2960" s="10"/>
      <c r="BM2960" s="10"/>
      <c r="BN2960" s="10"/>
      <c r="BO2960" s="10"/>
      <c r="BP2960" s="10"/>
      <c r="BQ2960" s="10"/>
      <c r="BR2960" s="10"/>
      <c r="BU2960" s="66"/>
    </row>
    <row r="2961" spans="22:73" s="6" customFormat="1" x14ac:dyDescent="0.3">
      <c r="V2961" s="21"/>
      <c r="W2961" s="22"/>
      <c r="X2961" s="22"/>
      <c r="Y2961" s="22"/>
      <c r="Z2961" s="22"/>
      <c r="AA2961" s="22"/>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C2961" s="10"/>
      <c r="BD2961" s="10"/>
      <c r="BE2961" s="10"/>
      <c r="BF2961" s="10"/>
      <c r="BG2961" s="10"/>
      <c r="BH2961" s="10"/>
      <c r="BI2961" s="10"/>
      <c r="BL2961" s="10"/>
      <c r="BM2961" s="10"/>
      <c r="BN2961" s="10"/>
      <c r="BO2961" s="10"/>
      <c r="BP2961" s="10"/>
      <c r="BQ2961" s="10"/>
      <c r="BR2961" s="10"/>
      <c r="BU2961" s="66"/>
    </row>
    <row r="2962" spans="22:73" s="6" customFormat="1" x14ac:dyDescent="0.3">
      <c r="V2962" s="21"/>
      <c r="W2962" s="22"/>
      <c r="X2962" s="22"/>
      <c r="Y2962" s="22"/>
      <c r="Z2962" s="22"/>
      <c r="AA2962" s="22"/>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C2962" s="10"/>
      <c r="BD2962" s="10"/>
      <c r="BE2962" s="10"/>
      <c r="BF2962" s="10"/>
      <c r="BG2962" s="10"/>
      <c r="BH2962" s="10"/>
      <c r="BI2962" s="10"/>
      <c r="BL2962" s="10"/>
      <c r="BM2962" s="10"/>
      <c r="BN2962" s="10"/>
      <c r="BO2962" s="10"/>
      <c r="BP2962" s="10"/>
      <c r="BQ2962" s="10"/>
      <c r="BR2962" s="10"/>
      <c r="BU2962" s="66"/>
    </row>
    <row r="2963" spans="22:73" s="6" customFormat="1" x14ac:dyDescent="0.3">
      <c r="V2963" s="21"/>
      <c r="W2963" s="22"/>
      <c r="X2963" s="22"/>
      <c r="Y2963" s="22"/>
      <c r="Z2963" s="22"/>
      <c r="AA2963" s="22"/>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C2963" s="10"/>
      <c r="BD2963" s="10"/>
      <c r="BE2963" s="10"/>
      <c r="BF2963" s="10"/>
      <c r="BG2963" s="10"/>
      <c r="BH2963" s="10"/>
      <c r="BI2963" s="10"/>
      <c r="BL2963" s="10"/>
      <c r="BM2963" s="10"/>
      <c r="BN2963" s="10"/>
      <c r="BO2963" s="10"/>
      <c r="BP2963" s="10"/>
      <c r="BQ2963" s="10"/>
      <c r="BR2963" s="10"/>
      <c r="BU2963" s="66"/>
    </row>
    <row r="2964" spans="22:73" s="6" customFormat="1" x14ac:dyDescent="0.3">
      <c r="V2964" s="21"/>
      <c r="W2964" s="22"/>
      <c r="X2964" s="22"/>
      <c r="Y2964" s="22"/>
      <c r="Z2964" s="22"/>
      <c r="AA2964" s="22"/>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C2964" s="10"/>
      <c r="BD2964" s="10"/>
      <c r="BE2964" s="10"/>
      <c r="BF2964" s="10"/>
      <c r="BG2964" s="10"/>
      <c r="BH2964" s="10"/>
      <c r="BI2964" s="10"/>
      <c r="BL2964" s="10"/>
      <c r="BM2964" s="10"/>
      <c r="BN2964" s="10"/>
      <c r="BO2964" s="10"/>
      <c r="BP2964" s="10"/>
      <c r="BQ2964" s="10"/>
      <c r="BR2964" s="10"/>
      <c r="BU2964" s="66"/>
    </row>
    <row r="2965" spans="22:73" s="6" customFormat="1" x14ac:dyDescent="0.3">
      <c r="V2965" s="21"/>
      <c r="W2965" s="22"/>
      <c r="X2965" s="22"/>
      <c r="Y2965" s="22"/>
      <c r="Z2965" s="22"/>
      <c r="AA2965" s="22"/>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C2965" s="10"/>
      <c r="BD2965" s="10"/>
      <c r="BE2965" s="10"/>
      <c r="BF2965" s="10"/>
      <c r="BG2965" s="10"/>
      <c r="BH2965" s="10"/>
      <c r="BI2965" s="10"/>
      <c r="BL2965" s="10"/>
      <c r="BM2965" s="10"/>
      <c r="BN2965" s="10"/>
      <c r="BO2965" s="10"/>
      <c r="BP2965" s="10"/>
      <c r="BQ2965" s="10"/>
      <c r="BR2965" s="10"/>
      <c r="BU2965" s="66"/>
    </row>
    <row r="2966" spans="22:73" s="6" customFormat="1" x14ac:dyDescent="0.3">
      <c r="V2966" s="21"/>
      <c r="W2966" s="22"/>
      <c r="X2966" s="22"/>
      <c r="Y2966" s="22"/>
      <c r="Z2966" s="22"/>
      <c r="AA2966" s="22"/>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C2966" s="10"/>
      <c r="BD2966" s="10"/>
      <c r="BE2966" s="10"/>
      <c r="BF2966" s="10"/>
      <c r="BG2966" s="10"/>
      <c r="BH2966" s="10"/>
      <c r="BI2966" s="10"/>
      <c r="BL2966" s="10"/>
      <c r="BM2966" s="10"/>
      <c r="BN2966" s="10"/>
      <c r="BO2966" s="10"/>
      <c r="BP2966" s="10"/>
      <c r="BQ2966" s="10"/>
      <c r="BR2966" s="10"/>
      <c r="BU2966" s="66"/>
    </row>
    <row r="2967" spans="22:73" s="6" customFormat="1" x14ac:dyDescent="0.3">
      <c r="V2967" s="21"/>
      <c r="W2967" s="22"/>
      <c r="X2967" s="22"/>
      <c r="Y2967" s="22"/>
      <c r="Z2967" s="22"/>
      <c r="AA2967" s="22"/>
      <c r="AB2967" s="10"/>
      <c r="AC2967" s="10"/>
      <c r="AD2967" s="10"/>
      <c r="AE2967" s="10"/>
      <c r="AF2967" s="10"/>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C2967" s="10"/>
      <c r="BD2967" s="10"/>
      <c r="BE2967" s="10"/>
      <c r="BF2967" s="10"/>
      <c r="BG2967" s="10"/>
      <c r="BH2967" s="10"/>
      <c r="BI2967" s="10"/>
      <c r="BL2967" s="10"/>
      <c r="BM2967" s="10"/>
      <c r="BN2967" s="10"/>
      <c r="BO2967" s="10"/>
      <c r="BP2967" s="10"/>
      <c r="BQ2967" s="10"/>
      <c r="BR2967" s="10"/>
      <c r="BU2967" s="66"/>
    </row>
    <row r="2968" spans="22:73" s="6" customFormat="1" x14ac:dyDescent="0.3">
      <c r="V2968" s="21"/>
      <c r="W2968" s="22"/>
      <c r="X2968" s="22"/>
      <c r="Y2968" s="22"/>
      <c r="Z2968" s="22"/>
      <c r="AA2968" s="22"/>
      <c r="AB2968" s="10"/>
      <c r="AC2968" s="10"/>
      <c r="AD2968" s="10"/>
      <c r="AE2968" s="10"/>
      <c r="AF2968" s="10"/>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C2968" s="10"/>
      <c r="BD2968" s="10"/>
      <c r="BE2968" s="10"/>
      <c r="BF2968" s="10"/>
      <c r="BG2968" s="10"/>
      <c r="BH2968" s="10"/>
      <c r="BI2968" s="10"/>
      <c r="BL2968" s="10"/>
      <c r="BM2968" s="10"/>
      <c r="BN2968" s="10"/>
      <c r="BO2968" s="10"/>
      <c r="BP2968" s="10"/>
      <c r="BQ2968" s="10"/>
      <c r="BR2968" s="10"/>
      <c r="BU2968" s="66"/>
    </row>
    <row r="2969" spans="22:73" s="6" customFormat="1" x14ac:dyDescent="0.3">
      <c r="V2969" s="21"/>
      <c r="W2969" s="22"/>
      <c r="X2969" s="22"/>
      <c r="Y2969" s="22"/>
      <c r="Z2969" s="22"/>
      <c r="AA2969" s="22"/>
      <c r="AB2969" s="10"/>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C2969" s="10"/>
      <c r="BD2969" s="10"/>
      <c r="BE2969" s="10"/>
      <c r="BF2969" s="10"/>
      <c r="BG2969" s="10"/>
      <c r="BH2969" s="10"/>
      <c r="BI2969" s="10"/>
      <c r="BL2969" s="10"/>
      <c r="BM2969" s="10"/>
      <c r="BN2969" s="10"/>
      <c r="BO2969" s="10"/>
      <c r="BP2969" s="10"/>
      <c r="BQ2969" s="10"/>
      <c r="BR2969" s="10"/>
      <c r="BU2969" s="66"/>
    </row>
    <row r="2970" spans="22:73" s="6" customFormat="1" x14ac:dyDescent="0.3">
      <c r="V2970" s="21"/>
      <c r="W2970" s="22"/>
      <c r="X2970" s="22"/>
      <c r="Y2970" s="22"/>
      <c r="Z2970" s="22"/>
      <c r="AA2970" s="22"/>
      <c r="AB2970" s="10"/>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C2970" s="10"/>
      <c r="BD2970" s="10"/>
      <c r="BE2970" s="10"/>
      <c r="BF2970" s="10"/>
      <c r="BG2970" s="10"/>
      <c r="BH2970" s="10"/>
      <c r="BI2970" s="10"/>
      <c r="BL2970" s="10"/>
      <c r="BM2970" s="10"/>
      <c r="BN2970" s="10"/>
      <c r="BO2970" s="10"/>
      <c r="BP2970" s="10"/>
      <c r="BQ2970" s="10"/>
      <c r="BR2970" s="10"/>
      <c r="BU2970" s="66"/>
    </row>
    <row r="2971" spans="22:73" s="6" customFormat="1" x14ac:dyDescent="0.3">
      <c r="V2971" s="21"/>
      <c r="W2971" s="22"/>
      <c r="X2971" s="22"/>
      <c r="Y2971" s="22"/>
      <c r="Z2971" s="22"/>
      <c r="AA2971" s="22"/>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C2971" s="10"/>
      <c r="BD2971" s="10"/>
      <c r="BE2971" s="10"/>
      <c r="BF2971" s="10"/>
      <c r="BG2971" s="10"/>
      <c r="BH2971" s="10"/>
      <c r="BI2971" s="10"/>
      <c r="BL2971" s="10"/>
      <c r="BM2971" s="10"/>
      <c r="BN2971" s="10"/>
      <c r="BO2971" s="10"/>
      <c r="BP2971" s="10"/>
      <c r="BQ2971" s="10"/>
      <c r="BR2971" s="10"/>
      <c r="BU2971" s="66"/>
    </row>
    <row r="2972" spans="22:73" s="6" customFormat="1" x14ac:dyDescent="0.3">
      <c r="V2972" s="21"/>
      <c r="W2972" s="22"/>
      <c r="X2972" s="22"/>
      <c r="Y2972" s="22"/>
      <c r="Z2972" s="22"/>
      <c r="AA2972" s="22"/>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C2972" s="10"/>
      <c r="BD2972" s="10"/>
      <c r="BE2972" s="10"/>
      <c r="BF2972" s="10"/>
      <c r="BG2972" s="10"/>
      <c r="BH2972" s="10"/>
      <c r="BI2972" s="10"/>
      <c r="BL2972" s="10"/>
      <c r="BM2972" s="10"/>
      <c r="BN2972" s="10"/>
      <c r="BO2972" s="10"/>
      <c r="BP2972" s="10"/>
      <c r="BQ2972" s="10"/>
      <c r="BR2972" s="10"/>
      <c r="BU2972" s="66"/>
    </row>
    <row r="2973" spans="22:73" s="6" customFormat="1" x14ac:dyDescent="0.3">
      <c r="V2973" s="21"/>
      <c r="W2973" s="22"/>
      <c r="X2973" s="22"/>
      <c r="Y2973" s="22"/>
      <c r="Z2973" s="22"/>
      <c r="AA2973" s="22"/>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C2973" s="10"/>
      <c r="BD2973" s="10"/>
      <c r="BE2973" s="10"/>
      <c r="BF2973" s="10"/>
      <c r="BG2973" s="10"/>
      <c r="BH2973" s="10"/>
      <c r="BI2973" s="10"/>
      <c r="BL2973" s="10"/>
      <c r="BM2973" s="10"/>
      <c r="BN2973" s="10"/>
      <c r="BO2973" s="10"/>
      <c r="BP2973" s="10"/>
      <c r="BQ2973" s="10"/>
      <c r="BR2973" s="10"/>
      <c r="BU2973" s="66"/>
    </row>
    <row r="2974" spans="22:73" s="6" customFormat="1" x14ac:dyDescent="0.3">
      <c r="V2974" s="21"/>
      <c r="W2974" s="22"/>
      <c r="X2974" s="22"/>
      <c r="Y2974" s="22"/>
      <c r="Z2974" s="22"/>
      <c r="AA2974" s="22"/>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C2974" s="10"/>
      <c r="BD2974" s="10"/>
      <c r="BE2974" s="10"/>
      <c r="BF2974" s="10"/>
      <c r="BG2974" s="10"/>
      <c r="BH2974" s="10"/>
      <c r="BI2974" s="10"/>
      <c r="BL2974" s="10"/>
      <c r="BM2974" s="10"/>
      <c r="BN2974" s="10"/>
      <c r="BO2974" s="10"/>
      <c r="BP2974" s="10"/>
      <c r="BQ2974" s="10"/>
      <c r="BR2974" s="10"/>
      <c r="BU2974" s="66"/>
    </row>
    <row r="2975" spans="22:73" s="6" customFormat="1" x14ac:dyDescent="0.3">
      <c r="V2975" s="21"/>
      <c r="W2975" s="22"/>
      <c r="X2975" s="22"/>
      <c r="Y2975" s="22"/>
      <c r="Z2975" s="22"/>
      <c r="AA2975" s="22"/>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C2975" s="10"/>
      <c r="BD2975" s="10"/>
      <c r="BE2975" s="10"/>
      <c r="BF2975" s="10"/>
      <c r="BG2975" s="10"/>
      <c r="BH2975" s="10"/>
      <c r="BI2975" s="10"/>
      <c r="BL2975" s="10"/>
      <c r="BM2975" s="10"/>
      <c r="BN2975" s="10"/>
      <c r="BO2975" s="10"/>
      <c r="BP2975" s="10"/>
      <c r="BQ2975" s="10"/>
      <c r="BR2975" s="10"/>
      <c r="BU2975" s="66"/>
    </row>
    <row r="2976" spans="22:73" s="6" customFormat="1" x14ac:dyDescent="0.3">
      <c r="V2976" s="21"/>
      <c r="W2976" s="22"/>
      <c r="X2976" s="22"/>
      <c r="Y2976" s="22"/>
      <c r="Z2976" s="22"/>
      <c r="AA2976" s="22"/>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C2976" s="10"/>
      <c r="BD2976" s="10"/>
      <c r="BE2976" s="10"/>
      <c r="BF2976" s="10"/>
      <c r="BG2976" s="10"/>
      <c r="BH2976" s="10"/>
      <c r="BI2976" s="10"/>
      <c r="BL2976" s="10"/>
      <c r="BM2976" s="10"/>
      <c r="BN2976" s="10"/>
      <c r="BO2976" s="10"/>
      <c r="BP2976" s="10"/>
      <c r="BQ2976" s="10"/>
      <c r="BR2976" s="10"/>
      <c r="BU2976" s="66"/>
    </row>
    <row r="2977" spans="22:73" s="6" customFormat="1" x14ac:dyDescent="0.3">
      <c r="V2977" s="21"/>
      <c r="W2977" s="22"/>
      <c r="X2977" s="22"/>
      <c r="Y2977" s="22"/>
      <c r="Z2977" s="22"/>
      <c r="AA2977" s="22"/>
      <c r="AB2977" s="10"/>
      <c r="AC2977" s="10"/>
      <c r="AD2977" s="10"/>
      <c r="AE2977" s="10"/>
      <c r="AF2977" s="10"/>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C2977" s="10"/>
      <c r="BD2977" s="10"/>
      <c r="BE2977" s="10"/>
      <c r="BF2977" s="10"/>
      <c r="BG2977" s="10"/>
      <c r="BH2977" s="10"/>
      <c r="BI2977" s="10"/>
      <c r="BL2977" s="10"/>
      <c r="BM2977" s="10"/>
      <c r="BN2977" s="10"/>
      <c r="BO2977" s="10"/>
      <c r="BP2977" s="10"/>
      <c r="BQ2977" s="10"/>
      <c r="BR2977" s="10"/>
      <c r="BU2977" s="66"/>
    </row>
    <row r="2978" spans="22:73" s="6" customFormat="1" x14ac:dyDescent="0.3">
      <c r="V2978" s="21"/>
      <c r="W2978" s="22"/>
      <c r="X2978" s="22"/>
      <c r="Y2978" s="22"/>
      <c r="Z2978" s="22"/>
      <c r="AA2978" s="22"/>
      <c r="AB2978" s="10"/>
      <c r="AC2978" s="10"/>
      <c r="AD2978" s="10"/>
      <c r="AE2978" s="10"/>
      <c r="AF2978" s="10"/>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C2978" s="10"/>
      <c r="BD2978" s="10"/>
      <c r="BE2978" s="10"/>
      <c r="BF2978" s="10"/>
      <c r="BG2978" s="10"/>
      <c r="BH2978" s="10"/>
      <c r="BI2978" s="10"/>
      <c r="BL2978" s="10"/>
      <c r="BM2978" s="10"/>
      <c r="BN2978" s="10"/>
      <c r="BO2978" s="10"/>
      <c r="BP2978" s="10"/>
      <c r="BQ2978" s="10"/>
      <c r="BR2978" s="10"/>
      <c r="BU2978" s="66"/>
    </row>
    <row r="2979" spans="22:73" s="6" customFormat="1" x14ac:dyDescent="0.3">
      <c r="V2979" s="21"/>
      <c r="W2979" s="22"/>
      <c r="X2979" s="22"/>
      <c r="Y2979" s="22"/>
      <c r="Z2979" s="22"/>
      <c r="AA2979" s="22"/>
      <c r="AB2979" s="10"/>
      <c r="AC2979" s="10"/>
      <c r="AD2979" s="10"/>
      <c r="AE2979" s="10"/>
      <c r="AF2979" s="10"/>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C2979" s="10"/>
      <c r="BD2979" s="10"/>
      <c r="BE2979" s="10"/>
      <c r="BF2979" s="10"/>
      <c r="BG2979" s="10"/>
      <c r="BH2979" s="10"/>
      <c r="BI2979" s="10"/>
      <c r="BL2979" s="10"/>
      <c r="BM2979" s="10"/>
      <c r="BN2979" s="10"/>
      <c r="BO2979" s="10"/>
      <c r="BP2979" s="10"/>
      <c r="BQ2979" s="10"/>
      <c r="BR2979" s="10"/>
      <c r="BU2979" s="66"/>
    </row>
    <row r="2980" spans="22:73" s="6" customFormat="1" x14ac:dyDescent="0.3">
      <c r="V2980" s="21"/>
      <c r="W2980" s="22"/>
      <c r="X2980" s="22"/>
      <c r="Y2980" s="22"/>
      <c r="Z2980" s="22"/>
      <c r="AA2980" s="22"/>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C2980" s="10"/>
      <c r="BD2980" s="10"/>
      <c r="BE2980" s="10"/>
      <c r="BF2980" s="10"/>
      <c r="BG2980" s="10"/>
      <c r="BH2980" s="10"/>
      <c r="BI2980" s="10"/>
      <c r="BL2980" s="10"/>
      <c r="BM2980" s="10"/>
      <c r="BN2980" s="10"/>
      <c r="BO2980" s="10"/>
      <c r="BP2980" s="10"/>
      <c r="BQ2980" s="10"/>
      <c r="BR2980" s="10"/>
      <c r="BU2980" s="66"/>
    </row>
    <row r="2981" spans="22:73" s="6" customFormat="1" x14ac:dyDescent="0.3">
      <c r="V2981" s="21"/>
      <c r="W2981" s="22"/>
      <c r="X2981" s="22"/>
      <c r="Y2981" s="22"/>
      <c r="Z2981" s="22"/>
      <c r="AA2981" s="22"/>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C2981" s="10"/>
      <c r="BD2981" s="10"/>
      <c r="BE2981" s="10"/>
      <c r="BF2981" s="10"/>
      <c r="BG2981" s="10"/>
      <c r="BH2981" s="10"/>
      <c r="BI2981" s="10"/>
      <c r="BL2981" s="10"/>
      <c r="BM2981" s="10"/>
      <c r="BN2981" s="10"/>
      <c r="BO2981" s="10"/>
      <c r="BP2981" s="10"/>
      <c r="BQ2981" s="10"/>
      <c r="BR2981" s="10"/>
      <c r="BU2981" s="66"/>
    </row>
    <row r="2982" spans="22:73" s="6" customFormat="1" x14ac:dyDescent="0.3">
      <c r="V2982" s="21"/>
      <c r="W2982" s="22"/>
      <c r="X2982" s="22"/>
      <c r="Y2982" s="22"/>
      <c r="Z2982" s="22"/>
      <c r="AA2982" s="22"/>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C2982" s="10"/>
      <c r="BD2982" s="10"/>
      <c r="BE2982" s="10"/>
      <c r="BF2982" s="10"/>
      <c r="BG2982" s="10"/>
      <c r="BH2982" s="10"/>
      <c r="BI2982" s="10"/>
      <c r="BL2982" s="10"/>
      <c r="BM2982" s="10"/>
      <c r="BN2982" s="10"/>
      <c r="BO2982" s="10"/>
      <c r="BP2982" s="10"/>
      <c r="BQ2982" s="10"/>
      <c r="BR2982" s="10"/>
      <c r="BU2982" s="66"/>
    </row>
    <row r="2983" spans="22:73" s="6" customFormat="1" x14ac:dyDescent="0.3">
      <c r="V2983" s="21"/>
      <c r="W2983" s="22"/>
      <c r="X2983" s="22"/>
      <c r="Y2983" s="22"/>
      <c r="Z2983" s="22"/>
      <c r="AA2983" s="22"/>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C2983" s="10"/>
      <c r="BD2983" s="10"/>
      <c r="BE2983" s="10"/>
      <c r="BF2983" s="10"/>
      <c r="BG2983" s="10"/>
      <c r="BH2983" s="10"/>
      <c r="BI2983" s="10"/>
      <c r="BL2983" s="10"/>
      <c r="BM2983" s="10"/>
      <c r="BN2983" s="10"/>
      <c r="BO2983" s="10"/>
      <c r="BP2983" s="10"/>
      <c r="BQ2983" s="10"/>
      <c r="BR2983" s="10"/>
      <c r="BU2983" s="66"/>
    </row>
    <row r="2984" spans="22:73" s="6" customFormat="1" x14ac:dyDescent="0.3">
      <c r="V2984" s="21"/>
      <c r="W2984" s="22"/>
      <c r="X2984" s="22"/>
      <c r="Y2984" s="22"/>
      <c r="Z2984" s="22"/>
      <c r="AA2984" s="22"/>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C2984" s="10"/>
      <c r="BD2984" s="10"/>
      <c r="BE2984" s="10"/>
      <c r="BF2984" s="10"/>
      <c r="BG2984" s="10"/>
      <c r="BH2984" s="10"/>
      <c r="BI2984" s="10"/>
      <c r="BL2984" s="10"/>
      <c r="BM2984" s="10"/>
      <c r="BN2984" s="10"/>
      <c r="BO2984" s="10"/>
      <c r="BP2984" s="10"/>
      <c r="BQ2984" s="10"/>
      <c r="BR2984" s="10"/>
      <c r="BU2984" s="66"/>
    </row>
    <row r="2985" spans="22:73" s="6" customFormat="1" x14ac:dyDescent="0.3">
      <c r="V2985" s="21"/>
      <c r="W2985" s="22"/>
      <c r="X2985" s="22"/>
      <c r="Y2985" s="22"/>
      <c r="Z2985" s="22"/>
      <c r="AA2985" s="22"/>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C2985" s="10"/>
      <c r="BD2985" s="10"/>
      <c r="BE2985" s="10"/>
      <c r="BF2985" s="10"/>
      <c r="BG2985" s="10"/>
      <c r="BH2985" s="10"/>
      <c r="BI2985" s="10"/>
      <c r="BL2985" s="10"/>
      <c r="BM2985" s="10"/>
      <c r="BN2985" s="10"/>
      <c r="BO2985" s="10"/>
      <c r="BP2985" s="10"/>
      <c r="BQ2985" s="10"/>
      <c r="BR2985" s="10"/>
      <c r="BU2985" s="66"/>
    </row>
    <row r="2986" spans="22:73" s="6" customFormat="1" x14ac:dyDescent="0.3">
      <c r="V2986" s="21"/>
      <c r="W2986" s="22"/>
      <c r="X2986" s="22"/>
      <c r="Y2986" s="22"/>
      <c r="Z2986" s="22"/>
      <c r="AA2986" s="22"/>
      <c r="AB2986" s="10"/>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C2986" s="10"/>
      <c r="BD2986" s="10"/>
      <c r="BE2986" s="10"/>
      <c r="BF2986" s="10"/>
      <c r="BG2986" s="10"/>
      <c r="BH2986" s="10"/>
      <c r="BI2986" s="10"/>
      <c r="BL2986" s="10"/>
      <c r="BM2986" s="10"/>
      <c r="BN2986" s="10"/>
      <c r="BO2986" s="10"/>
      <c r="BP2986" s="10"/>
      <c r="BQ2986" s="10"/>
      <c r="BR2986" s="10"/>
      <c r="BU2986" s="66"/>
    </row>
    <row r="2987" spans="22:73" s="6" customFormat="1" x14ac:dyDescent="0.3">
      <c r="V2987" s="21"/>
      <c r="W2987" s="22"/>
      <c r="X2987" s="22"/>
      <c r="Y2987" s="22"/>
      <c r="Z2987" s="22"/>
      <c r="AA2987" s="22"/>
      <c r="AB2987" s="10"/>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C2987" s="10"/>
      <c r="BD2987" s="10"/>
      <c r="BE2987" s="10"/>
      <c r="BF2987" s="10"/>
      <c r="BG2987" s="10"/>
      <c r="BH2987" s="10"/>
      <c r="BI2987" s="10"/>
      <c r="BL2987" s="10"/>
      <c r="BM2987" s="10"/>
      <c r="BN2987" s="10"/>
      <c r="BO2987" s="10"/>
      <c r="BP2987" s="10"/>
      <c r="BQ2987" s="10"/>
      <c r="BR2987" s="10"/>
      <c r="BU2987" s="66"/>
    </row>
    <row r="2988" spans="22:73" s="6" customFormat="1" x14ac:dyDescent="0.3">
      <c r="V2988" s="21"/>
      <c r="W2988" s="22"/>
      <c r="X2988" s="22"/>
      <c r="Y2988" s="22"/>
      <c r="Z2988" s="22"/>
      <c r="AA2988" s="22"/>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C2988" s="10"/>
      <c r="BD2988" s="10"/>
      <c r="BE2988" s="10"/>
      <c r="BF2988" s="10"/>
      <c r="BG2988" s="10"/>
      <c r="BH2988" s="10"/>
      <c r="BI2988" s="10"/>
      <c r="BL2988" s="10"/>
      <c r="BM2988" s="10"/>
      <c r="BN2988" s="10"/>
      <c r="BO2988" s="10"/>
      <c r="BP2988" s="10"/>
      <c r="BQ2988" s="10"/>
      <c r="BR2988" s="10"/>
      <c r="BU2988" s="66"/>
    </row>
    <row r="2989" spans="22:73" s="6" customFormat="1" x14ac:dyDescent="0.3">
      <c r="V2989" s="21"/>
      <c r="W2989" s="22"/>
      <c r="X2989" s="22"/>
      <c r="Y2989" s="22"/>
      <c r="Z2989" s="22"/>
      <c r="AA2989" s="22"/>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C2989" s="10"/>
      <c r="BD2989" s="10"/>
      <c r="BE2989" s="10"/>
      <c r="BF2989" s="10"/>
      <c r="BG2989" s="10"/>
      <c r="BH2989" s="10"/>
      <c r="BI2989" s="10"/>
      <c r="BL2989" s="10"/>
      <c r="BM2989" s="10"/>
      <c r="BN2989" s="10"/>
      <c r="BO2989" s="10"/>
      <c r="BP2989" s="10"/>
      <c r="BQ2989" s="10"/>
      <c r="BR2989" s="10"/>
      <c r="BU2989" s="66"/>
    </row>
    <row r="2990" spans="22:73" s="6" customFormat="1" x14ac:dyDescent="0.3">
      <c r="V2990" s="21"/>
      <c r="W2990" s="22"/>
      <c r="X2990" s="22"/>
      <c r="Y2990" s="22"/>
      <c r="Z2990" s="22"/>
      <c r="AA2990" s="22"/>
      <c r="AB2990" s="10"/>
      <c r="AC2990" s="10"/>
      <c r="AD2990" s="10"/>
      <c r="AE2990" s="10"/>
      <c r="AF2990" s="10"/>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C2990" s="10"/>
      <c r="BD2990" s="10"/>
      <c r="BE2990" s="10"/>
      <c r="BF2990" s="10"/>
      <c r="BG2990" s="10"/>
      <c r="BH2990" s="10"/>
      <c r="BI2990" s="10"/>
      <c r="BL2990" s="10"/>
      <c r="BM2990" s="10"/>
      <c r="BN2990" s="10"/>
      <c r="BO2990" s="10"/>
      <c r="BP2990" s="10"/>
      <c r="BQ2990" s="10"/>
      <c r="BR2990" s="10"/>
      <c r="BU2990" s="66"/>
    </row>
    <row r="2991" spans="22:73" s="6" customFormat="1" x14ac:dyDescent="0.3">
      <c r="V2991" s="21"/>
      <c r="W2991" s="22"/>
      <c r="X2991" s="22"/>
      <c r="Y2991" s="22"/>
      <c r="Z2991" s="22"/>
      <c r="AA2991" s="22"/>
      <c r="AB2991" s="10"/>
      <c r="AC2991" s="10"/>
      <c r="AD2991" s="10"/>
      <c r="AE2991" s="10"/>
      <c r="AF2991" s="10"/>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C2991" s="10"/>
      <c r="BD2991" s="10"/>
      <c r="BE2991" s="10"/>
      <c r="BF2991" s="10"/>
      <c r="BG2991" s="10"/>
      <c r="BH2991" s="10"/>
      <c r="BI2991" s="10"/>
      <c r="BL2991" s="10"/>
      <c r="BM2991" s="10"/>
      <c r="BN2991" s="10"/>
      <c r="BO2991" s="10"/>
      <c r="BP2991" s="10"/>
      <c r="BQ2991" s="10"/>
      <c r="BR2991" s="10"/>
      <c r="BU2991" s="66"/>
    </row>
    <row r="2992" spans="22:73" s="6" customFormat="1" x14ac:dyDescent="0.3">
      <c r="V2992" s="21"/>
      <c r="W2992" s="22"/>
      <c r="X2992" s="22"/>
      <c r="Y2992" s="22"/>
      <c r="Z2992" s="22"/>
      <c r="AA2992" s="22"/>
      <c r="AB2992" s="10"/>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C2992" s="10"/>
      <c r="BD2992" s="10"/>
      <c r="BE2992" s="10"/>
      <c r="BF2992" s="10"/>
      <c r="BG2992" s="10"/>
      <c r="BH2992" s="10"/>
      <c r="BI2992" s="10"/>
      <c r="BL2992" s="10"/>
      <c r="BM2992" s="10"/>
      <c r="BN2992" s="10"/>
      <c r="BO2992" s="10"/>
      <c r="BP2992" s="10"/>
      <c r="BQ2992" s="10"/>
      <c r="BR2992" s="10"/>
      <c r="BU2992" s="66"/>
    </row>
    <row r="2993" spans="22:73" s="6" customFormat="1" x14ac:dyDescent="0.3">
      <c r="V2993" s="21"/>
      <c r="W2993" s="22"/>
      <c r="X2993" s="22"/>
      <c r="Y2993" s="22"/>
      <c r="Z2993" s="22"/>
      <c r="AA2993" s="22"/>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C2993" s="10"/>
      <c r="BD2993" s="10"/>
      <c r="BE2993" s="10"/>
      <c r="BF2993" s="10"/>
      <c r="BG2993" s="10"/>
      <c r="BH2993" s="10"/>
      <c r="BI2993" s="10"/>
      <c r="BL2993" s="10"/>
      <c r="BM2993" s="10"/>
      <c r="BN2993" s="10"/>
      <c r="BO2993" s="10"/>
      <c r="BP2993" s="10"/>
      <c r="BQ2993" s="10"/>
      <c r="BR2993" s="10"/>
      <c r="BU2993" s="66"/>
    </row>
    <row r="2994" spans="22:73" s="6" customFormat="1" x14ac:dyDescent="0.3">
      <c r="V2994" s="21"/>
      <c r="W2994" s="22"/>
      <c r="X2994" s="22"/>
      <c r="Y2994" s="22"/>
      <c r="Z2994" s="22"/>
      <c r="AA2994" s="22"/>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C2994" s="10"/>
      <c r="BD2994" s="10"/>
      <c r="BE2994" s="10"/>
      <c r="BF2994" s="10"/>
      <c r="BG2994" s="10"/>
      <c r="BH2994" s="10"/>
      <c r="BI2994" s="10"/>
      <c r="BL2994" s="10"/>
      <c r="BM2994" s="10"/>
      <c r="BN2994" s="10"/>
      <c r="BO2994" s="10"/>
      <c r="BP2994" s="10"/>
      <c r="BQ2994" s="10"/>
      <c r="BR2994" s="10"/>
      <c r="BU2994" s="66"/>
    </row>
    <row r="2995" spans="22:73" s="6" customFormat="1" x14ac:dyDescent="0.3">
      <c r="V2995" s="21"/>
      <c r="W2995" s="22"/>
      <c r="X2995" s="22"/>
      <c r="Y2995" s="22"/>
      <c r="Z2995" s="22"/>
      <c r="AA2995" s="22"/>
      <c r="AB2995" s="10"/>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C2995" s="10"/>
      <c r="BD2995" s="10"/>
      <c r="BE2995" s="10"/>
      <c r="BF2995" s="10"/>
      <c r="BG2995" s="10"/>
      <c r="BH2995" s="10"/>
      <c r="BI2995" s="10"/>
      <c r="BL2995" s="10"/>
      <c r="BM2995" s="10"/>
      <c r="BN2995" s="10"/>
      <c r="BO2995" s="10"/>
      <c r="BP2995" s="10"/>
      <c r="BQ2995" s="10"/>
      <c r="BR2995" s="10"/>
      <c r="BU2995" s="66"/>
    </row>
    <row r="2996" spans="22:73" s="6" customFormat="1" x14ac:dyDescent="0.3">
      <c r="V2996" s="21"/>
      <c r="W2996" s="22"/>
      <c r="X2996" s="22"/>
      <c r="Y2996" s="22"/>
      <c r="Z2996" s="22"/>
      <c r="AA2996" s="22"/>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C2996" s="10"/>
      <c r="BD2996" s="10"/>
      <c r="BE2996" s="10"/>
      <c r="BF2996" s="10"/>
      <c r="BG2996" s="10"/>
      <c r="BH2996" s="10"/>
      <c r="BI2996" s="10"/>
      <c r="BL2996" s="10"/>
      <c r="BM2996" s="10"/>
      <c r="BN2996" s="10"/>
      <c r="BO2996" s="10"/>
      <c r="BP2996" s="10"/>
      <c r="BQ2996" s="10"/>
      <c r="BR2996" s="10"/>
      <c r="BU2996" s="66"/>
    </row>
    <row r="2997" spans="22:73" s="6" customFormat="1" x14ac:dyDescent="0.3">
      <c r="V2997" s="21"/>
      <c r="W2997" s="22"/>
      <c r="X2997" s="22"/>
      <c r="Y2997" s="22"/>
      <c r="Z2997" s="22"/>
      <c r="AA2997" s="22"/>
      <c r="AB2997" s="10"/>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C2997" s="10"/>
      <c r="BD2997" s="10"/>
      <c r="BE2997" s="10"/>
      <c r="BF2997" s="10"/>
      <c r="BG2997" s="10"/>
      <c r="BH2997" s="10"/>
      <c r="BI2997" s="10"/>
      <c r="BL2997" s="10"/>
      <c r="BM2997" s="10"/>
      <c r="BN2997" s="10"/>
      <c r="BO2997" s="10"/>
      <c r="BP2997" s="10"/>
      <c r="BQ2997" s="10"/>
      <c r="BR2997" s="10"/>
      <c r="BU2997" s="66"/>
    </row>
    <row r="2998" spans="22:73" s="6" customFormat="1" x14ac:dyDescent="0.3">
      <c r="V2998" s="21"/>
      <c r="W2998" s="22"/>
      <c r="X2998" s="22"/>
      <c r="Y2998" s="22"/>
      <c r="Z2998" s="22"/>
      <c r="AA2998" s="22"/>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C2998" s="10"/>
      <c r="BD2998" s="10"/>
      <c r="BE2998" s="10"/>
      <c r="BF2998" s="10"/>
      <c r="BG2998" s="10"/>
      <c r="BH2998" s="10"/>
      <c r="BI2998" s="10"/>
      <c r="BL2998" s="10"/>
      <c r="BM2998" s="10"/>
      <c r="BN2998" s="10"/>
      <c r="BO2998" s="10"/>
      <c r="BP2998" s="10"/>
      <c r="BQ2998" s="10"/>
      <c r="BR2998" s="10"/>
      <c r="BU2998" s="66"/>
    </row>
    <row r="2999" spans="22:73" s="6" customFormat="1" x14ac:dyDescent="0.3">
      <c r="V2999" s="21"/>
      <c r="W2999" s="22"/>
      <c r="X2999" s="22"/>
      <c r="Y2999" s="22"/>
      <c r="Z2999" s="22"/>
      <c r="AA2999" s="22"/>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C2999" s="10"/>
      <c r="BD2999" s="10"/>
      <c r="BE2999" s="10"/>
      <c r="BF2999" s="10"/>
      <c r="BG2999" s="10"/>
      <c r="BH2999" s="10"/>
      <c r="BI2999" s="10"/>
      <c r="BL2999" s="10"/>
      <c r="BM2999" s="10"/>
      <c r="BN2999" s="10"/>
      <c r="BO2999" s="10"/>
      <c r="BP2999" s="10"/>
      <c r="BQ2999" s="10"/>
      <c r="BR2999" s="10"/>
      <c r="BU2999" s="66"/>
    </row>
    <row r="3000" spans="22:73" s="6" customFormat="1" x14ac:dyDescent="0.3">
      <c r="V3000" s="21"/>
      <c r="W3000" s="22"/>
      <c r="X3000" s="22"/>
      <c r="Y3000" s="22"/>
      <c r="Z3000" s="22"/>
      <c r="AA3000" s="22"/>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C3000" s="10"/>
      <c r="BD3000" s="10"/>
      <c r="BE3000" s="10"/>
      <c r="BF3000" s="10"/>
      <c r="BG3000" s="10"/>
      <c r="BH3000" s="10"/>
      <c r="BI3000" s="10"/>
      <c r="BL3000" s="10"/>
      <c r="BM3000" s="10"/>
      <c r="BN3000" s="10"/>
      <c r="BO3000" s="10"/>
      <c r="BP3000" s="10"/>
      <c r="BQ3000" s="10"/>
      <c r="BR3000" s="10"/>
      <c r="BU3000" s="66"/>
    </row>
    <row r="3001" spans="22:73" s="6" customFormat="1" x14ac:dyDescent="0.3">
      <c r="V3001" s="21"/>
      <c r="W3001" s="22"/>
      <c r="X3001" s="22"/>
      <c r="Y3001" s="22"/>
      <c r="Z3001" s="22"/>
      <c r="AA3001" s="22"/>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C3001" s="10"/>
      <c r="BD3001" s="10"/>
      <c r="BE3001" s="10"/>
      <c r="BF3001" s="10"/>
      <c r="BG3001" s="10"/>
      <c r="BH3001" s="10"/>
      <c r="BI3001" s="10"/>
      <c r="BL3001" s="10"/>
      <c r="BM3001" s="10"/>
      <c r="BN3001" s="10"/>
      <c r="BO3001" s="10"/>
      <c r="BP3001" s="10"/>
      <c r="BQ3001" s="10"/>
      <c r="BR3001" s="10"/>
      <c r="BU3001" s="66"/>
    </row>
    <row r="3002" spans="22:73" s="6" customFormat="1" x14ac:dyDescent="0.3">
      <c r="V3002" s="21"/>
      <c r="W3002" s="22"/>
      <c r="X3002" s="22"/>
      <c r="Y3002" s="22"/>
      <c r="Z3002" s="22"/>
      <c r="AA3002" s="22"/>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C3002" s="10"/>
      <c r="BD3002" s="10"/>
      <c r="BE3002" s="10"/>
      <c r="BF3002" s="10"/>
      <c r="BG3002" s="10"/>
      <c r="BH3002" s="10"/>
      <c r="BI3002" s="10"/>
      <c r="BL3002" s="10"/>
      <c r="BM3002" s="10"/>
      <c r="BN3002" s="10"/>
      <c r="BO3002" s="10"/>
      <c r="BP3002" s="10"/>
      <c r="BQ3002" s="10"/>
      <c r="BR3002" s="10"/>
      <c r="BU3002" s="66"/>
    </row>
    <row r="3003" spans="22:73" s="6" customFormat="1" x14ac:dyDescent="0.3">
      <c r="V3003" s="21"/>
      <c r="W3003" s="22"/>
      <c r="X3003" s="22"/>
      <c r="Y3003" s="22"/>
      <c r="Z3003" s="22"/>
      <c r="AA3003" s="22"/>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C3003" s="10"/>
      <c r="BD3003" s="10"/>
      <c r="BE3003" s="10"/>
      <c r="BF3003" s="10"/>
      <c r="BG3003" s="10"/>
      <c r="BH3003" s="10"/>
      <c r="BI3003" s="10"/>
      <c r="BL3003" s="10"/>
      <c r="BM3003" s="10"/>
      <c r="BN3003" s="10"/>
      <c r="BO3003" s="10"/>
      <c r="BP3003" s="10"/>
      <c r="BQ3003" s="10"/>
      <c r="BR3003" s="10"/>
      <c r="BU3003" s="66"/>
    </row>
    <row r="3004" spans="22:73" s="6" customFormat="1" x14ac:dyDescent="0.3">
      <c r="V3004" s="21"/>
      <c r="W3004" s="22"/>
      <c r="X3004" s="22"/>
      <c r="Y3004" s="22"/>
      <c r="Z3004" s="22"/>
      <c r="AA3004" s="22"/>
      <c r="AB3004" s="10"/>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C3004" s="10"/>
      <c r="BD3004" s="10"/>
      <c r="BE3004" s="10"/>
      <c r="BF3004" s="10"/>
      <c r="BG3004" s="10"/>
      <c r="BH3004" s="10"/>
      <c r="BI3004" s="10"/>
      <c r="BL3004" s="10"/>
      <c r="BM3004" s="10"/>
      <c r="BN3004" s="10"/>
      <c r="BO3004" s="10"/>
      <c r="BP3004" s="10"/>
      <c r="BQ3004" s="10"/>
      <c r="BR3004" s="10"/>
      <c r="BU3004" s="66"/>
    </row>
    <row r="3005" spans="22:73" s="6" customFormat="1" x14ac:dyDescent="0.3">
      <c r="V3005" s="21"/>
      <c r="W3005" s="22"/>
      <c r="X3005" s="22"/>
      <c r="Y3005" s="22"/>
      <c r="Z3005" s="22"/>
      <c r="AA3005" s="22"/>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C3005" s="10"/>
      <c r="BD3005" s="10"/>
      <c r="BE3005" s="10"/>
      <c r="BF3005" s="10"/>
      <c r="BG3005" s="10"/>
      <c r="BH3005" s="10"/>
      <c r="BI3005" s="10"/>
      <c r="BL3005" s="10"/>
      <c r="BM3005" s="10"/>
      <c r="BN3005" s="10"/>
      <c r="BO3005" s="10"/>
      <c r="BP3005" s="10"/>
      <c r="BQ3005" s="10"/>
      <c r="BR3005" s="10"/>
      <c r="BU3005" s="66"/>
    </row>
    <row r="3006" spans="22:73" s="6" customFormat="1" x14ac:dyDescent="0.3">
      <c r="V3006" s="21"/>
      <c r="W3006" s="22"/>
      <c r="X3006" s="22"/>
      <c r="Y3006" s="22"/>
      <c r="Z3006" s="22"/>
      <c r="AA3006" s="22"/>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C3006" s="10"/>
      <c r="BD3006" s="10"/>
      <c r="BE3006" s="10"/>
      <c r="BF3006" s="10"/>
      <c r="BG3006" s="10"/>
      <c r="BH3006" s="10"/>
      <c r="BI3006" s="10"/>
      <c r="BL3006" s="10"/>
      <c r="BM3006" s="10"/>
      <c r="BN3006" s="10"/>
      <c r="BO3006" s="10"/>
      <c r="BP3006" s="10"/>
      <c r="BQ3006" s="10"/>
      <c r="BR3006" s="10"/>
      <c r="BU3006" s="66"/>
    </row>
    <row r="3007" spans="22:73" s="6" customFormat="1" x14ac:dyDescent="0.3">
      <c r="V3007" s="21"/>
      <c r="W3007" s="22"/>
      <c r="X3007" s="22"/>
      <c r="Y3007" s="22"/>
      <c r="Z3007" s="22"/>
      <c r="AA3007" s="22"/>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C3007" s="10"/>
      <c r="BD3007" s="10"/>
      <c r="BE3007" s="10"/>
      <c r="BF3007" s="10"/>
      <c r="BG3007" s="10"/>
      <c r="BH3007" s="10"/>
      <c r="BI3007" s="10"/>
      <c r="BL3007" s="10"/>
      <c r="BM3007" s="10"/>
      <c r="BN3007" s="10"/>
      <c r="BO3007" s="10"/>
      <c r="BP3007" s="10"/>
      <c r="BQ3007" s="10"/>
      <c r="BR3007" s="10"/>
      <c r="BU3007" s="66"/>
    </row>
    <row r="3008" spans="22:73" s="6" customFormat="1" x14ac:dyDescent="0.3">
      <c r="V3008" s="21"/>
      <c r="W3008" s="22"/>
      <c r="X3008" s="22"/>
      <c r="Y3008" s="22"/>
      <c r="Z3008" s="22"/>
      <c r="AA3008" s="22"/>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C3008" s="10"/>
      <c r="BD3008" s="10"/>
      <c r="BE3008" s="10"/>
      <c r="BF3008" s="10"/>
      <c r="BG3008" s="10"/>
      <c r="BH3008" s="10"/>
      <c r="BI3008" s="10"/>
      <c r="BL3008" s="10"/>
      <c r="BM3008" s="10"/>
      <c r="BN3008" s="10"/>
      <c r="BO3008" s="10"/>
      <c r="BP3008" s="10"/>
      <c r="BQ3008" s="10"/>
      <c r="BR3008" s="10"/>
      <c r="BU3008" s="66"/>
    </row>
    <row r="3009" spans="22:73" s="6" customFormat="1" x14ac:dyDescent="0.3">
      <c r="V3009" s="21"/>
      <c r="W3009" s="22"/>
      <c r="X3009" s="22"/>
      <c r="Y3009" s="22"/>
      <c r="Z3009" s="22"/>
      <c r="AA3009" s="22"/>
      <c r="AB3009" s="10"/>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C3009" s="10"/>
      <c r="BD3009" s="10"/>
      <c r="BE3009" s="10"/>
      <c r="BF3009" s="10"/>
      <c r="BG3009" s="10"/>
      <c r="BH3009" s="10"/>
      <c r="BI3009" s="10"/>
      <c r="BL3009" s="10"/>
      <c r="BM3009" s="10"/>
      <c r="BN3009" s="10"/>
      <c r="BO3009" s="10"/>
      <c r="BP3009" s="10"/>
      <c r="BQ3009" s="10"/>
      <c r="BR3009" s="10"/>
      <c r="BU3009" s="66"/>
    </row>
    <row r="3010" spans="22:73" s="6" customFormat="1" x14ac:dyDescent="0.3">
      <c r="V3010" s="21"/>
      <c r="W3010" s="22"/>
      <c r="X3010" s="22"/>
      <c r="Y3010" s="22"/>
      <c r="Z3010" s="22"/>
      <c r="AA3010" s="22"/>
      <c r="AB3010" s="10"/>
      <c r="AC3010" s="10"/>
      <c r="AD3010" s="10"/>
      <c r="AE3010" s="10"/>
      <c r="AF3010" s="10"/>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C3010" s="10"/>
      <c r="BD3010" s="10"/>
      <c r="BE3010" s="10"/>
      <c r="BF3010" s="10"/>
      <c r="BG3010" s="10"/>
      <c r="BH3010" s="10"/>
      <c r="BI3010" s="10"/>
      <c r="BL3010" s="10"/>
      <c r="BM3010" s="10"/>
      <c r="BN3010" s="10"/>
      <c r="BO3010" s="10"/>
      <c r="BP3010" s="10"/>
      <c r="BQ3010" s="10"/>
      <c r="BR3010" s="10"/>
      <c r="BU3010" s="66"/>
    </row>
    <row r="3011" spans="22:73" s="6" customFormat="1" x14ac:dyDescent="0.3">
      <c r="V3011" s="21"/>
      <c r="W3011" s="22"/>
      <c r="X3011" s="22"/>
      <c r="Y3011" s="22"/>
      <c r="Z3011" s="22"/>
      <c r="AA3011" s="22"/>
      <c r="AB3011" s="10"/>
      <c r="AC3011" s="10"/>
      <c r="AD3011" s="10"/>
      <c r="AE3011" s="10"/>
      <c r="AF3011" s="10"/>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C3011" s="10"/>
      <c r="BD3011" s="10"/>
      <c r="BE3011" s="10"/>
      <c r="BF3011" s="10"/>
      <c r="BG3011" s="10"/>
      <c r="BH3011" s="10"/>
      <c r="BI3011" s="10"/>
      <c r="BL3011" s="10"/>
      <c r="BM3011" s="10"/>
      <c r="BN3011" s="10"/>
      <c r="BO3011" s="10"/>
      <c r="BP3011" s="10"/>
      <c r="BQ3011" s="10"/>
      <c r="BR3011" s="10"/>
      <c r="BU3011" s="66"/>
    </row>
    <row r="3012" spans="22:73" s="6" customFormat="1" x14ac:dyDescent="0.3">
      <c r="V3012" s="21"/>
      <c r="W3012" s="22"/>
      <c r="X3012" s="22"/>
      <c r="Y3012" s="22"/>
      <c r="Z3012" s="22"/>
      <c r="AA3012" s="22"/>
      <c r="AB3012" s="10"/>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C3012" s="10"/>
      <c r="BD3012" s="10"/>
      <c r="BE3012" s="10"/>
      <c r="BF3012" s="10"/>
      <c r="BG3012" s="10"/>
      <c r="BH3012" s="10"/>
      <c r="BI3012" s="10"/>
      <c r="BL3012" s="10"/>
      <c r="BM3012" s="10"/>
      <c r="BN3012" s="10"/>
      <c r="BO3012" s="10"/>
      <c r="BP3012" s="10"/>
      <c r="BQ3012" s="10"/>
      <c r="BR3012" s="10"/>
      <c r="BU3012" s="66"/>
    </row>
    <row r="3013" spans="22:73" s="6" customFormat="1" x14ac:dyDescent="0.3">
      <c r="V3013" s="21"/>
      <c r="W3013" s="22"/>
      <c r="X3013" s="22"/>
      <c r="Y3013" s="22"/>
      <c r="Z3013" s="22"/>
      <c r="AA3013" s="22"/>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C3013" s="10"/>
      <c r="BD3013" s="10"/>
      <c r="BE3013" s="10"/>
      <c r="BF3013" s="10"/>
      <c r="BG3013" s="10"/>
      <c r="BH3013" s="10"/>
      <c r="BI3013" s="10"/>
      <c r="BL3013" s="10"/>
      <c r="BM3013" s="10"/>
      <c r="BN3013" s="10"/>
      <c r="BO3013" s="10"/>
      <c r="BP3013" s="10"/>
      <c r="BQ3013" s="10"/>
      <c r="BR3013" s="10"/>
      <c r="BU3013" s="66"/>
    </row>
    <row r="3014" spans="22:73" s="6" customFormat="1" x14ac:dyDescent="0.3">
      <c r="V3014" s="21"/>
      <c r="W3014" s="22"/>
      <c r="X3014" s="22"/>
      <c r="Y3014" s="22"/>
      <c r="Z3014" s="22"/>
      <c r="AA3014" s="22"/>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C3014" s="10"/>
      <c r="BD3014" s="10"/>
      <c r="BE3014" s="10"/>
      <c r="BF3014" s="10"/>
      <c r="BG3014" s="10"/>
      <c r="BH3014" s="10"/>
      <c r="BI3014" s="10"/>
      <c r="BL3014" s="10"/>
      <c r="BM3014" s="10"/>
      <c r="BN3014" s="10"/>
      <c r="BO3014" s="10"/>
      <c r="BP3014" s="10"/>
      <c r="BQ3014" s="10"/>
      <c r="BR3014" s="10"/>
      <c r="BU3014" s="66"/>
    </row>
    <row r="3015" spans="22:73" s="6" customFormat="1" x14ac:dyDescent="0.3">
      <c r="V3015" s="21"/>
      <c r="W3015" s="22"/>
      <c r="X3015" s="22"/>
      <c r="Y3015" s="22"/>
      <c r="Z3015" s="22"/>
      <c r="AA3015" s="22"/>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C3015" s="10"/>
      <c r="BD3015" s="10"/>
      <c r="BE3015" s="10"/>
      <c r="BF3015" s="10"/>
      <c r="BG3015" s="10"/>
      <c r="BH3015" s="10"/>
      <c r="BI3015" s="10"/>
      <c r="BL3015" s="10"/>
      <c r="BM3015" s="10"/>
      <c r="BN3015" s="10"/>
      <c r="BO3015" s="10"/>
      <c r="BP3015" s="10"/>
      <c r="BQ3015" s="10"/>
      <c r="BR3015" s="10"/>
      <c r="BU3015" s="66"/>
    </row>
    <row r="3016" spans="22:73" s="6" customFormat="1" x14ac:dyDescent="0.3">
      <c r="V3016" s="21"/>
      <c r="W3016" s="22"/>
      <c r="X3016" s="22"/>
      <c r="Y3016" s="22"/>
      <c r="Z3016" s="22"/>
      <c r="AA3016" s="22"/>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C3016" s="10"/>
      <c r="BD3016" s="10"/>
      <c r="BE3016" s="10"/>
      <c r="BF3016" s="10"/>
      <c r="BG3016" s="10"/>
      <c r="BH3016" s="10"/>
      <c r="BI3016" s="10"/>
      <c r="BL3016" s="10"/>
      <c r="BM3016" s="10"/>
      <c r="BN3016" s="10"/>
      <c r="BO3016" s="10"/>
      <c r="BP3016" s="10"/>
      <c r="BQ3016" s="10"/>
      <c r="BR3016" s="10"/>
      <c r="BU3016" s="66"/>
    </row>
    <row r="3017" spans="22:73" s="6" customFormat="1" x14ac:dyDescent="0.3">
      <c r="V3017" s="21"/>
      <c r="W3017" s="22"/>
      <c r="X3017" s="22"/>
      <c r="Y3017" s="22"/>
      <c r="Z3017" s="22"/>
      <c r="AA3017" s="22"/>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C3017" s="10"/>
      <c r="BD3017" s="10"/>
      <c r="BE3017" s="10"/>
      <c r="BF3017" s="10"/>
      <c r="BG3017" s="10"/>
      <c r="BH3017" s="10"/>
      <c r="BI3017" s="10"/>
      <c r="BL3017" s="10"/>
      <c r="BM3017" s="10"/>
      <c r="BN3017" s="10"/>
      <c r="BO3017" s="10"/>
      <c r="BP3017" s="10"/>
      <c r="BQ3017" s="10"/>
      <c r="BR3017" s="10"/>
      <c r="BU3017" s="66"/>
    </row>
    <row r="3018" spans="22:73" s="6" customFormat="1" x14ac:dyDescent="0.3">
      <c r="V3018" s="21"/>
      <c r="W3018" s="22"/>
      <c r="X3018" s="22"/>
      <c r="Y3018" s="22"/>
      <c r="Z3018" s="22"/>
      <c r="AA3018" s="22"/>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C3018" s="10"/>
      <c r="BD3018" s="10"/>
      <c r="BE3018" s="10"/>
      <c r="BF3018" s="10"/>
      <c r="BG3018" s="10"/>
      <c r="BH3018" s="10"/>
      <c r="BI3018" s="10"/>
      <c r="BL3018" s="10"/>
      <c r="BM3018" s="10"/>
      <c r="BN3018" s="10"/>
      <c r="BO3018" s="10"/>
      <c r="BP3018" s="10"/>
      <c r="BQ3018" s="10"/>
      <c r="BR3018" s="10"/>
      <c r="BU3018" s="66"/>
    </row>
    <row r="3019" spans="22:73" s="6" customFormat="1" x14ac:dyDescent="0.3">
      <c r="V3019" s="21"/>
      <c r="W3019" s="22"/>
      <c r="X3019" s="22"/>
      <c r="Y3019" s="22"/>
      <c r="Z3019" s="22"/>
      <c r="AA3019" s="22"/>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C3019" s="10"/>
      <c r="BD3019" s="10"/>
      <c r="BE3019" s="10"/>
      <c r="BF3019" s="10"/>
      <c r="BG3019" s="10"/>
      <c r="BH3019" s="10"/>
      <c r="BI3019" s="10"/>
      <c r="BL3019" s="10"/>
      <c r="BM3019" s="10"/>
      <c r="BN3019" s="10"/>
      <c r="BO3019" s="10"/>
      <c r="BP3019" s="10"/>
      <c r="BQ3019" s="10"/>
      <c r="BR3019" s="10"/>
      <c r="BU3019" s="66"/>
    </row>
    <row r="3020" spans="22:73" s="6" customFormat="1" x14ac:dyDescent="0.3">
      <c r="V3020" s="21"/>
      <c r="W3020" s="22"/>
      <c r="X3020" s="22"/>
      <c r="Y3020" s="22"/>
      <c r="Z3020" s="22"/>
      <c r="AA3020" s="22"/>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C3020" s="10"/>
      <c r="BD3020" s="10"/>
      <c r="BE3020" s="10"/>
      <c r="BF3020" s="10"/>
      <c r="BG3020" s="10"/>
      <c r="BH3020" s="10"/>
      <c r="BI3020" s="10"/>
      <c r="BL3020" s="10"/>
      <c r="BM3020" s="10"/>
      <c r="BN3020" s="10"/>
      <c r="BO3020" s="10"/>
      <c r="BP3020" s="10"/>
      <c r="BQ3020" s="10"/>
      <c r="BR3020" s="10"/>
      <c r="BU3020" s="66"/>
    </row>
    <row r="3021" spans="22:73" s="6" customFormat="1" x14ac:dyDescent="0.3">
      <c r="V3021" s="21"/>
      <c r="W3021" s="22"/>
      <c r="X3021" s="22"/>
      <c r="Y3021" s="22"/>
      <c r="Z3021" s="22"/>
      <c r="AA3021" s="22"/>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C3021" s="10"/>
      <c r="BD3021" s="10"/>
      <c r="BE3021" s="10"/>
      <c r="BF3021" s="10"/>
      <c r="BG3021" s="10"/>
      <c r="BH3021" s="10"/>
      <c r="BI3021" s="10"/>
      <c r="BL3021" s="10"/>
      <c r="BM3021" s="10"/>
      <c r="BN3021" s="10"/>
      <c r="BO3021" s="10"/>
      <c r="BP3021" s="10"/>
      <c r="BQ3021" s="10"/>
      <c r="BR3021" s="10"/>
      <c r="BU3021" s="66"/>
    </row>
    <row r="3022" spans="22:73" s="6" customFormat="1" x14ac:dyDescent="0.3">
      <c r="V3022" s="21"/>
      <c r="W3022" s="22"/>
      <c r="X3022" s="22"/>
      <c r="Y3022" s="22"/>
      <c r="Z3022" s="22"/>
      <c r="AA3022" s="22"/>
      <c r="AB3022" s="10"/>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C3022" s="10"/>
      <c r="BD3022" s="10"/>
      <c r="BE3022" s="10"/>
      <c r="BF3022" s="10"/>
      <c r="BG3022" s="10"/>
      <c r="BH3022" s="10"/>
      <c r="BI3022" s="10"/>
      <c r="BL3022" s="10"/>
      <c r="BM3022" s="10"/>
      <c r="BN3022" s="10"/>
      <c r="BO3022" s="10"/>
      <c r="BP3022" s="10"/>
      <c r="BQ3022" s="10"/>
      <c r="BR3022" s="10"/>
      <c r="BU3022" s="66"/>
    </row>
    <row r="3023" spans="22:73" s="6" customFormat="1" x14ac:dyDescent="0.3">
      <c r="V3023" s="21"/>
      <c r="W3023" s="22"/>
      <c r="X3023" s="22"/>
      <c r="Y3023" s="22"/>
      <c r="Z3023" s="22"/>
      <c r="AA3023" s="22"/>
      <c r="AB3023" s="10"/>
      <c r="AC3023" s="10"/>
      <c r="AD3023" s="10"/>
      <c r="AE3023" s="10"/>
      <c r="AF3023" s="10"/>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C3023" s="10"/>
      <c r="BD3023" s="10"/>
      <c r="BE3023" s="10"/>
      <c r="BF3023" s="10"/>
      <c r="BG3023" s="10"/>
      <c r="BH3023" s="10"/>
      <c r="BI3023" s="10"/>
      <c r="BL3023" s="10"/>
      <c r="BM3023" s="10"/>
      <c r="BN3023" s="10"/>
      <c r="BO3023" s="10"/>
      <c r="BP3023" s="10"/>
      <c r="BQ3023" s="10"/>
      <c r="BR3023" s="10"/>
      <c r="BU3023" s="66"/>
    </row>
    <row r="3024" spans="22:73" s="6" customFormat="1" x14ac:dyDescent="0.3">
      <c r="V3024" s="21"/>
      <c r="W3024" s="22"/>
      <c r="X3024" s="22"/>
      <c r="Y3024" s="22"/>
      <c r="Z3024" s="22"/>
      <c r="AA3024" s="22"/>
      <c r="AB3024" s="10"/>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C3024" s="10"/>
      <c r="BD3024" s="10"/>
      <c r="BE3024" s="10"/>
      <c r="BF3024" s="10"/>
      <c r="BG3024" s="10"/>
      <c r="BH3024" s="10"/>
      <c r="BI3024" s="10"/>
      <c r="BL3024" s="10"/>
      <c r="BM3024" s="10"/>
      <c r="BN3024" s="10"/>
      <c r="BO3024" s="10"/>
      <c r="BP3024" s="10"/>
      <c r="BQ3024" s="10"/>
      <c r="BR3024" s="10"/>
      <c r="BU3024" s="66"/>
    </row>
    <row r="3025" spans="22:73" s="6" customFormat="1" x14ac:dyDescent="0.3">
      <c r="V3025" s="21"/>
      <c r="W3025" s="22"/>
      <c r="X3025" s="22"/>
      <c r="Y3025" s="22"/>
      <c r="Z3025" s="22"/>
      <c r="AA3025" s="22"/>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C3025" s="10"/>
      <c r="BD3025" s="10"/>
      <c r="BE3025" s="10"/>
      <c r="BF3025" s="10"/>
      <c r="BG3025" s="10"/>
      <c r="BH3025" s="10"/>
      <c r="BI3025" s="10"/>
      <c r="BL3025" s="10"/>
      <c r="BM3025" s="10"/>
      <c r="BN3025" s="10"/>
      <c r="BO3025" s="10"/>
      <c r="BP3025" s="10"/>
      <c r="BQ3025" s="10"/>
      <c r="BR3025" s="10"/>
      <c r="BU3025" s="66"/>
    </row>
    <row r="3026" spans="22:73" s="6" customFormat="1" x14ac:dyDescent="0.3">
      <c r="V3026" s="21"/>
      <c r="W3026" s="22"/>
      <c r="X3026" s="22"/>
      <c r="Y3026" s="22"/>
      <c r="Z3026" s="22"/>
      <c r="AA3026" s="22"/>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C3026" s="10"/>
      <c r="BD3026" s="10"/>
      <c r="BE3026" s="10"/>
      <c r="BF3026" s="10"/>
      <c r="BG3026" s="10"/>
      <c r="BH3026" s="10"/>
      <c r="BI3026" s="10"/>
      <c r="BL3026" s="10"/>
      <c r="BM3026" s="10"/>
      <c r="BN3026" s="10"/>
      <c r="BO3026" s="10"/>
      <c r="BP3026" s="10"/>
      <c r="BQ3026" s="10"/>
      <c r="BR3026" s="10"/>
      <c r="BU3026" s="66"/>
    </row>
    <row r="3027" spans="22:73" s="6" customFormat="1" x14ac:dyDescent="0.3">
      <c r="V3027" s="21"/>
      <c r="W3027" s="22"/>
      <c r="X3027" s="22"/>
      <c r="Y3027" s="22"/>
      <c r="Z3027" s="22"/>
      <c r="AA3027" s="22"/>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C3027" s="10"/>
      <c r="BD3027" s="10"/>
      <c r="BE3027" s="10"/>
      <c r="BF3027" s="10"/>
      <c r="BG3027" s="10"/>
      <c r="BH3027" s="10"/>
      <c r="BI3027" s="10"/>
      <c r="BL3027" s="10"/>
      <c r="BM3027" s="10"/>
      <c r="BN3027" s="10"/>
      <c r="BO3027" s="10"/>
      <c r="BP3027" s="10"/>
      <c r="BQ3027" s="10"/>
      <c r="BR3027" s="10"/>
      <c r="BU3027" s="66"/>
    </row>
    <row r="3028" spans="22:73" s="6" customFormat="1" x14ac:dyDescent="0.3">
      <c r="V3028" s="21"/>
      <c r="W3028" s="22"/>
      <c r="X3028" s="22"/>
      <c r="Y3028" s="22"/>
      <c r="Z3028" s="22"/>
      <c r="AA3028" s="22"/>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C3028" s="10"/>
      <c r="BD3028" s="10"/>
      <c r="BE3028" s="10"/>
      <c r="BF3028" s="10"/>
      <c r="BG3028" s="10"/>
      <c r="BH3028" s="10"/>
      <c r="BI3028" s="10"/>
      <c r="BL3028" s="10"/>
      <c r="BM3028" s="10"/>
      <c r="BN3028" s="10"/>
      <c r="BO3028" s="10"/>
      <c r="BP3028" s="10"/>
      <c r="BQ3028" s="10"/>
      <c r="BR3028" s="10"/>
      <c r="BU3028" s="66"/>
    </row>
    <row r="3029" spans="22:73" s="6" customFormat="1" x14ac:dyDescent="0.3">
      <c r="V3029" s="21"/>
      <c r="W3029" s="22"/>
      <c r="X3029" s="22"/>
      <c r="Y3029" s="22"/>
      <c r="Z3029" s="22"/>
      <c r="AA3029" s="22"/>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C3029" s="10"/>
      <c r="BD3029" s="10"/>
      <c r="BE3029" s="10"/>
      <c r="BF3029" s="10"/>
      <c r="BG3029" s="10"/>
      <c r="BH3029" s="10"/>
      <c r="BI3029" s="10"/>
      <c r="BL3029" s="10"/>
      <c r="BM3029" s="10"/>
      <c r="BN3029" s="10"/>
      <c r="BO3029" s="10"/>
      <c r="BP3029" s="10"/>
      <c r="BQ3029" s="10"/>
      <c r="BR3029" s="10"/>
      <c r="BU3029" s="66"/>
    </row>
    <row r="3030" spans="22:73" s="6" customFormat="1" x14ac:dyDescent="0.3">
      <c r="V3030" s="21"/>
      <c r="W3030" s="22"/>
      <c r="X3030" s="22"/>
      <c r="Y3030" s="22"/>
      <c r="Z3030" s="22"/>
      <c r="AA3030" s="22"/>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C3030" s="10"/>
      <c r="BD3030" s="10"/>
      <c r="BE3030" s="10"/>
      <c r="BF3030" s="10"/>
      <c r="BG3030" s="10"/>
      <c r="BH3030" s="10"/>
      <c r="BI3030" s="10"/>
      <c r="BL3030" s="10"/>
      <c r="BM3030" s="10"/>
      <c r="BN3030" s="10"/>
      <c r="BO3030" s="10"/>
      <c r="BP3030" s="10"/>
      <c r="BQ3030" s="10"/>
      <c r="BR3030" s="10"/>
      <c r="BU3030" s="66"/>
    </row>
    <row r="3031" spans="22:73" s="6" customFormat="1" x14ac:dyDescent="0.3">
      <c r="V3031" s="21"/>
      <c r="W3031" s="22"/>
      <c r="X3031" s="22"/>
      <c r="Y3031" s="22"/>
      <c r="Z3031" s="22"/>
      <c r="AA3031" s="22"/>
      <c r="AB3031" s="10"/>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C3031" s="10"/>
      <c r="BD3031" s="10"/>
      <c r="BE3031" s="10"/>
      <c r="BF3031" s="10"/>
      <c r="BG3031" s="10"/>
      <c r="BH3031" s="10"/>
      <c r="BI3031" s="10"/>
      <c r="BL3031" s="10"/>
      <c r="BM3031" s="10"/>
      <c r="BN3031" s="10"/>
      <c r="BO3031" s="10"/>
      <c r="BP3031" s="10"/>
      <c r="BQ3031" s="10"/>
      <c r="BR3031" s="10"/>
      <c r="BU3031" s="66"/>
    </row>
    <row r="3032" spans="22:73" s="6" customFormat="1" x14ac:dyDescent="0.3">
      <c r="V3032" s="21"/>
      <c r="W3032" s="22"/>
      <c r="X3032" s="22"/>
      <c r="Y3032" s="22"/>
      <c r="Z3032" s="22"/>
      <c r="AA3032" s="22"/>
      <c r="AB3032" s="10"/>
      <c r="AC3032" s="10"/>
      <c r="AD3032" s="10"/>
      <c r="AE3032" s="10"/>
      <c r="AF3032" s="10"/>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C3032" s="10"/>
      <c r="BD3032" s="10"/>
      <c r="BE3032" s="10"/>
      <c r="BF3032" s="10"/>
      <c r="BG3032" s="10"/>
      <c r="BH3032" s="10"/>
      <c r="BI3032" s="10"/>
      <c r="BL3032" s="10"/>
      <c r="BM3032" s="10"/>
      <c r="BN3032" s="10"/>
      <c r="BO3032" s="10"/>
      <c r="BP3032" s="10"/>
      <c r="BQ3032" s="10"/>
      <c r="BR3032" s="10"/>
      <c r="BU3032" s="66"/>
    </row>
    <row r="3033" spans="22:73" s="6" customFormat="1" x14ac:dyDescent="0.3">
      <c r="V3033" s="21"/>
      <c r="W3033" s="22"/>
      <c r="X3033" s="22"/>
      <c r="Y3033" s="22"/>
      <c r="Z3033" s="22"/>
      <c r="AA3033" s="22"/>
      <c r="AB3033" s="10"/>
      <c r="AC3033" s="10"/>
      <c r="AD3033" s="10"/>
      <c r="AE3033" s="10"/>
      <c r="AF3033" s="10"/>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C3033" s="10"/>
      <c r="BD3033" s="10"/>
      <c r="BE3033" s="10"/>
      <c r="BF3033" s="10"/>
      <c r="BG3033" s="10"/>
      <c r="BH3033" s="10"/>
      <c r="BI3033" s="10"/>
      <c r="BL3033" s="10"/>
      <c r="BM3033" s="10"/>
      <c r="BN3033" s="10"/>
      <c r="BO3033" s="10"/>
      <c r="BP3033" s="10"/>
      <c r="BQ3033" s="10"/>
      <c r="BR3033" s="10"/>
      <c r="BU3033" s="66"/>
    </row>
    <row r="3034" spans="22:73" s="6" customFormat="1" x14ac:dyDescent="0.3">
      <c r="V3034" s="21"/>
      <c r="W3034" s="22"/>
      <c r="X3034" s="22"/>
      <c r="Y3034" s="22"/>
      <c r="Z3034" s="22"/>
      <c r="AA3034" s="22"/>
      <c r="AB3034" s="10"/>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C3034" s="10"/>
      <c r="BD3034" s="10"/>
      <c r="BE3034" s="10"/>
      <c r="BF3034" s="10"/>
      <c r="BG3034" s="10"/>
      <c r="BH3034" s="10"/>
      <c r="BI3034" s="10"/>
      <c r="BL3034" s="10"/>
      <c r="BM3034" s="10"/>
      <c r="BN3034" s="10"/>
      <c r="BO3034" s="10"/>
      <c r="BP3034" s="10"/>
      <c r="BQ3034" s="10"/>
      <c r="BR3034" s="10"/>
      <c r="BU3034" s="66"/>
    </row>
    <row r="3035" spans="22:73" s="6" customFormat="1" x14ac:dyDescent="0.3">
      <c r="V3035" s="21"/>
      <c r="W3035" s="22"/>
      <c r="X3035" s="22"/>
      <c r="Y3035" s="22"/>
      <c r="Z3035" s="22"/>
      <c r="AA3035" s="22"/>
      <c r="AB3035" s="10"/>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C3035" s="10"/>
      <c r="BD3035" s="10"/>
      <c r="BE3035" s="10"/>
      <c r="BF3035" s="10"/>
      <c r="BG3035" s="10"/>
      <c r="BH3035" s="10"/>
      <c r="BI3035" s="10"/>
      <c r="BL3035" s="10"/>
      <c r="BM3035" s="10"/>
      <c r="BN3035" s="10"/>
      <c r="BO3035" s="10"/>
      <c r="BP3035" s="10"/>
      <c r="BQ3035" s="10"/>
      <c r="BR3035" s="10"/>
      <c r="BU3035" s="66"/>
    </row>
    <row r="3036" spans="22:73" s="6" customFormat="1" x14ac:dyDescent="0.3">
      <c r="V3036" s="21"/>
      <c r="W3036" s="22"/>
      <c r="X3036" s="22"/>
      <c r="Y3036" s="22"/>
      <c r="Z3036" s="22"/>
      <c r="AA3036" s="22"/>
      <c r="AB3036" s="10"/>
      <c r="AC3036" s="10"/>
      <c r="AD3036" s="10"/>
      <c r="AE3036" s="10"/>
      <c r="AF3036" s="10"/>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C3036" s="10"/>
      <c r="BD3036" s="10"/>
      <c r="BE3036" s="10"/>
      <c r="BF3036" s="10"/>
      <c r="BG3036" s="10"/>
      <c r="BH3036" s="10"/>
      <c r="BI3036" s="10"/>
      <c r="BL3036" s="10"/>
      <c r="BM3036" s="10"/>
      <c r="BN3036" s="10"/>
      <c r="BO3036" s="10"/>
      <c r="BP3036" s="10"/>
      <c r="BQ3036" s="10"/>
      <c r="BR3036" s="10"/>
      <c r="BU3036" s="66"/>
    </row>
    <row r="3037" spans="22:73" s="6" customFormat="1" x14ac:dyDescent="0.3">
      <c r="V3037" s="21"/>
      <c r="W3037" s="22"/>
      <c r="X3037" s="22"/>
      <c r="Y3037" s="22"/>
      <c r="Z3037" s="22"/>
      <c r="AA3037" s="22"/>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C3037" s="10"/>
      <c r="BD3037" s="10"/>
      <c r="BE3037" s="10"/>
      <c r="BF3037" s="10"/>
      <c r="BG3037" s="10"/>
      <c r="BH3037" s="10"/>
      <c r="BI3037" s="10"/>
      <c r="BL3037" s="10"/>
      <c r="BM3037" s="10"/>
      <c r="BN3037" s="10"/>
      <c r="BO3037" s="10"/>
      <c r="BP3037" s="10"/>
      <c r="BQ3037" s="10"/>
      <c r="BR3037" s="10"/>
      <c r="BU3037" s="66"/>
    </row>
    <row r="3038" spans="22:73" s="6" customFormat="1" x14ac:dyDescent="0.3">
      <c r="V3038" s="21"/>
      <c r="W3038" s="22"/>
      <c r="X3038" s="22"/>
      <c r="Y3038" s="22"/>
      <c r="Z3038" s="22"/>
      <c r="AA3038" s="22"/>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C3038" s="10"/>
      <c r="BD3038" s="10"/>
      <c r="BE3038" s="10"/>
      <c r="BF3038" s="10"/>
      <c r="BG3038" s="10"/>
      <c r="BH3038" s="10"/>
      <c r="BI3038" s="10"/>
      <c r="BL3038" s="10"/>
      <c r="BM3038" s="10"/>
      <c r="BN3038" s="10"/>
      <c r="BO3038" s="10"/>
      <c r="BP3038" s="10"/>
      <c r="BQ3038" s="10"/>
      <c r="BR3038" s="10"/>
      <c r="BU3038" s="66"/>
    </row>
    <row r="3039" spans="22:73" s="6" customFormat="1" x14ac:dyDescent="0.3">
      <c r="V3039" s="21"/>
      <c r="W3039" s="22"/>
      <c r="X3039" s="22"/>
      <c r="Y3039" s="22"/>
      <c r="Z3039" s="22"/>
      <c r="AA3039" s="22"/>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C3039" s="10"/>
      <c r="BD3039" s="10"/>
      <c r="BE3039" s="10"/>
      <c r="BF3039" s="10"/>
      <c r="BG3039" s="10"/>
      <c r="BH3039" s="10"/>
      <c r="BI3039" s="10"/>
      <c r="BL3039" s="10"/>
      <c r="BM3039" s="10"/>
      <c r="BN3039" s="10"/>
      <c r="BO3039" s="10"/>
      <c r="BP3039" s="10"/>
      <c r="BQ3039" s="10"/>
      <c r="BR3039" s="10"/>
      <c r="BU3039" s="66"/>
    </row>
    <row r="3040" spans="22:73" s="6" customFormat="1" x14ac:dyDescent="0.3">
      <c r="V3040" s="21"/>
      <c r="W3040" s="22"/>
      <c r="X3040" s="22"/>
      <c r="Y3040" s="22"/>
      <c r="Z3040" s="22"/>
      <c r="AA3040" s="22"/>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C3040" s="10"/>
      <c r="BD3040" s="10"/>
      <c r="BE3040" s="10"/>
      <c r="BF3040" s="10"/>
      <c r="BG3040" s="10"/>
      <c r="BH3040" s="10"/>
      <c r="BI3040" s="10"/>
      <c r="BL3040" s="10"/>
      <c r="BM3040" s="10"/>
      <c r="BN3040" s="10"/>
      <c r="BO3040" s="10"/>
      <c r="BP3040" s="10"/>
      <c r="BQ3040" s="10"/>
      <c r="BR3040" s="10"/>
      <c r="BU3040" s="66"/>
    </row>
    <row r="3041" spans="22:73" s="6" customFormat="1" x14ac:dyDescent="0.3">
      <c r="V3041" s="21"/>
      <c r="W3041" s="22"/>
      <c r="X3041" s="22"/>
      <c r="Y3041" s="22"/>
      <c r="Z3041" s="22"/>
      <c r="AA3041" s="22"/>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C3041" s="10"/>
      <c r="BD3041" s="10"/>
      <c r="BE3041" s="10"/>
      <c r="BF3041" s="10"/>
      <c r="BG3041" s="10"/>
      <c r="BH3041" s="10"/>
      <c r="BI3041" s="10"/>
      <c r="BL3041" s="10"/>
      <c r="BM3041" s="10"/>
      <c r="BN3041" s="10"/>
      <c r="BO3041" s="10"/>
      <c r="BP3041" s="10"/>
      <c r="BQ3041" s="10"/>
      <c r="BR3041" s="10"/>
      <c r="BU3041" s="66"/>
    </row>
    <row r="3042" spans="22:73" s="6" customFormat="1" x14ac:dyDescent="0.3">
      <c r="V3042" s="21"/>
      <c r="W3042" s="22"/>
      <c r="X3042" s="22"/>
      <c r="Y3042" s="22"/>
      <c r="Z3042" s="22"/>
      <c r="AA3042" s="22"/>
      <c r="AB3042" s="10"/>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C3042" s="10"/>
      <c r="BD3042" s="10"/>
      <c r="BE3042" s="10"/>
      <c r="BF3042" s="10"/>
      <c r="BG3042" s="10"/>
      <c r="BH3042" s="10"/>
      <c r="BI3042" s="10"/>
      <c r="BL3042" s="10"/>
      <c r="BM3042" s="10"/>
      <c r="BN3042" s="10"/>
      <c r="BO3042" s="10"/>
      <c r="BP3042" s="10"/>
      <c r="BQ3042" s="10"/>
      <c r="BR3042" s="10"/>
      <c r="BU3042" s="66"/>
    </row>
    <row r="3043" spans="22:73" s="6" customFormat="1" x14ac:dyDescent="0.3">
      <c r="V3043" s="21"/>
      <c r="W3043" s="22"/>
      <c r="X3043" s="22"/>
      <c r="Y3043" s="22"/>
      <c r="Z3043" s="22"/>
      <c r="AA3043" s="22"/>
      <c r="AB3043" s="10"/>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C3043" s="10"/>
      <c r="BD3043" s="10"/>
      <c r="BE3043" s="10"/>
      <c r="BF3043" s="10"/>
      <c r="BG3043" s="10"/>
      <c r="BH3043" s="10"/>
      <c r="BI3043" s="10"/>
      <c r="BL3043" s="10"/>
      <c r="BM3043" s="10"/>
      <c r="BN3043" s="10"/>
      <c r="BO3043" s="10"/>
      <c r="BP3043" s="10"/>
      <c r="BQ3043" s="10"/>
      <c r="BR3043" s="10"/>
      <c r="BU3043" s="66"/>
    </row>
    <row r="3044" spans="22:73" s="6" customFormat="1" x14ac:dyDescent="0.3">
      <c r="V3044" s="21"/>
      <c r="W3044" s="22"/>
      <c r="X3044" s="22"/>
      <c r="Y3044" s="22"/>
      <c r="Z3044" s="22"/>
      <c r="AA3044" s="22"/>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C3044" s="10"/>
      <c r="BD3044" s="10"/>
      <c r="BE3044" s="10"/>
      <c r="BF3044" s="10"/>
      <c r="BG3044" s="10"/>
      <c r="BH3044" s="10"/>
      <c r="BI3044" s="10"/>
      <c r="BL3044" s="10"/>
      <c r="BM3044" s="10"/>
      <c r="BN3044" s="10"/>
      <c r="BO3044" s="10"/>
      <c r="BP3044" s="10"/>
      <c r="BQ3044" s="10"/>
      <c r="BR3044" s="10"/>
      <c r="BU3044" s="66"/>
    </row>
    <row r="3045" spans="22:73" s="6" customFormat="1" x14ac:dyDescent="0.3">
      <c r="V3045" s="21"/>
      <c r="W3045" s="22"/>
      <c r="X3045" s="22"/>
      <c r="Y3045" s="22"/>
      <c r="Z3045" s="22"/>
      <c r="AA3045" s="22"/>
      <c r="AB3045" s="10"/>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C3045" s="10"/>
      <c r="BD3045" s="10"/>
      <c r="BE3045" s="10"/>
      <c r="BF3045" s="10"/>
      <c r="BG3045" s="10"/>
      <c r="BH3045" s="10"/>
      <c r="BI3045" s="10"/>
      <c r="BL3045" s="10"/>
      <c r="BM3045" s="10"/>
      <c r="BN3045" s="10"/>
      <c r="BO3045" s="10"/>
      <c r="BP3045" s="10"/>
      <c r="BQ3045" s="10"/>
      <c r="BR3045" s="10"/>
      <c r="BU3045" s="66"/>
    </row>
    <row r="3046" spans="22:73" s="6" customFormat="1" x14ac:dyDescent="0.3">
      <c r="V3046" s="21"/>
      <c r="W3046" s="22"/>
      <c r="X3046" s="22"/>
      <c r="Y3046" s="22"/>
      <c r="Z3046" s="22"/>
      <c r="AA3046" s="22"/>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C3046" s="10"/>
      <c r="BD3046" s="10"/>
      <c r="BE3046" s="10"/>
      <c r="BF3046" s="10"/>
      <c r="BG3046" s="10"/>
      <c r="BH3046" s="10"/>
      <c r="BI3046" s="10"/>
      <c r="BL3046" s="10"/>
      <c r="BM3046" s="10"/>
      <c r="BN3046" s="10"/>
      <c r="BO3046" s="10"/>
      <c r="BP3046" s="10"/>
      <c r="BQ3046" s="10"/>
      <c r="BR3046" s="10"/>
      <c r="BU3046" s="66"/>
    </row>
    <row r="3047" spans="22:73" s="6" customFormat="1" x14ac:dyDescent="0.3">
      <c r="V3047" s="21"/>
      <c r="W3047" s="22"/>
      <c r="X3047" s="22"/>
      <c r="Y3047" s="22"/>
      <c r="Z3047" s="22"/>
      <c r="AA3047" s="22"/>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C3047" s="10"/>
      <c r="BD3047" s="10"/>
      <c r="BE3047" s="10"/>
      <c r="BF3047" s="10"/>
      <c r="BG3047" s="10"/>
      <c r="BH3047" s="10"/>
      <c r="BI3047" s="10"/>
      <c r="BL3047" s="10"/>
      <c r="BM3047" s="10"/>
      <c r="BN3047" s="10"/>
      <c r="BO3047" s="10"/>
      <c r="BP3047" s="10"/>
      <c r="BQ3047" s="10"/>
      <c r="BR3047" s="10"/>
      <c r="BU3047" s="66"/>
    </row>
    <row r="3048" spans="22:73" s="6" customFormat="1" x14ac:dyDescent="0.3">
      <c r="V3048" s="21"/>
      <c r="W3048" s="22"/>
      <c r="X3048" s="22"/>
      <c r="Y3048" s="22"/>
      <c r="Z3048" s="22"/>
      <c r="AA3048" s="22"/>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C3048" s="10"/>
      <c r="BD3048" s="10"/>
      <c r="BE3048" s="10"/>
      <c r="BF3048" s="10"/>
      <c r="BG3048" s="10"/>
      <c r="BH3048" s="10"/>
      <c r="BI3048" s="10"/>
      <c r="BL3048" s="10"/>
      <c r="BM3048" s="10"/>
      <c r="BN3048" s="10"/>
      <c r="BO3048" s="10"/>
      <c r="BP3048" s="10"/>
      <c r="BQ3048" s="10"/>
      <c r="BR3048" s="10"/>
      <c r="BU3048" s="66"/>
    </row>
    <row r="3049" spans="22:73" s="6" customFormat="1" x14ac:dyDescent="0.3">
      <c r="V3049" s="21"/>
      <c r="W3049" s="22"/>
      <c r="X3049" s="22"/>
      <c r="Y3049" s="22"/>
      <c r="Z3049" s="22"/>
      <c r="AA3049" s="22"/>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C3049" s="10"/>
      <c r="BD3049" s="10"/>
      <c r="BE3049" s="10"/>
      <c r="BF3049" s="10"/>
      <c r="BG3049" s="10"/>
      <c r="BH3049" s="10"/>
      <c r="BI3049" s="10"/>
      <c r="BL3049" s="10"/>
      <c r="BM3049" s="10"/>
      <c r="BN3049" s="10"/>
      <c r="BO3049" s="10"/>
      <c r="BP3049" s="10"/>
      <c r="BQ3049" s="10"/>
      <c r="BR3049" s="10"/>
      <c r="BU3049" s="66"/>
    </row>
    <row r="3050" spans="22:73" s="6" customFormat="1" x14ac:dyDescent="0.3">
      <c r="V3050" s="21"/>
      <c r="W3050" s="22"/>
      <c r="X3050" s="22"/>
      <c r="Y3050" s="22"/>
      <c r="Z3050" s="22"/>
      <c r="AA3050" s="22"/>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C3050" s="10"/>
      <c r="BD3050" s="10"/>
      <c r="BE3050" s="10"/>
      <c r="BF3050" s="10"/>
      <c r="BG3050" s="10"/>
      <c r="BH3050" s="10"/>
      <c r="BI3050" s="10"/>
      <c r="BL3050" s="10"/>
      <c r="BM3050" s="10"/>
      <c r="BN3050" s="10"/>
      <c r="BO3050" s="10"/>
      <c r="BP3050" s="10"/>
      <c r="BQ3050" s="10"/>
      <c r="BR3050" s="10"/>
      <c r="BU3050" s="66"/>
    </row>
    <row r="3051" spans="22:73" s="6" customFormat="1" x14ac:dyDescent="0.3">
      <c r="V3051" s="21"/>
      <c r="W3051" s="22"/>
      <c r="X3051" s="22"/>
      <c r="Y3051" s="22"/>
      <c r="Z3051" s="22"/>
      <c r="AA3051" s="22"/>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C3051" s="10"/>
      <c r="BD3051" s="10"/>
      <c r="BE3051" s="10"/>
      <c r="BF3051" s="10"/>
      <c r="BG3051" s="10"/>
      <c r="BH3051" s="10"/>
      <c r="BI3051" s="10"/>
      <c r="BL3051" s="10"/>
      <c r="BM3051" s="10"/>
      <c r="BN3051" s="10"/>
      <c r="BO3051" s="10"/>
      <c r="BP3051" s="10"/>
      <c r="BQ3051" s="10"/>
      <c r="BR3051" s="10"/>
      <c r="BU3051" s="66"/>
    </row>
    <row r="3052" spans="22:73" s="6" customFormat="1" x14ac:dyDescent="0.3">
      <c r="V3052" s="21"/>
      <c r="W3052" s="22"/>
      <c r="X3052" s="22"/>
      <c r="Y3052" s="22"/>
      <c r="Z3052" s="22"/>
      <c r="AA3052" s="22"/>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C3052" s="10"/>
      <c r="BD3052" s="10"/>
      <c r="BE3052" s="10"/>
      <c r="BF3052" s="10"/>
      <c r="BG3052" s="10"/>
      <c r="BH3052" s="10"/>
      <c r="BI3052" s="10"/>
      <c r="BL3052" s="10"/>
      <c r="BM3052" s="10"/>
      <c r="BN3052" s="10"/>
      <c r="BO3052" s="10"/>
      <c r="BP3052" s="10"/>
      <c r="BQ3052" s="10"/>
      <c r="BR3052" s="10"/>
      <c r="BU3052" s="66"/>
    </row>
    <row r="3053" spans="22:73" s="6" customFormat="1" x14ac:dyDescent="0.3">
      <c r="V3053" s="21"/>
      <c r="W3053" s="22"/>
      <c r="X3053" s="22"/>
      <c r="Y3053" s="22"/>
      <c r="Z3053" s="22"/>
      <c r="AA3053" s="22"/>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C3053" s="10"/>
      <c r="BD3053" s="10"/>
      <c r="BE3053" s="10"/>
      <c r="BF3053" s="10"/>
      <c r="BG3053" s="10"/>
      <c r="BH3053" s="10"/>
      <c r="BI3053" s="10"/>
      <c r="BL3053" s="10"/>
      <c r="BM3053" s="10"/>
      <c r="BN3053" s="10"/>
      <c r="BO3053" s="10"/>
      <c r="BP3053" s="10"/>
      <c r="BQ3053" s="10"/>
      <c r="BR3053" s="10"/>
      <c r="BU3053" s="66"/>
    </row>
    <row r="3054" spans="22:73" s="6" customFormat="1" x14ac:dyDescent="0.3">
      <c r="V3054" s="21"/>
      <c r="W3054" s="22"/>
      <c r="X3054" s="22"/>
      <c r="Y3054" s="22"/>
      <c r="Z3054" s="22"/>
      <c r="AA3054" s="22"/>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C3054" s="10"/>
      <c r="BD3054" s="10"/>
      <c r="BE3054" s="10"/>
      <c r="BF3054" s="10"/>
      <c r="BG3054" s="10"/>
      <c r="BH3054" s="10"/>
      <c r="BI3054" s="10"/>
      <c r="BL3054" s="10"/>
      <c r="BM3054" s="10"/>
      <c r="BN3054" s="10"/>
      <c r="BO3054" s="10"/>
      <c r="BP3054" s="10"/>
      <c r="BQ3054" s="10"/>
      <c r="BR3054" s="10"/>
      <c r="BU3054" s="66"/>
    </row>
    <row r="3055" spans="22:73" s="6" customFormat="1" x14ac:dyDescent="0.3">
      <c r="V3055" s="21"/>
      <c r="W3055" s="22"/>
      <c r="X3055" s="22"/>
      <c r="Y3055" s="22"/>
      <c r="Z3055" s="22"/>
      <c r="AA3055" s="22"/>
      <c r="AB3055" s="10"/>
      <c r="AC3055" s="10"/>
      <c r="AD3055" s="10"/>
      <c r="AE3055" s="10"/>
      <c r="AF3055" s="10"/>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C3055" s="10"/>
      <c r="BD3055" s="10"/>
      <c r="BE3055" s="10"/>
      <c r="BF3055" s="10"/>
      <c r="BG3055" s="10"/>
      <c r="BH3055" s="10"/>
      <c r="BI3055" s="10"/>
      <c r="BL3055" s="10"/>
      <c r="BM3055" s="10"/>
      <c r="BN3055" s="10"/>
      <c r="BO3055" s="10"/>
      <c r="BP3055" s="10"/>
      <c r="BQ3055" s="10"/>
      <c r="BR3055" s="10"/>
      <c r="BU3055" s="66"/>
    </row>
    <row r="3056" spans="22:73" s="6" customFormat="1" x14ac:dyDescent="0.3">
      <c r="V3056" s="21"/>
      <c r="W3056" s="22"/>
      <c r="X3056" s="22"/>
      <c r="Y3056" s="22"/>
      <c r="Z3056" s="22"/>
      <c r="AA3056" s="22"/>
      <c r="AB3056" s="10"/>
      <c r="AC3056" s="10"/>
      <c r="AD3056" s="10"/>
      <c r="AE3056" s="10"/>
      <c r="AF3056" s="10"/>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C3056" s="10"/>
      <c r="BD3056" s="10"/>
      <c r="BE3056" s="10"/>
      <c r="BF3056" s="10"/>
      <c r="BG3056" s="10"/>
      <c r="BH3056" s="10"/>
      <c r="BI3056" s="10"/>
      <c r="BL3056" s="10"/>
      <c r="BM3056" s="10"/>
      <c r="BN3056" s="10"/>
      <c r="BO3056" s="10"/>
      <c r="BP3056" s="10"/>
      <c r="BQ3056" s="10"/>
      <c r="BR3056" s="10"/>
      <c r="BU3056" s="66"/>
    </row>
    <row r="3057" spans="22:73" s="6" customFormat="1" x14ac:dyDescent="0.3">
      <c r="V3057" s="21"/>
      <c r="W3057" s="22"/>
      <c r="X3057" s="22"/>
      <c r="Y3057" s="22"/>
      <c r="Z3057" s="22"/>
      <c r="AA3057" s="22"/>
      <c r="AB3057" s="10"/>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C3057" s="10"/>
      <c r="BD3057" s="10"/>
      <c r="BE3057" s="10"/>
      <c r="BF3057" s="10"/>
      <c r="BG3057" s="10"/>
      <c r="BH3057" s="10"/>
      <c r="BI3057" s="10"/>
      <c r="BL3057" s="10"/>
      <c r="BM3057" s="10"/>
      <c r="BN3057" s="10"/>
      <c r="BO3057" s="10"/>
      <c r="BP3057" s="10"/>
      <c r="BQ3057" s="10"/>
      <c r="BR3057" s="10"/>
      <c r="BU3057" s="66"/>
    </row>
    <row r="3058" spans="22:73" s="6" customFormat="1" x14ac:dyDescent="0.3">
      <c r="V3058" s="21"/>
      <c r="W3058" s="22"/>
      <c r="X3058" s="22"/>
      <c r="Y3058" s="22"/>
      <c r="Z3058" s="22"/>
      <c r="AA3058" s="22"/>
      <c r="AB3058" s="10"/>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C3058" s="10"/>
      <c r="BD3058" s="10"/>
      <c r="BE3058" s="10"/>
      <c r="BF3058" s="10"/>
      <c r="BG3058" s="10"/>
      <c r="BH3058" s="10"/>
      <c r="BI3058" s="10"/>
      <c r="BL3058" s="10"/>
      <c r="BM3058" s="10"/>
      <c r="BN3058" s="10"/>
      <c r="BO3058" s="10"/>
      <c r="BP3058" s="10"/>
      <c r="BQ3058" s="10"/>
      <c r="BR3058" s="10"/>
      <c r="BU3058" s="66"/>
    </row>
    <row r="3059" spans="22:73" s="6" customFormat="1" x14ac:dyDescent="0.3">
      <c r="V3059" s="21"/>
      <c r="W3059" s="22"/>
      <c r="X3059" s="22"/>
      <c r="Y3059" s="22"/>
      <c r="Z3059" s="22"/>
      <c r="AA3059" s="22"/>
      <c r="AB3059" s="10"/>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C3059" s="10"/>
      <c r="BD3059" s="10"/>
      <c r="BE3059" s="10"/>
      <c r="BF3059" s="10"/>
      <c r="BG3059" s="10"/>
      <c r="BH3059" s="10"/>
      <c r="BI3059" s="10"/>
      <c r="BL3059" s="10"/>
      <c r="BM3059" s="10"/>
      <c r="BN3059" s="10"/>
      <c r="BO3059" s="10"/>
      <c r="BP3059" s="10"/>
      <c r="BQ3059" s="10"/>
      <c r="BR3059" s="10"/>
      <c r="BU3059" s="66"/>
    </row>
    <row r="3060" spans="22:73" s="6" customFormat="1" x14ac:dyDescent="0.3">
      <c r="V3060" s="21"/>
      <c r="W3060" s="22"/>
      <c r="X3060" s="22"/>
      <c r="Y3060" s="22"/>
      <c r="Z3060" s="22"/>
      <c r="AA3060" s="22"/>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C3060" s="10"/>
      <c r="BD3060" s="10"/>
      <c r="BE3060" s="10"/>
      <c r="BF3060" s="10"/>
      <c r="BG3060" s="10"/>
      <c r="BH3060" s="10"/>
      <c r="BI3060" s="10"/>
      <c r="BL3060" s="10"/>
      <c r="BM3060" s="10"/>
      <c r="BN3060" s="10"/>
      <c r="BO3060" s="10"/>
      <c r="BP3060" s="10"/>
      <c r="BQ3060" s="10"/>
      <c r="BR3060" s="10"/>
      <c r="BU3060" s="66"/>
    </row>
    <row r="3061" spans="22:73" s="6" customFormat="1" x14ac:dyDescent="0.3">
      <c r="V3061" s="21"/>
      <c r="W3061" s="22"/>
      <c r="X3061" s="22"/>
      <c r="Y3061" s="22"/>
      <c r="Z3061" s="22"/>
      <c r="AA3061" s="22"/>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C3061" s="10"/>
      <c r="BD3061" s="10"/>
      <c r="BE3061" s="10"/>
      <c r="BF3061" s="10"/>
      <c r="BG3061" s="10"/>
      <c r="BH3061" s="10"/>
      <c r="BI3061" s="10"/>
      <c r="BL3061" s="10"/>
      <c r="BM3061" s="10"/>
      <c r="BN3061" s="10"/>
      <c r="BO3061" s="10"/>
      <c r="BP3061" s="10"/>
      <c r="BQ3061" s="10"/>
      <c r="BR3061" s="10"/>
      <c r="BU3061" s="66"/>
    </row>
    <row r="3062" spans="22:73" s="6" customFormat="1" x14ac:dyDescent="0.3">
      <c r="V3062" s="21"/>
      <c r="W3062" s="22"/>
      <c r="X3062" s="22"/>
      <c r="Y3062" s="22"/>
      <c r="Z3062" s="22"/>
      <c r="AA3062" s="22"/>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C3062" s="10"/>
      <c r="BD3062" s="10"/>
      <c r="BE3062" s="10"/>
      <c r="BF3062" s="10"/>
      <c r="BG3062" s="10"/>
      <c r="BH3062" s="10"/>
      <c r="BI3062" s="10"/>
      <c r="BL3062" s="10"/>
      <c r="BM3062" s="10"/>
      <c r="BN3062" s="10"/>
      <c r="BO3062" s="10"/>
      <c r="BP3062" s="10"/>
      <c r="BQ3062" s="10"/>
      <c r="BR3062" s="10"/>
      <c r="BU3062" s="66"/>
    </row>
    <row r="3063" spans="22:73" s="6" customFormat="1" x14ac:dyDescent="0.3">
      <c r="V3063" s="21"/>
      <c r="W3063" s="22"/>
      <c r="X3063" s="22"/>
      <c r="Y3063" s="22"/>
      <c r="Z3063" s="22"/>
      <c r="AA3063" s="22"/>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C3063" s="10"/>
      <c r="BD3063" s="10"/>
      <c r="BE3063" s="10"/>
      <c r="BF3063" s="10"/>
      <c r="BG3063" s="10"/>
      <c r="BH3063" s="10"/>
      <c r="BI3063" s="10"/>
      <c r="BL3063" s="10"/>
      <c r="BM3063" s="10"/>
      <c r="BN3063" s="10"/>
      <c r="BO3063" s="10"/>
      <c r="BP3063" s="10"/>
      <c r="BQ3063" s="10"/>
      <c r="BR3063" s="10"/>
      <c r="BU3063" s="66"/>
    </row>
    <row r="3064" spans="22:73" s="6" customFormat="1" x14ac:dyDescent="0.3">
      <c r="V3064" s="21"/>
      <c r="W3064" s="22"/>
      <c r="X3064" s="22"/>
      <c r="Y3064" s="22"/>
      <c r="Z3064" s="22"/>
      <c r="AA3064" s="22"/>
      <c r="AB3064" s="10"/>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C3064" s="10"/>
      <c r="BD3064" s="10"/>
      <c r="BE3064" s="10"/>
      <c r="BF3064" s="10"/>
      <c r="BG3064" s="10"/>
      <c r="BH3064" s="10"/>
      <c r="BI3064" s="10"/>
      <c r="BL3064" s="10"/>
      <c r="BM3064" s="10"/>
      <c r="BN3064" s="10"/>
      <c r="BO3064" s="10"/>
      <c r="BP3064" s="10"/>
      <c r="BQ3064" s="10"/>
      <c r="BR3064" s="10"/>
      <c r="BU3064" s="66"/>
    </row>
    <row r="3065" spans="22:73" s="6" customFormat="1" x14ac:dyDescent="0.3">
      <c r="V3065" s="21"/>
      <c r="W3065" s="22"/>
      <c r="X3065" s="22"/>
      <c r="Y3065" s="22"/>
      <c r="Z3065" s="22"/>
      <c r="AA3065" s="22"/>
      <c r="AB3065" s="10"/>
      <c r="AC3065" s="10"/>
      <c r="AD3065" s="10"/>
      <c r="AE3065" s="10"/>
      <c r="AF3065" s="10"/>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C3065" s="10"/>
      <c r="BD3065" s="10"/>
      <c r="BE3065" s="10"/>
      <c r="BF3065" s="10"/>
      <c r="BG3065" s="10"/>
      <c r="BH3065" s="10"/>
      <c r="BI3065" s="10"/>
      <c r="BL3065" s="10"/>
      <c r="BM3065" s="10"/>
      <c r="BN3065" s="10"/>
      <c r="BO3065" s="10"/>
      <c r="BP3065" s="10"/>
      <c r="BQ3065" s="10"/>
      <c r="BR3065" s="10"/>
      <c r="BU3065" s="66"/>
    </row>
    <row r="3066" spans="22:73" s="6" customFormat="1" x14ac:dyDescent="0.3">
      <c r="V3066" s="21"/>
      <c r="W3066" s="22"/>
      <c r="X3066" s="22"/>
      <c r="Y3066" s="22"/>
      <c r="Z3066" s="22"/>
      <c r="AA3066" s="22"/>
      <c r="AB3066" s="10"/>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C3066" s="10"/>
      <c r="BD3066" s="10"/>
      <c r="BE3066" s="10"/>
      <c r="BF3066" s="10"/>
      <c r="BG3066" s="10"/>
      <c r="BH3066" s="10"/>
      <c r="BI3066" s="10"/>
      <c r="BL3066" s="10"/>
      <c r="BM3066" s="10"/>
      <c r="BN3066" s="10"/>
      <c r="BO3066" s="10"/>
      <c r="BP3066" s="10"/>
      <c r="BQ3066" s="10"/>
      <c r="BR3066" s="10"/>
      <c r="BU3066" s="66"/>
    </row>
    <row r="3067" spans="22:73" s="6" customFormat="1" x14ac:dyDescent="0.3">
      <c r="V3067" s="21"/>
      <c r="W3067" s="22"/>
      <c r="X3067" s="22"/>
      <c r="Y3067" s="22"/>
      <c r="Z3067" s="22"/>
      <c r="AA3067" s="22"/>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C3067" s="10"/>
      <c r="BD3067" s="10"/>
      <c r="BE3067" s="10"/>
      <c r="BF3067" s="10"/>
      <c r="BG3067" s="10"/>
      <c r="BH3067" s="10"/>
      <c r="BI3067" s="10"/>
      <c r="BL3067" s="10"/>
      <c r="BM3067" s="10"/>
      <c r="BN3067" s="10"/>
      <c r="BO3067" s="10"/>
      <c r="BP3067" s="10"/>
      <c r="BQ3067" s="10"/>
      <c r="BR3067" s="10"/>
      <c r="BU3067" s="66"/>
    </row>
    <row r="3068" spans="22:73" s="6" customFormat="1" x14ac:dyDescent="0.3">
      <c r="V3068" s="21"/>
      <c r="W3068" s="22"/>
      <c r="X3068" s="22"/>
      <c r="Y3068" s="22"/>
      <c r="Z3068" s="22"/>
      <c r="AA3068" s="22"/>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C3068" s="10"/>
      <c r="BD3068" s="10"/>
      <c r="BE3068" s="10"/>
      <c r="BF3068" s="10"/>
      <c r="BG3068" s="10"/>
      <c r="BH3068" s="10"/>
      <c r="BI3068" s="10"/>
      <c r="BL3068" s="10"/>
      <c r="BM3068" s="10"/>
      <c r="BN3068" s="10"/>
      <c r="BO3068" s="10"/>
      <c r="BP3068" s="10"/>
      <c r="BQ3068" s="10"/>
      <c r="BR3068" s="10"/>
      <c r="BU3068" s="66"/>
    </row>
    <row r="3069" spans="22:73" s="6" customFormat="1" x14ac:dyDescent="0.3">
      <c r="V3069" s="21"/>
      <c r="W3069" s="22"/>
      <c r="X3069" s="22"/>
      <c r="Y3069" s="22"/>
      <c r="Z3069" s="22"/>
      <c r="AA3069" s="22"/>
      <c r="AB3069" s="10"/>
      <c r="AC3069" s="10"/>
      <c r="AD3069" s="10"/>
      <c r="AE3069" s="10"/>
      <c r="AF3069" s="10"/>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C3069" s="10"/>
      <c r="BD3069" s="10"/>
      <c r="BE3069" s="10"/>
      <c r="BF3069" s="10"/>
      <c r="BG3069" s="10"/>
      <c r="BH3069" s="10"/>
      <c r="BI3069" s="10"/>
      <c r="BL3069" s="10"/>
      <c r="BM3069" s="10"/>
      <c r="BN3069" s="10"/>
      <c r="BO3069" s="10"/>
      <c r="BP3069" s="10"/>
      <c r="BQ3069" s="10"/>
      <c r="BR3069" s="10"/>
      <c r="BU3069" s="66"/>
    </row>
    <row r="3070" spans="22:73" s="6" customFormat="1" x14ac:dyDescent="0.3">
      <c r="V3070" s="21"/>
      <c r="W3070" s="22"/>
      <c r="X3070" s="22"/>
      <c r="Y3070" s="22"/>
      <c r="Z3070" s="22"/>
      <c r="AA3070" s="22"/>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C3070" s="10"/>
      <c r="BD3070" s="10"/>
      <c r="BE3070" s="10"/>
      <c r="BF3070" s="10"/>
      <c r="BG3070" s="10"/>
      <c r="BH3070" s="10"/>
      <c r="BI3070" s="10"/>
      <c r="BL3070" s="10"/>
      <c r="BM3070" s="10"/>
      <c r="BN3070" s="10"/>
      <c r="BO3070" s="10"/>
      <c r="BP3070" s="10"/>
      <c r="BQ3070" s="10"/>
      <c r="BR3070" s="10"/>
      <c r="BU3070" s="66"/>
    </row>
    <row r="3071" spans="22:73" s="6" customFormat="1" x14ac:dyDescent="0.3">
      <c r="V3071" s="21"/>
      <c r="W3071" s="22"/>
      <c r="X3071" s="22"/>
      <c r="Y3071" s="22"/>
      <c r="Z3071" s="22"/>
      <c r="AA3071" s="22"/>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C3071" s="10"/>
      <c r="BD3071" s="10"/>
      <c r="BE3071" s="10"/>
      <c r="BF3071" s="10"/>
      <c r="BG3071" s="10"/>
      <c r="BH3071" s="10"/>
      <c r="BI3071" s="10"/>
      <c r="BL3071" s="10"/>
      <c r="BM3071" s="10"/>
      <c r="BN3071" s="10"/>
      <c r="BO3071" s="10"/>
      <c r="BP3071" s="10"/>
      <c r="BQ3071" s="10"/>
      <c r="BR3071" s="10"/>
      <c r="BU3071" s="66"/>
    </row>
    <row r="3072" spans="22:73" s="6" customFormat="1" x14ac:dyDescent="0.3">
      <c r="V3072" s="21"/>
      <c r="W3072" s="22"/>
      <c r="X3072" s="22"/>
      <c r="Y3072" s="22"/>
      <c r="Z3072" s="22"/>
      <c r="AA3072" s="22"/>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C3072" s="10"/>
      <c r="BD3072" s="10"/>
      <c r="BE3072" s="10"/>
      <c r="BF3072" s="10"/>
      <c r="BG3072" s="10"/>
      <c r="BH3072" s="10"/>
      <c r="BI3072" s="10"/>
      <c r="BL3072" s="10"/>
      <c r="BM3072" s="10"/>
      <c r="BN3072" s="10"/>
      <c r="BO3072" s="10"/>
      <c r="BP3072" s="10"/>
      <c r="BQ3072" s="10"/>
      <c r="BR3072" s="10"/>
      <c r="BU3072" s="66"/>
    </row>
    <row r="3073" spans="22:73" s="6" customFormat="1" x14ac:dyDescent="0.3">
      <c r="V3073" s="21"/>
      <c r="W3073" s="22"/>
      <c r="X3073" s="22"/>
      <c r="Y3073" s="22"/>
      <c r="Z3073" s="22"/>
      <c r="AA3073" s="22"/>
      <c r="AB3073" s="10"/>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C3073" s="10"/>
      <c r="BD3073" s="10"/>
      <c r="BE3073" s="10"/>
      <c r="BF3073" s="10"/>
      <c r="BG3073" s="10"/>
      <c r="BH3073" s="10"/>
      <c r="BI3073" s="10"/>
      <c r="BL3073" s="10"/>
      <c r="BM3073" s="10"/>
      <c r="BN3073" s="10"/>
      <c r="BO3073" s="10"/>
      <c r="BP3073" s="10"/>
      <c r="BQ3073" s="10"/>
      <c r="BR3073" s="10"/>
      <c r="BU3073" s="66"/>
    </row>
    <row r="3074" spans="22:73" s="6" customFormat="1" x14ac:dyDescent="0.3">
      <c r="V3074" s="21"/>
      <c r="W3074" s="22"/>
      <c r="X3074" s="22"/>
      <c r="Y3074" s="22"/>
      <c r="Z3074" s="22"/>
      <c r="AA3074" s="22"/>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C3074" s="10"/>
      <c r="BD3074" s="10"/>
      <c r="BE3074" s="10"/>
      <c r="BF3074" s="10"/>
      <c r="BG3074" s="10"/>
      <c r="BH3074" s="10"/>
      <c r="BI3074" s="10"/>
      <c r="BL3074" s="10"/>
      <c r="BM3074" s="10"/>
      <c r="BN3074" s="10"/>
      <c r="BO3074" s="10"/>
      <c r="BP3074" s="10"/>
      <c r="BQ3074" s="10"/>
      <c r="BR3074" s="10"/>
      <c r="BU3074" s="66"/>
    </row>
    <row r="3075" spans="22:73" s="6" customFormat="1" x14ac:dyDescent="0.3">
      <c r="V3075" s="21"/>
      <c r="W3075" s="22"/>
      <c r="X3075" s="22"/>
      <c r="Y3075" s="22"/>
      <c r="Z3075" s="22"/>
      <c r="AA3075" s="22"/>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C3075" s="10"/>
      <c r="BD3075" s="10"/>
      <c r="BE3075" s="10"/>
      <c r="BF3075" s="10"/>
      <c r="BG3075" s="10"/>
      <c r="BH3075" s="10"/>
      <c r="BI3075" s="10"/>
      <c r="BL3075" s="10"/>
      <c r="BM3075" s="10"/>
      <c r="BN3075" s="10"/>
      <c r="BO3075" s="10"/>
      <c r="BP3075" s="10"/>
      <c r="BQ3075" s="10"/>
      <c r="BR3075" s="10"/>
      <c r="BU3075" s="66"/>
    </row>
    <row r="3076" spans="22:73" s="6" customFormat="1" x14ac:dyDescent="0.3">
      <c r="V3076" s="21"/>
      <c r="W3076" s="22"/>
      <c r="X3076" s="22"/>
      <c r="Y3076" s="22"/>
      <c r="Z3076" s="22"/>
      <c r="AA3076" s="22"/>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C3076" s="10"/>
      <c r="BD3076" s="10"/>
      <c r="BE3076" s="10"/>
      <c r="BF3076" s="10"/>
      <c r="BG3076" s="10"/>
      <c r="BH3076" s="10"/>
      <c r="BI3076" s="10"/>
      <c r="BL3076" s="10"/>
      <c r="BM3076" s="10"/>
      <c r="BN3076" s="10"/>
      <c r="BO3076" s="10"/>
      <c r="BP3076" s="10"/>
      <c r="BQ3076" s="10"/>
      <c r="BR3076" s="10"/>
      <c r="BU3076" s="66"/>
    </row>
    <row r="3077" spans="22:73" s="6" customFormat="1" x14ac:dyDescent="0.3">
      <c r="V3077" s="21"/>
      <c r="W3077" s="22"/>
      <c r="X3077" s="22"/>
      <c r="Y3077" s="22"/>
      <c r="Z3077" s="22"/>
      <c r="AA3077" s="22"/>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C3077" s="10"/>
      <c r="BD3077" s="10"/>
      <c r="BE3077" s="10"/>
      <c r="BF3077" s="10"/>
      <c r="BG3077" s="10"/>
      <c r="BH3077" s="10"/>
      <c r="BI3077" s="10"/>
      <c r="BL3077" s="10"/>
      <c r="BM3077" s="10"/>
      <c r="BN3077" s="10"/>
      <c r="BO3077" s="10"/>
      <c r="BP3077" s="10"/>
      <c r="BQ3077" s="10"/>
      <c r="BR3077" s="10"/>
      <c r="BU3077" s="66"/>
    </row>
    <row r="3078" spans="22:73" s="6" customFormat="1" x14ac:dyDescent="0.3">
      <c r="V3078" s="21"/>
      <c r="W3078" s="22"/>
      <c r="X3078" s="22"/>
      <c r="Y3078" s="22"/>
      <c r="Z3078" s="22"/>
      <c r="AA3078" s="22"/>
      <c r="AB3078" s="10"/>
      <c r="AC3078" s="10"/>
      <c r="AD3078" s="10"/>
      <c r="AE3078" s="10"/>
      <c r="AF3078" s="10"/>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C3078" s="10"/>
      <c r="BD3078" s="10"/>
      <c r="BE3078" s="10"/>
      <c r="BF3078" s="10"/>
      <c r="BG3078" s="10"/>
      <c r="BH3078" s="10"/>
      <c r="BI3078" s="10"/>
      <c r="BL3078" s="10"/>
      <c r="BM3078" s="10"/>
      <c r="BN3078" s="10"/>
      <c r="BO3078" s="10"/>
      <c r="BP3078" s="10"/>
      <c r="BQ3078" s="10"/>
      <c r="BR3078" s="10"/>
      <c r="BU3078" s="66"/>
    </row>
    <row r="3079" spans="22:73" s="6" customFormat="1" x14ac:dyDescent="0.3">
      <c r="V3079" s="21"/>
      <c r="W3079" s="22"/>
      <c r="X3079" s="22"/>
      <c r="Y3079" s="22"/>
      <c r="Z3079" s="22"/>
      <c r="AA3079" s="22"/>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C3079" s="10"/>
      <c r="BD3079" s="10"/>
      <c r="BE3079" s="10"/>
      <c r="BF3079" s="10"/>
      <c r="BG3079" s="10"/>
      <c r="BH3079" s="10"/>
      <c r="BI3079" s="10"/>
      <c r="BL3079" s="10"/>
      <c r="BM3079" s="10"/>
      <c r="BN3079" s="10"/>
      <c r="BO3079" s="10"/>
      <c r="BP3079" s="10"/>
      <c r="BQ3079" s="10"/>
      <c r="BR3079" s="10"/>
      <c r="BU3079" s="66"/>
    </row>
    <row r="3080" spans="22:73" s="6" customFormat="1" x14ac:dyDescent="0.3">
      <c r="V3080" s="21"/>
      <c r="W3080" s="22"/>
      <c r="X3080" s="22"/>
      <c r="Y3080" s="22"/>
      <c r="Z3080" s="22"/>
      <c r="AA3080" s="22"/>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C3080" s="10"/>
      <c r="BD3080" s="10"/>
      <c r="BE3080" s="10"/>
      <c r="BF3080" s="10"/>
      <c r="BG3080" s="10"/>
      <c r="BH3080" s="10"/>
      <c r="BI3080" s="10"/>
      <c r="BL3080" s="10"/>
      <c r="BM3080" s="10"/>
      <c r="BN3080" s="10"/>
      <c r="BO3080" s="10"/>
      <c r="BP3080" s="10"/>
      <c r="BQ3080" s="10"/>
      <c r="BR3080" s="10"/>
      <c r="BU3080" s="66"/>
    </row>
    <row r="3081" spans="22:73" s="6" customFormat="1" x14ac:dyDescent="0.3">
      <c r="V3081" s="21"/>
      <c r="W3081" s="22"/>
      <c r="X3081" s="22"/>
      <c r="Y3081" s="22"/>
      <c r="Z3081" s="22"/>
      <c r="AA3081" s="22"/>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C3081" s="10"/>
      <c r="BD3081" s="10"/>
      <c r="BE3081" s="10"/>
      <c r="BF3081" s="10"/>
      <c r="BG3081" s="10"/>
      <c r="BH3081" s="10"/>
      <c r="BI3081" s="10"/>
      <c r="BL3081" s="10"/>
      <c r="BM3081" s="10"/>
      <c r="BN3081" s="10"/>
      <c r="BO3081" s="10"/>
      <c r="BP3081" s="10"/>
      <c r="BQ3081" s="10"/>
      <c r="BR3081" s="10"/>
      <c r="BU3081" s="66"/>
    </row>
    <row r="3082" spans="22:73" s="6" customFormat="1" x14ac:dyDescent="0.3">
      <c r="V3082" s="21"/>
      <c r="W3082" s="22"/>
      <c r="X3082" s="22"/>
      <c r="Y3082" s="22"/>
      <c r="Z3082" s="22"/>
      <c r="AA3082" s="22"/>
      <c r="AB3082" s="10"/>
      <c r="AC3082" s="10"/>
      <c r="AD3082" s="10"/>
      <c r="AE3082" s="10"/>
      <c r="AF3082" s="10"/>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C3082" s="10"/>
      <c r="BD3082" s="10"/>
      <c r="BE3082" s="10"/>
      <c r="BF3082" s="10"/>
      <c r="BG3082" s="10"/>
      <c r="BH3082" s="10"/>
      <c r="BI3082" s="10"/>
      <c r="BL3082" s="10"/>
      <c r="BM3082" s="10"/>
      <c r="BN3082" s="10"/>
      <c r="BO3082" s="10"/>
      <c r="BP3082" s="10"/>
      <c r="BQ3082" s="10"/>
      <c r="BR3082" s="10"/>
      <c r="BU3082" s="66"/>
    </row>
    <row r="3083" spans="22:73" s="6" customFormat="1" x14ac:dyDescent="0.3">
      <c r="V3083" s="21"/>
      <c r="W3083" s="22"/>
      <c r="X3083" s="22"/>
      <c r="Y3083" s="22"/>
      <c r="Z3083" s="22"/>
      <c r="AA3083" s="22"/>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C3083" s="10"/>
      <c r="BD3083" s="10"/>
      <c r="BE3083" s="10"/>
      <c r="BF3083" s="10"/>
      <c r="BG3083" s="10"/>
      <c r="BH3083" s="10"/>
      <c r="BI3083" s="10"/>
      <c r="BL3083" s="10"/>
      <c r="BM3083" s="10"/>
      <c r="BN3083" s="10"/>
      <c r="BO3083" s="10"/>
      <c r="BP3083" s="10"/>
      <c r="BQ3083" s="10"/>
      <c r="BR3083" s="10"/>
      <c r="BU3083" s="66"/>
    </row>
    <row r="3084" spans="22:73" s="6" customFormat="1" x14ac:dyDescent="0.3">
      <c r="V3084" s="21"/>
      <c r="W3084" s="22"/>
      <c r="X3084" s="22"/>
      <c r="Y3084" s="22"/>
      <c r="Z3084" s="22"/>
      <c r="AA3084" s="22"/>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C3084" s="10"/>
      <c r="BD3084" s="10"/>
      <c r="BE3084" s="10"/>
      <c r="BF3084" s="10"/>
      <c r="BG3084" s="10"/>
      <c r="BH3084" s="10"/>
      <c r="BI3084" s="10"/>
      <c r="BL3084" s="10"/>
      <c r="BM3084" s="10"/>
      <c r="BN3084" s="10"/>
      <c r="BO3084" s="10"/>
      <c r="BP3084" s="10"/>
      <c r="BQ3084" s="10"/>
      <c r="BR3084" s="10"/>
      <c r="BU3084" s="66"/>
    </row>
    <row r="3085" spans="22:73" s="6" customFormat="1" x14ac:dyDescent="0.3">
      <c r="V3085" s="21"/>
      <c r="W3085" s="22"/>
      <c r="X3085" s="22"/>
      <c r="Y3085" s="22"/>
      <c r="Z3085" s="22"/>
      <c r="AA3085" s="22"/>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C3085" s="10"/>
      <c r="BD3085" s="10"/>
      <c r="BE3085" s="10"/>
      <c r="BF3085" s="10"/>
      <c r="BG3085" s="10"/>
      <c r="BH3085" s="10"/>
      <c r="BI3085" s="10"/>
      <c r="BL3085" s="10"/>
      <c r="BM3085" s="10"/>
      <c r="BN3085" s="10"/>
      <c r="BO3085" s="10"/>
      <c r="BP3085" s="10"/>
      <c r="BQ3085" s="10"/>
      <c r="BR3085" s="10"/>
      <c r="BU3085" s="66"/>
    </row>
    <row r="3086" spans="22:73" s="6" customFormat="1" x14ac:dyDescent="0.3">
      <c r="V3086" s="21"/>
      <c r="W3086" s="22"/>
      <c r="X3086" s="22"/>
      <c r="Y3086" s="22"/>
      <c r="Z3086" s="22"/>
      <c r="AA3086" s="22"/>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C3086" s="10"/>
      <c r="BD3086" s="10"/>
      <c r="BE3086" s="10"/>
      <c r="BF3086" s="10"/>
      <c r="BG3086" s="10"/>
      <c r="BH3086" s="10"/>
      <c r="BI3086" s="10"/>
      <c r="BL3086" s="10"/>
      <c r="BM3086" s="10"/>
      <c r="BN3086" s="10"/>
      <c r="BO3086" s="10"/>
      <c r="BP3086" s="10"/>
      <c r="BQ3086" s="10"/>
      <c r="BR3086" s="10"/>
      <c r="BU3086" s="66"/>
    </row>
    <row r="3087" spans="22:73" s="6" customFormat="1" x14ac:dyDescent="0.3">
      <c r="V3087" s="21"/>
      <c r="W3087" s="22"/>
      <c r="X3087" s="22"/>
      <c r="Y3087" s="22"/>
      <c r="Z3087" s="22"/>
      <c r="AA3087" s="22"/>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C3087" s="10"/>
      <c r="BD3087" s="10"/>
      <c r="BE3087" s="10"/>
      <c r="BF3087" s="10"/>
      <c r="BG3087" s="10"/>
      <c r="BH3087" s="10"/>
      <c r="BI3087" s="10"/>
      <c r="BL3087" s="10"/>
      <c r="BM3087" s="10"/>
      <c r="BN3087" s="10"/>
      <c r="BO3087" s="10"/>
      <c r="BP3087" s="10"/>
      <c r="BQ3087" s="10"/>
      <c r="BR3087" s="10"/>
      <c r="BU3087" s="66"/>
    </row>
    <row r="3088" spans="22:73" s="6" customFormat="1" x14ac:dyDescent="0.3">
      <c r="V3088" s="21"/>
      <c r="W3088" s="22"/>
      <c r="X3088" s="22"/>
      <c r="Y3088" s="22"/>
      <c r="Z3088" s="22"/>
      <c r="AA3088" s="22"/>
      <c r="AB3088" s="10"/>
      <c r="AC3088" s="10"/>
      <c r="AD3088" s="10"/>
      <c r="AE3088" s="10"/>
      <c r="AF3088" s="10"/>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C3088" s="10"/>
      <c r="BD3088" s="10"/>
      <c r="BE3088" s="10"/>
      <c r="BF3088" s="10"/>
      <c r="BG3088" s="10"/>
      <c r="BH3088" s="10"/>
      <c r="BI3088" s="10"/>
      <c r="BL3088" s="10"/>
      <c r="BM3088" s="10"/>
      <c r="BN3088" s="10"/>
      <c r="BO3088" s="10"/>
      <c r="BP3088" s="10"/>
      <c r="BQ3088" s="10"/>
      <c r="BR3088" s="10"/>
      <c r="BU3088" s="66"/>
    </row>
    <row r="3089" spans="22:73" s="6" customFormat="1" x14ac:dyDescent="0.3">
      <c r="V3089" s="21"/>
      <c r="W3089" s="22"/>
      <c r="X3089" s="22"/>
      <c r="Y3089" s="22"/>
      <c r="Z3089" s="22"/>
      <c r="AA3089" s="22"/>
      <c r="AB3089" s="10"/>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C3089" s="10"/>
      <c r="BD3089" s="10"/>
      <c r="BE3089" s="10"/>
      <c r="BF3089" s="10"/>
      <c r="BG3089" s="10"/>
      <c r="BH3089" s="10"/>
      <c r="BI3089" s="10"/>
      <c r="BL3089" s="10"/>
      <c r="BM3089" s="10"/>
      <c r="BN3089" s="10"/>
      <c r="BO3089" s="10"/>
      <c r="BP3089" s="10"/>
      <c r="BQ3089" s="10"/>
      <c r="BR3089" s="10"/>
      <c r="BU3089" s="66"/>
    </row>
    <row r="3090" spans="22:73" s="6" customFormat="1" x14ac:dyDescent="0.3">
      <c r="V3090" s="21"/>
      <c r="W3090" s="22"/>
      <c r="X3090" s="22"/>
      <c r="Y3090" s="22"/>
      <c r="Z3090" s="22"/>
      <c r="AA3090" s="22"/>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C3090" s="10"/>
      <c r="BD3090" s="10"/>
      <c r="BE3090" s="10"/>
      <c r="BF3090" s="10"/>
      <c r="BG3090" s="10"/>
      <c r="BH3090" s="10"/>
      <c r="BI3090" s="10"/>
      <c r="BL3090" s="10"/>
      <c r="BM3090" s="10"/>
      <c r="BN3090" s="10"/>
      <c r="BO3090" s="10"/>
      <c r="BP3090" s="10"/>
      <c r="BQ3090" s="10"/>
      <c r="BR3090" s="10"/>
      <c r="BU3090" s="66"/>
    </row>
    <row r="3091" spans="22:73" s="6" customFormat="1" x14ac:dyDescent="0.3">
      <c r="V3091" s="21"/>
      <c r="W3091" s="22"/>
      <c r="X3091" s="22"/>
      <c r="Y3091" s="22"/>
      <c r="Z3091" s="22"/>
      <c r="AA3091" s="22"/>
      <c r="AB3091" s="10"/>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C3091" s="10"/>
      <c r="BD3091" s="10"/>
      <c r="BE3091" s="10"/>
      <c r="BF3091" s="10"/>
      <c r="BG3091" s="10"/>
      <c r="BH3091" s="10"/>
      <c r="BI3091" s="10"/>
      <c r="BL3091" s="10"/>
      <c r="BM3091" s="10"/>
      <c r="BN3091" s="10"/>
      <c r="BO3091" s="10"/>
      <c r="BP3091" s="10"/>
      <c r="BQ3091" s="10"/>
      <c r="BR3091" s="10"/>
      <c r="BU3091" s="66"/>
    </row>
    <row r="3092" spans="22:73" s="6" customFormat="1" x14ac:dyDescent="0.3">
      <c r="V3092" s="21"/>
      <c r="W3092" s="22"/>
      <c r="X3092" s="22"/>
      <c r="Y3092" s="22"/>
      <c r="Z3092" s="22"/>
      <c r="AA3092" s="22"/>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C3092" s="10"/>
      <c r="BD3092" s="10"/>
      <c r="BE3092" s="10"/>
      <c r="BF3092" s="10"/>
      <c r="BG3092" s="10"/>
      <c r="BH3092" s="10"/>
      <c r="BI3092" s="10"/>
      <c r="BL3092" s="10"/>
      <c r="BM3092" s="10"/>
      <c r="BN3092" s="10"/>
      <c r="BO3092" s="10"/>
      <c r="BP3092" s="10"/>
      <c r="BQ3092" s="10"/>
      <c r="BR3092" s="10"/>
      <c r="BU3092" s="66"/>
    </row>
    <row r="3093" spans="22:73" s="6" customFormat="1" x14ac:dyDescent="0.3">
      <c r="V3093" s="21"/>
      <c r="W3093" s="22"/>
      <c r="X3093" s="22"/>
      <c r="Y3093" s="22"/>
      <c r="Z3093" s="22"/>
      <c r="AA3093" s="22"/>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C3093" s="10"/>
      <c r="BD3093" s="10"/>
      <c r="BE3093" s="10"/>
      <c r="BF3093" s="10"/>
      <c r="BG3093" s="10"/>
      <c r="BH3093" s="10"/>
      <c r="BI3093" s="10"/>
      <c r="BL3093" s="10"/>
      <c r="BM3093" s="10"/>
      <c r="BN3093" s="10"/>
      <c r="BO3093" s="10"/>
      <c r="BP3093" s="10"/>
      <c r="BQ3093" s="10"/>
      <c r="BR3093" s="10"/>
      <c r="BU3093" s="66"/>
    </row>
    <row r="3094" spans="22:73" s="6" customFormat="1" x14ac:dyDescent="0.3">
      <c r="V3094" s="21"/>
      <c r="W3094" s="22"/>
      <c r="X3094" s="22"/>
      <c r="Y3094" s="22"/>
      <c r="Z3094" s="22"/>
      <c r="AA3094" s="22"/>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C3094" s="10"/>
      <c r="BD3094" s="10"/>
      <c r="BE3094" s="10"/>
      <c r="BF3094" s="10"/>
      <c r="BG3094" s="10"/>
      <c r="BH3094" s="10"/>
      <c r="BI3094" s="10"/>
      <c r="BL3094" s="10"/>
      <c r="BM3094" s="10"/>
      <c r="BN3094" s="10"/>
      <c r="BO3094" s="10"/>
      <c r="BP3094" s="10"/>
      <c r="BQ3094" s="10"/>
      <c r="BR3094" s="10"/>
      <c r="BU3094" s="66"/>
    </row>
    <row r="3095" spans="22:73" s="6" customFormat="1" x14ac:dyDescent="0.3">
      <c r="V3095" s="21"/>
      <c r="W3095" s="22"/>
      <c r="X3095" s="22"/>
      <c r="Y3095" s="22"/>
      <c r="Z3095" s="22"/>
      <c r="AA3095" s="22"/>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C3095" s="10"/>
      <c r="BD3095" s="10"/>
      <c r="BE3095" s="10"/>
      <c r="BF3095" s="10"/>
      <c r="BG3095" s="10"/>
      <c r="BH3095" s="10"/>
      <c r="BI3095" s="10"/>
      <c r="BL3095" s="10"/>
      <c r="BM3095" s="10"/>
      <c r="BN3095" s="10"/>
      <c r="BO3095" s="10"/>
      <c r="BP3095" s="10"/>
      <c r="BQ3095" s="10"/>
      <c r="BR3095" s="10"/>
      <c r="BU3095" s="66"/>
    </row>
    <row r="3096" spans="22:73" s="6" customFormat="1" x14ac:dyDescent="0.3">
      <c r="V3096" s="21"/>
      <c r="W3096" s="22"/>
      <c r="X3096" s="22"/>
      <c r="Y3096" s="22"/>
      <c r="Z3096" s="22"/>
      <c r="AA3096" s="22"/>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C3096" s="10"/>
      <c r="BD3096" s="10"/>
      <c r="BE3096" s="10"/>
      <c r="BF3096" s="10"/>
      <c r="BG3096" s="10"/>
      <c r="BH3096" s="10"/>
      <c r="BI3096" s="10"/>
      <c r="BL3096" s="10"/>
      <c r="BM3096" s="10"/>
      <c r="BN3096" s="10"/>
      <c r="BO3096" s="10"/>
      <c r="BP3096" s="10"/>
      <c r="BQ3096" s="10"/>
      <c r="BR3096" s="10"/>
      <c r="BU3096" s="66"/>
    </row>
    <row r="3097" spans="22:73" s="6" customFormat="1" x14ac:dyDescent="0.3">
      <c r="V3097" s="21"/>
      <c r="W3097" s="22"/>
      <c r="X3097" s="22"/>
      <c r="Y3097" s="22"/>
      <c r="Z3097" s="22"/>
      <c r="AA3097" s="22"/>
      <c r="AB3097" s="10"/>
      <c r="AC3097" s="10"/>
      <c r="AD3097" s="10"/>
      <c r="AE3097" s="10"/>
      <c r="AF3097" s="10"/>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C3097" s="10"/>
      <c r="BD3097" s="10"/>
      <c r="BE3097" s="10"/>
      <c r="BF3097" s="10"/>
      <c r="BG3097" s="10"/>
      <c r="BH3097" s="10"/>
      <c r="BI3097" s="10"/>
      <c r="BL3097" s="10"/>
      <c r="BM3097" s="10"/>
      <c r="BN3097" s="10"/>
      <c r="BO3097" s="10"/>
      <c r="BP3097" s="10"/>
      <c r="BQ3097" s="10"/>
      <c r="BR3097" s="10"/>
      <c r="BU3097" s="66"/>
    </row>
    <row r="3098" spans="22:73" s="6" customFormat="1" x14ac:dyDescent="0.3">
      <c r="V3098" s="21"/>
      <c r="W3098" s="22"/>
      <c r="X3098" s="22"/>
      <c r="Y3098" s="22"/>
      <c r="Z3098" s="22"/>
      <c r="AA3098" s="22"/>
      <c r="AB3098" s="10"/>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C3098" s="10"/>
      <c r="BD3098" s="10"/>
      <c r="BE3098" s="10"/>
      <c r="BF3098" s="10"/>
      <c r="BG3098" s="10"/>
      <c r="BH3098" s="10"/>
      <c r="BI3098" s="10"/>
      <c r="BL3098" s="10"/>
      <c r="BM3098" s="10"/>
      <c r="BN3098" s="10"/>
      <c r="BO3098" s="10"/>
      <c r="BP3098" s="10"/>
      <c r="BQ3098" s="10"/>
      <c r="BR3098" s="10"/>
      <c r="BU3098" s="66"/>
    </row>
    <row r="3099" spans="22:73" s="6" customFormat="1" x14ac:dyDescent="0.3">
      <c r="V3099" s="21"/>
      <c r="W3099" s="22"/>
      <c r="X3099" s="22"/>
      <c r="Y3099" s="22"/>
      <c r="Z3099" s="22"/>
      <c r="AA3099" s="22"/>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C3099" s="10"/>
      <c r="BD3099" s="10"/>
      <c r="BE3099" s="10"/>
      <c r="BF3099" s="10"/>
      <c r="BG3099" s="10"/>
      <c r="BH3099" s="10"/>
      <c r="BI3099" s="10"/>
      <c r="BL3099" s="10"/>
      <c r="BM3099" s="10"/>
      <c r="BN3099" s="10"/>
      <c r="BO3099" s="10"/>
      <c r="BP3099" s="10"/>
      <c r="BQ3099" s="10"/>
      <c r="BR3099" s="10"/>
      <c r="BU3099" s="66"/>
    </row>
    <row r="3100" spans="22:73" s="6" customFormat="1" x14ac:dyDescent="0.3">
      <c r="V3100" s="21"/>
      <c r="W3100" s="22"/>
      <c r="X3100" s="22"/>
      <c r="Y3100" s="22"/>
      <c r="Z3100" s="22"/>
      <c r="AA3100" s="22"/>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C3100" s="10"/>
      <c r="BD3100" s="10"/>
      <c r="BE3100" s="10"/>
      <c r="BF3100" s="10"/>
      <c r="BG3100" s="10"/>
      <c r="BH3100" s="10"/>
      <c r="BI3100" s="10"/>
      <c r="BL3100" s="10"/>
      <c r="BM3100" s="10"/>
      <c r="BN3100" s="10"/>
      <c r="BO3100" s="10"/>
      <c r="BP3100" s="10"/>
      <c r="BQ3100" s="10"/>
      <c r="BR3100" s="10"/>
      <c r="BU3100" s="66"/>
    </row>
    <row r="3101" spans="22:73" s="6" customFormat="1" x14ac:dyDescent="0.3">
      <c r="V3101" s="21"/>
      <c r="W3101" s="22"/>
      <c r="X3101" s="22"/>
      <c r="Y3101" s="22"/>
      <c r="Z3101" s="22"/>
      <c r="AA3101" s="22"/>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C3101" s="10"/>
      <c r="BD3101" s="10"/>
      <c r="BE3101" s="10"/>
      <c r="BF3101" s="10"/>
      <c r="BG3101" s="10"/>
      <c r="BH3101" s="10"/>
      <c r="BI3101" s="10"/>
      <c r="BL3101" s="10"/>
      <c r="BM3101" s="10"/>
      <c r="BN3101" s="10"/>
      <c r="BO3101" s="10"/>
      <c r="BP3101" s="10"/>
      <c r="BQ3101" s="10"/>
      <c r="BR3101" s="10"/>
      <c r="BU3101" s="66"/>
    </row>
    <row r="3102" spans="22:73" s="6" customFormat="1" x14ac:dyDescent="0.3">
      <c r="V3102" s="21"/>
      <c r="W3102" s="22"/>
      <c r="X3102" s="22"/>
      <c r="Y3102" s="22"/>
      <c r="Z3102" s="22"/>
      <c r="AA3102" s="22"/>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C3102" s="10"/>
      <c r="BD3102" s="10"/>
      <c r="BE3102" s="10"/>
      <c r="BF3102" s="10"/>
      <c r="BG3102" s="10"/>
      <c r="BH3102" s="10"/>
      <c r="BI3102" s="10"/>
      <c r="BL3102" s="10"/>
      <c r="BM3102" s="10"/>
      <c r="BN3102" s="10"/>
      <c r="BO3102" s="10"/>
      <c r="BP3102" s="10"/>
      <c r="BQ3102" s="10"/>
      <c r="BR3102" s="10"/>
      <c r="BU3102" s="66"/>
    </row>
    <row r="3103" spans="22:73" s="6" customFormat="1" x14ac:dyDescent="0.3">
      <c r="V3103" s="21"/>
      <c r="W3103" s="22"/>
      <c r="X3103" s="22"/>
      <c r="Y3103" s="22"/>
      <c r="Z3103" s="22"/>
      <c r="AA3103" s="22"/>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C3103" s="10"/>
      <c r="BD3103" s="10"/>
      <c r="BE3103" s="10"/>
      <c r="BF3103" s="10"/>
      <c r="BG3103" s="10"/>
      <c r="BH3103" s="10"/>
      <c r="BI3103" s="10"/>
      <c r="BL3103" s="10"/>
      <c r="BM3103" s="10"/>
      <c r="BN3103" s="10"/>
      <c r="BO3103" s="10"/>
      <c r="BP3103" s="10"/>
      <c r="BQ3103" s="10"/>
      <c r="BR3103" s="10"/>
      <c r="BU3103" s="66"/>
    </row>
    <row r="3104" spans="22:73" s="6" customFormat="1" x14ac:dyDescent="0.3">
      <c r="V3104" s="21"/>
      <c r="W3104" s="22"/>
      <c r="X3104" s="22"/>
      <c r="Y3104" s="22"/>
      <c r="Z3104" s="22"/>
      <c r="AA3104" s="22"/>
      <c r="AB3104" s="10"/>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C3104" s="10"/>
      <c r="BD3104" s="10"/>
      <c r="BE3104" s="10"/>
      <c r="BF3104" s="10"/>
      <c r="BG3104" s="10"/>
      <c r="BH3104" s="10"/>
      <c r="BI3104" s="10"/>
      <c r="BL3104" s="10"/>
      <c r="BM3104" s="10"/>
      <c r="BN3104" s="10"/>
      <c r="BO3104" s="10"/>
      <c r="BP3104" s="10"/>
      <c r="BQ3104" s="10"/>
      <c r="BR3104" s="10"/>
      <c r="BU3104" s="66"/>
    </row>
    <row r="3105" spans="22:73" s="6" customFormat="1" x14ac:dyDescent="0.3">
      <c r="V3105" s="21"/>
      <c r="W3105" s="22"/>
      <c r="X3105" s="22"/>
      <c r="Y3105" s="22"/>
      <c r="Z3105" s="22"/>
      <c r="AA3105" s="22"/>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C3105" s="10"/>
      <c r="BD3105" s="10"/>
      <c r="BE3105" s="10"/>
      <c r="BF3105" s="10"/>
      <c r="BG3105" s="10"/>
      <c r="BH3105" s="10"/>
      <c r="BI3105" s="10"/>
      <c r="BL3105" s="10"/>
      <c r="BM3105" s="10"/>
      <c r="BN3105" s="10"/>
      <c r="BO3105" s="10"/>
      <c r="BP3105" s="10"/>
      <c r="BQ3105" s="10"/>
      <c r="BR3105" s="10"/>
      <c r="BU3105" s="66"/>
    </row>
    <row r="3106" spans="22:73" s="6" customFormat="1" x14ac:dyDescent="0.3">
      <c r="V3106" s="21"/>
      <c r="W3106" s="22"/>
      <c r="X3106" s="22"/>
      <c r="Y3106" s="22"/>
      <c r="Z3106" s="22"/>
      <c r="AA3106" s="22"/>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C3106" s="10"/>
      <c r="BD3106" s="10"/>
      <c r="BE3106" s="10"/>
      <c r="BF3106" s="10"/>
      <c r="BG3106" s="10"/>
      <c r="BH3106" s="10"/>
      <c r="BI3106" s="10"/>
      <c r="BL3106" s="10"/>
      <c r="BM3106" s="10"/>
      <c r="BN3106" s="10"/>
      <c r="BO3106" s="10"/>
      <c r="BP3106" s="10"/>
      <c r="BQ3106" s="10"/>
      <c r="BR3106" s="10"/>
      <c r="BU3106" s="66"/>
    </row>
    <row r="3107" spans="22:73" s="6" customFormat="1" x14ac:dyDescent="0.3">
      <c r="V3107" s="21"/>
      <c r="W3107" s="22"/>
      <c r="X3107" s="22"/>
      <c r="Y3107" s="22"/>
      <c r="Z3107" s="22"/>
      <c r="AA3107" s="22"/>
      <c r="AB3107" s="10"/>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C3107" s="10"/>
      <c r="BD3107" s="10"/>
      <c r="BE3107" s="10"/>
      <c r="BF3107" s="10"/>
      <c r="BG3107" s="10"/>
      <c r="BH3107" s="10"/>
      <c r="BI3107" s="10"/>
      <c r="BL3107" s="10"/>
      <c r="BM3107" s="10"/>
      <c r="BN3107" s="10"/>
      <c r="BO3107" s="10"/>
      <c r="BP3107" s="10"/>
      <c r="BQ3107" s="10"/>
      <c r="BR3107" s="10"/>
      <c r="BU3107" s="66"/>
    </row>
    <row r="3108" spans="22:73" s="6" customFormat="1" x14ac:dyDescent="0.3">
      <c r="V3108" s="21"/>
      <c r="W3108" s="22"/>
      <c r="X3108" s="22"/>
      <c r="Y3108" s="22"/>
      <c r="Z3108" s="22"/>
      <c r="AA3108" s="22"/>
      <c r="AB3108" s="10"/>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C3108" s="10"/>
      <c r="BD3108" s="10"/>
      <c r="BE3108" s="10"/>
      <c r="BF3108" s="10"/>
      <c r="BG3108" s="10"/>
      <c r="BH3108" s="10"/>
      <c r="BI3108" s="10"/>
      <c r="BL3108" s="10"/>
      <c r="BM3108" s="10"/>
      <c r="BN3108" s="10"/>
      <c r="BO3108" s="10"/>
      <c r="BP3108" s="10"/>
      <c r="BQ3108" s="10"/>
      <c r="BR3108" s="10"/>
      <c r="BU3108" s="66"/>
    </row>
    <row r="3109" spans="22:73" s="6" customFormat="1" x14ac:dyDescent="0.3">
      <c r="V3109" s="21"/>
      <c r="W3109" s="22"/>
      <c r="X3109" s="22"/>
      <c r="Y3109" s="22"/>
      <c r="Z3109" s="22"/>
      <c r="AA3109" s="22"/>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C3109" s="10"/>
      <c r="BD3109" s="10"/>
      <c r="BE3109" s="10"/>
      <c r="BF3109" s="10"/>
      <c r="BG3109" s="10"/>
      <c r="BH3109" s="10"/>
      <c r="BI3109" s="10"/>
      <c r="BL3109" s="10"/>
      <c r="BM3109" s="10"/>
      <c r="BN3109" s="10"/>
      <c r="BO3109" s="10"/>
      <c r="BP3109" s="10"/>
      <c r="BQ3109" s="10"/>
      <c r="BR3109" s="10"/>
      <c r="BU3109" s="66"/>
    </row>
    <row r="3110" spans="22:73" s="6" customFormat="1" x14ac:dyDescent="0.3">
      <c r="V3110" s="21"/>
      <c r="W3110" s="22"/>
      <c r="X3110" s="22"/>
      <c r="Y3110" s="22"/>
      <c r="Z3110" s="22"/>
      <c r="AA3110" s="22"/>
      <c r="AB3110" s="10"/>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C3110" s="10"/>
      <c r="BD3110" s="10"/>
      <c r="BE3110" s="10"/>
      <c r="BF3110" s="10"/>
      <c r="BG3110" s="10"/>
      <c r="BH3110" s="10"/>
      <c r="BI3110" s="10"/>
      <c r="BL3110" s="10"/>
      <c r="BM3110" s="10"/>
      <c r="BN3110" s="10"/>
      <c r="BO3110" s="10"/>
      <c r="BP3110" s="10"/>
      <c r="BQ3110" s="10"/>
      <c r="BR3110" s="10"/>
      <c r="BU3110" s="66"/>
    </row>
    <row r="3111" spans="22:73" s="6" customFormat="1" x14ac:dyDescent="0.3">
      <c r="V3111" s="21"/>
      <c r="W3111" s="22"/>
      <c r="X3111" s="22"/>
      <c r="Y3111" s="22"/>
      <c r="Z3111" s="22"/>
      <c r="AA3111" s="22"/>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C3111" s="10"/>
      <c r="BD3111" s="10"/>
      <c r="BE3111" s="10"/>
      <c r="BF3111" s="10"/>
      <c r="BG3111" s="10"/>
      <c r="BH3111" s="10"/>
      <c r="BI3111" s="10"/>
      <c r="BL3111" s="10"/>
      <c r="BM3111" s="10"/>
      <c r="BN3111" s="10"/>
      <c r="BO3111" s="10"/>
      <c r="BP3111" s="10"/>
      <c r="BQ3111" s="10"/>
      <c r="BR3111" s="10"/>
      <c r="BU3111" s="66"/>
    </row>
    <row r="3112" spans="22:73" s="6" customFormat="1" x14ac:dyDescent="0.3">
      <c r="V3112" s="21"/>
      <c r="W3112" s="22"/>
      <c r="X3112" s="22"/>
      <c r="Y3112" s="22"/>
      <c r="Z3112" s="22"/>
      <c r="AA3112" s="22"/>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C3112" s="10"/>
      <c r="BD3112" s="10"/>
      <c r="BE3112" s="10"/>
      <c r="BF3112" s="10"/>
      <c r="BG3112" s="10"/>
      <c r="BH3112" s="10"/>
      <c r="BI3112" s="10"/>
      <c r="BL3112" s="10"/>
      <c r="BM3112" s="10"/>
      <c r="BN3112" s="10"/>
      <c r="BO3112" s="10"/>
      <c r="BP3112" s="10"/>
      <c r="BQ3112" s="10"/>
      <c r="BR3112" s="10"/>
      <c r="BU3112" s="66"/>
    </row>
    <row r="3113" spans="22:73" s="6" customFormat="1" x14ac:dyDescent="0.3">
      <c r="V3113" s="21"/>
      <c r="W3113" s="22"/>
      <c r="X3113" s="22"/>
      <c r="Y3113" s="22"/>
      <c r="Z3113" s="22"/>
      <c r="AA3113" s="22"/>
      <c r="AB3113" s="10"/>
      <c r="AC3113" s="10"/>
      <c r="AD3113" s="10"/>
      <c r="AE3113" s="10"/>
      <c r="AF3113" s="10"/>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C3113" s="10"/>
      <c r="BD3113" s="10"/>
      <c r="BE3113" s="10"/>
      <c r="BF3113" s="10"/>
      <c r="BG3113" s="10"/>
      <c r="BH3113" s="10"/>
      <c r="BI3113" s="10"/>
      <c r="BL3113" s="10"/>
      <c r="BM3113" s="10"/>
      <c r="BN3113" s="10"/>
      <c r="BO3113" s="10"/>
      <c r="BP3113" s="10"/>
      <c r="BQ3113" s="10"/>
      <c r="BR3113" s="10"/>
      <c r="BU3113" s="66"/>
    </row>
    <row r="3114" spans="22:73" s="6" customFormat="1" x14ac:dyDescent="0.3">
      <c r="V3114" s="21"/>
      <c r="W3114" s="22"/>
      <c r="X3114" s="22"/>
      <c r="Y3114" s="22"/>
      <c r="Z3114" s="22"/>
      <c r="AA3114" s="22"/>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C3114" s="10"/>
      <c r="BD3114" s="10"/>
      <c r="BE3114" s="10"/>
      <c r="BF3114" s="10"/>
      <c r="BG3114" s="10"/>
      <c r="BH3114" s="10"/>
      <c r="BI3114" s="10"/>
      <c r="BL3114" s="10"/>
      <c r="BM3114" s="10"/>
      <c r="BN3114" s="10"/>
      <c r="BO3114" s="10"/>
      <c r="BP3114" s="10"/>
      <c r="BQ3114" s="10"/>
      <c r="BR3114" s="10"/>
      <c r="BU3114" s="66"/>
    </row>
    <row r="3115" spans="22:73" s="6" customFormat="1" x14ac:dyDescent="0.3">
      <c r="V3115" s="21"/>
      <c r="W3115" s="22"/>
      <c r="X3115" s="22"/>
      <c r="Y3115" s="22"/>
      <c r="Z3115" s="22"/>
      <c r="AA3115" s="22"/>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C3115" s="10"/>
      <c r="BD3115" s="10"/>
      <c r="BE3115" s="10"/>
      <c r="BF3115" s="10"/>
      <c r="BG3115" s="10"/>
      <c r="BH3115" s="10"/>
      <c r="BI3115" s="10"/>
      <c r="BL3115" s="10"/>
      <c r="BM3115" s="10"/>
      <c r="BN3115" s="10"/>
      <c r="BO3115" s="10"/>
      <c r="BP3115" s="10"/>
      <c r="BQ3115" s="10"/>
      <c r="BR3115" s="10"/>
      <c r="BU3115" s="66"/>
    </row>
    <row r="3116" spans="22:73" s="6" customFormat="1" x14ac:dyDescent="0.3">
      <c r="V3116" s="21"/>
      <c r="W3116" s="22"/>
      <c r="X3116" s="22"/>
      <c r="Y3116" s="22"/>
      <c r="Z3116" s="22"/>
      <c r="AA3116" s="22"/>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C3116" s="10"/>
      <c r="BD3116" s="10"/>
      <c r="BE3116" s="10"/>
      <c r="BF3116" s="10"/>
      <c r="BG3116" s="10"/>
      <c r="BH3116" s="10"/>
      <c r="BI3116" s="10"/>
      <c r="BL3116" s="10"/>
      <c r="BM3116" s="10"/>
      <c r="BN3116" s="10"/>
      <c r="BO3116" s="10"/>
      <c r="BP3116" s="10"/>
      <c r="BQ3116" s="10"/>
      <c r="BR3116" s="10"/>
      <c r="BU3116" s="66"/>
    </row>
    <row r="3117" spans="22:73" s="6" customFormat="1" x14ac:dyDescent="0.3">
      <c r="V3117" s="21"/>
      <c r="W3117" s="22"/>
      <c r="X3117" s="22"/>
      <c r="Y3117" s="22"/>
      <c r="Z3117" s="22"/>
      <c r="AA3117" s="22"/>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C3117" s="10"/>
      <c r="BD3117" s="10"/>
      <c r="BE3117" s="10"/>
      <c r="BF3117" s="10"/>
      <c r="BG3117" s="10"/>
      <c r="BH3117" s="10"/>
      <c r="BI3117" s="10"/>
      <c r="BL3117" s="10"/>
      <c r="BM3117" s="10"/>
      <c r="BN3117" s="10"/>
      <c r="BO3117" s="10"/>
      <c r="BP3117" s="10"/>
      <c r="BQ3117" s="10"/>
      <c r="BR3117" s="10"/>
      <c r="BU3117" s="66"/>
    </row>
    <row r="3118" spans="22:73" s="6" customFormat="1" x14ac:dyDescent="0.3">
      <c r="V3118" s="21"/>
      <c r="W3118" s="22"/>
      <c r="X3118" s="22"/>
      <c r="Y3118" s="22"/>
      <c r="Z3118" s="22"/>
      <c r="AA3118" s="22"/>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C3118" s="10"/>
      <c r="BD3118" s="10"/>
      <c r="BE3118" s="10"/>
      <c r="BF3118" s="10"/>
      <c r="BG3118" s="10"/>
      <c r="BH3118" s="10"/>
      <c r="BI3118" s="10"/>
      <c r="BL3118" s="10"/>
      <c r="BM3118" s="10"/>
      <c r="BN3118" s="10"/>
      <c r="BO3118" s="10"/>
      <c r="BP3118" s="10"/>
      <c r="BQ3118" s="10"/>
      <c r="BR3118" s="10"/>
      <c r="BU3118" s="66"/>
    </row>
    <row r="3119" spans="22:73" s="6" customFormat="1" x14ac:dyDescent="0.3">
      <c r="V3119" s="21"/>
      <c r="W3119" s="22"/>
      <c r="X3119" s="22"/>
      <c r="Y3119" s="22"/>
      <c r="Z3119" s="22"/>
      <c r="AA3119" s="22"/>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C3119" s="10"/>
      <c r="BD3119" s="10"/>
      <c r="BE3119" s="10"/>
      <c r="BF3119" s="10"/>
      <c r="BG3119" s="10"/>
      <c r="BH3119" s="10"/>
      <c r="BI3119" s="10"/>
      <c r="BL3119" s="10"/>
      <c r="BM3119" s="10"/>
      <c r="BN3119" s="10"/>
      <c r="BO3119" s="10"/>
      <c r="BP3119" s="10"/>
      <c r="BQ3119" s="10"/>
      <c r="BR3119" s="10"/>
      <c r="BU3119" s="66"/>
    </row>
    <row r="3120" spans="22:73" s="6" customFormat="1" x14ac:dyDescent="0.3">
      <c r="V3120" s="21"/>
      <c r="W3120" s="22"/>
      <c r="X3120" s="22"/>
      <c r="Y3120" s="22"/>
      <c r="Z3120" s="22"/>
      <c r="AA3120" s="22"/>
      <c r="AB3120" s="10"/>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C3120" s="10"/>
      <c r="BD3120" s="10"/>
      <c r="BE3120" s="10"/>
      <c r="BF3120" s="10"/>
      <c r="BG3120" s="10"/>
      <c r="BH3120" s="10"/>
      <c r="BI3120" s="10"/>
      <c r="BL3120" s="10"/>
      <c r="BM3120" s="10"/>
      <c r="BN3120" s="10"/>
      <c r="BO3120" s="10"/>
      <c r="BP3120" s="10"/>
      <c r="BQ3120" s="10"/>
      <c r="BR3120" s="10"/>
      <c r="BU3120" s="66"/>
    </row>
    <row r="3121" spans="22:73" s="6" customFormat="1" x14ac:dyDescent="0.3">
      <c r="V3121" s="21"/>
      <c r="W3121" s="22"/>
      <c r="X3121" s="22"/>
      <c r="Y3121" s="22"/>
      <c r="Z3121" s="22"/>
      <c r="AA3121" s="22"/>
      <c r="AB3121" s="10"/>
      <c r="AC3121" s="10"/>
      <c r="AD3121" s="10"/>
      <c r="AE3121" s="10"/>
      <c r="AF3121" s="10"/>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C3121" s="10"/>
      <c r="BD3121" s="10"/>
      <c r="BE3121" s="10"/>
      <c r="BF3121" s="10"/>
      <c r="BG3121" s="10"/>
      <c r="BH3121" s="10"/>
      <c r="BI3121" s="10"/>
      <c r="BL3121" s="10"/>
      <c r="BM3121" s="10"/>
      <c r="BN3121" s="10"/>
      <c r="BO3121" s="10"/>
      <c r="BP3121" s="10"/>
      <c r="BQ3121" s="10"/>
      <c r="BR3121" s="10"/>
      <c r="BU3121" s="66"/>
    </row>
    <row r="3122" spans="22:73" s="6" customFormat="1" x14ac:dyDescent="0.3">
      <c r="V3122" s="21"/>
      <c r="W3122" s="22"/>
      <c r="X3122" s="22"/>
      <c r="Y3122" s="22"/>
      <c r="Z3122" s="22"/>
      <c r="AA3122" s="22"/>
      <c r="AB3122" s="10"/>
      <c r="AC3122" s="10"/>
      <c r="AD3122" s="10"/>
      <c r="AE3122" s="10"/>
      <c r="AF3122" s="10"/>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C3122" s="10"/>
      <c r="BD3122" s="10"/>
      <c r="BE3122" s="10"/>
      <c r="BF3122" s="10"/>
      <c r="BG3122" s="10"/>
      <c r="BH3122" s="10"/>
      <c r="BI3122" s="10"/>
      <c r="BL3122" s="10"/>
      <c r="BM3122" s="10"/>
      <c r="BN3122" s="10"/>
      <c r="BO3122" s="10"/>
      <c r="BP3122" s="10"/>
      <c r="BQ3122" s="10"/>
      <c r="BR3122" s="10"/>
      <c r="BU3122" s="66"/>
    </row>
    <row r="3123" spans="22:73" s="6" customFormat="1" x14ac:dyDescent="0.3">
      <c r="V3123" s="21"/>
      <c r="W3123" s="22"/>
      <c r="X3123" s="22"/>
      <c r="Y3123" s="22"/>
      <c r="Z3123" s="22"/>
      <c r="AA3123" s="22"/>
      <c r="AB3123" s="10"/>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C3123" s="10"/>
      <c r="BD3123" s="10"/>
      <c r="BE3123" s="10"/>
      <c r="BF3123" s="10"/>
      <c r="BG3123" s="10"/>
      <c r="BH3123" s="10"/>
      <c r="BI3123" s="10"/>
      <c r="BL3123" s="10"/>
      <c r="BM3123" s="10"/>
      <c r="BN3123" s="10"/>
      <c r="BO3123" s="10"/>
      <c r="BP3123" s="10"/>
      <c r="BQ3123" s="10"/>
      <c r="BR3123" s="10"/>
      <c r="BU3123" s="66"/>
    </row>
    <row r="3124" spans="22:73" s="6" customFormat="1" x14ac:dyDescent="0.3">
      <c r="V3124" s="21"/>
      <c r="W3124" s="22"/>
      <c r="X3124" s="22"/>
      <c r="Y3124" s="22"/>
      <c r="Z3124" s="22"/>
      <c r="AA3124" s="22"/>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C3124" s="10"/>
      <c r="BD3124" s="10"/>
      <c r="BE3124" s="10"/>
      <c r="BF3124" s="10"/>
      <c r="BG3124" s="10"/>
      <c r="BH3124" s="10"/>
      <c r="BI3124" s="10"/>
      <c r="BL3124" s="10"/>
      <c r="BM3124" s="10"/>
      <c r="BN3124" s="10"/>
      <c r="BO3124" s="10"/>
      <c r="BP3124" s="10"/>
      <c r="BQ3124" s="10"/>
      <c r="BR3124" s="10"/>
      <c r="BU3124" s="66"/>
    </row>
    <row r="3125" spans="22:73" s="6" customFormat="1" x14ac:dyDescent="0.3">
      <c r="V3125" s="21"/>
      <c r="W3125" s="22"/>
      <c r="X3125" s="22"/>
      <c r="Y3125" s="22"/>
      <c r="Z3125" s="22"/>
      <c r="AA3125" s="22"/>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C3125" s="10"/>
      <c r="BD3125" s="10"/>
      <c r="BE3125" s="10"/>
      <c r="BF3125" s="10"/>
      <c r="BG3125" s="10"/>
      <c r="BH3125" s="10"/>
      <c r="BI3125" s="10"/>
      <c r="BL3125" s="10"/>
      <c r="BM3125" s="10"/>
      <c r="BN3125" s="10"/>
      <c r="BO3125" s="10"/>
      <c r="BP3125" s="10"/>
      <c r="BQ3125" s="10"/>
      <c r="BR3125" s="10"/>
      <c r="BU3125" s="66"/>
    </row>
    <row r="3126" spans="22:73" s="6" customFormat="1" x14ac:dyDescent="0.3">
      <c r="V3126" s="21"/>
      <c r="W3126" s="22"/>
      <c r="X3126" s="22"/>
      <c r="Y3126" s="22"/>
      <c r="Z3126" s="22"/>
      <c r="AA3126" s="22"/>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C3126" s="10"/>
      <c r="BD3126" s="10"/>
      <c r="BE3126" s="10"/>
      <c r="BF3126" s="10"/>
      <c r="BG3126" s="10"/>
      <c r="BH3126" s="10"/>
      <c r="BI3126" s="10"/>
      <c r="BL3126" s="10"/>
      <c r="BM3126" s="10"/>
      <c r="BN3126" s="10"/>
      <c r="BO3126" s="10"/>
      <c r="BP3126" s="10"/>
      <c r="BQ3126" s="10"/>
      <c r="BR3126" s="10"/>
      <c r="BU3126" s="66"/>
    </row>
    <row r="3127" spans="22:73" s="6" customFormat="1" x14ac:dyDescent="0.3">
      <c r="V3127" s="21"/>
      <c r="W3127" s="22"/>
      <c r="X3127" s="22"/>
      <c r="Y3127" s="22"/>
      <c r="Z3127" s="22"/>
      <c r="AA3127" s="22"/>
      <c r="AB3127" s="10"/>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C3127" s="10"/>
      <c r="BD3127" s="10"/>
      <c r="BE3127" s="10"/>
      <c r="BF3127" s="10"/>
      <c r="BG3127" s="10"/>
      <c r="BH3127" s="10"/>
      <c r="BI3127" s="10"/>
      <c r="BL3127" s="10"/>
      <c r="BM3127" s="10"/>
      <c r="BN3127" s="10"/>
      <c r="BO3127" s="10"/>
      <c r="BP3127" s="10"/>
      <c r="BQ3127" s="10"/>
      <c r="BR3127" s="10"/>
      <c r="BU3127" s="66"/>
    </row>
    <row r="3128" spans="22:73" s="6" customFormat="1" x14ac:dyDescent="0.3">
      <c r="V3128" s="21"/>
      <c r="W3128" s="22"/>
      <c r="X3128" s="22"/>
      <c r="Y3128" s="22"/>
      <c r="Z3128" s="22"/>
      <c r="AA3128" s="22"/>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C3128" s="10"/>
      <c r="BD3128" s="10"/>
      <c r="BE3128" s="10"/>
      <c r="BF3128" s="10"/>
      <c r="BG3128" s="10"/>
      <c r="BH3128" s="10"/>
      <c r="BI3128" s="10"/>
      <c r="BL3128" s="10"/>
      <c r="BM3128" s="10"/>
      <c r="BN3128" s="10"/>
      <c r="BO3128" s="10"/>
      <c r="BP3128" s="10"/>
      <c r="BQ3128" s="10"/>
      <c r="BR3128" s="10"/>
      <c r="BU3128" s="66"/>
    </row>
    <row r="3129" spans="22:73" s="6" customFormat="1" x14ac:dyDescent="0.3">
      <c r="V3129" s="21"/>
      <c r="W3129" s="22"/>
      <c r="X3129" s="22"/>
      <c r="Y3129" s="22"/>
      <c r="Z3129" s="22"/>
      <c r="AA3129" s="22"/>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C3129" s="10"/>
      <c r="BD3129" s="10"/>
      <c r="BE3129" s="10"/>
      <c r="BF3129" s="10"/>
      <c r="BG3129" s="10"/>
      <c r="BH3129" s="10"/>
      <c r="BI3129" s="10"/>
      <c r="BL3129" s="10"/>
      <c r="BM3129" s="10"/>
      <c r="BN3129" s="10"/>
      <c r="BO3129" s="10"/>
      <c r="BP3129" s="10"/>
      <c r="BQ3129" s="10"/>
      <c r="BR3129" s="10"/>
      <c r="BU3129" s="66"/>
    </row>
    <row r="3130" spans="22:73" s="6" customFormat="1" x14ac:dyDescent="0.3">
      <c r="V3130" s="21"/>
      <c r="W3130" s="22"/>
      <c r="X3130" s="22"/>
      <c r="Y3130" s="22"/>
      <c r="Z3130" s="22"/>
      <c r="AA3130" s="22"/>
      <c r="AB3130" s="10"/>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C3130" s="10"/>
      <c r="BD3130" s="10"/>
      <c r="BE3130" s="10"/>
      <c r="BF3130" s="10"/>
      <c r="BG3130" s="10"/>
      <c r="BH3130" s="10"/>
      <c r="BI3130" s="10"/>
      <c r="BL3130" s="10"/>
      <c r="BM3130" s="10"/>
      <c r="BN3130" s="10"/>
      <c r="BO3130" s="10"/>
      <c r="BP3130" s="10"/>
      <c r="BQ3130" s="10"/>
      <c r="BR3130" s="10"/>
      <c r="BU3130" s="66"/>
    </row>
    <row r="3131" spans="22:73" s="6" customFormat="1" x14ac:dyDescent="0.3">
      <c r="V3131" s="21"/>
      <c r="W3131" s="22"/>
      <c r="X3131" s="22"/>
      <c r="Y3131" s="22"/>
      <c r="Z3131" s="22"/>
      <c r="AA3131" s="22"/>
      <c r="AB3131" s="10"/>
      <c r="AC3131" s="10"/>
      <c r="AD3131" s="10"/>
      <c r="AE3131" s="10"/>
      <c r="AF3131" s="10"/>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C3131" s="10"/>
      <c r="BD3131" s="10"/>
      <c r="BE3131" s="10"/>
      <c r="BF3131" s="10"/>
      <c r="BG3131" s="10"/>
      <c r="BH3131" s="10"/>
      <c r="BI3131" s="10"/>
      <c r="BL3131" s="10"/>
      <c r="BM3131" s="10"/>
      <c r="BN3131" s="10"/>
      <c r="BO3131" s="10"/>
      <c r="BP3131" s="10"/>
      <c r="BQ3131" s="10"/>
      <c r="BR3131" s="10"/>
      <c r="BU3131" s="66"/>
    </row>
    <row r="3132" spans="22:73" s="6" customFormat="1" x14ac:dyDescent="0.3">
      <c r="V3132" s="21"/>
      <c r="W3132" s="22"/>
      <c r="X3132" s="22"/>
      <c r="Y3132" s="22"/>
      <c r="Z3132" s="22"/>
      <c r="AA3132" s="22"/>
      <c r="AB3132" s="10"/>
      <c r="AC3132" s="10"/>
      <c r="AD3132" s="10"/>
      <c r="AE3132" s="10"/>
      <c r="AF3132" s="10"/>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C3132" s="10"/>
      <c r="BD3132" s="10"/>
      <c r="BE3132" s="10"/>
      <c r="BF3132" s="10"/>
      <c r="BG3132" s="10"/>
      <c r="BH3132" s="10"/>
      <c r="BI3132" s="10"/>
      <c r="BL3132" s="10"/>
      <c r="BM3132" s="10"/>
      <c r="BN3132" s="10"/>
      <c r="BO3132" s="10"/>
      <c r="BP3132" s="10"/>
      <c r="BQ3132" s="10"/>
      <c r="BR3132" s="10"/>
      <c r="BU3132" s="66"/>
    </row>
    <row r="3133" spans="22:73" s="6" customFormat="1" x14ac:dyDescent="0.3">
      <c r="V3133" s="21"/>
      <c r="W3133" s="22"/>
      <c r="X3133" s="22"/>
      <c r="Y3133" s="22"/>
      <c r="Z3133" s="22"/>
      <c r="AA3133" s="22"/>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C3133" s="10"/>
      <c r="BD3133" s="10"/>
      <c r="BE3133" s="10"/>
      <c r="BF3133" s="10"/>
      <c r="BG3133" s="10"/>
      <c r="BH3133" s="10"/>
      <c r="BI3133" s="10"/>
      <c r="BL3133" s="10"/>
      <c r="BM3133" s="10"/>
      <c r="BN3133" s="10"/>
      <c r="BO3133" s="10"/>
      <c r="BP3133" s="10"/>
      <c r="BQ3133" s="10"/>
      <c r="BR3133" s="10"/>
      <c r="BU3133" s="66"/>
    </row>
    <row r="3134" spans="22:73" s="6" customFormat="1" x14ac:dyDescent="0.3">
      <c r="V3134" s="21"/>
      <c r="W3134" s="22"/>
      <c r="X3134" s="22"/>
      <c r="Y3134" s="22"/>
      <c r="Z3134" s="22"/>
      <c r="AA3134" s="22"/>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C3134" s="10"/>
      <c r="BD3134" s="10"/>
      <c r="BE3134" s="10"/>
      <c r="BF3134" s="10"/>
      <c r="BG3134" s="10"/>
      <c r="BH3134" s="10"/>
      <c r="BI3134" s="10"/>
      <c r="BL3134" s="10"/>
      <c r="BM3134" s="10"/>
      <c r="BN3134" s="10"/>
      <c r="BO3134" s="10"/>
      <c r="BP3134" s="10"/>
      <c r="BQ3134" s="10"/>
      <c r="BR3134" s="10"/>
      <c r="BU3134" s="66"/>
    </row>
    <row r="3135" spans="22:73" s="6" customFormat="1" x14ac:dyDescent="0.3">
      <c r="V3135" s="21"/>
      <c r="W3135" s="22"/>
      <c r="X3135" s="22"/>
      <c r="Y3135" s="22"/>
      <c r="Z3135" s="22"/>
      <c r="AA3135" s="22"/>
      <c r="AB3135" s="10"/>
      <c r="AC3135" s="10"/>
      <c r="AD3135" s="10"/>
      <c r="AE3135" s="10"/>
      <c r="AF3135" s="10"/>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C3135" s="10"/>
      <c r="BD3135" s="10"/>
      <c r="BE3135" s="10"/>
      <c r="BF3135" s="10"/>
      <c r="BG3135" s="10"/>
      <c r="BH3135" s="10"/>
      <c r="BI3135" s="10"/>
      <c r="BL3135" s="10"/>
      <c r="BM3135" s="10"/>
      <c r="BN3135" s="10"/>
      <c r="BO3135" s="10"/>
      <c r="BP3135" s="10"/>
      <c r="BQ3135" s="10"/>
      <c r="BR3135" s="10"/>
      <c r="BU3135" s="66"/>
    </row>
    <row r="3136" spans="22:73" s="6" customFormat="1" x14ac:dyDescent="0.3">
      <c r="V3136" s="21"/>
      <c r="W3136" s="22"/>
      <c r="X3136" s="22"/>
      <c r="Y3136" s="22"/>
      <c r="Z3136" s="22"/>
      <c r="AA3136" s="22"/>
      <c r="AB3136" s="10"/>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C3136" s="10"/>
      <c r="BD3136" s="10"/>
      <c r="BE3136" s="10"/>
      <c r="BF3136" s="10"/>
      <c r="BG3136" s="10"/>
      <c r="BH3136" s="10"/>
      <c r="BI3136" s="10"/>
      <c r="BL3136" s="10"/>
      <c r="BM3136" s="10"/>
      <c r="BN3136" s="10"/>
      <c r="BO3136" s="10"/>
      <c r="BP3136" s="10"/>
      <c r="BQ3136" s="10"/>
      <c r="BR3136" s="10"/>
      <c r="BU3136" s="66"/>
    </row>
    <row r="3137" spans="22:73" s="6" customFormat="1" x14ac:dyDescent="0.3">
      <c r="V3137" s="21"/>
      <c r="W3137" s="22"/>
      <c r="X3137" s="22"/>
      <c r="Y3137" s="22"/>
      <c r="Z3137" s="22"/>
      <c r="AA3137" s="22"/>
      <c r="AB3137" s="10"/>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C3137" s="10"/>
      <c r="BD3137" s="10"/>
      <c r="BE3137" s="10"/>
      <c r="BF3137" s="10"/>
      <c r="BG3137" s="10"/>
      <c r="BH3137" s="10"/>
      <c r="BI3137" s="10"/>
      <c r="BL3137" s="10"/>
      <c r="BM3137" s="10"/>
      <c r="BN3137" s="10"/>
      <c r="BO3137" s="10"/>
      <c r="BP3137" s="10"/>
      <c r="BQ3137" s="10"/>
      <c r="BR3137" s="10"/>
      <c r="BU3137" s="66"/>
    </row>
    <row r="3138" spans="22:73" s="6" customFormat="1" x14ac:dyDescent="0.3">
      <c r="V3138" s="21"/>
      <c r="W3138" s="22"/>
      <c r="X3138" s="22"/>
      <c r="Y3138" s="22"/>
      <c r="Z3138" s="22"/>
      <c r="AA3138" s="22"/>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C3138" s="10"/>
      <c r="BD3138" s="10"/>
      <c r="BE3138" s="10"/>
      <c r="BF3138" s="10"/>
      <c r="BG3138" s="10"/>
      <c r="BH3138" s="10"/>
      <c r="BI3138" s="10"/>
      <c r="BL3138" s="10"/>
      <c r="BM3138" s="10"/>
      <c r="BN3138" s="10"/>
      <c r="BO3138" s="10"/>
      <c r="BP3138" s="10"/>
      <c r="BQ3138" s="10"/>
      <c r="BR3138" s="10"/>
      <c r="BU3138" s="66"/>
    </row>
    <row r="3139" spans="22:73" s="6" customFormat="1" x14ac:dyDescent="0.3">
      <c r="V3139" s="21"/>
      <c r="W3139" s="22"/>
      <c r="X3139" s="22"/>
      <c r="Y3139" s="22"/>
      <c r="Z3139" s="22"/>
      <c r="AA3139" s="22"/>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C3139" s="10"/>
      <c r="BD3139" s="10"/>
      <c r="BE3139" s="10"/>
      <c r="BF3139" s="10"/>
      <c r="BG3139" s="10"/>
      <c r="BH3139" s="10"/>
      <c r="BI3139" s="10"/>
      <c r="BL3139" s="10"/>
      <c r="BM3139" s="10"/>
      <c r="BN3139" s="10"/>
      <c r="BO3139" s="10"/>
      <c r="BP3139" s="10"/>
      <c r="BQ3139" s="10"/>
      <c r="BR3139" s="10"/>
      <c r="BU3139" s="66"/>
    </row>
    <row r="3140" spans="22:73" s="6" customFormat="1" x14ac:dyDescent="0.3">
      <c r="V3140" s="21"/>
      <c r="W3140" s="22"/>
      <c r="X3140" s="22"/>
      <c r="Y3140" s="22"/>
      <c r="Z3140" s="22"/>
      <c r="AA3140" s="22"/>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C3140" s="10"/>
      <c r="BD3140" s="10"/>
      <c r="BE3140" s="10"/>
      <c r="BF3140" s="10"/>
      <c r="BG3140" s="10"/>
      <c r="BH3140" s="10"/>
      <c r="BI3140" s="10"/>
      <c r="BL3140" s="10"/>
      <c r="BM3140" s="10"/>
      <c r="BN3140" s="10"/>
      <c r="BO3140" s="10"/>
      <c r="BP3140" s="10"/>
      <c r="BQ3140" s="10"/>
      <c r="BR3140" s="10"/>
      <c r="BU3140" s="66"/>
    </row>
    <row r="3141" spans="22:73" s="6" customFormat="1" x14ac:dyDescent="0.3">
      <c r="V3141" s="21"/>
      <c r="W3141" s="22"/>
      <c r="X3141" s="22"/>
      <c r="Y3141" s="22"/>
      <c r="Z3141" s="22"/>
      <c r="AA3141" s="22"/>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C3141" s="10"/>
      <c r="BD3141" s="10"/>
      <c r="BE3141" s="10"/>
      <c r="BF3141" s="10"/>
      <c r="BG3141" s="10"/>
      <c r="BH3141" s="10"/>
      <c r="BI3141" s="10"/>
      <c r="BL3141" s="10"/>
      <c r="BM3141" s="10"/>
      <c r="BN3141" s="10"/>
      <c r="BO3141" s="10"/>
      <c r="BP3141" s="10"/>
      <c r="BQ3141" s="10"/>
      <c r="BR3141" s="10"/>
      <c r="BU3141" s="66"/>
    </row>
    <row r="3142" spans="22:73" s="6" customFormat="1" x14ac:dyDescent="0.3">
      <c r="V3142" s="21"/>
      <c r="W3142" s="22"/>
      <c r="X3142" s="22"/>
      <c r="Y3142" s="22"/>
      <c r="Z3142" s="22"/>
      <c r="AA3142" s="22"/>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C3142" s="10"/>
      <c r="BD3142" s="10"/>
      <c r="BE3142" s="10"/>
      <c r="BF3142" s="10"/>
      <c r="BG3142" s="10"/>
      <c r="BH3142" s="10"/>
      <c r="BI3142" s="10"/>
      <c r="BL3142" s="10"/>
      <c r="BM3142" s="10"/>
      <c r="BN3142" s="10"/>
      <c r="BO3142" s="10"/>
      <c r="BP3142" s="10"/>
      <c r="BQ3142" s="10"/>
      <c r="BR3142" s="10"/>
      <c r="BU3142" s="66"/>
    </row>
    <row r="3143" spans="22:73" s="6" customFormat="1" x14ac:dyDescent="0.3">
      <c r="V3143" s="21"/>
      <c r="W3143" s="22"/>
      <c r="X3143" s="22"/>
      <c r="Y3143" s="22"/>
      <c r="Z3143" s="22"/>
      <c r="AA3143" s="22"/>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C3143" s="10"/>
      <c r="BD3143" s="10"/>
      <c r="BE3143" s="10"/>
      <c r="BF3143" s="10"/>
      <c r="BG3143" s="10"/>
      <c r="BH3143" s="10"/>
      <c r="BI3143" s="10"/>
      <c r="BL3143" s="10"/>
      <c r="BM3143" s="10"/>
      <c r="BN3143" s="10"/>
      <c r="BO3143" s="10"/>
      <c r="BP3143" s="10"/>
      <c r="BQ3143" s="10"/>
      <c r="BR3143" s="10"/>
      <c r="BU3143" s="66"/>
    </row>
    <row r="3144" spans="22:73" s="6" customFormat="1" x14ac:dyDescent="0.3">
      <c r="V3144" s="21"/>
      <c r="W3144" s="22"/>
      <c r="X3144" s="22"/>
      <c r="Y3144" s="22"/>
      <c r="Z3144" s="22"/>
      <c r="AA3144" s="22"/>
      <c r="AB3144" s="10"/>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C3144" s="10"/>
      <c r="BD3144" s="10"/>
      <c r="BE3144" s="10"/>
      <c r="BF3144" s="10"/>
      <c r="BG3144" s="10"/>
      <c r="BH3144" s="10"/>
      <c r="BI3144" s="10"/>
      <c r="BL3144" s="10"/>
      <c r="BM3144" s="10"/>
      <c r="BN3144" s="10"/>
      <c r="BO3144" s="10"/>
      <c r="BP3144" s="10"/>
      <c r="BQ3144" s="10"/>
      <c r="BR3144" s="10"/>
      <c r="BU3144" s="66"/>
    </row>
    <row r="3145" spans="22:73" s="6" customFormat="1" x14ac:dyDescent="0.3">
      <c r="V3145" s="21"/>
      <c r="W3145" s="22"/>
      <c r="X3145" s="22"/>
      <c r="Y3145" s="22"/>
      <c r="Z3145" s="22"/>
      <c r="AA3145" s="22"/>
      <c r="AB3145" s="10"/>
      <c r="AC3145" s="10"/>
      <c r="AD3145" s="10"/>
      <c r="AE3145" s="10"/>
      <c r="AF3145" s="10"/>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C3145" s="10"/>
      <c r="BD3145" s="10"/>
      <c r="BE3145" s="10"/>
      <c r="BF3145" s="10"/>
      <c r="BG3145" s="10"/>
      <c r="BH3145" s="10"/>
      <c r="BI3145" s="10"/>
      <c r="BL3145" s="10"/>
      <c r="BM3145" s="10"/>
      <c r="BN3145" s="10"/>
      <c r="BO3145" s="10"/>
      <c r="BP3145" s="10"/>
      <c r="BQ3145" s="10"/>
      <c r="BR3145" s="10"/>
      <c r="BU3145" s="66"/>
    </row>
    <row r="3146" spans="22:73" s="6" customFormat="1" x14ac:dyDescent="0.3">
      <c r="V3146" s="21"/>
      <c r="W3146" s="22"/>
      <c r="X3146" s="22"/>
      <c r="Y3146" s="22"/>
      <c r="Z3146" s="22"/>
      <c r="AA3146" s="22"/>
      <c r="AB3146" s="10"/>
      <c r="AC3146" s="10"/>
      <c r="AD3146" s="10"/>
      <c r="AE3146" s="10"/>
      <c r="AF3146" s="10"/>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C3146" s="10"/>
      <c r="BD3146" s="10"/>
      <c r="BE3146" s="10"/>
      <c r="BF3146" s="10"/>
      <c r="BG3146" s="10"/>
      <c r="BH3146" s="10"/>
      <c r="BI3146" s="10"/>
      <c r="BL3146" s="10"/>
      <c r="BM3146" s="10"/>
      <c r="BN3146" s="10"/>
      <c r="BO3146" s="10"/>
      <c r="BP3146" s="10"/>
      <c r="BQ3146" s="10"/>
      <c r="BR3146" s="10"/>
      <c r="BU3146" s="66"/>
    </row>
    <row r="3147" spans="22:73" s="6" customFormat="1" x14ac:dyDescent="0.3">
      <c r="V3147" s="21"/>
      <c r="W3147" s="22"/>
      <c r="X3147" s="22"/>
      <c r="Y3147" s="22"/>
      <c r="Z3147" s="22"/>
      <c r="AA3147" s="22"/>
      <c r="AB3147" s="10"/>
      <c r="AC3147" s="10"/>
      <c r="AD3147" s="10"/>
      <c r="AE3147" s="10"/>
      <c r="AF3147" s="10"/>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C3147" s="10"/>
      <c r="BD3147" s="10"/>
      <c r="BE3147" s="10"/>
      <c r="BF3147" s="10"/>
      <c r="BG3147" s="10"/>
      <c r="BH3147" s="10"/>
      <c r="BI3147" s="10"/>
      <c r="BL3147" s="10"/>
      <c r="BM3147" s="10"/>
      <c r="BN3147" s="10"/>
      <c r="BO3147" s="10"/>
      <c r="BP3147" s="10"/>
      <c r="BQ3147" s="10"/>
      <c r="BR3147" s="10"/>
      <c r="BU3147" s="66"/>
    </row>
    <row r="3148" spans="22:73" s="6" customFormat="1" x14ac:dyDescent="0.3">
      <c r="V3148" s="21"/>
      <c r="W3148" s="22"/>
      <c r="X3148" s="22"/>
      <c r="Y3148" s="22"/>
      <c r="Z3148" s="22"/>
      <c r="AA3148" s="22"/>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C3148" s="10"/>
      <c r="BD3148" s="10"/>
      <c r="BE3148" s="10"/>
      <c r="BF3148" s="10"/>
      <c r="BG3148" s="10"/>
      <c r="BH3148" s="10"/>
      <c r="BI3148" s="10"/>
      <c r="BL3148" s="10"/>
      <c r="BM3148" s="10"/>
      <c r="BN3148" s="10"/>
      <c r="BO3148" s="10"/>
      <c r="BP3148" s="10"/>
      <c r="BQ3148" s="10"/>
      <c r="BR3148" s="10"/>
      <c r="BU3148" s="66"/>
    </row>
    <row r="3149" spans="22:73" s="6" customFormat="1" x14ac:dyDescent="0.3">
      <c r="V3149" s="21"/>
      <c r="W3149" s="22"/>
      <c r="X3149" s="22"/>
      <c r="Y3149" s="22"/>
      <c r="Z3149" s="22"/>
      <c r="AA3149" s="22"/>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C3149" s="10"/>
      <c r="BD3149" s="10"/>
      <c r="BE3149" s="10"/>
      <c r="BF3149" s="10"/>
      <c r="BG3149" s="10"/>
      <c r="BH3149" s="10"/>
      <c r="BI3149" s="10"/>
      <c r="BL3149" s="10"/>
      <c r="BM3149" s="10"/>
      <c r="BN3149" s="10"/>
      <c r="BO3149" s="10"/>
      <c r="BP3149" s="10"/>
      <c r="BQ3149" s="10"/>
      <c r="BR3149" s="10"/>
      <c r="BU3149" s="66"/>
    </row>
    <row r="3150" spans="22:73" s="6" customFormat="1" x14ac:dyDescent="0.3">
      <c r="V3150" s="21"/>
      <c r="W3150" s="22"/>
      <c r="X3150" s="22"/>
      <c r="Y3150" s="22"/>
      <c r="Z3150" s="22"/>
      <c r="AA3150" s="22"/>
      <c r="AB3150" s="10"/>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C3150" s="10"/>
      <c r="BD3150" s="10"/>
      <c r="BE3150" s="10"/>
      <c r="BF3150" s="10"/>
      <c r="BG3150" s="10"/>
      <c r="BH3150" s="10"/>
      <c r="BI3150" s="10"/>
      <c r="BL3150" s="10"/>
      <c r="BM3150" s="10"/>
      <c r="BN3150" s="10"/>
      <c r="BO3150" s="10"/>
      <c r="BP3150" s="10"/>
      <c r="BQ3150" s="10"/>
      <c r="BR3150" s="10"/>
      <c r="BU3150" s="66"/>
    </row>
    <row r="3151" spans="22:73" s="6" customFormat="1" x14ac:dyDescent="0.3">
      <c r="V3151" s="21"/>
      <c r="W3151" s="22"/>
      <c r="X3151" s="22"/>
      <c r="Y3151" s="22"/>
      <c r="Z3151" s="22"/>
      <c r="AA3151" s="22"/>
      <c r="AB3151" s="10"/>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C3151" s="10"/>
      <c r="BD3151" s="10"/>
      <c r="BE3151" s="10"/>
      <c r="BF3151" s="10"/>
      <c r="BG3151" s="10"/>
      <c r="BH3151" s="10"/>
      <c r="BI3151" s="10"/>
      <c r="BL3151" s="10"/>
      <c r="BM3151" s="10"/>
      <c r="BN3151" s="10"/>
      <c r="BO3151" s="10"/>
      <c r="BP3151" s="10"/>
      <c r="BQ3151" s="10"/>
      <c r="BR3151" s="10"/>
      <c r="BU3151" s="66"/>
    </row>
    <row r="3152" spans="22:73" s="6" customFormat="1" x14ac:dyDescent="0.3">
      <c r="V3152" s="21"/>
      <c r="W3152" s="22"/>
      <c r="X3152" s="22"/>
      <c r="Y3152" s="22"/>
      <c r="Z3152" s="22"/>
      <c r="AA3152" s="22"/>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C3152" s="10"/>
      <c r="BD3152" s="10"/>
      <c r="BE3152" s="10"/>
      <c r="BF3152" s="10"/>
      <c r="BG3152" s="10"/>
      <c r="BH3152" s="10"/>
      <c r="BI3152" s="10"/>
      <c r="BL3152" s="10"/>
      <c r="BM3152" s="10"/>
      <c r="BN3152" s="10"/>
      <c r="BO3152" s="10"/>
      <c r="BP3152" s="10"/>
      <c r="BQ3152" s="10"/>
      <c r="BR3152" s="10"/>
      <c r="BU3152" s="66"/>
    </row>
    <row r="3153" spans="22:73" s="6" customFormat="1" x14ac:dyDescent="0.3">
      <c r="V3153" s="21"/>
      <c r="W3153" s="22"/>
      <c r="X3153" s="22"/>
      <c r="Y3153" s="22"/>
      <c r="Z3153" s="22"/>
      <c r="AA3153" s="22"/>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C3153" s="10"/>
      <c r="BD3153" s="10"/>
      <c r="BE3153" s="10"/>
      <c r="BF3153" s="10"/>
      <c r="BG3153" s="10"/>
      <c r="BH3153" s="10"/>
      <c r="BI3153" s="10"/>
      <c r="BL3153" s="10"/>
      <c r="BM3153" s="10"/>
      <c r="BN3153" s="10"/>
      <c r="BO3153" s="10"/>
      <c r="BP3153" s="10"/>
      <c r="BQ3153" s="10"/>
      <c r="BR3153" s="10"/>
      <c r="BU3153" s="66"/>
    </row>
    <row r="3154" spans="22:73" s="6" customFormat="1" x14ac:dyDescent="0.3">
      <c r="V3154" s="21"/>
      <c r="W3154" s="22"/>
      <c r="X3154" s="22"/>
      <c r="Y3154" s="22"/>
      <c r="Z3154" s="22"/>
      <c r="AA3154" s="22"/>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C3154" s="10"/>
      <c r="BD3154" s="10"/>
      <c r="BE3154" s="10"/>
      <c r="BF3154" s="10"/>
      <c r="BG3154" s="10"/>
      <c r="BH3154" s="10"/>
      <c r="BI3154" s="10"/>
      <c r="BL3154" s="10"/>
      <c r="BM3154" s="10"/>
      <c r="BN3154" s="10"/>
      <c r="BO3154" s="10"/>
      <c r="BP3154" s="10"/>
      <c r="BQ3154" s="10"/>
      <c r="BR3154" s="10"/>
      <c r="BU3154" s="66"/>
    </row>
    <row r="3155" spans="22:73" s="6" customFormat="1" x14ac:dyDescent="0.3">
      <c r="V3155" s="21"/>
      <c r="W3155" s="22"/>
      <c r="X3155" s="22"/>
      <c r="Y3155" s="22"/>
      <c r="Z3155" s="22"/>
      <c r="AA3155" s="22"/>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C3155" s="10"/>
      <c r="BD3155" s="10"/>
      <c r="BE3155" s="10"/>
      <c r="BF3155" s="10"/>
      <c r="BG3155" s="10"/>
      <c r="BH3155" s="10"/>
      <c r="BI3155" s="10"/>
      <c r="BL3155" s="10"/>
      <c r="BM3155" s="10"/>
      <c r="BN3155" s="10"/>
      <c r="BO3155" s="10"/>
      <c r="BP3155" s="10"/>
      <c r="BQ3155" s="10"/>
      <c r="BR3155" s="10"/>
      <c r="BU3155" s="66"/>
    </row>
    <row r="3156" spans="22:73" s="6" customFormat="1" x14ac:dyDescent="0.3">
      <c r="V3156" s="21"/>
      <c r="W3156" s="22"/>
      <c r="X3156" s="22"/>
      <c r="Y3156" s="22"/>
      <c r="Z3156" s="22"/>
      <c r="AA3156" s="22"/>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C3156" s="10"/>
      <c r="BD3156" s="10"/>
      <c r="BE3156" s="10"/>
      <c r="BF3156" s="10"/>
      <c r="BG3156" s="10"/>
      <c r="BH3156" s="10"/>
      <c r="BI3156" s="10"/>
      <c r="BL3156" s="10"/>
      <c r="BM3156" s="10"/>
      <c r="BN3156" s="10"/>
      <c r="BO3156" s="10"/>
      <c r="BP3156" s="10"/>
      <c r="BQ3156" s="10"/>
      <c r="BR3156" s="10"/>
      <c r="BU3156" s="66"/>
    </row>
    <row r="3157" spans="22:73" s="6" customFormat="1" x14ac:dyDescent="0.3">
      <c r="V3157" s="21"/>
      <c r="W3157" s="22"/>
      <c r="X3157" s="22"/>
      <c r="Y3157" s="22"/>
      <c r="Z3157" s="22"/>
      <c r="AA3157" s="22"/>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C3157" s="10"/>
      <c r="BD3157" s="10"/>
      <c r="BE3157" s="10"/>
      <c r="BF3157" s="10"/>
      <c r="BG3157" s="10"/>
      <c r="BH3157" s="10"/>
      <c r="BI3157" s="10"/>
      <c r="BL3157" s="10"/>
      <c r="BM3157" s="10"/>
      <c r="BN3157" s="10"/>
      <c r="BO3157" s="10"/>
      <c r="BP3157" s="10"/>
      <c r="BQ3157" s="10"/>
      <c r="BR3157" s="10"/>
      <c r="BU3157" s="66"/>
    </row>
    <row r="3158" spans="22:73" s="6" customFormat="1" x14ac:dyDescent="0.3">
      <c r="V3158" s="21"/>
      <c r="W3158" s="22"/>
      <c r="X3158" s="22"/>
      <c r="Y3158" s="22"/>
      <c r="Z3158" s="22"/>
      <c r="AA3158" s="22"/>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C3158" s="10"/>
      <c r="BD3158" s="10"/>
      <c r="BE3158" s="10"/>
      <c r="BF3158" s="10"/>
      <c r="BG3158" s="10"/>
      <c r="BH3158" s="10"/>
      <c r="BI3158" s="10"/>
      <c r="BL3158" s="10"/>
      <c r="BM3158" s="10"/>
      <c r="BN3158" s="10"/>
      <c r="BO3158" s="10"/>
      <c r="BP3158" s="10"/>
      <c r="BQ3158" s="10"/>
      <c r="BR3158" s="10"/>
      <c r="BU3158" s="66"/>
    </row>
    <row r="3159" spans="22:73" s="6" customFormat="1" x14ac:dyDescent="0.3">
      <c r="V3159" s="21"/>
      <c r="W3159" s="22"/>
      <c r="X3159" s="22"/>
      <c r="Y3159" s="22"/>
      <c r="Z3159" s="22"/>
      <c r="AA3159" s="22"/>
      <c r="AB3159" s="10"/>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C3159" s="10"/>
      <c r="BD3159" s="10"/>
      <c r="BE3159" s="10"/>
      <c r="BF3159" s="10"/>
      <c r="BG3159" s="10"/>
      <c r="BH3159" s="10"/>
      <c r="BI3159" s="10"/>
      <c r="BL3159" s="10"/>
      <c r="BM3159" s="10"/>
      <c r="BN3159" s="10"/>
      <c r="BO3159" s="10"/>
      <c r="BP3159" s="10"/>
      <c r="BQ3159" s="10"/>
      <c r="BR3159" s="10"/>
      <c r="BU3159" s="66"/>
    </row>
    <row r="3160" spans="22:73" s="6" customFormat="1" x14ac:dyDescent="0.3">
      <c r="V3160" s="21"/>
      <c r="W3160" s="22"/>
      <c r="X3160" s="22"/>
      <c r="Y3160" s="22"/>
      <c r="Z3160" s="22"/>
      <c r="AA3160" s="22"/>
      <c r="AB3160" s="10"/>
      <c r="AC3160" s="10"/>
      <c r="AD3160" s="10"/>
      <c r="AE3160" s="10"/>
      <c r="AF3160" s="10"/>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C3160" s="10"/>
      <c r="BD3160" s="10"/>
      <c r="BE3160" s="10"/>
      <c r="BF3160" s="10"/>
      <c r="BG3160" s="10"/>
      <c r="BH3160" s="10"/>
      <c r="BI3160" s="10"/>
      <c r="BL3160" s="10"/>
      <c r="BM3160" s="10"/>
      <c r="BN3160" s="10"/>
      <c r="BO3160" s="10"/>
      <c r="BP3160" s="10"/>
      <c r="BQ3160" s="10"/>
      <c r="BR3160" s="10"/>
      <c r="BU3160" s="66"/>
    </row>
    <row r="3161" spans="22:73" s="6" customFormat="1" x14ac:dyDescent="0.3">
      <c r="V3161" s="21"/>
      <c r="W3161" s="22"/>
      <c r="X3161" s="22"/>
      <c r="Y3161" s="22"/>
      <c r="Z3161" s="22"/>
      <c r="AA3161" s="22"/>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C3161" s="10"/>
      <c r="BD3161" s="10"/>
      <c r="BE3161" s="10"/>
      <c r="BF3161" s="10"/>
      <c r="BG3161" s="10"/>
      <c r="BH3161" s="10"/>
      <c r="BI3161" s="10"/>
      <c r="BL3161" s="10"/>
      <c r="BM3161" s="10"/>
      <c r="BN3161" s="10"/>
      <c r="BO3161" s="10"/>
      <c r="BP3161" s="10"/>
      <c r="BQ3161" s="10"/>
      <c r="BR3161" s="10"/>
      <c r="BU3161" s="66"/>
    </row>
    <row r="3162" spans="22:73" s="6" customFormat="1" x14ac:dyDescent="0.3">
      <c r="V3162" s="21"/>
      <c r="W3162" s="22"/>
      <c r="X3162" s="22"/>
      <c r="Y3162" s="22"/>
      <c r="Z3162" s="22"/>
      <c r="AA3162" s="22"/>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C3162" s="10"/>
      <c r="BD3162" s="10"/>
      <c r="BE3162" s="10"/>
      <c r="BF3162" s="10"/>
      <c r="BG3162" s="10"/>
      <c r="BH3162" s="10"/>
      <c r="BI3162" s="10"/>
      <c r="BL3162" s="10"/>
      <c r="BM3162" s="10"/>
      <c r="BN3162" s="10"/>
      <c r="BO3162" s="10"/>
      <c r="BP3162" s="10"/>
      <c r="BQ3162" s="10"/>
      <c r="BR3162" s="10"/>
      <c r="BU3162" s="66"/>
    </row>
    <row r="3163" spans="22:73" s="6" customFormat="1" x14ac:dyDescent="0.3">
      <c r="V3163" s="21"/>
      <c r="W3163" s="22"/>
      <c r="X3163" s="22"/>
      <c r="Y3163" s="22"/>
      <c r="Z3163" s="22"/>
      <c r="AA3163" s="22"/>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C3163" s="10"/>
      <c r="BD3163" s="10"/>
      <c r="BE3163" s="10"/>
      <c r="BF3163" s="10"/>
      <c r="BG3163" s="10"/>
      <c r="BH3163" s="10"/>
      <c r="BI3163" s="10"/>
      <c r="BL3163" s="10"/>
      <c r="BM3163" s="10"/>
      <c r="BN3163" s="10"/>
      <c r="BO3163" s="10"/>
      <c r="BP3163" s="10"/>
      <c r="BQ3163" s="10"/>
      <c r="BR3163" s="10"/>
      <c r="BU3163" s="66"/>
    </row>
    <row r="3164" spans="22:73" s="6" customFormat="1" x14ac:dyDescent="0.3">
      <c r="V3164" s="21"/>
      <c r="W3164" s="22"/>
      <c r="X3164" s="22"/>
      <c r="Y3164" s="22"/>
      <c r="Z3164" s="22"/>
      <c r="AA3164" s="22"/>
      <c r="AB3164" s="10"/>
      <c r="AC3164" s="10"/>
      <c r="AD3164" s="10"/>
      <c r="AE3164" s="10"/>
      <c r="AF3164" s="10"/>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C3164" s="10"/>
      <c r="BD3164" s="10"/>
      <c r="BE3164" s="10"/>
      <c r="BF3164" s="10"/>
      <c r="BG3164" s="10"/>
      <c r="BH3164" s="10"/>
      <c r="BI3164" s="10"/>
      <c r="BL3164" s="10"/>
      <c r="BM3164" s="10"/>
      <c r="BN3164" s="10"/>
      <c r="BO3164" s="10"/>
      <c r="BP3164" s="10"/>
      <c r="BQ3164" s="10"/>
      <c r="BR3164" s="10"/>
      <c r="BU3164" s="66"/>
    </row>
    <row r="3165" spans="22:73" s="6" customFormat="1" x14ac:dyDescent="0.3">
      <c r="V3165" s="21"/>
      <c r="W3165" s="22"/>
      <c r="X3165" s="22"/>
      <c r="Y3165" s="22"/>
      <c r="Z3165" s="22"/>
      <c r="AA3165" s="22"/>
      <c r="AB3165" s="10"/>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C3165" s="10"/>
      <c r="BD3165" s="10"/>
      <c r="BE3165" s="10"/>
      <c r="BF3165" s="10"/>
      <c r="BG3165" s="10"/>
      <c r="BH3165" s="10"/>
      <c r="BI3165" s="10"/>
      <c r="BL3165" s="10"/>
      <c r="BM3165" s="10"/>
      <c r="BN3165" s="10"/>
      <c r="BO3165" s="10"/>
      <c r="BP3165" s="10"/>
      <c r="BQ3165" s="10"/>
      <c r="BR3165" s="10"/>
      <c r="BU3165" s="66"/>
    </row>
    <row r="3166" spans="22:73" s="6" customFormat="1" x14ac:dyDescent="0.3">
      <c r="V3166" s="21"/>
      <c r="W3166" s="22"/>
      <c r="X3166" s="22"/>
      <c r="Y3166" s="22"/>
      <c r="Z3166" s="22"/>
      <c r="AA3166" s="22"/>
      <c r="AB3166" s="10"/>
      <c r="AC3166" s="10"/>
      <c r="AD3166" s="10"/>
      <c r="AE3166" s="10"/>
      <c r="AF3166" s="10"/>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C3166" s="10"/>
      <c r="BD3166" s="10"/>
      <c r="BE3166" s="10"/>
      <c r="BF3166" s="10"/>
      <c r="BG3166" s="10"/>
      <c r="BH3166" s="10"/>
      <c r="BI3166" s="10"/>
      <c r="BL3166" s="10"/>
      <c r="BM3166" s="10"/>
      <c r="BN3166" s="10"/>
      <c r="BO3166" s="10"/>
      <c r="BP3166" s="10"/>
      <c r="BQ3166" s="10"/>
      <c r="BR3166" s="10"/>
      <c r="BU3166" s="66"/>
    </row>
    <row r="3167" spans="22:73" s="6" customFormat="1" x14ac:dyDescent="0.3">
      <c r="V3167" s="21"/>
      <c r="W3167" s="22"/>
      <c r="X3167" s="22"/>
      <c r="Y3167" s="22"/>
      <c r="Z3167" s="22"/>
      <c r="AA3167" s="22"/>
      <c r="AB3167" s="10"/>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C3167" s="10"/>
      <c r="BD3167" s="10"/>
      <c r="BE3167" s="10"/>
      <c r="BF3167" s="10"/>
      <c r="BG3167" s="10"/>
      <c r="BH3167" s="10"/>
      <c r="BI3167" s="10"/>
      <c r="BL3167" s="10"/>
      <c r="BM3167" s="10"/>
      <c r="BN3167" s="10"/>
      <c r="BO3167" s="10"/>
      <c r="BP3167" s="10"/>
      <c r="BQ3167" s="10"/>
      <c r="BR3167" s="10"/>
      <c r="BU3167" s="66"/>
    </row>
    <row r="3168" spans="22:73" s="6" customFormat="1" x14ac:dyDescent="0.3">
      <c r="V3168" s="21"/>
      <c r="W3168" s="22"/>
      <c r="X3168" s="22"/>
      <c r="Y3168" s="22"/>
      <c r="Z3168" s="22"/>
      <c r="AA3168" s="22"/>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C3168" s="10"/>
      <c r="BD3168" s="10"/>
      <c r="BE3168" s="10"/>
      <c r="BF3168" s="10"/>
      <c r="BG3168" s="10"/>
      <c r="BH3168" s="10"/>
      <c r="BI3168" s="10"/>
      <c r="BL3168" s="10"/>
      <c r="BM3168" s="10"/>
      <c r="BN3168" s="10"/>
      <c r="BO3168" s="10"/>
      <c r="BP3168" s="10"/>
      <c r="BQ3168" s="10"/>
      <c r="BR3168" s="10"/>
      <c r="BU3168" s="66"/>
    </row>
    <row r="3169" spans="22:73" s="6" customFormat="1" x14ac:dyDescent="0.3">
      <c r="V3169" s="21"/>
      <c r="W3169" s="22"/>
      <c r="X3169" s="22"/>
      <c r="Y3169" s="22"/>
      <c r="Z3169" s="22"/>
      <c r="AA3169" s="22"/>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C3169" s="10"/>
      <c r="BD3169" s="10"/>
      <c r="BE3169" s="10"/>
      <c r="BF3169" s="10"/>
      <c r="BG3169" s="10"/>
      <c r="BH3169" s="10"/>
      <c r="BI3169" s="10"/>
      <c r="BL3169" s="10"/>
      <c r="BM3169" s="10"/>
      <c r="BN3169" s="10"/>
      <c r="BO3169" s="10"/>
      <c r="BP3169" s="10"/>
      <c r="BQ3169" s="10"/>
      <c r="BR3169" s="10"/>
      <c r="BU3169" s="66"/>
    </row>
    <row r="3170" spans="22:73" s="6" customFormat="1" x14ac:dyDescent="0.3">
      <c r="V3170" s="21"/>
      <c r="W3170" s="22"/>
      <c r="X3170" s="22"/>
      <c r="Y3170" s="22"/>
      <c r="Z3170" s="22"/>
      <c r="AA3170" s="22"/>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C3170" s="10"/>
      <c r="BD3170" s="10"/>
      <c r="BE3170" s="10"/>
      <c r="BF3170" s="10"/>
      <c r="BG3170" s="10"/>
      <c r="BH3170" s="10"/>
      <c r="BI3170" s="10"/>
      <c r="BL3170" s="10"/>
      <c r="BM3170" s="10"/>
      <c r="BN3170" s="10"/>
      <c r="BO3170" s="10"/>
      <c r="BP3170" s="10"/>
      <c r="BQ3170" s="10"/>
      <c r="BR3170" s="10"/>
      <c r="BU3170" s="66"/>
    </row>
    <row r="3171" spans="22:73" s="6" customFormat="1" x14ac:dyDescent="0.3">
      <c r="V3171" s="21"/>
      <c r="W3171" s="22"/>
      <c r="X3171" s="22"/>
      <c r="Y3171" s="22"/>
      <c r="Z3171" s="22"/>
      <c r="AA3171" s="22"/>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C3171" s="10"/>
      <c r="BD3171" s="10"/>
      <c r="BE3171" s="10"/>
      <c r="BF3171" s="10"/>
      <c r="BG3171" s="10"/>
      <c r="BH3171" s="10"/>
      <c r="BI3171" s="10"/>
      <c r="BL3171" s="10"/>
      <c r="BM3171" s="10"/>
      <c r="BN3171" s="10"/>
      <c r="BO3171" s="10"/>
      <c r="BP3171" s="10"/>
      <c r="BQ3171" s="10"/>
      <c r="BR3171" s="10"/>
      <c r="BU3171" s="66"/>
    </row>
    <row r="3172" spans="22:73" s="6" customFormat="1" x14ac:dyDescent="0.3">
      <c r="V3172" s="21"/>
      <c r="W3172" s="22"/>
      <c r="X3172" s="22"/>
      <c r="Y3172" s="22"/>
      <c r="Z3172" s="22"/>
      <c r="AA3172" s="22"/>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C3172" s="10"/>
      <c r="BD3172" s="10"/>
      <c r="BE3172" s="10"/>
      <c r="BF3172" s="10"/>
      <c r="BG3172" s="10"/>
      <c r="BH3172" s="10"/>
      <c r="BI3172" s="10"/>
      <c r="BL3172" s="10"/>
      <c r="BM3172" s="10"/>
      <c r="BN3172" s="10"/>
      <c r="BO3172" s="10"/>
      <c r="BP3172" s="10"/>
      <c r="BQ3172" s="10"/>
      <c r="BR3172" s="10"/>
      <c r="BU3172" s="66"/>
    </row>
    <row r="3173" spans="22:73" s="6" customFormat="1" x14ac:dyDescent="0.3">
      <c r="V3173" s="21"/>
      <c r="W3173" s="22"/>
      <c r="X3173" s="22"/>
      <c r="Y3173" s="22"/>
      <c r="Z3173" s="22"/>
      <c r="AA3173" s="22"/>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C3173" s="10"/>
      <c r="BD3173" s="10"/>
      <c r="BE3173" s="10"/>
      <c r="BF3173" s="10"/>
      <c r="BG3173" s="10"/>
      <c r="BH3173" s="10"/>
      <c r="BI3173" s="10"/>
      <c r="BL3173" s="10"/>
      <c r="BM3173" s="10"/>
      <c r="BN3173" s="10"/>
      <c r="BO3173" s="10"/>
      <c r="BP3173" s="10"/>
      <c r="BQ3173" s="10"/>
      <c r="BR3173" s="10"/>
      <c r="BU3173" s="66"/>
    </row>
    <row r="3174" spans="22:73" s="6" customFormat="1" x14ac:dyDescent="0.3">
      <c r="V3174" s="21"/>
      <c r="W3174" s="22"/>
      <c r="X3174" s="22"/>
      <c r="Y3174" s="22"/>
      <c r="Z3174" s="22"/>
      <c r="AA3174" s="22"/>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C3174" s="10"/>
      <c r="BD3174" s="10"/>
      <c r="BE3174" s="10"/>
      <c r="BF3174" s="10"/>
      <c r="BG3174" s="10"/>
      <c r="BH3174" s="10"/>
      <c r="BI3174" s="10"/>
      <c r="BL3174" s="10"/>
      <c r="BM3174" s="10"/>
      <c r="BN3174" s="10"/>
      <c r="BO3174" s="10"/>
      <c r="BP3174" s="10"/>
      <c r="BQ3174" s="10"/>
      <c r="BR3174" s="10"/>
      <c r="BU3174" s="66"/>
    </row>
    <row r="3175" spans="22:73" s="6" customFormat="1" x14ac:dyDescent="0.3">
      <c r="V3175" s="21"/>
      <c r="W3175" s="22"/>
      <c r="X3175" s="22"/>
      <c r="Y3175" s="22"/>
      <c r="Z3175" s="22"/>
      <c r="AA3175" s="22"/>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C3175" s="10"/>
      <c r="BD3175" s="10"/>
      <c r="BE3175" s="10"/>
      <c r="BF3175" s="10"/>
      <c r="BG3175" s="10"/>
      <c r="BH3175" s="10"/>
      <c r="BI3175" s="10"/>
      <c r="BL3175" s="10"/>
      <c r="BM3175" s="10"/>
      <c r="BN3175" s="10"/>
      <c r="BO3175" s="10"/>
      <c r="BP3175" s="10"/>
      <c r="BQ3175" s="10"/>
      <c r="BR3175" s="10"/>
      <c r="BU3175" s="66"/>
    </row>
    <row r="3176" spans="22:73" s="6" customFormat="1" x14ac:dyDescent="0.3">
      <c r="V3176" s="21"/>
      <c r="W3176" s="22"/>
      <c r="X3176" s="22"/>
      <c r="Y3176" s="22"/>
      <c r="Z3176" s="22"/>
      <c r="AA3176" s="22"/>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C3176" s="10"/>
      <c r="BD3176" s="10"/>
      <c r="BE3176" s="10"/>
      <c r="BF3176" s="10"/>
      <c r="BG3176" s="10"/>
      <c r="BH3176" s="10"/>
      <c r="BI3176" s="10"/>
      <c r="BL3176" s="10"/>
      <c r="BM3176" s="10"/>
      <c r="BN3176" s="10"/>
      <c r="BO3176" s="10"/>
      <c r="BP3176" s="10"/>
      <c r="BQ3176" s="10"/>
      <c r="BR3176" s="10"/>
      <c r="BU3176" s="66"/>
    </row>
    <row r="3177" spans="22:73" s="6" customFormat="1" x14ac:dyDescent="0.3">
      <c r="V3177" s="21"/>
      <c r="W3177" s="22"/>
      <c r="X3177" s="22"/>
      <c r="Y3177" s="22"/>
      <c r="Z3177" s="22"/>
      <c r="AA3177" s="22"/>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C3177" s="10"/>
      <c r="BD3177" s="10"/>
      <c r="BE3177" s="10"/>
      <c r="BF3177" s="10"/>
      <c r="BG3177" s="10"/>
      <c r="BH3177" s="10"/>
      <c r="BI3177" s="10"/>
      <c r="BL3177" s="10"/>
      <c r="BM3177" s="10"/>
      <c r="BN3177" s="10"/>
      <c r="BO3177" s="10"/>
      <c r="BP3177" s="10"/>
      <c r="BQ3177" s="10"/>
      <c r="BR3177" s="10"/>
      <c r="BU3177" s="66"/>
    </row>
    <row r="3178" spans="22:73" s="6" customFormat="1" x14ac:dyDescent="0.3">
      <c r="V3178" s="21"/>
      <c r="W3178" s="22"/>
      <c r="X3178" s="22"/>
      <c r="Y3178" s="22"/>
      <c r="Z3178" s="22"/>
      <c r="AA3178" s="22"/>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C3178" s="10"/>
      <c r="BD3178" s="10"/>
      <c r="BE3178" s="10"/>
      <c r="BF3178" s="10"/>
      <c r="BG3178" s="10"/>
      <c r="BH3178" s="10"/>
      <c r="BI3178" s="10"/>
      <c r="BL3178" s="10"/>
      <c r="BM3178" s="10"/>
      <c r="BN3178" s="10"/>
      <c r="BO3178" s="10"/>
      <c r="BP3178" s="10"/>
      <c r="BQ3178" s="10"/>
      <c r="BR3178" s="10"/>
      <c r="BU3178" s="66"/>
    </row>
    <row r="3179" spans="22:73" s="6" customFormat="1" x14ac:dyDescent="0.3">
      <c r="V3179" s="21"/>
      <c r="W3179" s="22"/>
      <c r="X3179" s="22"/>
      <c r="Y3179" s="22"/>
      <c r="Z3179" s="22"/>
      <c r="AA3179" s="22"/>
      <c r="AB3179" s="10"/>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C3179" s="10"/>
      <c r="BD3179" s="10"/>
      <c r="BE3179" s="10"/>
      <c r="BF3179" s="10"/>
      <c r="BG3179" s="10"/>
      <c r="BH3179" s="10"/>
      <c r="BI3179" s="10"/>
      <c r="BL3179" s="10"/>
      <c r="BM3179" s="10"/>
      <c r="BN3179" s="10"/>
      <c r="BO3179" s="10"/>
      <c r="BP3179" s="10"/>
      <c r="BQ3179" s="10"/>
      <c r="BR3179" s="10"/>
      <c r="BU3179" s="66"/>
    </row>
    <row r="3180" spans="22:73" s="6" customFormat="1" x14ac:dyDescent="0.3">
      <c r="V3180" s="21"/>
      <c r="W3180" s="22"/>
      <c r="X3180" s="22"/>
      <c r="Y3180" s="22"/>
      <c r="Z3180" s="22"/>
      <c r="AA3180" s="22"/>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C3180" s="10"/>
      <c r="BD3180" s="10"/>
      <c r="BE3180" s="10"/>
      <c r="BF3180" s="10"/>
      <c r="BG3180" s="10"/>
      <c r="BH3180" s="10"/>
      <c r="BI3180" s="10"/>
      <c r="BL3180" s="10"/>
      <c r="BM3180" s="10"/>
      <c r="BN3180" s="10"/>
      <c r="BO3180" s="10"/>
      <c r="BP3180" s="10"/>
      <c r="BQ3180" s="10"/>
      <c r="BR3180" s="10"/>
      <c r="BU3180" s="66"/>
    </row>
    <row r="3181" spans="22:73" s="6" customFormat="1" x14ac:dyDescent="0.3">
      <c r="V3181" s="21"/>
      <c r="W3181" s="22"/>
      <c r="X3181" s="22"/>
      <c r="Y3181" s="22"/>
      <c r="Z3181" s="22"/>
      <c r="AA3181" s="22"/>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C3181" s="10"/>
      <c r="BD3181" s="10"/>
      <c r="BE3181" s="10"/>
      <c r="BF3181" s="10"/>
      <c r="BG3181" s="10"/>
      <c r="BH3181" s="10"/>
      <c r="BI3181" s="10"/>
      <c r="BL3181" s="10"/>
      <c r="BM3181" s="10"/>
      <c r="BN3181" s="10"/>
      <c r="BO3181" s="10"/>
      <c r="BP3181" s="10"/>
      <c r="BQ3181" s="10"/>
      <c r="BR3181" s="10"/>
      <c r="BU3181" s="66"/>
    </row>
    <row r="3182" spans="22:73" s="6" customFormat="1" x14ac:dyDescent="0.3">
      <c r="V3182" s="21"/>
      <c r="W3182" s="22"/>
      <c r="X3182" s="22"/>
      <c r="Y3182" s="22"/>
      <c r="Z3182" s="22"/>
      <c r="AA3182" s="22"/>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C3182" s="10"/>
      <c r="BD3182" s="10"/>
      <c r="BE3182" s="10"/>
      <c r="BF3182" s="10"/>
      <c r="BG3182" s="10"/>
      <c r="BH3182" s="10"/>
      <c r="BI3182" s="10"/>
      <c r="BL3182" s="10"/>
      <c r="BM3182" s="10"/>
      <c r="BN3182" s="10"/>
      <c r="BO3182" s="10"/>
      <c r="BP3182" s="10"/>
      <c r="BQ3182" s="10"/>
      <c r="BR3182" s="10"/>
      <c r="BU3182" s="66"/>
    </row>
    <row r="3183" spans="22:73" s="6" customFormat="1" x14ac:dyDescent="0.3">
      <c r="V3183" s="21"/>
      <c r="W3183" s="22"/>
      <c r="X3183" s="22"/>
      <c r="Y3183" s="22"/>
      <c r="Z3183" s="22"/>
      <c r="AA3183" s="22"/>
      <c r="AB3183" s="10"/>
      <c r="AC3183" s="10"/>
      <c r="AD3183" s="10"/>
      <c r="AE3183" s="10"/>
      <c r="AF3183" s="10"/>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C3183" s="10"/>
      <c r="BD3183" s="10"/>
      <c r="BE3183" s="10"/>
      <c r="BF3183" s="10"/>
      <c r="BG3183" s="10"/>
      <c r="BH3183" s="10"/>
      <c r="BI3183" s="10"/>
      <c r="BL3183" s="10"/>
      <c r="BM3183" s="10"/>
      <c r="BN3183" s="10"/>
      <c r="BO3183" s="10"/>
      <c r="BP3183" s="10"/>
      <c r="BQ3183" s="10"/>
      <c r="BR3183" s="10"/>
      <c r="BU3183" s="66"/>
    </row>
    <row r="3184" spans="22:73" s="6" customFormat="1" x14ac:dyDescent="0.3">
      <c r="V3184" s="21"/>
      <c r="W3184" s="22"/>
      <c r="X3184" s="22"/>
      <c r="Y3184" s="22"/>
      <c r="Z3184" s="22"/>
      <c r="AA3184" s="22"/>
      <c r="AB3184" s="10"/>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C3184" s="10"/>
      <c r="BD3184" s="10"/>
      <c r="BE3184" s="10"/>
      <c r="BF3184" s="10"/>
      <c r="BG3184" s="10"/>
      <c r="BH3184" s="10"/>
      <c r="BI3184" s="10"/>
      <c r="BL3184" s="10"/>
      <c r="BM3184" s="10"/>
      <c r="BN3184" s="10"/>
      <c r="BO3184" s="10"/>
      <c r="BP3184" s="10"/>
      <c r="BQ3184" s="10"/>
      <c r="BR3184" s="10"/>
      <c r="BU3184" s="66"/>
    </row>
    <row r="3185" spans="22:73" s="6" customFormat="1" x14ac:dyDescent="0.3">
      <c r="V3185" s="21"/>
      <c r="W3185" s="22"/>
      <c r="X3185" s="22"/>
      <c r="Y3185" s="22"/>
      <c r="Z3185" s="22"/>
      <c r="AA3185" s="22"/>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C3185" s="10"/>
      <c r="BD3185" s="10"/>
      <c r="BE3185" s="10"/>
      <c r="BF3185" s="10"/>
      <c r="BG3185" s="10"/>
      <c r="BH3185" s="10"/>
      <c r="BI3185" s="10"/>
      <c r="BL3185" s="10"/>
      <c r="BM3185" s="10"/>
      <c r="BN3185" s="10"/>
      <c r="BO3185" s="10"/>
      <c r="BP3185" s="10"/>
      <c r="BQ3185" s="10"/>
      <c r="BR3185" s="10"/>
      <c r="BU3185" s="66"/>
    </row>
    <row r="3186" spans="22:73" s="6" customFormat="1" x14ac:dyDescent="0.3">
      <c r="V3186" s="21"/>
      <c r="W3186" s="22"/>
      <c r="X3186" s="22"/>
      <c r="Y3186" s="22"/>
      <c r="Z3186" s="22"/>
      <c r="AA3186" s="22"/>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C3186" s="10"/>
      <c r="BD3186" s="10"/>
      <c r="BE3186" s="10"/>
      <c r="BF3186" s="10"/>
      <c r="BG3186" s="10"/>
      <c r="BH3186" s="10"/>
      <c r="BI3186" s="10"/>
      <c r="BL3186" s="10"/>
      <c r="BM3186" s="10"/>
      <c r="BN3186" s="10"/>
      <c r="BO3186" s="10"/>
      <c r="BP3186" s="10"/>
      <c r="BQ3186" s="10"/>
      <c r="BR3186" s="10"/>
      <c r="BU3186" s="66"/>
    </row>
    <row r="3187" spans="22:73" s="6" customFormat="1" x14ac:dyDescent="0.3">
      <c r="V3187" s="21"/>
      <c r="W3187" s="22"/>
      <c r="X3187" s="22"/>
      <c r="Y3187" s="22"/>
      <c r="Z3187" s="22"/>
      <c r="AA3187" s="22"/>
      <c r="AB3187" s="10"/>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C3187" s="10"/>
      <c r="BD3187" s="10"/>
      <c r="BE3187" s="10"/>
      <c r="BF3187" s="10"/>
      <c r="BG3187" s="10"/>
      <c r="BH3187" s="10"/>
      <c r="BI3187" s="10"/>
      <c r="BL3187" s="10"/>
      <c r="BM3187" s="10"/>
      <c r="BN3187" s="10"/>
      <c r="BO3187" s="10"/>
      <c r="BP3187" s="10"/>
      <c r="BQ3187" s="10"/>
      <c r="BR3187" s="10"/>
      <c r="BU3187" s="66"/>
    </row>
    <row r="3188" spans="22:73" s="6" customFormat="1" x14ac:dyDescent="0.3">
      <c r="V3188" s="21"/>
      <c r="W3188" s="22"/>
      <c r="X3188" s="22"/>
      <c r="Y3188" s="22"/>
      <c r="Z3188" s="22"/>
      <c r="AA3188" s="22"/>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C3188" s="10"/>
      <c r="BD3188" s="10"/>
      <c r="BE3188" s="10"/>
      <c r="BF3188" s="10"/>
      <c r="BG3188" s="10"/>
      <c r="BH3188" s="10"/>
      <c r="BI3188" s="10"/>
      <c r="BL3188" s="10"/>
      <c r="BM3188" s="10"/>
      <c r="BN3188" s="10"/>
      <c r="BO3188" s="10"/>
      <c r="BP3188" s="10"/>
      <c r="BQ3188" s="10"/>
      <c r="BR3188" s="10"/>
      <c r="BU3188" s="66"/>
    </row>
    <row r="3189" spans="22:73" s="6" customFormat="1" x14ac:dyDescent="0.3">
      <c r="V3189" s="21"/>
      <c r="W3189" s="22"/>
      <c r="X3189" s="22"/>
      <c r="Y3189" s="22"/>
      <c r="Z3189" s="22"/>
      <c r="AA3189" s="22"/>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C3189" s="10"/>
      <c r="BD3189" s="10"/>
      <c r="BE3189" s="10"/>
      <c r="BF3189" s="10"/>
      <c r="BG3189" s="10"/>
      <c r="BH3189" s="10"/>
      <c r="BI3189" s="10"/>
      <c r="BL3189" s="10"/>
      <c r="BM3189" s="10"/>
      <c r="BN3189" s="10"/>
      <c r="BO3189" s="10"/>
      <c r="BP3189" s="10"/>
      <c r="BQ3189" s="10"/>
      <c r="BR3189" s="10"/>
      <c r="BU3189" s="66"/>
    </row>
    <row r="3190" spans="22:73" s="6" customFormat="1" x14ac:dyDescent="0.3">
      <c r="V3190" s="21"/>
      <c r="W3190" s="22"/>
      <c r="X3190" s="22"/>
      <c r="Y3190" s="22"/>
      <c r="Z3190" s="22"/>
      <c r="AA3190" s="22"/>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C3190" s="10"/>
      <c r="BD3190" s="10"/>
      <c r="BE3190" s="10"/>
      <c r="BF3190" s="10"/>
      <c r="BG3190" s="10"/>
      <c r="BH3190" s="10"/>
      <c r="BI3190" s="10"/>
      <c r="BL3190" s="10"/>
      <c r="BM3190" s="10"/>
      <c r="BN3190" s="10"/>
      <c r="BO3190" s="10"/>
      <c r="BP3190" s="10"/>
      <c r="BQ3190" s="10"/>
      <c r="BR3190" s="10"/>
      <c r="BU3190" s="66"/>
    </row>
    <row r="3191" spans="22:73" s="6" customFormat="1" x14ac:dyDescent="0.3">
      <c r="V3191" s="21"/>
      <c r="W3191" s="22"/>
      <c r="X3191" s="22"/>
      <c r="Y3191" s="22"/>
      <c r="Z3191" s="22"/>
      <c r="AA3191" s="22"/>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C3191" s="10"/>
      <c r="BD3191" s="10"/>
      <c r="BE3191" s="10"/>
      <c r="BF3191" s="10"/>
      <c r="BG3191" s="10"/>
      <c r="BH3191" s="10"/>
      <c r="BI3191" s="10"/>
      <c r="BL3191" s="10"/>
      <c r="BM3191" s="10"/>
      <c r="BN3191" s="10"/>
      <c r="BO3191" s="10"/>
      <c r="BP3191" s="10"/>
      <c r="BQ3191" s="10"/>
      <c r="BR3191" s="10"/>
      <c r="BU3191" s="66"/>
    </row>
    <row r="3192" spans="22:73" s="6" customFormat="1" x14ac:dyDescent="0.3">
      <c r="V3192" s="21"/>
      <c r="W3192" s="22"/>
      <c r="X3192" s="22"/>
      <c r="Y3192" s="22"/>
      <c r="Z3192" s="22"/>
      <c r="AA3192" s="22"/>
      <c r="AB3192" s="10"/>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C3192" s="10"/>
      <c r="BD3192" s="10"/>
      <c r="BE3192" s="10"/>
      <c r="BF3192" s="10"/>
      <c r="BG3192" s="10"/>
      <c r="BH3192" s="10"/>
      <c r="BI3192" s="10"/>
      <c r="BL3192" s="10"/>
      <c r="BM3192" s="10"/>
      <c r="BN3192" s="10"/>
      <c r="BO3192" s="10"/>
      <c r="BP3192" s="10"/>
      <c r="BQ3192" s="10"/>
      <c r="BR3192" s="10"/>
      <c r="BU3192" s="66"/>
    </row>
    <row r="3193" spans="22:73" s="6" customFormat="1" x14ac:dyDescent="0.3">
      <c r="V3193" s="21"/>
      <c r="W3193" s="22"/>
      <c r="X3193" s="22"/>
      <c r="Y3193" s="22"/>
      <c r="Z3193" s="22"/>
      <c r="AA3193" s="22"/>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C3193" s="10"/>
      <c r="BD3193" s="10"/>
      <c r="BE3193" s="10"/>
      <c r="BF3193" s="10"/>
      <c r="BG3193" s="10"/>
      <c r="BH3193" s="10"/>
      <c r="BI3193" s="10"/>
      <c r="BL3193" s="10"/>
      <c r="BM3193" s="10"/>
      <c r="BN3193" s="10"/>
      <c r="BO3193" s="10"/>
      <c r="BP3193" s="10"/>
      <c r="BQ3193" s="10"/>
      <c r="BR3193" s="10"/>
      <c r="BU3193" s="66"/>
    </row>
    <row r="3194" spans="22:73" s="6" customFormat="1" x14ac:dyDescent="0.3">
      <c r="V3194" s="21"/>
      <c r="W3194" s="22"/>
      <c r="X3194" s="22"/>
      <c r="Y3194" s="22"/>
      <c r="Z3194" s="22"/>
      <c r="AA3194" s="22"/>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C3194" s="10"/>
      <c r="BD3194" s="10"/>
      <c r="BE3194" s="10"/>
      <c r="BF3194" s="10"/>
      <c r="BG3194" s="10"/>
      <c r="BH3194" s="10"/>
      <c r="BI3194" s="10"/>
      <c r="BL3194" s="10"/>
      <c r="BM3194" s="10"/>
      <c r="BN3194" s="10"/>
      <c r="BO3194" s="10"/>
      <c r="BP3194" s="10"/>
      <c r="BQ3194" s="10"/>
      <c r="BR3194" s="10"/>
      <c r="BU3194" s="66"/>
    </row>
    <row r="3195" spans="22:73" s="6" customFormat="1" x14ac:dyDescent="0.3">
      <c r="V3195" s="21"/>
      <c r="W3195" s="22"/>
      <c r="X3195" s="22"/>
      <c r="Y3195" s="22"/>
      <c r="Z3195" s="22"/>
      <c r="AA3195" s="22"/>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C3195" s="10"/>
      <c r="BD3195" s="10"/>
      <c r="BE3195" s="10"/>
      <c r="BF3195" s="10"/>
      <c r="BG3195" s="10"/>
      <c r="BH3195" s="10"/>
      <c r="BI3195" s="10"/>
      <c r="BL3195" s="10"/>
      <c r="BM3195" s="10"/>
      <c r="BN3195" s="10"/>
      <c r="BO3195" s="10"/>
      <c r="BP3195" s="10"/>
      <c r="BQ3195" s="10"/>
      <c r="BR3195" s="10"/>
      <c r="BU3195" s="66"/>
    </row>
    <row r="3196" spans="22:73" s="6" customFormat="1" x14ac:dyDescent="0.3">
      <c r="V3196" s="21"/>
      <c r="W3196" s="22"/>
      <c r="X3196" s="22"/>
      <c r="Y3196" s="22"/>
      <c r="Z3196" s="22"/>
      <c r="AA3196" s="22"/>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C3196" s="10"/>
      <c r="BD3196" s="10"/>
      <c r="BE3196" s="10"/>
      <c r="BF3196" s="10"/>
      <c r="BG3196" s="10"/>
      <c r="BH3196" s="10"/>
      <c r="BI3196" s="10"/>
      <c r="BL3196" s="10"/>
      <c r="BM3196" s="10"/>
      <c r="BN3196" s="10"/>
      <c r="BO3196" s="10"/>
      <c r="BP3196" s="10"/>
      <c r="BQ3196" s="10"/>
      <c r="BR3196" s="10"/>
      <c r="BU3196" s="66"/>
    </row>
    <row r="3197" spans="22:73" s="6" customFormat="1" x14ac:dyDescent="0.3">
      <c r="V3197" s="21"/>
      <c r="W3197" s="22"/>
      <c r="X3197" s="22"/>
      <c r="Y3197" s="22"/>
      <c r="Z3197" s="22"/>
      <c r="AA3197" s="22"/>
      <c r="AB3197" s="10"/>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C3197" s="10"/>
      <c r="BD3197" s="10"/>
      <c r="BE3197" s="10"/>
      <c r="BF3197" s="10"/>
      <c r="BG3197" s="10"/>
      <c r="BH3197" s="10"/>
      <c r="BI3197" s="10"/>
      <c r="BL3197" s="10"/>
      <c r="BM3197" s="10"/>
      <c r="BN3197" s="10"/>
      <c r="BO3197" s="10"/>
      <c r="BP3197" s="10"/>
      <c r="BQ3197" s="10"/>
      <c r="BR3197" s="10"/>
      <c r="BU3197" s="66"/>
    </row>
    <row r="3198" spans="22:73" s="6" customFormat="1" x14ac:dyDescent="0.3">
      <c r="V3198" s="21"/>
      <c r="W3198" s="22"/>
      <c r="X3198" s="22"/>
      <c r="Y3198" s="22"/>
      <c r="Z3198" s="22"/>
      <c r="AA3198" s="22"/>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C3198" s="10"/>
      <c r="BD3198" s="10"/>
      <c r="BE3198" s="10"/>
      <c r="BF3198" s="10"/>
      <c r="BG3198" s="10"/>
      <c r="BH3198" s="10"/>
      <c r="BI3198" s="10"/>
      <c r="BL3198" s="10"/>
      <c r="BM3198" s="10"/>
      <c r="BN3198" s="10"/>
      <c r="BO3198" s="10"/>
      <c r="BP3198" s="10"/>
      <c r="BQ3198" s="10"/>
      <c r="BR3198" s="10"/>
      <c r="BU3198" s="66"/>
    </row>
    <row r="3199" spans="22:73" s="6" customFormat="1" x14ac:dyDescent="0.3">
      <c r="V3199" s="21"/>
      <c r="W3199" s="22"/>
      <c r="X3199" s="22"/>
      <c r="Y3199" s="22"/>
      <c r="Z3199" s="22"/>
      <c r="AA3199" s="22"/>
      <c r="AB3199" s="10"/>
      <c r="AC3199" s="10"/>
      <c r="AD3199" s="10"/>
      <c r="AE3199" s="10"/>
      <c r="AF3199" s="10"/>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C3199" s="10"/>
      <c r="BD3199" s="10"/>
      <c r="BE3199" s="10"/>
      <c r="BF3199" s="10"/>
      <c r="BG3199" s="10"/>
      <c r="BH3199" s="10"/>
      <c r="BI3199" s="10"/>
      <c r="BL3199" s="10"/>
      <c r="BM3199" s="10"/>
      <c r="BN3199" s="10"/>
      <c r="BO3199" s="10"/>
      <c r="BP3199" s="10"/>
      <c r="BQ3199" s="10"/>
      <c r="BR3199" s="10"/>
      <c r="BU3199" s="66"/>
    </row>
    <row r="3200" spans="22:73" s="6" customFormat="1" x14ac:dyDescent="0.3">
      <c r="V3200" s="21"/>
      <c r="W3200" s="22"/>
      <c r="X3200" s="22"/>
      <c r="Y3200" s="22"/>
      <c r="Z3200" s="22"/>
      <c r="AA3200" s="22"/>
      <c r="AB3200" s="10"/>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C3200" s="10"/>
      <c r="BD3200" s="10"/>
      <c r="BE3200" s="10"/>
      <c r="BF3200" s="10"/>
      <c r="BG3200" s="10"/>
      <c r="BH3200" s="10"/>
      <c r="BI3200" s="10"/>
      <c r="BL3200" s="10"/>
      <c r="BM3200" s="10"/>
      <c r="BN3200" s="10"/>
      <c r="BO3200" s="10"/>
      <c r="BP3200" s="10"/>
      <c r="BQ3200" s="10"/>
      <c r="BR3200" s="10"/>
      <c r="BU3200" s="66"/>
    </row>
    <row r="3201" spans="22:73" s="6" customFormat="1" x14ac:dyDescent="0.3">
      <c r="V3201" s="21"/>
      <c r="W3201" s="22"/>
      <c r="X3201" s="22"/>
      <c r="Y3201" s="22"/>
      <c r="Z3201" s="22"/>
      <c r="AA3201" s="22"/>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C3201" s="10"/>
      <c r="BD3201" s="10"/>
      <c r="BE3201" s="10"/>
      <c r="BF3201" s="10"/>
      <c r="BG3201" s="10"/>
      <c r="BH3201" s="10"/>
      <c r="BI3201" s="10"/>
      <c r="BL3201" s="10"/>
      <c r="BM3201" s="10"/>
      <c r="BN3201" s="10"/>
      <c r="BO3201" s="10"/>
      <c r="BP3201" s="10"/>
      <c r="BQ3201" s="10"/>
      <c r="BR3201" s="10"/>
      <c r="BU3201" s="66"/>
    </row>
    <row r="3202" spans="22:73" s="6" customFormat="1" x14ac:dyDescent="0.3">
      <c r="V3202" s="21"/>
      <c r="W3202" s="22"/>
      <c r="X3202" s="22"/>
      <c r="Y3202" s="22"/>
      <c r="Z3202" s="22"/>
      <c r="AA3202" s="22"/>
      <c r="AB3202" s="10"/>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C3202" s="10"/>
      <c r="BD3202" s="10"/>
      <c r="BE3202" s="10"/>
      <c r="BF3202" s="10"/>
      <c r="BG3202" s="10"/>
      <c r="BH3202" s="10"/>
      <c r="BI3202" s="10"/>
      <c r="BL3202" s="10"/>
      <c r="BM3202" s="10"/>
      <c r="BN3202" s="10"/>
      <c r="BO3202" s="10"/>
      <c r="BP3202" s="10"/>
      <c r="BQ3202" s="10"/>
      <c r="BR3202" s="10"/>
      <c r="BU3202" s="66"/>
    </row>
    <row r="3203" spans="22:73" s="6" customFormat="1" x14ac:dyDescent="0.3">
      <c r="V3203" s="21"/>
      <c r="W3203" s="22"/>
      <c r="X3203" s="22"/>
      <c r="Y3203" s="22"/>
      <c r="Z3203" s="22"/>
      <c r="AA3203" s="22"/>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C3203" s="10"/>
      <c r="BD3203" s="10"/>
      <c r="BE3203" s="10"/>
      <c r="BF3203" s="10"/>
      <c r="BG3203" s="10"/>
      <c r="BH3203" s="10"/>
      <c r="BI3203" s="10"/>
      <c r="BL3203" s="10"/>
      <c r="BM3203" s="10"/>
      <c r="BN3203" s="10"/>
      <c r="BO3203" s="10"/>
      <c r="BP3203" s="10"/>
      <c r="BQ3203" s="10"/>
      <c r="BR3203" s="10"/>
      <c r="BU3203" s="66"/>
    </row>
    <row r="3204" spans="22:73" s="6" customFormat="1" x14ac:dyDescent="0.3">
      <c r="V3204" s="21"/>
      <c r="W3204" s="22"/>
      <c r="X3204" s="22"/>
      <c r="Y3204" s="22"/>
      <c r="Z3204" s="22"/>
      <c r="AA3204" s="22"/>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C3204" s="10"/>
      <c r="BD3204" s="10"/>
      <c r="BE3204" s="10"/>
      <c r="BF3204" s="10"/>
      <c r="BG3204" s="10"/>
      <c r="BH3204" s="10"/>
      <c r="BI3204" s="10"/>
      <c r="BL3204" s="10"/>
      <c r="BM3204" s="10"/>
      <c r="BN3204" s="10"/>
      <c r="BO3204" s="10"/>
      <c r="BP3204" s="10"/>
      <c r="BQ3204" s="10"/>
      <c r="BR3204" s="10"/>
      <c r="BU3204" s="66"/>
    </row>
    <row r="3205" spans="22:73" s="6" customFormat="1" x14ac:dyDescent="0.3">
      <c r="V3205" s="21"/>
      <c r="W3205" s="22"/>
      <c r="X3205" s="22"/>
      <c r="Y3205" s="22"/>
      <c r="Z3205" s="22"/>
      <c r="AA3205" s="22"/>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C3205" s="10"/>
      <c r="BD3205" s="10"/>
      <c r="BE3205" s="10"/>
      <c r="BF3205" s="10"/>
      <c r="BG3205" s="10"/>
      <c r="BH3205" s="10"/>
      <c r="BI3205" s="10"/>
      <c r="BL3205" s="10"/>
      <c r="BM3205" s="10"/>
      <c r="BN3205" s="10"/>
      <c r="BO3205" s="10"/>
      <c r="BP3205" s="10"/>
      <c r="BQ3205" s="10"/>
      <c r="BR3205" s="10"/>
      <c r="BU3205" s="66"/>
    </row>
    <row r="3206" spans="22:73" s="6" customFormat="1" x14ac:dyDescent="0.3">
      <c r="V3206" s="21"/>
      <c r="W3206" s="22"/>
      <c r="X3206" s="22"/>
      <c r="Y3206" s="22"/>
      <c r="Z3206" s="22"/>
      <c r="AA3206" s="22"/>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C3206" s="10"/>
      <c r="BD3206" s="10"/>
      <c r="BE3206" s="10"/>
      <c r="BF3206" s="10"/>
      <c r="BG3206" s="10"/>
      <c r="BH3206" s="10"/>
      <c r="BI3206" s="10"/>
      <c r="BL3206" s="10"/>
      <c r="BM3206" s="10"/>
      <c r="BN3206" s="10"/>
      <c r="BO3206" s="10"/>
      <c r="BP3206" s="10"/>
      <c r="BQ3206" s="10"/>
      <c r="BR3206" s="10"/>
      <c r="BU3206" s="66"/>
    </row>
    <row r="3207" spans="22:73" s="6" customFormat="1" x14ac:dyDescent="0.3">
      <c r="V3207" s="21"/>
      <c r="W3207" s="22"/>
      <c r="X3207" s="22"/>
      <c r="Y3207" s="22"/>
      <c r="Z3207" s="22"/>
      <c r="AA3207" s="22"/>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C3207" s="10"/>
      <c r="BD3207" s="10"/>
      <c r="BE3207" s="10"/>
      <c r="BF3207" s="10"/>
      <c r="BG3207" s="10"/>
      <c r="BH3207" s="10"/>
      <c r="BI3207" s="10"/>
      <c r="BL3207" s="10"/>
      <c r="BM3207" s="10"/>
      <c r="BN3207" s="10"/>
      <c r="BO3207" s="10"/>
      <c r="BP3207" s="10"/>
      <c r="BQ3207" s="10"/>
      <c r="BR3207" s="10"/>
      <c r="BU3207" s="66"/>
    </row>
    <row r="3208" spans="22:73" s="6" customFormat="1" x14ac:dyDescent="0.3">
      <c r="V3208" s="21"/>
      <c r="W3208" s="22"/>
      <c r="X3208" s="22"/>
      <c r="Y3208" s="22"/>
      <c r="Z3208" s="22"/>
      <c r="AA3208" s="22"/>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C3208" s="10"/>
      <c r="BD3208" s="10"/>
      <c r="BE3208" s="10"/>
      <c r="BF3208" s="10"/>
      <c r="BG3208" s="10"/>
      <c r="BH3208" s="10"/>
      <c r="BI3208" s="10"/>
      <c r="BL3208" s="10"/>
      <c r="BM3208" s="10"/>
      <c r="BN3208" s="10"/>
      <c r="BO3208" s="10"/>
      <c r="BP3208" s="10"/>
      <c r="BQ3208" s="10"/>
      <c r="BR3208" s="10"/>
      <c r="BU3208" s="66"/>
    </row>
    <row r="3209" spans="22:73" s="6" customFormat="1" x14ac:dyDescent="0.3">
      <c r="V3209" s="21"/>
      <c r="W3209" s="22"/>
      <c r="X3209" s="22"/>
      <c r="Y3209" s="22"/>
      <c r="Z3209" s="22"/>
      <c r="AA3209" s="22"/>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C3209" s="10"/>
      <c r="BD3209" s="10"/>
      <c r="BE3209" s="10"/>
      <c r="BF3209" s="10"/>
      <c r="BG3209" s="10"/>
      <c r="BH3209" s="10"/>
      <c r="BI3209" s="10"/>
      <c r="BL3209" s="10"/>
      <c r="BM3209" s="10"/>
      <c r="BN3209" s="10"/>
      <c r="BO3209" s="10"/>
      <c r="BP3209" s="10"/>
      <c r="BQ3209" s="10"/>
      <c r="BR3209" s="10"/>
      <c r="BU3209" s="66"/>
    </row>
    <row r="3210" spans="22:73" s="6" customFormat="1" x14ac:dyDescent="0.3">
      <c r="V3210" s="21"/>
      <c r="W3210" s="22"/>
      <c r="X3210" s="22"/>
      <c r="Y3210" s="22"/>
      <c r="Z3210" s="22"/>
      <c r="AA3210" s="22"/>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C3210" s="10"/>
      <c r="BD3210" s="10"/>
      <c r="BE3210" s="10"/>
      <c r="BF3210" s="10"/>
      <c r="BG3210" s="10"/>
      <c r="BH3210" s="10"/>
      <c r="BI3210" s="10"/>
      <c r="BL3210" s="10"/>
      <c r="BM3210" s="10"/>
      <c r="BN3210" s="10"/>
      <c r="BO3210" s="10"/>
      <c r="BP3210" s="10"/>
      <c r="BQ3210" s="10"/>
      <c r="BR3210" s="10"/>
      <c r="BU3210" s="66"/>
    </row>
    <row r="3211" spans="22:73" s="6" customFormat="1" x14ac:dyDescent="0.3">
      <c r="V3211" s="21"/>
      <c r="W3211" s="22"/>
      <c r="X3211" s="22"/>
      <c r="Y3211" s="22"/>
      <c r="Z3211" s="22"/>
      <c r="AA3211" s="22"/>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C3211" s="10"/>
      <c r="BD3211" s="10"/>
      <c r="BE3211" s="10"/>
      <c r="BF3211" s="10"/>
      <c r="BG3211" s="10"/>
      <c r="BH3211" s="10"/>
      <c r="BI3211" s="10"/>
      <c r="BL3211" s="10"/>
      <c r="BM3211" s="10"/>
      <c r="BN3211" s="10"/>
      <c r="BO3211" s="10"/>
      <c r="BP3211" s="10"/>
      <c r="BQ3211" s="10"/>
      <c r="BR3211" s="10"/>
      <c r="BU3211" s="66"/>
    </row>
    <row r="3212" spans="22:73" s="6" customFormat="1" x14ac:dyDescent="0.3">
      <c r="V3212" s="21"/>
      <c r="W3212" s="22"/>
      <c r="X3212" s="22"/>
      <c r="Y3212" s="22"/>
      <c r="Z3212" s="22"/>
      <c r="AA3212" s="22"/>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C3212" s="10"/>
      <c r="BD3212" s="10"/>
      <c r="BE3212" s="10"/>
      <c r="BF3212" s="10"/>
      <c r="BG3212" s="10"/>
      <c r="BH3212" s="10"/>
      <c r="BI3212" s="10"/>
      <c r="BL3212" s="10"/>
      <c r="BM3212" s="10"/>
      <c r="BN3212" s="10"/>
      <c r="BO3212" s="10"/>
      <c r="BP3212" s="10"/>
      <c r="BQ3212" s="10"/>
      <c r="BR3212" s="10"/>
      <c r="BU3212" s="66"/>
    </row>
    <row r="3213" spans="22:73" s="6" customFormat="1" x14ac:dyDescent="0.3">
      <c r="V3213" s="21"/>
      <c r="W3213" s="22"/>
      <c r="X3213" s="22"/>
      <c r="Y3213" s="22"/>
      <c r="Z3213" s="22"/>
      <c r="AA3213" s="22"/>
      <c r="AB3213" s="10"/>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C3213" s="10"/>
      <c r="BD3213" s="10"/>
      <c r="BE3213" s="10"/>
      <c r="BF3213" s="10"/>
      <c r="BG3213" s="10"/>
      <c r="BH3213" s="10"/>
      <c r="BI3213" s="10"/>
      <c r="BL3213" s="10"/>
      <c r="BM3213" s="10"/>
      <c r="BN3213" s="10"/>
      <c r="BO3213" s="10"/>
      <c r="BP3213" s="10"/>
      <c r="BQ3213" s="10"/>
      <c r="BR3213" s="10"/>
      <c r="BU3213" s="66"/>
    </row>
    <row r="3214" spans="22:73" s="6" customFormat="1" x14ac:dyDescent="0.3">
      <c r="V3214" s="21"/>
      <c r="W3214" s="22"/>
      <c r="X3214" s="22"/>
      <c r="Y3214" s="22"/>
      <c r="Z3214" s="22"/>
      <c r="AA3214" s="22"/>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C3214" s="10"/>
      <c r="BD3214" s="10"/>
      <c r="BE3214" s="10"/>
      <c r="BF3214" s="10"/>
      <c r="BG3214" s="10"/>
      <c r="BH3214" s="10"/>
      <c r="BI3214" s="10"/>
      <c r="BL3214" s="10"/>
      <c r="BM3214" s="10"/>
      <c r="BN3214" s="10"/>
      <c r="BO3214" s="10"/>
      <c r="BP3214" s="10"/>
      <c r="BQ3214" s="10"/>
      <c r="BR3214" s="10"/>
      <c r="BU3214" s="66"/>
    </row>
    <row r="3215" spans="22:73" s="6" customFormat="1" x14ac:dyDescent="0.3">
      <c r="V3215" s="21"/>
      <c r="W3215" s="22"/>
      <c r="X3215" s="22"/>
      <c r="Y3215" s="22"/>
      <c r="Z3215" s="22"/>
      <c r="AA3215" s="22"/>
      <c r="AB3215" s="10"/>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C3215" s="10"/>
      <c r="BD3215" s="10"/>
      <c r="BE3215" s="10"/>
      <c r="BF3215" s="10"/>
      <c r="BG3215" s="10"/>
      <c r="BH3215" s="10"/>
      <c r="BI3215" s="10"/>
      <c r="BL3215" s="10"/>
      <c r="BM3215" s="10"/>
      <c r="BN3215" s="10"/>
      <c r="BO3215" s="10"/>
      <c r="BP3215" s="10"/>
      <c r="BQ3215" s="10"/>
      <c r="BR3215" s="10"/>
      <c r="BU3215" s="66"/>
    </row>
    <row r="3216" spans="22:73" s="6" customFormat="1" x14ac:dyDescent="0.3">
      <c r="V3216" s="21"/>
      <c r="W3216" s="22"/>
      <c r="X3216" s="22"/>
      <c r="Y3216" s="22"/>
      <c r="Z3216" s="22"/>
      <c r="AA3216" s="22"/>
      <c r="AB3216" s="10"/>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C3216" s="10"/>
      <c r="BD3216" s="10"/>
      <c r="BE3216" s="10"/>
      <c r="BF3216" s="10"/>
      <c r="BG3216" s="10"/>
      <c r="BH3216" s="10"/>
      <c r="BI3216" s="10"/>
      <c r="BL3216" s="10"/>
      <c r="BM3216" s="10"/>
      <c r="BN3216" s="10"/>
      <c r="BO3216" s="10"/>
      <c r="BP3216" s="10"/>
      <c r="BQ3216" s="10"/>
      <c r="BR3216" s="10"/>
      <c r="BU3216" s="66"/>
    </row>
    <row r="3217" spans="22:73" s="6" customFormat="1" x14ac:dyDescent="0.3">
      <c r="V3217" s="21"/>
      <c r="W3217" s="22"/>
      <c r="X3217" s="22"/>
      <c r="Y3217" s="22"/>
      <c r="Z3217" s="22"/>
      <c r="AA3217" s="22"/>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C3217" s="10"/>
      <c r="BD3217" s="10"/>
      <c r="BE3217" s="10"/>
      <c r="BF3217" s="10"/>
      <c r="BG3217" s="10"/>
      <c r="BH3217" s="10"/>
      <c r="BI3217" s="10"/>
      <c r="BL3217" s="10"/>
      <c r="BM3217" s="10"/>
      <c r="BN3217" s="10"/>
      <c r="BO3217" s="10"/>
      <c r="BP3217" s="10"/>
      <c r="BQ3217" s="10"/>
      <c r="BR3217" s="10"/>
      <c r="BU3217" s="66"/>
    </row>
    <row r="3218" spans="22:73" s="6" customFormat="1" x14ac:dyDescent="0.3">
      <c r="V3218" s="21"/>
      <c r="W3218" s="22"/>
      <c r="X3218" s="22"/>
      <c r="Y3218" s="22"/>
      <c r="Z3218" s="22"/>
      <c r="AA3218" s="22"/>
      <c r="AB3218" s="10"/>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C3218" s="10"/>
      <c r="BD3218" s="10"/>
      <c r="BE3218" s="10"/>
      <c r="BF3218" s="10"/>
      <c r="BG3218" s="10"/>
      <c r="BH3218" s="10"/>
      <c r="BI3218" s="10"/>
      <c r="BL3218" s="10"/>
      <c r="BM3218" s="10"/>
      <c r="BN3218" s="10"/>
      <c r="BO3218" s="10"/>
      <c r="BP3218" s="10"/>
      <c r="BQ3218" s="10"/>
      <c r="BR3218" s="10"/>
      <c r="BU3218" s="66"/>
    </row>
    <row r="3219" spans="22:73" s="6" customFormat="1" x14ac:dyDescent="0.3">
      <c r="V3219" s="21"/>
      <c r="W3219" s="22"/>
      <c r="X3219" s="22"/>
      <c r="Y3219" s="22"/>
      <c r="Z3219" s="22"/>
      <c r="AA3219" s="22"/>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C3219" s="10"/>
      <c r="BD3219" s="10"/>
      <c r="BE3219" s="10"/>
      <c r="BF3219" s="10"/>
      <c r="BG3219" s="10"/>
      <c r="BH3219" s="10"/>
      <c r="BI3219" s="10"/>
      <c r="BL3219" s="10"/>
      <c r="BM3219" s="10"/>
      <c r="BN3219" s="10"/>
      <c r="BO3219" s="10"/>
      <c r="BP3219" s="10"/>
      <c r="BQ3219" s="10"/>
      <c r="BR3219" s="10"/>
      <c r="BU3219" s="66"/>
    </row>
    <row r="3220" spans="22:73" s="6" customFormat="1" x14ac:dyDescent="0.3">
      <c r="V3220" s="21"/>
      <c r="W3220" s="22"/>
      <c r="X3220" s="22"/>
      <c r="Y3220" s="22"/>
      <c r="Z3220" s="22"/>
      <c r="AA3220" s="22"/>
      <c r="AB3220" s="10"/>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C3220" s="10"/>
      <c r="BD3220" s="10"/>
      <c r="BE3220" s="10"/>
      <c r="BF3220" s="10"/>
      <c r="BG3220" s="10"/>
      <c r="BH3220" s="10"/>
      <c r="BI3220" s="10"/>
      <c r="BL3220" s="10"/>
      <c r="BM3220" s="10"/>
      <c r="BN3220" s="10"/>
      <c r="BO3220" s="10"/>
      <c r="BP3220" s="10"/>
      <c r="BQ3220" s="10"/>
      <c r="BR3220" s="10"/>
      <c r="BU3220" s="66"/>
    </row>
    <row r="3221" spans="22:73" s="6" customFormat="1" x14ac:dyDescent="0.3">
      <c r="V3221" s="21"/>
      <c r="W3221" s="22"/>
      <c r="X3221" s="22"/>
      <c r="Y3221" s="22"/>
      <c r="Z3221" s="22"/>
      <c r="AA3221" s="22"/>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C3221" s="10"/>
      <c r="BD3221" s="10"/>
      <c r="BE3221" s="10"/>
      <c r="BF3221" s="10"/>
      <c r="BG3221" s="10"/>
      <c r="BH3221" s="10"/>
      <c r="BI3221" s="10"/>
      <c r="BL3221" s="10"/>
      <c r="BM3221" s="10"/>
      <c r="BN3221" s="10"/>
      <c r="BO3221" s="10"/>
      <c r="BP3221" s="10"/>
      <c r="BQ3221" s="10"/>
      <c r="BR3221" s="10"/>
      <c r="BU3221" s="66"/>
    </row>
    <row r="3222" spans="22:73" s="6" customFormat="1" x14ac:dyDescent="0.3">
      <c r="V3222" s="21"/>
      <c r="W3222" s="22"/>
      <c r="X3222" s="22"/>
      <c r="Y3222" s="22"/>
      <c r="Z3222" s="22"/>
      <c r="AA3222" s="22"/>
      <c r="AB3222" s="10"/>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C3222" s="10"/>
      <c r="BD3222" s="10"/>
      <c r="BE3222" s="10"/>
      <c r="BF3222" s="10"/>
      <c r="BG3222" s="10"/>
      <c r="BH3222" s="10"/>
      <c r="BI3222" s="10"/>
      <c r="BL3222" s="10"/>
      <c r="BM3222" s="10"/>
      <c r="BN3222" s="10"/>
      <c r="BO3222" s="10"/>
      <c r="BP3222" s="10"/>
      <c r="BQ3222" s="10"/>
      <c r="BR3222" s="10"/>
      <c r="BU3222" s="66"/>
    </row>
    <row r="3223" spans="22:73" s="6" customFormat="1" x14ac:dyDescent="0.3">
      <c r="V3223" s="21"/>
      <c r="W3223" s="22"/>
      <c r="X3223" s="22"/>
      <c r="Y3223" s="22"/>
      <c r="Z3223" s="22"/>
      <c r="AA3223" s="22"/>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C3223" s="10"/>
      <c r="BD3223" s="10"/>
      <c r="BE3223" s="10"/>
      <c r="BF3223" s="10"/>
      <c r="BG3223" s="10"/>
      <c r="BH3223" s="10"/>
      <c r="BI3223" s="10"/>
      <c r="BL3223" s="10"/>
      <c r="BM3223" s="10"/>
      <c r="BN3223" s="10"/>
      <c r="BO3223" s="10"/>
      <c r="BP3223" s="10"/>
      <c r="BQ3223" s="10"/>
      <c r="BR3223" s="10"/>
      <c r="BU3223" s="66"/>
    </row>
    <row r="3224" spans="22:73" s="6" customFormat="1" x14ac:dyDescent="0.3">
      <c r="V3224" s="21"/>
      <c r="W3224" s="22"/>
      <c r="X3224" s="22"/>
      <c r="Y3224" s="22"/>
      <c r="Z3224" s="22"/>
      <c r="AA3224" s="22"/>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C3224" s="10"/>
      <c r="BD3224" s="10"/>
      <c r="BE3224" s="10"/>
      <c r="BF3224" s="10"/>
      <c r="BG3224" s="10"/>
      <c r="BH3224" s="10"/>
      <c r="BI3224" s="10"/>
      <c r="BL3224" s="10"/>
      <c r="BM3224" s="10"/>
      <c r="BN3224" s="10"/>
      <c r="BO3224" s="10"/>
      <c r="BP3224" s="10"/>
      <c r="BQ3224" s="10"/>
      <c r="BR3224" s="10"/>
      <c r="BU3224" s="66"/>
    </row>
    <row r="3225" spans="22:73" s="6" customFormat="1" x14ac:dyDescent="0.3">
      <c r="V3225" s="21"/>
      <c r="W3225" s="22"/>
      <c r="X3225" s="22"/>
      <c r="Y3225" s="22"/>
      <c r="Z3225" s="22"/>
      <c r="AA3225" s="22"/>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C3225" s="10"/>
      <c r="BD3225" s="10"/>
      <c r="BE3225" s="10"/>
      <c r="BF3225" s="10"/>
      <c r="BG3225" s="10"/>
      <c r="BH3225" s="10"/>
      <c r="BI3225" s="10"/>
      <c r="BL3225" s="10"/>
      <c r="BM3225" s="10"/>
      <c r="BN3225" s="10"/>
      <c r="BO3225" s="10"/>
      <c r="BP3225" s="10"/>
      <c r="BQ3225" s="10"/>
      <c r="BR3225" s="10"/>
      <c r="BU3225" s="66"/>
    </row>
    <row r="3226" spans="22:73" s="6" customFormat="1" x14ac:dyDescent="0.3">
      <c r="V3226" s="21"/>
      <c r="W3226" s="22"/>
      <c r="X3226" s="22"/>
      <c r="Y3226" s="22"/>
      <c r="Z3226" s="22"/>
      <c r="AA3226" s="22"/>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C3226" s="10"/>
      <c r="BD3226" s="10"/>
      <c r="BE3226" s="10"/>
      <c r="BF3226" s="10"/>
      <c r="BG3226" s="10"/>
      <c r="BH3226" s="10"/>
      <c r="BI3226" s="10"/>
      <c r="BL3226" s="10"/>
      <c r="BM3226" s="10"/>
      <c r="BN3226" s="10"/>
      <c r="BO3226" s="10"/>
      <c r="BP3226" s="10"/>
      <c r="BQ3226" s="10"/>
      <c r="BR3226" s="10"/>
      <c r="BU3226" s="66"/>
    </row>
    <row r="3227" spans="22:73" s="6" customFormat="1" x14ac:dyDescent="0.3">
      <c r="V3227" s="21"/>
      <c r="W3227" s="22"/>
      <c r="X3227" s="22"/>
      <c r="Y3227" s="22"/>
      <c r="Z3227" s="22"/>
      <c r="AA3227" s="22"/>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C3227" s="10"/>
      <c r="BD3227" s="10"/>
      <c r="BE3227" s="10"/>
      <c r="BF3227" s="10"/>
      <c r="BG3227" s="10"/>
      <c r="BH3227" s="10"/>
      <c r="BI3227" s="10"/>
      <c r="BL3227" s="10"/>
      <c r="BM3227" s="10"/>
      <c r="BN3227" s="10"/>
      <c r="BO3227" s="10"/>
      <c r="BP3227" s="10"/>
      <c r="BQ3227" s="10"/>
      <c r="BR3227" s="10"/>
      <c r="BU3227" s="66"/>
    </row>
    <row r="3228" spans="22:73" s="6" customFormat="1" x14ac:dyDescent="0.3">
      <c r="V3228" s="21"/>
      <c r="W3228" s="22"/>
      <c r="X3228" s="22"/>
      <c r="Y3228" s="22"/>
      <c r="Z3228" s="22"/>
      <c r="AA3228" s="22"/>
      <c r="AB3228" s="10"/>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C3228" s="10"/>
      <c r="BD3228" s="10"/>
      <c r="BE3228" s="10"/>
      <c r="BF3228" s="10"/>
      <c r="BG3228" s="10"/>
      <c r="BH3228" s="10"/>
      <c r="BI3228" s="10"/>
      <c r="BL3228" s="10"/>
      <c r="BM3228" s="10"/>
      <c r="BN3228" s="10"/>
      <c r="BO3228" s="10"/>
      <c r="BP3228" s="10"/>
      <c r="BQ3228" s="10"/>
      <c r="BR3228" s="10"/>
      <c r="BU3228" s="66"/>
    </row>
    <row r="3229" spans="22:73" s="6" customFormat="1" x14ac:dyDescent="0.3">
      <c r="V3229" s="21"/>
      <c r="W3229" s="22"/>
      <c r="X3229" s="22"/>
      <c r="Y3229" s="22"/>
      <c r="Z3229" s="22"/>
      <c r="AA3229" s="22"/>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C3229" s="10"/>
      <c r="BD3229" s="10"/>
      <c r="BE3229" s="10"/>
      <c r="BF3229" s="10"/>
      <c r="BG3229" s="10"/>
      <c r="BH3229" s="10"/>
      <c r="BI3229" s="10"/>
      <c r="BL3229" s="10"/>
      <c r="BM3229" s="10"/>
      <c r="BN3229" s="10"/>
      <c r="BO3229" s="10"/>
      <c r="BP3229" s="10"/>
      <c r="BQ3229" s="10"/>
      <c r="BR3229" s="10"/>
      <c r="BU3229" s="66"/>
    </row>
    <row r="3230" spans="22:73" s="6" customFormat="1" x14ac:dyDescent="0.3">
      <c r="V3230" s="21"/>
      <c r="W3230" s="22"/>
      <c r="X3230" s="22"/>
      <c r="Y3230" s="22"/>
      <c r="Z3230" s="22"/>
      <c r="AA3230" s="22"/>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C3230" s="10"/>
      <c r="BD3230" s="10"/>
      <c r="BE3230" s="10"/>
      <c r="BF3230" s="10"/>
      <c r="BG3230" s="10"/>
      <c r="BH3230" s="10"/>
      <c r="BI3230" s="10"/>
      <c r="BL3230" s="10"/>
      <c r="BM3230" s="10"/>
      <c r="BN3230" s="10"/>
      <c r="BO3230" s="10"/>
      <c r="BP3230" s="10"/>
      <c r="BQ3230" s="10"/>
      <c r="BR3230" s="10"/>
      <c r="BU3230" s="66"/>
    </row>
    <row r="3231" spans="22:73" s="6" customFormat="1" x14ac:dyDescent="0.3">
      <c r="V3231" s="21"/>
      <c r="W3231" s="22"/>
      <c r="X3231" s="22"/>
      <c r="Y3231" s="22"/>
      <c r="Z3231" s="22"/>
      <c r="AA3231" s="22"/>
      <c r="AB3231" s="10"/>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C3231" s="10"/>
      <c r="BD3231" s="10"/>
      <c r="BE3231" s="10"/>
      <c r="BF3231" s="10"/>
      <c r="BG3231" s="10"/>
      <c r="BH3231" s="10"/>
      <c r="BI3231" s="10"/>
      <c r="BL3231" s="10"/>
      <c r="BM3231" s="10"/>
      <c r="BN3231" s="10"/>
      <c r="BO3231" s="10"/>
      <c r="BP3231" s="10"/>
      <c r="BQ3231" s="10"/>
      <c r="BR3231" s="10"/>
      <c r="BU3231" s="66"/>
    </row>
    <row r="3232" spans="22:73" s="6" customFormat="1" x14ac:dyDescent="0.3">
      <c r="V3232" s="21"/>
      <c r="W3232" s="22"/>
      <c r="X3232" s="22"/>
      <c r="Y3232" s="22"/>
      <c r="Z3232" s="22"/>
      <c r="AA3232" s="22"/>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C3232" s="10"/>
      <c r="BD3232" s="10"/>
      <c r="BE3232" s="10"/>
      <c r="BF3232" s="10"/>
      <c r="BG3232" s="10"/>
      <c r="BH3232" s="10"/>
      <c r="BI3232" s="10"/>
      <c r="BL3232" s="10"/>
      <c r="BM3232" s="10"/>
      <c r="BN3232" s="10"/>
      <c r="BO3232" s="10"/>
      <c r="BP3232" s="10"/>
      <c r="BQ3232" s="10"/>
      <c r="BR3232" s="10"/>
      <c r="BU3232" s="66"/>
    </row>
    <row r="3233" spans="22:73" s="6" customFormat="1" x14ac:dyDescent="0.3">
      <c r="V3233" s="21"/>
      <c r="W3233" s="22"/>
      <c r="X3233" s="22"/>
      <c r="Y3233" s="22"/>
      <c r="Z3233" s="22"/>
      <c r="AA3233" s="22"/>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C3233" s="10"/>
      <c r="BD3233" s="10"/>
      <c r="BE3233" s="10"/>
      <c r="BF3233" s="10"/>
      <c r="BG3233" s="10"/>
      <c r="BH3233" s="10"/>
      <c r="BI3233" s="10"/>
      <c r="BL3233" s="10"/>
      <c r="BM3233" s="10"/>
      <c r="BN3233" s="10"/>
      <c r="BO3233" s="10"/>
      <c r="BP3233" s="10"/>
      <c r="BQ3233" s="10"/>
      <c r="BR3233" s="10"/>
      <c r="BU3233" s="66"/>
    </row>
    <row r="3234" spans="22:73" s="6" customFormat="1" x14ac:dyDescent="0.3">
      <c r="V3234" s="21"/>
      <c r="W3234" s="22"/>
      <c r="X3234" s="22"/>
      <c r="Y3234" s="22"/>
      <c r="Z3234" s="22"/>
      <c r="AA3234" s="22"/>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C3234" s="10"/>
      <c r="BD3234" s="10"/>
      <c r="BE3234" s="10"/>
      <c r="BF3234" s="10"/>
      <c r="BG3234" s="10"/>
      <c r="BH3234" s="10"/>
      <c r="BI3234" s="10"/>
      <c r="BL3234" s="10"/>
      <c r="BM3234" s="10"/>
      <c r="BN3234" s="10"/>
      <c r="BO3234" s="10"/>
      <c r="BP3234" s="10"/>
      <c r="BQ3234" s="10"/>
      <c r="BR3234" s="10"/>
      <c r="BU3234" s="66"/>
    </row>
    <row r="3235" spans="22:73" s="6" customFormat="1" x14ac:dyDescent="0.3">
      <c r="V3235" s="21"/>
      <c r="W3235" s="22"/>
      <c r="X3235" s="22"/>
      <c r="Y3235" s="22"/>
      <c r="Z3235" s="22"/>
      <c r="AA3235" s="22"/>
      <c r="AB3235" s="10"/>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C3235" s="10"/>
      <c r="BD3235" s="10"/>
      <c r="BE3235" s="10"/>
      <c r="BF3235" s="10"/>
      <c r="BG3235" s="10"/>
      <c r="BH3235" s="10"/>
      <c r="BI3235" s="10"/>
      <c r="BL3235" s="10"/>
      <c r="BM3235" s="10"/>
      <c r="BN3235" s="10"/>
      <c r="BO3235" s="10"/>
      <c r="BP3235" s="10"/>
      <c r="BQ3235" s="10"/>
      <c r="BR3235" s="10"/>
      <c r="BU3235" s="66"/>
    </row>
    <row r="3236" spans="22:73" s="6" customFormat="1" x14ac:dyDescent="0.3">
      <c r="V3236" s="21"/>
      <c r="W3236" s="22"/>
      <c r="X3236" s="22"/>
      <c r="Y3236" s="22"/>
      <c r="Z3236" s="22"/>
      <c r="AA3236" s="22"/>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C3236" s="10"/>
      <c r="BD3236" s="10"/>
      <c r="BE3236" s="10"/>
      <c r="BF3236" s="10"/>
      <c r="BG3236" s="10"/>
      <c r="BH3236" s="10"/>
      <c r="BI3236" s="10"/>
      <c r="BL3236" s="10"/>
      <c r="BM3236" s="10"/>
      <c r="BN3236" s="10"/>
      <c r="BO3236" s="10"/>
      <c r="BP3236" s="10"/>
      <c r="BQ3236" s="10"/>
      <c r="BR3236" s="10"/>
      <c r="BU3236" s="66"/>
    </row>
    <row r="3237" spans="22:73" s="6" customFormat="1" x14ac:dyDescent="0.3">
      <c r="V3237" s="21"/>
      <c r="W3237" s="22"/>
      <c r="X3237" s="22"/>
      <c r="Y3237" s="22"/>
      <c r="Z3237" s="22"/>
      <c r="AA3237" s="22"/>
      <c r="AB3237" s="10"/>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C3237" s="10"/>
      <c r="BD3237" s="10"/>
      <c r="BE3237" s="10"/>
      <c r="BF3237" s="10"/>
      <c r="BG3237" s="10"/>
      <c r="BH3237" s="10"/>
      <c r="BI3237" s="10"/>
      <c r="BL3237" s="10"/>
      <c r="BM3237" s="10"/>
      <c r="BN3237" s="10"/>
      <c r="BO3237" s="10"/>
      <c r="BP3237" s="10"/>
      <c r="BQ3237" s="10"/>
      <c r="BR3237" s="10"/>
      <c r="BU3237" s="66"/>
    </row>
    <row r="3238" spans="22:73" s="6" customFormat="1" x14ac:dyDescent="0.3">
      <c r="V3238" s="21"/>
      <c r="W3238" s="22"/>
      <c r="X3238" s="22"/>
      <c r="Y3238" s="22"/>
      <c r="Z3238" s="22"/>
      <c r="AA3238" s="22"/>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C3238" s="10"/>
      <c r="BD3238" s="10"/>
      <c r="BE3238" s="10"/>
      <c r="BF3238" s="10"/>
      <c r="BG3238" s="10"/>
      <c r="BH3238" s="10"/>
      <c r="BI3238" s="10"/>
      <c r="BL3238" s="10"/>
      <c r="BM3238" s="10"/>
      <c r="BN3238" s="10"/>
      <c r="BO3238" s="10"/>
      <c r="BP3238" s="10"/>
      <c r="BQ3238" s="10"/>
      <c r="BR3238" s="10"/>
      <c r="BU3238" s="66"/>
    </row>
    <row r="3239" spans="22:73" s="6" customFormat="1" x14ac:dyDescent="0.3">
      <c r="V3239" s="21"/>
      <c r="W3239" s="22"/>
      <c r="X3239" s="22"/>
      <c r="Y3239" s="22"/>
      <c r="Z3239" s="22"/>
      <c r="AA3239" s="22"/>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C3239" s="10"/>
      <c r="BD3239" s="10"/>
      <c r="BE3239" s="10"/>
      <c r="BF3239" s="10"/>
      <c r="BG3239" s="10"/>
      <c r="BH3239" s="10"/>
      <c r="BI3239" s="10"/>
      <c r="BL3239" s="10"/>
      <c r="BM3239" s="10"/>
      <c r="BN3239" s="10"/>
      <c r="BO3239" s="10"/>
      <c r="BP3239" s="10"/>
      <c r="BQ3239" s="10"/>
      <c r="BR3239" s="10"/>
      <c r="BU3239" s="66"/>
    </row>
    <row r="3240" spans="22:73" s="6" customFormat="1" x14ac:dyDescent="0.3">
      <c r="V3240" s="21"/>
      <c r="W3240" s="22"/>
      <c r="X3240" s="22"/>
      <c r="Y3240" s="22"/>
      <c r="Z3240" s="22"/>
      <c r="AA3240" s="22"/>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C3240" s="10"/>
      <c r="BD3240" s="10"/>
      <c r="BE3240" s="10"/>
      <c r="BF3240" s="10"/>
      <c r="BG3240" s="10"/>
      <c r="BH3240" s="10"/>
      <c r="BI3240" s="10"/>
      <c r="BL3240" s="10"/>
      <c r="BM3240" s="10"/>
      <c r="BN3240" s="10"/>
      <c r="BO3240" s="10"/>
      <c r="BP3240" s="10"/>
      <c r="BQ3240" s="10"/>
      <c r="BR3240" s="10"/>
      <c r="BU3240" s="66"/>
    </row>
    <row r="3241" spans="22:73" s="6" customFormat="1" x14ac:dyDescent="0.3">
      <c r="V3241" s="21"/>
      <c r="W3241" s="22"/>
      <c r="X3241" s="22"/>
      <c r="Y3241" s="22"/>
      <c r="Z3241" s="22"/>
      <c r="AA3241" s="22"/>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C3241" s="10"/>
      <c r="BD3241" s="10"/>
      <c r="BE3241" s="10"/>
      <c r="BF3241" s="10"/>
      <c r="BG3241" s="10"/>
      <c r="BH3241" s="10"/>
      <c r="BI3241" s="10"/>
      <c r="BL3241" s="10"/>
      <c r="BM3241" s="10"/>
      <c r="BN3241" s="10"/>
      <c r="BO3241" s="10"/>
      <c r="BP3241" s="10"/>
      <c r="BQ3241" s="10"/>
      <c r="BR3241" s="10"/>
      <c r="BU3241" s="66"/>
    </row>
    <row r="3242" spans="22:73" s="6" customFormat="1" x14ac:dyDescent="0.3">
      <c r="V3242" s="21"/>
      <c r="W3242" s="22"/>
      <c r="X3242" s="22"/>
      <c r="Y3242" s="22"/>
      <c r="Z3242" s="22"/>
      <c r="AA3242" s="22"/>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C3242" s="10"/>
      <c r="BD3242" s="10"/>
      <c r="BE3242" s="10"/>
      <c r="BF3242" s="10"/>
      <c r="BG3242" s="10"/>
      <c r="BH3242" s="10"/>
      <c r="BI3242" s="10"/>
      <c r="BL3242" s="10"/>
      <c r="BM3242" s="10"/>
      <c r="BN3242" s="10"/>
      <c r="BO3242" s="10"/>
      <c r="BP3242" s="10"/>
      <c r="BQ3242" s="10"/>
      <c r="BR3242" s="10"/>
      <c r="BU3242" s="66"/>
    </row>
    <row r="3243" spans="22:73" s="6" customFormat="1" x14ac:dyDescent="0.3">
      <c r="V3243" s="21"/>
      <c r="W3243" s="22"/>
      <c r="X3243" s="22"/>
      <c r="Y3243" s="22"/>
      <c r="Z3243" s="22"/>
      <c r="AA3243" s="22"/>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C3243" s="10"/>
      <c r="BD3243" s="10"/>
      <c r="BE3243" s="10"/>
      <c r="BF3243" s="10"/>
      <c r="BG3243" s="10"/>
      <c r="BH3243" s="10"/>
      <c r="BI3243" s="10"/>
      <c r="BL3243" s="10"/>
      <c r="BM3243" s="10"/>
      <c r="BN3243" s="10"/>
      <c r="BO3243" s="10"/>
      <c r="BP3243" s="10"/>
      <c r="BQ3243" s="10"/>
      <c r="BR3243" s="10"/>
      <c r="BU3243" s="66"/>
    </row>
    <row r="3244" spans="22:73" s="6" customFormat="1" x14ac:dyDescent="0.3">
      <c r="V3244" s="21"/>
      <c r="W3244" s="22"/>
      <c r="X3244" s="22"/>
      <c r="Y3244" s="22"/>
      <c r="Z3244" s="22"/>
      <c r="AA3244" s="22"/>
      <c r="AB3244" s="10"/>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C3244" s="10"/>
      <c r="BD3244" s="10"/>
      <c r="BE3244" s="10"/>
      <c r="BF3244" s="10"/>
      <c r="BG3244" s="10"/>
      <c r="BH3244" s="10"/>
      <c r="BI3244" s="10"/>
      <c r="BL3244" s="10"/>
      <c r="BM3244" s="10"/>
      <c r="BN3244" s="10"/>
      <c r="BO3244" s="10"/>
      <c r="BP3244" s="10"/>
      <c r="BQ3244" s="10"/>
      <c r="BR3244" s="10"/>
      <c r="BU3244" s="66"/>
    </row>
    <row r="3245" spans="22:73" s="6" customFormat="1" x14ac:dyDescent="0.3">
      <c r="V3245" s="21"/>
      <c r="W3245" s="22"/>
      <c r="X3245" s="22"/>
      <c r="Y3245" s="22"/>
      <c r="Z3245" s="22"/>
      <c r="AA3245" s="22"/>
      <c r="AB3245" s="10"/>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C3245" s="10"/>
      <c r="BD3245" s="10"/>
      <c r="BE3245" s="10"/>
      <c r="BF3245" s="10"/>
      <c r="BG3245" s="10"/>
      <c r="BH3245" s="10"/>
      <c r="BI3245" s="10"/>
      <c r="BL3245" s="10"/>
      <c r="BM3245" s="10"/>
      <c r="BN3245" s="10"/>
      <c r="BO3245" s="10"/>
      <c r="BP3245" s="10"/>
      <c r="BQ3245" s="10"/>
      <c r="BR3245" s="10"/>
      <c r="BU3245" s="66"/>
    </row>
    <row r="3246" spans="22:73" s="6" customFormat="1" x14ac:dyDescent="0.3">
      <c r="V3246" s="21"/>
      <c r="W3246" s="22"/>
      <c r="X3246" s="22"/>
      <c r="Y3246" s="22"/>
      <c r="Z3246" s="22"/>
      <c r="AA3246" s="22"/>
      <c r="AB3246" s="10"/>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C3246" s="10"/>
      <c r="BD3246" s="10"/>
      <c r="BE3246" s="10"/>
      <c r="BF3246" s="10"/>
      <c r="BG3246" s="10"/>
      <c r="BH3246" s="10"/>
      <c r="BI3246" s="10"/>
      <c r="BL3246" s="10"/>
      <c r="BM3246" s="10"/>
      <c r="BN3246" s="10"/>
      <c r="BO3246" s="10"/>
      <c r="BP3246" s="10"/>
      <c r="BQ3246" s="10"/>
      <c r="BR3246" s="10"/>
      <c r="BU3246" s="66"/>
    </row>
    <row r="3247" spans="22:73" s="6" customFormat="1" x14ac:dyDescent="0.3">
      <c r="V3247" s="21"/>
      <c r="W3247" s="22"/>
      <c r="X3247" s="22"/>
      <c r="Y3247" s="22"/>
      <c r="Z3247" s="22"/>
      <c r="AA3247" s="22"/>
      <c r="AB3247" s="10"/>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C3247" s="10"/>
      <c r="BD3247" s="10"/>
      <c r="BE3247" s="10"/>
      <c r="BF3247" s="10"/>
      <c r="BG3247" s="10"/>
      <c r="BH3247" s="10"/>
      <c r="BI3247" s="10"/>
      <c r="BL3247" s="10"/>
      <c r="BM3247" s="10"/>
      <c r="BN3247" s="10"/>
      <c r="BO3247" s="10"/>
      <c r="BP3247" s="10"/>
      <c r="BQ3247" s="10"/>
      <c r="BR3247" s="10"/>
      <c r="BU3247" s="66"/>
    </row>
    <row r="3248" spans="22:73" s="6" customFormat="1" x14ac:dyDescent="0.3">
      <c r="V3248" s="21"/>
      <c r="W3248" s="22"/>
      <c r="X3248" s="22"/>
      <c r="Y3248" s="22"/>
      <c r="Z3248" s="22"/>
      <c r="AA3248" s="22"/>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C3248" s="10"/>
      <c r="BD3248" s="10"/>
      <c r="BE3248" s="10"/>
      <c r="BF3248" s="10"/>
      <c r="BG3248" s="10"/>
      <c r="BH3248" s="10"/>
      <c r="BI3248" s="10"/>
      <c r="BL3248" s="10"/>
      <c r="BM3248" s="10"/>
      <c r="BN3248" s="10"/>
      <c r="BO3248" s="10"/>
      <c r="BP3248" s="10"/>
      <c r="BQ3248" s="10"/>
      <c r="BR3248" s="10"/>
      <c r="BU3248" s="66"/>
    </row>
    <row r="3249" spans="22:73" s="6" customFormat="1" x14ac:dyDescent="0.3">
      <c r="V3249" s="21"/>
      <c r="W3249" s="22"/>
      <c r="X3249" s="22"/>
      <c r="Y3249" s="22"/>
      <c r="Z3249" s="22"/>
      <c r="AA3249" s="22"/>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C3249" s="10"/>
      <c r="BD3249" s="10"/>
      <c r="BE3249" s="10"/>
      <c r="BF3249" s="10"/>
      <c r="BG3249" s="10"/>
      <c r="BH3249" s="10"/>
      <c r="BI3249" s="10"/>
      <c r="BL3249" s="10"/>
      <c r="BM3249" s="10"/>
      <c r="BN3249" s="10"/>
      <c r="BO3249" s="10"/>
      <c r="BP3249" s="10"/>
      <c r="BQ3249" s="10"/>
      <c r="BR3249" s="10"/>
      <c r="BU3249" s="66"/>
    </row>
    <row r="3250" spans="22:73" s="6" customFormat="1" x14ac:dyDescent="0.3">
      <c r="V3250" s="21"/>
      <c r="W3250" s="22"/>
      <c r="X3250" s="22"/>
      <c r="Y3250" s="22"/>
      <c r="Z3250" s="22"/>
      <c r="AA3250" s="22"/>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C3250" s="10"/>
      <c r="BD3250" s="10"/>
      <c r="BE3250" s="10"/>
      <c r="BF3250" s="10"/>
      <c r="BG3250" s="10"/>
      <c r="BH3250" s="10"/>
      <c r="BI3250" s="10"/>
      <c r="BL3250" s="10"/>
      <c r="BM3250" s="10"/>
      <c r="BN3250" s="10"/>
      <c r="BO3250" s="10"/>
      <c r="BP3250" s="10"/>
      <c r="BQ3250" s="10"/>
      <c r="BR3250" s="10"/>
      <c r="BU3250" s="66"/>
    </row>
    <row r="3251" spans="22:73" s="6" customFormat="1" x14ac:dyDescent="0.3">
      <c r="V3251" s="21"/>
      <c r="W3251" s="22"/>
      <c r="X3251" s="22"/>
      <c r="Y3251" s="22"/>
      <c r="Z3251" s="22"/>
      <c r="AA3251" s="22"/>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C3251" s="10"/>
      <c r="BD3251" s="10"/>
      <c r="BE3251" s="10"/>
      <c r="BF3251" s="10"/>
      <c r="BG3251" s="10"/>
      <c r="BH3251" s="10"/>
      <c r="BI3251" s="10"/>
      <c r="BL3251" s="10"/>
      <c r="BM3251" s="10"/>
      <c r="BN3251" s="10"/>
      <c r="BO3251" s="10"/>
      <c r="BP3251" s="10"/>
      <c r="BQ3251" s="10"/>
      <c r="BR3251" s="10"/>
      <c r="BU3251" s="66"/>
    </row>
    <row r="3252" spans="22:73" s="6" customFormat="1" x14ac:dyDescent="0.3">
      <c r="V3252" s="21"/>
      <c r="W3252" s="22"/>
      <c r="X3252" s="22"/>
      <c r="Y3252" s="22"/>
      <c r="Z3252" s="22"/>
      <c r="AA3252" s="22"/>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C3252" s="10"/>
      <c r="BD3252" s="10"/>
      <c r="BE3252" s="10"/>
      <c r="BF3252" s="10"/>
      <c r="BG3252" s="10"/>
      <c r="BH3252" s="10"/>
      <c r="BI3252" s="10"/>
      <c r="BL3252" s="10"/>
      <c r="BM3252" s="10"/>
      <c r="BN3252" s="10"/>
      <c r="BO3252" s="10"/>
      <c r="BP3252" s="10"/>
      <c r="BQ3252" s="10"/>
      <c r="BR3252" s="10"/>
      <c r="BU3252" s="66"/>
    </row>
    <row r="3253" spans="22:73" s="6" customFormat="1" x14ac:dyDescent="0.3">
      <c r="V3253" s="21"/>
      <c r="W3253" s="22"/>
      <c r="X3253" s="22"/>
      <c r="Y3253" s="22"/>
      <c r="Z3253" s="22"/>
      <c r="AA3253" s="22"/>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C3253" s="10"/>
      <c r="BD3253" s="10"/>
      <c r="BE3253" s="10"/>
      <c r="BF3253" s="10"/>
      <c r="BG3253" s="10"/>
      <c r="BH3253" s="10"/>
      <c r="BI3253" s="10"/>
      <c r="BL3253" s="10"/>
      <c r="BM3253" s="10"/>
      <c r="BN3253" s="10"/>
      <c r="BO3253" s="10"/>
      <c r="BP3253" s="10"/>
      <c r="BQ3253" s="10"/>
      <c r="BR3253" s="10"/>
      <c r="BU3253" s="66"/>
    </row>
    <row r="3254" spans="22:73" s="6" customFormat="1" x14ac:dyDescent="0.3">
      <c r="V3254" s="21"/>
      <c r="W3254" s="22"/>
      <c r="X3254" s="22"/>
      <c r="Y3254" s="22"/>
      <c r="Z3254" s="22"/>
      <c r="AA3254" s="22"/>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C3254" s="10"/>
      <c r="BD3254" s="10"/>
      <c r="BE3254" s="10"/>
      <c r="BF3254" s="10"/>
      <c r="BG3254" s="10"/>
      <c r="BH3254" s="10"/>
      <c r="BI3254" s="10"/>
      <c r="BL3254" s="10"/>
      <c r="BM3254" s="10"/>
      <c r="BN3254" s="10"/>
      <c r="BO3254" s="10"/>
      <c r="BP3254" s="10"/>
      <c r="BQ3254" s="10"/>
      <c r="BR3254" s="10"/>
      <c r="BU3254" s="66"/>
    </row>
    <row r="3255" spans="22:73" s="6" customFormat="1" x14ac:dyDescent="0.3">
      <c r="V3255" s="21"/>
      <c r="W3255" s="22"/>
      <c r="X3255" s="22"/>
      <c r="Y3255" s="22"/>
      <c r="Z3255" s="22"/>
      <c r="AA3255" s="22"/>
      <c r="AB3255" s="10"/>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C3255" s="10"/>
      <c r="BD3255" s="10"/>
      <c r="BE3255" s="10"/>
      <c r="BF3255" s="10"/>
      <c r="BG3255" s="10"/>
      <c r="BH3255" s="10"/>
      <c r="BI3255" s="10"/>
      <c r="BL3255" s="10"/>
      <c r="BM3255" s="10"/>
      <c r="BN3255" s="10"/>
      <c r="BO3255" s="10"/>
      <c r="BP3255" s="10"/>
      <c r="BQ3255" s="10"/>
      <c r="BR3255" s="10"/>
      <c r="BU3255" s="66"/>
    </row>
    <row r="3256" spans="22:73" s="6" customFormat="1" x14ac:dyDescent="0.3">
      <c r="V3256" s="21"/>
      <c r="W3256" s="22"/>
      <c r="X3256" s="22"/>
      <c r="Y3256" s="22"/>
      <c r="Z3256" s="22"/>
      <c r="AA3256" s="22"/>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C3256" s="10"/>
      <c r="BD3256" s="10"/>
      <c r="BE3256" s="10"/>
      <c r="BF3256" s="10"/>
      <c r="BG3256" s="10"/>
      <c r="BH3256" s="10"/>
      <c r="BI3256" s="10"/>
      <c r="BL3256" s="10"/>
      <c r="BM3256" s="10"/>
      <c r="BN3256" s="10"/>
      <c r="BO3256" s="10"/>
      <c r="BP3256" s="10"/>
      <c r="BQ3256" s="10"/>
      <c r="BR3256" s="10"/>
      <c r="BU3256" s="66"/>
    </row>
    <row r="3257" spans="22:73" s="6" customFormat="1" x14ac:dyDescent="0.3">
      <c r="V3257" s="21"/>
      <c r="W3257" s="22"/>
      <c r="X3257" s="22"/>
      <c r="Y3257" s="22"/>
      <c r="Z3257" s="22"/>
      <c r="AA3257" s="22"/>
      <c r="AB3257" s="10"/>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C3257" s="10"/>
      <c r="BD3257" s="10"/>
      <c r="BE3257" s="10"/>
      <c r="BF3257" s="10"/>
      <c r="BG3257" s="10"/>
      <c r="BH3257" s="10"/>
      <c r="BI3257" s="10"/>
      <c r="BL3257" s="10"/>
      <c r="BM3257" s="10"/>
      <c r="BN3257" s="10"/>
      <c r="BO3257" s="10"/>
      <c r="BP3257" s="10"/>
      <c r="BQ3257" s="10"/>
      <c r="BR3257" s="10"/>
      <c r="BU3257" s="66"/>
    </row>
    <row r="3258" spans="22:73" s="6" customFormat="1" x14ac:dyDescent="0.3">
      <c r="V3258" s="21"/>
      <c r="W3258" s="22"/>
      <c r="X3258" s="22"/>
      <c r="Y3258" s="22"/>
      <c r="Z3258" s="22"/>
      <c r="AA3258" s="22"/>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C3258" s="10"/>
      <c r="BD3258" s="10"/>
      <c r="BE3258" s="10"/>
      <c r="BF3258" s="10"/>
      <c r="BG3258" s="10"/>
      <c r="BH3258" s="10"/>
      <c r="BI3258" s="10"/>
      <c r="BL3258" s="10"/>
      <c r="BM3258" s="10"/>
      <c r="BN3258" s="10"/>
      <c r="BO3258" s="10"/>
      <c r="BP3258" s="10"/>
      <c r="BQ3258" s="10"/>
      <c r="BR3258" s="10"/>
      <c r="BU3258" s="66"/>
    </row>
    <row r="3259" spans="22:73" s="6" customFormat="1" x14ac:dyDescent="0.3">
      <c r="V3259" s="21"/>
      <c r="W3259" s="22"/>
      <c r="X3259" s="22"/>
      <c r="Y3259" s="22"/>
      <c r="Z3259" s="22"/>
      <c r="AA3259" s="22"/>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C3259" s="10"/>
      <c r="BD3259" s="10"/>
      <c r="BE3259" s="10"/>
      <c r="BF3259" s="10"/>
      <c r="BG3259" s="10"/>
      <c r="BH3259" s="10"/>
      <c r="BI3259" s="10"/>
      <c r="BL3259" s="10"/>
      <c r="BM3259" s="10"/>
      <c r="BN3259" s="10"/>
      <c r="BO3259" s="10"/>
      <c r="BP3259" s="10"/>
      <c r="BQ3259" s="10"/>
      <c r="BR3259" s="10"/>
      <c r="BU3259" s="66"/>
    </row>
    <row r="3260" spans="22:73" s="6" customFormat="1" x14ac:dyDescent="0.3">
      <c r="V3260" s="21"/>
      <c r="W3260" s="22"/>
      <c r="X3260" s="22"/>
      <c r="Y3260" s="22"/>
      <c r="Z3260" s="22"/>
      <c r="AA3260" s="22"/>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C3260" s="10"/>
      <c r="BD3260" s="10"/>
      <c r="BE3260" s="10"/>
      <c r="BF3260" s="10"/>
      <c r="BG3260" s="10"/>
      <c r="BH3260" s="10"/>
      <c r="BI3260" s="10"/>
      <c r="BL3260" s="10"/>
      <c r="BM3260" s="10"/>
      <c r="BN3260" s="10"/>
      <c r="BO3260" s="10"/>
      <c r="BP3260" s="10"/>
      <c r="BQ3260" s="10"/>
      <c r="BR3260" s="10"/>
      <c r="BU3260" s="66"/>
    </row>
    <row r="3261" spans="22:73" s="6" customFormat="1" x14ac:dyDescent="0.3">
      <c r="V3261" s="21"/>
      <c r="W3261" s="22"/>
      <c r="X3261" s="22"/>
      <c r="Y3261" s="22"/>
      <c r="Z3261" s="22"/>
      <c r="AA3261" s="22"/>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C3261" s="10"/>
      <c r="BD3261" s="10"/>
      <c r="BE3261" s="10"/>
      <c r="BF3261" s="10"/>
      <c r="BG3261" s="10"/>
      <c r="BH3261" s="10"/>
      <c r="BI3261" s="10"/>
      <c r="BL3261" s="10"/>
      <c r="BM3261" s="10"/>
      <c r="BN3261" s="10"/>
      <c r="BO3261" s="10"/>
      <c r="BP3261" s="10"/>
      <c r="BQ3261" s="10"/>
      <c r="BR3261" s="10"/>
      <c r="BU3261" s="66"/>
    </row>
    <row r="3262" spans="22:73" s="6" customFormat="1" x14ac:dyDescent="0.3">
      <c r="V3262" s="21"/>
      <c r="W3262" s="22"/>
      <c r="X3262" s="22"/>
      <c r="Y3262" s="22"/>
      <c r="Z3262" s="22"/>
      <c r="AA3262" s="22"/>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C3262" s="10"/>
      <c r="BD3262" s="10"/>
      <c r="BE3262" s="10"/>
      <c r="BF3262" s="10"/>
      <c r="BG3262" s="10"/>
      <c r="BH3262" s="10"/>
      <c r="BI3262" s="10"/>
      <c r="BL3262" s="10"/>
      <c r="BM3262" s="10"/>
      <c r="BN3262" s="10"/>
      <c r="BO3262" s="10"/>
      <c r="BP3262" s="10"/>
      <c r="BQ3262" s="10"/>
      <c r="BR3262" s="10"/>
      <c r="BU3262" s="66"/>
    </row>
    <row r="3263" spans="22:73" s="6" customFormat="1" x14ac:dyDescent="0.3">
      <c r="V3263" s="21"/>
      <c r="W3263" s="22"/>
      <c r="X3263" s="22"/>
      <c r="Y3263" s="22"/>
      <c r="Z3263" s="22"/>
      <c r="AA3263" s="22"/>
      <c r="AB3263" s="10"/>
      <c r="AC3263" s="10"/>
      <c r="AD3263" s="10"/>
      <c r="AE3263" s="10"/>
      <c r="AF3263" s="10"/>
      <c r="AG3263" s="10"/>
      <c r="AH3263" s="10"/>
      <c r="AI3263" s="10"/>
      <c r="AJ3263" s="10"/>
      <c r="AK3263" s="10"/>
      <c r="AL3263" s="10"/>
      <c r="AM3263" s="10"/>
      <c r="AN3263" s="10"/>
      <c r="AO3263" s="10"/>
      <c r="AP3263" s="10"/>
      <c r="AQ3263" s="10"/>
      <c r="AR3263" s="10"/>
      <c r="AS3263" s="10"/>
      <c r="AT3263" s="10"/>
      <c r="AU3263" s="10"/>
      <c r="AV3263" s="10"/>
      <c r="AW3263" s="10"/>
      <c r="AX3263" s="10"/>
      <c r="AY3263" s="10"/>
      <c r="AZ3263" s="10"/>
      <c r="BC3263" s="10"/>
      <c r="BD3263" s="10"/>
      <c r="BE3263" s="10"/>
      <c r="BF3263" s="10"/>
      <c r="BG3263" s="10"/>
      <c r="BH3263" s="10"/>
      <c r="BI3263" s="10"/>
      <c r="BL3263" s="10"/>
      <c r="BM3263" s="10"/>
      <c r="BN3263" s="10"/>
      <c r="BO3263" s="10"/>
      <c r="BP3263" s="10"/>
      <c r="BQ3263" s="10"/>
      <c r="BR3263" s="10"/>
      <c r="BU3263" s="66"/>
    </row>
    <row r="3264" spans="22:73" s="6" customFormat="1" x14ac:dyDescent="0.3">
      <c r="V3264" s="21"/>
      <c r="W3264" s="22"/>
      <c r="X3264" s="22"/>
      <c r="Y3264" s="22"/>
      <c r="Z3264" s="22"/>
      <c r="AA3264" s="22"/>
      <c r="AB3264" s="10"/>
      <c r="AC3264" s="10"/>
      <c r="AD3264" s="10"/>
      <c r="AE3264" s="10"/>
      <c r="AF3264" s="10"/>
      <c r="AG3264" s="10"/>
      <c r="AH3264" s="10"/>
      <c r="AI3264" s="10"/>
      <c r="AJ3264" s="10"/>
      <c r="AK3264" s="10"/>
      <c r="AL3264" s="10"/>
      <c r="AM3264" s="10"/>
      <c r="AN3264" s="10"/>
      <c r="AO3264" s="10"/>
      <c r="AP3264" s="10"/>
      <c r="AQ3264" s="10"/>
      <c r="AR3264" s="10"/>
      <c r="AS3264" s="10"/>
      <c r="AT3264" s="10"/>
      <c r="AU3264" s="10"/>
      <c r="AV3264" s="10"/>
      <c r="AW3264" s="10"/>
      <c r="AX3264" s="10"/>
      <c r="AY3264" s="10"/>
      <c r="AZ3264" s="10"/>
      <c r="BC3264" s="10"/>
      <c r="BD3264" s="10"/>
      <c r="BE3264" s="10"/>
      <c r="BF3264" s="10"/>
      <c r="BG3264" s="10"/>
      <c r="BH3264" s="10"/>
      <c r="BI3264" s="10"/>
      <c r="BL3264" s="10"/>
      <c r="BM3264" s="10"/>
      <c r="BN3264" s="10"/>
      <c r="BO3264" s="10"/>
      <c r="BP3264" s="10"/>
      <c r="BQ3264" s="10"/>
      <c r="BR3264" s="10"/>
      <c r="BU3264" s="66"/>
    </row>
    <row r="3265" spans="22:73" s="6" customFormat="1" x14ac:dyDescent="0.3">
      <c r="V3265" s="21"/>
      <c r="W3265" s="22"/>
      <c r="X3265" s="22"/>
      <c r="Y3265" s="22"/>
      <c r="Z3265" s="22"/>
      <c r="AA3265" s="22"/>
      <c r="AB3265" s="10"/>
      <c r="AC3265" s="10"/>
      <c r="AD3265" s="10"/>
      <c r="AE3265" s="10"/>
      <c r="AF3265" s="10"/>
      <c r="AG3265" s="10"/>
      <c r="AH3265" s="10"/>
      <c r="AI3265" s="10"/>
      <c r="AJ3265" s="10"/>
      <c r="AK3265" s="10"/>
      <c r="AL3265" s="10"/>
      <c r="AM3265" s="10"/>
      <c r="AN3265" s="10"/>
      <c r="AO3265" s="10"/>
      <c r="AP3265" s="10"/>
      <c r="AQ3265" s="10"/>
      <c r="AR3265" s="10"/>
      <c r="AS3265" s="10"/>
      <c r="AT3265" s="10"/>
      <c r="AU3265" s="10"/>
      <c r="AV3265" s="10"/>
      <c r="AW3265" s="10"/>
      <c r="AX3265" s="10"/>
      <c r="AY3265" s="10"/>
      <c r="AZ3265" s="10"/>
      <c r="BC3265" s="10"/>
      <c r="BD3265" s="10"/>
      <c r="BE3265" s="10"/>
      <c r="BF3265" s="10"/>
      <c r="BG3265" s="10"/>
      <c r="BH3265" s="10"/>
      <c r="BI3265" s="10"/>
      <c r="BL3265" s="10"/>
      <c r="BM3265" s="10"/>
      <c r="BN3265" s="10"/>
      <c r="BO3265" s="10"/>
      <c r="BP3265" s="10"/>
      <c r="BQ3265" s="10"/>
      <c r="BR3265" s="10"/>
      <c r="BU3265" s="66"/>
    </row>
    <row r="3266" spans="22:73" s="6" customFormat="1" x14ac:dyDescent="0.3">
      <c r="V3266" s="21"/>
      <c r="W3266" s="22"/>
      <c r="X3266" s="22"/>
      <c r="Y3266" s="22"/>
      <c r="Z3266" s="22"/>
      <c r="AA3266" s="22"/>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AY3266" s="10"/>
      <c r="AZ3266" s="10"/>
      <c r="BC3266" s="10"/>
      <c r="BD3266" s="10"/>
      <c r="BE3266" s="10"/>
      <c r="BF3266" s="10"/>
      <c r="BG3266" s="10"/>
      <c r="BH3266" s="10"/>
      <c r="BI3266" s="10"/>
      <c r="BL3266" s="10"/>
      <c r="BM3266" s="10"/>
      <c r="BN3266" s="10"/>
      <c r="BO3266" s="10"/>
      <c r="BP3266" s="10"/>
      <c r="BQ3266" s="10"/>
      <c r="BR3266" s="10"/>
      <c r="BU3266" s="66"/>
    </row>
    <row r="3267" spans="22:73" s="6" customFormat="1" x14ac:dyDescent="0.3">
      <c r="V3267" s="21"/>
      <c r="W3267" s="22"/>
      <c r="X3267" s="22"/>
      <c r="Y3267" s="22"/>
      <c r="Z3267" s="22"/>
      <c r="AA3267" s="22"/>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AY3267" s="10"/>
      <c r="AZ3267" s="10"/>
      <c r="BC3267" s="10"/>
      <c r="BD3267" s="10"/>
      <c r="BE3267" s="10"/>
      <c r="BF3267" s="10"/>
      <c r="BG3267" s="10"/>
      <c r="BH3267" s="10"/>
      <c r="BI3267" s="10"/>
      <c r="BL3267" s="10"/>
      <c r="BM3267" s="10"/>
      <c r="BN3267" s="10"/>
      <c r="BO3267" s="10"/>
      <c r="BP3267" s="10"/>
      <c r="BQ3267" s="10"/>
      <c r="BR3267" s="10"/>
      <c r="BU3267" s="66"/>
    </row>
    <row r="3268" spans="22:73" s="6" customFormat="1" x14ac:dyDescent="0.3">
      <c r="V3268" s="21"/>
      <c r="W3268" s="22"/>
      <c r="X3268" s="22"/>
      <c r="Y3268" s="22"/>
      <c r="Z3268" s="22"/>
      <c r="AA3268" s="22"/>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c r="AY3268" s="10"/>
      <c r="AZ3268" s="10"/>
      <c r="BC3268" s="10"/>
      <c r="BD3268" s="10"/>
      <c r="BE3268" s="10"/>
      <c r="BF3268" s="10"/>
      <c r="BG3268" s="10"/>
      <c r="BH3268" s="10"/>
      <c r="BI3268" s="10"/>
      <c r="BL3268" s="10"/>
      <c r="BM3268" s="10"/>
      <c r="BN3268" s="10"/>
      <c r="BO3268" s="10"/>
      <c r="BP3268" s="10"/>
      <c r="BQ3268" s="10"/>
      <c r="BR3268" s="10"/>
      <c r="BU3268" s="66"/>
    </row>
    <row r="3269" spans="22:73" s="6" customFormat="1" x14ac:dyDescent="0.3">
      <c r="V3269" s="21"/>
      <c r="W3269" s="22"/>
      <c r="X3269" s="22"/>
      <c r="Y3269" s="22"/>
      <c r="Z3269" s="22"/>
      <c r="AA3269" s="22"/>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10"/>
      <c r="AY3269" s="10"/>
      <c r="AZ3269" s="10"/>
      <c r="BC3269" s="10"/>
      <c r="BD3269" s="10"/>
      <c r="BE3269" s="10"/>
      <c r="BF3269" s="10"/>
      <c r="BG3269" s="10"/>
      <c r="BH3269" s="10"/>
      <c r="BI3269" s="10"/>
      <c r="BL3269" s="10"/>
      <c r="BM3269" s="10"/>
      <c r="BN3269" s="10"/>
      <c r="BO3269" s="10"/>
      <c r="BP3269" s="10"/>
      <c r="BQ3269" s="10"/>
      <c r="BR3269" s="10"/>
      <c r="BU3269" s="66"/>
    </row>
    <row r="3270" spans="22:73" s="6" customFormat="1" x14ac:dyDescent="0.3">
      <c r="V3270" s="21"/>
      <c r="W3270" s="22"/>
      <c r="X3270" s="22"/>
      <c r="Y3270" s="22"/>
      <c r="Z3270" s="22"/>
      <c r="AA3270" s="22"/>
      <c r="AB3270" s="10"/>
      <c r="AC3270" s="10"/>
      <c r="AD3270" s="10"/>
      <c r="AE3270" s="10"/>
      <c r="AF3270" s="10"/>
      <c r="AG3270" s="10"/>
      <c r="AH3270" s="10"/>
      <c r="AI3270" s="10"/>
      <c r="AJ3270" s="10"/>
      <c r="AK3270" s="10"/>
      <c r="AL3270" s="10"/>
      <c r="AM3270" s="10"/>
      <c r="AN3270" s="10"/>
      <c r="AO3270" s="10"/>
      <c r="AP3270" s="10"/>
      <c r="AQ3270" s="10"/>
      <c r="AR3270" s="10"/>
      <c r="AS3270" s="10"/>
      <c r="AT3270" s="10"/>
      <c r="AU3270" s="10"/>
      <c r="AV3270" s="10"/>
      <c r="AW3270" s="10"/>
      <c r="AX3270" s="10"/>
      <c r="AY3270" s="10"/>
      <c r="AZ3270" s="10"/>
      <c r="BC3270" s="10"/>
      <c r="BD3270" s="10"/>
      <c r="BE3270" s="10"/>
      <c r="BF3270" s="10"/>
      <c r="BG3270" s="10"/>
      <c r="BH3270" s="10"/>
      <c r="BI3270" s="10"/>
      <c r="BL3270" s="10"/>
      <c r="BM3270" s="10"/>
      <c r="BN3270" s="10"/>
      <c r="BO3270" s="10"/>
      <c r="BP3270" s="10"/>
      <c r="BQ3270" s="10"/>
      <c r="BR3270" s="10"/>
      <c r="BU3270" s="66"/>
    </row>
    <row r="3271" spans="22:73" s="6" customFormat="1" x14ac:dyDescent="0.3">
      <c r="V3271" s="21"/>
      <c r="W3271" s="22"/>
      <c r="X3271" s="22"/>
      <c r="Y3271" s="22"/>
      <c r="Z3271" s="22"/>
      <c r="AA3271" s="22"/>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10"/>
      <c r="AY3271" s="10"/>
      <c r="AZ3271" s="10"/>
      <c r="BC3271" s="10"/>
      <c r="BD3271" s="10"/>
      <c r="BE3271" s="10"/>
      <c r="BF3271" s="10"/>
      <c r="BG3271" s="10"/>
      <c r="BH3271" s="10"/>
      <c r="BI3271" s="10"/>
      <c r="BL3271" s="10"/>
      <c r="BM3271" s="10"/>
      <c r="BN3271" s="10"/>
      <c r="BO3271" s="10"/>
      <c r="BP3271" s="10"/>
      <c r="BQ3271" s="10"/>
      <c r="BR3271" s="10"/>
      <c r="BU3271" s="66"/>
    </row>
    <row r="3272" spans="22:73" s="6" customFormat="1" x14ac:dyDescent="0.3">
      <c r="V3272" s="21"/>
      <c r="W3272" s="22"/>
      <c r="X3272" s="22"/>
      <c r="Y3272" s="22"/>
      <c r="Z3272" s="22"/>
      <c r="AA3272" s="22"/>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AY3272" s="10"/>
      <c r="AZ3272" s="10"/>
      <c r="BC3272" s="10"/>
      <c r="BD3272" s="10"/>
      <c r="BE3272" s="10"/>
      <c r="BF3272" s="10"/>
      <c r="BG3272" s="10"/>
      <c r="BH3272" s="10"/>
      <c r="BI3272" s="10"/>
      <c r="BL3272" s="10"/>
      <c r="BM3272" s="10"/>
      <c r="BN3272" s="10"/>
      <c r="BO3272" s="10"/>
      <c r="BP3272" s="10"/>
      <c r="BQ3272" s="10"/>
      <c r="BR3272" s="10"/>
      <c r="BU3272" s="66"/>
    </row>
    <row r="3273" spans="22:73" s="6" customFormat="1" x14ac:dyDescent="0.3">
      <c r="V3273" s="21"/>
      <c r="W3273" s="22"/>
      <c r="X3273" s="22"/>
      <c r="Y3273" s="22"/>
      <c r="Z3273" s="22"/>
      <c r="AA3273" s="22"/>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AY3273" s="10"/>
      <c r="AZ3273" s="10"/>
      <c r="BC3273" s="10"/>
      <c r="BD3273" s="10"/>
      <c r="BE3273" s="10"/>
      <c r="BF3273" s="10"/>
      <c r="BG3273" s="10"/>
      <c r="BH3273" s="10"/>
      <c r="BI3273" s="10"/>
      <c r="BL3273" s="10"/>
      <c r="BM3273" s="10"/>
      <c r="BN3273" s="10"/>
      <c r="BO3273" s="10"/>
      <c r="BP3273" s="10"/>
      <c r="BQ3273" s="10"/>
      <c r="BR3273" s="10"/>
      <c r="BU3273" s="66"/>
    </row>
    <row r="3274" spans="22:73" s="6" customFormat="1" x14ac:dyDescent="0.3">
      <c r="V3274" s="21"/>
      <c r="W3274" s="22"/>
      <c r="X3274" s="22"/>
      <c r="Y3274" s="22"/>
      <c r="Z3274" s="22"/>
      <c r="AA3274" s="22"/>
      <c r="AB3274" s="10"/>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10"/>
      <c r="AY3274" s="10"/>
      <c r="AZ3274" s="10"/>
      <c r="BC3274" s="10"/>
      <c r="BD3274" s="10"/>
      <c r="BE3274" s="10"/>
      <c r="BF3274" s="10"/>
      <c r="BG3274" s="10"/>
      <c r="BH3274" s="10"/>
      <c r="BI3274" s="10"/>
      <c r="BL3274" s="10"/>
      <c r="BM3274" s="10"/>
      <c r="BN3274" s="10"/>
      <c r="BO3274" s="10"/>
      <c r="BP3274" s="10"/>
      <c r="BQ3274" s="10"/>
      <c r="BR3274" s="10"/>
      <c r="BU3274" s="66"/>
    </row>
    <row r="3275" spans="22:73" s="6" customFormat="1" x14ac:dyDescent="0.3">
      <c r="V3275" s="21"/>
      <c r="W3275" s="22"/>
      <c r="X3275" s="22"/>
      <c r="Y3275" s="22"/>
      <c r="Z3275" s="22"/>
      <c r="AA3275" s="22"/>
      <c r="AB3275" s="10"/>
      <c r="AC3275" s="10"/>
      <c r="AD3275" s="10"/>
      <c r="AE3275" s="10"/>
      <c r="AF3275" s="10"/>
      <c r="AG3275" s="10"/>
      <c r="AH3275" s="10"/>
      <c r="AI3275" s="10"/>
      <c r="AJ3275" s="10"/>
      <c r="AK3275" s="10"/>
      <c r="AL3275" s="10"/>
      <c r="AM3275" s="10"/>
      <c r="AN3275" s="10"/>
      <c r="AO3275" s="10"/>
      <c r="AP3275" s="10"/>
      <c r="AQ3275" s="10"/>
      <c r="AR3275" s="10"/>
      <c r="AS3275" s="10"/>
      <c r="AT3275" s="10"/>
      <c r="AU3275" s="10"/>
      <c r="AV3275" s="10"/>
      <c r="AW3275" s="10"/>
      <c r="AX3275" s="10"/>
      <c r="AY3275" s="10"/>
      <c r="AZ3275" s="10"/>
      <c r="BC3275" s="10"/>
      <c r="BD3275" s="10"/>
      <c r="BE3275" s="10"/>
      <c r="BF3275" s="10"/>
      <c r="BG3275" s="10"/>
      <c r="BH3275" s="10"/>
      <c r="BI3275" s="10"/>
      <c r="BL3275" s="10"/>
      <c r="BM3275" s="10"/>
      <c r="BN3275" s="10"/>
      <c r="BO3275" s="10"/>
      <c r="BP3275" s="10"/>
      <c r="BQ3275" s="10"/>
      <c r="BR3275" s="10"/>
      <c r="BU3275" s="66"/>
    </row>
    <row r="3276" spans="22:73" s="6" customFormat="1" x14ac:dyDescent="0.3">
      <c r="V3276" s="21"/>
      <c r="W3276" s="22"/>
      <c r="X3276" s="22"/>
      <c r="Y3276" s="22"/>
      <c r="Z3276" s="22"/>
      <c r="AA3276" s="22"/>
      <c r="AB3276" s="10"/>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c r="AW3276" s="10"/>
      <c r="AX3276" s="10"/>
      <c r="AY3276" s="10"/>
      <c r="AZ3276" s="10"/>
      <c r="BC3276" s="10"/>
      <c r="BD3276" s="10"/>
      <c r="BE3276" s="10"/>
      <c r="BF3276" s="10"/>
      <c r="BG3276" s="10"/>
      <c r="BH3276" s="10"/>
      <c r="BI3276" s="10"/>
      <c r="BL3276" s="10"/>
      <c r="BM3276" s="10"/>
      <c r="BN3276" s="10"/>
      <c r="BO3276" s="10"/>
      <c r="BP3276" s="10"/>
      <c r="BQ3276" s="10"/>
      <c r="BR3276" s="10"/>
      <c r="BU3276" s="66"/>
    </row>
    <row r="3277" spans="22:73" s="6" customFormat="1" x14ac:dyDescent="0.3">
      <c r="V3277" s="21"/>
      <c r="W3277" s="22"/>
      <c r="X3277" s="22"/>
      <c r="Y3277" s="22"/>
      <c r="Z3277" s="22"/>
      <c r="AA3277" s="22"/>
      <c r="AB3277" s="10"/>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AY3277" s="10"/>
      <c r="AZ3277" s="10"/>
      <c r="BC3277" s="10"/>
      <c r="BD3277" s="10"/>
      <c r="BE3277" s="10"/>
      <c r="BF3277" s="10"/>
      <c r="BG3277" s="10"/>
      <c r="BH3277" s="10"/>
      <c r="BI3277" s="10"/>
      <c r="BL3277" s="10"/>
      <c r="BM3277" s="10"/>
      <c r="BN3277" s="10"/>
      <c r="BO3277" s="10"/>
      <c r="BP3277" s="10"/>
      <c r="BQ3277" s="10"/>
      <c r="BR3277" s="10"/>
      <c r="BU3277" s="66"/>
    </row>
    <row r="3278" spans="22:73" s="6" customFormat="1" x14ac:dyDescent="0.3">
      <c r="V3278" s="21"/>
      <c r="W3278" s="22"/>
      <c r="X3278" s="22"/>
      <c r="Y3278" s="22"/>
      <c r="Z3278" s="22"/>
      <c r="AA3278" s="22"/>
      <c r="AB3278" s="10"/>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AY3278" s="10"/>
      <c r="AZ3278" s="10"/>
      <c r="BC3278" s="10"/>
      <c r="BD3278" s="10"/>
      <c r="BE3278" s="10"/>
      <c r="BF3278" s="10"/>
      <c r="BG3278" s="10"/>
      <c r="BH3278" s="10"/>
      <c r="BI3278" s="10"/>
      <c r="BL3278" s="10"/>
      <c r="BM3278" s="10"/>
      <c r="BN3278" s="10"/>
      <c r="BO3278" s="10"/>
      <c r="BP3278" s="10"/>
      <c r="BQ3278" s="10"/>
      <c r="BR3278" s="10"/>
      <c r="BU3278" s="66"/>
    </row>
    <row r="3279" spans="22:73" s="6" customFormat="1" x14ac:dyDescent="0.3">
      <c r="V3279" s="21"/>
      <c r="W3279" s="22"/>
      <c r="X3279" s="22"/>
      <c r="Y3279" s="22"/>
      <c r="Z3279" s="22"/>
      <c r="AA3279" s="22"/>
      <c r="AB3279" s="10"/>
      <c r="AC3279" s="10"/>
      <c r="AD3279" s="10"/>
      <c r="AE3279" s="10"/>
      <c r="AF3279" s="10"/>
      <c r="AG3279" s="10"/>
      <c r="AH3279" s="10"/>
      <c r="AI3279" s="10"/>
      <c r="AJ3279" s="10"/>
      <c r="AK3279" s="10"/>
      <c r="AL3279" s="10"/>
      <c r="AM3279" s="10"/>
      <c r="AN3279" s="10"/>
      <c r="AO3279" s="10"/>
      <c r="AP3279" s="10"/>
      <c r="AQ3279" s="10"/>
      <c r="AR3279" s="10"/>
      <c r="AS3279" s="10"/>
      <c r="AT3279" s="10"/>
      <c r="AU3279" s="10"/>
      <c r="AV3279" s="10"/>
      <c r="AW3279" s="10"/>
      <c r="AX3279" s="10"/>
      <c r="AY3279" s="10"/>
      <c r="AZ3279" s="10"/>
      <c r="BC3279" s="10"/>
      <c r="BD3279" s="10"/>
      <c r="BE3279" s="10"/>
      <c r="BF3279" s="10"/>
      <c r="BG3279" s="10"/>
      <c r="BH3279" s="10"/>
      <c r="BI3279" s="10"/>
      <c r="BL3279" s="10"/>
      <c r="BM3279" s="10"/>
      <c r="BN3279" s="10"/>
      <c r="BO3279" s="10"/>
      <c r="BP3279" s="10"/>
      <c r="BQ3279" s="10"/>
      <c r="BR3279" s="10"/>
      <c r="BU3279" s="66"/>
    </row>
    <row r="3280" spans="22:73" s="6" customFormat="1" x14ac:dyDescent="0.3">
      <c r="V3280" s="21"/>
      <c r="W3280" s="22"/>
      <c r="X3280" s="22"/>
      <c r="Y3280" s="22"/>
      <c r="Z3280" s="22"/>
      <c r="AA3280" s="22"/>
      <c r="AB3280" s="10"/>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c r="AW3280" s="10"/>
      <c r="AX3280" s="10"/>
      <c r="AY3280" s="10"/>
      <c r="AZ3280" s="10"/>
      <c r="BC3280" s="10"/>
      <c r="BD3280" s="10"/>
      <c r="BE3280" s="10"/>
      <c r="BF3280" s="10"/>
      <c r="BG3280" s="10"/>
      <c r="BH3280" s="10"/>
      <c r="BI3280" s="10"/>
      <c r="BL3280" s="10"/>
      <c r="BM3280" s="10"/>
      <c r="BN3280" s="10"/>
      <c r="BO3280" s="10"/>
      <c r="BP3280" s="10"/>
      <c r="BQ3280" s="10"/>
      <c r="BR3280" s="10"/>
      <c r="BU3280" s="66"/>
    </row>
    <row r="3281" spans="22:73" s="6" customFormat="1" x14ac:dyDescent="0.3">
      <c r="V3281" s="21"/>
      <c r="W3281" s="22"/>
      <c r="X3281" s="22"/>
      <c r="Y3281" s="22"/>
      <c r="Z3281" s="22"/>
      <c r="AA3281" s="22"/>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AY3281" s="10"/>
      <c r="AZ3281" s="10"/>
      <c r="BC3281" s="10"/>
      <c r="BD3281" s="10"/>
      <c r="BE3281" s="10"/>
      <c r="BF3281" s="10"/>
      <c r="BG3281" s="10"/>
      <c r="BH3281" s="10"/>
      <c r="BI3281" s="10"/>
      <c r="BL3281" s="10"/>
      <c r="BM3281" s="10"/>
      <c r="BN3281" s="10"/>
      <c r="BO3281" s="10"/>
      <c r="BP3281" s="10"/>
      <c r="BQ3281" s="10"/>
      <c r="BR3281" s="10"/>
      <c r="BU3281" s="66"/>
    </row>
    <row r="3282" spans="22:73" s="6" customFormat="1" x14ac:dyDescent="0.3">
      <c r="V3282" s="21"/>
      <c r="W3282" s="22"/>
      <c r="X3282" s="22"/>
      <c r="Y3282" s="22"/>
      <c r="Z3282" s="22"/>
      <c r="AA3282" s="22"/>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AY3282" s="10"/>
      <c r="AZ3282" s="10"/>
      <c r="BC3282" s="10"/>
      <c r="BD3282" s="10"/>
      <c r="BE3282" s="10"/>
      <c r="BF3282" s="10"/>
      <c r="BG3282" s="10"/>
      <c r="BH3282" s="10"/>
      <c r="BI3282" s="10"/>
      <c r="BL3282" s="10"/>
      <c r="BM3282" s="10"/>
      <c r="BN3282" s="10"/>
      <c r="BO3282" s="10"/>
      <c r="BP3282" s="10"/>
      <c r="BQ3282" s="10"/>
      <c r="BR3282" s="10"/>
      <c r="BU3282" s="66"/>
    </row>
    <row r="3283" spans="22:73" s="6" customFormat="1" x14ac:dyDescent="0.3">
      <c r="V3283" s="21"/>
      <c r="W3283" s="22"/>
      <c r="X3283" s="22"/>
      <c r="Y3283" s="22"/>
      <c r="Z3283" s="22"/>
      <c r="AA3283" s="22"/>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AY3283" s="10"/>
      <c r="AZ3283" s="10"/>
      <c r="BC3283" s="10"/>
      <c r="BD3283" s="10"/>
      <c r="BE3283" s="10"/>
      <c r="BF3283" s="10"/>
      <c r="BG3283" s="10"/>
      <c r="BH3283" s="10"/>
      <c r="BI3283" s="10"/>
      <c r="BL3283" s="10"/>
      <c r="BM3283" s="10"/>
      <c r="BN3283" s="10"/>
      <c r="BO3283" s="10"/>
      <c r="BP3283" s="10"/>
      <c r="BQ3283" s="10"/>
      <c r="BR3283" s="10"/>
      <c r="BU3283" s="66"/>
    </row>
    <row r="3284" spans="22:73" s="6" customFormat="1" x14ac:dyDescent="0.3">
      <c r="V3284" s="21"/>
      <c r="W3284" s="22"/>
      <c r="X3284" s="22"/>
      <c r="Y3284" s="22"/>
      <c r="Z3284" s="22"/>
      <c r="AA3284" s="22"/>
      <c r="AB3284" s="10"/>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AY3284" s="10"/>
      <c r="AZ3284" s="10"/>
      <c r="BC3284" s="10"/>
      <c r="BD3284" s="10"/>
      <c r="BE3284" s="10"/>
      <c r="BF3284" s="10"/>
      <c r="BG3284" s="10"/>
      <c r="BH3284" s="10"/>
      <c r="BI3284" s="10"/>
      <c r="BL3284" s="10"/>
      <c r="BM3284" s="10"/>
      <c r="BN3284" s="10"/>
      <c r="BO3284" s="10"/>
      <c r="BP3284" s="10"/>
      <c r="BQ3284" s="10"/>
      <c r="BR3284" s="10"/>
      <c r="BU3284" s="66"/>
    </row>
    <row r="3285" spans="22:73" s="6" customFormat="1" x14ac:dyDescent="0.3">
      <c r="V3285" s="21"/>
      <c r="W3285" s="22"/>
      <c r="X3285" s="22"/>
      <c r="Y3285" s="22"/>
      <c r="Z3285" s="22"/>
      <c r="AA3285" s="22"/>
      <c r="AB3285" s="10"/>
      <c r="AC3285" s="10"/>
      <c r="AD3285" s="10"/>
      <c r="AE3285" s="10"/>
      <c r="AF3285" s="10"/>
      <c r="AG3285" s="10"/>
      <c r="AH3285" s="10"/>
      <c r="AI3285" s="10"/>
      <c r="AJ3285" s="10"/>
      <c r="AK3285" s="10"/>
      <c r="AL3285" s="10"/>
      <c r="AM3285" s="10"/>
      <c r="AN3285" s="10"/>
      <c r="AO3285" s="10"/>
      <c r="AP3285" s="10"/>
      <c r="AQ3285" s="10"/>
      <c r="AR3285" s="10"/>
      <c r="AS3285" s="10"/>
      <c r="AT3285" s="10"/>
      <c r="AU3285" s="10"/>
      <c r="AV3285" s="10"/>
      <c r="AW3285" s="10"/>
      <c r="AX3285" s="10"/>
      <c r="AY3285" s="10"/>
      <c r="AZ3285" s="10"/>
      <c r="BC3285" s="10"/>
      <c r="BD3285" s="10"/>
      <c r="BE3285" s="10"/>
      <c r="BF3285" s="10"/>
      <c r="BG3285" s="10"/>
      <c r="BH3285" s="10"/>
      <c r="BI3285" s="10"/>
      <c r="BL3285" s="10"/>
      <c r="BM3285" s="10"/>
      <c r="BN3285" s="10"/>
      <c r="BO3285" s="10"/>
      <c r="BP3285" s="10"/>
      <c r="BQ3285" s="10"/>
      <c r="BR3285" s="10"/>
      <c r="BU3285" s="66"/>
    </row>
    <row r="3286" spans="22:73" s="6" customFormat="1" x14ac:dyDescent="0.3">
      <c r="V3286" s="21"/>
      <c r="W3286" s="22"/>
      <c r="X3286" s="22"/>
      <c r="Y3286" s="22"/>
      <c r="Z3286" s="22"/>
      <c r="AA3286" s="22"/>
      <c r="AB3286" s="10"/>
      <c r="AC3286" s="10"/>
      <c r="AD3286" s="10"/>
      <c r="AE3286" s="10"/>
      <c r="AF3286" s="10"/>
      <c r="AG3286" s="10"/>
      <c r="AH3286" s="10"/>
      <c r="AI3286" s="10"/>
      <c r="AJ3286" s="10"/>
      <c r="AK3286" s="10"/>
      <c r="AL3286" s="10"/>
      <c r="AM3286" s="10"/>
      <c r="AN3286" s="10"/>
      <c r="AO3286" s="10"/>
      <c r="AP3286" s="10"/>
      <c r="AQ3286" s="10"/>
      <c r="AR3286" s="10"/>
      <c r="AS3286" s="10"/>
      <c r="AT3286" s="10"/>
      <c r="AU3286" s="10"/>
      <c r="AV3286" s="10"/>
      <c r="AW3286" s="10"/>
      <c r="AX3286" s="10"/>
      <c r="AY3286" s="10"/>
      <c r="AZ3286" s="10"/>
      <c r="BC3286" s="10"/>
      <c r="BD3286" s="10"/>
      <c r="BE3286" s="10"/>
      <c r="BF3286" s="10"/>
      <c r="BG3286" s="10"/>
      <c r="BH3286" s="10"/>
      <c r="BI3286" s="10"/>
      <c r="BL3286" s="10"/>
      <c r="BM3286" s="10"/>
      <c r="BN3286" s="10"/>
      <c r="BO3286" s="10"/>
      <c r="BP3286" s="10"/>
      <c r="BQ3286" s="10"/>
      <c r="BR3286" s="10"/>
      <c r="BU3286" s="66"/>
    </row>
    <row r="3287" spans="22:73" s="6" customFormat="1" x14ac:dyDescent="0.3">
      <c r="V3287" s="21"/>
      <c r="W3287" s="22"/>
      <c r="X3287" s="22"/>
      <c r="Y3287" s="22"/>
      <c r="Z3287" s="22"/>
      <c r="AA3287" s="22"/>
      <c r="AB3287" s="10"/>
      <c r="AC3287" s="10"/>
      <c r="AD3287" s="10"/>
      <c r="AE3287" s="10"/>
      <c r="AF3287" s="10"/>
      <c r="AG3287" s="10"/>
      <c r="AH3287" s="10"/>
      <c r="AI3287" s="10"/>
      <c r="AJ3287" s="10"/>
      <c r="AK3287" s="10"/>
      <c r="AL3287" s="10"/>
      <c r="AM3287" s="10"/>
      <c r="AN3287" s="10"/>
      <c r="AO3287" s="10"/>
      <c r="AP3287" s="10"/>
      <c r="AQ3287" s="10"/>
      <c r="AR3287" s="10"/>
      <c r="AS3287" s="10"/>
      <c r="AT3287" s="10"/>
      <c r="AU3287" s="10"/>
      <c r="AV3287" s="10"/>
      <c r="AW3287" s="10"/>
      <c r="AX3287" s="10"/>
      <c r="AY3287" s="10"/>
      <c r="AZ3287" s="10"/>
      <c r="BC3287" s="10"/>
      <c r="BD3287" s="10"/>
      <c r="BE3287" s="10"/>
      <c r="BF3287" s="10"/>
      <c r="BG3287" s="10"/>
      <c r="BH3287" s="10"/>
      <c r="BI3287" s="10"/>
      <c r="BL3287" s="10"/>
      <c r="BM3287" s="10"/>
      <c r="BN3287" s="10"/>
      <c r="BO3287" s="10"/>
      <c r="BP3287" s="10"/>
      <c r="BQ3287" s="10"/>
      <c r="BR3287" s="10"/>
      <c r="BU3287" s="66"/>
    </row>
    <row r="3288" spans="22:73" s="6" customFormat="1" x14ac:dyDescent="0.3">
      <c r="V3288" s="21"/>
      <c r="W3288" s="22"/>
      <c r="X3288" s="22"/>
      <c r="Y3288" s="22"/>
      <c r="Z3288" s="22"/>
      <c r="AA3288" s="22"/>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c r="AY3288" s="10"/>
      <c r="AZ3288" s="10"/>
      <c r="BC3288" s="10"/>
      <c r="BD3288" s="10"/>
      <c r="BE3288" s="10"/>
      <c r="BF3288" s="10"/>
      <c r="BG3288" s="10"/>
      <c r="BH3288" s="10"/>
      <c r="BI3288" s="10"/>
      <c r="BL3288" s="10"/>
      <c r="BM3288" s="10"/>
      <c r="BN3288" s="10"/>
      <c r="BO3288" s="10"/>
      <c r="BP3288" s="10"/>
      <c r="BQ3288" s="10"/>
      <c r="BR3288" s="10"/>
      <c r="BU3288" s="66"/>
    </row>
    <row r="3289" spans="22:73" s="6" customFormat="1" x14ac:dyDescent="0.3">
      <c r="V3289" s="21"/>
      <c r="W3289" s="22"/>
      <c r="X3289" s="22"/>
      <c r="Y3289" s="22"/>
      <c r="Z3289" s="22"/>
      <c r="AA3289" s="22"/>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10"/>
      <c r="AY3289" s="10"/>
      <c r="AZ3289" s="10"/>
      <c r="BC3289" s="10"/>
      <c r="BD3289" s="10"/>
      <c r="BE3289" s="10"/>
      <c r="BF3289" s="10"/>
      <c r="BG3289" s="10"/>
      <c r="BH3289" s="10"/>
      <c r="BI3289" s="10"/>
      <c r="BL3289" s="10"/>
      <c r="BM3289" s="10"/>
      <c r="BN3289" s="10"/>
      <c r="BO3289" s="10"/>
      <c r="BP3289" s="10"/>
      <c r="BQ3289" s="10"/>
      <c r="BR3289" s="10"/>
      <c r="BU3289" s="66"/>
    </row>
    <row r="3290" spans="22:73" s="6" customFormat="1" x14ac:dyDescent="0.3">
      <c r="V3290" s="21"/>
      <c r="W3290" s="22"/>
      <c r="X3290" s="22"/>
      <c r="Y3290" s="22"/>
      <c r="Z3290" s="22"/>
      <c r="AA3290" s="22"/>
      <c r="AB3290" s="10"/>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c r="AW3290" s="10"/>
      <c r="AX3290" s="10"/>
      <c r="AY3290" s="10"/>
      <c r="AZ3290" s="10"/>
      <c r="BC3290" s="10"/>
      <c r="BD3290" s="10"/>
      <c r="BE3290" s="10"/>
      <c r="BF3290" s="10"/>
      <c r="BG3290" s="10"/>
      <c r="BH3290" s="10"/>
      <c r="BI3290" s="10"/>
      <c r="BL3290" s="10"/>
      <c r="BM3290" s="10"/>
      <c r="BN3290" s="10"/>
      <c r="BO3290" s="10"/>
      <c r="BP3290" s="10"/>
      <c r="BQ3290" s="10"/>
      <c r="BR3290" s="10"/>
      <c r="BU3290" s="66"/>
    </row>
    <row r="3291" spans="22:73" s="6" customFormat="1" x14ac:dyDescent="0.3">
      <c r="V3291" s="21"/>
      <c r="W3291" s="22"/>
      <c r="X3291" s="22"/>
      <c r="Y3291" s="22"/>
      <c r="Z3291" s="22"/>
      <c r="AA3291" s="22"/>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AY3291" s="10"/>
      <c r="AZ3291" s="10"/>
      <c r="BC3291" s="10"/>
      <c r="BD3291" s="10"/>
      <c r="BE3291" s="10"/>
      <c r="BF3291" s="10"/>
      <c r="BG3291" s="10"/>
      <c r="BH3291" s="10"/>
      <c r="BI3291" s="10"/>
      <c r="BL3291" s="10"/>
      <c r="BM3291" s="10"/>
      <c r="BN3291" s="10"/>
      <c r="BO3291" s="10"/>
      <c r="BP3291" s="10"/>
      <c r="BQ3291" s="10"/>
      <c r="BR3291" s="10"/>
      <c r="BU3291" s="66"/>
    </row>
    <row r="3292" spans="22:73" s="6" customFormat="1" x14ac:dyDescent="0.3">
      <c r="V3292" s="21"/>
      <c r="W3292" s="22"/>
      <c r="X3292" s="22"/>
      <c r="Y3292" s="22"/>
      <c r="Z3292" s="22"/>
      <c r="AA3292" s="22"/>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c r="AY3292" s="10"/>
      <c r="AZ3292" s="10"/>
      <c r="BC3292" s="10"/>
      <c r="BD3292" s="10"/>
      <c r="BE3292" s="10"/>
      <c r="BF3292" s="10"/>
      <c r="BG3292" s="10"/>
      <c r="BH3292" s="10"/>
      <c r="BI3292" s="10"/>
      <c r="BL3292" s="10"/>
      <c r="BM3292" s="10"/>
      <c r="BN3292" s="10"/>
      <c r="BO3292" s="10"/>
      <c r="BP3292" s="10"/>
      <c r="BQ3292" s="10"/>
      <c r="BR3292" s="10"/>
      <c r="BU3292" s="66"/>
    </row>
    <row r="3293" spans="22:73" s="6" customFormat="1" x14ac:dyDescent="0.3">
      <c r="V3293" s="21"/>
      <c r="W3293" s="22"/>
      <c r="X3293" s="22"/>
      <c r="Y3293" s="22"/>
      <c r="Z3293" s="22"/>
      <c r="AA3293" s="22"/>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AY3293" s="10"/>
      <c r="AZ3293" s="10"/>
      <c r="BC3293" s="10"/>
      <c r="BD3293" s="10"/>
      <c r="BE3293" s="10"/>
      <c r="BF3293" s="10"/>
      <c r="BG3293" s="10"/>
      <c r="BH3293" s="10"/>
      <c r="BI3293" s="10"/>
      <c r="BL3293" s="10"/>
      <c r="BM3293" s="10"/>
      <c r="BN3293" s="10"/>
      <c r="BO3293" s="10"/>
      <c r="BP3293" s="10"/>
      <c r="BQ3293" s="10"/>
      <c r="BR3293" s="10"/>
      <c r="BU3293" s="66"/>
    </row>
    <row r="3294" spans="22:73" s="6" customFormat="1" x14ac:dyDescent="0.3">
      <c r="V3294" s="21"/>
      <c r="W3294" s="22"/>
      <c r="X3294" s="22"/>
      <c r="Y3294" s="22"/>
      <c r="Z3294" s="22"/>
      <c r="AA3294" s="22"/>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AY3294" s="10"/>
      <c r="AZ3294" s="10"/>
      <c r="BC3294" s="10"/>
      <c r="BD3294" s="10"/>
      <c r="BE3294" s="10"/>
      <c r="BF3294" s="10"/>
      <c r="BG3294" s="10"/>
      <c r="BH3294" s="10"/>
      <c r="BI3294" s="10"/>
      <c r="BL3294" s="10"/>
      <c r="BM3294" s="10"/>
      <c r="BN3294" s="10"/>
      <c r="BO3294" s="10"/>
      <c r="BP3294" s="10"/>
      <c r="BQ3294" s="10"/>
      <c r="BR3294" s="10"/>
      <c r="BU3294" s="66"/>
    </row>
    <row r="3295" spans="22:73" s="6" customFormat="1" x14ac:dyDescent="0.3">
      <c r="V3295" s="21"/>
      <c r="W3295" s="22"/>
      <c r="X3295" s="22"/>
      <c r="Y3295" s="22"/>
      <c r="Z3295" s="22"/>
      <c r="AA3295" s="22"/>
      <c r="AB3295" s="10"/>
      <c r="AC3295" s="10"/>
      <c r="AD3295" s="10"/>
      <c r="AE3295" s="10"/>
      <c r="AF3295" s="10"/>
      <c r="AG3295" s="10"/>
      <c r="AH3295" s="10"/>
      <c r="AI3295" s="10"/>
      <c r="AJ3295" s="10"/>
      <c r="AK3295" s="10"/>
      <c r="AL3295" s="10"/>
      <c r="AM3295" s="10"/>
      <c r="AN3295" s="10"/>
      <c r="AO3295" s="10"/>
      <c r="AP3295" s="10"/>
      <c r="AQ3295" s="10"/>
      <c r="AR3295" s="10"/>
      <c r="AS3295" s="10"/>
      <c r="AT3295" s="10"/>
      <c r="AU3295" s="10"/>
      <c r="AV3295" s="10"/>
      <c r="AW3295" s="10"/>
      <c r="AX3295" s="10"/>
      <c r="AY3295" s="10"/>
      <c r="AZ3295" s="10"/>
      <c r="BC3295" s="10"/>
      <c r="BD3295" s="10"/>
      <c r="BE3295" s="10"/>
      <c r="BF3295" s="10"/>
      <c r="BG3295" s="10"/>
      <c r="BH3295" s="10"/>
      <c r="BI3295" s="10"/>
      <c r="BL3295" s="10"/>
      <c r="BM3295" s="10"/>
      <c r="BN3295" s="10"/>
      <c r="BO3295" s="10"/>
      <c r="BP3295" s="10"/>
      <c r="BQ3295" s="10"/>
      <c r="BR3295" s="10"/>
      <c r="BU3295" s="66"/>
    </row>
    <row r="3296" spans="22:73" s="6" customFormat="1" x14ac:dyDescent="0.3">
      <c r="V3296" s="21"/>
      <c r="W3296" s="22"/>
      <c r="X3296" s="22"/>
      <c r="Y3296" s="22"/>
      <c r="Z3296" s="22"/>
      <c r="AA3296" s="22"/>
      <c r="AB3296" s="10"/>
      <c r="AC3296" s="10"/>
      <c r="AD3296" s="10"/>
      <c r="AE3296" s="10"/>
      <c r="AF3296" s="10"/>
      <c r="AG3296" s="10"/>
      <c r="AH3296" s="10"/>
      <c r="AI3296" s="10"/>
      <c r="AJ3296" s="10"/>
      <c r="AK3296" s="10"/>
      <c r="AL3296" s="10"/>
      <c r="AM3296" s="10"/>
      <c r="AN3296" s="10"/>
      <c r="AO3296" s="10"/>
      <c r="AP3296" s="10"/>
      <c r="AQ3296" s="10"/>
      <c r="AR3296" s="10"/>
      <c r="AS3296" s="10"/>
      <c r="AT3296" s="10"/>
      <c r="AU3296" s="10"/>
      <c r="AV3296" s="10"/>
      <c r="AW3296" s="10"/>
      <c r="AX3296" s="10"/>
      <c r="AY3296" s="10"/>
      <c r="AZ3296" s="10"/>
      <c r="BC3296" s="10"/>
      <c r="BD3296" s="10"/>
      <c r="BE3296" s="10"/>
      <c r="BF3296" s="10"/>
      <c r="BG3296" s="10"/>
      <c r="BH3296" s="10"/>
      <c r="BI3296" s="10"/>
      <c r="BL3296" s="10"/>
      <c r="BM3296" s="10"/>
      <c r="BN3296" s="10"/>
      <c r="BO3296" s="10"/>
      <c r="BP3296" s="10"/>
      <c r="BQ3296" s="10"/>
      <c r="BR3296" s="10"/>
      <c r="BU3296" s="66"/>
    </row>
    <row r="3297" spans="22:73" s="6" customFormat="1" x14ac:dyDescent="0.3">
      <c r="V3297" s="21"/>
      <c r="W3297" s="22"/>
      <c r="X3297" s="22"/>
      <c r="Y3297" s="22"/>
      <c r="Z3297" s="22"/>
      <c r="AA3297" s="22"/>
      <c r="AB3297" s="10"/>
      <c r="AC3297" s="10"/>
      <c r="AD3297" s="10"/>
      <c r="AE3297" s="10"/>
      <c r="AF3297" s="10"/>
      <c r="AG3297" s="10"/>
      <c r="AH3297" s="10"/>
      <c r="AI3297" s="10"/>
      <c r="AJ3297" s="10"/>
      <c r="AK3297" s="10"/>
      <c r="AL3297" s="10"/>
      <c r="AM3297" s="10"/>
      <c r="AN3297" s="10"/>
      <c r="AO3297" s="10"/>
      <c r="AP3297" s="10"/>
      <c r="AQ3297" s="10"/>
      <c r="AR3297" s="10"/>
      <c r="AS3297" s="10"/>
      <c r="AT3297" s="10"/>
      <c r="AU3297" s="10"/>
      <c r="AV3297" s="10"/>
      <c r="AW3297" s="10"/>
      <c r="AX3297" s="10"/>
      <c r="AY3297" s="10"/>
      <c r="AZ3297" s="10"/>
      <c r="BC3297" s="10"/>
      <c r="BD3297" s="10"/>
      <c r="BE3297" s="10"/>
      <c r="BF3297" s="10"/>
      <c r="BG3297" s="10"/>
      <c r="BH3297" s="10"/>
      <c r="BI3297" s="10"/>
      <c r="BL3297" s="10"/>
      <c r="BM3297" s="10"/>
      <c r="BN3297" s="10"/>
      <c r="BO3297" s="10"/>
      <c r="BP3297" s="10"/>
      <c r="BQ3297" s="10"/>
      <c r="BR3297" s="10"/>
      <c r="BU3297" s="66"/>
    </row>
    <row r="3298" spans="22:73" s="6" customFormat="1" x14ac:dyDescent="0.3">
      <c r="V3298" s="21"/>
      <c r="W3298" s="22"/>
      <c r="X3298" s="22"/>
      <c r="Y3298" s="22"/>
      <c r="Z3298" s="22"/>
      <c r="AA3298" s="22"/>
      <c r="AB3298" s="10"/>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c r="AW3298" s="10"/>
      <c r="AX3298" s="10"/>
      <c r="AY3298" s="10"/>
      <c r="AZ3298" s="10"/>
      <c r="BC3298" s="10"/>
      <c r="BD3298" s="10"/>
      <c r="BE3298" s="10"/>
      <c r="BF3298" s="10"/>
      <c r="BG3298" s="10"/>
      <c r="BH3298" s="10"/>
      <c r="BI3298" s="10"/>
      <c r="BL3298" s="10"/>
      <c r="BM3298" s="10"/>
      <c r="BN3298" s="10"/>
      <c r="BO3298" s="10"/>
      <c r="BP3298" s="10"/>
      <c r="BQ3298" s="10"/>
      <c r="BR3298" s="10"/>
      <c r="BU3298" s="66"/>
    </row>
    <row r="3299" spans="22:73" s="6" customFormat="1" x14ac:dyDescent="0.3">
      <c r="V3299" s="21"/>
      <c r="W3299" s="22"/>
      <c r="X3299" s="22"/>
      <c r="Y3299" s="22"/>
      <c r="Z3299" s="22"/>
      <c r="AA3299" s="22"/>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c r="AY3299" s="10"/>
      <c r="AZ3299" s="10"/>
      <c r="BC3299" s="10"/>
      <c r="BD3299" s="10"/>
      <c r="BE3299" s="10"/>
      <c r="BF3299" s="10"/>
      <c r="BG3299" s="10"/>
      <c r="BH3299" s="10"/>
      <c r="BI3299" s="10"/>
      <c r="BL3299" s="10"/>
      <c r="BM3299" s="10"/>
      <c r="BN3299" s="10"/>
      <c r="BO3299" s="10"/>
      <c r="BP3299" s="10"/>
      <c r="BQ3299" s="10"/>
      <c r="BR3299" s="10"/>
      <c r="BU3299" s="66"/>
    </row>
    <row r="3300" spans="22:73" s="6" customFormat="1" x14ac:dyDescent="0.3">
      <c r="V3300" s="21"/>
      <c r="W3300" s="22"/>
      <c r="X3300" s="22"/>
      <c r="Y3300" s="22"/>
      <c r="Z3300" s="22"/>
      <c r="AA3300" s="22"/>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c r="AY3300" s="10"/>
      <c r="AZ3300" s="10"/>
      <c r="BC3300" s="10"/>
      <c r="BD3300" s="10"/>
      <c r="BE3300" s="10"/>
      <c r="BF3300" s="10"/>
      <c r="BG3300" s="10"/>
      <c r="BH3300" s="10"/>
      <c r="BI3300" s="10"/>
      <c r="BL3300" s="10"/>
      <c r="BM3300" s="10"/>
      <c r="BN3300" s="10"/>
      <c r="BO3300" s="10"/>
      <c r="BP3300" s="10"/>
      <c r="BQ3300" s="10"/>
      <c r="BR3300" s="10"/>
      <c r="BU3300" s="66"/>
    </row>
    <row r="3301" spans="22:73" s="6" customFormat="1" x14ac:dyDescent="0.3">
      <c r="V3301" s="21"/>
      <c r="W3301" s="22"/>
      <c r="X3301" s="22"/>
      <c r="Y3301" s="22"/>
      <c r="Z3301" s="22"/>
      <c r="AA3301" s="22"/>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10"/>
      <c r="AY3301" s="10"/>
      <c r="AZ3301" s="10"/>
      <c r="BC3301" s="10"/>
      <c r="BD3301" s="10"/>
      <c r="BE3301" s="10"/>
      <c r="BF3301" s="10"/>
      <c r="BG3301" s="10"/>
      <c r="BH3301" s="10"/>
      <c r="BI3301" s="10"/>
      <c r="BL3301" s="10"/>
      <c r="BM3301" s="10"/>
      <c r="BN3301" s="10"/>
      <c r="BO3301" s="10"/>
      <c r="BP3301" s="10"/>
      <c r="BQ3301" s="10"/>
      <c r="BR3301" s="10"/>
      <c r="BU3301" s="66"/>
    </row>
    <row r="3302" spans="22:73" s="6" customFormat="1" x14ac:dyDescent="0.3">
      <c r="V3302" s="21"/>
      <c r="W3302" s="22"/>
      <c r="X3302" s="22"/>
      <c r="Y3302" s="22"/>
      <c r="Z3302" s="22"/>
      <c r="AA3302" s="22"/>
      <c r="AB3302" s="10"/>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c r="AW3302" s="10"/>
      <c r="AX3302" s="10"/>
      <c r="AY3302" s="10"/>
      <c r="AZ3302" s="10"/>
      <c r="BC3302" s="10"/>
      <c r="BD3302" s="10"/>
      <c r="BE3302" s="10"/>
      <c r="BF3302" s="10"/>
      <c r="BG3302" s="10"/>
      <c r="BH3302" s="10"/>
      <c r="BI3302" s="10"/>
      <c r="BL3302" s="10"/>
      <c r="BM3302" s="10"/>
      <c r="BN3302" s="10"/>
      <c r="BO3302" s="10"/>
      <c r="BP3302" s="10"/>
      <c r="BQ3302" s="10"/>
      <c r="BR3302" s="10"/>
      <c r="BU3302" s="66"/>
    </row>
    <row r="3303" spans="22:73" s="6" customFormat="1" x14ac:dyDescent="0.3">
      <c r="V3303" s="21"/>
      <c r="W3303" s="22"/>
      <c r="X3303" s="22"/>
      <c r="Y3303" s="22"/>
      <c r="Z3303" s="22"/>
      <c r="AA3303" s="22"/>
      <c r="AB3303" s="10"/>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c r="AW3303" s="10"/>
      <c r="AX3303" s="10"/>
      <c r="AY3303" s="10"/>
      <c r="AZ3303" s="10"/>
      <c r="BC3303" s="10"/>
      <c r="BD3303" s="10"/>
      <c r="BE3303" s="10"/>
      <c r="BF3303" s="10"/>
      <c r="BG3303" s="10"/>
      <c r="BH3303" s="10"/>
      <c r="BI3303" s="10"/>
      <c r="BL3303" s="10"/>
      <c r="BM3303" s="10"/>
      <c r="BN3303" s="10"/>
      <c r="BO3303" s="10"/>
      <c r="BP3303" s="10"/>
      <c r="BQ3303" s="10"/>
      <c r="BR3303" s="10"/>
      <c r="BU3303" s="66"/>
    </row>
    <row r="3304" spans="22:73" s="6" customFormat="1" x14ac:dyDescent="0.3">
      <c r="V3304" s="21"/>
      <c r="W3304" s="22"/>
      <c r="X3304" s="22"/>
      <c r="Y3304" s="22"/>
      <c r="Z3304" s="22"/>
      <c r="AA3304" s="22"/>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AY3304" s="10"/>
      <c r="AZ3304" s="10"/>
      <c r="BC3304" s="10"/>
      <c r="BD3304" s="10"/>
      <c r="BE3304" s="10"/>
      <c r="BF3304" s="10"/>
      <c r="BG3304" s="10"/>
      <c r="BH3304" s="10"/>
      <c r="BI3304" s="10"/>
      <c r="BL3304" s="10"/>
      <c r="BM3304" s="10"/>
      <c r="BN3304" s="10"/>
      <c r="BO3304" s="10"/>
      <c r="BP3304" s="10"/>
      <c r="BQ3304" s="10"/>
      <c r="BR3304" s="10"/>
      <c r="BU3304" s="66"/>
    </row>
    <row r="3305" spans="22:73" s="6" customFormat="1" x14ac:dyDescent="0.3">
      <c r="V3305" s="21"/>
      <c r="W3305" s="22"/>
      <c r="X3305" s="22"/>
      <c r="Y3305" s="22"/>
      <c r="Z3305" s="22"/>
      <c r="AA3305" s="22"/>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AY3305" s="10"/>
      <c r="AZ3305" s="10"/>
      <c r="BC3305" s="10"/>
      <c r="BD3305" s="10"/>
      <c r="BE3305" s="10"/>
      <c r="BF3305" s="10"/>
      <c r="BG3305" s="10"/>
      <c r="BH3305" s="10"/>
      <c r="BI3305" s="10"/>
      <c r="BL3305" s="10"/>
      <c r="BM3305" s="10"/>
      <c r="BN3305" s="10"/>
      <c r="BO3305" s="10"/>
      <c r="BP3305" s="10"/>
      <c r="BQ3305" s="10"/>
      <c r="BR3305" s="10"/>
      <c r="BU3305" s="66"/>
    </row>
    <row r="3306" spans="22:73" s="6" customFormat="1" x14ac:dyDescent="0.3">
      <c r="V3306" s="21"/>
      <c r="W3306" s="22"/>
      <c r="X3306" s="22"/>
      <c r="Y3306" s="22"/>
      <c r="Z3306" s="22"/>
      <c r="AA3306" s="22"/>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c r="AY3306" s="10"/>
      <c r="AZ3306" s="10"/>
      <c r="BC3306" s="10"/>
      <c r="BD3306" s="10"/>
      <c r="BE3306" s="10"/>
      <c r="BF3306" s="10"/>
      <c r="BG3306" s="10"/>
      <c r="BH3306" s="10"/>
      <c r="BI3306" s="10"/>
      <c r="BL3306" s="10"/>
      <c r="BM3306" s="10"/>
      <c r="BN3306" s="10"/>
      <c r="BO3306" s="10"/>
      <c r="BP3306" s="10"/>
      <c r="BQ3306" s="10"/>
      <c r="BR3306" s="10"/>
      <c r="BU3306" s="66"/>
    </row>
    <row r="3307" spans="22:73" s="6" customFormat="1" x14ac:dyDescent="0.3">
      <c r="V3307" s="21"/>
      <c r="W3307" s="22"/>
      <c r="X3307" s="22"/>
      <c r="Y3307" s="22"/>
      <c r="Z3307" s="22"/>
      <c r="AA3307" s="22"/>
      <c r="AB3307" s="10"/>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10"/>
      <c r="AY3307" s="10"/>
      <c r="AZ3307" s="10"/>
      <c r="BC3307" s="10"/>
      <c r="BD3307" s="10"/>
      <c r="BE3307" s="10"/>
      <c r="BF3307" s="10"/>
      <c r="BG3307" s="10"/>
      <c r="BH3307" s="10"/>
      <c r="BI3307" s="10"/>
      <c r="BL3307" s="10"/>
      <c r="BM3307" s="10"/>
      <c r="BN3307" s="10"/>
      <c r="BO3307" s="10"/>
      <c r="BP3307" s="10"/>
      <c r="BQ3307" s="10"/>
      <c r="BR3307" s="10"/>
      <c r="BU3307" s="66"/>
    </row>
    <row r="3308" spans="22:73" s="6" customFormat="1" x14ac:dyDescent="0.3">
      <c r="V3308" s="21"/>
      <c r="W3308" s="22"/>
      <c r="X3308" s="22"/>
      <c r="Y3308" s="22"/>
      <c r="Z3308" s="22"/>
      <c r="AA3308" s="22"/>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AY3308" s="10"/>
      <c r="AZ3308" s="10"/>
      <c r="BC3308" s="10"/>
      <c r="BD3308" s="10"/>
      <c r="BE3308" s="10"/>
      <c r="BF3308" s="10"/>
      <c r="BG3308" s="10"/>
      <c r="BH3308" s="10"/>
      <c r="BI3308" s="10"/>
      <c r="BL3308" s="10"/>
      <c r="BM3308" s="10"/>
      <c r="BN3308" s="10"/>
      <c r="BO3308" s="10"/>
      <c r="BP3308" s="10"/>
      <c r="BQ3308" s="10"/>
      <c r="BR3308" s="10"/>
      <c r="BU3308" s="66"/>
    </row>
    <row r="3309" spans="22:73" s="6" customFormat="1" x14ac:dyDescent="0.3">
      <c r="V3309" s="21"/>
      <c r="W3309" s="22"/>
      <c r="X3309" s="22"/>
      <c r="Y3309" s="22"/>
      <c r="Z3309" s="22"/>
      <c r="AA3309" s="22"/>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c r="AY3309" s="10"/>
      <c r="AZ3309" s="10"/>
      <c r="BC3309" s="10"/>
      <c r="BD3309" s="10"/>
      <c r="BE3309" s="10"/>
      <c r="BF3309" s="10"/>
      <c r="BG3309" s="10"/>
      <c r="BH3309" s="10"/>
      <c r="BI3309" s="10"/>
      <c r="BL3309" s="10"/>
      <c r="BM3309" s="10"/>
      <c r="BN3309" s="10"/>
      <c r="BO3309" s="10"/>
      <c r="BP3309" s="10"/>
      <c r="BQ3309" s="10"/>
      <c r="BR3309" s="10"/>
      <c r="BU3309" s="66"/>
    </row>
    <row r="3310" spans="22:73" s="6" customFormat="1" x14ac:dyDescent="0.3">
      <c r="V3310" s="21"/>
      <c r="W3310" s="22"/>
      <c r="X3310" s="22"/>
      <c r="Y3310" s="22"/>
      <c r="Z3310" s="22"/>
      <c r="AA3310" s="22"/>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10"/>
      <c r="AY3310" s="10"/>
      <c r="AZ3310" s="10"/>
      <c r="BC3310" s="10"/>
      <c r="BD3310" s="10"/>
      <c r="BE3310" s="10"/>
      <c r="BF3310" s="10"/>
      <c r="BG3310" s="10"/>
      <c r="BH3310" s="10"/>
      <c r="BI3310" s="10"/>
      <c r="BL3310" s="10"/>
      <c r="BM3310" s="10"/>
      <c r="BN3310" s="10"/>
      <c r="BO3310" s="10"/>
      <c r="BP3310" s="10"/>
      <c r="BQ3310" s="10"/>
      <c r="BR3310" s="10"/>
      <c r="BU3310" s="66"/>
    </row>
    <row r="3311" spans="22:73" s="6" customFormat="1" x14ac:dyDescent="0.3">
      <c r="V3311" s="21"/>
      <c r="W3311" s="22"/>
      <c r="X3311" s="22"/>
      <c r="Y3311" s="22"/>
      <c r="Z3311" s="22"/>
      <c r="AA3311" s="22"/>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AY3311" s="10"/>
      <c r="AZ3311" s="10"/>
      <c r="BC3311" s="10"/>
      <c r="BD3311" s="10"/>
      <c r="BE3311" s="10"/>
      <c r="BF3311" s="10"/>
      <c r="BG3311" s="10"/>
      <c r="BH3311" s="10"/>
      <c r="BI3311" s="10"/>
      <c r="BL3311" s="10"/>
      <c r="BM3311" s="10"/>
      <c r="BN3311" s="10"/>
      <c r="BO3311" s="10"/>
      <c r="BP3311" s="10"/>
      <c r="BQ3311" s="10"/>
      <c r="BR3311" s="10"/>
      <c r="BU3311" s="66"/>
    </row>
    <row r="3312" spans="22:73" s="6" customFormat="1" x14ac:dyDescent="0.3">
      <c r="V3312" s="21"/>
      <c r="W3312" s="22"/>
      <c r="X3312" s="22"/>
      <c r="Y3312" s="22"/>
      <c r="Z3312" s="22"/>
      <c r="AA3312" s="22"/>
      <c r="AB3312" s="10"/>
      <c r="AC3312" s="10"/>
      <c r="AD3312" s="10"/>
      <c r="AE3312" s="10"/>
      <c r="AF3312" s="10"/>
      <c r="AG3312" s="10"/>
      <c r="AH3312" s="10"/>
      <c r="AI3312" s="10"/>
      <c r="AJ3312" s="10"/>
      <c r="AK3312" s="10"/>
      <c r="AL3312" s="10"/>
      <c r="AM3312" s="10"/>
      <c r="AN3312" s="10"/>
      <c r="AO3312" s="10"/>
      <c r="AP3312" s="10"/>
      <c r="AQ3312" s="10"/>
      <c r="AR3312" s="10"/>
      <c r="AS3312" s="10"/>
      <c r="AT3312" s="10"/>
      <c r="AU3312" s="10"/>
      <c r="AV3312" s="10"/>
      <c r="AW3312" s="10"/>
      <c r="AX3312" s="10"/>
      <c r="AY3312" s="10"/>
      <c r="AZ3312" s="10"/>
      <c r="BC3312" s="10"/>
      <c r="BD3312" s="10"/>
      <c r="BE3312" s="10"/>
      <c r="BF3312" s="10"/>
      <c r="BG3312" s="10"/>
      <c r="BH3312" s="10"/>
      <c r="BI3312" s="10"/>
      <c r="BL3312" s="10"/>
      <c r="BM3312" s="10"/>
      <c r="BN3312" s="10"/>
      <c r="BO3312" s="10"/>
      <c r="BP3312" s="10"/>
      <c r="BQ3312" s="10"/>
      <c r="BR3312" s="10"/>
      <c r="BU3312" s="66"/>
    </row>
    <row r="3313" spans="22:73" s="6" customFormat="1" x14ac:dyDescent="0.3">
      <c r="V3313" s="21"/>
      <c r="W3313" s="22"/>
      <c r="X3313" s="22"/>
      <c r="Y3313" s="22"/>
      <c r="Z3313" s="22"/>
      <c r="AA3313" s="22"/>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AY3313" s="10"/>
      <c r="AZ3313" s="10"/>
      <c r="BC3313" s="10"/>
      <c r="BD3313" s="10"/>
      <c r="BE3313" s="10"/>
      <c r="BF3313" s="10"/>
      <c r="BG3313" s="10"/>
      <c r="BH3313" s="10"/>
      <c r="BI3313" s="10"/>
      <c r="BL3313" s="10"/>
      <c r="BM3313" s="10"/>
      <c r="BN3313" s="10"/>
      <c r="BO3313" s="10"/>
      <c r="BP3313" s="10"/>
      <c r="BQ3313" s="10"/>
      <c r="BR3313" s="10"/>
      <c r="BU3313" s="66"/>
    </row>
    <row r="3314" spans="22:73" s="6" customFormat="1" x14ac:dyDescent="0.3">
      <c r="V3314" s="21"/>
      <c r="W3314" s="22"/>
      <c r="X3314" s="22"/>
      <c r="Y3314" s="22"/>
      <c r="Z3314" s="22"/>
      <c r="AA3314" s="22"/>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AY3314" s="10"/>
      <c r="AZ3314" s="10"/>
      <c r="BC3314" s="10"/>
      <c r="BD3314" s="10"/>
      <c r="BE3314" s="10"/>
      <c r="BF3314" s="10"/>
      <c r="BG3314" s="10"/>
      <c r="BH3314" s="10"/>
      <c r="BI3314" s="10"/>
      <c r="BL3314" s="10"/>
      <c r="BM3314" s="10"/>
      <c r="BN3314" s="10"/>
      <c r="BO3314" s="10"/>
      <c r="BP3314" s="10"/>
      <c r="BQ3314" s="10"/>
      <c r="BR3314" s="10"/>
      <c r="BU3314" s="66"/>
    </row>
    <row r="3315" spans="22:73" s="6" customFormat="1" x14ac:dyDescent="0.3">
      <c r="V3315" s="21"/>
      <c r="W3315" s="22"/>
      <c r="X3315" s="22"/>
      <c r="Y3315" s="22"/>
      <c r="Z3315" s="22"/>
      <c r="AA3315" s="22"/>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AY3315" s="10"/>
      <c r="AZ3315" s="10"/>
      <c r="BC3315" s="10"/>
      <c r="BD3315" s="10"/>
      <c r="BE3315" s="10"/>
      <c r="BF3315" s="10"/>
      <c r="BG3315" s="10"/>
      <c r="BH3315" s="10"/>
      <c r="BI3315" s="10"/>
      <c r="BL3315" s="10"/>
      <c r="BM3315" s="10"/>
      <c r="BN3315" s="10"/>
      <c r="BO3315" s="10"/>
      <c r="BP3315" s="10"/>
      <c r="BQ3315" s="10"/>
      <c r="BR3315" s="10"/>
      <c r="BU3315" s="66"/>
    </row>
    <row r="3316" spans="22:73" s="6" customFormat="1" x14ac:dyDescent="0.3">
      <c r="V3316" s="21"/>
      <c r="W3316" s="22"/>
      <c r="X3316" s="22"/>
      <c r="Y3316" s="22"/>
      <c r="Z3316" s="22"/>
      <c r="AA3316" s="22"/>
      <c r="AB3316" s="10"/>
      <c r="AC3316" s="10"/>
      <c r="AD3316" s="10"/>
      <c r="AE3316" s="10"/>
      <c r="AF3316" s="10"/>
      <c r="AG3316" s="10"/>
      <c r="AH3316" s="10"/>
      <c r="AI3316" s="10"/>
      <c r="AJ3316" s="10"/>
      <c r="AK3316" s="10"/>
      <c r="AL3316" s="10"/>
      <c r="AM3316" s="10"/>
      <c r="AN3316" s="10"/>
      <c r="AO3316" s="10"/>
      <c r="AP3316" s="10"/>
      <c r="AQ3316" s="10"/>
      <c r="AR3316" s="10"/>
      <c r="AS3316" s="10"/>
      <c r="AT3316" s="10"/>
      <c r="AU3316" s="10"/>
      <c r="AV3316" s="10"/>
      <c r="AW3316" s="10"/>
      <c r="AX3316" s="10"/>
      <c r="AY3316" s="10"/>
      <c r="AZ3316" s="10"/>
      <c r="BC3316" s="10"/>
      <c r="BD3316" s="10"/>
      <c r="BE3316" s="10"/>
      <c r="BF3316" s="10"/>
      <c r="BG3316" s="10"/>
      <c r="BH3316" s="10"/>
      <c r="BI3316" s="10"/>
      <c r="BL3316" s="10"/>
      <c r="BM3316" s="10"/>
      <c r="BN3316" s="10"/>
      <c r="BO3316" s="10"/>
      <c r="BP3316" s="10"/>
      <c r="BQ3316" s="10"/>
      <c r="BR3316" s="10"/>
      <c r="BU3316" s="66"/>
    </row>
    <row r="3317" spans="22:73" s="6" customFormat="1" x14ac:dyDescent="0.3">
      <c r="V3317" s="21"/>
      <c r="W3317" s="22"/>
      <c r="X3317" s="22"/>
      <c r="Y3317" s="22"/>
      <c r="Z3317" s="22"/>
      <c r="AA3317" s="22"/>
      <c r="AB3317" s="10"/>
      <c r="AC3317" s="10"/>
      <c r="AD3317" s="10"/>
      <c r="AE3317" s="10"/>
      <c r="AF3317" s="10"/>
      <c r="AG3317" s="10"/>
      <c r="AH3317" s="10"/>
      <c r="AI3317" s="10"/>
      <c r="AJ3317" s="10"/>
      <c r="AK3317" s="10"/>
      <c r="AL3317" s="10"/>
      <c r="AM3317" s="10"/>
      <c r="AN3317" s="10"/>
      <c r="AO3317" s="10"/>
      <c r="AP3317" s="10"/>
      <c r="AQ3317" s="10"/>
      <c r="AR3317" s="10"/>
      <c r="AS3317" s="10"/>
      <c r="AT3317" s="10"/>
      <c r="AU3317" s="10"/>
      <c r="AV3317" s="10"/>
      <c r="AW3317" s="10"/>
      <c r="AX3317" s="10"/>
      <c r="AY3317" s="10"/>
      <c r="AZ3317" s="10"/>
      <c r="BC3317" s="10"/>
      <c r="BD3317" s="10"/>
      <c r="BE3317" s="10"/>
      <c r="BF3317" s="10"/>
      <c r="BG3317" s="10"/>
      <c r="BH3317" s="10"/>
      <c r="BI3317" s="10"/>
      <c r="BL3317" s="10"/>
      <c r="BM3317" s="10"/>
      <c r="BN3317" s="10"/>
      <c r="BO3317" s="10"/>
      <c r="BP3317" s="10"/>
      <c r="BQ3317" s="10"/>
      <c r="BR3317" s="10"/>
      <c r="BU3317" s="66"/>
    </row>
    <row r="3318" spans="22:73" s="6" customFormat="1" x14ac:dyDescent="0.3">
      <c r="V3318" s="21"/>
      <c r="W3318" s="22"/>
      <c r="X3318" s="22"/>
      <c r="Y3318" s="22"/>
      <c r="Z3318" s="22"/>
      <c r="AA3318" s="22"/>
      <c r="AB3318" s="10"/>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AY3318" s="10"/>
      <c r="AZ3318" s="10"/>
      <c r="BC3318" s="10"/>
      <c r="BD3318" s="10"/>
      <c r="BE3318" s="10"/>
      <c r="BF3318" s="10"/>
      <c r="BG3318" s="10"/>
      <c r="BH3318" s="10"/>
      <c r="BI3318" s="10"/>
      <c r="BL3318" s="10"/>
      <c r="BM3318" s="10"/>
      <c r="BN3318" s="10"/>
      <c r="BO3318" s="10"/>
      <c r="BP3318" s="10"/>
      <c r="BQ3318" s="10"/>
      <c r="BR3318" s="10"/>
      <c r="BU3318" s="66"/>
    </row>
    <row r="3319" spans="22:73" s="6" customFormat="1" x14ac:dyDescent="0.3">
      <c r="V3319" s="21"/>
      <c r="W3319" s="22"/>
      <c r="X3319" s="22"/>
      <c r="Y3319" s="22"/>
      <c r="Z3319" s="22"/>
      <c r="AA3319" s="22"/>
      <c r="AB3319" s="10"/>
      <c r="AC3319" s="10"/>
      <c r="AD3319" s="10"/>
      <c r="AE3319" s="10"/>
      <c r="AF3319" s="10"/>
      <c r="AG3319" s="10"/>
      <c r="AH3319" s="10"/>
      <c r="AI3319" s="10"/>
      <c r="AJ3319" s="10"/>
      <c r="AK3319" s="10"/>
      <c r="AL3319" s="10"/>
      <c r="AM3319" s="10"/>
      <c r="AN3319" s="10"/>
      <c r="AO3319" s="10"/>
      <c r="AP3319" s="10"/>
      <c r="AQ3319" s="10"/>
      <c r="AR3319" s="10"/>
      <c r="AS3319" s="10"/>
      <c r="AT3319" s="10"/>
      <c r="AU3319" s="10"/>
      <c r="AV3319" s="10"/>
      <c r="AW3319" s="10"/>
      <c r="AX3319" s="10"/>
      <c r="AY3319" s="10"/>
      <c r="AZ3319" s="10"/>
      <c r="BC3319" s="10"/>
      <c r="BD3319" s="10"/>
      <c r="BE3319" s="10"/>
      <c r="BF3319" s="10"/>
      <c r="BG3319" s="10"/>
      <c r="BH3319" s="10"/>
      <c r="BI3319" s="10"/>
      <c r="BL3319" s="10"/>
      <c r="BM3319" s="10"/>
      <c r="BN3319" s="10"/>
      <c r="BO3319" s="10"/>
      <c r="BP3319" s="10"/>
      <c r="BQ3319" s="10"/>
      <c r="BR3319" s="10"/>
      <c r="BU3319" s="66"/>
    </row>
    <row r="3320" spans="22:73" s="6" customFormat="1" x14ac:dyDescent="0.3">
      <c r="V3320" s="21"/>
      <c r="W3320" s="22"/>
      <c r="X3320" s="22"/>
      <c r="Y3320" s="22"/>
      <c r="Z3320" s="22"/>
      <c r="AA3320" s="22"/>
      <c r="AB3320" s="10"/>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AY3320" s="10"/>
      <c r="AZ3320" s="10"/>
      <c r="BC3320" s="10"/>
      <c r="BD3320" s="10"/>
      <c r="BE3320" s="10"/>
      <c r="BF3320" s="10"/>
      <c r="BG3320" s="10"/>
      <c r="BH3320" s="10"/>
      <c r="BI3320" s="10"/>
      <c r="BL3320" s="10"/>
      <c r="BM3320" s="10"/>
      <c r="BN3320" s="10"/>
      <c r="BO3320" s="10"/>
      <c r="BP3320" s="10"/>
      <c r="BQ3320" s="10"/>
      <c r="BR3320" s="10"/>
      <c r="BU3320" s="66"/>
    </row>
    <row r="3321" spans="22:73" s="6" customFormat="1" x14ac:dyDescent="0.3">
      <c r="V3321" s="21"/>
      <c r="W3321" s="22"/>
      <c r="X3321" s="22"/>
      <c r="Y3321" s="22"/>
      <c r="Z3321" s="22"/>
      <c r="AA3321" s="22"/>
      <c r="AB3321" s="10"/>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c r="AW3321" s="10"/>
      <c r="AX3321" s="10"/>
      <c r="AY3321" s="10"/>
      <c r="AZ3321" s="10"/>
      <c r="BC3321" s="10"/>
      <c r="BD3321" s="10"/>
      <c r="BE3321" s="10"/>
      <c r="BF3321" s="10"/>
      <c r="BG3321" s="10"/>
      <c r="BH3321" s="10"/>
      <c r="BI3321" s="10"/>
      <c r="BL3321" s="10"/>
      <c r="BM3321" s="10"/>
      <c r="BN3321" s="10"/>
      <c r="BO3321" s="10"/>
      <c r="BP3321" s="10"/>
      <c r="BQ3321" s="10"/>
      <c r="BR3321" s="10"/>
      <c r="BU3321" s="66"/>
    </row>
    <row r="3322" spans="22:73" s="6" customFormat="1" x14ac:dyDescent="0.3">
      <c r="V3322" s="21"/>
      <c r="W3322" s="22"/>
      <c r="X3322" s="22"/>
      <c r="Y3322" s="22"/>
      <c r="Z3322" s="22"/>
      <c r="AA3322" s="22"/>
      <c r="AB3322" s="10"/>
      <c r="AC3322" s="10"/>
      <c r="AD3322" s="10"/>
      <c r="AE3322" s="10"/>
      <c r="AF3322" s="10"/>
      <c r="AG3322" s="10"/>
      <c r="AH3322" s="10"/>
      <c r="AI3322" s="10"/>
      <c r="AJ3322" s="10"/>
      <c r="AK3322" s="10"/>
      <c r="AL3322" s="10"/>
      <c r="AM3322" s="10"/>
      <c r="AN3322" s="10"/>
      <c r="AO3322" s="10"/>
      <c r="AP3322" s="10"/>
      <c r="AQ3322" s="10"/>
      <c r="AR3322" s="10"/>
      <c r="AS3322" s="10"/>
      <c r="AT3322" s="10"/>
      <c r="AU3322" s="10"/>
      <c r="AV3322" s="10"/>
      <c r="AW3322" s="10"/>
      <c r="AX3322" s="10"/>
      <c r="AY3322" s="10"/>
      <c r="AZ3322" s="10"/>
      <c r="BC3322" s="10"/>
      <c r="BD3322" s="10"/>
      <c r="BE3322" s="10"/>
      <c r="BF3322" s="10"/>
      <c r="BG3322" s="10"/>
      <c r="BH3322" s="10"/>
      <c r="BI3322" s="10"/>
      <c r="BL3322" s="10"/>
      <c r="BM3322" s="10"/>
      <c r="BN3322" s="10"/>
      <c r="BO3322" s="10"/>
      <c r="BP3322" s="10"/>
      <c r="BQ3322" s="10"/>
      <c r="BR3322" s="10"/>
      <c r="BU3322" s="66"/>
    </row>
    <row r="3323" spans="22:73" s="6" customFormat="1" x14ac:dyDescent="0.3">
      <c r="V3323" s="21"/>
      <c r="W3323" s="22"/>
      <c r="X3323" s="22"/>
      <c r="Y3323" s="22"/>
      <c r="Z3323" s="22"/>
      <c r="AA3323" s="22"/>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AY3323" s="10"/>
      <c r="AZ3323" s="10"/>
      <c r="BC3323" s="10"/>
      <c r="BD3323" s="10"/>
      <c r="BE3323" s="10"/>
      <c r="BF3323" s="10"/>
      <c r="BG3323" s="10"/>
      <c r="BH3323" s="10"/>
      <c r="BI3323" s="10"/>
      <c r="BL3323" s="10"/>
      <c r="BM3323" s="10"/>
      <c r="BN3323" s="10"/>
      <c r="BO3323" s="10"/>
      <c r="BP3323" s="10"/>
      <c r="BQ3323" s="10"/>
      <c r="BR3323" s="10"/>
      <c r="BU3323" s="66"/>
    </row>
    <row r="3324" spans="22:73" s="6" customFormat="1" x14ac:dyDescent="0.3">
      <c r="V3324" s="21"/>
      <c r="W3324" s="22"/>
      <c r="X3324" s="22"/>
      <c r="Y3324" s="22"/>
      <c r="Z3324" s="22"/>
      <c r="AA3324" s="22"/>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c r="AY3324" s="10"/>
      <c r="AZ3324" s="10"/>
      <c r="BC3324" s="10"/>
      <c r="BD3324" s="10"/>
      <c r="BE3324" s="10"/>
      <c r="BF3324" s="10"/>
      <c r="BG3324" s="10"/>
      <c r="BH3324" s="10"/>
      <c r="BI3324" s="10"/>
      <c r="BL3324" s="10"/>
      <c r="BM3324" s="10"/>
      <c r="BN3324" s="10"/>
      <c r="BO3324" s="10"/>
      <c r="BP3324" s="10"/>
      <c r="BQ3324" s="10"/>
      <c r="BR3324" s="10"/>
      <c r="BU3324" s="66"/>
    </row>
    <row r="3325" spans="22:73" s="6" customFormat="1" x14ac:dyDescent="0.3">
      <c r="V3325" s="21"/>
      <c r="W3325" s="22"/>
      <c r="X3325" s="22"/>
      <c r="Y3325" s="22"/>
      <c r="Z3325" s="22"/>
      <c r="AA3325" s="22"/>
      <c r="AB3325" s="10"/>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10"/>
      <c r="AY3325" s="10"/>
      <c r="AZ3325" s="10"/>
      <c r="BC3325" s="10"/>
      <c r="BD3325" s="10"/>
      <c r="BE3325" s="10"/>
      <c r="BF3325" s="10"/>
      <c r="BG3325" s="10"/>
      <c r="BH3325" s="10"/>
      <c r="BI3325" s="10"/>
      <c r="BL3325" s="10"/>
      <c r="BM3325" s="10"/>
      <c r="BN3325" s="10"/>
      <c r="BO3325" s="10"/>
      <c r="BP3325" s="10"/>
      <c r="BQ3325" s="10"/>
      <c r="BR3325" s="10"/>
      <c r="BU3325" s="66"/>
    </row>
    <row r="3326" spans="22:73" s="6" customFormat="1" x14ac:dyDescent="0.3">
      <c r="V3326" s="21"/>
      <c r="W3326" s="22"/>
      <c r="X3326" s="22"/>
      <c r="Y3326" s="22"/>
      <c r="Z3326" s="22"/>
      <c r="AA3326" s="22"/>
      <c r="AB3326" s="10"/>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c r="AY3326" s="10"/>
      <c r="AZ3326" s="10"/>
      <c r="BC3326" s="10"/>
      <c r="BD3326" s="10"/>
      <c r="BE3326" s="10"/>
      <c r="BF3326" s="10"/>
      <c r="BG3326" s="10"/>
      <c r="BH3326" s="10"/>
      <c r="BI3326" s="10"/>
      <c r="BL3326" s="10"/>
      <c r="BM3326" s="10"/>
      <c r="BN3326" s="10"/>
      <c r="BO3326" s="10"/>
      <c r="BP3326" s="10"/>
      <c r="BQ3326" s="10"/>
      <c r="BR3326" s="10"/>
      <c r="BU3326" s="66"/>
    </row>
    <row r="3327" spans="22:73" s="6" customFormat="1" x14ac:dyDescent="0.3">
      <c r="V3327" s="21"/>
      <c r="W3327" s="22"/>
      <c r="X3327" s="22"/>
      <c r="Y3327" s="22"/>
      <c r="Z3327" s="22"/>
      <c r="AA3327" s="22"/>
      <c r="AB3327" s="10"/>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10"/>
      <c r="AY3327" s="10"/>
      <c r="AZ3327" s="10"/>
      <c r="BC3327" s="10"/>
      <c r="BD3327" s="10"/>
      <c r="BE3327" s="10"/>
      <c r="BF3327" s="10"/>
      <c r="BG3327" s="10"/>
      <c r="BH3327" s="10"/>
      <c r="BI3327" s="10"/>
      <c r="BL3327" s="10"/>
      <c r="BM3327" s="10"/>
      <c r="BN3327" s="10"/>
      <c r="BO3327" s="10"/>
      <c r="BP3327" s="10"/>
      <c r="BQ3327" s="10"/>
      <c r="BR3327" s="10"/>
      <c r="BU3327" s="66"/>
    </row>
    <row r="3328" spans="22:73" s="6" customFormat="1" x14ac:dyDescent="0.3">
      <c r="V3328" s="21"/>
      <c r="W3328" s="22"/>
      <c r="X3328" s="22"/>
      <c r="Y3328" s="22"/>
      <c r="Z3328" s="22"/>
      <c r="AA3328" s="22"/>
      <c r="AB3328" s="10"/>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10"/>
      <c r="AY3328" s="10"/>
      <c r="AZ3328" s="10"/>
      <c r="BC3328" s="10"/>
      <c r="BD3328" s="10"/>
      <c r="BE3328" s="10"/>
      <c r="BF3328" s="10"/>
      <c r="BG3328" s="10"/>
      <c r="BH3328" s="10"/>
      <c r="BI3328" s="10"/>
      <c r="BL3328" s="10"/>
      <c r="BM3328" s="10"/>
      <c r="BN3328" s="10"/>
      <c r="BO3328" s="10"/>
      <c r="BP3328" s="10"/>
      <c r="BQ3328" s="10"/>
      <c r="BR3328" s="10"/>
      <c r="BU3328" s="66"/>
    </row>
    <row r="3329" spans="22:73" s="6" customFormat="1" x14ac:dyDescent="0.3">
      <c r="V3329" s="21"/>
      <c r="W3329" s="22"/>
      <c r="X3329" s="22"/>
      <c r="Y3329" s="22"/>
      <c r="Z3329" s="22"/>
      <c r="AA3329" s="22"/>
      <c r="AB3329" s="10"/>
      <c r="AC3329" s="10"/>
      <c r="AD3329" s="10"/>
      <c r="AE3329" s="10"/>
      <c r="AF3329" s="10"/>
      <c r="AG3329" s="10"/>
      <c r="AH3329" s="10"/>
      <c r="AI3329" s="10"/>
      <c r="AJ3329" s="10"/>
      <c r="AK3329" s="10"/>
      <c r="AL3329" s="10"/>
      <c r="AM3329" s="10"/>
      <c r="AN3329" s="10"/>
      <c r="AO3329" s="10"/>
      <c r="AP3329" s="10"/>
      <c r="AQ3329" s="10"/>
      <c r="AR3329" s="10"/>
      <c r="AS3329" s="10"/>
      <c r="AT3329" s="10"/>
      <c r="AU3329" s="10"/>
      <c r="AV3329" s="10"/>
      <c r="AW3329" s="10"/>
      <c r="AX3329" s="10"/>
      <c r="AY3329" s="10"/>
      <c r="AZ3329" s="10"/>
      <c r="BC3329" s="10"/>
      <c r="BD3329" s="10"/>
      <c r="BE3329" s="10"/>
      <c r="BF3329" s="10"/>
      <c r="BG3329" s="10"/>
      <c r="BH3329" s="10"/>
      <c r="BI3329" s="10"/>
      <c r="BL3329" s="10"/>
      <c r="BM3329" s="10"/>
      <c r="BN3329" s="10"/>
      <c r="BO3329" s="10"/>
      <c r="BP3329" s="10"/>
      <c r="BQ3329" s="10"/>
      <c r="BR3329" s="10"/>
      <c r="BU3329" s="66"/>
    </row>
    <row r="3330" spans="22:73" s="6" customFormat="1" x14ac:dyDescent="0.3">
      <c r="V3330" s="21"/>
      <c r="W3330" s="22"/>
      <c r="X3330" s="22"/>
      <c r="Y3330" s="22"/>
      <c r="Z3330" s="22"/>
      <c r="AA3330" s="22"/>
      <c r="AB3330" s="10"/>
      <c r="AC3330" s="10"/>
      <c r="AD3330" s="10"/>
      <c r="AE3330" s="10"/>
      <c r="AF3330" s="10"/>
      <c r="AG3330" s="10"/>
      <c r="AH3330" s="10"/>
      <c r="AI3330" s="10"/>
      <c r="AJ3330" s="10"/>
      <c r="AK3330" s="10"/>
      <c r="AL3330" s="10"/>
      <c r="AM3330" s="10"/>
      <c r="AN3330" s="10"/>
      <c r="AO3330" s="10"/>
      <c r="AP3330" s="10"/>
      <c r="AQ3330" s="10"/>
      <c r="AR3330" s="10"/>
      <c r="AS3330" s="10"/>
      <c r="AT3330" s="10"/>
      <c r="AU3330" s="10"/>
      <c r="AV3330" s="10"/>
      <c r="AW3330" s="10"/>
      <c r="AX3330" s="10"/>
      <c r="AY3330" s="10"/>
      <c r="AZ3330" s="10"/>
      <c r="BC3330" s="10"/>
      <c r="BD3330" s="10"/>
      <c r="BE3330" s="10"/>
      <c r="BF3330" s="10"/>
      <c r="BG3330" s="10"/>
      <c r="BH3330" s="10"/>
      <c r="BI3330" s="10"/>
      <c r="BL3330" s="10"/>
      <c r="BM3330" s="10"/>
      <c r="BN3330" s="10"/>
      <c r="BO3330" s="10"/>
      <c r="BP3330" s="10"/>
      <c r="BQ3330" s="10"/>
      <c r="BR3330" s="10"/>
      <c r="BU3330" s="66"/>
    </row>
    <row r="3331" spans="22:73" s="6" customFormat="1" x14ac:dyDescent="0.3">
      <c r="V3331" s="21"/>
      <c r="W3331" s="22"/>
      <c r="X3331" s="22"/>
      <c r="Y3331" s="22"/>
      <c r="Z3331" s="22"/>
      <c r="AA3331" s="22"/>
      <c r="AB3331" s="10"/>
      <c r="AC3331" s="10"/>
      <c r="AD3331" s="10"/>
      <c r="AE3331" s="10"/>
      <c r="AF3331" s="10"/>
      <c r="AG3331" s="10"/>
      <c r="AH3331" s="10"/>
      <c r="AI3331" s="10"/>
      <c r="AJ3331" s="10"/>
      <c r="AK3331" s="10"/>
      <c r="AL3331" s="10"/>
      <c r="AM3331" s="10"/>
      <c r="AN3331" s="10"/>
      <c r="AO3331" s="10"/>
      <c r="AP3331" s="10"/>
      <c r="AQ3331" s="10"/>
      <c r="AR3331" s="10"/>
      <c r="AS3331" s="10"/>
      <c r="AT3331" s="10"/>
      <c r="AU3331" s="10"/>
      <c r="AV3331" s="10"/>
      <c r="AW3331" s="10"/>
      <c r="AX3331" s="10"/>
      <c r="AY3331" s="10"/>
      <c r="AZ3331" s="10"/>
      <c r="BC3331" s="10"/>
      <c r="BD3331" s="10"/>
      <c r="BE3331" s="10"/>
      <c r="BF3331" s="10"/>
      <c r="BG3331" s="10"/>
      <c r="BH3331" s="10"/>
      <c r="BI3331" s="10"/>
      <c r="BL3331" s="10"/>
      <c r="BM3331" s="10"/>
      <c r="BN3331" s="10"/>
      <c r="BO3331" s="10"/>
      <c r="BP3331" s="10"/>
      <c r="BQ3331" s="10"/>
      <c r="BR3331" s="10"/>
      <c r="BU3331" s="66"/>
    </row>
    <row r="3332" spans="22:73" s="6" customFormat="1" x14ac:dyDescent="0.3">
      <c r="V3332" s="21"/>
      <c r="W3332" s="22"/>
      <c r="X3332" s="22"/>
      <c r="Y3332" s="22"/>
      <c r="Z3332" s="22"/>
      <c r="AA3332" s="22"/>
      <c r="AB3332" s="10"/>
      <c r="AC3332" s="10"/>
      <c r="AD3332" s="10"/>
      <c r="AE3332" s="10"/>
      <c r="AF3332" s="10"/>
      <c r="AG3332" s="10"/>
      <c r="AH3332" s="10"/>
      <c r="AI3332" s="10"/>
      <c r="AJ3332" s="10"/>
      <c r="AK3332" s="10"/>
      <c r="AL3332" s="10"/>
      <c r="AM3332" s="10"/>
      <c r="AN3332" s="10"/>
      <c r="AO3332" s="10"/>
      <c r="AP3332" s="10"/>
      <c r="AQ3332" s="10"/>
      <c r="AR3332" s="10"/>
      <c r="AS3332" s="10"/>
      <c r="AT3332" s="10"/>
      <c r="AU3332" s="10"/>
      <c r="AV3332" s="10"/>
      <c r="AW3332" s="10"/>
      <c r="AX3332" s="10"/>
      <c r="AY3332" s="10"/>
      <c r="AZ3332" s="10"/>
      <c r="BC3332" s="10"/>
      <c r="BD3332" s="10"/>
      <c r="BE3332" s="10"/>
      <c r="BF3332" s="10"/>
      <c r="BG3332" s="10"/>
      <c r="BH3332" s="10"/>
      <c r="BI3332" s="10"/>
      <c r="BL3332" s="10"/>
      <c r="BM3332" s="10"/>
      <c r="BN3332" s="10"/>
      <c r="BO3332" s="10"/>
      <c r="BP3332" s="10"/>
      <c r="BQ3332" s="10"/>
      <c r="BR3332" s="10"/>
      <c r="BU3332" s="66"/>
    </row>
    <row r="3333" spans="22:73" s="6" customFormat="1" x14ac:dyDescent="0.3">
      <c r="V3333" s="21"/>
      <c r="W3333" s="22"/>
      <c r="X3333" s="22"/>
      <c r="Y3333" s="22"/>
      <c r="Z3333" s="22"/>
      <c r="AA3333" s="22"/>
      <c r="AB3333" s="10"/>
      <c r="AC3333" s="10"/>
      <c r="AD3333" s="10"/>
      <c r="AE3333" s="10"/>
      <c r="AF3333" s="10"/>
      <c r="AG3333" s="10"/>
      <c r="AH3333" s="10"/>
      <c r="AI3333" s="10"/>
      <c r="AJ3333" s="10"/>
      <c r="AK3333" s="10"/>
      <c r="AL3333" s="10"/>
      <c r="AM3333" s="10"/>
      <c r="AN3333" s="10"/>
      <c r="AO3333" s="10"/>
      <c r="AP3333" s="10"/>
      <c r="AQ3333" s="10"/>
      <c r="AR3333" s="10"/>
      <c r="AS3333" s="10"/>
      <c r="AT3333" s="10"/>
      <c r="AU3333" s="10"/>
      <c r="AV3333" s="10"/>
      <c r="AW3333" s="10"/>
      <c r="AX3333" s="10"/>
      <c r="AY3333" s="10"/>
      <c r="AZ3333" s="10"/>
      <c r="BC3333" s="10"/>
      <c r="BD3333" s="10"/>
      <c r="BE3333" s="10"/>
      <c r="BF3333" s="10"/>
      <c r="BG3333" s="10"/>
      <c r="BH3333" s="10"/>
      <c r="BI3333" s="10"/>
      <c r="BL3333" s="10"/>
      <c r="BM3333" s="10"/>
      <c r="BN3333" s="10"/>
      <c r="BO3333" s="10"/>
      <c r="BP3333" s="10"/>
      <c r="BQ3333" s="10"/>
      <c r="BR3333" s="10"/>
      <c r="BU3333" s="66"/>
    </row>
    <row r="3334" spans="22:73" s="6" customFormat="1" x14ac:dyDescent="0.3">
      <c r="V3334" s="21"/>
      <c r="W3334" s="22"/>
      <c r="X3334" s="22"/>
      <c r="Y3334" s="22"/>
      <c r="Z3334" s="22"/>
      <c r="AA3334" s="22"/>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c r="AY3334" s="10"/>
      <c r="AZ3334" s="10"/>
      <c r="BC3334" s="10"/>
      <c r="BD3334" s="10"/>
      <c r="BE3334" s="10"/>
      <c r="BF3334" s="10"/>
      <c r="BG3334" s="10"/>
      <c r="BH3334" s="10"/>
      <c r="BI3334" s="10"/>
      <c r="BL3334" s="10"/>
      <c r="BM3334" s="10"/>
      <c r="BN3334" s="10"/>
      <c r="BO3334" s="10"/>
      <c r="BP3334" s="10"/>
      <c r="BQ3334" s="10"/>
      <c r="BR3334" s="10"/>
      <c r="BU3334" s="66"/>
    </row>
    <row r="3335" spans="22:73" s="6" customFormat="1" x14ac:dyDescent="0.3">
      <c r="V3335" s="21"/>
      <c r="W3335" s="22"/>
      <c r="X3335" s="22"/>
      <c r="Y3335" s="22"/>
      <c r="Z3335" s="22"/>
      <c r="AA3335" s="22"/>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c r="AY3335" s="10"/>
      <c r="AZ3335" s="10"/>
      <c r="BC3335" s="10"/>
      <c r="BD3335" s="10"/>
      <c r="BE3335" s="10"/>
      <c r="BF3335" s="10"/>
      <c r="BG3335" s="10"/>
      <c r="BH3335" s="10"/>
      <c r="BI3335" s="10"/>
      <c r="BL3335" s="10"/>
      <c r="BM3335" s="10"/>
      <c r="BN3335" s="10"/>
      <c r="BO3335" s="10"/>
      <c r="BP3335" s="10"/>
      <c r="BQ3335" s="10"/>
      <c r="BR3335" s="10"/>
      <c r="BU3335" s="66"/>
    </row>
    <row r="3336" spans="22:73" s="6" customFormat="1" x14ac:dyDescent="0.3">
      <c r="V3336" s="21"/>
      <c r="W3336" s="22"/>
      <c r="X3336" s="22"/>
      <c r="Y3336" s="22"/>
      <c r="Z3336" s="22"/>
      <c r="AA3336" s="22"/>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AY3336" s="10"/>
      <c r="AZ3336" s="10"/>
      <c r="BC3336" s="10"/>
      <c r="BD3336" s="10"/>
      <c r="BE3336" s="10"/>
      <c r="BF3336" s="10"/>
      <c r="BG3336" s="10"/>
      <c r="BH3336" s="10"/>
      <c r="BI3336" s="10"/>
      <c r="BL3336" s="10"/>
      <c r="BM3336" s="10"/>
      <c r="BN3336" s="10"/>
      <c r="BO3336" s="10"/>
      <c r="BP3336" s="10"/>
      <c r="BQ3336" s="10"/>
      <c r="BR3336" s="10"/>
      <c r="BU3336" s="66"/>
    </row>
    <row r="3337" spans="22:73" s="6" customFormat="1" x14ac:dyDescent="0.3">
      <c r="V3337" s="21"/>
      <c r="W3337" s="22"/>
      <c r="X3337" s="22"/>
      <c r="Y3337" s="22"/>
      <c r="Z3337" s="22"/>
      <c r="AA3337" s="22"/>
      <c r="AB3337" s="10"/>
      <c r="AC3337" s="10"/>
      <c r="AD3337" s="10"/>
      <c r="AE3337" s="10"/>
      <c r="AF3337" s="10"/>
      <c r="AG3337" s="10"/>
      <c r="AH3337" s="10"/>
      <c r="AI3337" s="10"/>
      <c r="AJ3337" s="10"/>
      <c r="AK3337" s="10"/>
      <c r="AL3337" s="10"/>
      <c r="AM3337" s="10"/>
      <c r="AN3337" s="10"/>
      <c r="AO3337" s="10"/>
      <c r="AP3337" s="10"/>
      <c r="AQ3337" s="10"/>
      <c r="AR3337" s="10"/>
      <c r="AS3337" s="10"/>
      <c r="AT3337" s="10"/>
      <c r="AU3337" s="10"/>
      <c r="AV3337" s="10"/>
      <c r="AW3337" s="10"/>
      <c r="AX3337" s="10"/>
      <c r="AY3337" s="10"/>
      <c r="AZ3337" s="10"/>
      <c r="BC3337" s="10"/>
      <c r="BD3337" s="10"/>
      <c r="BE3337" s="10"/>
      <c r="BF3337" s="10"/>
      <c r="BG3337" s="10"/>
      <c r="BH3337" s="10"/>
      <c r="BI3337" s="10"/>
      <c r="BL3337" s="10"/>
      <c r="BM3337" s="10"/>
      <c r="BN3337" s="10"/>
      <c r="BO3337" s="10"/>
      <c r="BP3337" s="10"/>
      <c r="BQ3337" s="10"/>
      <c r="BR3337" s="10"/>
      <c r="BU3337" s="66"/>
    </row>
    <row r="3338" spans="22:73" s="6" customFormat="1" x14ac:dyDescent="0.3">
      <c r="V3338" s="21"/>
      <c r="W3338" s="22"/>
      <c r="X3338" s="22"/>
      <c r="Y3338" s="22"/>
      <c r="Z3338" s="22"/>
      <c r="AA3338" s="22"/>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C3338" s="10"/>
      <c r="BD3338" s="10"/>
      <c r="BE3338" s="10"/>
      <c r="BF3338" s="10"/>
      <c r="BG3338" s="10"/>
      <c r="BH3338" s="10"/>
      <c r="BI3338" s="10"/>
      <c r="BL3338" s="10"/>
      <c r="BM3338" s="10"/>
      <c r="BN3338" s="10"/>
      <c r="BO3338" s="10"/>
      <c r="BP3338" s="10"/>
      <c r="BQ3338" s="10"/>
      <c r="BR3338" s="10"/>
      <c r="BU3338" s="66"/>
    </row>
    <row r="3339" spans="22:73" s="6" customFormat="1" x14ac:dyDescent="0.3">
      <c r="V3339" s="21"/>
      <c r="W3339" s="22"/>
      <c r="X3339" s="22"/>
      <c r="Y3339" s="22"/>
      <c r="Z3339" s="22"/>
      <c r="AA3339" s="22"/>
      <c r="AB3339" s="10"/>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c r="AY3339" s="10"/>
      <c r="AZ3339" s="10"/>
      <c r="BC3339" s="10"/>
      <c r="BD3339" s="10"/>
      <c r="BE3339" s="10"/>
      <c r="BF3339" s="10"/>
      <c r="BG3339" s="10"/>
      <c r="BH3339" s="10"/>
      <c r="BI3339" s="10"/>
      <c r="BL3339" s="10"/>
      <c r="BM3339" s="10"/>
      <c r="BN3339" s="10"/>
      <c r="BO3339" s="10"/>
      <c r="BP3339" s="10"/>
      <c r="BQ3339" s="10"/>
      <c r="BR3339" s="10"/>
      <c r="BU3339" s="66"/>
    </row>
    <row r="3340" spans="22:73" s="6" customFormat="1" x14ac:dyDescent="0.3">
      <c r="V3340" s="21"/>
      <c r="W3340" s="22"/>
      <c r="X3340" s="22"/>
      <c r="Y3340" s="22"/>
      <c r="Z3340" s="22"/>
      <c r="AA3340" s="22"/>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AY3340" s="10"/>
      <c r="AZ3340" s="10"/>
      <c r="BC3340" s="10"/>
      <c r="BD3340" s="10"/>
      <c r="BE3340" s="10"/>
      <c r="BF3340" s="10"/>
      <c r="BG3340" s="10"/>
      <c r="BH3340" s="10"/>
      <c r="BI3340" s="10"/>
      <c r="BL3340" s="10"/>
      <c r="BM3340" s="10"/>
      <c r="BN3340" s="10"/>
      <c r="BO3340" s="10"/>
      <c r="BP3340" s="10"/>
      <c r="BQ3340" s="10"/>
      <c r="BR3340" s="10"/>
      <c r="BU3340" s="66"/>
    </row>
    <row r="3341" spans="22:73" s="6" customFormat="1" x14ac:dyDescent="0.3">
      <c r="V3341" s="21"/>
      <c r="W3341" s="22"/>
      <c r="X3341" s="22"/>
      <c r="Y3341" s="22"/>
      <c r="Z3341" s="22"/>
      <c r="AA3341" s="22"/>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AY3341" s="10"/>
      <c r="AZ3341" s="10"/>
      <c r="BC3341" s="10"/>
      <c r="BD3341" s="10"/>
      <c r="BE3341" s="10"/>
      <c r="BF3341" s="10"/>
      <c r="BG3341" s="10"/>
      <c r="BH3341" s="10"/>
      <c r="BI3341" s="10"/>
      <c r="BL3341" s="10"/>
      <c r="BM3341" s="10"/>
      <c r="BN3341" s="10"/>
      <c r="BO3341" s="10"/>
      <c r="BP3341" s="10"/>
      <c r="BQ3341" s="10"/>
      <c r="BR3341" s="10"/>
      <c r="BU3341" s="66"/>
    </row>
    <row r="3342" spans="22:73" s="6" customFormat="1" x14ac:dyDescent="0.3">
      <c r="V3342" s="21"/>
      <c r="W3342" s="22"/>
      <c r="X3342" s="22"/>
      <c r="Y3342" s="22"/>
      <c r="Z3342" s="22"/>
      <c r="AA3342" s="22"/>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10"/>
      <c r="AY3342" s="10"/>
      <c r="AZ3342" s="10"/>
      <c r="BC3342" s="10"/>
      <c r="BD3342" s="10"/>
      <c r="BE3342" s="10"/>
      <c r="BF3342" s="10"/>
      <c r="BG3342" s="10"/>
      <c r="BH3342" s="10"/>
      <c r="BI3342" s="10"/>
      <c r="BL3342" s="10"/>
      <c r="BM3342" s="10"/>
      <c r="BN3342" s="10"/>
      <c r="BO3342" s="10"/>
      <c r="BP3342" s="10"/>
      <c r="BQ3342" s="10"/>
      <c r="BR3342" s="10"/>
      <c r="BU3342" s="66"/>
    </row>
    <row r="3343" spans="22:73" s="6" customFormat="1" x14ac:dyDescent="0.3">
      <c r="V3343" s="21"/>
      <c r="W3343" s="22"/>
      <c r="X3343" s="22"/>
      <c r="Y3343" s="22"/>
      <c r="Z3343" s="22"/>
      <c r="AA3343" s="22"/>
      <c r="AB3343" s="10"/>
      <c r="AC3343" s="10"/>
      <c r="AD3343" s="10"/>
      <c r="AE3343" s="10"/>
      <c r="AF3343" s="10"/>
      <c r="AG3343" s="10"/>
      <c r="AH3343" s="10"/>
      <c r="AI3343" s="10"/>
      <c r="AJ3343" s="10"/>
      <c r="AK3343" s="10"/>
      <c r="AL3343" s="10"/>
      <c r="AM3343" s="10"/>
      <c r="AN3343" s="10"/>
      <c r="AO3343" s="10"/>
      <c r="AP3343" s="10"/>
      <c r="AQ3343" s="10"/>
      <c r="AR3343" s="10"/>
      <c r="AS3343" s="10"/>
      <c r="AT3343" s="10"/>
      <c r="AU3343" s="10"/>
      <c r="AV3343" s="10"/>
      <c r="AW3343" s="10"/>
      <c r="AX3343" s="10"/>
      <c r="AY3343" s="10"/>
      <c r="AZ3343" s="10"/>
      <c r="BC3343" s="10"/>
      <c r="BD3343" s="10"/>
      <c r="BE3343" s="10"/>
      <c r="BF3343" s="10"/>
      <c r="BG3343" s="10"/>
      <c r="BH3343" s="10"/>
      <c r="BI3343" s="10"/>
      <c r="BL3343" s="10"/>
      <c r="BM3343" s="10"/>
      <c r="BN3343" s="10"/>
      <c r="BO3343" s="10"/>
      <c r="BP3343" s="10"/>
      <c r="BQ3343" s="10"/>
      <c r="BR3343" s="10"/>
      <c r="BU3343" s="66"/>
    </row>
    <row r="3344" spans="22:73" s="6" customFormat="1" x14ac:dyDescent="0.3">
      <c r="V3344" s="21"/>
      <c r="W3344" s="22"/>
      <c r="X3344" s="22"/>
      <c r="Y3344" s="22"/>
      <c r="Z3344" s="22"/>
      <c r="AA3344" s="22"/>
      <c r="AB3344" s="10"/>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c r="AW3344" s="10"/>
      <c r="AX3344" s="10"/>
      <c r="AY3344" s="10"/>
      <c r="AZ3344" s="10"/>
      <c r="BC3344" s="10"/>
      <c r="BD3344" s="10"/>
      <c r="BE3344" s="10"/>
      <c r="BF3344" s="10"/>
      <c r="BG3344" s="10"/>
      <c r="BH3344" s="10"/>
      <c r="BI3344" s="10"/>
      <c r="BL3344" s="10"/>
      <c r="BM3344" s="10"/>
      <c r="BN3344" s="10"/>
      <c r="BO3344" s="10"/>
      <c r="BP3344" s="10"/>
      <c r="BQ3344" s="10"/>
      <c r="BR3344" s="10"/>
      <c r="BU3344" s="66"/>
    </row>
    <row r="3345" spans="22:73" s="6" customFormat="1" x14ac:dyDescent="0.3">
      <c r="V3345" s="21"/>
      <c r="W3345" s="22"/>
      <c r="X3345" s="22"/>
      <c r="Y3345" s="22"/>
      <c r="Z3345" s="22"/>
      <c r="AA3345" s="22"/>
      <c r="AB3345" s="10"/>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10"/>
      <c r="AY3345" s="10"/>
      <c r="AZ3345" s="10"/>
      <c r="BC3345" s="10"/>
      <c r="BD3345" s="10"/>
      <c r="BE3345" s="10"/>
      <c r="BF3345" s="10"/>
      <c r="BG3345" s="10"/>
      <c r="BH3345" s="10"/>
      <c r="BI3345" s="10"/>
      <c r="BL3345" s="10"/>
      <c r="BM3345" s="10"/>
      <c r="BN3345" s="10"/>
      <c r="BO3345" s="10"/>
      <c r="BP3345" s="10"/>
      <c r="BQ3345" s="10"/>
      <c r="BR3345" s="10"/>
      <c r="BU3345" s="66"/>
    </row>
    <row r="3346" spans="22:73" s="6" customFormat="1" x14ac:dyDescent="0.3">
      <c r="V3346" s="21"/>
      <c r="W3346" s="22"/>
      <c r="X3346" s="22"/>
      <c r="Y3346" s="22"/>
      <c r="Z3346" s="22"/>
      <c r="AA3346" s="22"/>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AY3346" s="10"/>
      <c r="AZ3346" s="10"/>
      <c r="BC3346" s="10"/>
      <c r="BD3346" s="10"/>
      <c r="BE3346" s="10"/>
      <c r="BF3346" s="10"/>
      <c r="BG3346" s="10"/>
      <c r="BH3346" s="10"/>
      <c r="BI3346" s="10"/>
      <c r="BL3346" s="10"/>
      <c r="BM3346" s="10"/>
      <c r="BN3346" s="10"/>
      <c r="BO3346" s="10"/>
      <c r="BP3346" s="10"/>
      <c r="BQ3346" s="10"/>
      <c r="BR3346" s="10"/>
      <c r="BU3346" s="66"/>
    </row>
    <row r="3347" spans="22:73" s="6" customFormat="1" x14ac:dyDescent="0.3">
      <c r="V3347" s="21"/>
      <c r="W3347" s="22"/>
      <c r="X3347" s="22"/>
      <c r="Y3347" s="22"/>
      <c r="Z3347" s="22"/>
      <c r="AA3347" s="22"/>
      <c r="AB3347" s="10"/>
      <c r="AC3347" s="10"/>
      <c r="AD3347" s="10"/>
      <c r="AE3347" s="10"/>
      <c r="AF3347" s="10"/>
      <c r="AG3347" s="10"/>
      <c r="AH3347" s="10"/>
      <c r="AI3347" s="10"/>
      <c r="AJ3347" s="10"/>
      <c r="AK3347" s="10"/>
      <c r="AL3347" s="10"/>
      <c r="AM3347" s="10"/>
      <c r="AN3347" s="10"/>
      <c r="AO3347" s="10"/>
      <c r="AP3347" s="10"/>
      <c r="AQ3347" s="10"/>
      <c r="AR3347" s="10"/>
      <c r="AS3347" s="10"/>
      <c r="AT3347" s="10"/>
      <c r="AU3347" s="10"/>
      <c r="AV3347" s="10"/>
      <c r="AW3347" s="10"/>
      <c r="AX3347" s="10"/>
      <c r="AY3347" s="10"/>
      <c r="AZ3347" s="10"/>
      <c r="BC3347" s="10"/>
      <c r="BD3347" s="10"/>
      <c r="BE3347" s="10"/>
      <c r="BF3347" s="10"/>
      <c r="BG3347" s="10"/>
      <c r="BH3347" s="10"/>
      <c r="BI3347" s="10"/>
      <c r="BL3347" s="10"/>
      <c r="BM3347" s="10"/>
      <c r="BN3347" s="10"/>
      <c r="BO3347" s="10"/>
      <c r="BP3347" s="10"/>
      <c r="BQ3347" s="10"/>
      <c r="BR3347" s="10"/>
      <c r="BU3347" s="66"/>
    </row>
    <row r="3348" spans="22:73" s="6" customFormat="1" x14ac:dyDescent="0.3">
      <c r="V3348" s="21"/>
      <c r="W3348" s="22"/>
      <c r="X3348" s="22"/>
      <c r="Y3348" s="22"/>
      <c r="Z3348" s="22"/>
      <c r="AA3348" s="22"/>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AY3348" s="10"/>
      <c r="AZ3348" s="10"/>
      <c r="BC3348" s="10"/>
      <c r="BD3348" s="10"/>
      <c r="BE3348" s="10"/>
      <c r="BF3348" s="10"/>
      <c r="BG3348" s="10"/>
      <c r="BH3348" s="10"/>
      <c r="BI3348" s="10"/>
      <c r="BL3348" s="10"/>
      <c r="BM3348" s="10"/>
      <c r="BN3348" s="10"/>
      <c r="BO3348" s="10"/>
      <c r="BP3348" s="10"/>
      <c r="BQ3348" s="10"/>
      <c r="BR3348" s="10"/>
      <c r="BU3348" s="66"/>
    </row>
    <row r="3349" spans="22:73" s="6" customFormat="1" x14ac:dyDescent="0.3">
      <c r="V3349" s="21"/>
      <c r="W3349" s="22"/>
      <c r="X3349" s="22"/>
      <c r="Y3349" s="22"/>
      <c r="Z3349" s="22"/>
      <c r="AA3349" s="22"/>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AY3349" s="10"/>
      <c r="AZ3349" s="10"/>
      <c r="BC3349" s="10"/>
      <c r="BD3349" s="10"/>
      <c r="BE3349" s="10"/>
      <c r="BF3349" s="10"/>
      <c r="BG3349" s="10"/>
      <c r="BH3349" s="10"/>
      <c r="BI3349" s="10"/>
      <c r="BL3349" s="10"/>
      <c r="BM3349" s="10"/>
      <c r="BN3349" s="10"/>
      <c r="BO3349" s="10"/>
      <c r="BP3349" s="10"/>
      <c r="BQ3349" s="10"/>
      <c r="BR3349" s="10"/>
      <c r="BU3349" s="66"/>
    </row>
    <row r="3350" spans="22:73" s="6" customFormat="1" x14ac:dyDescent="0.3">
      <c r="V3350" s="21"/>
      <c r="W3350" s="22"/>
      <c r="X3350" s="22"/>
      <c r="Y3350" s="22"/>
      <c r="Z3350" s="22"/>
      <c r="AA3350" s="22"/>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AY3350" s="10"/>
      <c r="AZ3350" s="10"/>
      <c r="BC3350" s="10"/>
      <c r="BD3350" s="10"/>
      <c r="BE3350" s="10"/>
      <c r="BF3350" s="10"/>
      <c r="BG3350" s="10"/>
      <c r="BH3350" s="10"/>
      <c r="BI3350" s="10"/>
      <c r="BL3350" s="10"/>
      <c r="BM3350" s="10"/>
      <c r="BN3350" s="10"/>
      <c r="BO3350" s="10"/>
      <c r="BP3350" s="10"/>
      <c r="BQ3350" s="10"/>
      <c r="BR3350" s="10"/>
      <c r="BU3350" s="66"/>
    </row>
    <row r="3351" spans="22:73" s="6" customFormat="1" x14ac:dyDescent="0.3">
      <c r="V3351" s="21"/>
      <c r="W3351" s="22"/>
      <c r="X3351" s="22"/>
      <c r="Y3351" s="22"/>
      <c r="Z3351" s="22"/>
      <c r="AA3351" s="22"/>
      <c r="AB3351" s="10"/>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AY3351" s="10"/>
      <c r="AZ3351" s="10"/>
      <c r="BC3351" s="10"/>
      <c r="BD3351" s="10"/>
      <c r="BE3351" s="10"/>
      <c r="BF3351" s="10"/>
      <c r="BG3351" s="10"/>
      <c r="BH3351" s="10"/>
      <c r="BI3351" s="10"/>
      <c r="BL3351" s="10"/>
      <c r="BM3351" s="10"/>
      <c r="BN3351" s="10"/>
      <c r="BO3351" s="10"/>
      <c r="BP3351" s="10"/>
      <c r="BQ3351" s="10"/>
      <c r="BR3351" s="10"/>
      <c r="BU3351" s="66"/>
    </row>
    <row r="3352" spans="22:73" s="6" customFormat="1" x14ac:dyDescent="0.3">
      <c r="V3352" s="21"/>
      <c r="W3352" s="22"/>
      <c r="X3352" s="22"/>
      <c r="Y3352" s="22"/>
      <c r="Z3352" s="22"/>
      <c r="AA3352" s="22"/>
      <c r="AB3352" s="10"/>
      <c r="AC3352" s="10"/>
      <c r="AD3352" s="10"/>
      <c r="AE3352" s="10"/>
      <c r="AF3352" s="10"/>
      <c r="AG3352" s="10"/>
      <c r="AH3352" s="10"/>
      <c r="AI3352" s="10"/>
      <c r="AJ3352" s="10"/>
      <c r="AK3352" s="10"/>
      <c r="AL3352" s="10"/>
      <c r="AM3352" s="10"/>
      <c r="AN3352" s="10"/>
      <c r="AO3352" s="10"/>
      <c r="AP3352" s="10"/>
      <c r="AQ3352" s="10"/>
      <c r="AR3352" s="10"/>
      <c r="AS3352" s="10"/>
      <c r="AT3352" s="10"/>
      <c r="AU3352" s="10"/>
      <c r="AV3352" s="10"/>
      <c r="AW3352" s="10"/>
      <c r="AX3352" s="10"/>
      <c r="AY3352" s="10"/>
      <c r="AZ3352" s="10"/>
      <c r="BC3352" s="10"/>
      <c r="BD3352" s="10"/>
      <c r="BE3352" s="10"/>
      <c r="BF3352" s="10"/>
      <c r="BG3352" s="10"/>
      <c r="BH3352" s="10"/>
      <c r="BI3352" s="10"/>
      <c r="BL3352" s="10"/>
      <c r="BM3352" s="10"/>
      <c r="BN3352" s="10"/>
      <c r="BO3352" s="10"/>
      <c r="BP3352" s="10"/>
      <c r="BQ3352" s="10"/>
      <c r="BR3352" s="10"/>
      <c r="BU3352" s="66"/>
    </row>
    <row r="3353" spans="22:73" s="6" customFormat="1" x14ac:dyDescent="0.3">
      <c r="V3353" s="21"/>
      <c r="W3353" s="22"/>
      <c r="X3353" s="22"/>
      <c r="Y3353" s="22"/>
      <c r="Z3353" s="22"/>
      <c r="AA3353" s="22"/>
      <c r="AB3353" s="10"/>
      <c r="AC3353" s="10"/>
      <c r="AD3353" s="10"/>
      <c r="AE3353" s="10"/>
      <c r="AF3353" s="10"/>
      <c r="AG3353" s="10"/>
      <c r="AH3353" s="10"/>
      <c r="AI3353" s="10"/>
      <c r="AJ3353" s="10"/>
      <c r="AK3353" s="10"/>
      <c r="AL3353" s="10"/>
      <c r="AM3353" s="10"/>
      <c r="AN3353" s="10"/>
      <c r="AO3353" s="10"/>
      <c r="AP3353" s="10"/>
      <c r="AQ3353" s="10"/>
      <c r="AR3353" s="10"/>
      <c r="AS3353" s="10"/>
      <c r="AT3353" s="10"/>
      <c r="AU3353" s="10"/>
      <c r="AV3353" s="10"/>
      <c r="AW3353" s="10"/>
      <c r="AX3353" s="10"/>
      <c r="AY3353" s="10"/>
      <c r="AZ3353" s="10"/>
      <c r="BC3353" s="10"/>
      <c r="BD3353" s="10"/>
      <c r="BE3353" s="10"/>
      <c r="BF3353" s="10"/>
      <c r="BG3353" s="10"/>
      <c r="BH3353" s="10"/>
      <c r="BI3353" s="10"/>
      <c r="BL3353" s="10"/>
      <c r="BM3353" s="10"/>
      <c r="BN3353" s="10"/>
      <c r="BO3353" s="10"/>
      <c r="BP3353" s="10"/>
      <c r="BQ3353" s="10"/>
      <c r="BR3353" s="10"/>
      <c r="BU3353" s="66"/>
    </row>
    <row r="3354" spans="22:73" s="6" customFormat="1" x14ac:dyDescent="0.3">
      <c r="V3354" s="21"/>
      <c r="W3354" s="22"/>
      <c r="X3354" s="22"/>
      <c r="Y3354" s="22"/>
      <c r="Z3354" s="22"/>
      <c r="AA3354" s="22"/>
      <c r="AB3354" s="10"/>
      <c r="AC3354" s="10"/>
      <c r="AD3354" s="10"/>
      <c r="AE3354" s="10"/>
      <c r="AF3354" s="10"/>
      <c r="AG3354" s="10"/>
      <c r="AH3354" s="10"/>
      <c r="AI3354" s="10"/>
      <c r="AJ3354" s="10"/>
      <c r="AK3354" s="10"/>
      <c r="AL3354" s="10"/>
      <c r="AM3354" s="10"/>
      <c r="AN3354" s="10"/>
      <c r="AO3354" s="10"/>
      <c r="AP3354" s="10"/>
      <c r="AQ3354" s="10"/>
      <c r="AR3354" s="10"/>
      <c r="AS3354" s="10"/>
      <c r="AT3354" s="10"/>
      <c r="AU3354" s="10"/>
      <c r="AV3354" s="10"/>
      <c r="AW3354" s="10"/>
      <c r="AX3354" s="10"/>
      <c r="AY3354" s="10"/>
      <c r="AZ3354" s="10"/>
      <c r="BC3354" s="10"/>
      <c r="BD3354" s="10"/>
      <c r="BE3354" s="10"/>
      <c r="BF3354" s="10"/>
      <c r="BG3354" s="10"/>
      <c r="BH3354" s="10"/>
      <c r="BI3354" s="10"/>
      <c r="BL3354" s="10"/>
      <c r="BM3354" s="10"/>
      <c r="BN3354" s="10"/>
      <c r="BO3354" s="10"/>
      <c r="BP3354" s="10"/>
      <c r="BQ3354" s="10"/>
      <c r="BR3354" s="10"/>
      <c r="BU3354" s="66"/>
    </row>
    <row r="3355" spans="22:73" s="6" customFormat="1" x14ac:dyDescent="0.3">
      <c r="V3355" s="21"/>
      <c r="W3355" s="22"/>
      <c r="X3355" s="22"/>
      <c r="Y3355" s="22"/>
      <c r="Z3355" s="22"/>
      <c r="AA3355" s="22"/>
      <c r="AB3355" s="10"/>
      <c r="AC3355" s="10"/>
      <c r="AD3355" s="10"/>
      <c r="AE3355" s="10"/>
      <c r="AF3355" s="10"/>
      <c r="AG3355" s="10"/>
      <c r="AH3355" s="10"/>
      <c r="AI3355" s="10"/>
      <c r="AJ3355" s="10"/>
      <c r="AK3355" s="10"/>
      <c r="AL3355" s="10"/>
      <c r="AM3355" s="10"/>
      <c r="AN3355" s="10"/>
      <c r="AO3355" s="10"/>
      <c r="AP3355" s="10"/>
      <c r="AQ3355" s="10"/>
      <c r="AR3355" s="10"/>
      <c r="AS3355" s="10"/>
      <c r="AT3355" s="10"/>
      <c r="AU3355" s="10"/>
      <c r="AV3355" s="10"/>
      <c r="AW3355" s="10"/>
      <c r="AX3355" s="10"/>
      <c r="AY3355" s="10"/>
      <c r="AZ3355" s="10"/>
      <c r="BC3355" s="10"/>
      <c r="BD3355" s="10"/>
      <c r="BE3355" s="10"/>
      <c r="BF3355" s="10"/>
      <c r="BG3355" s="10"/>
      <c r="BH3355" s="10"/>
      <c r="BI3355" s="10"/>
      <c r="BL3355" s="10"/>
      <c r="BM3355" s="10"/>
      <c r="BN3355" s="10"/>
      <c r="BO3355" s="10"/>
      <c r="BP3355" s="10"/>
      <c r="BQ3355" s="10"/>
      <c r="BR3355" s="10"/>
      <c r="BU3355" s="66"/>
    </row>
    <row r="3356" spans="22:73" s="6" customFormat="1" x14ac:dyDescent="0.3">
      <c r="V3356" s="21"/>
      <c r="W3356" s="22"/>
      <c r="X3356" s="22"/>
      <c r="Y3356" s="22"/>
      <c r="Z3356" s="22"/>
      <c r="AA3356" s="22"/>
      <c r="AB3356" s="10"/>
      <c r="AC3356" s="10"/>
      <c r="AD3356" s="10"/>
      <c r="AE3356" s="10"/>
      <c r="AF3356" s="10"/>
      <c r="AG3356" s="10"/>
      <c r="AH3356" s="10"/>
      <c r="AI3356" s="10"/>
      <c r="AJ3356" s="10"/>
      <c r="AK3356" s="10"/>
      <c r="AL3356" s="10"/>
      <c r="AM3356" s="10"/>
      <c r="AN3356" s="10"/>
      <c r="AO3356" s="10"/>
      <c r="AP3356" s="10"/>
      <c r="AQ3356" s="10"/>
      <c r="AR3356" s="10"/>
      <c r="AS3356" s="10"/>
      <c r="AT3356" s="10"/>
      <c r="AU3356" s="10"/>
      <c r="AV3356" s="10"/>
      <c r="AW3356" s="10"/>
      <c r="AX3356" s="10"/>
      <c r="AY3356" s="10"/>
      <c r="AZ3356" s="10"/>
      <c r="BC3356" s="10"/>
      <c r="BD3356" s="10"/>
      <c r="BE3356" s="10"/>
      <c r="BF3356" s="10"/>
      <c r="BG3356" s="10"/>
      <c r="BH3356" s="10"/>
      <c r="BI3356" s="10"/>
      <c r="BL3356" s="10"/>
      <c r="BM3356" s="10"/>
      <c r="BN3356" s="10"/>
      <c r="BO3356" s="10"/>
      <c r="BP3356" s="10"/>
      <c r="BQ3356" s="10"/>
      <c r="BR3356" s="10"/>
      <c r="BU3356" s="66"/>
    </row>
    <row r="3357" spans="22:73" s="6" customFormat="1" x14ac:dyDescent="0.3">
      <c r="V3357" s="21"/>
      <c r="W3357" s="22"/>
      <c r="X3357" s="22"/>
      <c r="Y3357" s="22"/>
      <c r="Z3357" s="22"/>
      <c r="AA3357" s="22"/>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AY3357" s="10"/>
      <c r="AZ3357" s="10"/>
      <c r="BC3357" s="10"/>
      <c r="BD3357" s="10"/>
      <c r="BE3357" s="10"/>
      <c r="BF3357" s="10"/>
      <c r="BG3357" s="10"/>
      <c r="BH3357" s="10"/>
      <c r="BI3357" s="10"/>
      <c r="BL3357" s="10"/>
      <c r="BM3357" s="10"/>
      <c r="BN3357" s="10"/>
      <c r="BO3357" s="10"/>
      <c r="BP3357" s="10"/>
      <c r="BQ3357" s="10"/>
      <c r="BR3357" s="10"/>
      <c r="BU3357" s="66"/>
    </row>
    <row r="3358" spans="22:73" s="6" customFormat="1" x14ac:dyDescent="0.3">
      <c r="V3358" s="21"/>
      <c r="W3358" s="22"/>
      <c r="X3358" s="22"/>
      <c r="Y3358" s="22"/>
      <c r="Z3358" s="22"/>
      <c r="AA3358" s="22"/>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AY3358" s="10"/>
      <c r="AZ3358" s="10"/>
      <c r="BC3358" s="10"/>
      <c r="BD3358" s="10"/>
      <c r="BE3358" s="10"/>
      <c r="BF3358" s="10"/>
      <c r="BG3358" s="10"/>
      <c r="BH3358" s="10"/>
      <c r="BI3358" s="10"/>
      <c r="BL3358" s="10"/>
      <c r="BM3358" s="10"/>
      <c r="BN3358" s="10"/>
      <c r="BO3358" s="10"/>
      <c r="BP3358" s="10"/>
      <c r="BQ3358" s="10"/>
      <c r="BR3358" s="10"/>
      <c r="BU3358" s="66"/>
    </row>
    <row r="3359" spans="22:73" s="6" customFormat="1" x14ac:dyDescent="0.3">
      <c r="V3359" s="21"/>
      <c r="W3359" s="22"/>
      <c r="X3359" s="22"/>
      <c r="Y3359" s="22"/>
      <c r="Z3359" s="22"/>
      <c r="AA3359" s="22"/>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10"/>
      <c r="AY3359" s="10"/>
      <c r="AZ3359" s="10"/>
      <c r="BC3359" s="10"/>
      <c r="BD3359" s="10"/>
      <c r="BE3359" s="10"/>
      <c r="BF3359" s="10"/>
      <c r="BG3359" s="10"/>
      <c r="BH3359" s="10"/>
      <c r="BI3359" s="10"/>
      <c r="BL3359" s="10"/>
      <c r="BM3359" s="10"/>
      <c r="BN3359" s="10"/>
      <c r="BO3359" s="10"/>
      <c r="BP3359" s="10"/>
      <c r="BQ3359" s="10"/>
      <c r="BR3359" s="10"/>
      <c r="BU3359" s="66"/>
    </row>
    <row r="3360" spans="22:73" s="6" customFormat="1" x14ac:dyDescent="0.3">
      <c r="V3360" s="21"/>
      <c r="W3360" s="22"/>
      <c r="X3360" s="22"/>
      <c r="Y3360" s="22"/>
      <c r="Z3360" s="22"/>
      <c r="AA3360" s="22"/>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c r="AY3360" s="10"/>
      <c r="AZ3360" s="10"/>
      <c r="BC3360" s="10"/>
      <c r="BD3360" s="10"/>
      <c r="BE3360" s="10"/>
      <c r="BF3360" s="10"/>
      <c r="BG3360" s="10"/>
      <c r="BH3360" s="10"/>
      <c r="BI3360" s="10"/>
      <c r="BL3360" s="10"/>
      <c r="BM3360" s="10"/>
      <c r="BN3360" s="10"/>
      <c r="BO3360" s="10"/>
      <c r="BP3360" s="10"/>
      <c r="BQ3360" s="10"/>
      <c r="BR3360" s="10"/>
      <c r="BU3360" s="66"/>
    </row>
    <row r="3361" spans="22:73" s="6" customFormat="1" x14ac:dyDescent="0.3">
      <c r="V3361" s="21"/>
      <c r="W3361" s="22"/>
      <c r="X3361" s="22"/>
      <c r="Y3361" s="22"/>
      <c r="Z3361" s="22"/>
      <c r="AA3361" s="22"/>
      <c r="AB3361" s="10"/>
      <c r="AC3361" s="10"/>
      <c r="AD3361" s="10"/>
      <c r="AE3361" s="10"/>
      <c r="AF3361" s="10"/>
      <c r="AG3361" s="10"/>
      <c r="AH3361" s="10"/>
      <c r="AI3361" s="10"/>
      <c r="AJ3361" s="10"/>
      <c r="AK3361" s="10"/>
      <c r="AL3361" s="10"/>
      <c r="AM3361" s="10"/>
      <c r="AN3361" s="10"/>
      <c r="AO3361" s="10"/>
      <c r="AP3361" s="10"/>
      <c r="AQ3361" s="10"/>
      <c r="AR3361" s="10"/>
      <c r="AS3361" s="10"/>
      <c r="AT3361" s="10"/>
      <c r="AU3361" s="10"/>
      <c r="AV3361" s="10"/>
      <c r="AW3361" s="10"/>
      <c r="AX3361" s="10"/>
      <c r="AY3361" s="10"/>
      <c r="AZ3361" s="10"/>
      <c r="BC3361" s="10"/>
      <c r="BD3361" s="10"/>
      <c r="BE3361" s="10"/>
      <c r="BF3361" s="10"/>
      <c r="BG3361" s="10"/>
      <c r="BH3361" s="10"/>
      <c r="BI3361" s="10"/>
      <c r="BL3361" s="10"/>
      <c r="BM3361" s="10"/>
      <c r="BN3361" s="10"/>
      <c r="BO3361" s="10"/>
      <c r="BP3361" s="10"/>
      <c r="BQ3361" s="10"/>
      <c r="BR3361" s="10"/>
      <c r="BU3361" s="66"/>
    </row>
    <row r="3362" spans="22:73" s="6" customFormat="1" x14ac:dyDescent="0.3">
      <c r="V3362" s="21"/>
      <c r="W3362" s="22"/>
      <c r="X3362" s="22"/>
      <c r="Y3362" s="22"/>
      <c r="Z3362" s="22"/>
      <c r="AA3362" s="22"/>
      <c r="AB3362" s="10"/>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c r="AY3362" s="10"/>
      <c r="AZ3362" s="10"/>
      <c r="BC3362" s="10"/>
      <c r="BD3362" s="10"/>
      <c r="BE3362" s="10"/>
      <c r="BF3362" s="10"/>
      <c r="BG3362" s="10"/>
      <c r="BH3362" s="10"/>
      <c r="BI3362" s="10"/>
      <c r="BL3362" s="10"/>
      <c r="BM3362" s="10"/>
      <c r="BN3362" s="10"/>
      <c r="BO3362" s="10"/>
      <c r="BP3362" s="10"/>
      <c r="BQ3362" s="10"/>
      <c r="BR3362" s="10"/>
      <c r="BU3362" s="66"/>
    </row>
    <row r="3363" spans="22:73" s="6" customFormat="1" x14ac:dyDescent="0.3">
      <c r="V3363" s="21"/>
      <c r="W3363" s="22"/>
      <c r="X3363" s="22"/>
      <c r="Y3363" s="22"/>
      <c r="Z3363" s="22"/>
      <c r="AA3363" s="22"/>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C3363" s="10"/>
      <c r="BD3363" s="10"/>
      <c r="BE3363" s="10"/>
      <c r="BF3363" s="10"/>
      <c r="BG3363" s="10"/>
      <c r="BH3363" s="10"/>
      <c r="BI3363" s="10"/>
      <c r="BL3363" s="10"/>
      <c r="BM3363" s="10"/>
      <c r="BN3363" s="10"/>
      <c r="BO3363" s="10"/>
      <c r="BP3363" s="10"/>
      <c r="BQ3363" s="10"/>
      <c r="BR3363" s="10"/>
      <c r="BU3363" s="66"/>
    </row>
    <row r="3364" spans="22:73" s="6" customFormat="1" x14ac:dyDescent="0.3">
      <c r="V3364" s="21"/>
      <c r="W3364" s="22"/>
      <c r="X3364" s="22"/>
      <c r="Y3364" s="22"/>
      <c r="Z3364" s="22"/>
      <c r="AA3364" s="22"/>
      <c r="AB3364" s="10"/>
      <c r="AC3364" s="10"/>
      <c r="AD3364" s="10"/>
      <c r="AE3364" s="10"/>
      <c r="AF3364" s="10"/>
      <c r="AG3364" s="10"/>
      <c r="AH3364" s="10"/>
      <c r="AI3364" s="10"/>
      <c r="AJ3364" s="10"/>
      <c r="AK3364" s="10"/>
      <c r="AL3364" s="10"/>
      <c r="AM3364" s="10"/>
      <c r="AN3364" s="10"/>
      <c r="AO3364" s="10"/>
      <c r="AP3364" s="10"/>
      <c r="AQ3364" s="10"/>
      <c r="AR3364" s="10"/>
      <c r="AS3364" s="10"/>
      <c r="AT3364" s="10"/>
      <c r="AU3364" s="10"/>
      <c r="AV3364" s="10"/>
      <c r="AW3364" s="10"/>
      <c r="AX3364" s="10"/>
      <c r="AY3364" s="10"/>
      <c r="AZ3364" s="10"/>
      <c r="BC3364" s="10"/>
      <c r="BD3364" s="10"/>
      <c r="BE3364" s="10"/>
      <c r="BF3364" s="10"/>
      <c r="BG3364" s="10"/>
      <c r="BH3364" s="10"/>
      <c r="BI3364" s="10"/>
      <c r="BL3364" s="10"/>
      <c r="BM3364" s="10"/>
      <c r="BN3364" s="10"/>
      <c r="BO3364" s="10"/>
      <c r="BP3364" s="10"/>
      <c r="BQ3364" s="10"/>
      <c r="BR3364" s="10"/>
      <c r="BU3364" s="66"/>
    </row>
    <row r="3365" spans="22:73" s="6" customFormat="1" x14ac:dyDescent="0.3">
      <c r="V3365" s="21"/>
      <c r="W3365" s="22"/>
      <c r="X3365" s="22"/>
      <c r="Y3365" s="22"/>
      <c r="Z3365" s="22"/>
      <c r="AA3365" s="22"/>
      <c r="AB3365" s="10"/>
      <c r="AC3365" s="10"/>
      <c r="AD3365" s="10"/>
      <c r="AE3365" s="10"/>
      <c r="AF3365" s="10"/>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C3365" s="10"/>
      <c r="BD3365" s="10"/>
      <c r="BE3365" s="10"/>
      <c r="BF3365" s="10"/>
      <c r="BG3365" s="10"/>
      <c r="BH3365" s="10"/>
      <c r="BI3365" s="10"/>
      <c r="BL3365" s="10"/>
      <c r="BM3365" s="10"/>
      <c r="BN3365" s="10"/>
      <c r="BO3365" s="10"/>
      <c r="BP3365" s="10"/>
      <c r="BQ3365" s="10"/>
      <c r="BR3365" s="10"/>
      <c r="BU3365" s="66"/>
    </row>
    <row r="3366" spans="22:73" s="6" customFormat="1" x14ac:dyDescent="0.3">
      <c r="V3366" s="21"/>
      <c r="W3366" s="22"/>
      <c r="X3366" s="22"/>
      <c r="Y3366" s="22"/>
      <c r="Z3366" s="22"/>
      <c r="AA3366" s="22"/>
      <c r="AB3366" s="10"/>
      <c r="AC3366" s="10"/>
      <c r="AD3366" s="10"/>
      <c r="AE3366" s="10"/>
      <c r="AF3366" s="10"/>
      <c r="AG3366" s="10"/>
      <c r="AH3366" s="10"/>
      <c r="AI3366" s="10"/>
      <c r="AJ3366" s="10"/>
      <c r="AK3366" s="10"/>
      <c r="AL3366" s="10"/>
      <c r="AM3366" s="10"/>
      <c r="AN3366" s="10"/>
      <c r="AO3366" s="10"/>
      <c r="AP3366" s="10"/>
      <c r="AQ3366" s="10"/>
      <c r="AR3366" s="10"/>
      <c r="AS3366" s="10"/>
      <c r="AT3366" s="10"/>
      <c r="AU3366" s="10"/>
      <c r="AV3366" s="10"/>
      <c r="AW3366" s="10"/>
      <c r="AX3366" s="10"/>
      <c r="AY3366" s="10"/>
      <c r="AZ3366" s="10"/>
      <c r="BC3366" s="10"/>
      <c r="BD3366" s="10"/>
      <c r="BE3366" s="10"/>
      <c r="BF3366" s="10"/>
      <c r="BG3366" s="10"/>
      <c r="BH3366" s="10"/>
      <c r="BI3366" s="10"/>
      <c r="BL3366" s="10"/>
      <c r="BM3366" s="10"/>
      <c r="BN3366" s="10"/>
      <c r="BO3366" s="10"/>
      <c r="BP3366" s="10"/>
      <c r="BQ3366" s="10"/>
      <c r="BR3366" s="10"/>
      <c r="BU3366" s="66"/>
    </row>
    <row r="3367" spans="22:73" s="6" customFormat="1" x14ac:dyDescent="0.3">
      <c r="V3367" s="21"/>
      <c r="W3367" s="22"/>
      <c r="X3367" s="22"/>
      <c r="Y3367" s="22"/>
      <c r="Z3367" s="22"/>
      <c r="AA3367" s="22"/>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c r="AY3367" s="10"/>
      <c r="AZ3367" s="10"/>
      <c r="BC3367" s="10"/>
      <c r="BD3367" s="10"/>
      <c r="BE3367" s="10"/>
      <c r="BF3367" s="10"/>
      <c r="BG3367" s="10"/>
      <c r="BH3367" s="10"/>
      <c r="BI3367" s="10"/>
      <c r="BL3367" s="10"/>
      <c r="BM3367" s="10"/>
      <c r="BN3367" s="10"/>
      <c r="BO3367" s="10"/>
      <c r="BP3367" s="10"/>
      <c r="BQ3367" s="10"/>
      <c r="BR3367" s="10"/>
      <c r="BU3367" s="66"/>
    </row>
    <row r="3368" spans="22:73" s="6" customFormat="1" x14ac:dyDescent="0.3">
      <c r="V3368" s="21"/>
      <c r="W3368" s="22"/>
      <c r="X3368" s="22"/>
      <c r="Y3368" s="22"/>
      <c r="Z3368" s="22"/>
      <c r="AA3368" s="22"/>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10"/>
      <c r="AY3368" s="10"/>
      <c r="AZ3368" s="10"/>
      <c r="BC3368" s="10"/>
      <c r="BD3368" s="10"/>
      <c r="BE3368" s="10"/>
      <c r="BF3368" s="10"/>
      <c r="BG3368" s="10"/>
      <c r="BH3368" s="10"/>
      <c r="BI3368" s="10"/>
      <c r="BL3368" s="10"/>
      <c r="BM3368" s="10"/>
      <c r="BN3368" s="10"/>
      <c r="BO3368" s="10"/>
      <c r="BP3368" s="10"/>
      <c r="BQ3368" s="10"/>
      <c r="BR3368" s="10"/>
      <c r="BU3368" s="66"/>
    </row>
    <row r="3369" spans="22:73" s="6" customFormat="1" x14ac:dyDescent="0.3">
      <c r="V3369" s="21"/>
      <c r="W3369" s="22"/>
      <c r="X3369" s="22"/>
      <c r="Y3369" s="22"/>
      <c r="Z3369" s="22"/>
      <c r="AA3369" s="22"/>
      <c r="AB3369" s="10"/>
      <c r="AC3369" s="10"/>
      <c r="AD3369" s="10"/>
      <c r="AE3369" s="10"/>
      <c r="AF3369" s="10"/>
      <c r="AG3369" s="10"/>
      <c r="AH3369" s="10"/>
      <c r="AI3369" s="10"/>
      <c r="AJ3369" s="10"/>
      <c r="AK3369" s="10"/>
      <c r="AL3369" s="10"/>
      <c r="AM3369" s="10"/>
      <c r="AN3369" s="10"/>
      <c r="AO3369" s="10"/>
      <c r="AP3369" s="10"/>
      <c r="AQ3369" s="10"/>
      <c r="AR3369" s="10"/>
      <c r="AS3369" s="10"/>
      <c r="AT3369" s="10"/>
      <c r="AU3369" s="10"/>
      <c r="AV3369" s="10"/>
      <c r="AW3369" s="10"/>
      <c r="AX3369" s="10"/>
      <c r="AY3369" s="10"/>
      <c r="AZ3369" s="10"/>
      <c r="BC3369" s="10"/>
      <c r="BD3369" s="10"/>
      <c r="BE3369" s="10"/>
      <c r="BF3369" s="10"/>
      <c r="BG3369" s="10"/>
      <c r="BH3369" s="10"/>
      <c r="BI3369" s="10"/>
      <c r="BL3369" s="10"/>
      <c r="BM3369" s="10"/>
      <c r="BN3369" s="10"/>
      <c r="BO3369" s="10"/>
      <c r="BP3369" s="10"/>
      <c r="BQ3369" s="10"/>
      <c r="BR3369" s="10"/>
      <c r="BU3369" s="66"/>
    </row>
    <row r="3370" spans="22:73" s="6" customFormat="1" x14ac:dyDescent="0.3">
      <c r="V3370" s="21"/>
      <c r="W3370" s="22"/>
      <c r="X3370" s="22"/>
      <c r="Y3370" s="22"/>
      <c r="Z3370" s="22"/>
      <c r="AA3370" s="22"/>
      <c r="AB3370" s="10"/>
      <c r="AC3370" s="10"/>
      <c r="AD3370" s="10"/>
      <c r="AE3370" s="10"/>
      <c r="AF3370" s="10"/>
      <c r="AG3370" s="10"/>
      <c r="AH3370" s="10"/>
      <c r="AI3370" s="10"/>
      <c r="AJ3370" s="10"/>
      <c r="AK3370" s="10"/>
      <c r="AL3370" s="10"/>
      <c r="AM3370" s="10"/>
      <c r="AN3370" s="10"/>
      <c r="AO3370" s="10"/>
      <c r="AP3370" s="10"/>
      <c r="AQ3370" s="10"/>
      <c r="AR3370" s="10"/>
      <c r="AS3370" s="10"/>
      <c r="AT3370" s="10"/>
      <c r="AU3370" s="10"/>
      <c r="AV3370" s="10"/>
      <c r="AW3370" s="10"/>
      <c r="AX3370" s="10"/>
      <c r="AY3370" s="10"/>
      <c r="AZ3370" s="10"/>
      <c r="BC3370" s="10"/>
      <c r="BD3370" s="10"/>
      <c r="BE3370" s="10"/>
      <c r="BF3370" s="10"/>
      <c r="BG3370" s="10"/>
      <c r="BH3370" s="10"/>
      <c r="BI3370" s="10"/>
      <c r="BL3370" s="10"/>
      <c r="BM3370" s="10"/>
      <c r="BN3370" s="10"/>
      <c r="BO3370" s="10"/>
      <c r="BP3370" s="10"/>
      <c r="BQ3370" s="10"/>
      <c r="BR3370" s="10"/>
      <c r="BU3370" s="66"/>
    </row>
    <row r="3371" spans="22:73" s="6" customFormat="1" x14ac:dyDescent="0.3">
      <c r="V3371" s="21"/>
      <c r="W3371" s="22"/>
      <c r="X3371" s="22"/>
      <c r="Y3371" s="22"/>
      <c r="Z3371" s="22"/>
      <c r="AA3371" s="22"/>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AY3371" s="10"/>
      <c r="AZ3371" s="10"/>
      <c r="BC3371" s="10"/>
      <c r="BD3371" s="10"/>
      <c r="BE3371" s="10"/>
      <c r="BF3371" s="10"/>
      <c r="BG3371" s="10"/>
      <c r="BH3371" s="10"/>
      <c r="BI3371" s="10"/>
      <c r="BL3371" s="10"/>
      <c r="BM3371" s="10"/>
      <c r="BN3371" s="10"/>
      <c r="BO3371" s="10"/>
      <c r="BP3371" s="10"/>
      <c r="BQ3371" s="10"/>
      <c r="BR3371" s="10"/>
      <c r="BU3371" s="66"/>
    </row>
    <row r="3372" spans="22:73" s="6" customFormat="1" x14ac:dyDescent="0.3">
      <c r="V3372" s="21"/>
      <c r="W3372" s="22"/>
      <c r="X3372" s="22"/>
      <c r="Y3372" s="22"/>
      <c r="Z3372" s="22"/>
      <c r="AA3372" s="22"/>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AY3372" s="10"/>
      <c r="AZ3372" s="10"/>
      <c r="BC3372" s="10"/>
      <c r="BD3372" s="10"/>
      <c r="BE3372" s="10"/>
      <c r="BF3372" s="10"/>
      <c r="BG3372" s="10"/>
      <c r="BH3372" s="10"/>
      <c r="BI3372" s="10"/>
      <c r="BL3372" s="10"/>
      <c r="BM3372" s="10"/>
      <c r="BN3372" s="10"/>
      <c r="BO3372" s="10"/>
      <c r="BP3372" s="10"/>
      <c r="BQ3372" s="10"/>
      <c r="BR3372" s="10"/>
      <c r="BU3372" s="66"/>
    </row>
    <row r="3373" spans="22:73" s="6" customFormat="1" x14ac:dyDescent="0.3">
      <c r="V3373" s="21"/>
      <c r="W3373" s="22"/>
      <c r="X3373" s="22"/>
      <c r="Y3373" s="22"/>
      <c r="Z3373" s="22"/>
      <c r="AA3373" s="22"/>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AY3373" s="10"/>
      <c r="AZ3373" s="10"/>
      <c r="BC3373" s="10"/>
      <c r="BD3373" s="10"/>
      <c r="BE3373" s="10"/>
      <c r="BF3373" s="10"/>
      <c r="BG3373" s="10"/>
      <c r="BH3373" s="10"/>
      <c r="BI3373" s="10"/>
      <c r="BL3373" s="10"/>
      <c r="BM3373" s="10"/>
      <c r="BN3373" s="10"/>
      <c r="BO3373" s="10"/>
      <c r="BP3373" s="10"/>
      <c r="BQ3373" s="10"/>
      <c r="BR3373" s="10"/>
      <c r="BU3373" s="66"/>
    </row>
    <row r="3374" spans="22:73" s="6" customFormat="1" x14ac:dyDescent="0.3">
      <c r="V3374" s="21"/>
      <c r="W3374" s="22"/>
      <c r="X3374" s="22"/>
      <c r="Y3374" s="22"/>
      <c r="Z3374" s="22"/>
      <c r="AA3374" s="22"/>
      <c r="AB3374" s="10"/>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10"/>
      <c r="AY3374" s="10"/>
      <c r="AZ3374" s="10"/>
      <c r="BC3374" s="10"/>
      <c r="BD3374" s="10"/>
      <c r="BE3374" s="10"/>
      <c r="BF3374" s="10"/>
      <c r="BG3374" s="10"/>
      <c r="BH3374" s="10"/>
      <c r="BI3374" s="10"/>
      <c r="BL3374" s="10"/>
      <c r="BM3374" s="10"/>
      <c r="BN3374" s="10"/>
      <c r="BO3374" s="10"/>
      <c r="BP3374" s="10"/>
      <c r="BQ3374" s="10"/>
      <c r="BR3374" s="10"/>
      <c r="BU3374" s="66"/>
    </row>
    <row r="3375" spans="22:73" s="6" customFormat="1" x14ac:dyDescent="0.3">
      <c r="V3375" s="21"/>
      <c r="W3375" s="22"/>
      <c r="X3375" s="22"/>
      <c r="Y3375" s="22"/>
      <c r="Z3375" s="22"/>
      <c r="AA3375" s="22"/>
      <c r="AB3375" s="10"/>
      <c r="AC3375" s="10"/>
      <c r="AD3375" s="10"/>
      <c r="AE3375" s="10"/>
      <c r="AF3375" s="10"/>
      <c r="AG3375" s="10"/>
      <c r="AH3375" s="10"/>
      <c r="AI3375" s="10"/>
      <c r="AJ3375" s="10"/>
      <c r="AK3375" s="10"/>
      <c r="AL3375" s="10"/>
      <c r="AM3375" s="10"/>
      <c r="AN3375" s="10"/>
      <c r="AO3375" s="10"/>
      <c r="AP3375" s="10"/>
      <c r="AQ3375" s="10"/>
      <c r="AR3375" s="10"/>
      <c r="AS3375" s="10"/>
      <c r="AT3375" s="10"/>
      <c r="AU3375" s="10"/>
      <c r="AV3375" s="10"/>
      <c r="AW3375" s="10"/>
      <c r="AX3375" s="10"/>
      <c r="AY3375" s="10"/>
      <c r="AZ3375" s="10"/>
      <c r="BC3375" s="10"/>
      <c r="BD3375" s="10"/>
      <c r="BE3375" s="10"/>
      <c r="BF3375" s="10"/>
      <c r="BG3375" s="10"/>
      <c r="BH3375" s="10"/>
      <c r="BI3375" s="10"/>
      <c r="BL3375" s="10"/>
      <c r="BM3375" s="10"/>
      <c r="BN3375" s="10"/>
      <c r="BO3375" s="10"/>
      <c r="BP3375" s="10"/>
      <c r="BQ3375" s="10"/>
      <c r="BR3375" s="10"/>
      <c r="BU3375" s="66"/>
    </row>
    <row r="3376" spans="22:73" s="6" customFormat="1" x14ac:dyDescent="0.3">
      <c r="V3376" s="21"/>
      <c r="W3376" s="22"/>
      <c r="X3376" s="22"/>
      <c r="Y3376" s="22"/>
      <c r="Z3376" s="22"/>
      <c r="AA3376" s="22"/>
      <c r="AB3376" s="10"/>
      <c r="AC3376" s="10"/>
      <c r="AD3376" s="10"/>
      <c r="AE3376" s="10"/>
      <c r="AF3376" s="10"/>
      <c r="AG3376" s="10"/>
      <c r="AH3376" s="10"/>
      <c r="AI3376" s="10"/>
      <c r="AJ3376" s="10"/>
      <c r="AK3376" s="10"/>
      <c r="AL3376" s="10"/>
      <c r="AM3376" s="10"/>
      <c r="AN3376" s="10"/>
      <c r="AO3376" s="10"/>
      <c r="AP3376" s="10"/>
      <c r="AQ3376" s="10"/>
      <c r="AR3376" s="10"/>
      <c r="AS3376" s="10"/>
      <c r="AT3376" s="10"/>
      <c r="AU3376" s="10"/>
      <c r="AV3376" s="10"/>
      <c r="AW3376" s="10"/>
      <c r="AX3376" s="10"/>
      <c r="AY3376" s="10"/>
      <c r="AZ3376" s="10"/>
      <c r="BC3376" s="10"/>
      <c r="BD3376" s="10"/>
      <c r="BE3376" s="10"/>
      <c r="BF3376" s="10"/>
      <c r="BG3376" s="10"/>
      <c r="BH3376" s="10"/>
      <c r="BI3376" s="10"/>
      <c r="BL3376" s="10"/>
      <c r="BM3376" s="10"/>
      <c r="BN3376" s="10"/>
      <c r="BO3376" s="10"/>
      <c r="BP3376" s="10"/>
      <c r="BQ3376" s="10"/>
      <c r="BR3376" s="10"/>
      <c r="BU3376" s="66"/>
    </row>
    <row r="3377" spans="22:73" s="6" customFormat="1" x14ac:dyDescent="0.3">
      <c r="V3377" s="21"/>
      <c r="W3377" s="22"/>
      <c r="X3377" s="22"/>
      <c r="Y3377" s="22"/>
      <c r="Z3377" s="22"/>
      <c r="AA3377" s="22"/>
      <c r="AB3377" s="10"/>
      <c r="AC3377" s="10"/>
      <c r="AD3377" s="10"/>
      <c r="AE3377" s="10"/>
      <c r="AF3377" s="10"/>
      <c r="AG3377" s="10"/>
      <c r="AH3377" s="10"/>
      <c r="AI3377" s="10"/>
      <c r="AJ3377" s="10"/>
      <c r="AK3377" s="10"/>
      <c r="AL3377" s="10"/>
      <c r="AM3377" s="10"/>
      <c r="AN3377" s="10"/>
      <c r="AO3377" s="10"/>
      <c r="AP3377" s="10"/>
      <c r="AQ3377" s="10"/>
      <c r="AR3377" s="10"/>
      <c r="AS3377" s="10"/>
      <c r="AT3377" s="10"/>
      <c r="AU3377" s="10"/>
      <c r="AV3377" s="10"/>
      <c r="AW3377" s="10"/>
      <c r="AX3377" s="10"/>
      <c r="AY3377" s="10"/>
      <c r="AZ3377" s="10"/>
      <c r="BC3377" s="10"/>
      <c r="BD3377" s="10"/>
      <c r="BE3377" s="10"/>
      <c r="BF3377" s="10"/>
      <c r="BG3377" s="10"/>
      <c r="BH3377" s="10"/>
      <c r="BI3377" s="10"/>
      <c r="BL3377" s="10"/>
      <c r="BM3377" s="10"/>
      <c r="BN3377" s="10"/>
      <c r="BO3377" s="10"/>
      <c r="BP3377" s="10"/>
      <c r="BQ3377" s="10"/>
      <c r="BR3377" s="10"/>
      <c r="BU3377" s="66"/>
    </row>
    <row r="3378" spans="22:73" s="6" customFormat="1" x14ac:dyDescent="0.3">
      <c r="V3378" s="21"/>
      <c r="W3378" s="22"/>
      <c r="X3378" s="22"/>
      <c r="Y3378" s="22"/>
      <c r="Z3378" s="22"/>
      <c r="AA3378" s="22"/>
      <c r="AB3378" s="10"/>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c r="AY3378" s="10"/>
      <c r="AZ3378" s="10"/>
      <c r="BC3378" s="10"/>
      <c r="BD3378" s="10"/>
      <c r="BE3378" s="10"/>
      <c r="BF3378" s="10"/>
      <c r="BG3378" s="10"/>
      <c r="BH3378" s="10"/>
      <c r="BI3378" s="10"/>
      <c r="BL3378" s="10"/>
      <c r="BM3378" s="10"/>
      <c r="BN3378" s="10"/>
      <c r="BO3378" s="10"/>
      <c r="BP3378" s="10"/>
      <c r="BQ3378" s="10"/>
      <c r="BR3378" s="10"/>
      <c r="BU3378" s="66"/>
    </row>
    <row r="3379" spans="22:73" s="6" customFormat="1" x14ac:dyDescent="0.3">
      <c r="V3379" s="21"/>
      <c r="W3379" s="22"/>
      <c r="X3379" s="22"/>
      <c r="Y3379" s="22"/>
      <c r="Z3379" s="22"/>
      <c r="AA3379" s="22"/>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10"/>
      <c r="AY3379" s="10"/>
      <c r="AZ3379" s="10"/>
      <c r="BC3379" s="10"/>
      <c r="BD3379" s="10"/>
      <c r="BE3379" s="10"/>
      <c r="BF3379" s="10"/>
      <c r="BG3379" s="10"/>
      <c r="BH3379" s="10"/>
      <c r="BI3379" s="10"/>
      <c r="BL3379" s="10"/>
      <c r="BM3379" s="10"/>
      <c r="BN3379" s="10"/>
      <c r="BO3379" s="10"/>
      <c r="BP3379" s="10"/>
      <c r="BQ3379" s="10"/>
      <c r="BR3379" s="10"/>
      <c r="BU3379" s="66"/>
    </row>
    <row r="3380" spans="22:73" s="6" customFormat="1" x14ac:dyDescent="0.3">
      <c r="V3380" s="21"/>
      <c r="W3380" s="22"/>
      <c r="X3380" s="22"/>
      <c r="Y3380" s="22"/>
      <c r="Z3380" s="22"/>
      <c r="AA3380" s="22"/>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AY3380" s="10"/>
      <c r="AZ3380" s="10"/>
      <c r="BC3380" s="10"/>
      <c r="BD3380" s="10"/>
      <c r="BE3380" s="10"/>
      <c r="BF3380" s="10"/>
      <c r="BG3380" s="10"/>
      <c r="BH3380" s="10"/>
      <c r="BI3380" s="10"/>
      <c r="BL3380" s="10"/>
      <c r="BM3380" s="10"/>
      <c r="BN3380" s="10"/>
      <c r="BO3380" s="10"/>
      <c r="BP3380" s="10"/>
      <c r="BQ3380" s="10"/>
      <c r="BR3380" s="10"/>
      <c r="BU3380" s="66"/>
    </row>
    <row r="3381" spans="22:73" s="6" customFormat="1" x14ac:dyDescent="0.3">
      <c r="V3381" s="21"/>
      <c r="W3381" s="22"/>
      <c r="X3381" s="22"/>
      <c r="Y3381" s="22"/>
      <c r="Z3381" s="22"/>
      <c r="AA3381" s="22"/>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AY3381" s="10"/>
      <c r="AZ3381" s="10"/>
      <c r="BC3381" s="10"/>
      <c r="BD3381" s="10"/>
      <c r="BE3381" s="10"/>
      <c r="BF3381" s="10"/>
      <c r="BG3381" s="10"/>
      <c r="BH3381" s="10"/>
      <c r="BI3381" s="10"/>
      <c r="BL3381" s="10"/>
      <c r="BM3381" s="10"/>
      <c r="BN3381" s="10"/>
      <c r="BO3381" s="10"/>
      <c r="BP3381" s="10"/>
      <c r="BQ3381" s="10"/>
      <c r="BR3381" s="10"/>
      <c r="BU3381" s="66"/>
    </row>
    <row r="3382" spans="22:73" s="6" customFormat="1" x14ac:dyDescent="0.3">
      <c r="V3382" s="21"/>
      <c r="W3382" s="22"/>
      <c r="X3382" s="22"/>
      <c r="Y3382" s="22"/>
      <c r="Z3382" s="22"/>
      <c r="AA3382" s="22"/>
      <c r="AB3382" s="10"/>
      <c r="AC3382" s="10"/>
      <c r="AD3382" s="10"/>
      <c r="AE3382" s="10"/>
      <c r="AF3382" s="10"/>
      <c r="AG3382" s="10"/>
      <c r="AH3382" s="10"/>
      <c r="AI3382" s="10"/>
      <c r="AJ3382" s="10"/>
      <c r="AK3382" s="10"/>
      <c r="AL3382" s="10"/>
      <c r="AM3382" s="10"/>
      <c r="AN3382" s="10"/>
      <c r="AO3382" s="10"/>
      <c r="AP3382" s="10"/>
      <c r="AQ3382" s="10"/>
      <c r="AR3382" s="10"/>
      <c r="AS3382" s="10"/>
      <c r="AT3382" s="10"/>
      <c r="AU3382" s="10"/>
      <c r="AV3382" s="10"/>
      <c r="AW3382" s="10"/>
      <c r="AX3382" s="10"/>
      <c r="AY3382" s="10"/>
      <c r="AZ3382" s="10"/>
      <c r="BC3382" s="10"/>
      <c r="BD3382" s="10"/>
      <c r="BE3382" s="10"/>
      <c r="BF3382" s="10"/>
      <c r="BG3382" s="10"/>
      <c r="BH3382" s="10"/>
      <c r="BI3382" s="10"/>
      <c r="BL3382" s="10"/>
      <c r="BM3382" s="10"/>
      <c r="BN3382" s="10"/>
      <c r="BO3382" s="10"/>
      <c r="BP3382" s="10"/>
      <c r="BQ3382" s="10"/>
      <c r="BR3382" s="10"/>
      <c r="BU3382" s="66"/>
    </row>
    <row r="3383" spans="22:73" s="6" customFormat="1" x14ac:dyDescent="0.3">
      <c r="V3383" s="21"/>
      <c r="W3383" s="22"/>
      <c r="X3383" s="22"/>
      <c r="Y3383" s="22"/>
      <c r="Z3383" s="22"/>
      <c r="AA3383" s="22"/>
      <c r="AB3383" s="10"/>
      <c r="AC3383" s="10"/>
      <c r="AD3383" s="10"/>
      <c r="AE3383" s="10"/>
      <c r="AF3383" s="10"/>
      <c r="AG3383" s="10"/>
      <c r="AH3383" s="10"/>
      <c r="AI3383" s="10"/>
      <c r="AJ3383" s="10"/>
      <c r="AK3383" s="10"/>
      <c r="AL3383" s="10"/>
      <c r="AM3383" s="10"/>
      <c r="AN3383" s="10"/>
      <c r="AO3383" s="10"/>
      <c r="AP3383" s="10"/>
      <c r="AQ3383" s="10"/>
      <c r="AR3383" s="10"/>
      <c r="AS3383" s="10"/>
      <c r="AT3383" s="10"/>
      <c r="AU3383" s="10"/>
      <c r="AV3383" s="10"/>
      <c r="AW3383" s="10"/>
      <c r="AX3383" s="10"/>
      <c r="AY3383" s="10"/>
      <c r="AZ3383" s="10"/>
      <c r="BC3383" s="10"/>
      <c r="BD3383" s="10"/>
      <c r="BE3383" s="10"/>
      <c r="BF3383" s="10"/>
      <c r="BG3383" s="10"/>
      <c r="BH3383" s="10"/>
      <c r="BI3383" s="10"/>
      <c r="BL3383" s="10"/>
      <c r="BM3383" s="10"/>
      <c r="BN3383" s="10"/>
      <c r="BO3383" s="10"/>
      <c r="BP3383" s="10"/>
      <c r="BQ3383" s="10"/>
      <c r="BR3383" s="10"/>
      <c r="BU3383" s="66"/>
    </row>
    <row r="3384" spans="22:73" s="6" customFormat="1" x14ac:dyDescent="0.3">
      <c r="V3384" s="21"/>
      <c r="W3384" s="22"/>
      <c r="X3384" s="22"/>
      <c r="Y3384" s="22"/>
      <c r="Z3384" s="22"/>
      <c r="AA3384" s="22"/>
      <c r="AB3384" s="10"/>
      <c r="AC3384" s="10"/>
      <c r="AD3384" s="10"/>
      <c r="AE3384" s="10"/>
      <c r="AF3384" s="10"/>
      <c r="AG3384" s="10"/>
      <c r="AH3384" s="10"/>
      <c r="AI3384" s="10"/>
      <c r="AJ3384" s="10"/>
      <c r="AK3384" s="10"/>
      <c r="AL3384" s="10"/>
      <c r="AM3384" s="10"/>
      <c r="AN3384" s="10"/>
      <c r="AO3384" s="10"/>
      <c r="AP3384" s="10"/>
      <c r="AQ3384" s="10"/>
      <c r="AR3384" s="10"/>
      <c r="AS3384" s="10"/>
      <c r="AT3384" s="10"/>
      <c r="AU3384" s="10"/>
      <c r="AV3384" s="10"/>
      <c r="AW3384" s="10"/>
      <c r="AX3384" s="10"/>
      <c r="AY3384" s="10"/>
      <c r="AZ3384" s="10"/>
      <c r="BC3384" s="10"/>
      <c r="BD3384" s="10"/>
      <c r="BE3384" s="10"/>
      <c r="BF3384" s="10"/>
      <c r="BG3384" s="10"/>
      <c r="BH3384" s="10"/>
      <c r="BI3384" s="10"/>
      <c r="BL3384" s="10"/>
      <c r="BM3384" s="10"/>
      <c r="BN3384" s="10"/>
      <c r="BO3384" s="10"/>
      <c r="BP3384" s="10"/>
      <c r="BQ3384" s="10"/>
      <c r="BR3384" s="10"/>
      <c r="BU3384" s="66"/>
    </row>
    <row r="3385" spans="22:73" s="6" customFormat="1" x14ac:dyDescent="0.3">
      <c r="V3385" s="21"/>
      <c r="W3385" s="22"/>
      <c r="X3385" s="22"/>
      <c r="Y3385" s="22"/>
      <c r="Z3385" s="22"/>
      <c r="AA3385" s="22"/>
      <c r="AB3385" s="10"/>
      <c r="AC3385" s="10"/>
      <c r="AD3385" s="10"/>
      <c r="AE3385" s="10"/>
      <c r="AF3385" s="10"/>
      <c r="AG3385" s="10"/>
      <c r="AH3385" s="10"/>
      <c r="AI3385" s="10"/>
      <c r="AJ3385" s="10"/>
      <c r="AK3385" s="10"/>
      <c r="AL3385" s="10"/>
      <c r="AM3385" s="10"/>
      <c r="AN3385" s="10"/>
      <c r="AO3385" s="10"/>
      <c r="AP3385" s="10"/>
      <c r="AQ3385" s="10"/>
      <c r="AR3385" s="10"/>
      <c r="AS3385" s="10"/>
      <c r="AT3385" s="10"/>
      <c r="AU3385" s="10"/>
      <c r="AV3385" s="10"/>
      <c r="AW3385" s="10"/>
      <c r="AX3385" s="10"/>
      <c r="AY3385" s="10"/>
      <c r="AZ3385" s="10"/>
      <c r="BC3385" s="10"/>
      <c r="BD3385" s="10"/>
      <c r="BE3385" s="10"/>
      <c r="BF3385" s="10"/>
      <c r="BG3385" s="10"/>
      <c r="BH3385" s="10"/>
      <c r="BI3385" s="10"/>
      <c r="BL3385" s="10"/>
      <c r="BM3385" s="10"/>
      <c r="BN3385" s="10"/>
      <c r="BO3385" s="10"/>
      <c r="BP3385" s="10"/>
      <c r="BQ3385" s="10"/>
      <c r="BR3385" s="10"/>
      <c r="BU3385" s="66"/>
    </row>
    <row r="3386" spans="22:73" s="6" customFormat="1" x14ac:dyDescent="0.3">
      <c r="V3386" s="21"/>
      <c r="W3386" s="22"/>
      <c r="X3386" s="22"/>
      <c r="Y3386" s="22"/>
      <c r="Z3386" s="22"/>
      <c r="AA3386" s="22"/>
      <c r="AB3386" s="10"/>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AY3386" s="10"/>
      <c r="AZ3386" s="10"/>
      <c r="BC3386" s="10"/>
      <c r="BD3386" s="10"/>
      <c r="BE3386" s="10"/>
      <c r="BF3386" s="10"/>
      <c r="BG3386" s="10"/>
      <c r="BH3386" s="10"/>
      <c r="BI3386" s="10"/>
      <c r="BL3386" s="10"/>
      <c r="BM3386" s="10"/>
      <c r="BN3386" s="10"/>
      <c r="BO3386" s="10"/>
      <c r="BP3386" s="10"/>
      <c r="BQ3386" s="10"/>
      <c r="BR3386" s="10"/>
      <c r="BU3386" s="66"/>
    </row>
    <row r="3387" spans="22:73" s="6" customFormat="1" x14ac:dyDescent="0.3">
      <c r="V3387" s="21"/>
      <c r="W3387" s="22"/>
      <c r="X3387" s="22"/>
      <c r="Y3387" s="22"/>
      <c r="Z3387" s="22"/>
      <c r="AA3387" s="22"/>
      <c r="AB3387" s="10"/>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AY3387" s="10"/>
      <c r="AZ3387" s="10"/>
      <c r="BC3387" s="10"/>
      <c r="BD3387" s="10"/>
      <c r="BE3387" s="10"/>
      <c r="BF3387" s="10"/>
      <c r="BG3387" s="10"/>
      <c r="BH3387" s="10"/>
      <c r="BI3387" s="10"/>
      <c r="BL3387" s="10"/>
      <c r="BM3387" s="10"/>
      <c r="BN3387" s="10"/>
      <c r="BO3387" s="10"/>
      <c r="BP3387" s="10"/>
      <c r="BQ3387" s="10"/>
      <c r="BR3387" s="10"/>
      <c r="BU3387" s="66"/>
    </row>
    <row r="3388" spans="22:73" s="6" customFormat="1" x14ac:dyDescent="0.3">
      <c r="V3388" s="21"/>
      <c r="W3388" s="22"/>
      <c r="X3388" s="22"/>
      <c r="Y3388" s="22"/>
      <c r="Z3388" s="22"/>
      <c r="AA3388" s="22"/>
      <c r="AB3388" s="10"/>
      <c r="AC3388" s="10"/>
      <c r="AD3388" s="10"/>
      <c r="AE3388" s="10"/>
      <c r="AF3388" s="10"/>
      <c r="AG3388" s="10"/>
      <c r="AH3388" s="10"/>
      <c r="AI3388" s="10"/>
      <c r="AJ3388" s="10"/>
      <c r="AK3388" s="10"/>
      <c r="AL3388" s="10"/>
      <c r="AM3388" s="10"/>
      <c r="AN3388" s="10"/>
      <c r="AO3388" s="10"/>
      <c r="AP3388" s="10"/>
      <c r="AQ3388" s="10"/>
      <c r="AR3388" s="10"/>
      <c r="AS3388" s="10"/>
      <c r="AT3388" s="10"/>
      <c r="AU3388" s="10"/>
      <c r="AV3388" s="10"/>
      <c r="AW3388" s="10"/>
      <c r="AX3388" s="10"/>
      <c r="AY3388" s="10"/>
      <c r="AZ3388" s="10"/>
      <c r="BC3388" s="10"/>
      <c r="BD3388" s="10"/>
      <c r="BE3388" s="10"/>
      <c r="BF3388" s="10"/>
      <c r="BG3388" s="10"/>
      <c r="BH3388" s="10"/>
      <c r="BI3388" s="10"/>
      <c r="BL3388" s="10"/>
      <c r="BM3388" s="10"/>
      <c r="BN3388" s="10"/>
      <c r="BO3388" s="10"/>
      <c r="BP3388" s="10"/>
      <c r="BQ3388" s="10"/>
      <c r="BR3388" s="10"/>
      <c r="BU3388" s="66"/>
    </row>
    <row r="3389" spans="22:73" s="6" customFormat="1" x14ac:dyDescent="0.3">
      <c r="V3389" s="21"/>
      <c r="W3389" s="22"/>
      <c r="X3389" s="22"/>
      <c r="Y3389" s="22"/>
      <c r="Z3389" s="22"/>
      <c r="AA3389" s="22"/>
      <c r="AB3389" s="10"/>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c r="AY3389" s="10"/>
      <c r="AZ3389" s="10"/>
      <c r="BC3389" s="10"/>
      <c r="BD3389" s="10"/>
      <c r="BE3389" s="10"/>
      <c r="BF3389" s="10"/>
      <c r="BG3389" s="10"/>
      <c r="BH3389" s="10"/>
      <c r="BI3389" s="10"/>
      <c r="BL3389" s="10"/>
      <c r="BM3389" s="10"/>
      <c r="BN3389" s="10"/>
      <c r="BO3389" s="10"/>
      <c r="BP3389" s="10"/>
      <c r="BQ3389" s="10"/>
      <c r="BR3389" s="10"/>
      <c r="BU3389" s="66"/>
    </row>
    <row r="3390" spans="22:73" s="6" customFormat="1" x14ac:dyDescent="0.3">
      <c r="V3390" s="21"/>
      <c r="W3390" s="22"/>
      <c r="X3390" s="22"/>
      <c r="Y3390" s="22"/>
      <c r="Z3390" s="22"/>
      <c r="AA3390" s="22"/>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AY3390" s="10"/>
      <c r="AZ3390" s="10"/>
      <c r="BC3390" s="10"/>
      <c r="BD3390" s="10"/>
      <c r="BE3390" s="10"/>
      <c r="BF3390" s="10"/>
      <c r="BG3390" s="10"/>
      <c r="BH3390" s="10"/>
      <c r="BI3390" s="10"/>
      <c r="BL3390" s="10"/>
      <c r="BM3390" s="10"/>
      <c r="BN3390" s="10"/>
      <c r="BO3390" s="10"/>
      <c r="BP3390" s="10"/>
      <c r="BQ3390" s="10"/>
      <c r="BR3390" s="10"/>
      <c r="BU3390" s="66"/>
    </row>
    <row r="3391" spans="22:73" s="6" customFormat="1" x14ac:dyDescent="0.3">
      <c r="V3391" s="21"/>
      <c r="W3391" s="22"/>
      <c r="X3391" s="22"/>
      <c r="Y3391" s="22"/>
      <c r="Z3391" s="22"/>
      <c r="AA3391" s="22"/>
      <c r="AB3391" s="10"/>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AY3391" s="10"/>
      <c r="AZ3391" s="10"/>
      <c r="BC3391" s="10"/>
      <c r="BD3391" s="10"/>
      <c r="BE3391" s="10"/>
      <c r="BF3391" s="10"/>
      <c r="BG3391" s="10"/>
      <c r="BH3391" s="10"/>
      <c r="BI3391" s="10"/>
      <c r="BL3391" s="10"/>
      <c r="BM3391" s="10"/>
      <c r="BN3391" s="10"/>
      <c r="BO3391" s="10"/>
      <c r="BP3391" s="10"/>
      <c r="BQ3391" s="10"/>
      <c r="BR3391" s="10"/>
      <c r="BU3391" s="66"/>
    </row>
    <row r="3392" spans="22:73" s="6" customFormat="1" x14ac:dyDescent="0.3">
      <c r="V3392" s="21"/>
      <c r="W3392" s="22"/>
      <c r="X3392" s="22"/>
      <c r="Y3392" s="22"/>
      <c r="Z3392" s="22"/>
      <c r="AA3392" s="22"/>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AY3392" s="10"/>
      <c r="AZ3392" s="10"/>
      <c r="BC3392" s="10"/>
      <c r="BD3392" s="10"/>
      <c r="BE3392" s="10"/>
      <c r="BF3392" s="10"/>
      <c r="BG3392" s="10"/>
      <c r="BH3392" s="10"/>
      <c r="BI3392" s="10"/>
      <c r="BL3392" s="10"/>
      <c r="BM3392" s="10"/>
      <c r="BN3392" s="10"/>
      <c r="BO3392" s="10"/>
      <c r="BP3392" s="10"/>
      <c r="BQ3392" s="10"/>
      <c r="BR3392" s="10"/>
      <c r="BU3392" s="66"/>
    </row>
    <row r="3393" spans="22:73" s="6" customFormat="1" x14ac:dyDescent="0.3">
      <c r="V3393" s="21"/>
      <c r="W3393" s="22"/>
      <c r="X3393" s="22"/>
      <c r="Y3393" s="22"/>
      <c r="Z3393" s="22"/>
      <c r="AA3393" s="22"/>
      <c r="AB3393" s="10"/>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10"/>
      <c r="AY3393" s="10"/>
      <c r="AZ3393" s="10"/>
      <c r="BC3393" s="10"/>
      <c r="BD3393" s="10"/>
      <c r="BE3393" s="10"/>
      <c r="BF3393" s="10"/>
      <c r="BG3393" s="10"/>
      <c r="BH3393" s="10"/>
      <c r="BI3393" s="10"/>
      <c r="BL3393" s="10"/>
      <c r="BM3393" s="10"/>
      <c r="BN3393" s="10"/>
      <c r="BO3393" s="10"/>
      <c r="BP3393" s="10"/>
      <c r="BQ3393" s="10"/>
      <c r="BR3393" s="10"/>
      <c r="BU3393" s="66"/>
    </row>
    <row r="3394" spans="22:73" s="6" customFormat="1" x14ac:dyDescent="0.3">
      <c r="V3394" s="21"/>
      <c r="W3394" s="22"/>
      <c r="X3394" s="22"/>
      <c r="Y3394" s="22"/>
      <c r="Z3394" s="22"/>
      <c r="AA3394" s="22"/>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C3394" s="10"/>
      <c r="BD3394" s="10"/>
      <c r="BE3394" s="10"/>
      <c r="BF3394" s="10"/>
      <c r="BG3394" s="10"/>
      <c r="BH3394" s="10"/>
      <c r="BI3394" s="10"/>
      <c r="BL3394" s="10"/>
      <c r="BM3394" s="10"/>
      <c r="BN3394" s="10"/>
      <c r="BO3394" s="10"/>
      <c r="BP3394" s="10"/>
      <c r="BQ3394" s="10"/>
      <c r="BR3394" s="10"/>
      <c r="BU3394" s="66"/>
    </row>
    <row r="3395" spans="22:73" s="6" customFormat="1" x14ac:dyDescent="0.3">
      <c r="V3395" s="21"/>
      <c r="W3395" s="22"/>
      <c r="X3395" s="22"/>
      <c r="Y3395" s="22"/>
      <c r="Z3395" s="22"/>
      <c r="AA3395" s="22"/>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10"/>
      <c r="AY3395" s="10"/>
      <c r="AZ3395" s="10"/>
      <c r="BC3395" s="10"/>
      <c r="BD3395" s="10"/>
      <c r="BE3395" s="10"/>
      <c r="BF3395" s="10"/>
      <c r="BG3395" s="10"/>
      <c r="BH3395" s="10"/>
      <c r="BI3395" s="10"/>
      <c r="BL3395" s="10"/>
      <c r="BM3395" s="10"/>
      <c r="BN3395" s="10"/>
      <c r="BO3395" s="10"/>
      <c r="BP3395" s="10"/>
      <c r="BQ3395" s="10"/>
      <c r="BR3395" s="10"/>
      <c r="BU3395" s="66"/>
    </row>
    <row r="3396" spans="22:73" s="6" customFormat="1" x14ac:dyDescent="0.3">
      <c r="V3396" s="21"/>
      <c r="W3396" s="22"/>
      <c r="X3396" s="22"/>
      <c r="Y3396" s="22"/>
      <c r="Z3396" s="22"/>
      <c r="AA3396" s="22"/>
      <c r="AB3396" s="10"/>
      <c r="AC3396" s="10"/>
      <c r="AD3396" s="10"/>
      <c r="AE3396" s="10"/>
      <c r="AF3396" s="10"/>
      <c r="AG3396" s="10"/>
      <c r="AH3396" s="10"/>
      <c r="AI3396" s="10"/>
      <c r="AJ3396" s="10"/>
      <c r="AK3396" s="10"/>
      <c r="AL3396" s="10"/>
      <c r="AM3396" s="10"/>
      <c r="AN3396" s="10"/>
      <c r="AO3396" s="10"/>
      <c r="AP3396" s="10"/>
      <c r="AQ3396" s="10"/>
      <c r="AR3396" s="10"/>
      <c r="AS3396" s="10"/>
      <c r="AT3396" s="10"/>
      <c r="AU3396" s="10"/>
      <c r="AV3396" s="10"/>
      <c r="AW3396" s="10"/>
      <c r="AX3396" s="10"/>
      <c r="AY3396" s="10"/>
      <c r="AZ3396" s="10"/>
      <c r="BC3396" s="10"/>
      <c r="BD3396" s="10"/>
      <c r="BE3396" s="10"/>
      <c r="BF3396" s="10"/>
      <c r="BG3396" s="10"/>
      <c r="BH3396" s="10"/>
      <c r="BI3396" s="10"/>
      <c r="BL3396" s="10"/>
      <c r="BM3396" s="10"/>
      <c r="BN3396" s="10"/>
      <c r="BO3396" s="10"/>
      <c r="BP3396" s="10"/>
      <c r="BQ3396" s="10"/>
      <c r="BR3396" s="10"/>
      <c r="BU3396" s="66"/>
    </row>
    <row r="3397" spans="22:73" s="6" customFormat="1" x14ac:dyDescent="0.3">
      <c r="V3397" s="21"/>
      <c r="W3397" s="22"/>
      <c r="X3397" s="22"/>
      <c r="Y3397" s="22"/>
      <c r="Z3397" s="22"/>
      <c r="AA3397" s="22"/>
      <c r="AB3397" s="10"/>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AY3397" s="10"/>
      <c r="AZ3397" s="10"/>
      <c r="BC3397" s="10"/>
      <c r="BD3397" s="10"/>
      <c r="BE3397" s="10"/>
      <c r="BF3397" s="10"/>
      <c r="BG3397" s="10"/>
      <c r="BH3397" s="10"/>
      <c r="BI3397" s="10"/>
      <c r="BL3397" s="10"/>
      <c r="BM3397" s="10"/>
      <c r="BN3397" s="10"/>
      <c r="BO3397" s="10"/>
      <c r="BP3397" s="10"/>
      <c r="BQ3397" s="10"/>
      <c r="BR3397" s="10"/>
      <c r="BU3397" s="66"/>
    </row>
    <row r="3398" spans="22:73" s="6" customFormat="1" x14ac:dyDescent="0.3">
      <c r="V3398" s="21"/>
      <c r="W3398" s="22"/>
      <c r="X3398" s="22"/>
      <c r="Y3398" s="22"/>
      <c r="Z3398" s="22"/>
      <c r="AA3398" s="22"/>
      <c r="AB3398" s="10"/>
      <c r="AC3398" s="10"/>
      <c r="AD3398" s="10"/>
      <c r="AE3398" s="10"/>
      <c r="AF3398" s="10"/>
      <c r="AG3398" s="10"/>
      <c r="AH3398" s="10"/>
      <c r="AI3398" s="10"/>
      <c r="AJ3398" s="10"/>
      <c r="AK3398" s="10"/>
      <c r="AL3398" s="10"/>
      <c r="AM3398" s="10"/>
      <c r="AN3398" s="10"/>
      <c r="AO3398" s="10"/>
      <c r="AP3398" s="10"/>
      <c r="AQ3398" s="10"/>
      <c r="AR3398" s="10"/>
      <c r="AS3398" s="10"/>
      <c r="AT3398" s="10"/>
      <c r="AU3398" s="10"/>
      <c r="AV3398" s="10"/>
      <c r="AW3398" s="10"/>
      <c r="AX3398" s="10"/>
      <c r="AY3398" s="10"/>
      <c r="AZ3398" s="10"/>
      <c r="BC3398" s="10"/>
      <c r="BD3398" s="10"/>
      <c r="BE3398" s="10"/>
      <c r="BF3398" s="10"/>
      <c r="BG3398" s="10"/>
      <c r="BH3398" s="10"/>
      <c r="BI3398" s="10"/>
      <c r="BL3398" s="10"/>
      <c r="BM3398" s="10"/>
      <c r="BN3398" s="10"/>
      <c r="BO3398" s="10"/>
      <c r="BP3398" s="10"/>
      <c r="BQ3398" s="10"/>
      <c r="BR3398" s="10"/>
      <c r="BU3398" s="66"/>
    </row>
    <row r="3399" spans="22:73" s="6" customFormat="1" x14ac:dyDescent="0.3">
      <c r="V3399" s="21"/>
      <c r="W3399" s="22"/>
      <c r="X3399" s="22"/>
      <c r="Y3399" s="22"/>
      <c r="Z3399" s="22"/>
      <c r="AA3399" s="22"/>
      <c r="AB3399" s="10"/>
      <c r="AC3399" s="10"/>
      <c r="AD3399" s="10"/>
      <c r="AE3399" s="10"/>
      <c r="AF3399" s="10"/>
      <c r="AG3399" s="10"/>
      <c r="AH3399" s="10"/>
      <c r="AI3399" s="10"/>
      <c r="AJ3399" s="10"/>
      <c r="AK3399" s="10"/>
      <c r="AL3399" s="10"/>
      <c r="AM3399" s="10"/>
      <c r="AN3399" s="10"/>
      <c r="AO3399" s="10"/>
      <c r="AP3399" s="10"/>
      <c r="AQ3399" s="10"/>
      <c r="AR3399" s="10"/>
      <c r="AS3399" s="10"/>
      <c r="AT3399" s="10"/>
      <c r="AU3399" s="10"/>
      <c r="AV3399" s="10"/>
      <c r="AW3399" s="10"/>
      <c r="AX3399" s="10"/>
      <c r="AY3399" s="10"/>
      <c r="AZ3399" s="10"/>
      <c r="BC3399" s="10"/>
      <c r="BD3399" s="10"/>
      <c r="BE3399" s="10"/>
      <c r="BF3399" s="10"/>
      <c r="BG3399" s="10"/>
      <c r="BH3399" s="10"/>
      <c r="BI3399" s="10"/>
      <c r="BL3399" s="10"/>
      <c r="BM3399" s="10"/>
      <c r="BN3399" s="10"/>
      <c r="BO3399" s="10"/>
      <c r="BP3399" s="10"/>
      <c r="BQ3399" s="10"/>
      <c r="BR3399" s="10"/>
      <c r="BU3399" s="66"/>
    </row>
    <row r="3400" spans="22:73" s="6" customFormat="1" x14ac:dyDescent="0.3">
      <c r="V3400" s="21"/>
      <c r="W3400" s="22"/>
      <c r="X3400" s="22"/>
      <c r="Y3400" s="22"/>
      <c r="Z3400" s="22"/>
      <c r="AA3400" s="22"/>
      <c r="AB3400" s="10"/>
      <c r="AC3400" s="10"/>
      <c r="AD3400" s="10"/>
      <c r="AE3400" s="10"/>
      <c r="AF3400" s="10"/>
      <c r="AG3400" s="10"/>
      <c r="AH3400" s="10"/>
      <c r="AI3400" s="10"/>
      <c r="AJ3400" s="10"/>
      <c r="AK3400" s="10"/>
      <c r="AL3400" s="10"/>
      <c r="AM3400" s="10"/>
      <c r="AN3400" s="10"/>
      <c r="AO3400" s="10"/>
      <c r="AP3400" s="10"/>
      <c r="AQ3400" s="10"/>
      <c r="AR3400" s="10"/>
      <c r="AS3400" s="10"/>
      <c r="AT3400" s="10"/>
      <c r="AU3400" s="10"/>
      <c r="AV3400" s="10"/>
      <c r="AW3400" s="10"/>
      <c r="AX3400" s="10"/>
      <c r="AY3400" s="10"/>
      <c r="AZ3400" s="10"/>
      <c r="BC3400" s="10"/>
      <c r="BD3400" s="10"/>
      <c r="BE3400" s="10"/>
      <c r="BF3400" s="10"/>
      <c r="BG3400" s="10"/>
      <c r="BH3400" s="10"/>
      <c r="BI3400" s="10"/>
      <c r="BL3400" s="10"/>
      <c r="BM3400" s="10"/>
      <c r="BN3400" s="10"/>
      <c r="BO3400" s="10"/>
      <c r="BP3400" s="10"/>
      <c r="BQ3400" s="10"/>
      <c r="BR3400" s="10"/>
      <c r="BU3400" s="66"/>
    </row>
    <row r="3401" spans="22:73" s="6" customFormat="1" x14ac:dyDescent="0.3">
      <c r="V3401" s="21"/>
      <c r="W3401" s="22"/>
      <c r="X3401" s="22"/>
      <c r="Y3401" s="22"/>
      <c r="Z3401" s="22"/>
      <c r="AA3401" s="22"/>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c r="AY3401" s="10"/>
      <c r="AZ3401" s="10"/>
      <c r="BC3401" s="10"/>
      <c r="BD3401" s="10"/>
      <c r="BE3401" s="10"/>
      <c r="BF3401" s="10"/>
      <c r="BG3401" s="10"/>
      <c r="BH3401" s="10"/>
      <c r="BI3401" s="10"/>
      <c r="BL3401" s="10"/>
      <c r="BM3401" s="10"/>
      <c r="BN3401" s="10"/>
      <c r="BO3401" s="10"/>
      <c r="BP3401" s="10"/>
      <c r="BQ3401" s="10"/>
      <c r="BR3401" s="10"/>
      <c r="BU3401" s="66"/>
    </row>
    <row r="3402" spans="22:73" s="6" customFormat="1" x14ac:dyDescent="0.3">
      <c r="V3402" s="21"/>
      <c r="W3402" s="22"/>
      <c r="X3402" s="22"/>
      <c r="Y3402" s="22"/>
      <c r="Z3402" s="22"/>
      <c r="AA3402" s="22"/>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c r="AY3402" s="10"/>
      <c r="AZ3402" s="10"/>
      <c r="BC3402" s="10"/>
      <c r="BD3402" s="10"/>
      <c r="BE3402" s="10"/>
      <c r="BF3402" s="10"/>
      <c r="BG3402" s="10"/>
      <c r="BH3402" s="10"/>
      <c r="BI3402" s="10"/>
      <c r="BL3402" s="10"/>
      <c r="BM3402" s="10"/>
      <c r="BN3402" s="10"/>
      <c r="BO3402" s="10"/>
      <c r="BP3402" s="10"/>
      <c r="BQ3402" s="10"/>
      <c r="BR3402" s="10"/>
      <c r="BU3402" s="66"/>
    </row>
    <row r="3403" spans="22:73" s="6" customFormat="1" x14ac:dyDescent="0.3">
      <c r="V3403" s="21"/>
      <c r="W3403" s="22"/>
      <c r="X3403" s="22"/>
      <c r="Y3403" s="22"/>
      <c r="Z3403" s="22"/>
      <c r="AA3403" s="22"/>
      <c r="AB3403" s="10"/>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10"/>
      <c r="AY3403" s="10"/>
      <c r="AZ3403" s="10"/>
      <c r="BC3403" s="10"/>
      <c r="BD3403" s="10"/>
      <c r="BE3403" s="10"/>
      <c r="BF3403" s="10"/>
      <c r="BG3403" s="10"/>
      <c r="BH3403" s="10"/>
      <c r="BI3403" s="10"/>
      <c r="BL3403" s="10"/>
      <c r="BM3403" s="10"/>
      <c r="BN3403" s="10"/>
      <c r="BO3403" s="10"/>
      <c r="BP3403" s="10"/>
      <c r="BQ3403" s="10"/>
      <c r="BR3403" s="10"/>
      <c r="BU3403" s="66"/>
    </row>
    <row r="3404" spans="22:73" s="6" customFormat="1" x14ac:dyDescent="0.3">
      <c r="V3404" s="21"/>
      <c r="W3404" s="22"/>
      <c r="X3404" s="22"/>
      <c r="Y3404" s="22"/>
      <c r="Z3404" s="22"/>
      <c r="AA3404" s="22"/>
      <c r="AB3404" s="10"/>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10"/>
      <c r="AY3404" s="10"/>
      <c r="AZ3404" s="10"/>
      <c r="BC3404" s="10"/>
      <c r="BD3404" s="10"/>
      <c r="BE3404" s="10"/>
      <c r="BF3404" s="10"/>
      <c r="BG3404" s="10"/>
      <c r="BH3404" s="10"/>
      <c r="BI3404" s="10"/>
      <c r="BL3404" s="10"/>
      <c r="BM3404" s="10"/>
      <c r="BN3404" s="10"/>
      <c r="BO3404" s="10"/>
      <c r="BP3404" s="10"/>
      <c r="BQ3404" s="10"/>
      <c r="BR3404" s="10"/>
      <c r="BU3404" s="66"/>
    </row>
    <row r="3405" spans="22:73" s="6" customFormat="1" x14ac:dyDescent="0.3">
      <c r="V3405" s="21"/>
      <c r="W3405" s="22"/>
      <c r="X3405" s="22"/>
      <c r="Y3405" s="22"/>
      <c r="Z3405" s="22"/>
      <c r="AA3405" s="22"/>
      <c r="AB3405" s="10"/>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10"/>
      <c r="AY3405" s="10"/>
      <c r="AZ3405" s="10"/>
      <c r="BC3405" s="10"/>
      <c r="BD3405" s="10"/>
      <c r="BE3405" s="10"/>
      <c r="BF3405" s="10"/>
      <c r="BG3405" s="10"/>
      <c r="BH3405" s="10"/>
      <c r="BI3405" s="10"/>
      <c r="BL3405" s="10"/>
      <c r="BM3405" s="10"/>
      <c r="BN3405" s="10"/>
      <c r="BO3405" s="10"/>
      <c r="BP3405" s="10"/>
      <c r="BQ3405" s="10"/>
      <c r="BR3405" s="10"/>
      <c r="BU3405" s="66"/>
    </row>
    <row r="3406" spans="22:73" s="6" customFormat="1" x14ac:dyDescent="0.3">
      <c r="V3406" s="21"/>
      <c r="W3406" s="22"/>
      <c r="X3406" s="22"/>
      <c r="Y3406" s="22"/>
      <c r="Z3406" s="22"/>
      <c r="AA3406" s="22"/>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AY3406" s="10"/>
      <c r="AZ3406" s="10"/>
      <c r="BC3406" s="10"/>
      <c r="BD3406" s="10"/>
      <c r="BE3406" s="10"/>
      <c r="BF3406" s="10"/>
      <c r="BG3406" s="10"/>
      <c r="BH3406" s="10"/>
      <c r="BI3406" s="10"/>
      <c r="BL3406" s="10"/>
      <c r="BM3406" s="10"/>
      <c r="BN3406" s="10"/>
      <c r="BO3406" s="10"/>
      <c r="BP3406" s="10"/>
      <c r="BQ3406" s="10"/>
      <c r="BR3406" s="10"/>
      <c r="BU3406" s="66"/>
    </row>
    <row r="3407" spans="22:73" s="6" customFormat="1" x14ac:dyDescent="0.3">
      <c r="V3407" s="21"/>
      <c r="W3407" s="22"/>
      <c r="X3407" s="22"/>
      <c r="Y3407" s="22"/>
      <c r="Z3407" s="22"/>
      <c r="AA3407" s="22"/>
      <c r="AB3407" s="10"/>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AY3407" s="10"/>
      <c r="AZ3407" s="10"/>
      <c r="BC3407" s="10"/>
      <c r="BD3407" s="10"/>
      <c r="BE3407" s="10"/>
      <c r="BF3407" s="10"/>
      <c r="BG3407" s="10"/>
      <c r="BH3407" s="10"/>
      <c r="BI3407" s="10"/>
      <c r="BL3407" s="10"/>
      <c r="BM3407" s="10"/>
      <c r="BN3407" s="10"/>
      <c r="BO3407" s="10"/>
      <c r="BP3407" s="10"/>
      <c r="BQ3407" s="10"/>
      <c r="BR3407" s="10"/>
      <c r="BU3407" s="66"/>
    </row>
    <row r="3408" spans="22:73" s="6" customFormat="1" x14ac:dyDescent="0.3">
      <c r="V3408" s="21"/>
      <c r="W3408" s="22"/>
      <c r="X3408" s="22"/>
      <c r="Y3408" s="22"/>
      <c r="Z3408" s="22"/>
      <c r="AA3408" s="22"/>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c r="AY3408" s="10"/>
      <c r="AZ3408" s="10"/>
      <c r="BC3408" s="10"/>
      <c r="BD3408" s="10"/>
      <c r="BE3408" s="10"/>
      <c r="BF3408" s="10"/>
      <c r="BG3408" s="10"/>
      <c r="BH3408" s="10"/>
      <c r="BI3408" s="10"/>
      <c r="BL3408" s="10"/>
      <c r="BM3408" s="10"/>
      <c r="BN3408" s="10"/>
      <c r="BO3408" s="10"/>
      <c r="BP3408" s="10"/>
      <c r="BQ3408" s="10"/>
      <c r="BR3408" s="10"/>
      <c r="BU3408" s="66"/>
    </row>
    <row r="3409" spans="22:73" s="6" customFormat="1" x14ac:dyDescent="0.3">
      <c r="V3409" s="21"/>
      <c r="W3409" s="22"/>
      <c r="X3409" s="22"/>
      <c r="Y3409" s="22"/>
      <c r="Z3409" s="22"/>
      <c r="AA3409" s="22"/>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10"/>
      <c r="AY3409" s="10"/>
      <c r="AZ3409" s="10"/>
      <c r="BC3409" s="10"/>
      <c r="BD3409" s="10"/>
      <c r="BE3409" s="10"/>
      <c r="BF3409" s="10"/>
      <c r="BG3409" s="10"/>
      <c r="BH3409" s="10"/>
      <c r="BI3409" s="10"/>
      <c r="BL3409" s="10"/>
      <c r="BM3409" s="10"/>
      <c r="BN3409" s="10"/>
      <c r="BO3409" s="10"/>
      <c r="BP3409" s="10"/>
      <c r="BQ3409" s="10"/>
      <c r="BR3409" s="10"/>
      <c r="BU3409" s="66"/>
    </row>
    <row r="3410" spans="22:73" s="6" customFormat="1" x14ac:dyDescent="0.3">
      <c r="V3410" s="21"/>
      <c r="W3410" s="22"/>
      <c r="X3410" s="22"/>
      <c r="Y3410" s="22"/>
      <c r="Z3410" s="22"/>
      <c r="AA3410" s="22"/>
      <c r="AB3410" s="10"/>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10"/>
      <c r="AY3410" s="10"/>
      <c r="AZ3410" s="10"/>
      <c r="BC3410" s="10"/>
      <c r="BD3410" s="10"/>
      <c r="BE3410" s="10"/>
      <c r="BF3410" s="10"/>
      <c r="BG3410" s="10"/>
      <c r="BH3410" s="10"/>
      <c r="BI3410" s="10"/>
      <c r="BL3410" s="10"/>
      <c r="BM3410" s="10"/>
      <c r="BN3410" s="10"/>
      <c r="BO3410" s="10"/>
      <c r="BP3410" s="10"/>
      <c r="BQ3410" s="10"/>
      <c r="BR3410" s="10"/>
      <c r="BU3410" s="66"/>
    </row>
    <row r="3411" spans="22:73" s="6" customFormat="1" x14ac:dyDescent="0.3">
      <c r="V3411" s="21"/>
      <c r="W3411" s="22"/>
      <c r="X3411" s="22"/>
      <c r="Y3411" s="22"/>
      <c r="Z3411" s="22"/>
      <c r="AA3411" s="22"/>
      <c r="AB3411" s="10"/>
      <c r="AC3411" s="10"/>
      <c r="AD3411" s="10"/>
      <c r="AE3411" s="10"/>
      <c r="AF3411" s="10"/>
      <c r="AG3411" s="10"/>
      <c r="AH3411" s="10"/>
      <c r="AI3411" s="10"/>
      <c r="AJ3411" s="10"/>
      <c r="AK3411" s="10"/>
      <c r="AL3411" s="10"/>
      <c r="AM3411" s="10"/>
      <c r="AN3411" s="10"/>
      <c r="AO3411" s="10"/>
      <c r="AP3411" s="10"/>
      <c r="AQ3411" s="10"/>
      <c r="AR3411" s="10"/>
      <c r="AS3411" s="10"/>
      <c r="AT3411" s="10"/>
      <c r="AU3411" s="10"/>
      <c r="AV3411" s="10"/>
      <c r="AW3411" s="10"/>
      <c r="AX3411" s="10"/>
      <c r="AY3411" s="10"/>
      <c r="AZ3411" s="10"/>
      <c r="BC3411" s="10"/>
      <c r="BD3411" s="10"/>
      <c r="BE3411" s="10"/>
      <c r="BF3411" s="10"/>
      <c r="BG3411" s="10"/>
      <c r="BH3411" s="10"/>
      <c r="BI3411" s="10"/>
      <c r="BL3411" s="10"/>
      <c r="BM3411" s="10"/>
      <c r="BN3411" s="10"/>
      <c r="BO3411" s="10"/>
      <c r="BP3411" s="10"/>
      <c r="BQ3411" s="10"/>
      <c r="BR3411" s="10"/>
      <c r="BU3411" s="66"/>
    </row>
    <row r="3412" spans="22:73" s="6" customFormat="1" x14ac:dyDescent="0.3">
      <c r="V3412" s="21"/>
      <c r="W3412" s="22"/>
      <c r="X3412" s="22"/>
      <c r="Y3412" s="22"/>
      <c r="Z3412" s="22"/>
      <c r="AA3412" s="22"/>
      <c r="AB3412" s="10"/>
      <c r="AC3412" s="10"/>
      <c r="AD3412" s="10"/>
      <c r="AE3412" s="10"/>
      <c r="AF3412" s="10"/>
      <c r="AG3412" s="10"/>
      <c r="AH3412" s="10"/>
      <c r="AI3412" s="10"/>
      <c r="AJ3412" s="10"/>
      <c r="AK3412" s="10"/>
      <c r="AL3412" s="10"/>
      <c r="AM3412" s="10"/>
      <c r="AN3412" s="10"/>
      <c r="AO3412" s="10"/>
      <c r="AP3412" s="10"/>
      <c r="AQ3412" s="10"/>
      <c r="AR3412" s="10"/>
      <c r="AS3412" s="10"/>
      <c r="AT3412" s="10"/>
      <c r="AU3412" s="10"/>
      <c r="AV3412" s="10"/>
      <c r="AW3412" s="10"/>
      <c r="AX3412" s="10"/>
      <c r="AY3412" s="10"/>
      <c r="AZ3412" s="10"/>
      <c r="BC3412" s="10"/>
      <c r="BD3412" s="10"/>
      <c r="BE3412" s="10"/>
      <c r="BF3412" s="10"/>
      <c r="BG3412" s="10"/>
      <c r="BH3412" s="10"/>
      <c r="BI3412" s="10"/>
      <c r="BL3412" s="10"/>
      <c r="BM3412" s="10"/>
      <c r="BN3412" s="10"/>
      <c r="BO3412" s="10"/>
      <c r="BP3412" s="10"/>
      <c r="BQ3412" s="10"/>
      <c r="BR3412" s="10"/>
      <c r="BU3412" s="66"/>
    </row>
    <row r="3413" spans="22:73" s="6" customFormat="1" x14ac:dyDescent="0.3">
      <c r="V3413" s="21"/>
      <c r="W3413" s="22"/>
      <c r="X3413" s="22"/>
      <c r="Y3413" s="22"/>
      <c r="Z3413" s="22"/>
      <c r="AA3413" s="22"/>
      <c r="AB3413" s="10"/>
      <c r="AC3413" s="10"/>
      <c r="AD3413" s="10"/>
      <c r="AE3413" s="10"/>
      <c r="AF3413" s="10"/>
      <c r="AG3413" s="10"/>
      <c r="AH3413" s="10"/>
      <c r="AI3413" s="10"/>
      <c r="AJ3413" s="10"/>
      <c r="AK3413" s="10"/>
      <c r="AL3413" s="10"/>
      <c r="AM3413" s="10"/>
      <c r="AN3413" s="10"/>
      <c r="AO3413" s="10"/>
      <c r="AP3413" s="10"/>
      <c r="AQ3413" s="10"/>
      <c r="AR3413" s="10"/>
      <c r="AS3413" s="10"/>
      <c r="AT3413" s="10"/>
      <c r="AU3413" s="10"/>
      <c r="AV3413" s="10"/>
      <c r="AW3413" s="10"/>
      <c r="AX3413" s="10"/>
      <c r="AY3413" s="10"/>
      <c r="AZ3413" s="10"/>
      <c r="BC3413" s="10"/>
      <c r="BD3413" s="10"/>
      <c r="BE3413" s="10"/>
      <c r="BF3413" s="10"/>
      <c r="BG3413" s="10"/>
      <c r="BH3413" s="10"/>
      <c r="BI3413" s="10"/>
      <c r="BL3413" s="10"/>
      <c r="BM3413" s="10"/>
      <c r="BN3413" s="10"/>
      <c r="BO3413" s="10"/>
      <c r="BP3413" s="10"/>
      <c r="BQ3413" s="10"/>
      <c r="BR3413" s="10"/>
      <c r="BU3413" s="66"/>
    </row>
    <row r="3414" spans="22:73" s="6" customFormat="1" x14ac:dyDescent="0.3">
      <c r="V3414" s="21"/>
      <c r="W3414" s="22"/>
      <c r="X3414" s="22"/>
      <c r="Y3414" s="22"/>
      <c r="Z3414" s="22"/>
      <c r="AA3414" s="22"/>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AY3414" s="10"/>
      <c r="AZ3414" s="10"/>
      <c r="BC3414" s="10"/>
      <c r="BD3414" s="10"/>
      <c r="BE3414" s="10"/>
      <c r="BF3414" s="10"/>
      <c r="BG3414" s="10"/>
      <c r="BH3414" s="10"/>
      <c r="BI3414" s="10"/>
      <c r="BL3414" s="10"/>
      <c r="BM3414" s="10"/>
      <c r="BN3414" s="10"/>
      <c r="BO3414" s="10"/>
      <c r="BP3414" s="10"/>
      <c r="BQ3414" s="10"/>
      <c r="BR3414" s="10"/>
      <c r="BU3414" s="66"/>
    </row>
    <row r="3415" spans="22:73" s="6" customFormat="1" x14ac:dyDescent="0.3">
      <c r="V3415" s="21"/>
      <c r="W3415" s="22"/>
      <c r="X3415" s="22"/>
      <c r="Y3415" s="22"/>
      <c r="Z3415" s="22"/>
      <c r="AA3415" s="22"/>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AY3415" s="10"/>
      <c r="AZ3415" s="10"/>
      <c r="BC3415" s="10"/>
      <c r="BD3415" s="10"/>
      <c r="BE3415" s="10"/>
      <c r="BF3415" s="10"/>
      <c r="BG3415" s="10"/>
      <c r="BH3415" s="10"/>
      <c r="BI3415" s="10"/>
      <c r="BL3415" s="10"/>
      <c r="BM3415" s="10"/>
      <c r="BN3415" s="10"/>
      <c r="BO3415" s="10"/>
      <c r="BP3415" s="10"/>
      <c r="BQ3415" s="10"/>
      <c r="BR3415" s="10"/>
      <c r="BU3415" s="66"/>
    </row>
    <row r="3416" spans="22:73" s="6" customFormat="1" x14ac:dyDescent="0.3">
      <c r="V3416" s="21"/>
      <c r="W3416" s="22"/>
      <c r="X3416" s="22"/>
      <c r="Y3416" s="22"/>
      <c r="Z3416" s="22"/>
      <c r="AA3416" s="22"/>
      <c r="AB3416" s="10"/>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AY3416" s="10"/>
      <c r="AZ3416" s="10"/>
      <c r="BC3416" s="10"/>
      <c r="BD3416" s="10"/>
      <c r="BE3416" s="10"/>
      <c r="BF3416" s="10"/>
      <c r="BG3416" s="10"/>
      <c r="BH3416" s="10"/>
      <c r="BI3416" s="10"/>
      <c r="BL3416" s="10"/>
      <c r="BM3416" s="10"/>
      <c r="BN3416" s="10"/>
      <c r="BO3416" s="10"/>
      <c r="BP3416" s="10"/>
      <c r="BQ3416" s="10"/>
      <c r="BR3416" s="10"/>
      <c r="BU3416" s="66"/>
    </row>
    <row r="3417" spans="22:73" s="6" customFormat="1" x14ac:dyDescent="0.3">
      <c r="V3417" s="21"/>
      <c r="W3417" s="22"/>
      <c r="X3417" s="22"/>
      <c r="Y3417" s="22"/>
      <c r="Z3417" s="22"/>
      <c r="AA3417" s="22"/>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AY3417" s="10"/>
      <c r="AZ3417" s="10"/>
      <c r="BC3417" s="10"/>
      <c r="BD3417" s="10"/>
      <c r="BE3417" s="10"/>
      <c r="BF3417" s="10"/>
      <c r="BG3417" s="10"/>
      <c r="BH3417" s="10"/>
      <c r="BI3417" s="10"/>
      <c r="BL3417" s="10"/>
      <c r="BM3417" s="10"/>
      <c r="BN3417" s="10"/>
      <c r="BO3417" s="10"/>
      <c r="BP3417" s="10"/>
      <c r="BQ3417" s="10"/>
      <c r="BR3417" s="10"/>
      <c r="BU3417" s="66"/>
    </row>
    <row r="3418" spans="22:73" s="6" customFormat="1" x14ac:dyDescent="0.3">
      <c r="V3418" s="21"/>
      <c r="W3418" s="22"/>
      <c r="X3418" s="22"/>
      <c r="Y3418" s="22"/>
      <c r="Z3418" s="22"/>
      <c r="AA3418" s="22"/>
      <c r="AB3418" s="10"/>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AY3418" s="10"/>
      <c r="AZ3418" s="10"/>
      <c r="BC3418" s="10"/>
      <c r="BD3418" s="10"/>
      <c r="BE3418" s="10"/>
      <c r="BF3418" s="10"/>
      <c r="BG3418" s="10"/>
      <c r="BH3418" s="10"/>
      <c r="BI3418" s="10"/>
      <c r="BL3418" s="10"/>
      <c r="BM3418" s="10"/>
      <c r="BN3418" s="10"/>
      <c r="BO3418" s="10"/>
      <c r="BP3418" s="10"/>
      <c r="BQ3418" s="10"/>
      <c r="BR3418" s="10"/>
      <c r="BU3418" s="66"/>
    </row>
    <row r="3419" spans="22:73" s="6" customFormat="1" x14ac:dyDescent="0.3">
      <c r="V3419" s="21"/>
      <c r="W3419" s="22"/>
      <c r="X3419" s="22"/>
      <c r="Y3419" s="22"/>
      <c r="Z3419" s="22"/>
      <c r="AA3419" s="22"/>
      <c r="AB3419" s="10"/>
      <c r="AC3419" s="10"/>
      <c r="AD3419" s="10"/>
      <c r="AE3419" s="10"/>
      <c r="AF3419" s="10"/>
      <c r="AG3419" s="10"/>
      <c r="AH3419" s="10"/>
      <c r="AI3419" s="10"/>
      <c r="AJ3419" s="10"/>
      <c r="AK3419" s="10"/>
      <c r="AL3419" s="10"/>
      <c r="AM3419" s="10"/>
      <c r="AN3419" s="10"/>
      <c r="AO3419" s="10"/>
      <c r="AP3419" s="10"/>
      <c r="AQ3419" s="10"/>
      <c r="AR3419" s="10"/>
      <c r="AS3419" s="10"/>
      <c r="AT3419" s="10"/>
      <c r="AU3419" s="10"/>
      <c r="AV3419" s="10"/>
      <c r="AW3419" s="10"/>
      <c r="AX3419" s="10"/>
      <c r="AY3419" s="10"/>
      <c r="AZ3419" s="10"/>
      <c r="BC3419" s="10"/>
      <c r="BD3419" s="10"/>
      <c r="BE3419" s="10"/>
      <c r="BF3419" s="10"/>
      <c r="BG3419" s="10"/>
      <c r="BH3419" s="10"/>
      <c r="BI3419" s="10"/>
      <c r="BL3419" s="10"/>
      <c r="BM3419" s="10"/>
      <c r="BN3419" s="10"/>
      <c r="BO3419" s="10"/>
      <c r="BP3419" s="10"/>
      <c r="BQ3419" s="10"/>
      <c r="BR3419" s="10"/>
      <c r="BU3419" s="66"/>
    </row>
    <row r="3420" spans="22:73" s="6" customFormat="1" x14ac:dyDescent="0.3">
      <c r="V3420" s="21"/>
      <c r="W3420" s="22"/>
      <c r="X3420" s="22"/>
      <c r="Y3420" s="22"/>
      <c r="Z3420" s="22"/>
      <c r="AA3420" s="22"/>
      <c r="AB3420" s="10"/>
      <c r="AC3420" s="10"/>
      <c r="AD3420" s="10"/>
      <c r="AE3420" s="10"/>
      <c r="AF3420" s="10"/>
      <c r="AG3420" s="10"/>
      <c r="AH3420" s="10"/>
      <c r="AI3420" s="10"/>
      <c r="AJ3420" s="10"/>
      <c r="AK3420" s="10"/>
      <c r="AL3420" s="10"/>
      <c r="AM3420" s="10"/>
      <c r="AN3420" s="10"/>
      <c r="AO3420" s="10"/>
      <c r="AP3420" s="10"/>
      <c r="AQ3420" s="10"/>
      <c r="AR3420" s="10"/>
      <c r="AS3420" s="10"/>
      <c r="AT3420" s="10"/>
      <c r="AU3420" s="10"/>
      <c r="AV3420" s="10"/>
      <c r="AW3420" s="10"/>
      <c r="AX3420" s="10"/>
      <c r="AY3420" s="10"/>
      <c r="AZ3420" s="10"/>
      <c r="BC3420" s="10"/>
      <c r="BD3420" s="10"/>
      <c r="BE3420" s="10"/>
      <c r="BF3420" s="10"/>
      <c r="BG3420" s="10"/>
      <c r="BH3420" s="10"/>
      <c r="BI3420" s="10"/>
      <c r="BL3420" s="10"/>
      <c r="BM3420" s="10"/>
      <c r="BN3420" s="10"/>
      <c r="BO3420" s="10"/>
      <c r="BP3420" s="10"/>
      <c r="BQ3420" s="10"/>
      <c r="BR3420" s="10"/>
      <c r="BU3420" s="66"/>
    </row>
    <row r="3421" spans="22:73" s="6" customFormat="1" x14ac:dyDescent="0.3">
      <c r="V3421" s="21"/>
      <c r="W3421" s="22"/>
      <c r="X3421" s="22"/>
      <c r="Y3421" s="22"/>
      <c r="Z3421" s="22"/>
      <c r="AA3421" s="22"/>
      <c r="AB3421" s="10"/>
      <c r="AC3421" s="10"/>
      <c r="AD3421" s="10"/>
      <c r="AE3421" s="10"/>
      <c r="AF3421" s="10"/>
      <c r="AG3421" s="10"/>
      <c r="AH3421" s="10"/>
      <c r="AI3421" s="10"/>
      <c r="AJ3421" s="10"/>
      <c r="AK3421" s="10"/>
      <c r="AL3421" s="10"/>
      <c r="AM3421" s="10"/>
      <c r="AN3421" s="10"/>
      <c r="AO3421" s="10"/>
      <c r="AP3421" s="10"/>
      <c r="AQ3421" s="10"/>
      <c r="AR3421" s="10"/>
      <c r="AS3421" s="10"/>
      <c r="AT3421" s="10"/>
      <c r="AU3421" s="10"/>
      <c r="AV3421" s="10"/>
      <c r="AW3421" s="10"/>
      <c r="AX3421" s="10"/>
      <c r="AY3421" s="10"/>
      <c r="AZ3421" s="10"/>
      <c r="BC3421" s="10"/>
      <c r="BD3421" s="10"/>
      <c r="BE3421" s="10"/>
      <c r="BF3421" s="10"/>
      <c r="BG3421" s="10"/>
      <c r="BH3421" s="10"/>
      <c r="BI3421" s="10"/>
      <c r="BL3421" s="10"/>
      <c r="BM3421" s="10"/>
      <c r="BN3421" s="10"/>
      <c r="BO3421" s="10"/>
      <c r="BP3421" s="10"/>
      <c r="BQ3421" s="10"/>
      <c r="BR3421" s="10"/>
      <c r="BU3421" s="66"/>
    </row>
    <row r="3422" spans="22:73" s="6" customFormat="1" x14ac:dyDescent="0.3">
      <c r="V3422" s="21"/>
      <c r="W3422" s="22"/>
      <c r="X3422" s="22"/>
      <c r="Y3422" s="22"/>
      <c r="Z3422" s="22"/>
      <c r="AA3422" s="22"/>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AY3422" s="10"/>
      <c r="AZ3422" s="10"/>
      <c r="BC3422" s="10"/>
      <c r="BD3422" s="10"/>
      <c r="BE3422" s="10"/>
      <c r="BF3422" s="10"/>
      <c r="BG3422" s="10"/>
      <c r="BH3422" s="10"/>
      <c r="BI3422" s="10"/>
      <c r="BL3422" s="10"/>
      <c r="BM3422" s="10"/>
      <c r="BN3422" s="10"/>
      <c r="BO3422" s="10"/>
      <c r="BP3422" s="10"/>
      <c r="BQ3422" s="10"/>
      <c r="BR3422" s="10"/>
      <c r="BU3422" s="66"/>
    </row>
    <row r="3423" spans="22:73" s="6" customFormat="1" x14ac:dyDescent="0.3">
      <c r="V3423" s="21"/>
      <c r="W3423" s="22"/>
      <c r="X3423" s="22"/>
      <c r="Y3423" s="22"/>
      <c r="Z3423" s="22"/>
      <c r="AA3423" s="22"/>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AY3423" s="10"/>
      <c r="AZ3423" s="10"/>
      <c r="BC3423" s="10"/>
      <c r="BD3423" s="10"/>
      <c r="BE3423" s="10"/>
      <c r="BF3423" s="10"/>
      <c r="BG3423" s="10"/>
      <c r="BH3423" s="10"/>
      <c r="BI3423" s="10"/>
      <c r="BL3423" s="10"/>
      <c r="BM3423" s="10"/>
      <c r="BN3423" s="10"/>
      <c r="BO3423" s="10"/>
      <c r="BP3423" s="10"/>
      <c r="BQ3423" s="10"/>
      <c r="BR3423" s="10"/>
      <c r="BU3423" s="66"/>
    </row>
    <row r="3424" spans="22:73" s="6" customFormat="1" x14ac:dyDescent="0.3">
      <c r="V3424" s="21"/>
      <c r="W3424" s="22"/>
      <c r="X3424" s="22"/>
      <c r="Y3424" s="22"/>
      <c r="Z3424" s="22"/>
      <c r="AA3424" s="22"/>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AY3424" s="10"/>
      <c r="AZ3424" s="10"/>
      <c r="BC3424" s="10"/>
      <c r="BD3424" s="10"/>
      <c r="BE3424" s="10"/>
      <c r="BF3424" s="10"/>
      <c r="BG3424" s="10"/>
      <c r="BH3424" s="10"/>
      <c r="BI3424" s="10"/>
      <c r="BL3424" s="10"/>
      <c r="BM3424" s="10"/>
      <c r="BN3424" s="10"/>
      <c r="BO3424" s="10"/>
      <c r="BP3424" s="10"/>
      <c r="BQ3424" s="10"/>
      <c r="BR3424" s="10"/>
      <c r="BU3424" s="66"/>
    </row>
    <row r="3425" spans="22:73" s="6" customFormat="1" x14ac:dyDescent="0.3">
      <c r="V3425" s="21"/>
      <c r="W3425" s="22"/>
      <c r="X3425" s="22"/>
      <c r="Y3425" s="22"/>
      <c r="Z3425" s="22"/>
      <c r="AA3425" s="22"/>
      <c r="AB3425" s="10"/>
      <c r="AC3425" s="10"/>
      <c r="AD3425" s="10"/>
      <c r="AE3425" s="10"/>
      <c r="AF3425" s="10"/>
      <c r="AG3425" s="10"/>
      <c r="AH3425" s="10"/>
      <c r="AI3425" s="10"/>
      <c r="AJ3425" s="10"/>
      <c r="AK3425" s="10"/>
      <c r="AL3425" s="10"/>
      <c r="AM3425" s="10"/>
      <c r="AN3425" s="10"/>
      <c r="AO3425" s="10"/>
      <c r="AP3425" s="10"/>
      <c r="AQ3425" s="10"/>
      <c r="AR3425" s="10"/>
      <c r="AS3425" s="10"/>
      <c r="AT3425" s="10"/>
      <c r="AU3425" s="10"/>
      <c r="AV3425" s="10"/>
      <c r="AW3425" s="10"/>
      <c r="AX3425" s="10"/>
      <c r="AY3425" s="10"/>
      <c r="AZ3425" s="10"/>
      <c r="BC3425" s="10"/>
      <c r="BD3425" s="10"/>
      <c r="BE3425" s="10"/>
      <c r="BF3425" s="10"/>
      <c r="BG3425" s="10"/>
      <c r="BH3425" s="10"/>
      <c r="BI3425" s="10"/>
      <c r="BL3425" s="10"/>
      <c r="BM3425" s="10"/>
      <c r="BN3425" s="10"/>
      <c r="BO3425" s="10"/>
      <c r="BP3425" s="10"/>
      <c r="BQ3425" s="10"/>
      <c r="BR3425" s="10"/>
      <c r="BU3425" s="66"/>
    </row>
    <row r="3426" spans="22:73" s="6" customFormat="1" x14ac:dyDescent="0.3">
      <c r="V3426" s="21"/>
      <c r="W3426" s="22"/>
      <c r="X3426" s="22"/>
      <c r="Y3426" s="22"/>
      <c r="Z3426" s="22"/>
      <c r="AA3426" s="22"/>
      <c r="AB3426" s="10"/>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10"/>
      <c r="AY3426" s="10"/>
      <c r="AZ3426" s="10"/>
      <c r="BC3426" s="10"/>
      <c r="BD3426" s="10"/>
      <c r="BE3426" s="10"/>
      <c r="BF3426" s="10"/>
      <c r="BG3426" s="10"/>
      <c r="BH3426" s="10"/>
      <c r="BI3426" s="10"/>
      <c r="BL3426" s="10"/>
      <c r="BM3426" s="10"/>
      <c r="BN3426" s="10"/>
      <c r="BO3426" s="10"/>
      <c r="BP3426" s="10"/>
      <c r="BQ3426" s="10"/>
      <c r="BR3426" s="10"/>
      <c r="BU3426" s="66"/>
    </row>
    <row r="3427" spans="22:73" s="6" customFormat="1" x14ac:dyDescent="0.3">
      <c r="V3427" s="21"/>
      <c r="W3427" s="22"/>
      <c r="X3427" s="22"/>
      <c r="Y3427" s="22"/>
      <c r="Z3427" s="22"/>
      <c r="AA3427" s="22"/>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C3427" s="10"/>
      <c r="BD3427" s="10"/>
      <c r="BE3427" s="10"/>
      <c r="BF3427" s="10"/>
      <c r="BG3427" s="10"/>
      <c r="BH3427" s="10"/>
      <c r="BI3427" s="10"/>
      <c r="BL3427" s="10"/>
      <c r="BM3427" s="10"/>
      <c r="BN3427" s="10"/>
      <c r="BO3427" s="10"/>
      <c r="BP3427" s="10"/>
      <c r="BQ3427" s="10"/>
      <c r="BR3427" s="10"/>
      <c r="BU3427" s="66"/>
    </row>
    <row r="3428" spans="22:73" s="6" customFormat="1" x14ac:dyDescent="0.3">
      <c r="V3428" s="21"/>
      <c r="W3428" s="22"/>
      <c r="X3428" s="22"/>
      <c r="Y3428" s="22"/>
      <c r="Z3428" s="22"/>
      <c r="AA3428" s="22"/>
      <c r="AB3428" s="10"/>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10"/>
      <c r="AY3428" s="10"/>
      <c r="AZ3428" s="10"/>
      <c r="BC3428" s="10"/>
      <c r="BD3428" s="10"/>
      <c r="BE3428" s="10"/>
      <c r="BF3428" s="10"/>
      <c r="BG3428" s="10"/>
      <c r="BH3428" s="10"/>
      <c r="BI3428" s="10"/>
      <c r="BL3428" s="10"/>
      <c r="BM3428" s="10"/>
      <c r="BN3428" s="10"/>
      <c r="BO3428" s="10"/>
      <c r="BP3428" s="10"/>
      <c r="BQ3428" s="10"/>
      <c r="BR3428" s="10"/>
      <c r="BU3428" s="66"/>
    </row>
    <row r="3429" spans="22:73" s="6" customFormat="1" x14ac:dyDescent="0.3">
      <c r="V3429" s="21"/>
      <c r="W3429" s="22"/>
      <c r="X3429" s="22"/>
      <c r="Y3429" s="22"/>
      <c r="Z3429" s="22"/>
      <c r="AA3429" s="22"/>
      <c r="AB3429" s="10"/>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10"/>
      <c r="AY3429" s="10"/>
      <c r="AZ3429" s="10"/>
      <c r="BC3429" s="10"/>
      <c r="BD3429" s="10"/>
      <c r="BE3429" s="10"/>
      <c r="BF3429" s="10"/>
      <c r="BG3429" s="10"/>
      <c r="BH3429" s="10"/>
      <c r="BI3429" s="10"/>
      <c r="BL3429" s="10"/>
      <c r="BM3429" s="10"/>
      <c r="BN3429" s="10"/>
      <c r="BO3429" s="10"/>
      <c r="BP3429" s="10"/>
      <c r="BQ3429" s="10"/>
      <c r="BR3429" s="10"/>
      <c r="BU3429" s="66"/>
    </row>
    <row r="3430" spans="22:73" s="6" customFormat="1" x14ac:dyDescent="0.3">
      <c r="V3430" s="21"/>
      <c r="W3430" s="22"/>
      <c r="X3430" s="22"/>
      <c r="Y3430" s="22"/>
      <c r="Z3430" s="22"/>
      <c r="AA3430" s="22"/>
      <c r="AB3430" s="10"/>
      <c r="AC3430" s="10"/>
      <c r="AD3430" s="10"/>
      <c r="AE3430" s="10"/>
      <c r="AF3430" s="10"/>
      <c r="AG3430" s="10"/>
      <c r="AH3430" s="10"/>
      <c r="AI3430" s="10"/>
      <c r="AJ3430" s="10"/>
      <c r="AK3430" s="10"/>
      <c r="AL3430" s="10"/>
      <c r="AM3430" s="10"/>
      <c r="AN3430" s="10"/>
      <c r="AO3430" s="10"/>
      <c r="AP3430" s="10"/>
      <c r="AQ3430" s="10"/>
      <c r="AR3430" s="10"/>
      <c r="AS3430" s="10"/>
      <c r="AT3430" s="10"/>
      <c r="AU3430" s="10"/>
      <c r="AV3430" s="10"/>
      <c r="AW3430" s="10"/>
      <c r="AX3430" s="10"/>
      <c r="AY3430" s="10"/>
      <c r="AZ3430" s="10"/>
      <c r="BC3430" s="10"/>
      <c r="BD3430" s="10"/>
      <c r="BE3430" s="10"/>
      <c r="BF3430" s="10"/>
      <c r="BG3430" s="10"/>
      <c r="BH3430" s="10"/>
      <c r="BI3430" s="10"/>
      <c r="BL3430" s="10"/>
      <c r="BM3430" s="10"/>
      <c r="BN3430" s="10"/>
      <c r="BO3430" s="10"/>
      <c r="BP3430" s="10"/>
      <c r="BQ3430" s="10"/>
      <c r="BR3430" s="10"/>
      <c r="BU3430" s="66"/>
    </row>
    <row r="3431" spans="22:73" s="6" customFormat="1" x14ac:dyDescent="0.3">
      <c r="V3431" s="21"/>
      <c r="W3431" s="22"/>
      <c r="X3431" s="22"/>
      <c r="Y3431" s="22"/>
      <c r="Z3431" s="22"/>
      <c r="AA3431" s="22"/>
      <c r="AB3431" s="10"/>
      <c r="AC3431" s="10"/>
      <c r="AD3431" s="10"/>
      <c r="AE3431" s="10"/>
      <c r="AF3431" s="10"/>
      <c r="AG3431" s="10"/>
      <c r="AH3431" s="10"/>
      <c r="AI3431" s="10"/>
      <c r="AJ3431" s="10"/>
      <c r="AK3431" s="10"/>
      <c r="AL3431" s="10"/>
      <c r="AM3431" s="10"/>
      <c r="AN3431" s="10"/>
      <c r="AO3431" s="10"/>
      <c r="AP3431" s="10"/>
      <c r="AQ3431" s="10"/>
      <c r="AR3431" s="10"/>
      <c r="AS3431" s="10"/>
      <c r="AT3431" s="10"/>
      <c r="AU3431" s="10"/>
      <c r="AV3431" s="10"/>
      <c r="AW3431" s="10"/>
      <c r="AX3431" s="10"/>
      <c r="AY3431" s="10"/>
      <c r="AZ3431" s="10"/>
      <c r="BC3431" s="10"/>
      <c r="BD3431" s="10"/>
      <c r="BE3431" s="10"/>
      <c r="BF3431" s="10"/>
      <c r="BG3431" s="10"/>
      <c r="BH3431" s="10"/>
      <c r="BI3431" s="10"/>
      <c r="BL3431" s="10"/>
      <c r="BM3431" s="10"/>
      <c r="BN3431" s="10"/>
      <c r="BO3431" s="10"/>
      <c r="BP3431" s="10"/>
      <c r="BQ3431" s="10"/>
      <c r="BR3431" s="10"/>
      <c r="BU3431" s="66"/>
    </row>
    <row r="3432" spans="22:73" s="6" customFormat="1" x14ac:dyDescent="0.3">
      <c r="V3432" s="21"/>
      <c r="W3432" s="22"/>
      <c r="X3432" s="22"/>
      <c r="Y3432" s="22"/>
      <c r="Z3432" s="22"/>
      <c r="AA3432" s="22"/>
      <c r="AB3432" s="10"/>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AY3432" s="10"/>
      <c r="AZ3432" s="10"/>
      <c r="BC3432" s="10"/>
      <c r="BD3432" s="10"/>
      <c r="BE3432" s="10"/>
      <c r="BF3432" s="10"/>
      <c r="BG3432" s="10"/>
      <c r="BH3432" s="10"/>
      <c r="BI3432" s="10"/>
      <c r="BL3432" s="10"/>
      <c r="BM3432" s="10"/>
      <c r="BN3432" s="10"/>
      <c r="BO3432" s="10"/>
      <c r="BP3432" s="10"/>
      <c r="BQ3432" s="10"/>
      <c r="BR3432" s="10"/>
      <c r="BU3432" s="66"/>
    </row>
    <row r="3433" spans="22:73" s="6" customFormat="1" x14ac:dyDescent="0.3">
      <c r="V3433" s="21"/>
      <c r="W3433" s="22"/>
      <c r="X3433" s="22"/>
      <c r="Y3433" s="22"/>
      <c r="Z3433" s="22"/>
      <c r="AA3433" s="22"/>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c r="AY3433" s="10"/>
      <c r="AZ3433" s="10"/>
      <c r="BC3433" s="10"/>
      <c r="BD3433" s="10"/>
      <c r="BE3433" s="10"/>
      <c r="BF3433" s="10"/>
      <c r="BG3433" s="10"/>
      <c r="BH3433" s="10"/>
      <c r="BI3433" s="10"/>
      <c r="BL3433" s="10"/>
      <c r="BM3433" s="10"/>
      <c r="BN3433" s="10"/>
      <c r="BO3433" s="10"/>
      <c r="BP3433" s="10"/>
      <c r="BQ3433" s="10"/>
      <c r="BR3433" s="10"/>
      <c r="BU3433" s="66"/>
    </row>
    <row r="3434" spans="22:73" s="6" customFormat="1" x14ac:dyDescent="0.3">
      <c r="V3434" s="21"/>
      <c r="W3434" s="22"/>
      <c r="X3434" s="22"/>
      <c r="Y3434" s="22"/>
      <c r="Z3434" s="22"/>
      <c r="AA3434" s="22"/>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10"/>
      <c r="AY3434" s="10"/>
      <c r="AZ3434" s="10"/>
      <c r="BC3434" s="10"/>
      <c r="BD3434" s="10"/>
      <c r="BE3434" s="10"/>
      <c r="BF3434" s="10"/>
      <c r="BG3434" s="10"/>
      <c r="BH3434" s="10"/>
      <c r="BI3434" s="10"/>
      <c r="BL3434" s="10"/>
      <c r="BM3434" s="10"/>
      <c r="BN3434" s="10"/>
      <c r="BO3434" s="10"/>
      <c r="BP3434" s="10"/>
      <c r="BQ3434" s="10"/>
      <c r="BR3434" s="10"/>
      <c r="BU3434" s="66"/>
    </row>
    <row r="3435" spans="22:73" s="6" customFormat="1" x14ac:dyDescent="0.3">
      <c r="V3435" s="21"/>
      <c r="W3435" s="22"/>
      <c r="X3435" s="22"/>
      <c r="Y3435" s="22"/>
      <c r="Z3435" s="22"/>
      <c r="AA3435" s="22"/>
      <c r="AB3435" s="10"/>
      <c r="AC3435" s="10"/>
      <c r="AD3435" s="10"/>
      <c r="AE3435" s="10"/>
      <c r="AF3435" s="10"/>
      <c r="AG3435" s="10"/>
      <c r="AH3435" s="10"/>
      <c r="AI3435" s="10"/>
      <c r="AJ3435" s="10"/>
      <c r="AK3435" s="10"/>
      <c r="AL3435" s="10"/>
      <c r="AM3435" s="10"/>
      <c r="AN3435" s="10"/>
      <c r="AO3435" s="10"/>
      <c r="AP3435" s="10"/>
      <c r="AQ3435" s="10"/>
      <c r="AR3435" s="10"/>
      <c r="AS3435" s="10"/>
      <c r="AT3435" s="10"/>
      <c r="AU3435" s="10"/>
      <c r="AV3435" s="10"/>
      <c r="AW3435" s="10"/>
      <c r="AX3435" s="10"/>
      <c r="AY3435" s="10"/>
      <c r="AZ3435" s="10"/>
      <c r="BC3435" s="10"/>
      <c r="BD3435" s="10"/>
      <c r="BE3435" s="10"/>
      <c r="BF3435" s="10"/>
      <c r="BG3435" s="10"/>
      <c r="BH3435" s="10"/>
      <c r="BI3435" s="10"/>
      <c r="BL3435" s="10"/>
      <c r="BM3435" s="10"/>
      <c r="BN3435" s="10"/>
      <c r="BO3435" s="10"/>
      <c r="BP3435" s="10"/>
      <c r="BQ3435" s="10"/>
      <c r="BR3435" s="10"/>
      <c r="BU3435" s="66"/>
    </row>
    <row r="3436" spans="22:73" s="6" customFormat="1" x14ac:dyDescent="0.3">
      <c r="V3436" s="21"/>
      <c r="W3436" s="22"/>
      <c r="X3436" s="22"/>
      <c r="Y3436" s="22"/>
      <c r="Z3436" s="22"/>
      <c r="AA3436" s="22"/>
      <c r="AB3436" s="10"/>
      <c r="AC3436" s="10"/>
      <c r="AD3436" s="10"/>
      <c r="AE3436" s="10"/>
      <c r="AF3436" s="10"/>
      <c r="AG3436" s="10"/>
      <c r="AH3436" s="10"/>
      <c r="AI3436" s="10"/>
      <c r="AJ3436" s="10"/>
      <c r="AK3436" s="10"/>
      <c r="AL3436" s="10"/>
      <c r="AM3436" s="10"/>
      <c r="AN3436" s="10"/>
      <c r="AO3436" s="10"/>
      <c r="AP3436" s="10"/>
      <c r="AQ3436" s="10"/>
      <c r="AR3436" s="10"/>
      <c r="AS3436" s="10"/>
      <c r="AT3436" s="10"/>
      <c r="AU3436" s="10"/>
      <c r="AV3436" s="10"/>
      <c r="AW3436" s="10"/>
      <c r="AX3436" s="10"/>
      <c r="AY3436" s="10"/>
      <c r="AZ3436" s="10"/>
      <c r="BC3436" s="10"/>
      <c r="BD3436" s="10"/>
      <c r="BE3436" s="10"/>
      <c r="BF3436" s="10"/>
      <c r="BG3436" s="10"/>
      <c r="BH3436" s="10"/>
      <c r="BI3436" s="10"/>
      <c r="BL3436" s="10"/>
      <c r="BM3436" s="10"/>
      <c r="BN3436" s="10"/>
      <c r="BO3436" s="10"/>
      <c r="BP3436" s="10"/>
      <c r="BQ3436" s="10"/>
      <c r="BR3436" s="10"/>
      <c r="BU3436" s="66"/>
    </row>
    <row r="3437" spans="22:73" s="6" customFormat="1" x14ac:dyDescent="0.3">
      <c r="V3437" s="21"/>
      <c r="W3437" s="22"/>
      <c r="X3437" s="22"/>
      <c r="Y3437" s="22"/>
      <c r="Z3437" s="22"/>
      <c r="AA3437" s="22"/>
      <c r="AB3437" s="10"/>
      <c r="AC3437" s="10"/>
      <c r="AD3437" s="10"/>
      <c r="AE3437" s="10"/>
      <c r="AF3437" s="10"/>
      <c r="AG3437" s="10"/>
      <c r="AH3437" s="10"/>
      <c r="AI3437" s="10"/>
      <c r="AJ3437" s="10"/>
      <c r="AK3437" s="10"/>
      <c r="AL3437" s="10"/>
      <c r="AM3437" s="10"/>
      <c r="AN3437" s="10"/>
      <c r="AO3437" s="10"/>
      <c r="AP3437" s="10"/>
      <c r="AQ3437" s="10"/>
      <c r="AR3437" s="10"/>
      <c r="AS3437" s="10"/>
      <c r="AT3437" s="10"/>
      <c r="AU3437" s="10"/>
      <c r="AV3437" s="10"/>
      <c r="AW3437" s="10"/>
      <c r="AX3437" s="10"/>
      <c r="AY3437" s="10"/>
      <c r="AZ3437" s="10"/>
      <c r="BC3437" s="10"/>
      <c r="BD3437" s="10"/>
      <c r="BE3437" s="10"/>
      <c r="BF3437" s="10"/>
      <c r="BG3437" s="10"/>
      <c r="BH3437" s="10"/>
      <c r="BI3437" s="10"/>
      <c r="BL3437" s="10"/>
      <c r="BM3437" s="10"/>
      <c r="BN3437" s="10"/>
      <c r="BO3437" s="10"/>
      <c r="BP3437" s="10"/>
      <c r="BQ3437" s="10"/>
      <c r="BR3437" s="10"/>
      <c r="BU3437" s="66"/>
    </row>
    <row r="3438" spans="22:73" s="6" customFormat="1" x14ac:dyDescent="0.3">
      <c r="V3438" s="21"/>
      <c r="W3438" s="22"/>
      <c r="X3438" s="22"/>
      <c r="Y3438" s="22"/>
      <c r="Z3438" s="22"/>
      <c r="AA3438" s="22"/>
      <c r="AB3438" s="10"/>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AY3438" s="10"/>
      <c r="AZ3438" s="10"/>
      <c r="BC3438" s="10"/>
      <c r="BD3438" s="10"/>
      <c r="BE3438" s="10"/>
      <c r="BF3438" s="10"/>
      <c r="BG3438" s="10"/>
      <c r="BH3438" s="10"/>
      <c r="BI3438" s="10"/>
      <c r="BL3438" s="10"/>
      <c r="BM3438" s="10"/>
      <c r="BN3438" s="10"/>
      <c r="BO3438" s="10"/>
      <c r="BP3438" s="10"/>
      <c r="BQ3438" s="10"/>
      <c r="BR3438" s="10"/>
      <c r="BU3438" s="66"/>
    </row>
    <row r="3439" spans="22:73" s="6" customFormat="1" x14ac:dyDescent="0.3">
      <c r="V3439" s="21"/>
      <c r="W3439" s="22"/>
      <c r="X3439" s="22"/>
      <c r="Y3439" s="22"/>
      <c r="Z3439" s="22"/>
      <c r="AA3439" s="22"/>
      <c r="AB3439" s="10"/>
      <c r="AC3439" s="10"/>
      <c r="AD3439" s="10"/>
      <c r="AE3439" s="10"/>
      <c r="AF3439" s="10"/>
      <c r="AG3439" s="10"/>
      <c r="AH3439" s="10"/>
      <c r="AI3439" s="10"/>
      <c r="AJ3439" s="10"/>
      <c r="AK3439" s="10"/>
      <c r="AL3439" s="10"/>
      <c r="AM3439" s="10"/>
      <c r="AN3439" s="10"/>
      <c r="AO3439" s="10"/>
      <c r="AP3439" s="10"/>
      <c r="AQ3439" s="10"/>
      <c r="AR3439" s="10"/>
      <c r="AS3439" s="10"/>
      <c r="AT3439" s="10"/>
      <c r="AU3439" s="10"/>
      <c r="AV3439" s="10"/>
      <c r="AW3439" s="10"/>
      <c r="AX3439" s="10"/>
      <c r="AY3439" s="10"/>
      <c r="AZ3439" s="10"/>
      <c r="BC3439" s="10"/>
      <c r="BD3439" s="10"/>
      <c r="BE3439" s="10"/>
      <c r="BF3439" s="10"/>
      <c r="BG3439" s="10"/>
      <c r="BH3439" s="10"/>
      <c r="BI3439" s="10"/>
      <c r="BL3439" s="10"/>
      <c r="BM3439" s="10"/>
      <c r="BN3439" s="10"/>
      <c r="BO3439" s="10"/>
      <c r="BP3439" s="10"/>
      <c r="BQ3439" s="10"/>
      <c r="BR3439" s="10"/>
      <c r="BU3439" s="66"/>
    </row>
    <row r="3440" spans="22:73" s="6" customFormat="1" x14ac:dyDescent="0.3">
      <c r="V3440" s="21"/>
      <c r="W3440" s="22"/>
      <c r="X3440" s="22"/>
      <c r="Y3440" s="22"/>
      <c r="Z3440" s="22"/>
      <c r="AA3440" s="22"/>
      <c r="AB3440" s="10"/>
      <c r="AC3440" s="10"/>
      <c r="AD3440" s="10"/>
      <c r="AE3440" s="10"/>
      <c r="AF3440" s="10"/>
      <c r="AG3440" s="10"/>
      <c r="AH3440" s="10"/>
      <c r="AI3440" s="10"/>
      <c r="AJ3440" s="10"/>
      <c r="AK3440" s="10"/>
      <c r="AL3440" s="10"/>
      <c r="AM3440" s="10"/>
      <c r="AN3440" s="10"/>
      <c r="AO3440" s="10"/>
      <c r="AP3440" s="10"/>
      <c r="AQ3440" s="10"/>
      <c r="AR3440" s="10"/>
      <c r="AS3440" s="10"/>
      <c r="AT3440" s="10"/>
      <c r="AU3440" s="10"/>
      <c r="AV3440" s="10"/>
      <c r="AW3440" s="10"/>
      <c r="AX3440" s="10"/>
      <c r="AY3440" s="10"/>
      <c r="AZ3440" s="10"/>
      <c r="BC3440" s="10"/>
      <c r="BD3440" s="10"/>
      <c r="BE3440" s="10"/>
      <c r="BF3440" s="10"/>
      <c r="BG3440" s="10"/>
      <c r="BH3440" s="10"/>
      <c r="BI3440" s="10"/>
      <c r="BL3440" s="10"/>
      <c r="BM3440" s="10"/>
      <c r="BN3440" s="10"/>
      <c r="BO3440" s="10"/>
      <c r="BP3440" s="10"/>
      <c r="BQ3440" s="10"/>
      <c r="BR3440" s="10"/>
      <c r="BU3440" s="66"/>
    </row>
    <row r="3441" spans="22:73" s="6" customFormat="1" x14ac:dyDescent="0.3">
      <c r="V3441" s="21"/>
      <c r="W3441" s="22"/>
      <c r="X3441" s="22"/>
      <c r="Y3441" s="22"/>
      <c r="Z3441" s="22"/>
      <c r="AA3441" s="22"/>
      <c r="AB3441" s="10"/>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c r="AY3441" s="10"/>
      <c r="AZ3441" s="10"/>
      <c r="BC3441" s="10"/>
      <c r="BD3441" s="10"/>
      <c r="BE3441" s="10"/>
      <c r="BF3441" s="10"/>
      <c r="BG3441" s="10"/>
      <c r="BH3441" s="10"/>
      <c r="BI3441" s="10"/>
      <c r="BL3441" s="10"/>
      <c r="BM3441" s="10"/>
      <c r="BN3441" s="10"/>
      <c r="BO3441" s="10"/>
      <c r="BP3441" s="10"/>
      <c r="BQ3441" s="10"/>
      <c r="BR3441" s="10"/>
      <c r="BU3441" s="66"/>
    </row>
    <row r="3442" spans="22:73" s="6" customFormat="1" x14ac:dyDescent="0.3">
      <c r="V3442" s="21"/>
      <c r="W3442" s="22"/>
      <c r="X3442" s="22"/>
      <c r="Y3442" s="22"/>
      <c r="Z3442" s="22"/>
      <c r="AA3442" s="22"/>
      <c r="AB3442" s="10"/>
      <c r="AC3442" s="10"/>
      <c r="AD3442" s="10"/>
      <c r="AE3442" s="10"/>
      <c r="AF3442" s="10"/>
      <c r="AG3442" s="10"/>
      <c r="AH3442" s="10"/>
      <c r="AI3442" s="10"/>
      <c r="AJ3442" s="10"/>
      <c r="AK3442" s="10"/>
      <c r="AL3442" s="10"/>
      <c r="AM3442" s="10"/>
      <c r="AN3442" s="10"/>
      <c r="AO3442" s="10"/>
      <c r="AP3442" s="10"/>
      <c r="AQ3442" s="10"/>
      <c r="AR3442" s="10"/>
      <c r="AS3442" s="10"/>
      <c r="AT3442" s="10"/>
      <c r="AU3442" s="10"/>
      <c r="AV3442" s="10"/>
      <c r="AW3442" s="10"/>
      <c r="AX3442" s="10"/>
      <c r="AY3442" s="10"/>
      <c r="AZ3442" s="10"/>
      <c r="BC3442" s="10"/>
      <c r="BD3442" s="10"/>
      <c r="BE3442" s="10"/>
      <c r="BF3442" s="10"/>
      <c r="BG3442" s="10"/>
      <c r="BH3442" s="10"/>
      <c r="BI3442" s="10"/>
      <c r="BL3442" s="10"/>
      <c r="BM3442" s="10"/>
      <c r="BN3442" s="10"/>
      <c r="BO3442" s="10"/>
      <c r="BP3442" s="10"/>
      <c r="BQ3442" s="10"/>
      <c r="BR3442" s="10"/>
      <c r="BU3442" s="66"/>
    </row>
    <row r="3443" spans="22:73" s="6" customFormat="1" x14ac:dyDescent="0.3">
      <c r="V3443" s="21"/>
      <c r="W3443" s="22"/>
      <c r="X3443" s="22"/>
      <c r="Y3443" s="22"/>
      <c r="Z3443" s="22"/>
      <c r="AA3443" s="22"/>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C3443" s="10"/>
      <c r="BD3443" s="10"/>
      <c r="BE3443" s="10"/>
      <c r="BF3443" s="10"/>
      <c r="BG3443" s="10"/>
      <c r="BH3443" s="10"/>
      <c r="BI3443" s="10"/>
      <c r="BL3443" s="10"/>
      <c r="BM3443" s="10"/>
      <c r="BN3443" s="10"/>
      <c r="BO3443" s="10"/>
      <c r="BP3443" s="10"/>
      <c r="BQ3443" s="10"/>
      <c r="BR3443" s="10"/>
      <c r="BU3443" s="66"/>
    </row>
    <row r="3444" spans="22:73" s="6" customFormat="1" x14ac:dyDescent="0.3">
      <c r="V3444" s="21"/>
      <c r="W3444" s="22"/>
      <c r="X3444" s="22"/>
      <c r="Y3444" s="22"/>
      <c r="Z3444" s="22"/>
      <c r="AA3444" s="22"/>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AY3444" s="10"/>
      <c r="AZ3444" s="10"/>
      <c r="BC3444" s="10"/>
      <c r="BD3444" s="10"/>
      <c r="BE3444" s="10"/>
      <c r="BF3444" s="10"/>
      <c r="BG3444" s="10"/>
      <c r="BH3444" s="10"/>
      <c r="BI3444" s="10"/>
      <c r="BL3444" s="10"/>
      <c r="BM3444" s="10"/>
      <c r="BN3444" s="10"/>
      <c r="BO3444" s="10"/>
      <c r="BP3444" s="10"/>
      <c r="BQ3444" s="10"/>
      <c r="BR3444" s="10"/>
      <c r="BU3444" s="66"/>
    </row>
    <row r="3445" spans="22:73" s="6" customFormat="1" x14ac:dyDescent="0.3">
      <c r="V3445" s="21"/>
      <c r="W3445" s="22"/>
      <c r="X3445" s="22"/>
      <c r="Y3445" s="22"/>
      <c r="Z3445" s="22"/>
      <c r="AA3445" s="22"/>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AY3445" s="10"/>
      <c r="AZ3445" s="10"/>
      <c r="BC3445" s="10"/>
      <c r="BD3445" s="10"/>
      <c r="BE3445" s="10"/>
      <c r="BF3445" s="10"/>
      <c r="BG3445" s="10"/>
      <c r="BH3445" s="10"/>
      <c r="BI3445" s="10"/>
      <c r="BL3445" s="10"/>
      <c r="BM3445" s="10"/>
      <c r="BN3445" s="10"/>
      <c r="BO3445" s="10"/>
      <c r="BP3445" s="10"/>
      <c r="BQ3445" s="10"/>
      <c r="BR3445" s="10"/>
      <c r="BU3445" s="66"/>
    </row>
    <row r="3446" spans="22:73" s="6" customFormat="1" x14ac:dyDescent="0.3">
      <c r="V3446" s="21"/>
      <c r="W3446" s="22"/>
      <c r="X3446" s="22"/>
      <c r="Y3446" s="22"/>
      <c r="Z3446" s="22"/>
      <c r="AA3446" s="22"/>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AY3446" s="10"/>
      <c r="AZ3446" s="10"/>
      <c r="BC3446" s="10"/>
      <c r="BD3446" s="10"/>
      <c r="BE3446" s="10"/>
      <c r="BF3446" s="10"/>
      <c r="BG3446" s="10"/>
      <c r="BH3446" s="10"/>
      <c r="BI3446" s="10"/>
      <c r="BL3446" s="10"/>
      <c r="BM3446" s="10"/>
      <c r="BN3446" s="10"/>
      <c r="BO3446" s="10"/>
      <c r="BP3446" s="10"/>
      <c r="BQ3446" s="10"/>
      <c r="BR3446" s="10"/>
      <c r="BU3446" s="66"/>
    </row>
    <row r="3447" spans="22:73" s="6" customFormat="1" x14ac:dyDescent="0.3">
      <c r="V3447" s="21"/>
      <c r="W3447" s="22"/>
      <c r="X3447" s="22"/>
      <c r="Y3447" s="22"/>
      <c r="Z3447" s="22"/>
      <c r="AA3447" s="22"/>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AY3447" s="10"/>
      <c r="AZ3447" s="10"/>
      <c r="BC3447" s="10"/>
      <c r="BD3447" s="10"/>
      <c r="BE3447" s="10"/>
      <c r="BF3447" s="10"/>
      <c r="BG3447" s="10"/>
      <c r="BH3447" s="10"/>
      <c r="BI3447" s="10"/>
      <c r="BL3447" s="10"/>
      <c r="BM3447" s="10"/>
      <c r="BN3447" s="10"/>
      <c r="BO3447" s="10"/>
      <c r="BP3447" s="10"/>
      <c r="BQ3447" s="10"/>
      <c r="BR3447" s="10"/>
      <c r="BU3447" s="66"/>
    </row>
    <row r="3448" spans="22:73" s="6" customFormat="1" x14ac:dyDescent="0.3">
      <c r="V3448" s="21"/>
      <c r="W3448" s="22"/>
      <c r="X3448" s="22"/>
      <c r="Y3448" s="22"/>
      <c r="Z3448" s="22"/>
      <c r="AA3448" s="22"/>
      <c r="AB3448" s="10"/>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AY3448" s="10"/>
      <c r="AZ3448" s="10"/>
      <c r="BC3448" s="10"/>
      <c r="BD3448" s="10"/>
      <c r="BE3448" s="10"/>
      <c r="BF3448" s="10"/>
      <c r="BG3448" s="10"/>
      <c r="BH3448" s="10"/>
      <c r="BI3448" s="10"/>
      <c r="BL3448" s="10"/>
      <c r="BM3448" s="10"/>
      <c r="BN3448" s="10"/>
      <c r="BO3448" s="10"/>
      <c r="BP3448" s="10"/>
      <c r="BQ3448" s="10"/>
      <c r="BR3448" s="10"/>
      <c r="BU3448" s="66"/>
    </row>
    <row r="3449" spans="22:73" s="6" customFormat="1" x14ac:dyDescent="0.3">
      <c r="V3449" s="21"/>
      <c r="W3449" s="22"/>
      <c r="X3449" s="22"/>
      <c r="Y3449" s="22"/>
      <c r="Z3449" s="22"/>
      <c r="AA3449" s="22"/>
      <c r="AB3449" s="10"/>
      <c r="AC3449" s="10"/>
      <c r="AD3449" s="10"/>
      <c r="AE3449" s="10"/>
      <c r="AF3449" s="10"/>
      <c r="AG3449" s="10"/>
      <c r="AH3449" s="10"/>
      <c r="AI3449" s="10"/>
      <c r="AJ3449" s="10"/>
      <c r="AK3449" s="10"/>
      <c r="AL3449" s="10"/>
      <c r="AM3449" s="10"/>
      <c r="AN3449" s="10"/>
      <c r="AO3449" s="10"/>
      <c r="AP3449" s="10"/>
      <c r="AQ3449" s="10"/>
      <c r="AR3449" s="10"/>
      <c r="AS3449" s="10"/>
      <c r="AT3449" s="10"/>
      <c r="AU3449" s="10"/>
      <c r="AV3449" s="10"/>
      <c r="AW3449" s="10"/>
      <c r="AX3449" s="10"/>
      <c r="AY3449" s="10"/>
      <c r="AZ3449" s="10"/>
      <c r="BC3449" s="10"/>
      <c r="BD3449" s="10"/>
      <c r="BE3449" s="10"/>
      <c r="BF3449" s="10"/>
      <c r="BG3449" s="10"/>
      <c r="BH3449" s="10"/>
      <c r="BI3449" s="10"/>
      <c r="BL3449" s="10"/>
      <c r="BM3449" s="10"/>
      <c r="BN3449" s="10"/>
      <c r="BO3449" s="10"/>
      <c r="BP3449" s="10"/>
      <c r="BQ3449" s="10"/>
      <c r="BR3449" s="10"/>
      <c r="BU3449" s="66"/>
    </row>
    <row r="3450" spans="22:73" s="6" customFormat="1" x14ac:dyDescent="0.3">
      <c r="V3450" s="21"/>
      <c r="W3450" s="22"/>
      <c r="X3450" s="22"/>
      <c r="Y3450" s="22"/>
      <c r="Z3450" s="22"/>
      <c r="AA3450" s="22"/>
      <c r="AB3450" s="10"/>
      <c r="AC3450" s="10"/>
      <c r="AD3450" s="10"/>
      <c r="AE3450" s="10"/>
      <c r="AF3450" s="10"/>
      <c r="AG3450" s="10"/>
      <c r="AH3450" s="10"/>
      <c r="AI3450" s="10"/>
      <c r="AJ3450" s="10"/>
      <c r="AK3450" s="10"/>
      <c r="AL3450" s="10"/>
      <c r="AM3450" s="10"/>
      <c r="AN3450" s="10"/>
      <c r="AO3450" s="10"/>
      <c r="AP3450" s="10"/>
      <c r="AQ3450" s="10"/>
      <c r="AR3450" s="10"/>
      <c r="AS3450" s="10"/>
      <c r="AT3450" s="10"/>
      <c r="AU3450" s="10"/>
      <c r="AV3450" s="10"/>
      <c r="AW3450" s="10"/>
      <c r="AX3450" s="10"/>
      <c r="AY3450" s="10"/>
      <c r="AZ3450" s="10"/>
      <c r="BC3450" s="10"/>
      <c r="BD3450" s="10"/>
      <c r="BE3450" s="10"/>
      <c r="BF3450" s="10"/>
      <c r="BG3450" s="10"/>
      <c r="BH3450" s="10"/>
      <c r="BI3450" s="10"/>
      <c r="BL3450" s="10"/>
      <c r="BM3450" s="10"/>
      <c r="BN3450" s="10"/>
      <c r="BO3450" s="10"/>
      <c r="BP3450" s="10"/>
      <c r="BQ3450" s="10"/>
      <c r="BR3450" s="10"/>
      <c r="BU3450" s="66"/>
    </row>
    <row r="3451" spans="22:73" s="6" customFormat="1" x14ac:dyDescent="0.3">
      <c r="V3451" s="21"/>
      <c r="W3451" s="22"/>
      <c r="X3451" s="22"/>
      <c r="Y3451" s="22"/>
      <c r="Z3451" s="22"/>
      <c r="AA3451" s="22"/>
      <c r="AB3451" s="10"/>
      <c r="AC3451" s="10"/>
      <c r="AD3451" s="10"/>
      <c r="AE3451" s="10"/>
      <c r="AF3451" s="10"/>
      <c r="AG3451" s="10"/>
      <c r="AH3451" s="10"/>
      <c r="AI3451" s="10"/>
      <c r="AJ3451" s="10"/>
      <c r="AK3451" s="10"/>
      <c r="AL3451" s="10"/>
      <c r="AM3451" s="10"/>
      <c r="AN3451" s="10"/>
      <c r="AO3451" s="10"/>
      <c r="AP3451" s="10"/>
      <c r="AQ3451" s="10"/>
      <c r="AR3451" s="10"/>
      <c r="AS3451" s="10"/>
      <c r="AT3451" s="10"/>
      <c r="AU3451" s="10"/>
      <c r="AV3451" s="10"/>
      <c r="AW3451" s="10"/>
      <c r="AX3451" s="10"/>
      <c r="AY3451" s="10"/>
      <c r="AZ3451" s="10"/>
      <c r="BC3451" s="10"/>
      <c r="BD3451" s="10"/>
      <c r="BE3451" s="10"/>
      <c r="BF3451" s="10"/>
      <c r="BG3451" s="10"/>
      <c r="BH3451" s="10"/>
      <c r="BI3451" s="10"/>
      <c r="BL3451" s="10"/>
      <c r="BM3451" s="10"/>
      <c r="BN3451" s="10"/>
      <c r="BO3451" s="10"/>
      <c r="BP3451" s="10"/>
      <c r="BQ3451" s="10"/>
      <c r="BR3451" s="10"/>
      <c r="BU3451" s="66"/>
    </row>
    <row r="3452" spans="22:73" s="6" customFormat="1" x14ac:dyDescent="0.3">
      <c r="V3452" s="21"/>
      <c r="W3452" s="22"/>
      <c r="X3452" s="22"/>
      <c r="Y3452" s="22"/>
      <c r="Z3452" s="22"/>
      <c r="AA3452" s="22"/>
      <c r="AB3452" s="10"/>
      <c r="AC3452" s="10"/>
      <c r="AD3452" s="10"/>
      <c r="AE3452" s="10"/>
      <c r="AF3452" s="10"/>
      <c r="AG3452" s="10"/>
      <c r="AH3452" s="10"/>
      <c r="AI3452" s="10"/>
      <c r="AJ3452" s="10"/>
      <c r="AK3452" s="10"/>
      <c r="AL3452" s="10"/>
      <c r="AM3452" s="10"/>
      <c r="AN3452" s="10"/>
      <c r="AO3452" s="10"/>
      <c r="AP3452" s="10"/>
      <c r="AQ3452" s="10"/>
      <c r="AR3452" s="10"/>
      <c r="AS3452" s="10"/>
      <c r="AT3452" s="10"/>
      <c r="AU3452" s="10"/>
      <c r="AV3452" s="10"/>
      <c r="AW3452" s="10"/>
      <c r="AX3452" s="10"/>
      <c r="AY3452" s="10"/>
      <c r="AZ3452" s="10"/>
      <c r="BC3452" s="10"/>
      <c r="BD3452" s="10"/>
      <c r="BE3452" s="10"/>
      <c r="BF3452" s="10"/>
      <c r="BG3452" s="10"/>
      <c r="BH3452" s="10"/>
      <c r="BI3452" s="10"/>
      <c r="BL3452" s="10"/>
      <c r="BM3452" s="10"/>
      <c r="BN3452" s="10"/>
      <c r="BO3452" s="10"/>
      <c r="BP3452" s="10"/>
      <c r="BQ3452" s="10"/>
      <c r="BR3452" s="10"/>
      <c r="BU3452" s="66"/>
    </row>
    <row r="3453" spans="22:73" s="6" customFormat="1" x14ac:dyDescent="0.3">
      <c r="V3453" s="21"/>
      <c r="W3453" s="22"/>
      <c r="X3453" s="22"/>
      <c r="Y3453" s="22"/>
      <c r="Z3453" s="22"/>
      <c r="AA3453" s="22"/>
      <c r="AB3453" s="10"/>
      <c r="AC3453" s="10"/>
      <c r="AD3453" s="10"/>
      <c r="AE3453" s="10"/>
      <c r="AF3453" s="10"/>
      <c r="AG3453" s="10"/>
      <c r="AH3453" s="10"/>
      <c r="AI3453" s="10"/>
      <c r="AJ3453" s="10"/>
      <c r="AK3453" s="10"/>
      <c r="AL3453" s="10"/>
      <c r="AM3453" s="10"/>
      <c r="AN3453" s="10"/>
      <c r="AO3453" s="10"/>
      <c r="AP3453" s="10"/>
      <c r="AQ3453" s="10"/>
      <c r="AR3453" s="10"/>
      <c r="AS3453" s="10"/>
      <c r="AT3453" s="10"/>
      <c r="AU3453" s="10"/>
      <c r="AV3453" s="10"/>
      <c r="AW3453" s="10"/>
      <c r="AX3453" s="10"/>
      <c r="AY3453" s="10"/>
      <c r="AZ3453" s="10"/>
      <c r="BC3453" s="10"/>
      <c r="BD3453" s="10"/>
      <c r="BE3453" s="10"/>
      <c r="BF3453" s="10"/>
      <c r="BG3453" s="10"/>
      <c r="BH3453" s="10"/>
      <c r="BI3453" s="10"/>
      <c r="BL3453" s="10"/>
      <c r="BM3453" s="10"/>
      <c r="BN3453" s="10"/>
      <c r="BO3453" s="10"/>
      <c r="BP3453" s="10"/>
      <c r="BQ3453" s="10"/>
      <c r="BR3453" s="10"/>
      <c r="BU3453" s="66"/>
    </row>
    <row r="3454" spans="22:73" s="6" customFormat="1" x14ac:dyDescent="0.3">
      <c r="V3454" s="21"/>
      <c r="W3454" s="22"/>
      <c r="X3454" s="22"/>
      <c r="Y3454" s="22"/>
      <c r="Z3454" s="22"/>
      <c r="AA3454" s="22"/>
      <c r="AB3454" s="10"/>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AY3454" s="10"/>
      <c r="AZ3454" s="10"/>
      <c r="BC3454" s="10"/>
      <c r="BD3454" s="10"/>
      <c r="BE3454" s="10"/>
      <c r="BF3454" s="10"/>
      <c r="BG3454" s="10"/>
      <c r="BH3454" s="10"/>
      <c r="BI3454" s="10"/>
      <c r="BL3454" s="10"/>
      <c r="BM3454" s="10"/>
      <c r="BN3454" s="10"/>
      <c r="BO3454" s="10"/>
      <c r="BP3454" s="10"/>
      <c r="BQ3454" s="10"/>
      <c r="BR3454" s="10"/>
      <c r="BU3454" s="66"/>
    </row>
    <row r="3455" spans="22:73" s="6" customFormat="1" x14ac:dyDescent="0.3">
      <c r="V3455" s="21"/>
      <c r="W3455" s="22"/>
      <c r="X3455" s="22"/>
      <c r="Y3455" s="22"/>
      <c r="Z3455" s="22"/>
      <c r="AA3455" s="22"/>
      <c r="AB3455" s="10"/>
      <c r="AC3455" s="10"/>
      <c r="AD3455" s="10"/>
      <c r="AE3455" s="10"/>
      <c r="AF3455" s="10"/>
      <c r="AG3455" s="10"/>
      <c r="AH3455" s="10"/>
      <c r="AI3455" s="10"/>
      <c r="AJ3455" s="10"/>
      <c r="AK3455" s="10"/>
      <c r="AL3455" s="10"/>
      <c r="AM3455" s="10"/>
      <c r="AN3455" s="10"/>
      <c r="AO3455" s="10"/>
      <c r="AP3455" s="10"/>
      <c r="AQ3455" s="10"/>
      <c r="AR3455" s="10"/>
      <c r="AS3455" s="10"/>
      <c r="AT3455" s="10"/>
      <c r="AU3455" s="10"/>
      <c r="AV3455" s="10"/>
      <c r="AW3455" s="10"/>
      <c r="AX3455" s="10"/>
      <c r="AY3455" s="10"/>
      <c r="AZ3455" s="10"/>
      <c r="BC3455" s="10"/>
      <c r="BD3455" s="10"/>
      <c r="BE3455" s="10"/>
      <c r="BF3455" s="10"/>
      <c r="BG3455" s="10"/>
      <c r="BH3455" s="10"/>
      <c r="BI3455" s="10"/>
      <c r="BL3455" s="10"/>
      <c r="BM3455" s="10"/>
      <c r="BN3455" s="10"/>
      <c r="BO3455" s="10"/>
      <c r="BP3455" s="10"/>
      <c r="BQ3455" s="10"/>
      <c r="BR3455" s="10"/>
      <c r="BU3455" s="66"/>
    </row>
    <row r="3456" spans="22:73" s="6" customFormat="1" x14ac:dyDescent="0.3">
      <c r="V3456" s="21"/>
      <c r="W3456" s="22"/>
      <c r="X3456" s="22"/>
      <c r="Y3456" s="22"/>
      <c r="Z3456" s="22"/>
      <c r="AA3456" s="22"/>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AY3456" s="10"/>
      <c r="AZ3456" s="10"/>
      <c r="BC3456" s="10"/>
      <c r="BD3456" s="10"/>
      <c r="BE3456" s="10"/>
      <c r="BF3456" s="10"/>
      <c r="BG3456" s="10"/>
      <c r="BH3456" s="10"/>
      <c r="BI3456" s="10"/>
      <c r="BL3456" s="10"/>
      <c r="BM3456" s="10"/>
      <c r="BN3456" s="10"/>
      <c r="BO3456" s="10"/>
      <c r="BP3456" s="10"/>
      <c r="BQ3456" s="10"/>
      <c r="BR3456" s="10"/>
      <c r="BU3456" s="66"/>
    </row>
    <row r="3457" spans="22:73" s="6" customFormat="1" x14ac:dyDescent="0.3">
      <c r="V3457" s="21"/>
      <c r="W3457" s="22"/>
      <c r="X3457" s="22"/>
      <c r="Y3457" s="22"/>
      <c r="Z3457" s="22"/>
      <c r="AA3457" s="22"/>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c r="AY3457" s="10"/>
      <c r="AZ3457" s="10"/>
      <c r="BC3457" s="10"/>
      <c r="BD3457" s="10"/>
      <c r="BE3457" s="10"/>
      <c r="BF3457" s="10"/>
      <c r="BG3457" s="10"/>
      <c r="BH3457" s="10"/>
      <c r="BI3457" s="10"/>
      <c r="BL3457" s="10"/>
      <c r="BM3457" s="10"/>
      <c r="BN3457" s="10"/>
      <c r="BO3457" s="10"/>
      <c r="BP3457" s="10"/>
      <c r="BQ3457" s="10"/>
      <c r="BR3457" s="10"/>
      <c r="BU3457" s="66"/>
    </row>
    <row r="3458" spans="22:73" s="6" customFormat="1" x14ac:dyDescent="0.3">
      <c r="V3458" s="21"/>
      <c r="W3458" s="22"/>
      <c r="X3458" s="22"/>
      <c r="Y3458" s="22"/>
      <c r="Z3458" s="22"/>
      <c r="AA3458" s="22"/>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AY3458" s="10"/>
      <c r="AZ3458" s="10"/>
      <c r="BC3458" s="10"/>
      <c r="BD3458" s="10"/>
      <c r="BE3458" s="10"/>
      <c r="BF3458" s="10"/>
      <c r="BG3458" s="10"/>
      <c r="BH3458" s="10"/>
      <c r="BI3458" s="10"/>
      <c r="BL3458" s="10"/>
      <c r="BM3458" s="10"/>
      <c r="BN3458" s="10"/>
      <c r="BO3458" s="10"/>
      <c r="BP3458" s="10"/>
      <c r="BQ3458" s="10"/>
      <c r="BR3458" s="10"/>
      <c r="BU3458" s="66"/>
    </row>
    <row r="3459" spans="22:73" s="6" customFormat="1" x14ac:dyDescent="0.3">
      <c r="V3459" s="21"/>
      <c r="W3459" s="22"/>
      <c r="X3459" s="22"/>
      <c r="Y3459" s="22"/>
      <c r="Z3459" s="22"/>
      <c r="AA3459" s="22"/>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AY3459" s="10"/>
      <c r="AZ3459" s="10"/>
      <c r="BC3459" s="10"/>
      <c r="BD3459" s="10"/>
      <c r="BE3459" s="10"/>
      <c r="BF3459" s="10"/>
      <c r="BG3459" s="10"/>
      <c r="BH3459" s="10"/>
      <c r="BI3459" s="10"/>
      <c r="BL3459" s="10"/>
      <c r="BM3459" s="10"/>
      <c r="BN3459" s="10"/>
      <c r="BO3459" s="10"/>
      <c r="BP3459" s="10"/>
      <c r="BQ3459" s="10"/>
      <c r="BR3459" s="10"/>
      <c r="BU3459" s="66"/>
    </row>
    <row r="3460" spans="22:73" s="6" customFormat="1" x14ac:dyDescent="0.3">
      <c r="V3460" s="21"/>
      <c r="W3460" s="22"/>
      <c r="X3460" s="22"/>
      <c r="Y3460" s="22"/>
      <c r="Z3460" s="22"/>
      <c r="AA3460" s="22"/>
      <c r="AB3460" s="10"/>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10"/>
      <c r="AY3460" s="10"/>
      <c r="AZ3460" s="10"/>
      <c r="BC3460" s="10"/>
      <c r="BD3460" s="10"/>
      <c r="BE3460" s="10"/>
      <c r="BF3460" s="10"/>
      <c r="BG3460" s="10"/>
      <c r="BH3460" s="10"/>
      <c r="BI3460" s="10"/>
      <c r="BL3460" s="10"/>
      <c r="BM3460" s="10"/>
      <c r="BN3460" s="10"/>
      <c r="BO3460" s="10"/>
      <c r="BP3460" s="10"/>
      <c r="BQ3460" s="10"/>
      <c r="BR3460" s="10"/>
      <c r="BU3460" s="66"/>
    </row>
    <row r="3461" spans="22:73" s="6" customFormat="1" x14ac:dyDescent="0.3">
      <c r="V3461" s="21"/>
      <c r="W3461" s="22"/>
      <c r="X3461" s="22"/>
      <c r="Y3461" s="22"/>
      <c r="Z3461" s="22"/>
      <c r="AA3461" s="22"/>
      <c r="AB3461" s="10"/>
      <c r="AC3461" s="10"/>
      <c r="AD3461" s="10"/>
      <c r="AE3461" s="10"/>
      <c r="AF3461" s="10"/>
      <c r="AG3461" s="10"/>
      <c r="AH3461" s="10"/>
      <c r="AI3461" s="10"/>
      <c r="AJ3461" s="10"/>
      <c r="AK3461" s="10"/>
      <c r="AL3461" s="10"/>
      <c r="AM3461" s="10"/>
      <c r="AN3461" s="10"/>
      <c r="AO3461" s="10"/>
      <c r="AP3461" s="10"/>
      <c r="AQ3461" s="10"/>
      <c r="AR3461" s="10"/>
      <c r="AS3461" s="10"/>
      <c r="AT3461" s="10"/>
      <c r="AU3461" s="10"/>
      <c r="AV3461" s="10"/>
      <c r="AW3461" s="10"/>
      <c r="AX3461" s="10"/>
      <c r="AY3461" s="10"/>
      <c r="AZ3461" s="10"/>
      <c r="BC3461" s="10"/>
      <c r="BD3461" s="10"/>
      <c r="BE3461" s="10"/>
      <c r="BF3461" s="10"/>
      <c r="BG3461" s="10"/>
      <c r="BH3461" s="10"/>
      <c r="BI3461" s="10"/>
      <c r="BL3461" s="10"/>
      <c r="BM3461" s="10"/>
      <c r="BN3461" s="10"/>
      <c r="BO3461" s="10"/>
      <c r="BP3461" s="10"/>
      <c r="BQ3461" s="10"/>
      <c r="BR3461" s="10"/>
      <c r="BU3461" s="66"/>
    </row>
    <row r="3462" spans="22:73" s="6" customFormat="1" x14ac:dyDescent="0.3">
      <c r="V3462" s="21"/>
      <c r="W3462" s="22"/>
      <c r="X3462" s="22"/>
      <c r="Y3462" s="22"/>
      <c r="Z3462" s="22"/>
      <c r="AA3462" s="22"/>
      <c r="AB3462" s="10"/>
      <c r="AC3462" s="10"/>
      <c r="AD3462" s="10"/>
      <c r="AE3462" s="10"/>
      <c r="AF3462" s="10"/>
      <c r="AG3462" s="10"/>
      <c r="AH3462" s="10"/>
      <c r="AI3462" s="10"/>
      <c r="AJ3462" s="10"/>
      <c r="AK3462" s="10"/>
      <c r="AL3462" s="10"/>
      <c r="AM3462" s="10"/>
      <c r="AN3462" s="10"/>
      <c r="AO3462" s="10"/>
      <c r="AP3462" s="10"/>
      <c r="AQ3462" s="10"/>
      <c r="AR3462" s="10"/>
      <c r="AS3462" s="10"/>
      <c r="AT3462" s="10"/>
      <c r="AU3462" s="10"/>
      <c r="AV3462" s="10"/>
      <c r="AW3462" s="10"/>
      <c r="AX3462" s="10"/>
      <c r="AY3462" s="10"/>
      <c r="AZ3462" s="10"/>
      <c r="BC3462" s="10"/>
      <c r="BD3462" s="10"/>
      <c r="BE3462" s="10"/>
      <c r="BF3462" s="10"/>
      <c r="BG3462" s="10"/>
      <c r="BH3462" s="10"/>
      <c r="BI3462" s="10"/>
      <c r="BL3462" s="10"/>
      <c r="BM3462" s="10"/>
      <c r="BN3462" s="10"/>
      <c r="BO3462" s="10"/>
      <c r="BP3462" s="10"/>
      <c r="BQ3462" s="10"/>
      <c r="BR3462" s="10"/>
      <c r="BU3462" s="66"/>
    </row>
    <row r="3463" spans="22:73" s="6" customFormat="1" x14ac:dyDescent="0.3">
      <c r="V3463" s="21"/>
      <c r="W3463" s="22"/>
      <c r="X3463" s="22"/>
      <c r="Y3463" s="22"/>
      <c r="Z3463" s="22"/>
      <c r="AA3463" s="22"/>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C3463" s="10"/>
      <c r="BD3463" s="10"/>
      <c r="BE3463" s="10"/>
      <c r="BF3463" s="10"/>
      <c r="BG3463" s="10"/>
      <c r="BH3463" s="10"/>
      <c r="BI3463" s="10"/>
      <c r="BL3463" s="10"/>
      <c r="BM3463" s="10"/>
      <c r="BN3463" s="10"/>
      <c r="BO3463" s="10"/>
      <c r="BP3463" s="10"/>
      <c r="BQ3463" s="10"/>
      <c r="BR3463" s="10"/>
      <c r="BU3463" s="66"/>
    </row>
    <row r="3464" spans="22:73" s="6" customFormat="1" x14ac:dyDescent="0.3">
      <c r="V3464" s="21"/>
      <c r="W3464" s="22"/>
      <c r="X3464" s="22"/>
      <c r="Y3464" s="22"/>
      <c r="Z3464" s="22"/>
      <c r="AA3464" s="22"/>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c r="AY3464" s="10"/>
      <c r="AZ3464" s="10"/>
      <c r="BC3464" s="10"/>
      <c r="BD3464" s="10"/>
      <c r="BE3464" s="10"/>
      <c r="BF3464" s="10"/>
      <c r="BG3464" s="10"/>
      <c r="BH3464" s="10"/>
      <c r="BI3464" s="10"/>
      <c r="BL3464" s="10"/>
      <c r="BM3464" s="10"/>
      <c r="BN3464" s="10"/>
      <c r="BO3464" s="10"/>
      <c r="BP3464" s="10"/>
      <c r="BQ3464" s="10"/>
      <c r="BR3464" s="10"/>
      <c r="BU3464" s="66"/>
    </row>
    <row r="3465" spans="22:73" s="6" customFormat="1" x14ac:dyDescent="0.3">
      <c r="V3465" s="21"/>
      <c r="W3465" s="22"/>
      <c r="X3465" s="22"/>
      <c r="Y3465" s="22"/>
      <c r="Z3465" s="22"/>
      <c r="AA3465" s="22"/>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c r="AY3465" s="10"/>
      <c r="AZ3465" s="10"/>
      <c r="BC3465" s="10"/>
      <c r="BD3465" s="10"/>
      <c r="BE3465" s="10"/>
      <c r="BF3465" s="10"/>
      <c r="BG3465" s="10"/>
      <c r="BH3465" s="10"/>
      <c r="BI3465" s="10"/>
      <c r="BL3465" s="10"/>
      <c r="BM3465" s="10"/>
      <c r="BN3465" s="10"/>
      <c r="BO3465" s="10"/>
      <c r="BP3465" s="10"/>
      <c r="BQ3465" s="10"/>
      <c r="BR3465" s="10"/>
      <c r="BU3465" s="66"/>
    </row>
    <row r="3466" spans="22:73" s="6" customFormat="1" x14ac:dyDescent="0.3">
      <c r="V3466" s="21"/>
      <c r="W3466" s="22"/>
      <c r="X3466" s="22"/>
      <c r="Y3466" s="22"/>
      <c r="Z3466" s="22"/>
      <c r="AA3466" s="22"/>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10"/>
      <c r="AY3466" s="10"/>
      <c r="AZ3466" s="10"/>
      <c r="BC3466" s="10"/>
      <c r="BD3466" s="10"/>
      <c r="BE3466" s="10"/>
      <c r="BF3466" s="10"/>
      <c r="BG3466" s="10"/>
      <c r="BH3466" s="10"/>
      <c r="BI3466" s="10"/>
      <c r="BL3466" s="10"/>
      <c r="BM3466" s="10"/>
      <c r="BN3466" s="10"/>
      <c r="BO3466" s="10"/>
      <c r="BP3466" s="10"/>
      <c r="BQ3466" s="10"/>
      <c r="BR3466" s="10"/>
      <c r="BU3466" s="66"/>
    </row>
    <row r="3467" spans="22:73" s="6" customFormat="1" x14ac:dyDescent="0.3">
      <c r="V3467" s="21"/>
      <c r="W3467" s="22"/>
      <c r="X3467" s="22"/>
      <c r="Y3467" s="22"/>
      <c r="Z3467" s="22"/>
      <c r="AA3467" s="22"/>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c r="AY3467" s="10"/>
      <c r="AZ3467" s="10"/>
      <c r="BC3467" s="10"/>
      <c r="BD3467" s="10"/>
      <c r="BE3467" s="10"/>
      <c r="BF3467" s="10"/>
      <c r="BG3467" s="10"/>
      <c r="BH3467" s="10"/>
      <c r="BI3467" s="10"/>
      <c r="BL3467" s="10"/>
      <c r="BM3467" s="10"/>
      <c r="BN3467" s="10"/>
      <c r="BO3467" s="10"/>
      <c r="BP3467" s="10"/>
      <c r="BQ3467" s="10"/>
      <c r="BR3467" s="10"/>
      <c r="BU3467" s="66"/>
    </row>
    <row r="3468" spans="22:73" s="6" customFormat="1" x14ac:dyDescent="0.3">
      <c r="V3468" s="21"/>
      <c r="W3468" s="22"/>
      <c r="X3468" s="22"/>
      <c r="Y3468" s="22"/>
      <c r="Z3468" s="22"/>
      <c r="AA3468" s="22"/>
      <c r="AB3468" s="10"/>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10"/>
      <c r="AY3468" s="10"/>
      <c r="AZ3468" s="10"/>
      <c r="BC3468" s="10"/>
      <c r="BD3468" s="10"/>
      <c r="BE3468" s="10"/>
      <c r="BF3468" s="10"/>
      <c r="BG3468" s="10"/>
      <c r="BH3468" s="10"/>
      <c r="BI3468" s="10"/>
      <c r="BL3468" s="10"/>
      <c r="BM3468" s="10"/>
      <c r="BN3468" s="10"/>
      <c r="BO3468" s="10"/>
      <c r="BP3468" s="10"/>
      <c r="BQ3468" s="10"/>
      <c r="BR3468" s="10"/>
      <c r="BU3468" s="66"/>
    </row>
    <row r="3469" spans="22:73" s="6" customFormat="1" x14ac:dyDescent="0.3">
      <c r="V3469" s="21"/>
      <c r="W3469" s="22"/>
      <c r="X3469" s="22"/>
      <c r="Y3469" s="22"/>
      <c r="Z3469" s="22"/>
      <c r="AA3469" s="22"/>
      <c r="AB3469" s="10"/>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c r="AW3469" s="10"/>
      <c r="AX3469" s="10"/>
      <c r="AY3469" s="10"/>
      <c r="AZ3469" s="10"/>
      <c r="BC3469" s="10"/>
      <c r="BD3469" s="10"/>
      <c r="BE3469" s="10"/>
      <c r="BF3469" s="10"/>
      <c r="BG3469" s="10"/>
      <c r="BH3469" s="10"/>
      <c r="BI3469" s="10"/>
      <c r="BL3469" s="10"/>
      <c r="BM3469" s="10"/>
      <c r="BN3469" s="10"/>
      <c r="BO3469" s="10"/>
      <c r="BP3469" s="10"/>
      <c r="BQ3469" s="10"/>
      <c r="BR3469" s="10"/>
      <c r="BU3469" s="66"/>
    </row>
    <row r="3470" spans="22:73" s="6" customFormat="1" x14ac:dyDescent="0.3">
      <c r="V3470" s="21"/>
      <c r="W3470" s="22"/>
      <c r="X3470" s="22"/>
      <c r="Y3470" s="22"/>
      <c r="Z3470" s="22"/>
      <c r="AA3470" s="22"/>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AY3470" s="10"/>
      <c r="AZ3470" s="10"/>
      <c r="BC3470" s="10"/>
      <c r="BD3470" s="10"/>
      <c r="BE3470" s="10"/>
      <c r="BF3470" s="10"/>
      <c r="BG3470" s="10"/>
      <c r="BH3470" s="10"/>
      <c r="BI3470" s="10"/>
      <c r="BL3470" s="10"/>
      <c r="BM3470" s="10"/>
      <c r="BN3470" s="10"/>
      <c r="BO3470" s="10"/>
      <c r="BP3470" s="10"/>
      <c r="BQ3470" s="10"/>
      <c r="BR3470" s="10"/>
      <c r="BU3470" s="66"/>
    </row>
    <row r="3471" spans="22:73" s="6" customFormat="1" x14ac:dyDescent="0.3">
      <c r="V3471" s="21"/>
      <c r="W3471" s="22"/>
      <c r="X3471" s="22"/>
      <c r="Y3471" s="22"/>
      <c r="Z3471" s="22"/>
      <c r="AA3471" s="22"/>
      <c r="AB3471" s="10"/>
      <c r="AC3471" s="10"/>
      <c r="AD3471" s="10"/>
      <c r="AE3471" s="10"/>
      <c r="AF3471" s="10"/>
      <c r="AG3471" s="10"/>
      <c r="AH3471" s="10"/>
      <c r="AI3471" s="10"/>
      <c r="AJ3471" s="10"/>
      <c r="AK3471" s="10"/>
      <c r="AL3471" s="10"/>
      <c r="AM3471" s="10"/>
      <c r="AN3471" s="10"/>
      <c r="AO3471" s="10"/>
      <c r="AP3471" s="10"/>
      <c r="AQ3471" s="10"/>
      <c r="AR3471" s="10"/>
      <c r="AS3471" s="10"/>
      <c r="AT3471" s="10"/>
      <c r="AU3471" s="10"/>
      <c r="AV3471" s="10"/>
      <c r="AW3471" s="10"/>
      <c r="AX3471" s="10"/>
      <c r="AY3471" s="10"/>
      <c r="AZ3471" s="10"/>
      <c r="BC3471" s="10"/>
      <c r="BD3471" s="10"/>
      <c r="BE3471" s="10"/>
      <c r="BF3471" s="10"/>
      <c r="BG3471" s="10"/>
      <c r="BH3471" s="10"/>
      <c r="BI3471" s="10"/>
      <c r="BL3471" s="10"/>
      <c r="BM3471" s="10"/>
      <c r="BN3471" s="10"/>
      <c r="BO3471" s="10"/>
      <c r="BP3471" s="10"/>
      <c r="BQ3471" s="10"/>
      <c r="BR3471" s="10"/>
      <c r="BU3471" s="66"/>
    </row>
    <row r="3472" spans="22:73" s="6" customFormat="1" x14ac:dyDescent="0.3">
      <c r="V3472" s="21"/>
      <c r="W3472" s="22"/>
      <c r="X3472" s="22"/>
      <c r="Y3472" s="22"/>
      <c r="Z3472" s="22"/>
      <c r="AA3472" s="22"/>
      <c r="AB3472" s="10"/>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c r="AW3472" s="10"/>
      <c r="AX3472" s="10"/>
      <c r="AY3472" s="10"/>
      <c r="AZ3472" s="10"/>
      <c r="BC3472" s="10"/>
      <c r="BD3472" s="10"/>
      <c r="BE3472" s="10"/>
      <c r="BF3472" s="10"/>
      <c r="BG3472" s="10"/>
      <c r="BH3472" s="10"/>
      <c r="BI3472" s="10"/>
      <c r="BL3472" s="10"/>
      <c r="BM3472" s="10"/>
      <c r="BN3472" s="10"/>
      <c r="BO3472" s="10"/>
      <c r="BP3472" s="10"/>
      <c r="BQ3472" s="10"/>
      <c r="BR3472" s="10"/>
      <c r="BU3472" s="66"/>
    </row>
    <row r="3473" spans="22:73" s="6" customFormat="1" x14ac:dyDescent="0.3">
      <c r="V3473" s="21"/>
      <c r="W3473" s="22"/>
      <c r="X3473" s="22"/>
      <c r="Y3473" s="22"/>
      <c r="Z3473" s="22"/>
      <c r="AA3473" s="22"/>
      <c r="AB3473" s="10"/>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c r="AY3473" s="10"/>
      <c r="AZ3473" s="10"/>
      <c r="BC3473" s="10"/>
      <c r="BD3473" s="10"/>
      <c r="BE3473" s="10"/>
      <c r="BF3473" s="10"/>
      <c r="BG3473" s="10"/>
      <c r="BH3473" s="10"/>
      <c r="BI3473" s="10"/>
      <c r="BL3473" s="10"/>
      <c r="BM3473" s="10"/>
      <c r="BN3473" s="10"/>
      <c r="BO3473" s="10"/>
      <c r="BP3473" s="10"/>
      <c r="BQ3473" s="10"/>
      <c r="BR3473" s="10"/>
      <c r="BU3473" s="66"/>
    </row>
    <row r="3474" spans="22:73" s="6" customFormat="1" x14ac:dyDescent="0.3">
      <c r="V3474" s="21"/>
      <c r="W3474" s="22"/>
      <c r="X3474" s="22"/>
      <c r="Y3474" s="22"/>
      <c r="Z3474" s="22"/>
      <c r="AA3474" s="22"/>
      <c r="AB3474" s="10"/>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c r="AW3474" s="10"/>
      <c r="AX3474" s="10"/>
      <c r="AY3474" s="10"/>
      <c r="AZ3474" s="10"/>
      <c r="BC3474" s="10"/>
      <c r="BD3474" s="10"/>
      <c r="BE3474" s="10"/>
      <c r="BF3474" s="10"/>
      <c r="BG3474" s="10"/>
      <c r="BH3474" s="10"/>
      <c r="BI3474" s="10"/>
      <c r="BL3474" s="10"/>
      <c r="BM3474" s="10"/>
      <c r="BN3474" s="10"/>
      <c r="BO3474" s="10"/>
      <c r="BP3474" s="10"/>
      <c r="BQ3474" s="10"/>
      <c r="BR3474" s="10"/>
      <c r="BU3474" s="66"/>
    </row>
    <row r="3475" spans="22:73" s="6" customFormat="1" x14ac:dyDescent="0.3">
      <c r="V3475" s="21"/>
      <c r="W3475" s="22"/>
      <c r="X3475" s="22"/>
      <c r="Y3475" s="22"/>
      <c r="Z3475" s="22"/>
      <c r="AA3475" s="22"/>
      <c r="AB3475" s="10"/>
      <c r="AC3475" s="10"/>
      <c r="AD3475" s="10"/>
      <c r="AE3475" s="10"/>
      <c r="AF3475" s="10"/>
      <c r="AG3475" s="10"/>
      <c r="AH3475" s="10"/>
      <c r="AI3475" s="10"/>
      <c r="AJ3475" s="10"/>
      <c r="AK3475" s="10"/>
      <c r="AL3475" s="10"/>
      <c r="AM3475" s="10"/>
      <c r="AN3475" s="10"/>
      <c r="AO3475" s="10"/>
      <c r="AP3475" s="10"/>
      <c r="AQ3475" s="10"/>
      <c r="AR3475" s="10"/>
      <c r="AS3475" s="10"/>
      <c r="AT3475" s="10"/>
      <c r="AU3475" s="10"/>
      <c r="AV3475" s="10"/>
      <c r="AW3475" s="10"/>
      <c r="AX3475" s="10"/>
      <c r="AY3475" s="10"/>
      <c r="AZ3475" s="10"/>
      <c r="BC3475" s="10"/>
      <c r="BD3475" s="10"/>
      <c r="BE3475" s="10"/>
      <c r="BF3475" s="10"/>
      <c r="BG3475" s="10"/>
      <c r="BH3475" s="10"/>
      <c r="BI3475" s="10"/>
      <c r="BL3475" s="10"/>
      <c r="BM3475" s="10"/>
      <c r="BN3475" s="10"/>
      <c r="BO3475" s="10"/>
      <c r="BP3475" s="10"/>
      <c r="BQ3475" s="10"/>
      <c r="BR3475" s="10"/>
      <c r="BU3475" s="66"/>
    </row>
    <row r="3476" spans="22:73" s="6" customFormat="1" x14ac:dyDescent="0.3">
      <c r="V3476" s="21"/>
      <c r="W3476" s="22"/>
      <c r="X3476" s="22"/>
      <c r="Y3476" s="22"/>
      <c r="Z3476" s="22"/>
      <c r="AA3476" s="22"/>
      <c r="AB3476" s="10"/>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AY3476" s="10"/>
      <c r="AZ3476" s="10"/>
      <c r="BC3476" s="10"/>
      <c r="BD3476" s="10"/>
      <c r="BE3476" s="10"/>
      <c r="BF3476" s="10"/>
      <c r="BG3476" s="10"/>
      <c r="BH3476" s="10"/>
      <c r="BI3476" s="10"/>
      <c r="BL3476" s="10"/>
      <c r="BM3476" s="10"/>
      <c r="BN3476" s="10"/>
      <c r="BO3476" s="10"/>
      <c r="BP3476" s="10"/>
      <c r="BQ3476" s="10"/>
      <c r="BR3476" s="10"/>
      <c r="BU3476" s="66"/>
    </row>
    <row r="3477" spans="22:73" s="6" customFormat="1" x14ac:dyDescent="0.3">
      <c r="V3477" s="21"/>
      <c r="W3477" s="22"/>
      <c r="X3477" s="22"/>
      <c r="Y3477" s="22"/>
      <c r="Z3477" s="22"/>
      <c r="AA3477" s="22"/>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c r="AY3477" s="10"/>
      <c r="AZ3477" s="10"/>
      <c r="BC3477" s="10"/>
      <c r="BD3477" s="10"/>
      <c r="BE3477" s="10"/>
      <c r="BF3477" s="10"/>
      <c r="BG3477" s="10"/>
      <c r="BH3477" s="10"/>
      <c r="BI3477" s="10"/>
      <c r="BL3477" s="10"/>
      <c r="BM3477" s="10"/>
      <c r="BN3477" s="10"/>
      <c r="BO3477" s="10"/>
      <c r="BP3477" s="10"/>
      <c r="BQ3477" s="10"/>
      <c r="BR3477" s="10"/>
      <c r="BU3477" s="66"/>
    </row>
    <row r="3478" spans="22:73" s="6" customFormat="1" x14ac:dyDescent="0.3">
      <c r="V3478" s="21"/>
      <c r="W3478" s="22"/>
      <c r="X3478" s="22"/>
      <c r="Y3478" s="22"/>
      <c r="Z3478" s="22"/>
      <c r="AA3478" s="22"/>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AY3478" s="10"/>
      <c r="AZ3478" s="10"/>
      <c r="BC3478" s="10"/>
      <c r="BD3478" s="10"/>
      <c r="BE3478" s="10"/>
      <c r="BF3478" s="10"/>
      <c r="BG3478" s="10"/>
      <c r="BH3478" s="10"/>
      <c r="BI3478" s="10"/>
      <c r="BL3478" s="10"/>
      <c r="BM3478" s="10"/>
      <c r="BN3478" s="10"/>
      <c r="BO3478" s="10"/>
      <c r="BP3478" s="10"/>
      <c r="BQ3478" s="10"/>
      <c r="BR3478" s="10"/>
      <c r="BU3478" s="66"/>
    </row>
    <row r="3479" spans="22:73" s="6" customFormat="1" x14ac:dyDescent="0.3">
      <c r="V3479" s="21"/>
      <c r="W3479" s="22"/>
      <c r="X3479" s="22"/>
      <c r="Y3479" s="22"/>
      <c r="Z3479" s="22"/>
      <c r="AA3479" s="22"/>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AY3479" s="10"/>
      <c r="AZ3479" s="10"/>
      <c r="BC3479" s="10"/>
      <c r="BD3479" s="10"/>
      <c r="BE3479" s="10"/>
      <c r="BF3479" s="10"/>
      <c r="BG3479" s="10"/>
      <c r="BH3479" s="10"/>
      <c r="BI3479" s="10"/>
      <c r="BL3479" s="10"/>
      <c r="BM3479" s="10"/>
      <c r="BN3479" s="10"/>
      <c r="BO3479" s="10"/>
      <c r="BP3479" s="10"/>
      <c r="BQ3479" s="10"/>
      <c r="BR3479" s="10"/>
      <c r="BU3479" s="66"/>
    </row>
    <row r="3480" spans="22:73" s="6" customFormat="1" x14ac:dyDescent="0.3">
      <c r="V3480" s="21"/>
      <c r="W3480" s="22"/>
      <c r="X3480" s="22"/>
      <c r="Y3480" s="22"/>
      <c r="Z3480" s="22"/>
      <c r="AA3480" s="22"/>
      <c r="AB3480" s="10"/>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c r="AY3480" s="10"/>
      <c r="AZ3480" s="10"/>
      <c r="BC3480" s="10"/>
      <c r="BD3480" s="10"/>
      <c r="BE3480" s="10"/>
      <c r="BF3480" s="10"/>
      <c r="BG3480" s="10"/>
      <c r="BH3480" s="10"/>
      <c r="BI3480" s="10"/>
      <c r="BL3480" s="10"/>
      <c r="BM3480" s="10"/>
      <c r="BN3480" s="10"/>
      <c r="BO3480" s="10"/>
      <c r="BP3480" s="10"/>
      <c r="BQ3480" s="10"/>
      <c r="BR3480" s="10"/>
      <c r="BU3480" s="66"/>
    </row>
    <row r="3481" spans="22:73" s="6" customFormat="1" x14ac:dyDescent="0.3">
      <c r="V3481" s="21"/>
      <c r="W3481" s="22"/>
      <c r="X3481" s="22"/>
      <c r="Y3481" s="22"/>
      <c r="Z3481" s="22"/>
      <c r="AA3481" s="22"/>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AY3481" s="10"/>
      <c r="AZ3481" s="10"/>
      <c r="BC3481" s="10"/>
      <c r="BD3481" s="10"/>
      <c r="BE3481" s="10"/>
      <c r="BF3481" s="10"/>
      <c r="BG3481" s="10"/>
      <c r="BH3481" s="10"/>
      <c r="BI3481" s="10"/>
      <c r="BL3481" s="10"/>
      <c r="BM3481" s="10"/>
      <c r="BN3481" s="10"/>
      <c r="BO3481" s="10"/>
      <c r="BP3481" s="10"/>
      <c r="BQ3481" s="10"/>
      <c r="BR3481" s="10"/>
      <c r="BU3481" s="66"/>
    </row>
    <row r="3482" spans="22:73" s="6" customFormat="1" x14ac:dyDescent="0.3">
      <c r="V3482" s="21"/>
      <c r="W3482" s="22"/>
      <c r="X3482" s="22"/>
      <c r="Y3482" s="22"/>
      <c r="Z3482" s="22"/>
      <c r="AA3482" s="22"/>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AY3482" s="10"/>
      <c r="AZ3482" s="10"/>
      <c r="BC3482" s="10"/>
      <c r="BD3482" s="10"/>
      <c r="BE3482" s="10"/>
      <c r="BF3482" s="10"/>
      <c r="BG3482" s="10"/>
      <c r="BH3482" s="10"/>
      <c r="BI3482" s="10"/>
      <c r="BL3482" s="10"/>
      <c r="BM3482" s="10"/>
      <c r="BN3482" s="10"/>
      <c r="BO3482" s="10"/>
      <c r="BP3482" s="10"/>
      <c r="BQ3482" s="10"/>
      <c r="BR3482" s="10"/>
      <c r="BU3482" s="66"/>
    </row>
    <row r="3483" spans="22:73" s="6" customFormat="1" x14ac:dyDescent="0.3">
      <c r="V3483" s="21"/>
      <c r="W3483" s="22"/>
      <c r="X3483" s="22"/>
      <c r="Y3483" s="22"/>
      <c r="Z3483" s="22"/>
      <c r="AA3483" s="22"/>
      <c r="AB3483" s="10"/>
      <c r="AC3483" s="10"/>
      <c r="AD3483" s="10"/>
      <c r="AE3483" s="10"/>
      <c r="AF3483" s="10"/>
      <c r="AG3483" s="10"/>
      <c r="AH3483" s="10"/>
      <c r="AI3483" s="10"/>
      <c r="AJ3483" s="10"/>
      <c r="AK3483" s="10"/>
      <c r="AL3483" s="10"/>
      <c r="AM3483" s="10"/>
      <c r="AN3483" s="10"/>
      <c r="AO3483" s="10"/>
      <c r="AP3483" s="10"/>
      <c r="AQ3483" s="10"/>
      <c r="AR3483" s="10"/>
      <c r="AS3483" s="10"/>
      <c r="AT3483" s="10"/>
      <c r="AU3483" s="10"/>
      <c r="AV3483" s="10"/>
      <c r="AW3483" s="10"/>
      <c r="AX3483" s="10"/>
      <c r="AY3483" s="10"/>
      <c r="AZ3483" s="10"/>
      <c r="BC3483" s="10"/>
      <c r="BD3483" s="10"/>
      <c r="BE3483" s="10"/>
      <c r="BF3483" s="10"/>
      <c r="BG3483" s="10"/>
      <c r="BH3483" s="10"/>
      <c r="BI3483" s="10"/>
      <c r="BL3483" s="10"/>
      <c r="BM3483" s="10"/>
      <c r="BN3483" s="10"/>
      <c r="BO3483" s="10"/>
      <c r="BP3483" s="10"/>
      <c r="BQ3483" s="10"/>
      <c r="BR3483" s="10"/>
      <c r="BU3483" s="66"/>
    </row>
    <row r="3484" spans="22:73" s="6" customFormat="1" x14ac:dyDescent="0.3">
      <c r="V3484" s="21"/>
      <c r="W3484" s="22"/>
      <c r="X3484" s="22"/>
      <c r="Y3484" s="22"/>
      <c r="Z3484" s="22"/>
      <c r="AA3484" s="22"/>
      <c r="AB3484" s="10"/>
      <c r="AC3484" s="10"/>
      <c r="AD3484" s="10"/>
      <c r="AE3484" s="10"/>
      <c r="AF3484" s="10"/>
      <c r="AG3484" s="10"/>
      <c r="AH3484" s="10"/>
      <c r="AI3484" s="10"/>
      <c r="AJ3484" s="10"/>
      <c r="AK3484" s="10"/>
      <c r="AL3484" s="10"/>
      <c r="AM3484" s="10"/>
      <c r="AN3484" s="10"/>
      <c r="AO3484" s="10"/>
      <c r="AP3484" s="10"/>
      <c r="AQ3484" s="10"/>
      <c r="AR3484" s="10"/>
      <c r="AS3484" s="10"/>
      <c r="AT3484" s="10"/>
      <c r="AU3484" s="10"/>
      <c r="AV3484" s="10"/>
      <c r="AW3484" s="10"/>
      <c r="AX3484" s="10"/>
      <c r="AY3484" s="10"/>
      <c r="AZ3484" s="10"/>
      <c r="BC3484" s="10"/>
      <c r="BD3484" s="10"/>
      <c r="BE3484" s="10"/>
      <c r="BF3484" s="10"/>
      <c r="BG3484" s="10"/>
      <c r="BH3484" s="10"/>
      <c r="BI3484" s="10"/>
      <c r="BL3484" s="10"/>
      <c r="BM3484" s="10"/>
      <c r="BN3484" s="10"/>
      <c r="BO3484" s="10"/>
      <c r="BP3484" s="10"/>
      <c r="BQ3484" s="10"/>
      <c r="BR3484" s="10"/>
      <c r="BU3484" s="66"/>
    </row>
    <row r="3485" spans="22:73" s="6" customFormat="1" x14ac:dyDescent="0.3">
      <c r="V3485" s="21"/>
      <c r="W3485" s="22"/>
      <c r="X3485" s="22"/>
      <c r="Y3485" s="22"/>
      <c r="Z3485" s="22"/>
      <c r="AA3485" s="22"/>
      <c r="AB3485" s="10"/>
      <c r="AC3485" s="10"/>
      <c r="AD3485" s="10"/>
      <c r="AE3485" s="10"/>
      <c r="AF3485" s="10"/>
      <c r="AG3485" s="10"/>
      <c r="AH3485" s="10"/>
      <c r="AI3485" s="10"/>
      <c r="AJ3485" s="10"/>
      <c r="AK3485" s="10"/>
      <c r="AL3485" s="10"/>
      <c r="AM3485" s="10"/>
      <c r="AN3485" s="10"/>
      <c r="AO3485" s="10"/>
      <c r="AP3485" s="10"/>
      <c r="AQ3485" s="10"/>
      <c r="AR3485" s="10"/>
      <c r="AS3485" s="10"/>
      <c r="AT3485" s="10"/>
      <c r="AU3485" s="10"/>
      <c r="AV3485" s="10"/>
      <c r="AW3485" s="10"/>
      <c r="AX3485" s="10"/>
      <c r="AY3485" s="10"/>
      <c r="AZ3485" s="10"/>
      <c r="BC3485" s="10"/>
      <c r="BD3485" s="10"/>
      <c r="BE3485" s="10"/>
      <c r="BF3485" s="10"/>
      <c r="BG3485" s="10"/>
      <c r="BH3485" s="10"/>
      <c r="BI3485" s="10"/>
      <c r="BL3485" s="10"/>
      <c r="BM3485" s="10"/>
      <c r="BN3485" s="10"/>
      <c r="BO3485" s="10"/>
      <c r="BP3485" s="10"/>
      <c r="BQ3485" s="10"/>
      <c r="BR3485" s="10"/>
      <c r="BU3485" s="66"/>
    </row>
    <row r="3486" spans="22:73" s="6" customFormat="1" x14ac:dyDescent="0.3">
      <c r="V3486" s="21"/>
      <c r="W3486" s="22"/>
      <c r="X3486" s="22"/>
      <c r="Y3486" s="22"/>
      <c r="Z3486" s="22"/>
      <c r="AA3486" s="22"/>
      <c r="AB3486" s="10"/>
      <c r="AC3486" s="10"/>
      <c r="AD3486" s="10"/>
      <c r="AE3486" s="10"/>
      <c r="AF3486" s="10"/>
      <c r="AG3486" s="10"/>
      <c r="AH3486" s="10"/>
      <c r="AI3486" s="10"/>
      <c r="AJ3486" s="10"/>
      <c r="AK3486" s="10"/>
      <c r="AL3486" s="10"/>
      <c r="AM3486" s="10"/>
      <c r="AN3486" s="10"/>
      <c r="AO3486" s="10"/>
      <c r="AP3486" s="10"/>
      <c r="AQ3486" s="10"/>
      <c r="AR3486" s="10"/>
      <c r="AS3486" s="10"/>
      <c r="AT3486" s="10"/>
      <c r="AU3486" s="10"/>
      <c r="AV3486" s="10"/>
      <c r="AW3486" s="10"/>
      <c r="AX3486" s="10"/>
      <c r="AY3486" s="10"/>
      <c r="AZ3486" s="10"/>
      <c r="BC3486" s="10"/>
      <c r="BD3486" s="10"/>
      <c r="BE3486" s="10"/>
      <c r="BF3486" s="10"/>
      <c r="BG3486" s="10"/>
      <c r="BH3486" s="10"/>
      <c r="BI3486" s="10"/>
      <c r="BL3486" s="10"/>
      <c r="BM3486" s="10"/>
      <c r="BN3486" s="10"/>
      <c r="BO3486" s="10"/>
      <c r="BP3486" s="10"/>
      <c r="BQ3486" s="10"/>
      <c r="BR3486" s="10"/>
      <c r="BU3486" s="66"/>
    </row>
    <row r="3487" spans="22:73" s="6" customFormat="1" x14ac:dyDescent="0.3">
      <c r="V3487" s="21"/>
      <c r="W3487" s="22"/>
      <c r="X3487" s="22"/>
      <c r="Y3487" s="22"/>
      <c r="Z3487" s="22"/>
      <c r="AA3487" s="22"/>
      <c r="AB3487" s="10"/>
      <c r="AC3487" s="10"/>
      <c r="AD3487" s="10"/>
      <c r="AE3487" s="10"/>
      <c r="AF3487" s="10"/>
      <c r="AG3487" s="10"/>
      <c r="AH3487" s="10"/>
      <c r="AI3487" s="10"/>
      <c r="AJ3487" s="10"/>
      <c r="AK3487" s="10"/>
      <c r="AL3487" s="10"/>
      <c r="AM3487" s="10"/>
      <c r="AN3487" s="10"/>
      <c r="AO3487" s="10"/>
      <c r="AP3487" s="10"/>
      <c r="AQ3487" s="10"/>
      <c r="AR3487" s="10"/>
      <c r="AS3487" s="10"/>
      <c r="AT3487" s="10"/>
      <c r="AU3487" s="10"/>
      <c r="AV3487" s="10"/>
      <c r="AW3487" s="10"/>
      <c r="AX3487" s="10"/>
      <c r="AY3487" s="10"/>
      <c r="AZ3487" s="10"/>
      <c r="BC3487" s="10"/>
      <c r="BD3487" s="10"/>
      <c r="BE3487" s="10"/>
      <c r="BF3487" s="10"/>
      <c r="BG3487" s="10"/>
      <c r="BH3487" s="10"/>
      <c r="BI3487" s="10"/>
      <c r="BL3487" s="10"/>
      <c r="BM3487" s="10"/>
      <c r="BN3487" s="10"/>
      <c r="BO3487" s="10"/>
      <c r="BP3487" s="10"/>
      <c r="BQ3487" s="10"/>
      <c r="BR3487" s="10"/>
      <c r="BU3487" s="66"/>
    </row>
    <row r="3488" spans="22:73" s="6" customFormat="1" x14ac:dyDescent="0.3">
      <c r="V3488" s="21"/>
      <c r="W3488" s="22"/>
      <c r="X3488" s="22"/>
      <c r="Y3488" s="22"/>
      <c r="Z3488" s="22"/>
      <c r="AA3488" s="22"/>
      <c r="AB3488" s="10"/>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AY3488" s="10"/>
      <c r="AZ3488" s="10"/>
      <c r="BC3488" s="10"/>
      <c r="BD3488" s="10"/>
      <c r="BE3488" s="10"/>
      <c r="BF3488" s="10"/>
      <c r="BG3488" s="10"/>
      <c r="BH3488" s="10"/>
      <c r="BI3488" s="10"/>
      <c r="BL3488" s="10"/>
      <c r="BM3488" s="10"/>
      <c r="BN3488" s="10"/>
      <c r="BO3488" s="10"/>
      <c r="BP3488" s="10"/>
      <c r="BQ3488" s="10"/>
      <c r="BR3488" s="10"/>
      <c r="BU3488" s="66"/>
    </row>
    <row r="3489" spans="22:73" s="6" customFormat="1" x14ac:dyDescent="0.3">
      <c r="V3489" s="21"/>
      <c r="W3489" s="22"/>
      <c r="X3489" s="22"/>
      <c r="Y3489" s="22"/>
      <c r="Z3489" s="22"/>
      <c r="AA3489" s="22"/>
      <c r="AB3489" s="10"/>
      <c r="AC3489" s="10"/>
      <c r="AD3489" s="10"/>
      <c r="AE3489" s="10"/>
      <c r="AF3489" s="10"/>
      <c r="AG3489" s="10"/>
      <c r="AH3489" s="10"/>
      <c r="AI3489" s="10"/>
      <c r="AJ3489" s="10"/>
      <c r="AK3489" s="10"/>
      <c r="AL3489" s="10"/>
      <c r="AM3489" s="10"/>
      <c r="AN3489" s="10"/>
      <c r="AO3489" s="10"/>
      <c r="AP3489" s="10"/>
      <c r="AQ3489" s="10"/>
      <c r="AR3489" s="10"/>
      <c r="AS3489" s="10"/>
      <c r="AT3489" s="10"/>
      <c r="AU3489" s="10"/>
      <c r="AV3489" s="10"/>
      <c r="AW3489" s="10"/>
      <c r="AX3489" s="10"/>
      <c r="AY3489" s="10"/>
      <c r="AZ3489" s="10"/>
      <c r="BC3489" s="10"/>
      <c r="BD3489" s="10"/>
      <c r="BE3489" s="10"/>
      <c r="BF3489" s="10"/>
      <c r="BG3489" s="10"/>
      <c r="BH3489" s="10"/>
      <c r="BI3489" s="10"/>
      <c r="BL3489" s="10"/>
      <c r="BM3489" s="10"/>
      <c r="BN3489" s="10"/>
      <c r="BO3489" s="10"/>
      <c r="BP3489" s="10"/>
      <c r="BQ3489" s="10"/>
      <c r="BR3489" s="10"/>
      <c r="BU3489" s="66"/>
    </row>
    <row r="3490" spans="22:73" s="6" customFormat="1" x14ac:dyDescent="0.3">
      <c r="V3490" s="21"/>
      <c r="W3490" s="22"/>
      <c r="X3490" s="22"/>
      <c r="Y3490" s="22"/>
      <c r="Z3490" s="22"/>
      <c r="AA3490" s="22"/>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AY3490" s="10"/>
      <c r="AZ3490" s="10"/>
      <c r="BC3490" s="10"/>
      <c r="BD3490" s="10"/>
      <c r="BE3490" s="10"/>
      <c r="BF3490" s="10"/>
      <c r="BG3490" s="10"/>
      <c r="BH3490" s="10"/>
      <c r="BI3490" s="10"/>
      <c r="BL3490" s="10"/>
      <c r="BM3490" s="10"/>
      <c r="BN3490" s="10"/>
      <c r="BO3490" s="10"/>
      <c r="BP3490" s="10"/>
      <c r="BQ3490" s="10"/>
      <c r="BR3490" s="10"/>
      <c r="BU3490" s="66"/>
    </row>
    <row r="3491" spans="22:73" s="6" customFormat="1" x14ac:dyDescent="0.3">
      <c r="V3491" s="21"/>
      <c r="W3491" s="22"/>
      <c r="X3491" s="22"/>
      <c r="Y3491" s="22"/>
      <c r="Z3491" s="22"/>
      <c r="AA3491" s="22"/>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AY3491" s="10"/>
      <c r="AZ3491" s="10"/>
      <c r="BC3491" s="10"/>
      <c r="BD3491" s="10"/>
      <c r="BE3491" s="10"/>
      <c r="BF3491" s="10"/>
      <c r="BG3491" s="10"/>
      <c r="BH3491" s="10"/>
      <c r="BI3491" s="10"/>
      <c r="BL3491" s="10"/>
      <c r="BM3491" s="10"/>
      <c r="BN3491" s="10"/>
      <c r="BO3491" s="10"/>
      <c r="BP3491" s="10"/>
      <c r="BQ3491" s="10"/>
      <c r="BR3491" s="10"/>
      <c r="BU3491" s="66"/>
    </row>
    <row r="3492" spans="22:73" s="6" customFormat="1" x14ac:dyDescent="0.3">
      <c r="V3492" s="21"/>
      <c r="W3492" s="22"/>
      <c r="X3492" s="22"/>
      <c r="Y3492" s="22"/>
      <c r="Z3492" s="22"/>
      <c r="AA3492" s="22"/>
      <c r="AB3492" s="10"/>
      <c r="AC3492" s="10"/>
      <c r="AD3492" s="10"/>
      <c r="AE3492" s="10"/>
      <c r="AF3492" s="10"/>
      <c r="AG3492" s="10"/>
      <c r="AH3492" s="10"/>
      <c r="AI3492" s="10"/>
      <c r="AJ3492" s="10"/>
      <c r="AK3492" s="10"/>
      <c r="AL3492" s="10"/>
      <c r="AM3492" s="10"/>
      <c r="AN3492" s="10"/>
      <c r="AO3492" s="10"/>
      <c r="AP3492" s="10"/>
      <c r="AQ3492" s="10"/>
      <c r="AR3492" s="10"/>
      <c r="AS3492" s="10"/>
      <c r="AT3492" s="10"/>
      <c r="AU3492" s="10"/>
      <c r="AV3492" s="10"/>
      <c r="AW3492" s="10"/>
      <c r="AX3492" s="10"/>
      <c r="AY3492" s="10"/>
      <c r="AZ3492" s="10"/>
      <c r="BC3492" s="10"/>
      <c r="BD3492" s="10"/>
      <c r="BE3492" s="10"/>
      <c r="BF3492" s="10"/>
      <c r="BG3492" s="10"/>
      <c r="BH3492" s="10"/>
      <c r="BI3492" s="10"/>
      <c r="BL3492" s="10"/>
      <c r="BM3492" s="10"/>
      <c r="BN3492" s="10"/>
      <c r="BO3492" s="10"/>
      <c r="BP3492" s="10"/>
      <c r="BQ3492" s="10"/>
      <c r="BR3492" s="10"/>
      <c r="BU3492" s="66"/>
    </row>
    <row r="3493" spans="22:73" s="6" customFormat="1" x14ac:dyDescent="0.3">
      <c r="V3493" s="21"/>
      <c r="W3493" s="22"/>
      <c r="X3493" s="22"/>
      <c r="Y3493" s="22"/>
      <c r="Z3493" s="22"/>
      <c r="AA3493" s="22"/>
      <c r="AB3493" s="10"/>
      <c r="AC3493" s="10"/>
      <c r="AD3493" s="10"/>
      <c r="AE3493" s="10"/>
      <c r="AF3493" s="10"/>
      <c r="AG3493" s="10"/>
      <c r="AH3493" s="10"/>
      <c r="AI3493" s="10"/>
      <c r="AJ3493" s="10"/>
      <c r="AK3493" s="10"/>
      <c r="AL3493" s="10"/>
      <c r="AM3493" s="10"/>
      <c r="AN3493" s="10"/>
      <c r="AO3493" s="10"/>
      <c r="AP3493" s="10"/>
      <c r="AQ3493" s="10"/>
      <c r="AR3493" s="10"/>
      <c r="AS3493" s="10"/>
      <c r="AT3493" s="10"/>
      <c r="AU3493" s="10"/>
      <c r="AV3493" s="10"/>
      <c r="AW3493" s="10"/>
      <c r="AX3493" s="10"/>
      <c r="AY3493" s="10"/>
      <c r="AZ3493" s="10"/>
      <c r="BC3493" s="10"/>
      <c r="BD3493" s="10"/>
      <c r="BE3493" s="10"/>
      <c r="BF3493" s="10"/>
      <c r="BG3493" s="10"/>
      <c r="BH3493" s="10"/>
      <c r="BI3493" s="10"/>
      <c r="BL3493" s="10"/>
      <c r="BM3493" s="10"/>
      <c r="BN3493" s="10"/>
      <c r="BO3493" s="10"/>
      <c r="BP3493" s="10"/>
      <c r="BQ3493" s="10"/>
      <c r="BR3493" s="10"/>
      <c r="BU3493" s="66"/>
    </row>
    <row r="3494" spans="22:73" s="6" customFormat="1" x14ac:dyDescent="0.3">
      <c r="V3494" s="21"/>
      <c r="W3494" s="22"/>
      <c r="X3494" s="22"/>
      <c r="Y3494" s="22"/>
      <c r="Z3494" s="22"/>
      <c r="AA3494" s="22"/>
      <c r="AB3494" s="10"/>
      <c r="AC3494" s="10"/>
      <c r="AD3494" s="10"/>
      <c r="AE3494" s="10"/>
      <c r="AF3494" s="10"/>
      <c r="AG3494" s="10"/>
      <c r="AH3494" s="10"/>
      <c r="AI3494" s="10"/>
      <c r="AJ3494" s="10"/>
      <c r="AK3494" s="10"/>
      <c r="AL3494" s="10"/>
      <c r="AM3494" s="10"/>
      <c r="AN3494" s="10"/>
      <c r="AO3494" s="10"/>
      <c r="AP3494" s="10"/>
      <c r="AQ3494" s="10"/>
      <c r="AR3494" s="10"/>
      <c r="AS3494" s="10"/>
      <c r="AT3494" s="10"/>
      <c r="AU3494" s="10"/>
      <c r="AV3494" s="10"/>
      <c r="AW3494" s="10"/>
      <c r="AX3494" s="10"/>
      <c r="AY3494" s="10"/>
      <c r="AZ3494" s="10"/>
      <c r="BC3494" s="10"/>
      <c r="BD3494" s="10"/>
      <c r="BE3494" s="10"/>
      <c r="BF3494" s="10"/>
      <c r="BG3494" s="10"/>
      <c r="BH3494" s="10"/>
      <c r="BI3494" s="10"/>
      <c r="BL3494" s="10"/>
      <c r="BM3494" s="10"/>
      <c r="BN3494" s="10"/>
      <c r="BO3494" s="10"/>
      <c r="BP3494" s="10"/>
      <c r="BQ3494" s="10"/>
      <c r="BR3494" s="10"/>
      <c r="BU3494" s="66"/>
    </row>
    <row r="3495" spans="22:73" s="6" customFormat="1" x14ac:dyDescent="0.3">
      <c r="V3495" s="21"/>
      <c r="W3495" s="22"/>
      <c r="X3495" s="22"/>
      <c r="Y3495" s="22"/>
      <c r="Z3495" s="22"/>
      <c r="AA3495" s="22"/>
      <c r="AB3495" s="10"/>
      <c r="AC3495" s="10"/>
      <c r="AD3495" s="10"/>
      <c r="AE3495" s="10"/>
      <c r="AF3495" s="10"/>
      <c r="AG3495" s="10"/>
      <c r="AH3495" s="10"/>
      <c r="AI3495" s="10"/>
      <c r="AJ3495" s="10"/>
      <c r="AK3495" s="10"/>
      <c r="AL3495" s="10"/>
      <c r="AM3495" s="10"/>
      <c r="AN3495" s="10"/>
      <c r="AO3495" s="10"/>
      <c r="AP3495" s="10"/>
      <c r="AQ3495" s="10"/>
      <c r="AR3495" s="10"/>
      <c r="AS3495" s="10"/>
      <c r="AT3495" s="10"/>
      <c r="AU3495" s="10"/>
      <c r="AV3495" s="10"/>
      <c r="AW3495" s="10"/>
      <c r="AX3495" s="10"/>
      <c r="AY3495" s="10"/>
      <c r="AZ3495" s="10"/>
      <c r="BC3495" s="10"/>
      <c r="BD3495" s="10"/>
      <c r="BE3495" s="10"/>
      <c r="BF3495" s="10"/>
      <c r="BG3495" s="10"/>
      <c r="BH3495" s="10"/>
      <c r="BI3495" s="10"/>
      <c r="BL3495" s="10"/>
      <c r="BM3495" s="10"/>
      <c r="BN3495" s="10"/>
      <c r="BO3495" s="10"/>
      <c r="BP3495" s="10"/>
      <c r="BQ3495" s="10"/>
      <c r="BR3495" s="10"/>
      <c r="BU3495" s="66"/>
    </row>
    <row r="3496" spans="22:73" s="6" customFormat="1" x14ac:dyDescent="0.3">
      <c r="V3496" s="21"/>
      <c r="W3496" s="22"/>
      <c r="X3496" s="22"/>
      <c r="Y3496" s="22"/>
      <c r="Z3496" s="22"/>
      <c r="AA3496" s="22"/>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c r="AY3496" s="10"/>
      <c r="AZ3496" s="10"/>
      <c r="BC3496" s="10"/>
      <c r="BD3496" s="10"/>
      <c r="BE3496" s="10"/>
      <c r="BF3496" s="10"/>
      <c r="BG3496" s="10"/>
      <c r="BH3496" s="10"/>
      <c r="BI3496" s="10"/>
      <c r="BL3496" s="10"/>
      <c r="BM3496" s="10"/>
      <c r="BN3496" s="10"/>
      <c r="BO3496" s="10"/>
      <c r="BP3496" s="10"/>
      <c r="BQ3496" s="10"/>
      <c r="BR3496" s="10"/>
      <c r="BU3496" s="66"/>
    </row>
    <row r="3497" spans="22:73" s="6" customFormat="1" x14ac:dyDescent="0.3">
      <c r="V3497" s="21"/>
      <c r="W3497" s="22"/>
      <c r="X3497" s="22"/>
      <c r="Y3497" s="22"/>
      <c r="Z3497" s="22"/>
      <c r="AA3497" s="22"/>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AY3497" s="10"/>
      <c r="AZ3497" s="10"/>
      <c r="BC3497" s="10"/>
      <c r="BD3497" s="10"/>
      <c r="BE3497" s="10"/>
      <c r="BF3497" s="10"/>
      <c r="BG3497" s="10"/>
      <c r="BH3497" s="10"/>
      <c r="BI3497" s="10"/>
      <c r="BL3497" s="10"/>
      <c r="BM3497" s="10"/>
      <c r="BN3497" s="10"/>
      <c r="BO3497" s="10"/>
      <c r="BP3497" s="10"/>
      <c r="BQ3497" s="10"/>
      <c r="BR3497" s="10"/>
      <c r="BU3497" s="66"/>
    </row>
    <row r="3498" spans="22:73" s="6" customFormat="1" x14ac:dyDescent="0.3">
      <c r="V3498" s="21"/>
      <c r="W3498" s="22"/>
      <c r="X3498" s="22"/>
      <c r="Y3498" s="22"/>
      <c r="Z3498" s="22"/>
      <c r="AA3498" s="22"/>
      <c r="AB3498" s="10"/>
      <c r="AC3498" s="10"/>
      <c r="AD3498" s="10"/>
      <c r="AE3498" s="10"/>
      <c r="AF3498" s="10"/>
      <c r="AG3498" s="10"/>
      <c r="AH3498" s="10"/>
      <c r="AI3498" s="10"/>
      <c r="AJ3498" s="10"/>
      <c r="AK3498" s="10"/>
      <c r="AL3498" s="10"/>
      <c r="AM3498" s="10"/>
      <c r="AN3498" s="10"/>
      <c r="AO3498" s="10"/>
      <c r="AP3498" s="10"/>
      <c r="AQ3498" s="10"/>
      <c r="AR3498" s="10"/>
      <c r="AS3498" s="10"/>
      <c r="AT3498" s="10"/>
      <c r="AU3498" s="10"/>
      <c r="AV3498" s="10"/>
      <c r="AW3498" s="10"/>
      <c r="AX3498" s="10"/>
      <c r="AY3498" s="10"/>
      <c r="AZ3498" s="10"/>
      <c r="BC3498" s="10"/>
      <c r="BD3498" s="10"/>
      <c r="BE3498" s="10"/>
      <c r="BF3498" s="10"/>
      <c r="BG3498" s="10"/>
      <c r="BH3498" s="10"/>
      <c r="BI3498" s="10"/>
      <c r="BL3498" s="10"/>
      <c r="BM3498" s="10"/>
      <c r="BN3498" s="10"/>
      <c r="BO3498" s="10"/>
      <c r="BP3498" s="10"/>
      <c r="BQ3498" s="10"/>
      <c r="BR3498" s="10"/>
      <c r="BU3498" s="66"/>
    </row>
    <row r="3499" spans="22:73" s="6" customFormat="1" x14ac:dyDescent="0.3">
      <c r="V3499" s="21"/>
      <c r="W3499" s="22"/>
      <c r="X3499" s="22"/>
      <c r="Y3499" s="22"/>
      <c r="Z3499" s="22"/>
      <c r="AA3499" s="22"/>
      <c r="AB3499" s="10"/>
      <c r="AC3499" s="10"/>
      <c r="AD3499" s="10"/>
      <c r="AE3499" s="10"/>
      <c r="AF3499" s="10"/>
      <c r="AG3499" s="10"/>
      <c r="AH3499" s="10"/>
      <c r="AI3499" s="10"/>
      <c r="AJ3499" s="10"/>
      <c r="AK3499" s="10"/>
      <c r="AL3499" s="10"/>
      <c r="AM3499" s="10"/>
      <c r="AN3499" s="10"/>
      <c r="AO3499" s="10"/>
      <c r="AP3499" s="10"/>
      <c r="AQ3499" s="10"/>
      <c r="AR3499" s="10"/>
      <c r="AS3499" s="10"/>
      <c r="AT3499" s="10"/>
      <c r="AU3499" s="10"/>
      <c r="AV3499" s="10"/>
      <c r="AW3499" s="10"/>
      <c r="AX3499" s="10"/>
      <c r="AY3499" s="10"/>
      <c r="AZ3499" s="10"/>
      <c r="BC3499" s="10"/>
      <c r="BD3499" s="10"/>
      <c r="BE3499" s="10"/>
      <c r="BF3499" s="10"/>
      <c r="BG3499" s="10"/>
      <c r="BH3499" s="10"/>
      <c r="BI3499" s="10"/>
      <c r="BL3499" s="10"/>
      <c r="BM3499" s="10"/>
      <c r="BN3499" s="10"/>
      <c r="BO3499" s="10"/>
      <c r="BP3499" s="10"/>
      <c r="BQ3499" s="10"/>
      <c r="BR3499" s="10"/>
      <c r="BU3499" s="66"/>
    </row>
    <row r="3500" spans="22:73" s="6" customFormat="1" x14ac:dyDescent="0.3">
      <c r="V3500" s="21"/>
      <c r="W3500" s="22"/>
      <c r="X3500" s="22"/>
      <c r="Y3500" s="22"/>
      <c r="Z3500" s="22"/>
      <c r="AA3500" s="22"/>
      <c r="AB3500" s="10"/>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10"/>
      <c r="AY3500" s="10"/>
      <c r="AZ3500" s="10"/>
      <c r="BC3500" s="10"/>
      <c r="BD3500" s="10"/>
      <c r="BE3500" s="10"/>
      <c r="BF3500" s="10"/>
      <c r="BG3500" s="10"/>
      <c r="BH3500" s="10"/>
      <c r="BI3500" s="10"/>
      <c r="BL3500" s="10"/>
      <c r="BM3500" s="10"/>
      <c r="BN3500" s="10"/>
      <c r="BO3500" s="10"/>
      <c r="BP3500" s="10"/>
      <c r="BQ3500" s="10"/>
      <c r="BR3500" s="10"/>
      <c r="BU3500" s="66"/>
    </row>
    <row r="3501" spans="22:73" s="6" customFormat="1" x14ac:dyDescent="0.3">
      <c r="V3501" s="21"/>
      <c r="W3501" s="22"/>
      <c r="X3501" s="22"/>
      <c r="Y3501" s="22"/>
      <c r="Z3501" s="22"/>
      <c r="AA3501" s="22"/>
      <c r="AB3501" s="10"/>
      <c r="AC3501" s="10"/>
      <c r="AD3501" s="10"/>
      <c r="AE3501" s="10"/>
      <c r="AF3501" s="10"/>
      <c r="AG3501" s="10"/>
      <c r="AH3501" s="10"/>
      <c r="AI3501" s="10"/>
      <c r="AJ3501" s="10"/>
      <c r="AK3501" s="10"/>
      <c r="AL3501" s="10"/>
      <c r="AM3501" s="10"/>
      <c r="AN3501" s="10"/>
      <c r="AO3501" s="10"/>
      <c r="AP3501" s="10"/>
      <c r="AQ3501" s="10"/>
      <c r="AR3501" s="10"/>
      <c r="AS3501" s="10"/>
      <c r="AT3501" s="10"/>
      <c r="AU3501" s="10"/>
      <c r="AV3501" s="10"/>
      <c r="AW3501" s="10"/>
      <c r="AX3501" s="10"/>
      <c r="AY3501" s="10"/>
      <c r="AZ3501" s="10"/>
      <c r="BC3501" s="10"/>
      <c r="BD3501" s="10"/>
      <c r="BE3501" s="10"/>
      <c r="BF3501" s="10"/>
      <c r="BG3501" s="10"/>
      <c r="BH3501" s="10"/>
      <c r="BI3501" s="10"/>
      <c r="BL3501" s="10"/>
      <c r="BM3501" s="10"/>
      <c r="BN3501" s="10"/>
      <c r="BO3501" s="10"/>
      <c r="BP3501" s="10"/>
      <c r="BQ3501" s="10"/>
      <c r="BR3501" s="10"/>
      <c r="BU3501" s="66"/>
    </row>
    <row r="3502" spans="22:73" s="6" customFormat="1" x14ac:dyDescent="0.3">
      <c r="V3502" s="21"/>
      <c r="W3502" s="22"/>
      <c r="X3502" s="22"/>
      <c r="Y3502" s="22"/>
      <c r="Z3502" s="22"/>
      <c r="AA3502" s="22"/>
      <c r="AB3502" s="10"/>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c r="AY3502" s="10"/>
      <c r="AZ3502" s="10"/>
      <c r="BC3502" s="10"/>
      <c r="BD3502" s="10"/>
      <c r="BE3502" s="10"/>
      <c r="BF3502" s="10"/>
      <c r="BG3502" s="10"/>
      <c r="BH3502" s="10"/>
      <c r="BI3502" s="10"/>
      <c r="BL3502" s="10"/>
      <c r="BM3502" s="10"/>
      <c r="BN3502" s="10"/>
      <c r="BO3502" s="10"/>
      <c r="BP3502" s="10"/>
      <c r="BQ3502" s="10"/>
      <c r="BR3502" s="10"/>
      <c r="BU3502" s="66"/>
    </row>
    <row r="3503" spans="22:73" s="6" customFormat="1" x14ac:dyDescent="0.3">
      <c r="V3503" s="21"/>
      <c r="W3503" s="22"/>
      <c r="X3503" s="22"/>
      <c r="Y3503" s="22"/>
      <c r="Z3503" s="22"/>
      <c r="AA3503" s="22"/>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AY3503" s="10"/>
      <c r="AZ3503" s="10"/>
      <c r="BC3503" s="10"/>
      <c r="BD3503" s="10"/>
      <c r="BE3503" s="10"/>
      <c r="BF3503" s="10"/>
      <c r="BG3503" s="10"/>
      <c r="BH3503" s="10"/>
      <c r="BI3503" s="10"/>
      <c r="BL3503" s="10"/>
      <c r="BM3503" s="10"/>
      <c r="BN3503" s="10"/>
      <c r="BO3503" s="10"/>
      <c r="BP3503" s="10"/>
      <c r="BQ3503" s="10"/>
      <c r="BR3503" s="10"/>
      <c r="BU3503" s="66"/>
    </row>
    <row r="3504" spans="22:73" s="6" customFormat="1" x14ac:dyDescent="0.3">
      <c r="V3504" s="21"/>
      <c r="W3504" s="22"/>
      <c r="X3504" s="22"/>
      <c r="Y3504" s="22"/>
      <c r="Z3504" s="22"/>
      <c r="AA3504" s="22"/>
      <c r="AB3504" s="10"/>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AY3504" s="10"/>
      <c r="AZ3504" s="10"/>
      <c r="BC3504" s="10"/>
      <c r="BD3504" s="10"/>
      <c r="BE3504" s="10"/>
      <c r="BF3504" s="10"/>
      <c r="BG3504" s="10"/>
      <c r="BH3504" s="10"/>
      <c r="BI3504" s="10"/>
      <c r="BL3504" s="10"/>
      <c r="BM3504" s="10"/>
      <c r="BN3504" s="10"/>
      <c r="BO3504" s="10"/>
      <c r="BP3504" s="10"/>
      <c r="BQ3504" s="10"/>
      <c r="BR3504" s="10"/>
      <c r="BU3504" s="66"/>
    </row>
    <row r="3505" spans="22:73" s="6" customFormat="1" x14ac:dyDescent="0.3">
      <c r="V3505" s="21"/>
      <c r="W3505" s="22"/>
      <c r="X3505" s="22"/>
      <c r="Y3505" s="22"/>
      <c r="Z3505" s="22"/>
      <c r="AA3505" s="22"/>
      <c r="AB3505" s="10"/>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AY3505" s="10"/>
      <c r="AZ3505" s="10"/>
      <c r="BC3505" s="10"/>
      <c r="BD3505" s="10"/>
      <c r="BE3505" s="10"/>
      <c r="BF3505" s="10"/>
      <c r="BG3505" s="10"/>
      <c r="BH3505" s="10"/>
      <c r="BI3505" s="10"/>
      <c r="BL3505" s="10"/>
      <c r="BM3505" s="10"/>
      <c r="BN3505" s="10"/>
      <c r="BO3505" s="10"/>
      <c r="BP3505" s="10"/>
      <c r="BQ3505" s="10"/>
      <c r="BR3505" s="10"/>
      <c r="BU3505" s="66"/>
    </row>
    <row r="3506" spans="22:73" s="6" customFormat="1" x14ac:dyDescent="0.3">
      <c r="V3506" s="21"/>
      <c r="W3506" s="22"/>
      <c r="X3506" s="22"/>
      <c r="Y3506" s="22"/>
      <c r="Z3506" s="22"/>
      <c r="AA3506" s="22"/>
      <c r="AB3506" s="10"/>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c r="AY3506" s="10"/>
      <c r="AZ3506" s="10"/>
      <c r="BC3506" s="10"/>
      <c r="BD3506" s="10"/>
      <c r="BE3506" s="10"/>
      <c r="BF3506" s="10"/>
      <c r="BG3506" s="10"/>
      <c r="BH3506" s="10"/>
      <c r="BI3506" s="10"/>
      <c r="BL3506" s="10"/>
      <c r="BM3506" s="10"/>
      <c r="BN3506" s="10"/>
      <c r="BO3506" s="10"/>
      <c r="BP3506" s="10"/>
      <c r="BQ3506" s="10"/>
      <c r="BR3506" s="10"/>
      <c r="BU3506" s="66"/>
    </row>
    <row r="3507" spans="22:73" s="6" customFormat="1" x14ac:dyDescent="0.3">
      <c r="V3507" s="21"/>
      <c r="W3507" s="22"/>
      <c r="X3507" s="22"/>
      <c r="Y3507" s="22"/>
      <c r="Z3507" s="22"/>
      <c r="AA3507" s="22"/>
      <c r="AB3507" s="10"/>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10"/>
      <c r="AY3507" s="10"/>
      <c r="AZ3507" s="10"/>
      <c r="BC3507" s="10"/>
      <c r="BD3507" s="10"/>
      <c r="BE3507" s="10"/>
      <c r="BF3507" s="10"/>
      <c r="BG3507" s="10"/>
      <c r="BH3507" s="10"/>
      <c r="BI3507" s="10"/>
      <c r="BL3507" s="10"/>
      <c r="BM3507" s="10"/>
      <c r="BN3507" s="10"/>
      <c r="BO3507" s="10"/>
      <c r="BP3507" s="10"/>
      <c r="BQ3507" s="10"/>
      <c r="BR3507" s="10"/>
      <c r="BU3507" s="66"/>
    </row>
    <row r="3508" spans="22:73" s="6" customFormat="1" x14ac:dyDescent="0.3">
      <c r="V3508" s="21"/>
      <c r="W3508" s="22"/>
      <c r="X3508" s="22"/>
      <c r="Y3508" s="22"/>
      <c r="Z3508" s="22"/>
      <c r="AA3508" s="22"/>
      <c r="AB3508" s="10"/>
      <c r="AC3508" s="10"/>
      <c r="AD3508" s="10"/>
      <c r="AE3508" s="10"/>
      <c r="AF3508" s="10"/>
      <c r="AG3508" s="10"/>
      <c r="AH3508" s="10"/>
      <c r="AI3508" s="10"/>
      <c r="AJ3508" s="10"/>
      <c r="AK3508" s="10"/>
      <c r="AL3508" s="10"/>
      <c r="AM3508" s="10"/>
      <c r="AN3508" s="10"/>
      <c r="AO3508" s="10"/>
      <c r="AP3508" s="10"/>
      <c r="AQ3508" s="10"/>
      <c r="AR3508" s="10"/>
      <c r="AS3508" s="10"/>
      <c r="AT3508" s="10"/>
      <c r="AU3508" s="10"/>
      <c r="AV3508" s="10"/>
      <c r="AW3508" s="10"/>
      <c r="AX3508" s="10"/>
      <c r="AY3508" s="10"/>
      <c r="AZ3508" s="10"/>
      <c r="BC3508" s="10"/>
      <c r="BD3508" s="10"/>
      <c r="BE3508" s="10"/>
      <c r="BF3508" s="10"/>
      <c r="BG3508" s="10"/>
      <c r="BH3508" s="10"/>
      <c r="BI3508" s="10"/>
      <c r="BL3508" s="10"/>
      <c r="BM3508" s="10"/>
      <c r="BN3508" s="10"/>
      <c r="BO3508" s="10"/>
      <c r="BP3508" s="10"/>
      <c r="BQ3508" s="10"/>
      <c r="BR3508" s="10"/>
      <c r="BU3508" s="66"/>
    </row>
    <row r="3509" spans="22:73" s="6" customFormat="1" x14ac:dyDescent="0.3">
      <c r="V3509" s="21"/>
      <c r="W3509" s="22"/>
      <c r="X3509" s="22"/>
      <c r="Y3509" s="22"/>
      <c r="Z3509" s="22"/>
      <c r="AA3509" s="22"/>
      <c r="AB3509" s="10"/>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AY3509" s="10"/>
      <c r="AZ3509" s="10"/>
      <c r="BC3509" s="10"/>
      <c r="BD3509" s="10"/>
      <c r="BE3509" s="10"/>
      <c r="BF3509" s="10"/>
      <c r="BG3509" s="10"/>
      <c r="BH3509" s="10"/>
      <c r="BI3509" s="10"/>
      <c r="BL3509" s="10"/>
      <c r="BM3509" s="10"/>
      <c r="BN3509" s="10"/>
      <c r="BO3509" s="10"/>
      <c r="BP3509" s="10"/>
      <c r="BQ3509" s="10"/>
      <c r="BR3509" s="10"/>
      <c r="BU3509" s="66"/>
    </row>
    <row r="3510" spans="22:73" s="6" customFormat="1" x14ac:dyDescent="0.3">
      <c r="V3510" s="21"/>
      <c r="W3510" s="22"/>
      <c r="X3510" s="22"/>
      <c r="Y3510" s="22"/>
      <c r="Z3510" s="22"/>
      <c r="AA3510" s="22"/>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AY3510" s="10"/>
      <c r="AZ3510" s="10"/>
      <c r="BC3510" s="10"/>
      <c r="BD3510" s="10"/>
      <c r="BE3510" s="10"/>
      <c r="BF3510" s="10"/>
      <c r="BG3510" s="10"/>
      <c r="BH3510" s="10"/>
      <c r="BI3510" s="10"/>
      <c r="BL3510" s="10"/>
      <c r="BM3510" s="10"/>
      <c r="BN3510" s="10"/>
      <c r="BO3510" s="10"/>
      <c r="BP3510" s="10"/>
      <c r="BQ3510" s="10"/>
      <c r="BR3510" s="10"/>
      <c r="BU3510" s="66"/>
    </row>
    <row r="3511" spans="22:73" s="6" customFormat="1" x14ac:dyDescent="0.3">
      <c r="V3511" s="21"/>
      <c r="W3511" s="22"/>
      <c r="X3511" s="22"/>
      <c r="Y3511" s="22"/>
      <c r="Z3511" s="22"/>
      <c r="AA3511" s="22"/>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10"/>
      <c r="AY3511" s="10"/>
      <c r="AZ3511" s="10"/>
      <c r="BC3511" s="10"/>
      <c r="BD3511" s="10"/>
      <c r="BE3511" s="10"/>
      <c r="BF3511" s="10"/>
      <c r="BG3511" s="10"/>
      <c r="BH3511" s="10"/>
      <c r="BI3511" s="10"/>
      <c r="BL3511" s="10"/>
      <c r="BM3511" s="10"/>
      <c r="BN3511" s="10"/>
      <c r="BO3511" s="10"/>
      <c r="BP3511" s="10"/>
      <c r="BQ3511" s="10"/>
      <c r="BR3511" s="10"/>
      <c r="BU3511" s="66"/>
    </row>
    <row r="3512" spans="22:73" s="6" customFormat="1" x14ac:dyDescent="0.3">
      <c r="V3512" s="21"/>
      <c r="W3512" s="22"/>
      <c r="X3512" s="22"/>
      <c r="Y3512" s="22"/>
      <c r="Z3512" s="22"/>
      <c r="AA3512" s="22"/>
      <c r="AB3512" s="10"/>
      <c r="AC3512" s="10"/>
      <c r="AD3512" s="10"/>
      <c r="AE3512" s="10"/>
      <c r="AF3512" s="10"/>
      <c r="AG3512" s="10"/>
      <c r="AH3512" s="10"/>
      <c r="AI3512" s="10"/>
      <c r="AJ3512" s="10"/>
      <c r="AK3512" s="10"/>
      <c r="AL3512" s="10"/>
      <c r="AM3512" s="10"/>
      <c r="AN3512" s="10"/>
      <c r="AO3512" s="10"/>
      <c r="AP3512" s="10"/>
      <c r="AQ3512" s="10"/>
      <c r="AR3512" s="10"/>
      <c r="AS3512" s="10"/>
      <c r="AT3512" s="10"/>
      <c r="AU3512" s="10"/>
      <c r="AV3512" s="10"/>
      <c r="AW3512" s="10"/>
      <c r="AX3512" s="10"/>
      <c r="AY3512" s="10"/>
      <c r="AZ3512" s="10"/>
      <c r="BC3512" s="10"/>
      <c r="BD3512" s="10"/>
      <c r="BE3512" s="10"/>
      <c r="BF3512" s="10"/>
      <c r="BG3512" s="10"/>
      <c r="BH3512" s="10"/>
      <c r="BI3512" s="10"/>
      <c r="BL3512" s="10"/>
      <c r="BM3512" s="10"/>
      <c r="BN3512" s="10"/>
      <c r="BO3512" s="10"/>
      <c r="BP3512" s="10"/>
      <c r="BQ3512" s="10"/>
      <c r="BR3512" s="10"/>
      <c r="BU3512" s="66"/>
    </row>
    <row r="3513" spans="22:73" s="6" customFormat="1" x14ac:dyDescent="0.3">
      <c r="V3513" s="21"/>
      <c r="W3513" s="22"/>
      <c r="X3513" s="22"/>
      <c r="Y3513" s="22"/>
      <c r="Z3513" s="22"/>
      <c r="AA3513" s="22"/>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C3513" s="10"/>
      <c r="BD3513" s="10"/>
      <c r="BE3513" s="10"/>
      <c r="BF3513" s="10"/>
      <c r="BG3513" s="10"/>
      <c r="BH3513" s="10"/>
      <c r="BI3513" s="10"/>
      <c r="BL3513" s="10"/>
      <c r="BM3513" s="10"/>
      <c r="BN3513" s="10"/>
      <c r="BO3513" s="10"/>
      <c r="BP3513" s="10"/>
      <c r="BQ3513" s="10"/>
      <c r="BR3513" s="10"/>
      <c r="BU3513" s="66"/>
    </row>
    <row r="3514" spans="22:73" s="6" customFormat="1" x14ac:dyDescent="0.3">
      <c r="V3514" s="21"/>
      <c r="W3514" s="22"/>
      <c r="X3514" s="22"/>
      <c r="Y3514" s="22"/>
      <c r="Z3514" s="22"/>
      <c r="AA3514" s="22"/>
      <c r="AB3514" s="10"/>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10"/>
      <c r="AY3514" s="10"/>
      <c r="AZ3514" s="10"/>
      <c r="BC3514" s="10"/>
      <c r="BD3514" s="10"/>
      <c r="BE3514" s="10"/>
      <c r="BF3514" s="10"/>
      <c r="BG3514" s="10"/>
      <c r="BH3514" s="10"/>
      <c r="BI3514" s="10"/>
      <c r="BL3514" s="10"/>
      <c r="BM3514" s="10"/>
      <c r="BN3514" s="10"/>
      <c r="BO3514" s="10"/>
      <c r="BP3514" s="10"/>
      <c r="BQ3514" s="10"/>
      <c r="BR3514" s="10"/>
      <c r="BU3514" s="66"/>
    </row>
    <row r="3515" spans="22:73" s="6" customFormat="1" x14ac:dyDescent="0.3">
      <c r="V3515" s="21"/>
      <c r="W3515" s="22"/>
      <c r="X3515" s="22"/>
      <c r="Y3515" s="22"/>
      <c r="Z3515" s="22"/>
      <c r="AA3515" s="22"/>
      <c r="AB3515" s="10"/>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AY3515" s="10"/>
      <c r="AZ3515" s="10"/>
      <c r="BC3515" s="10"/>
      <c r="BD3515" s="10"/>
      <c r="BE3515" s="10"/>
      <c r="BF3515" s="10"/>
      <c r="BG3515" s="10"/>
      <c r="BH3515" s="10"/>
      <c r="BI3515" s="10"/>
      <c r="BL3515" s="10"/>
      <c r="BM3515" s="10"/>
      <c r="BN3515" s="10"/>
      <c r="BO3515" s="10"/>
      <c r="BP3515" s="10"/>
      <c r="BQ3515" s="10"/>
      <c r="BR3515" s="10"/>
      <c r="BU3515" s="66"/>
    </row>
    <row r="3516" spans="22:73" s="6" customFormat="1" x14ac:dyDescent="0.3">
      <c r="V3516" s="21"/>
      <c r="W3516" s="22"/>
      <c r="X3516" s="22"/>
      <c r="Y3516" s="22"/>
      <c r="Z3516" s="22"/>
      <c r="AA3516" s="22"/>
      <c r="AB3516" s="10"/>
      <c r="AC3516" s="10"/>
      <c r="AD3516" s="10"/>
      <c r="AE3516" s="10"/>
      <c r="AF3516" s="10"/>
      <c r="AG3516" s="10"/>
      <c r="AH3516" s="10"/>
      <c r="AI3516" s="10"/>
      <c r="AJ3516" s="10"/>
      <c r="AK3516" s="10"/>
      <c r="AL3516" s="10"/>
      <c r="AM3516" s="10"/>
      <c r="AN3516" s="10"/>
      <c r="AO3516" s="10"/>
      <c r="AP3516" s="10"/>
      <c r="AQ3516" s="10"/>
      <c r="AR3516" s="10"/>
      <c r="AS3516" s="10"/>
      <c r="AT3516" s="10"/>
      <c r="AU3516" s="10"/>
      <c r="AV3516" s="10"/>
      <c r="AW3516" s="10"/>
      <c r="AX3516" s="10"/>
      <c r="AY3516" s="10"/>
      <c r="AZ3516" s="10"/>
      <c r="BC3516" s="10"/>
      <c r="BD3516" s="10"/>
      <c r="BE3516" s="10"/>
      <c r="BF3516" s="10"/>
      <c r="BG3516" s="10"/>
      <c r="BH3516" s="10"/>
      <c r="BI3516" s="10"/>
      <c r="BL3516" s="10"/>
      <c r="BM3516" s="10"/>
      <c r="BN3516" s="10"/>
      <c r="BO3516" s="10"/>
      <c r="BP3516" s="10"/>
      <c r="BQ3516" s="10"/>
      <c r="BR3516" s="10"/>
      <c r="BU3516" s="66"/>
    </row>
    <row r="3517" spans="22:73" s="6" customFormat="1" x14ac:dyDescent="0.3">
      <c r="V3517" s="21"/>
      <c r="W3517" s="22"/>
      <c r="X3517" s="22"/>
      <c r="Y3517" s="22"/>
      <c r="Z3517" s="22"/>
      <c r="AA3517" s="22"/>
      <c r="AB3517" s="10"/>
      <c r="AC3517" s="10"/>
      <c r="AD3517" s="10"/>
      <c r="AE3517" s="10"/>
      <c r="AF3517" s="10"/>
      <c r="AG3517" s="10"/>
      <c r="AH3517" s="10"/>
      <c r="AI3517" s="10"/>
      <c r="AJ3517" s="10"/>
      <c r="AK3517" s="10"/>
      <c r="AL3517" s="10"/>
      <c r="AM3517" s="10"/>
      <c r="AN3517" s="10"/>
      <c r="AO3517" s="10"/>
      <c r="AP3517" s="10"/>
      <c r="AQ3517" s="10"/>
      <c r="AR3517" s="10"/>
      <c r="AS3517" s="10"/>
      <c r="AT3517" s="10"/>
      <c r="AU3517" s="10"/>
      <c r="AV3517" s="10"/>
      <c r="AW3517" s="10"/>
      <c r="AX3517" s="10"/>
      <c r="AY3517" s="10"/>
      <c r="AZ3517" s="10"/>
      <c r="BC3517" s="10"/>
      <c r="BD3517" s="10"/>
      <c r="BE3517" s="10"/>
      <c r="BF3517" s="10"/>
      <c r="BG3517" s="10"/>
      <c r="BH3517" s="10"/>
      <c r="BI3517" s="10"/>
      <c r="BL3517" s="10"/>
      <c r="BM3517" s="10"/>
      <c r="BN3517" s="10"/>
      <c r="BO3517" s="10"/>
      <c r="BP3517" s="10"/>
      <c r="BQ3517" s="10"/>
      <c r="BR3517" s="10"/>
      <c r="BU3517" s="66"/>
    </row>
    <row r="3518" spans="22:73" s="6" customFormat="1" x14ac:dyDescent="0.3">
      <c r="V3518" s="21"/>
      <c r="W3518" s="22"/>
      <c r="X3518" s="22"/>
      <c r="Y3518" s="22"/>
      <c r="Z3518" s="22"/>
      <c r="AA3518" s="22"/>
      <c r="AB3518" s="10"/>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c r="AY3518" s="10"/>
      <c r="AZ3518" s="10"/>
      <c r="BC3518" s="10"/>
      <c r="BD3518" s="10"/>
      <c r="BE3518" s="10"/>
      <c r="BF3518" s="10"/>
      <c r="BG3518" s="10"/>
      <c r="BH3518" s="10"/>
      <c r="BI3518" s="10"/>
      <c r="BL3518" s="10"/>
      <c r="BM3518" s="10"/>
      <c r="BN3518" s="10"/>
      <c r="BO3518" s="10"/>
      <c r="BP3518" s="10"/>
      <c r="BQ3518" s="10"/>
      <c r="BR3518" s="10"/>
      <c r="BU3518" s="66"/>
    </row>
    <row r="3519" spans="22:73" s="6" customFormat="1" x14ac:dyDescent="0.3">
      <c r="V3519" s="21"/>
      <c r="W3519" s="22"/>
      <c r="X3519" s="22"/>
      <c r="Y3519" s="22"/>
      <c r="Z3519" s="22"/>
      <c r="AA3519" s="22"/>
      <c r="AB3519" s="10"/>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10"/>
      <c r="AY3519" s="10"/>
      <c r="AZ3519" s="10"/>
      <c r="BC3519" s="10"/>
      <c r="BD3519" s="10"/>
      <c r="BE3519" s="10"/>
      <c r="BF3519" s="10"/>
      <c r="BG3519" s="10"/>
      <c r="BH3519" s="10"/>
      <c r="BI3519" s="10"/>
      <c r="BL3519" s="10"/>
      <c r="BM3519" s="10"/>
      <c r="BN3519" s="10"/>
      <c r="BO3519" s="10"/>
      <c r="BP3519" s="10"/>
      <c r="BQ3519" s="10"/>
      <c r="BR3519" s="10"/>
      <c r="BU3519" s="66"/>
    </row>
    <row r="3520" spans="22:73" s="6" customFormat="1" x14ac:dyDescent="0.3">
      <c r="V3520" s="21"/>
      <c r="W3520" s="22"/>
      <c r="X3520" s="22"/>
      <c r="Y3520" s="22"/>
      <c r="Z3520" s="22"/>
      <c r="AA3520" s="22"/>
      <c r="AB3520" s="10"/>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AY3520" s="10"/>
      <c r="AZ3520" s="10"/>
      <c r="BC3520" s="10"/>
      <c r="BD3520" s="10"/>
      <c r="BE3520" s="10"/>
      <c r="BF3520" s="10"/>
      <c r="BG3520" s="10"/>
      <c r="BH3520" s="10"/>
      <c r="BI3520" s="10"/>
      <c r="BL3520" s="10"/>
      <c r="BM3520" s="10"/>
      <c r="BN3520" s="10"/>
      <c r="BO3520" s="10"/>
      <c r="BP3520" s="10"/>
      <c r="BQ3520" s="10"/>
      <c r="BR3520" s="10"/>
      <c r="BU3520" s="66"/>
    </row>
    <row r="3521" spans="22:73" s="6" customFormat="1" x14ac:dyDescent="0.3">
      <c r="V3521" s="21"/>
      <c r="W3521" s="22"/>
      <c r="X3521" s="22"/>
      <c r="Y3521" s="22"/>
      <c r="Z3521" s="22"/>
      <c r="AA3521" s="22"/>
      <c r="AB3521" s="10"/>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c r="AY3521" s="10"/>
      <c r="AZ3521" s="10"/>
      <c r="BC3521" s="10"/>
      <c r="BD3521" s="10"/>
      <c r="BE3521" s="10"/>
      <c r="BF3521" s="10"/>
      <c r="BG3521" s="10"/>
      <c r="BH3521" s="10"/>
      <c r="BI3521" s="10"/>
      <c r="BL3521" s="10"/>
      <c r="BM3521" s="10"/>
      <c r="BN3521" s="10"/>
      <c r="BO3521" s="10"/>
      <c r="BP3521" s="10"/>
      <c r="BQ3521" s="10"/>
      <c r="BR3521" s="10"/>
      <c r="BU3521" s="66"/>
    </row>
    <row r="3522" spans="22:73" s="6" customFormat="1" x14ac:dyDescent="0.3">
      <c r="V3522" s="21"/>
      <c r="W3522" s="22"/>
      <c r="X3522" s="22"/>
      <c r="Y3522" s="22"/>
      <c r="Z3522" s="22"/>
      <c r="AA3522" s="22"/>
      <c r="AB3522" s="10"/>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10"/>
      <c r="AY3522" s="10"/>
      <c r="AZ3522" s="10"/>
      <c r="BC3522" s="10"/>
      <c r="BD3522" s="10"/>
      <c r="BE3522" s="10"/>
      <c r="BF3522" s="10"/>
      <c r="BG3522" s="10"/>
      <c r="BH3522" s="10"/>
      <c r="BI3522" s="10"/>
      <c r="BL3522" s="10"/>
      <c r="BM3522" s="10"/>
      <c r="BN3522" s="10"/>
      <c r="BO3522" s="10"/>
      <c r="BP3522" s="10"/>
      <c r="BQ3522" s="10"/>
      <c r="BR3522" s="10"/>
      <c r="BU3522" s="66"/>
    </row>
    <row r="3523" spans="22:73" s="6" customFormat="1" x14ac:dyDescent="0.3">
      <c r="V3523" s="21"/>
      <c r="W3523" s="22"/>
      <c r="X3523" s="22"/>
      <c r="Y3523" s="22"/>
      <c r="Z3523" s="22"/>
      <c r="AA3523" s="22"/>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AY3523" s="10"/>
      <c r="AZ3523" s="10"/>
      <c r="BC3523" s="10"/>
      <c r="BD3523" s="10"/>
      <c r="BE3523" s="10"/>
      <c r="BF3523" s="10"/>
      <c r="BG3523" s="10"/>
      <c r="BH3523" s="10"/>
      <c r="BI3523" s="10"/>
      <c r="BL3523" s="10"/>
      <c r="BM3523" s="10"/>
      <c r="BN3523" s="10"/>
      <c r="BO3523" s="10"/>
      <c r="BP3523" s="10"/>
      <c r="BQ3523" s="10"/>
      <c r="BR3523" s="10"/>
      <c r="BU3523" s="66"/>
    </row>
    <row r="3524" spans="22:73" s="6" customFormat="1" x14ac:dyDescent="0.3">
      <c r="V3524" s="21"/>
      <c r="W3524" s="22"/>
      <c r="X3524" s="22"/>
      <c r="Y3524" s="22"/>
      <c r="Z3524" s="22"/>
      <c r="AA3524" s="22"/>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AY3524" s="10"/>
      <c r="AZ3524" s="10"/>
      <c r="BC3524" s="10"/>
      <c r="BD3524" s="10"/>
      <c r="BE3524" s="10"/>
      <c r="BF3524" s="10"/>
      <c r="BG3524" s="10"/>
      <c r="BH3524" s="10"/>
      <c r="BI3524" s="10"/>
      <c r="BL3524" s="10"/>
      <c r="BM3524" s="10"/>
      <c r="BN3524" s="10"/>
      <c r="BO3524" s="10"/>
      <c r="BP3524" s="10"/>
      <c r="BQ3524" s="10"/>
      <c r="BR3524" s="10"/>
      <c r="BU3524" s="66"/>
    </row>
    <row r="3525" spans="22:73" s="6" customFormat="1" x14ac:dyDescent="0.3">
      <c r="V3525" s="21"/>
      <c r="W3525" s="22"/>
      <c r="X3525" s="22"/>
      <c r="Y3525" s="22"/>
      <c r="Z3525" s="22"/>
      <c r="AA3525" s="22"/>
      <c r="AB3525" s="10"/>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c r="AY3525" s="10"/>
      <c r="AZ3525" s="10"/>
      <c r="BC3525" s="10"/>
      <c r="BD3525" s="10"/>
      <c r="BE3525" s="10"/>
      <c r="BF3525" s="10"/>
      <c r="BG3525" s="10"/>
      <c r="BH3525" s="10"/>
      <c r="BI3525" s="10"/>
      <c r="BL3525" s="10"/>
      <c r="BM3525" s="10"/>
      <c r="BN3525" s="10"/>
      <c r="BO3525" s="10"/>
      <c r="BP3525" s="10"/>
      <c r="BQ3525" s="10"/>
      <c r="BR3525" s="10"/>
      <c r="BU3525" s="66"/>
    </row>
    <row r="3526" spans="22:73" s="6" customFormat="1" x14ac:dyDescent="0.3">
      <c r="V3526" s="21"/>
      <c r="W3526" s="22"/>
      <c r="X3526" s="22"/>
      <c r="Y3526" s="22"/>
      <c r="Z3526" s="22"/>
      <c r="AA3526" s="22"/>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c r="AY3526" s="10"/>
      <c r="AZ3526" s="10"/>
      <c r="BC3526" s="10"/>
      <c r="BD3526" s="10"/>
      <c r="BE3526" s="10"/>
      <c r="BF3526" s="10"/>
      <c r="BG3526" s="10"/>
      <c r="BH3526" s="10"/>
      <c r="BI3526" s="10"/>
      <c r="BL3526" s="10"/>
      <c r="BM3526" s="10"/>
      <c r="BN3526" s="10"/>
      <c r="BO3526" s="10"/>
      <c r="BP3526" s="10"/>
      <c r="BQ3526" s="10"/>
      <c r="BR3526" s="10"/>
      <c r="BU3526" s="66"/>
    </row>
    <row r="3527" spans="22:73" s="6" customFormat="1" x14ac:dyDescent="0.3">
      <c r="V3527" s="21"/>
      <c r="W3527" s="22"/>
      <c r="X3527" s="22"/>
      <c r="Y3527" s="22"/>
      <c r="Z3527" s="22"/>
      <c r="AA3527" s="22"/>
      <c r="AB3527" s="10"/>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10"/>
      <c r="AY3527" s="10"/>
      <c r="AZ3527" s="10"/>
      <c r="BC3527" s="10"/>
      <c r="BD3527" s="10"/>
      <c r="BE3527" s="10"/>
      <c r="BF3527" s="10"/>
      <c r="BG3527" s="10"/>
      <c r="BH3527" s="10"/>
      <c r="BI3527" s="10"/>
      <c r="BL3527" s="10"/>
      <c r="BM3527" s="10"/>
      <c r="BN3527" s="10"/>
      <c r="BO3527" s="10"/>
      <c r="BP3527" s="10"/>
      <c r="BQ3527" s="10"/>
      <c r="BR3527" s="10"/>
      <c r="BU3527" s="66"/>
    </row>
    <row r="3528" spans="22:73" s="6" customFormat="1" x14ac:dyDescent="0.3">
      <c r="V3528" s="21"/>
      <c r="W3528" s="22"/>
      <c r="X3528" s="22"/>
      <c r="Y3528" s="22"/>
      <c r="Z3528" s="22"/>
      <c r="AA3528" s="22"/>
      <c r="AB3528" s="10"/>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c r="AW3528" s="10"/>
      <c r="AX3528" s="10"/>
      <c r="AY3528" s="10"/>
      <c r="AZ3528" s="10"/>
      <c r="BC3528" s="10"/>
      <c r="BD3528" s="10"/>
      <c r="BE3528" s="10"/>
      <c r="BF3528" s="10"/>
      <c r="BG3528" s="10"/>
      <c r="BH3528" s="10"/>
      <c r="BI3528" s="10"/>
      <c r="BL3528" s="10"/>
      <c r="BM3528" s="10"/>
      <c r="BN3528" s="10"/>
      <c r="BO3528" s="10"/>
      <c r="BP3528" s="10"/>
      <c r="BQ3528" s="10"/>
      <c r="BR3528" s="10"/>
      <c r="BU3528" s="66"/>
    </row>
    <row r="3529" spans="22:73" s="6" customFormat="1" x14ac:dyDescent="0.3">
      <c r="V3529" s="21"/>
      <c r="W3529" s="22"/>
      <c r="X3529" s="22"/>
      <c r="Y3529" s="22"/>
      <c r="Z3529" s="22"/>
      <c r="AA3529" s="22"/>
      <c r="AB3529" s="10"/>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10"/>
      <c r="AY3529" s="10"/>
      <c r="AZ3529" s="10"/>
      <c r="BC3529" s="10"/>
      <c r="BD3529" s="10"/>
      <c r="BE3529" s="10"/>
      <c r="BF3529" s="10"/>
      <c r="BG3529" s="10"/>
      <c r="BH3529" s="10"/>
      <c r="BI3529" s="10"/>
      <c r="BL3529" s="10"/>
      <c r="BM3529" s="10"/>
      <c r="BN3529" s="10"/>
      <c r="BO3529" s="10"/>
      <c r="BP3529" s="10"/>
      <c r="BQ3529" s="10"/>
      <c r="BR3529" s="10"/>
      <c r="BU3529" s="66"/>
    </row>
    <row r="3530" spans="22:73" s="6" customFormat="1" x14ac:dyDescent="0.3">
      <c r="V3530" s="21"/>
      <c r="W3530" s="22"/>
      <c r="X3530" s="22"/>
      <c r="Y3530" s="22"/>
      <c r="Z3530" s="22"/>
      <c r="AA3530" s="22"/>
      <c r="AB3530" s="10"/>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c r="AW3530" s="10"/>
      <c r="AX3530" s="10"/>
      <c r="AY3530" s="10"/>
      <c r="AZ3530" s="10"/>
      <c r="BC3530" s="10"/>
      <c r="BD3530" s="10"/>
      <c r="BE3530" s="10"/>
      <c r="BF3530" s="10"/>
      <c r="BG3530" s="10"/>
      <c r="BH3530" s="10"/>
      <c r="BI3530" s="10"/>
      <c r="BL3530" s="10"/>
      <c r="BM3530" s="10"/>
      <c r="BN3530" s="10"/>
      <c r="BO3530" s="10"/>
      <c r="BP3530" s="10"/>
      <c r="BQ3530" s="10"/>
      <c r="BR3530" s="10"/>
      <c r="BU3530" s="66"/>
    </row>
    <row r="3531" spans="22:73" s="6" customFormat="1" x14ac:dyDescent="0.3">
      <c r="V3531" s="21"/>
      <c r="W3531" s="22"/>
      <c r="X3531" s="22"/>
      <c r="Y3531" s="22"/>
      <c r="Z3531" s="22"/>
      <c r="AA3531" s="22"/>
      <c r="AB3531" s="10"/>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c r="AY3531" s="10"/>
      <c r="AZ3531" s="10"/>
      <c r="BC3531" s="10"/>
      <c r="BD3531" s="10"/>
      <c r="BE3531" s="10"/>
      <c r="BF3531" s="10"/>
      <c r="BG3531" s="10"/>
      <c r="BH3531" s="10"/>
      <c r="BI3531" s="10"/>
      <c r="BL3531" s="10"/>
      <c r="BM3531" s="10"/>
      <c r="BN3531" s="10"/>
      <c r="BO3531" s="10"/>
      <c r="BP3531" s="10"/>
      <c r="BQ3531" s="10"/>
      <c r="BR3531" s="10"/>
      <c r="BU3531" s="66"/>
    </row>
    <row r="3532" spans="22:73" s="6" customFormat="1" x14ac:dyDescent="0.3">
      <c r="V3532" s="21"/>
      <c r="W3532" s="22"/>
      <c r="X3532" s="22"/>
      <c r="Y3532" s="22"/>
      <c r="Z3532" s="22"/>
      <c r="AA3532" s="22"/>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c r="AY3532" s="10"/>
      <c r="AZ3532" s="10"/>
      <c r="BC3532" s="10"/>
      <c r="BD3532" s="10"/>
      <c r="BE3532" s="10"/>
      <c r="BF3532" s="10"/>
      <c r="BG3532" s="10"/>
      <c r="BH3532" s="10"/>
      <c r="BI3532" s="10"/>
      <c r="BL3532" s="10"/>
      <c r="BM3532" s="10"/>
      <c r="BN3532" s="10"/>
      <c r="BO3532" s="10"/>
      <c r="BP3532" s="10"/>
      <c r="BQ3532" s="10"/>
      <c r="BR3532" s="10"/>
      <c r="BU3532" s="66"/>
    </row>
    <row r="3533" spans="22:73" s="6" customFormat="1" x14ac:dyDescent="0.3">
      <c r="V3533" s="21"/>
      <c r="W3533" s="22"/>
      <c r="X3533" s="22"/>
      <c r="Y3533" s="22"/>
      <c r="Z3533" s="22"/>
      <c r="AA3533" s="22"/>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AY3533" s="10"/>
      <c r="AZ3533" s="10"/>
      <c r="BC3533" s="10"/>
      <c r="BD3533" s="10"/>
      <c r="BE3533" s="10"/>
      <c r="BF3533" s="10"/>
      <c r="BG3533" s="10"/>
      <c r="BH3533" s="10"/>
      <c r="BI3533" s="10"/>
      <c r="BL3533" s="10"/>
      <c r="BM3533" s="10"/>
      <c r="BN3533" s="10"/>
      <c r="BO3533" s="10"/>
      <c r="BP3533" s="10"/>
      <c r="BQ3533" s="10"/>
      <c r="BR3533" s="10"/>
      <c r="BU3533" s="66"/>
    </row>
    <row r="3534" spans="22:73" s="6" customFormat="1" x14ac:dyDescent="0.3">
      <c r="V3534" s="21"/>
      <c r="W3534" s="22"/>
      <c r="X3534" s="22"/>
      <c r="Y3534" s="22"/>
      <c r="Z3534" s="22"/>
      <c r="AA3534" s="22"/>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c r="AY3534" s="10"/>
      <c r="AZ3534" s="10"/>
      <c r="BC3534" s="10"/>
      <c r="BD3534" s="10"/>
      <c r="BE3534" s="10"/>
      <c r="BF3534" s="10"/>
      <c r="BG3534" s="10"/>
      <c r="BH3534" s="10"/>
      <c r="BI3534" s="10"/>
      <c r="BL3534" s="10"/>
      <c r="BM3534" s="10"/>
      <c r="BN3534" s="10"/>
      <c r="BO3534" s="10"/>
      <c r="BP3534" s="10"/>
      <c r="BQ3534" s="10"/>
      <c r="BR3534" s="10"/>
      <c r="BU3534" s="66"/>
    </row>
    <row r="3535" spans="22:73" s="6" customFormat="1" x14ac:dyDescent="0.3">
      <c r="V3535" s="21"/>
      <c r="W3535" s="22"/>
      <c r="X3535" s="22"/>
      <c r="Y3535" s="22"/>
      <c r="Z3535" s="22"/>
      <c r="AA3535" s="22"/>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10"/>
      <c r="AY3535" s="10"/>
      <c r="AZ3535" s="10"/>
      <c r="BC3535" s="10"/>
      <c r="BD3535" s="10"/>
      <c r="BE3535" s="10"/>
      <c r="BF3535" s="10"/>
      <c r="BG3535" s="10"/>
      <c r="BH3535" s="10"/>
      <c r="BI3535" s="10"/>
      <c r="BL3535" s="10"/>
      <c r="BM3535" s="10"/>
      <c r="BN3535" s="10"/>
      <c r="BO3535" s="10"/>
      <c r="BP3535" s="10"/>
      <c r="BQ3535" s="10"/>
      <c r="BR3535" s="10"/>
      <c r="BU3535" s="66"/>
    </row>
    <row r="3536" spans="22:73" s="6" customFormat="1" x14ac:dyDescent="0.3">
      <c r="V3536" s="21"/>
      <c r="W3536" s="22"/>
      <c r="X3536" s="22"/>
      <c r="Y3536" s="22"/>
      <c r="Z3536" s="22"/>
      <c r="AA3536" s="22"/>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AY3536" s="10"/>
      <c r="AZ3536" s="10"/>
      <c r="BC3536" s="10"/>
      <c r="BD3536" s="10"/>
      <c r="BE3536" s="10"/>
      <c r="BF3536" s="10"/>
      <c r="BG3536" s="10"/>
      <c r="BH3536" s="10"/>
      <c r="BI3536" s="10"/>
      <c r="BL3536" s="10"/>
      <c r="BM3536" s="10"/>
      <c r="BN3536" s="10"/>
      <c r="BO3536" s="10"/>
      <c r="BP3536" s="10"/>
      <c r="BQ3536" s="10"/>
      <c r="BR3536" s="10"/>
      <c r="BU3536" s="66"/>
    </row>
    <row r="3537" spans="22:73" s="6" customFormat="1" x14ac:dyDescent="0.3">
      <c r="V3537" s="21"/>
      <c r="W3537" s="22"/>
      <c r="X3537" s="22"/>
      <c r="Y3537" s="22"/>
      <c r="Z3537" s="22"/>
      <c r="AA3537" s="22"/>
      <c r="AB3537" s="10"/>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C3537" s="10"/>
      <c r="BD3537" s="10"/>
      <c r="BE3537" s="10"/>
      <c r="BF3537" s="10"/>
      <c r="BG3537" s="10"/>
      <c r="BH3537" s="10"/>
      <c r="BI3537" s="10"/>
      <c r="BL3537" s="10"/>
      <c r="BM3537" s="10"/>
      <c r="BN3537" s="10"/>
      <c r="BO3537" s="10"/>
      <c r="BP3537" s="10"/>
      <c r="BQ3537" s="10"/>
      <c r="BR3537" s="10"/>
      <c r="BU3537" s="66"/>
    </row>
    <row r="3538" spans="22:73" s="6" customFormat="1" x14ac:dyDescent="0.3">
      <c r="V3538" s="21"/>
      <c r="W3538" s="22"/>
      <c r="X3538" s="22"/>
      <c r="Y3538" s="22"/>
      <c r="Z3538" s="22"/>
      <c r="AA3538" s="22"/>
      <c r="AB3538" s="10"/>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C3538" s="10"/>
      <c r="BD3538" s="10"/>
      <c r="BE3538" s="10"/>
      <c r="BF3538" s="10"/>
      <c r="BG3538" s="10"/>
      <c r="BH3538" s="10"/>
      <c r="BI3538" s="10"/>
      <c r="BL3538" s="10"/>
      <c r="BM3538" s="10"/>
      <c r="BN3538" s="10"/>
      <c r="BO3538" s="10"/>
      <c r="BP3538" s="10"/>
      <c r="BQ3538" s="10"/>
      <c r="BR3538" s="10"/>
      <c r="BU3538" s="66"/>
    </row>
    <row r="3539" spans="22:73" s="6" customFormat="1" x14ac:dyDescent="0.3">
      <c r="V3539" s="21"/>
      <c r="W3539" s="22"/>
      <c r="X3539" s="22"/>
      <c r="Y3539" s="22"/>
      <c r="Z3539" s="22"/>
      <c r="AA3539" s="22"/>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C3539" s="10"/>
      <c r="BD3539" s="10"/>
      <c r="BE3539" s="10"/>
      <c r="BF3539" s="10"/>
      <c r="BG3539" s="10"/>
      <c r="BH3539" s="10"/>
      <c r="BI3539" s="10"/>
      <c r="BL3539" s="10"/>
      <c r="BM3539" s="10"/>
      <c r="BN3539" s="10"/>
      <c r="BO3539" s="10"/>
      <c r="BP3539" s="10"/>
      <c r="BQ3539" s="10"/>
      <c r="BR3539" s="10"/>
      <c r="BU3539" s="66"/>
    </row>
    <row r="3540" spans="22:73" s="6" customFormat="1" x14ac:dyDescent="0.3">
      <c r="V3540" s="21"/>
      <c r="W3540" s="22"/>
      <c r="X3540" s="22"/>
      <c r="Y3540" s="22"/>
      <c r="Z3540" s="22"/>
      <c r="AA3540" s="22"/>
      <c r="AB3540" s="10"/>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C3540" s="10"/>
      <c r="BD3540" s="10"/>
      <c r="BE3540" s="10"/>
      <c r="BF3540" s="10"/>
      <c r="BG3540" s="10"/>
      <c r="BH3540" s="10"/>
      <c r="BI3540" s="10"/>
      <c r="BL3540" s="10"/>
      <c r="BM3540" s="10"/>
      <c r="BN3540" s="10"/>
      <c r="BO3540" s="10"/>
      <c r="BP3540" s="10"/>
      <c r="BQ3540" s="10"/>
      <c r="BR3540" s="10"/>
      <c r="BU3540" s="66"/>
    </row>
    <row r="3541" spans="22:73" s="6" customFormat="1" x14ac:dyDescent="0.3">
      <c r="V3541" s="21"/>
      <c r="W3541" s="22"/>
      <c r="X3541" s="22"/>
      <c r="Y3541" s="22"/>
      <c r="Z3541" s="22"/>
      <c r="AA3541" s="22"/>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C3541" s="10"/>
      <c r="BD3541" s="10"/>
      <c r="BE3541" s="10"/>
      <c r="BF3541" s="10"/>
      <c r="BG3541" s="10"/>
      <c r="BH3541" s="10"/>
      <c r="BI3541" s="10"/>
      <c r="BL3541" s="10"/>
      <c r="BM3541" s="10"/>
      <c r="BN3541" s="10"/>
      <c r="BO3541" s="10"/>
      <c r="BP3541" s="10"/>
      <c r="BQ3541" s="10"/>
      <c r="BR3541" s="10"/>
      <c r="BU3541" s="66"/>
    </row>
    <row r="3542" spans="22:73" s="6" customFormat="1" x14ac:dyDescent="0.3">
      <c r="V3542" s="21"/>
      <c r="W3542" s="22"/>
      <c r="X3542" s="22"/>
      <c r="Y3542" s="22"/>
      <c r="Z3542" s="22"/>
      <c r="AA3542" s="22"/>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C3542" s="10"/>
      <c r="BD3542" s="10"/>
      <c r="BE3542" s="10"/>
      <c r="BF3542" s="10"/>
      <c r="BG3542" s="10"/>
      <c r="BH3542" s="10"/>
      <c r="BI3542" s="10"/>
      <c r="BL3542" s="10"/>
      <c r="BM3542" s="10"/>
      <c r="BN3542" s="10"/>
      <c r="BO3542" s="10"/>
      <c r="BP3542" s="10"/>
      <c r="BQ3542" s="10"/>
      <c r="BR3542" s="10"/>
      <c r="BU3542" s="66"/>
    </row>
    <row r="3543" spans="22:73" s="6" customFormat="1" x14ac:dyDescent="0.3">
      <c r="V3543" s="21"/>
      <c r="W3543" s="22"/>
      <c r="X3543" s="22"/>
      <c r="Y3543" s="22"/>
      <c r="Z3543" s="22"/>
      <c r="AA3543" s="22"/>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C3543" s="10"/>
      <c r="BD3543" s="10"/>
      <c r="BE3543" s="10"/>
      <c r="BF3543" s="10"/>
      <c r="BG3543" s="10"/>
      <c r="BH3543" s="10"/>
      <c r="BI3543" s="10"/>
      <c r="BL3543" s="10"/>
      <c r="BM3543" s="10"/>
      <c r="BN3543" s="10"/>
      <c r="BO3543" s="10"/>
      <c r="BP3543" s="10"/>
      <c r="BQ3543" s="10"/>
      <c r="BR3543" s="10"/>
      <c r="BU3543" s="66"/>
    </row>
    <row r="3544" spans="22:73" s="6" customFormat="1" x14ac:dyDescent="0.3">
      <c r="V3544" s="21"/>
      <c r="W3544" s="22"/>
      <c r="X3544" s="22"/>
      <c r="Y3544" s="22"/>
      <c r="Z3544" s="22"/>
      <c r="AA3544" s="22"/>
      <c r="AB3544" s="10"/>
      <c r="AC3544" s="10"/>
      <c r="AD3544" s="10"/>
      <c r="AE3544" s="10"/>
      <c r="AF3544" s="10"/>
      <c r="AG3544" s="10"/>
      <c r="AH3544" s="10"/>
      <c r="AI3544" s="10"/>
      <c r="AJ3544" s="10"/>
      <c r="AK3544" s="10"/>
      <c r="AL3544" s="10"/>
      <c r="AM3544" s="10"/>
      <c r="AN3544" s="10"/>
      <c r="AO3544" s="10"/>
      <c r="AP3544" s="10"/>
      <c r="AQ3544" s="10"/>
      <c r="AR3544" s="10"/>
      <c r="AS3544" s="10"/>
      <c r="AT3544" s="10"/>
      <c r="AU3544" s="10"/>
      <c r="AV3544" s="10"/>
      <c r="AW3544" s="10"/>
      <c r="AX3544" s="10"/>
      <c r="AY3544" s="10"/>
      <c r="AZ3544" s="10"/>
      <c r="BC3544" s="10"/>
      <c r="BD3544" s="10"/>
      <c r="BE3544" s="10"/>
      <c r="BF3544" s="10"/>
      <c r="BG3544" s="10"/>
      <c r="BH3544" s="10"/>
      <c r="BI3544" s="10"/>
      <c r="BL3544" s="10"/>
      <c r="BM3544" s="10"/>
      <c r="BN3544" s="10"/>
      <c r="BO3544" s="10"/>
      <c r="BP3544" s="10"/>
      <c r="BQ3544" s="10"/>
      <c r="BR3544" s="10"/>
      <c r="BU3544" s="66"/>
    </row>
    <row r="3545" spans="22:73" s="6" customFormat="1" x14ac:dyDescent="0.3">
      <c r="V3545" s="21"/>
      <c r="W3545" s="22"/>
      <c r="X3545" s="22"/>
      <c r="Y3545" s="22"/>
      <c r="Z3545" s="22"/>
      <c r="AA3545" s="22"/>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AY3545" s="10"/>
      <c r="AZ3545" s="10"/>
      <c r="BC3545" s="10"/>
      <c r="BD3545" s="10"/>
      <c r="BE3545" s="10"/>
      <c r="BF3545" s="10"/>
      <c r="BG3545" s="10"/>
      <c r="BH3545" s="10"/>
      <c r="BI3545" s="10"/>
      <c r="BL3545" s="10"/>
      <c r="BM3545" s="10"/>
      <c r="BN3545" s="10"/>
      <c r="BO3545" s="10"/>
      <c r="BP3545" s="10"/>
      <c r="BQ3545" s="10"/>
      <c r="BR3545" s="10"/>
      <c r="BU3545" s="66"/>
    </row>
    <row r="3546" spans="22:73" s="6" customFormat="1" x14ac:dyDescent="0.3">
      <c r="V3546" s="21"/>
      <c r="W3546" s="22"/>
      <c r="X3546" s="22"/>
      <c r="Y3546" s="22"/>
      <c r="Z3546" s="22"/>
      <c r="AA3546" s="22"/>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AY3546" s="10"/>
      <c r="AZ3546" s="10"/>
      <c r="BC3546" s="10"/>
      <c r="BD3546" s="10"/>
      <c r="BE3546" s="10"/>
      <c r="BF3546" s="10"/>
      <c r="BG3546" s="10"/>
      <c r="BH3546" s="10"/>
      <c r="BI3546" s="10"/>
      <c r="BL3546" s="10"/>
      <c r="BM3546" s="10"/>
      <c r="BN3546" s="10"/>
      <c r="BO3546" s="10"/>
      <c r="BP3546" s="10"/>
      <c r="BQ3546" s="10"/>
      <c r="BR3546" s="10"/>
      <c r="BU3546" s="66"/>
    </row>
    <row r="3547" spans="22:73" s="6" customFormat="1" x14ac:dyDescent="0.3">
      <c r="V3547" s="21"/>
      <c r="W3547" s="22"/>
      <c r="X3547" s="22"/>
      <c r="Y3547" s="22"/>
      <c r="Z3547" s="22"/>
      <c r="AA3547" s="22"/>
      <c r="AB3547" s="10"/>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AY3547" s="10"/>
      <c r="AZ3547" s="10"/>
      <c r="BC3547" s="10"/>
      <c r="BD3547" s="10"/>
      <c r="BE3547" s="10"/>
      <c r="BF3547" s="10"/>
      <c r="BG3547" s="10"/>
      <c r="BH3547" s="10"/>
      <c r="BI3547" s="10"/>
      <c r="BL3547" s="10"/>
      <c r="BM3547" s="10"/>
      <c r="BN3547" s="10"/>
      <c r="BO3547" s="10"/>
      <c r="BP3547" s="10"/>
      <c r="BQ3547" s="10"/>
      <c r="BR3547" s="10"/>
      <c r="BU3547" s="66"/>
    </row>
    <row r="3548" spans="22:73" s="6" customFormat="1" x14ac:dyDescent="0.3">
      <c r="V3548" s="21"/>
      <c r="W3548" s="22"/>
      <c r="X3548" s="22"/>
      <c r="Y3548" s="22"/>
      <c r="Z3548" s="22"/>
      <c r="AA3548" s="22"/>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AY3548" s="10"/>
      <c r="AZ3548" s="10"/>
      <c r="BC3548" s="10"/>
      <c r="BD3548" s="10"/>
      <c r="BE3548" s="10"/>
      <c r="BF3548" s="10"/>
      <c r="BG3548" s="10"/>
      <c r="BH3548" s="10"/>
      <c r="BI3548" s="10"/>
      <c r="BL3548" s="10"/>
      <c r="BM3548" s="10"/>
      <c r="BN3548" s="10"/>
      <c r="BO3548" s="10"/>
      <c r="BP3548" s="10"/>
      <c r="BQ3548" s="10"/>
      <c r="BR3548" s="10"/>
      <c r="BU3548" s="66"/>
    </row>
    <row r="3549" spans="22:73" s="6" customFormat="1" x14ac:dyDescent="0.3">
      <c r="V3549" s="21"/>
      <c r="W3549" s="22"/>
      <c r="X3549" s="22"/>
      <c r="Y3549" s="22"/>
      <c r="Z3549" s="22"/>
      <c r="AA3549" s="22"/>
      <c r="AB3549" s="10"/>
      <c r="AC3549" s="10"/>
      <c r="AD3549" s="10"/>
      <c r="AE3549" s="10"/>
      <c r="AF3549" s="10"/>
      <c r="AG3549" s="10"/>
      <c r="AH3549" s="10"/>
      <c r="AI3549" s="10"/>
      <c r="AJ3549" s="10"/>
      <c r="AK3549" s="10"/>
      <c r="AL3549" s="10"/>
      <c r="AM3549" s="10"/>
      <c r="AN3549" s="10"/>
      <c r="AO3549" s="10"/>
      <c r="AP3549" s="10"/>
      <c r="AQ3549" s="10"/>
      <c r="AR3549" s="10"/>
      <c r="AS3549" s="10"/>
      <c r="AT3549" s="10"/>
      <c r="AU3549" s="10"/>
      <c r="AV3549" s="10"/>
      <c r="AW3549" s="10"/>
      <c r="AX3549" s="10"/>
      <c r="AY3549" s="10"/>
      <c r="AZ3549" s="10"/>
      <c r="BC3549" s="10"/>
      <c r="BD3549" s="10"/>
      <c r="BE3549" s="10"/>
      <c r="BF3549" s="10"/>
      <c r="BG3549" s="10"/>
      <c r="BH3549" s="10"/>
      <c r="BI3549" s="10"/>
      <c r="BL3549" s="10"/>
      <c r="BM3549" s="10"/>
      <c r="BN3549" s="10"/>
      <c r="BO3549" s="10"/>
      <c r="BP3549" s="10"/>
      <c r="BQ3549" s="10"/>
      <c r="BR3549" s="10"/>
      <c r="BU3549" s="66"/>
    </row>
    <row r="3550" spans="22:73" s="6" customFormat="1" x14ac:dyDescent="0.3">
      <c r="V3550" s="21"/>
      <c r="W3550" s="22"/>
      <c r="X3550" s="22"/>
      <c r="Y3550" s="22"/>
      <c r="Z3550" s="22"/>
      <c r="AA3550" s="22"/>
      <c r="AB3550" s="10"/>
      <c r="AC3550" s="10"/>
      <c r="AD3550" s="10"/>
      <c r="AE3550" s="10"/>
      <c r="AF3550" s="10"/>
      <c r="AG3550" s="10"/>
      <c r="AH3550" s="10"/>
      <c r="AI3550" s="10"/>
      <c r="AJ3550" s="10"/>
      <c r="AK3550" s="10"/>
      <c r="AL3550" s="10"/>
      <c r="AM3550" s="10"/>
      <c r="AN3550" s="10"/>
      <c r="AO3550" s="10"/>
      <c r="AP3550" s="10"/>
      <c r="AQ3550" s="10"/>
      <c r="AR3550" s="10"/>
      <c r="AS3550" s="10"/>
      <c r="AT3550" s="10"/>
      <c r="AU3550" s="10"/>
      <c r="AV3550" s="10"/>
      <c r="AW3550" s="10"/>
      <c r="AX3550" s="10"/>
      <c r="AY3550" s="10"/>
      <c r="AZ3550" s="10"/>
      <c r="BC3550" s="10"/>
      <c r="BD3550" s="10"/>
      <c r="BE3550" s="10"/>
      <c r="BF3550" s="10"/>
      <c r="BG3550" s="10"/>
      <c r="BH3550" s="10"/>
      <c r="BI3550" s="10"/>
      <c r="BL3550" s="10"/>
      <c r="BM3550" s="10"/>
      <c r="BN3550" s="10"/>
      <c r="BO3550" s="10"/>
      <c r="BP3550" s="10"/>
      <c r="BQ3550" s="10"/>
      <c r="BR3550" s="10"/>
      <c r="BU3550" s="66"/>
    </row>
    <row r="3551" spans="22:73" s="6" customFormat="1" x14ac:dyDescent="0.3">
      <c r="V3551" s="21"/>
      <c r="W3551" s="22"/>
      <c r="X3551" s="22"/>
      <c r="Y3551" s="22"/>
      <c r="Z3551" s="22"/>
      <c r="AA3551" s="22"/>
      <c r="AB3551" s="10"/>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AY3551" s="10"/>
      <c r="AZ3551" s="10"/>
      <c r="BC3551" s="10"/>
      <c r="BD3551" s="10"/>
      <c r="BE3551" s="10"/>
      <c r="BF3551" s="10"/>
      <c r="BG3551" s="10"/>
      <c r="BH3551" s="10"/>
      <c r="BI3551" s="10"/>
      <c r="BL3551" s="10"/>
      <c r="BM3551" s="10"/>
      <c r="BN3551" s="10"/>
      <c r="BO3551" s="10"/>
      <c r="BP3551" s="10"/>
      <c r="BQ3551" s="10"/>
      <c r="BR3551" s="10"/>
      <c r="BU3551" s="66"/>
    </row>
    <row r="3552" spans="22:73" s="6" customFormat="1" x14ac:dyDescent="0.3">
      <c r="V3552" s="21"/>
      <c r="W3552" s="22"/>
      <c r="X3552" s="22"/>
      <c r="Y3552" s="22"/>
      <c r="Z3552" s="22"/>
      <c r="AA3552" s="22"/>
      <c r="AB3552" s="10"/>
      <c r="AC3552" s="10"/>
      <c r="AD3552" s="10"/>
      <c r="AE3552" s="10"/>
      <c r="AF3552" s="10"/>
      <c r="AG3552" s="10"/>
      <c r="AH3552" s="10"/>
      <c r="AI3552" s="10"/>
      <c r="AJ3552" s="10"/>
      <c r="AK3552" s="10"/>
      <c r="AL3552" s="10"/>
      <c r="AM3552" s="10"/>
      <c r="AN3552" s="10"/>
      <c r="AO3552" s="10"/>
      <c r="AP3552" s="10"/>
      <c r="AQ3552" s="10"/>
      <c r="AR3552" s="10"/>
      <c r="AS3552" s="10"/>
      <c r="AT3552" s="10"/>
      <c r="AU3552" s="10"/>
      <c r="AV3552" s="10"/>
      <c r="AW3552" s="10"/>
      <c r="AX3552" s="10"/>
      <c r="AY3552" s="10"/>
      <c r="AZ3552" s="10"/>
      <c r="BC3552" s="10"/>
      <c r="BD3552" s="10"/>
      <c r="BE3552" s="10"/>
      <c r="BF3552" s="10"/>
      <c r="BG3552" s="10"/>
      <c r="BH3552" s="10"/>
      <c r="BI3552" s="10"/>
      <c r="BL3552" s="10"/>
      <c r="BM3552" s="10"/>
      <c r="BN3552" s="10"/>
      <c r="BO3552" s="10"/>
      <c r="BP3552" s="10"/>
      <c r="BQ3552" s="10"/>
      <c r="BR3552" s="10"/>
      <c r="BU3552" s="66"/>
    </row>
    <row r="3553" spans="22:73" s="6" customFormat="1" x14ac:dyDescent="0.3">
      <c r="V3553" s="21"/>
      <c r="W3553" s="22"/>
      <c r="X3553" s="22"/>
      <c r="Y3553" s="22"/>
      <c r="Z3553" s="22"/>
      <c r="AA3553" s="22"/>
      <c r="AB3553" s="10"/>
      <c r="AC3553" s="10"/>
      <c r="AD3553" s="10"/>
      <c r="AE3553" s="10"/>
      <c r="AF3553" s="10"/>
      <c r="AG3553" s="10"/>
      <c r="AH3553" s="10"/>
      <c r="AI3553" s="10"/>
      <c r="AJ3553" s="10"/>
      <c r="AK3553" s="10"/>
      <c r="AL3553" s="10"/>
      <c r="AM3553" s="10"/>
      <c r="AN3553" s="10"/>
      <c r="AO3553" s="10"/>
      <c r="AP3553" s="10"/>
      <c r="AQ3553" s="10"/>
      <c r="AR3553" s="10"/>
      <c r="AS3553" s="10"/>
      <c r="AT3553" s="10"/>
      <c r="AU3553" s="10"/>
      <c r="AV3553" s="10"/>
      <c r="AW3553" s="10"/>
      <c r="AX3553" s="10"/>
      <c r="AY3553" s="10"/>
      <c r="AZ3553" s="10"/>
      <c r="BC3553" s="10"/>
      <c r="BD3553" s="10"/>
      <c r="BE3553" s="10"/>
      <c r="BF3553" s="10"/>
      <c r="BG3553" s="10"/>
      <c r="BH3553" s="10"/>
      <c r="BI3553" s="10"/>
      <c r="BL3553" s="10"/>
      <c r="BM3553" s="10"/>
      <c r="BN3553" s="10"/>
      <c r="BO3553" s="10"/>
      <c r="BP3553" s="10"/>
      <c r="BQ3553" s="10"/>
      <c r="BR3553" s="10"/>
      <c r="BU3553" s="66"/>
    </row>
    <row r="3554" spans="22:73" s="6" customFormat="1" x14ac:dyDescent="0.3">
      <c r="V3554" s="21"/>
      <c r="W3554" s="22"/>
      <c r="X3554" s="22"/>
      <c r="Y3554" s="22"/>
      <c r="Z3554" s="22"/>
      <c r="AA3554" s="22"/>
      <c r="AB3554" s="10"/>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c r="AY3554" s="10"/>
      <c r="AZ3554" s="10"/>
      <c r="BC3554" s="10"/>
      <c r="BD3554" s="10"/>
      <c r="BE3554" s="10"/>
      <c r="BF3554" s="10"/>
      <c r="BG3554" s="10"/>
      <c r="BH3554" s="10"/>
      <c r="BI3554" s="10"/>
      <c r="BL3554" s="10"/>
      <c r="BM3554" s="10"/>
      <c r="BN3554" s="10"/>
      <c r="BO3554" s="10"/>
      <c r="BP3554" s="10"/>
      <c r="BQ3554" s="10"/>
      <c r="BR3554" s="10"/>
      <c r="BU3554" s="66"/>
    </row>
    <row r="3555" spans="22:73" s="6" customFormat="1" x14ac:dyDescent="0.3">
      <c r="V3555" s="21"/>
      <c r="W3555" s="22"/>
      <c r="X3555" s="22"/>
      <c r="Y3555" s="22"/>
      <c r="Z3555" s="22"/>
      <c r="AA3555" s="22"/>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AY3555" s="10"/>
      <c r="AZ3555" s="10"/>
      <c r="BC3555" s="10"/>
      <c r="BD3555" s="10"/>
      <c r="BE3555" s="10"/>
      <c r="BF3555" s="10"/>
      <c r="BG3555" s="10"/>
      <c r="BH3555" s="10"/>
      <c r="BI3555" s="10"/>
      <c r="BL3555" s="10"/>
      <c r="BM3555" s="10"/>
      <c r="BN3555" s="10"/>
      <c r="BO3555" s="10"/>
      <c r="BP3555" s="10"/>
      <c r="BQ3555" s="10"/>
      <c r="BR3555" s="10"/>
      <c r="BU3555" s="66"/>
    </row>
    <row r="3556" spans="22:73" s="6" customFormat="1" x14ac:dyDescent="0.3">
      <c r="V3556" s="21"/>
      <c r="W3556" s="22"/>
      <c r="X3556" s="22"/>
      <c r="Y3556" s="22"/>
      <c r="Z3556" s="22"/>
      <c r="AA3556" s="22"/>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AY3556" s="10"/>
      <c r="AZ3556" s="10"/>
      <c r="BC3556" s="10"/>
      <c r="BD3556" s="10"/>
      <c r="BE3556" s="10"/>
      <c r="BF3556" s="10"/>
      <c r="BG3556" s="10"/>
      <c r="BH3556" s="10"/>
      <c r="BI3556" s="10"/>
      <c r="BL3556" s="10"/>
      <c r="BM3556" s="10"/>
      <c r="BN3556" s="10"/>
      <c r="BO3556" s="10"/>
      <c r="BP3556" s="10"/>
      <c r="BQ3556" s="10"/>
      <c r="BR3556" s="10"/>
      <c r="BU3556" s="66"/>
    </row>
    <row r="3557" spans="22:73" s="6" customFormat="1" x14ac:dyDescent="0.3">
      <c r="V3557" s="21"/>
      <c r="W3557" s="22"/>
      <c r="X3557" s="22"/>
      <c r="Y3557" s="22"/>
      <c r="Z3557" s="22"/>
      <c r="AA3557" s="22"/>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AY3557" s="10"/>
      <c r="AZ3557" s="10"/>
      <c r="BC3557" s="10"/>
      <c r="BD3557" s="10"/>
      <c r="BE3557" s="10"/>
      <c r="BF3557" s="10"/>
      <c r="BG3557" s="10"/>
      <c r="BH3557" s="10"/>
      <c r="BI3557" s="10"/>
      <c r="BL3557" s="10"/>
      <c r="BM3557" s="10"/>
      <c r="BN3557" s="10"/>
      <c r="BO3557" s="10"/>
      <c r="BP3557" s="10"/>
      <c r="BQ3557" s="10"/>
      <c r="BR3557" s="10"/>
      <c r="BU3557" s="66"/>
    </row>
    <row r="3558" spans="22:73" s="6" customFormat="1" x14ac:dyDescent="0.3">
      <c r="V3558" s="21"/>
      <c r="W3558" s="22"/>
      <c r="X3558" s="22"/>
      <c r="Y3558" s="22"/>
      <c r="Z3558" s="22"/>
      <c r="AA3558" s="22"/>
      <c r="AB3558" s="10"/>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10"/>
      <c r="AY3558" s="10"/>
      <c r="AZ3558" s="10"/>
      <c r="BC3558" s="10"/>
      <c r="BD3558" s="10"/>
      <c r="BE3558" s="10"/>
      <c r="BF3558" s="10"/>
      <c r="BG3558" s="10"/>
      <c r="BH3558" s="10"/>
      <c r="BI3558" s="10"/>
      <c r="BL3558" s="10"/>
      <c r="BM3558" s="10"/>
      <c r="BN3558" s="10"/>
      <c r="BO3558" s="10"/>
      <c r="BP3558" s="10"/>
      <c r="BQ3558" s="10"/>
      <c r="BR3558" s="10"/>
      <c r="BU3558" s="66"/>
    </row>
    <row r="3559" spans="22:73" s="6" customFormat="1" x14ac:dyDescent="0.3">
      <c r="V3559" s="21"/>
      <c r="W3559" s="22"/>
      <c r="X3559" s="22"/>
      <c r="Y3559" s="22"/>
      <c r="Z3559" s="22"/>
      <c r="AA3559" s="22"/>
      <c r="AB3559" s="10"/>
      <c r="AC3559" s="10"/>
      <c r="AD3559" s="10"/>
      <c r="AE3559" s="10"/>
      <c r="AF3559" s="10"/>
      <c r="AG3559" s="10"/>
      <c r="AH3559" s="10"/>
      <c r="AI3559" s="10"/>
      <c r="AJ3559" s="10"/>
      <c r="AK3559" s="10"/>
      <c r="AL3559" s="10"/>
      <c r="AM3559" s="10"/>
      <c r="AN3559" s="10"/>
      <c r="AO3559" s="10"/>
      <c r="AP3559" s="10"/>
      <c r="AQ3559" s="10"/>
      <c r="AR3559" s="10"/>
      <c r="AS3559" s="10"/>
      <c r="AT3559" s="10"/>
      <c r="AU3559" s="10"/>
      <c r="AV3559" s="10"/>
      <c r="AW3559" s="10"/>
      <c r="AX3559" s="10"/>
      <c r="AY3559" s="10"/>
      <c r="AZ3559" s="10"/>
      <c r="BC3559" s="10"/>
      <c r="BD3559" s="10"/>
      <c r="BE3559" s="10"/>
      <c r="BF3559" s="10"/>
      <c r="BG3559" s="10"/>
      <c r="BH3559" s="10"/>
      <c r="BI3559" s="10"/>
      <c r="BL3559" s="10"/>
      <c r="BM3559" s="10"/>
      <c r="BN3559" s="10"/>
      <c r="BO3559" s="10"/>
      <c r="BP3559" s="10"/>
      <c r="BQ3559" s="10"/>
      <c r="BR3559" s="10"/>
      <c r="BU3559" s="66"/>
    </row>
    <row r="3560" spans="22:73" s="6" customFormat="1" x14ac:dyDescent="0.3">
      <c r="V3560" s="21"/>
      <c r="W3560" s="22"/>
      <c r="X3560" s="22"/>
      <c r="Y3560" s="22"/>
      <c r="Z3560" s="22"/>
      <c r="AA3560" s="22"/>
      <c r="AB3560" s="10"/>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c r="AY3560" s="10"/>
      <c r="AZ3560" s="10"/>
      <c r="BC3560" s="10"/>
      <c r="BD3560" s="10"/>
      <c r="BE3560" s="10"/>
      <c r="BF3560" s="10"/>
      <c r="BG3560" s="10"/>
      <c r="BH3560" s="10"/>
      <c r="BI3560" s="10"/>
      <c r="BL3560" s="10"/>
      <c r="BM3560" s="10"/>
      <c r="BN3560" s="10"/>
      <c r="BO3560" s="10"/>
      <c r="BP3560" s="10"/>
      <c r="BQ3560" s="10"/>
      <c r="BR3560" s="10"/>
      <c r="BU3560" s="66"/>
    </row>
    <row r="3561" spans="22:73" s="6" customFormat="1" x14ac:dyDescent="0.3">
      <c r="V3561" s="21"/>
      <c r="W3561" s="22"/>
      <c r="X3561" s="22"/>
      <c r="Y3561" s="22"/>
      <c r="Z3561" s="22"/>
      <c r="AA3561" s="22"/>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10"/>
      <c r="AY3561" s="10"/>
      <c r="AZ3561" s="10"/>
      <c r="BC3561" s="10"/>
      <c r="BD3561" s="10"/>
      <c r="BE3561" s="10"/>
      <c r="BF3561" s="10"/>
      <c r="BG3561" s="10"/>
      <c r="BH3561" s="10"/>
      <c r="BI3561" s="10"/>
      <c r="BL3561" s="10"/>
      <c r="BM3561" s="10"/>
      <c r="BN3561" s="10"/>
      <c r="BO3561" s="10"/>
      <c r="BP3561" s="10"/>
      <c r="BQ3561" s="10"/>
      <c r="BR3561" s="10"/>
      <c r="BU3561" s="66"/>
    </row>
    <row r="3562" spans="22:73" s="6" customFormat="1" x14ac:dyDescent="0.3">
      <c r="V3562" s="21"/>
      <c r="W3562" s="22"/>
      <c r="X3562" s="22"/>
      <c r="Y3562" s="22"/>
      <c r="Z3562" s="22"/>
      <c r="AA3562" s="22"/>
      <c r="AB3562" s="10"/>
      <c r="AC3562" s="10"/>
      <c r="AD3562" s="10"/>
      <c r="AE3562" s="10"/>
      <c r="AF3562" s="10"/>
      <c r="AG3562" s="10"/>
      <c r="AH3562" s="10"/>
      <c r="AI3562" s="10"/>
      <c r="AJ3562" s="10"/>
      <c r="AK3562" s="10"/>
      <c r="AL3562" s="10"/>
      <c r="AM3562" s="10"/>
      <c r="AN3562" s="10"/>
      <c r="AO3562" s="10"/>
      <c r="AP3562" s="10"/>
      <c r="AQ3562" s="10"/>
      <c r="AR3562" s="10"/>
      <c r="AS3562" s="10"/>
      <c r="AT3562" s="10"/>
      <c r="AU3562" s="10"/>
      <c r="AV3562" s="10"/>
      <c r="AW3562" s="10"/>
      <c r="AX3562" s="10"/>
      <c r="AY3562" s="10"/>
      <c r="AZ3562" s="10"/>
      <c r="BC3562" s="10"/>
      <c r="BD3562" s="10"/>
      <c r="BE3562" s="10"/>
      <c r="BF3562" s="10"/>
      <c r="BG3562" s="10"/>
      <c r="BH3562" s="10"/>
      <c r="BI3562" s="10"/>
      <c r="BL3562" s="10"/>
      <c r="BM3562" s="10"/>
      <c r="BN3562" s="10"/>
      <c r="BO3562" s="10"/>
      <c r="BP3562" s="10"/>
      <c r="BQ3562" s="10"/>
      <c r="BR3562" s="10"/>
      <c r="BU3562" s="66"/>
    </row>
    <row r="3563" spans="22:73" s="6" customFormat="1" x14ac:dyDescent="0.3">
      <c r="V3563" s="21"/>
      <c r="W3563" s="22"/>
      <c r="X3563" s="22"/>
      <c r="Y3563" s="22"/>
      <c r="Z3563" s="22"/>
      <c r="AA3563" s="22"/>
      <c r="AB3563" s="10"/>
      <c r="AC3563" s="10"/>
      <c r="AD3563" s="10"/>
      <c r="AE3563" s="10"/>
      <c r="AF3563" s="10"/>
      <c r="AG3563" s="10"/>
      <c r="AH3563" s="10"/>
      <c r="AI3563" s="10"/>
      <c r="AJ3563" s="10"/>
      <c r="AK3563" s="10"/>
      <c r="AL3563" s="10"/>
      <c r="AM3563" s="10"/>
      <c r="AN3563" s="10"/>
      <c r="AO3563" s="10"/>
      <c r="AP3563" s="10"/>
      <c r="AQ3563" s="10"/>
      <c r="AR3563" s="10"/>
      <c r="AS3563" s="10"/>
      <c r="AT3563" s="10"/>
      <c r="AU3563" s="10"/>
      <c r="AV3563" s="10"/>
      <c r="AW3563" s="10"/>
      <c r="AX3563" s="10"/>
      <c r="AY3563" s="10"/>
      <c r="AZ3563" s="10"/>
      <c r="BC3563" s="10"/>
      <c r="BD3563" s="10"/>
      <c r="BE3563" s="10"/>
      <c r="BF3563" s="10"/>
      <c r="BG3563" s="10"/>
      <c r="BH3563" s="10"/>
      <c r="BI3563" s="10"/>
      <c r="BL3563" s="10"/>
      <c r="BM3563" s="10"/>
      <c r="BN3563" s="10"/>
      <c r="BO3563" s="10"/>
      <c r="BP3563" s="10"/>
      <c r="BQ3563" s="10"/>
      <c r="BR3563" s="10"/>
      <c r="BU3563" s="66"/>
    </row>
    <row r="3564" spans="22:73" s="6" customFormat="1" x14ac:dyDescent="0.3">
      <c r="V3564" s="21"/>
      <c r="W3564" s="22"/>
      <c r="X3564" s="22"/>
      <c r="Y3564" s="22"/>
      <c r="Z3564" s="22"/>
      <c r="AA3564" s="22"/>
      <c r="AB3564" s="10"/>
      <c r="AC3564" s="10"/>
      <c r="AD3564" s="10"/>
      <c r="AE3564" s="10"/>
      <c r="AF3564" s="10"/>
      <c r="AG3564" s="10"/>
      <c r="AH3564" s="10"/>
      <c r="AI3564" s="10"/>
      <c r="AJ3564" s="10"/>
      <c r="AK3564" s="10"/>
      <c r="AL3564" s="10"/>
      <c r="AM3564" s="10"/>
      <c r="AN3564" s="10"/>
      <c r="AO3564" s="10"/>
      <c r="AP3564" s="10"/>
      <c r="AQ3564" s="10"/>
      <c r="AR3564" s="10"/>
      <c r="AS3564" s="10"/>
      <c r="AT3564" s="10"/>
      <c r="AU3564" s="10"/>
      <c r="AV3564" s="10"/>
      <c r="AW3564" s="10"/>
      <c r="AX3564" s="10"/>
      <c r="AY3564" s="10"/>
      <c r="AZ3564" s="10"/>
      <c r="BC3564" s="10"/>
      <c r="BD3564" s="10"/>
      <c r="BE3564" s="10"/>
      <c r="BF3564" s="10"/>
      <c r="BG3564" s="10"/>
      <c r="BH3564" s="10"/>
      <c r="BI3564" s="10"/>
      <c r="BL3564" s="10"/>
      <c r="BM3564" s="10"/>
      <c r="BN3564" s="10"/>
      <c r="BO3564" s="10"/>
      <c r="BP3564" s="10"/>
      <c r="BQ3564" s="10"/>
      <c r="BR3564" s="10"/>
      <c r="BU3564" s="66"/>
    </row>
    <row r="3565" spans="22:73" s="6" customFormat="1" x14ac:dyDescent="0.3">
      <c r="V3565" s="21"/>
      <c r="W3565" s="22"/>
      <c r="X3565" s="22"/>
      <c r="Y3565" s="22"/>
      <c r="Z3565" s="22"/>
      <c r="AA3565" s="22"/>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AY3565" s="10"/>
      <c r="AZ3565" s="10"/>
      <c r="BC3565" s="10"/>
      <c r="BD3565" s="10"/>
      <c r="BE3565" s="10"/>
      <c r="BF3565" s="10"/>
      <c r="BG3565" s="10"/>
      <c r="BH3565" s="10"/>
      <c r="BI3565" s="10"/>
      <c r="BL3565" s="10"/>
      <c r="BM3565" s="10"/>
      <c r="BN3565" s="10"/>
      <c r="BO3565" s="10"/>
      <c r="BP3565" s="10"/>
      <c r="BQ3565" s="10"/>
      <c r="BR3565" s="10"/>
      <c r="BU3565" s="66"/>
    </row>
    <row r="3566" spans="22:73" s="6" customFormat="1" x14ac:dyDescent="0.3">
      <c r="V3566" s="21"/>
      <c r="W3566" s="22"/>
      <c r="X3566" s="22"/>
      <c r="Y3566" s="22"/>
      <c r="Z3566" s="22"/>
      <c r="AA3566" s="22"/>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c r="AY3566" s="10"/>
      <c r="AZ3566" s="10"/>
      <c r="BC3566" s="10"/>
      <c r="BD3566" s="10"/>
      <c r="BE3566" s="10"/>
      <c r="BF3566" s="10"/>
      <c r="BG3566" s="10"/>
      <c r="BH3566" s="10"/>
      <c r="BI3566" s="10"/>
      <c r="BL3566" s="10"/>
      <c r="BM3566" s="10"/>
      <c r="BN3566" s="10"/>
      <c r="BO3566" s="10"/>
      <c r="BP3566" s="10"/>
      <c r="BQ3566" s="10"/>
      <c r="BR3566" s="10"/>
      <c r="BU3566" s="66"/>
    </row>
    <row r="3567" spans="22:73" s="6" customFormat="1" x14ac:dyDescent="0.3">
      <c r="V3567" s="21"/>
      <c r="W3567" s="22"/>
      <c r="X3567" s="22"/>
      <c r="Y3567" s="22"/>
      <c r="Z3567" s="22"/>
      <c r="AA3567" s="22"/>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10"/>
      <c r="AY3567" s="10"/>
      <c r="AZ3567" s="10"/>
      <c r="BC3567" s="10"/>
      <c r="BD3567" s="10"/>
      <c r="BE3567" s="10"/>
      <c r="BF3567" s="10"/>
      <c r="BG3567" s="10"/>
      <c r="BH3567" s="10"/>
      <c r="BI3567" s="10"/>
      <c r="BL3567" s="10"/>
      <c r="BM3567" s="10"/>
      <c r="BN3567" s="10"/>
      <c r="BO3567" s="10"/>
      <c r="BP3567" s="10"/>
      <c r="BQ3567" s="10"/>
      <c r="BR3567" s="10"/>
      <c r="BU3567" s="66"/>
    </row>
    <row r="3568" spans="22:73" s="6" customFormat="1" x14ac:dyDescent="0.3">
      <c r="V3568" s="21"/>
      <c r="W3568" s="22"/>
      <c r="X3568" s="22"/>
      <c r="Y3568" s="22"/>
      <c r="Z3568" s="22"/>
      <c r="AA3568" s="22"/>
      <c r="AB3568" s="10"/>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AY3568" s="10"/>
      <c r="AZ3568" s="10"/>
      <c r="BC3568" s="10"/>
      <c r="BD3568" s="10"/>
      <c r="BE3568" s="10"/>
      <c r="BF3568" s="10"/>
      <c r="BG3568" s="10"/>
      <c r="BH3568" s="10"/>
      <c r="BI3568" s="10"/>
      <c r="BL3568" s="10"/>
      <c r="BM3568" s="10"/>
      <c r="BN3568" s="10"/>
      <c r="BO3568" s="10"/>
      <c r="BP3568" s="10"/>
      <c r="BQ3568" s="10"/>
      <c r="BR3568" s="10"/>
      <c r="BU3568" s="66"/>
    </row>
    <row r="3569" spans="22:73" s="6" customFormat="1" x14ac:dyDescent="0.3">
      <c r="V3569" s="21"/>
      <c r="W3569" s="22"/>
      <c r="X3569" s="22"/>
      <c r="Y3569" s="22"/>
      <c r="Z3569" s="22"/>
      <c r="AA3569" s="22"/>
      <c r="AB3569" s="10"/>
      <c r="AC3569" s="10"/>
      <c r="AD3569" s="10"/>
      <c r="AE3569" s="10"/>
      <c r="AF3569" s="10"/>
      <c r="AG3569" s="10"/>
      <c r="AH3569" s="10"/>
      <c r="AI3569" s="10"/>
      <c r="AJ3569" s="10"/>
      <c r="AK3569" s="10"/>
      <c r="AL3569" s="10"/>
      <c r="AM3569" s="10"/>
      <c r="AN3569" s="10"/>
      <c r="AO3569" s="10"/>
      <c r="AP3569" s="10"/>
      <c r="AQ3569" s="10"/>
      <c r="AR3569" s="10"/>
      <c r="AS3569" s="10"/>
      <c r="AT3569" s="10"/>
      <c r="AU3569" s="10"/>
      <c r="AV3569" s="10"/>
      <c r="AW3569" s="10"/>
      <c r="AX3569" s="10"/>
      <c r="AY3569" s="10"/>
      <c r="AZ3569" s="10"/>
      <c r="BC3569" s="10"/>
      <c r="BD3569" s="10"/>
      <c r="BE3569" s="10"/>
      <c r="BF3569" s="10"/>
      <c r="BG3569" s="10"/>
      <c r="BH3569" s="10"/>
      <c r="BI3569" s="10"/>
      <c r="BL3569" s="10"/>
      <c r="BM3569" s="10"/>
      <c r="BN3569" s="10"/>
      <c r="BO3569" s="10"/>
      <c r="BP3569" s="10"/>
      <c r="BQ3569" s="10"/>
      <c r="BR3569" s="10"/>
      <c r="BU3569" s="66"/>
    </row>
    <row r="3570" spans="22:73" s="6" customFormat="1" x14ac:dyDescent="0.3">
      <c r="V3570" s="21"/>
      <c r="W3570" s="22"/>
      <c r="X3570" s="22"/>
      <c r="Y3570" s="22"/>
      <c r="Z3570" s="22"/>
      <c r="AA3570" s="22"/>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AY3570" s="10"/>
      <c r="AZ3570" s="10"/>
      <c r="BC3570" s="10"/>
      <c r="BD3570" s="10"/>
      <c r="BE3570" s="10"/>
      <c r="BF3570" s="10"/>
      <c r="BG3570" s="10"/>
      <c r="BH3570" s="10"/>
      <c r="BI3570" s="10"/>
      <c r="BL3570" s="10"/>
      <c r="BM3570" s="10"/>
      <c r="BN3570" s="10"/>
      <c r="BO3570" s="10"/>
      <c r="BP3570" s="10"/>
      <c r="BQ3570" s="10"/>
      <c r="BR3570" s="10"/>
      <c r="BU3570" s="66"/>
    </row>
    <row r="3571" spans="22:73" s="6" customFormat="1" x14ac:dyDescent="0.3">
      <c r="V3571" s="21"/>
      <c r="W3571" s="22"/>
      <c r="X3571" s="22"/>
      <c r="Y3571" s="22"/>
      <c r="Z3571" s="22"/>
      <c r="AA3571" s="22"/>
      <c r="AB3571" s="10"/>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10"/>
      <c r="AY3571" s="10"/>
      <c r="AZ3571" s="10"/>
      <c r="BC3571" s="10"/>
      <c r="BD3571" s="10"/>
      <c r="BE3571" s="10"/>
      <c r="BF3571" s="10"/>
      <c r="BG3571" s="10"/>
      <c r="BH3571" s="10"/>
      <c r="BI3571" s="10"/>
      <c r="BL3571" s="10"/>
      <c r="BM3571" s="10"/>
      <c r="BN3571" s="10"/>
      <c r="BO3571" s="10"/>
      <c r="BP3571" s="10"/>
      <c r="BQ3571" s="10"/>
      <c r="BR3571" s="10"/>
      <c r="BU3571" s="66"/>
    </row>
    <row r="3572" spans="22:73" s="6" customFormat="1" x14ac:dyDescent="0.3">
      <c r="V3572" s="21"/>
      <c r="W3572" s="22"/>
      <c r="X3572" s="22"/>
      <c r="Y3572" s="22"/>
      <c r="Z3572" s="22"/>
      <c r="AA3572" s="22"/>
      <c r="AB3572" s="10"/>
      <c r="AC3572" s="10"/>
      <c r="AD3572" s="10"/>
      <c r="AE3572" s="10"/>
      <c r="AF3572" s="10"/>
      <c r="AG3572" s="10"/>
      <c r="AH3572" s="10"/>
      <c r="AI3572" s="10"/>
      <c r="AJ3572" s="10"/>
      <c r="AK3572" s="10"/>
      <c r="AL3572" s="10"/>
      <c r="AM3572" s="10"/>
      <c r="AN3572" s="10"/>
      <c r="AO3572" s="10"/>
      <c r="AP3572" s="10"/>
      <c r="AQ3572" s="10"/>
      <c r="AR3572" s="10"/>
      <c r="AS3572" s="10"/>
      <c r="AT3572" s="10"/>
      <c r="AU3572" s="10"/>
      <c r="AV3572" s="10"/>
      <c r="AW3572" s="10"/>
      <c r="AX3572" s="10"/>
      <c r="AY3572" s="10"/>
      <c r="AZ3572" s="10"/>
      <c r="BC3572" s="10"/>
      <c r="BD3572" s="10"/>
      <c r="BE3572" s="10"/>
      <c r="BF3572" s="10"/>
      <c r="BG3572" s="10"/>
      <c r="BH3572" s="10"/>
      <c r="BI3572" s="10"/>
      <c r="BL3572" s="10"/>
      <c r="BM3572" s="10"/>
      <c r="BN3572" s="10"/>
      <c r="BO3572" s="10"/>
      <c r="BP3572" s="10"/>
      <c r="BQ3572" s="10"/>
      <c r="BR3572" s="10"/>
      <c r="BU3572" s="66"/>
    </row>
    <row r="3573" spans="22:73" s="6" customFormat="1" x14ac:dyDescent="0.3">
      <c r="V3573" s="21"/>
      <c r="W3573" s="22"/>
      <c r="X3573" s="22"/>
      <c r="Y3573" s="22"/>
      <c r="Z3573" s="22"/>
      <c r="AA3573" s="22"/>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C3573" s="10"/>
      <c r="BD3573" s="10"/>
      <c r="BE3573" s="10"/>
      <c r="BF3573" s="10"/>
      <c r="BG3573" s="10"/>
      <c r="BH3573" s="10"/>
      <c r="BI3573" s="10"/>
      <c r="BL3573" s="10"/>
      <c r="BM3573" s="10"/>
      <c r="BN3573" s="10"/>
      <c r="BO3573" s="10"/>
      <c r="BP3573" s="10"/>
      <c r="BQ3573" s="10"/>
      <c r="BR3573" s="10"/>
      <c r="BU3573" s="66"/>
    </row>
    <row r="3574" spans="22:73" s="6" customFormat="1" x14ac:dyDescent="0.3">
      <c r="V3574" s="21"/>
      <c r="W3574" s="22"/>
      <c r="X3574" s="22"/>
      <c r="Y3574" s="22"/>
      <c r="Z3574" s="22"/>
      <c r="AA3574" s="22"/>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AY3574" s="10"/>
      <c r="AZ3574" s="10"/>
      <c r="BC3574" s="10"/>
      <c r="BD3574" s="10"/>
      <c r="BE3574" s="10"/>
      <c r="BF3574" s="10"/>
      <c r="BG3574" s="10"/>
      <c r="BH3574" s="10"/>
      <c r="BI3574" s="10"/>
      <c r="BL3574" s="10"/>
      <c r="BM3574" s="10"/>
      <c r="BN3574" s="10"/>
      <c r="BO3574" s="10"/>
      <c r="BP3574" s="10"/>
      <c r="BQ3574" s="10"/>
      <c r="BR3574" s="10"/>
      <c r="BU3574" s="66"/>
    </row>
    <row r="3575" spans="22:73" s="6" customFormat="1" x14ac:dyDescent="0.3">
      <c r="V3575" s="21"/>
      <c r="W3575" s="22"/>
      <c r="X3575" s="22"/>
      <c r="Y3575" s="22"/>
      <c r="Z3575" s="22"/>
      <c r="AA3575" s="22"/>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10"/>
      <c r="AY3575" s="10"/>
      <c r="AZ3575" s="10"/>
      <c r="BC3575" s="10"/>
      <c r="BD3575" s="10"/>
      <c r="BE3575" s="10"/>
      <c r="BF3575" s="10"/>
      <c r="BG3575" s="10"/>
      <c r="BH3575" s="10"/>
      <c r="BI3575" s="10"/>
      <c r="BL3575" s="10"/>
      <c r="BM3575" s="10"/>
      <c r="BN3575" s="10"/>
      <c r="BO3575" s="10"/>
      <c r="BP3575" s="10"/>
      <c r="BQ3575" s="10"/>
      <c r="BR3575" s="10"/>
      <c r="BU3575" s="66"/>
    </row>
    <row r="3576" spans="22:73" s="6" customFormat="1" x14ac:dyDescent="0.3">
      <c r="V3576" s="21"/>
      <c r="W3576" s="22"/>
      <c r="X3576" s="22"/>
      <c r="Y3576" s="22"/>
      <c r="Z3576" s="22"/>
      <c r="AA3576" s="22"/>
      <c r="AB3576" s="10"/>
      <c r="AC3576" s="10"/>
      <c r="AD3576" s="10"/>
      <c r="AE3576" s="10"/>
      <c r="AF3576" s="10"/>
      <c r="AG3576" s="10"/>
      <c r="AH3576" s="10"/>
      <c r="AI3576" s="10"/>
      <c r="AJ3576" s="10"/>
      <c r="AK3576" s="10"/>
      <c r="AL3576" s="10"/>
      <c r="AM3576" s="10"/>
      <c r="AN3576" s="10"/>
      <c r="AO3576" s="10"/>
      <c r="AP3576" s="10"/>
      <c r="AQ3576" s="10"/>
      <c r="AR3576" s="10"/>
      <c r="AS3576" s="10"/>
      <c r="AT3576" s="10"/>
      <c r="AU3576" s="10"/>
      <c r="AV3576" s="10"/>
      <c r="AW3576" s="10"/>
      <c r="AX3576" s="10"/>
      <c r="AY3576" s="10"/>
      <c r="AZ3576" s="10"/>
      <c r="BC3576" s="10"/>
      <c r="BD3576" s="10"/>
      <c r="BE3576" s="10"/>
      <c r="BF3576" s="10"/>
      <c r="BG3576" s="10"/>
      <c r="BH3576" s="10"/>
      <c r="BI3576" s="10"/>
      <c r="BL3576" s="10"/>
      <c r="BM3576" s="10"/>
      <c r="BN3576" s="10"/>
      <c r="BO3576" s="10"/>
      <c r="BP3576" s="10"/>
      <c r="BQ3576" s="10"/>
      <c r="BR3576" s="10"/>
      <c r="BU3576" s="66"/>
    </row>
    <row r="3577" spans="22:73" s="6" customFormat="1" x14ac:dyDescent="0.3">
      <c r="V3577" s="21"/>
      <c r="W3577" s="22"/>
      <c r="X3577" s="22"/>
      <c r="Y3577" s="22"/>
      <c r="Z3577" s="22"/>
      <c r="AA3577" s="22"/>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AY3577" s="10"/>
      <c r="AZ3577" s="10"/>
      <c r="BC3577" s="10"/>
      <c r="BD3577" s="10"/>
      <c r="BE3577" s="10"/>
      <c r="BF3577" s="10"/>
      <c r="BG3577" s="10"/>
      <c r="BH3577" s="10"/>
      <c r="BI3577" s="10"/>
      <c r="BL3577" s="10"/>
      <c r="BM3577" s="10"/>
      <c r="BN3577" s="10"/>
      <c r="BO3577" s="10"/>
      <c r="BP3577" s="10"/>
      <c r="BQ3577" s="10"/>
      <c r="BR3577" s="10"/>
      <c r="BU3577" s="66"/>
    </row>
    <row r="3578" spans="22:73" s="6" customFormat="1" x14ac:dyDescent="0.3">
      <c r="V3578" s="21"/>
      <c r="W3578" s="22"/>
      <c r="X3578" s="22"/>
      <c r="Y3578" s="22"/>
      <c r="Z3578" s="22"/>
      <c r="AA3578" s="22"/>
      <c r="AB3578" s="10"/>
      <c r="AC3578" s="10"/>
      <c r="AD3578" s="10"/>
      <c r="AE3578" s="10"/>
      <c r="AF3578" s="10"/>
      <c r="AG3578" s="10"/>
      <c r="AH3578" s="10"/>
      <c r="AI3578" s="10"/>
      <c r="AJ3578" s="10"/>
      <c r="AK3578" s="10"/>
      <c r="AL3578" s="10"/>
      <c r="AM3578" s="10"/>
      <c r="AN3578" s="10"/>
      <c r="AO3578" s="10"/>
      <c r="AP3578" s="10"/>
      <c r="AQ3578" s="10"/>
      <c r="AR3578" s="10"/>
      <c r="AS3578" s="10"/>
      <c r="AT3578" s="10"/>
      <c r="AU3578" s="10"/>
      <c r="AV3578" s="10"/>
      <c r="AW3578" s="10"/>
      <c r="AX3578" s="10"/>
      <c r="AY3578" s="10"/>
      <c r="AZ3578" s="10"/>
      <c r="BC3578" s="10"/>
      <c r="BD3578" s="10"/>
      <c r="BE3578" s="10"/>
      <c r="BF3578" s="10"/>
      <c r="BG3578" s="10"/>
      <c r="BH3578" s="10"/>
      <c r="BI3578" s="10"/>
      <c r="BL3578" s="10"/>
      <c r="BM3578" s="10"/>
      <c r="BN3578" s="10"/>
      <c r="BO3578" s="10"/>
      <c r="BP3578" s="10"/>
      <c r="BQ3578" s="10"/>
      <c r="BR3578" s="10"/>
      <c r="BU3578" s="66"/>
    </row>
    <row r="3579" spans="22:73" s="6" customFormat="1" x14ac:dyDescent="0.3">
      <c r="V3579" s="21"/>
      <c r="W3579" s="22"/>
      <c r="X3579" s="22"/>
      <c r="Y3579" s="22"/>
      <c r="Z3579" s="22"/>
      <c r="AA3579" s="22"/>
      <c r="AB3579" s="10"/>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AY3579" s="10"/>
      <c r="AZ3579" s="10"/>
      <c r="BC3579" s="10"/>
      <c r="BD3579" s="10"/>
      <c r="BE3579" s="10"/>
      <c r="BF3579" s="10"/>
      <c r="BG3579" s="10"/>
      <c r="BH3579" s="10"/>
      <c r="BI3579" s="10"/>
      <c r="BL3579" s="10"/>
      <c r="BM3579" s="10"/>
      <c r="BN3579" s="10"/>
      <c r="BO3579" s="10"/>
      <c r="BP3579" s="10"/>
      <c r="BQ3579" s="10"/>
      <c r="BR3579" s="10"/>
      <c r="BU3579" s="66"/>
    </row>
    <row r="3580" spans="22:73" s="6" customFormat="1" x14ac:dyDescent="0.3">
      <c r="V3580" s="21"/>
      <c r="W3580" s="22"/>
      <c r="X3580" s="22"/>
      <c r="Y3580" s="22"/>
      <c r="Z3580" s="22"/>
      <c r="AA3580" s="22"/>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AY3580" s="10"/>
      <c r="AZ3580" s="10"/>
      <c r="BC3580" s="10"/>
      <c r="BD3580" s="10"/>
      <c r="BE3580" s="10"/>
      <c r="BF3580" s="10"/>
      <c r="BG3580" s="10"/>
      <c r="BH3580" s="10"/>
      <c r="BI3580" s="10"/>
      <c r="BL3580" s="10"/>
      <c r="BM3580" s="10"/>
      <c r="BN3580" s="10"/>
      <c r="BO3580" s="10"/>
      <c r="BP3580" s="10"/>
      <c r="BQ3580" s="10"/>
      <c r="BR3580" s="10"/>
      <c r="BU3580" s="66"/>
    </row>
    <row r="3581" spans="22:73" s="6" customFormat="1" x14ac:dyDescent="0.3">
      <c r="V3581" s="21"/>
      <c r="W3581" s="22"/>
      <c r="X3581" s="22"/>
      <c r="Y3581" s="22"/>
      <c r="Z3581" s="22"/>
      <c r="AA3581" s="22"/>
      <c r="AB3581" s="10"/>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AY3581" s="10"/>
      <c r="AZ3581" s="10"/>
      <c r="BC3581" s="10"/>
      <c r="BD3581" s="10"/>
      <c r="BE3581" s="10"/>
      <c r="BF3581" s="10"/>
      <c r="BG3581" s="10"/>
      <c r="BH3581" s="10"/>
      <c r="BI3581" s="10"/>
      <c r="BL3581" s="10"/>
      <c r="BM3581" s="10"/>
      <c r="BN3581" s="10"/>
      <c r="BO3581" s="10"/>
      <c r="BP3581" s="10"/>
      <c r="BQ3581" s="10"/>
      <c r="BR3581" s="10"/>
      <c r="BU3581" s="66"/>
    </row>
    <row r="3582" spans="22:73" s="6" customFormat="1" x14ac:dyDescent="0.3">
      <c r="V3582" s="21"/>
      <c r="W3582" s="22"/>
      <c r="X3582" s="22"/>
      <c r="Y3582" s="22"/>
      <c r="Z3582" s="22"/>
      <c r="AA3582" s="22"/>
      <c r="AB3582" s="10"/>
      <c r="AC3582" s="10"/>
      <c r="AD3582" s="10"/>
      <c r="AE3582" s="10"/>
      <c r="AF3582" s="10"/>
      <c r="AG3582" s="10"/>
      <c r="AH3582" s="10"/>
      <c r="AI3582" s="10"/>
      <c r="AJ3582" s="10"/>
      <c r="AK3582" s="10"/>
      <c r="AL3582" s="10"/>
      <c r="AM3582" s="10"/>
      <c r="AN3582" s="10"/>
      <c r="AO3582" s="10"/>
      <c r="AP3582" s="10"/>
      <c r="AQ3582" s="10"/>
      <c r="AR3582" s="10"/>
      <c r="AS3582" s="10"/>
      <c r="AT3582" s="10"/>
      <c r="AU3582" s="10"/>
      <c r="AV3582" s="10"/>
      <c r="AW3582" s="10"/>
      <c r="AX3582" s="10"/>
      <c r="AY3582" s="10"/>
      <c r="AZ3582" s="10"/>
      <c r="BC3582" s="10"/>
      <c r="BD3582" s="10"/>
      <c r="BE3582" s="10"/>
      <c r="BF3582" s="10"/>
      <c r="BG3582" s="10"/>
      <c r="BH3582" s="10"/>
      <c r="BI3582" s="10"/>
      <c r="BL3582" s="10"/>
      <c r="BM3582" s="10"/>
      <c r="BN3582" s="10"/>
      <c r="BO3582" s="10"/>
      <c r="BP3582" s="10"/>
      <c r="BQ3582" s="10"/>
      <c r="BR3582" s="10"/>
      <c r="BU3582" s="66"/>
    </row>
    <row r="3583" spans="22:73" s="6" customFormat="1" x14ac:dyDescent="0.3">
      <c r="V3583" s="21"/>
      <c r="W3583" s="22"/>
      <c r="X3583" s="22"/>
      <c r="Y3583" s="22"/>
      <c r="Z3583" s="22"/>
      <c r="AA3583" s="22"/>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C3583" s="10"/>
      <c r="BD3583" s="10"/>
      <c r="BE3583" s="10"/>
      <c r="BF3583" s="10"/>
      <c r="BG3583" s="10"/>
      <c r="BH3583" s="10"/>
      <c r="BI3583" s="10"/>
      <c r="BL3583" s="10"/>
      <c r="BM3583" s="10"/>
      <c r="BN3583" s="10"/>
      <c r="BO3583" s="10"/>
      <c r="BP3583" s="10"/>
      <c r="BQ3583" s="10"/>
      <c r="BR3583" s="10"/>
      <c r="BU3583" s="66"/>
    </row>
    <row r="3584" spans="22:73" s="6" customFormat="1" x14ac:dyDescent="0.3">
      <c r="V3584" s="21"/>
      <c r="W3584" s="22"/>
      <c r="X3584" s="22"/>
      <c r="Y3584" s="22"/>
      <c r="Z3584" s="22"/>
      <c r="AA3584" s="22"/>
      <c r="AB3584" s="10"/>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AY3584" s="10"/>
      <c r="AZ3584" s="10"/>
      <c r="BC3584" s="10"/>
      <c r="BD3584" s="10"/>
      <c r="BE3584" s="10"/>
      <c r="BF3584" s="10"/>
      <c r="BG3584" s="10"/>
      <c r="BH3584" s="10"/>
      <c r="BI3584" s="10"/>
      <c r="BL3584" s="10"/>
      <c r="BM3584" s="10"/>
      <c r="BN3584" s="10"/>
      <c r="BO3584" s="10"/>
      <c r="BP3584" s="10"/>
      <c r="BQ3584" s="10"/>
      <c r="BR3584" s="10"/>
      <c r="BU3584" s="66"/>
    </row>
    <row r="3585" spans="22:73" s="6" customFormat="1" x14ac:dyDescent="0.3">
      <c r="V3585" s="21"/>
      <c r="W3585" s="22"/>
      <c r="X3585" s="22"/>
      <c r="Y3585" s="22"/>
      <c r="Z3585" s="22"/>
      <c r="AA3585" s="22"/>
      <c r="AB3585" s="10"/>
      <c r="AC3585" s="10"/>
      <c r="AD3585" s="10"/>
      <c r="AE3585" s="10"/>
      <c r="AF3585" s="10"/>
      <c r="AG3585" s="10"/>
      <c r="AH3585" s="10"/>
      <c r="AI3585" s="10"/>
      <c r="AJ3585" s="10"/>
      <c r="AK3585" s="10"/>
      <c r="AL3585" s="10"/>
      <c r="AM3585" s="10"/>
      <c r="AN3585" s="10"/>
      <c r="AO3585" s="10"/>
      <c r="AP3585" s="10"/>
      <c r="AQ3585" s="10"/>
      <c r="AR3585" s="10"/>
      <c r="AS3585" s="10"/>
      <c r="AT3585" s="10"/>
      <c r="AU3585" s="10"/>
      <c r="AV3585" s="10"/>
      <c r="AW3585" s="10"/>
      <c r="AX3585" s="10"/>
      <c r="AY3585" s="10"/>
      <c r="AZ3585" s="10"/>
      <c r="BC3585" s="10"/>
      <c r="BD3585" s="10"/>
      <c r="BE3585" s="10"/>
      <c r="BF3585" s="10"/>
      <c r="BG3585" s="10"/>
      <c r="BH3585" s="10"/>
      <c r="BI3585" s="10"/>
      <c r="BL3585" s="10"/>
      <c r="BM3585" s="10"/>
      <c r="BN3585" s="10"/>
      <c r="BO3585" s="10"/>
      <c r="BP3585" s="10"/>
      <c r="BQ3585" s="10"/>
      <c r="BR3585" s="10"/>
      <c r="BU3585" s="66"/>
    </row>
    <row r="3586" spans="22:73" s="6" customFormat="1" x14ac:dyDescent="0.3">
      <c r="V3586" s="21"/>
      <c r="W3586" s="22"/>
      <c r="X3586" s="22"/>
      <c r="Y3586" s="22"/>
      <c r="Z3586" s="22"/>
      <c r="AA3586" s="22"/>
      <c r="AB3586" s="10"/>
      <c r="AC3586" s="10"/>
      <c r="AD3586" s="10"/>
      <c r="AE3586" s="10"/>
      <c r="AF3586" s="10"/>
      <c r="AG3586" s="10"/>
      <c r="AH3586" s="10"/>
      <c r="AI3586" s="10"/>
      <c r="AJ3586" s="10"/>
      <c r="AK3586" s="10"/>
      <c r="AL3586" s="10"/>
      <c r="AM3586" s="10"/>
      <c r="AN3586" s="10"/>
      <c r="AO3586" s="10"/>
      <c r="AP3586" s="10"/>
      <c r="AQ3586" s="10"/>
      <c r="AR3586" s="10"/>
      <c r="AS3586" s="10"/>
      <c r="AT3586" s="10"/>
      <c r="AU3586" s="10"/>
      <c r="AV3586" s="10"/>
      <c r="AW3586" s="10"/>
      <c r="AX3586" s="10"/>
      <c r="AY3586" s="10"/>
      <c r="AZ3586" s="10"/>
      <c r="BC3586" s="10"/>
      <c r="BD3586" s="10"/>
      <c r="BE3586" s="10"/>
      <c r="BF3586" s="10"/>
      <c r="BG3586" s="10"/>
      <c r="BH3586" s="10"/>
      <c r="BI3586" s="10"/>
      <c r="BL3586" s="10"/>
      <c r="BM3586" s="10"/>
      <c r="BN3586" s="10"/>
      <c r="BO3586" s="10"/>
      <c r="BP3586" s="10"/>
      <c r="BQ3586" s="10"/>
      <c r="BR3586" s="10"/>
      <c r="BU3586" s="66"/>
    </row>
    <row r="3587" spans="22:73" s="6" customFormat="1" x14ac:dyDescent="0.3">
      <c r="V3587" s="21"/>
      <c r="W3587" s="22"/>
      <c r="X3587" s="22"/>
      <c r="Y3587" s="22"/>
      <c r="Z3587" s="22"/>
      <c r="AA3587" s="22"/>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AY3587" s="10"/>
      <c r="AZ3587" s="10"/>
      <c r="BC3587" s="10"/>
      <c r="BD3587" s="10"/>
      <c r="BE3587" s="10"/>
      <c r="BF3587" s="10"/>
      <c r="BG3587" s="10"/>
      <c r="BH3587" s="10"/>
      <c r="BI3587" s="10"/>
      <c r="BL3587" s="10"/>
      <c r="BM3587" s="10"/>
      <c r="BN3587" s="10"/>
      <c r="BO3587" s="10"/>
      <c r="BP3587" s="10"/>
      <c r="BQ3587" s="10"/>
      <c r="BR3587" s="10"/>
      <c r="BU3587" s="66"/>
    </row>
    <row r="3588" spans="22:73" s="6" customFormat="1" x14ac:dyDescent="0.3">
      <c r="V3588" s="21"/>
      <c r="W3588" s="22"/>
      <c r="X3588" s="22"/>
      <c r="Y3588" s="22"/>
      <c r="Z3588" s="22"/>
      <c r="AA3588" s="22"/>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AY3588" s="10"/>
      <c r="AZ3588" s="10"/>
      <c r="BC3588" s="10"/>
      <c r="BD3588" s="10"/>
      <c r="BE3588" s="10"/>
      <c r="BF3588" s="10"/>
      <c r="BG3588" s="10"/>
      <c r="BH3588" s="10"/>
      <c r="BI3588" s="10"/>
      <c r="BL3588" s="10"/>
      <c r="BM3588" s="10"/>
      <c r="BN3588" s="10"/>
      <c r="BO3588" s="10"/>
      <c r="BP3588" s="10"/>
      <c r="BQ3588" s="10"/>
      <c r="BR3588" s="10"/>
      <c r="BU3588" s="66"/>
    </row>
    <row r="3589" spans="22:73" s="6" customFormat="1" x14ac:dyDescent="0.3">
      <c r="V3589" s="21"/>
      <c r="W3589" s="22"/>
      <c r="X3589" s="22"/>
      <c r="Y3589" s="22"/>
      <c r="Z3589" s="22"/>
      <c r="AA3589" s="22"/>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c r="AY3589" s="10"/>
      <c r="AZ3589" s="10"/>
      <c r="BC3589" s="10"/>
      <c r="BD3589" s="10"/>
      <c r="BE3589" s="10"/>
      <c r="BF3589" s="10"/>
      <c r="BG3589" s="10"/>
      <c r="BH3589" s="10"/>
      <c r="BI3589" s="10"/>
      <c r="BL3589" s="10"/>
      <c r="BM3589" s="10"/>
      <c r="BN3589" s="10"/>
      <c r="BO3589" s="10"/>
      <c r="BP3589" s="10"/>
      <c r="BQ3589" s="10"/>
      <c r="BR3589" s="10"/>
      <c r="BU3589" s="66"/>
    </row>
    <row r="3590" spans="22:73" s="6" customFormat="1" x14ac:dyDescent="0.3">
      <c r="V3590" s="21"/>
      <c r="W3590" s="22"/>
      <c r="X3590" s="22"/>
      <c r="Y3590" s="22"/>
      <c r="Z3590" s="22"/>
      <c r="AA3590" s="22"/>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AY3590" s="10"/>
      <c r="AZ3590" s="10"/>
      <c r="BC3590" s="10"/>
      <c r="BD3590" s="10"/>
      <c r="BE3590" s="10"/>
      <c r="BF3590" s="10"/>
      <c r="BG3590" s="10"/>
      <c r="BH3590" s="10"/>
      <c r="BI3590" s="10"/>
      <c r="BL3590" s="10"/>
      <c r="BM3590" s="10"/>
      <c r="BN3590" s="10"/>
      <c r="BO3590" s="10"/>
      <c r="BP3590" s="10"/>
      <c r="BQ3590" s="10"/>
      <c r="BR3590" s="10"/>
      <c r="BU3590" s="66"/>
    </row>
    <row r="3591" spans="22:73" s="6" customFormat="1" x14ac:dyDescent="0.3">
      <c r="V3591" s="21"/>
      <c r="W3591" s="22"/>
      <c r="X3591" s="22"/>
      <c r="Y3591" s="22"/>
      <c r="Z3591" s="22"/>
      <c r="AA3591" s="22"/>
      <c r="AB3591" s="10"/>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AY3591" s="10"/>
      <c r="AZ3591" s="10"/>
      <c r="BC3591" s="10"/>
      <c r="BD3591" s="10"/>
      <c r="BE3591" s="10"/>
      <c r="BF3591" s="10"/>
      <c r="BG3591" s="10"/>
      <c r="BH3591" s="10"/>
      <c r="BI3591" s="10"/>
      <c r="BL3591" s="10"/>
      <c r="BM3591" s="10"/>
      <c r="BN3591" s="10"/>
      <c r="BO3591" s="10"/>
      <c r="BP3591" s="10"/>
      <c r="BQ3591" s="10"/>
      <c r="BR3591" s="10"/>
      <c r="BU3591" s="66"/>
    </row>
    <row r="3592" spans="22:73" s="6" customFormat="1" x14ac:dyDescent="0.3">
      <c r="V3592" s="21"/>
      <c r="W3592" s="22"/>
      <c r="X3592" s="22"/>
      <c r="Y3592" s="22"/>
      <c r="Z3592" s="22"/>
      <c r="AA3592" s="22"/>
      <c r="AB3592" s="10"/>
      <c r="AC3592" s="10"/>
      <c r="AD3592" s="10"/>
      <c r="AE3592" s="10"/>
      <c r="AF3592" s="10"/>
      <c r="AG3592" s="10"/>
      <c r="AH3592" s="10"/>
      <c r="AI3592" s="10"/>
      <c r="AJ3592" s="10"/>
      <c r="AK3592" s="10"/>
      <c r="AL3592" s="10"/>
      <c r="AM3592" s="10"/>
      <c r="AN3592" s="10"/>
      <c r="AO3592" s="10"/>
      <c r="AP3592" s="10"/>
      <c r="AQ3592" s="10"/>
      <c r="AR3592" s="10"/>
      <c r="AS3592" s="10"/>
      <c r="AT3592" s="10"/>
      <c r="AU3592" s="10"/>
      <c r="AV3592" s="10"/>
      <c r="AW3592" s="10"/>
      <c r="AX3592" s="10"/>
      <c r="AY3592" s="10"/>
      <c r="AZ3592" s="10"/>
      <c r="BC3592" s="10"/>
      <c r="BD3592" s="10"/>
      <c r="BE3592" s="10"/>
      <c r="BF3592" s="10"/>
      <c r="BG3592" s="10"/>
      <c r="BH3592" s="10"/>
      <c r="BI3592" s="10"/>
      <c r="BL3592" s="10"/>
      <c r="BM3592" s="10"/>
      <c r="BN3592" s="10"/>
      <c r="BO3592" s="10"/>
      <c r="BP3592" s="10"/>
      <c r="BQ3592" s="10"/>
      <c r="BR3592" s="10"/>
      <c r="BU3592" s="66"/>
    </row>
    <row r="3593" spans="22:73" s="6" customFormat="1" x14ac:dyDescent="0.3">
      <c r="V3593" s="21"/>
      <c r="W3593" s="22"/>
      <c r="X3593" s="22"/>
      <c r="Y3593" s="22"/>
      <c r="Z3593" s="22"/>
      <c r="AA3593" s="22"/>
      <c r="AB3593" s="10"/>
      <c r="AC3593" s="10"/>
      <c r="AD3593" s="10"/>
      <c r="AE3593" s="10"/>
      <c r="AF3593" s="10"/>
      <c r="AG3593" s="10"/>
      <c r="AH3593" s="10"/>
      <c r="AI3593" s="10"/>
      <c r="AJ3593" s="10"/>
      <c r="AK3593" s="10"/>
      <c r="AL3593" s="10"/>
      <c r="AM3593" s="10"/>
      <c r="AN3593" s="10"/>
      <c r="AO3593" s="10"/>
      <c r="AP3593" s="10"/>
      <c r="AQ3593" s="10"/>
      <c r="AR3593" s="10"/>
      <c r="AS3593" s="10"/>
      <c r="AT3593" s="10"/>
      <c r="AU3593" s="10"/>
      <c r="AV3593" s="10"/>
      <c r="AW3593" s="10"/>
      <c r="AX3593" s="10"/>
      <c r="AY3593" s="10"/>
      <c r="AZ3593" s="10"/>
      <c r="BC3593" s="10"/>
      <c r="BD3593" s="10"/>
      <c r="BE3593" s="10"/>
      <c r="BF3593" s="10"/>
      <c r="BG3593" s="10"/>
      <c r="BH3593" s="10"/>
      <c r="BI3593" s="10"/>
      <c r="BL3593" s="10"/>
      <c r="BM3593" s="10"/>
      <c r="BN3593" s="10"/>
      <c r="BO3593" s="10"/>
      <c r="BP3593" s="10"/>
      <c r="BQ3593" s="10"/>
      <c r="BR3593" s="10"/>
      <c r="BU3593" s="66"/>
    </row>
    <row r="3594" spans="22:73" s="6" customFormat="1" x14ac:dyDescent="0.3">
      <c r="V3594" s="21"/>
      <c r="W3594" s="22"/>
      <c r="X3594" s="22"/>
      <c r="Y3594" s="22"/>
      <c r="Z3594" s="22"/>
      <c r="AA3594" s="22"/>
      <c r="AB3594" s="10"/>
      <c r="AC3594" s="10"/>
      <c r="AD3594" s="10"/>
      <c r="AE3594" s="10"/>
      <c r="AF3594" s="10"/>
      <c r="AG3594" s="10"/>
      <c r="AH3594" s="10"/>
      <c r="AI3594" s="10"/>
      <c r="AJ3594" s="10"/>
      <c r="AK3594" s="10"/>
      <c r="AL3594" s="10"/>
      <c r="AM3594" s="10"/>
      <c r="AN3594" s="10"/>
      <c r="AO3594" s="10"/>
      <c r="AP3594" s="10"/>
      <c r="AQ3594" s="10"/>
      <c r="AR3594" s="10"/>
      <c r="AS3594" s="10"/>
      <c r="AT3594" s="10"/>
      <c r="AU3594" s="10"/>
      <c r="AV3594" s="10"/>
      <c r="AW3594" s="10"/>
      <c r="AX3594" s="10"/>
      <c r="AY3594" s="10"/>
      <c r="AZ3594" s="10"/>
      <c r="BC3594" s="10"/>
      <c r="BD3594" s="10"/>
      <c r="BE3594" s="10"/>
      <c r="BF3594" s="10"/>
      <c r="BG3594" s="10"/>
      <c r="BH3594" s="10"/>
      <c r="BI3594" s="10"/>
      <c r="BL3594" s="10"/>
      <c r="BM3594" s="10"/>
      <c r="BN3594" s="10"/>
      <c r="BO3594" s="10"/>
      <c r="BP3594" s="10"/>
      <c r="BQ3594" s="10"/>
      <c r="BR3594" s="10"/>
      <c r="BU3594" s="66"/>
    </row>
    <row r="3595" spans="22:73" s="6" customFormat="1" x14ac:dyDescent="0.3">
      <c r="V3595" s="21"/>
      <c r="W3595" s="22"/>
      <c r="X3595" s="22"/>
      <c r="Y3595" s="22"/>
      <c r="Z3595" s="22"/>
      <c r="AA3595" s="22"/>
      <c r="AB3595" s="10"/>
      <c r="AC3595" s="10"/>
      <c r="AD3595" s="10"/>
      <c r="AE3595" s="10"/>
      <c r="AF3595" s="10"/>
      <c r="AG3595" s="10"/>
      <c r="AH3595" s="10"/>
      <c r="AI3595" s="10"/>
      <c r="AJ3595" s="10"/>
      <c r="AK3595" s="10"/>
      <c r="AL3595" s="10"/>
      <c r="AM3595" s="10"/>
      <c r="AN3595" s="10"/>
      <c r="AO3595" s="10"/>
      <c r="AP3595" s="10"/>
      <c r="AQ3595" s="10"/>
      <c r="AR3595" s="10"/>
      <c r="AS3595" s="10"/>
      <c r="AT3595" s="10"/>
      <c r="AU3595" s="10"/>
      <c r="AV3595" s="10"/>
      <c r="AW3595" s="10"/>
      <c r="AX3595" s="10"/>
      <c r="AY3595" s="10"/>
      <c r="AZ3595" s="10"/>
      <c r="BC3595" s="10"/>
      <c r="BD3595" s="10"/>
      <c r="BE3595" s="10"/>
      <c r="BF3595" s="10"/>
      <c r="BG3595" s="10"/>
      <c r="BH3595" s="10"/>
      <c r="BI3595" s="10"/>
      <c r="BL3595" s="10"/>
      <c r="BM3595" s="10"/>
      <c r="BN3595" s="10"/>
      <c r="BO3595" s="10"/>
      <c r="BP3595" s="10"/>
      <c r="BQ3595" s="10"/>
      <c r="BR3595" s="10"/>
      <c r="BU3595" s="66"/>
    </row>
    <row r="3596" spans="22:73" s="6" customFormat="1" x14ac:dyDescent="0.3">
      <c r="V3596" s="21"/>
      <c r="W3596" s="22"/>
      <c r="X3596" s="22"/>
      <c r="Y3596" s="22"/>
      <c r="Z3596" s="22"/>
      <c r="AA3596" s="22"/>
      <c r="AB3596" s="10"/>
      <c r="AC3596" s="10"/>
      <c r="AD3596" s="10"/>
      <c r="AE3596" s="10"/>
      <c r="AF3596" s="10"/>
      <c r="AG3596" s="10"/>
      <c r="AH3596" s="10"/>
      <c r="AI3596" s="10"/>
      <c r="AJ3596" s="10"/>
      <c r="AK3596" s="10"/>
      <c r="AL3596" s="10"/>
      <c r="AM3596" s="10"/>
      <c r="AN3596" s="10"/>
      <c r="AO3596" s="10"/>
      <c r="AP3596" s="10"/>
      <c r="AQ3596" s="10"/>
      <c r="AR3596" s="10"/>
      <c r="AS3596" s="10"/>
      <c r="AT3596" s="10"/>
      <c r="AU3596" s="10"/>
      <c r="AV3596" s="10"/>
      <c r="AW3596" s="10"/>
      <c r="AX3596" s="10"/>
      <c r="AY3596" s="10"/>
      <c r="AZ3596" s="10"/>
      <c r="BC3596" s="10"/>
      <c r="BD3596" s="10"/>
      <c r="BE3596" s="10"/>
      <c r="BF3596" s="10"/>
      <c r="BG3596" s="10"/>
      <c r="BH3596" s="10"/>
      <c r="BI3596" s="10"/>
      <c r="BL3596" s="10"/>
      <c r="BM3596" s="10"/>
      <c r="BN3596" s="10"/>
      <c r="BO3596" s="10"/>
      <c r="BP3596" s="10"/>
      <c r="BQ3596" s="10"/>
      <c r="BR3596" s="10"/>
      <c r="BU3596" s="66"/>
    </row>
    <row r="3597" spans="22:73" s="6" customFormat="1" x14ac:dyDescent="0.3">
      <c r="V3597" s="21"/>
      <c r="W3597" s="22"/>
      <c r="X3597" s="22"/>
      <c r="Y3597" s="22"/>
      <c r="Z3597" s="22"/>
      <c r="AA3597" s="22"/>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AY3597" s="10"/>
      <c r="AZ3597" s="10"/>
      <c r="BC3597" s="10"/>
      <c r="BD3597" s="10"/>
      <c r="BE3597" s="10"/>
      <c r="BF3597" s="10"/>
      <c r="BG3597" s="10"/>
      <c r="BH3597" s="10"/>
      <c r="BI3597" s="10"/>
      <c r="BL3597" s="10"/>
      <c r="BM3597" s="10"/>
      <c r="BN3597" s="10"/>
      <c r="BO3597" s="10"/>
      <c r="BP3597" s="10"/>
      <c r="BQ3597" s="10"/>
      <c r="BR3597" s="10"/>
      <c r="BU3597" s="66"/>
    </row>
    <row r="3598" spans="22:73" s="6" customFormat="1" x14ac:dyDescent="0.3">
      <c r="V3598" s="21"/>
      <c r="W3598" s="22"/>
      <c r="X3598" s="22"/>
      <c r="Y3598" s="22"/>
      <c r="Z3598" s="22"/>
      <c r="AA3598" s="22"/>
      <c r="AB3598" s="10"/>
      <c r="AC3598" s="10"/>
      <c r="AD3598" s="10"/>
      <c r="AE3598" s="10"/>
      <c r="AF3598" s="10"/>
      <c r="AG3598" s="10"/>
      <c r="AH3598" s="10"/>
      <c r="AI3598" s="10"/>
      <c r="AJ3598" s="10"/>
      <c r="AK3598" s="10"/>
      <c r="AL3598" s="10"/>
      <c r="AM3598" s="10"/>
      <c r="AN3598" s="10"/>
      <c r="AO3598" s="10"/>
      <c r="AP3598" s="10"/>
      <c r="AQ3598" s="10"/>
      <c r="AR3598" s="10"/>
      <c r="AS3598" s="10"/>
      <c r="AT3598" s="10"/>
      <c r="AU3598" s="10"/>
      <c r="AV3598" s="10"/>
      <c r="AW3598" s="10"/>
      <c r="AX3598" s="10"/>
      <c r="AY3598" s="10"/>
      <c r="AZ3598" s="10"/>
      <c r="BC3598" s="10"/>
      <c r="BD3598" s="10"/>
      <c r="BE3598" s="10"/>
      <c r="BF3598" s="10"/>
      <c r="BG3598" s="10"/>
      <c r="BH3598" s="10"/>
      <c r="BI3598" s="10"/>
      <c r="BL3598" s="10"/>
      <c r="BM3598" s="10"/>
      <c r="BN3598" s="10"/>
      <c r="BO3598" s="10"/>
      <c r="BP3598" s="10"/>
      <c r="BQ3598" s="10"/>
      <c r="BR3598" s="10"/>
      <c r="BU3598" s="66"/>
    </row>
    <row r="3599" spans="22:73" s="6" customFormat="1" x14ac:dyDescent="0.3">
      <c r="V3599" s="21"/>
      <c r="W3599" s="22"/>
      <c r="X3599" s="22"/>
      <c r="Y3599" s="22"/>
      <c r="Z3599" s="22"/>
      <c r="AA3599" s="22"/>
      <c r="AB3599" s="10"/>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10"/>
      <c r="AY3599" s="10"/>
      <c r="AZ3599" s="10"/>
      <c r="BC3599" s="10"/>
      <c r="BD3599" s="10"/>
      <c r="BE3599" s="10"/>
      <c r="BF3599" s="10"/>
      <c r="BG3599" s="10"/>
      <c r="BH3599" s="10"/>
      <c r="BI3599" s="10"/>
      <c r="BL3599" s="10"/>
      <c r="BM3599" s="10"/>
      <c r="BN3599" s="10"/>
      <c r="BO3599" s="10"/>
      <c r="BP3599" s="10"/>
      <c r="BQ3599" s="10"/>
      <c r="BR3599" s="10"/>
      <c r="BU3599" s="66"/>
    </row>
    <row r="3600" spans="22:73" s="6" customFormat="1" x14ac:dyDescent="0.3">
      <c r="V3600" s="21"/>
      <c r="W3600" s="22"/>
      <c r="X3600" s="22"/>
      <c r="Y3600" s="22"/>
      <c r="Z3600" s="22"/>
      <c r="AA3600" s="22"/>
      <c r="AB3600" s="10"/>
      <c r="AC3600" s="10"/>
      <c r="AD3600" s="10"/>
      <c r="AE3600" s="10"/>
      <c r="AF3600" s="10"/>
      <c r="AG3600" s="10"/>
      <c r="AH3600" s="10"/>
      <c r="AI3600" s="10"/>
      <c r="AJ3600" s="10"/>
      <c r="AK3600" s="10"/>
      <c r="AL3600" s="10"/>
      <c r="AM3600" s="10"/>
      <c r="AN3600" s="10"/>
      <c r="AO3600" s="10"/>
      <c r="AP3600" s="10"/>
      <c r="AQ3600" s="10"/>
      <c r="AR3600" s="10"/>
      <c r="AS3600" s="10"/>
      <c r="AT3600" s="10"/>
      <c r="AU3600" s="10"/>
      <c r="AV3600" s="10"/>
      <c r="AW3600" s="10"/>
      <c r="AX3600" s="10"/>
      <c r="AY3600" s="10"/>
      <c r="AZ3600" s="10"/>
      <c r="BC3600" s="10"/>
      <c r="BD3600" s="10"/>
      <c r="BE3600" s="10"/>
      <c r="BF3600" s="10"/>
      <c r="BG3600" s="10"/>
      <c r="BH3600" s="10"/>
      <c r="BI3600" s="10"/>
      <c r="BL3600" s="10"/>
      <c r="BM3600" s="10"/>
      <c r="BN3600" s="10"/>
      <c r="BO3600" s="10"/>
      <c r="BP3600" s="10"/>
      <c r="BQ3600" s="10"/>
      <c r="BR3600" s="10"/>
      <c r="BU3600" s="66"/>
    </row>
    <row r="3601" spans="22:73" s="6" customFormat="1" x14ac:dyDescent="0.3">
      <c r="V3601" s="21"/>
      <c r="W3601" s="22"/>
      <c r="X3601" s="22"/>
      <c r="Y3601" s="22"/>
      <c r="Z3601" s="22"/>
      <c r="AA3601" s="22"/>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AY3601" s="10"/>
      <c r="AZ3601" s="10"/>
      <c r="BC3601" s="10"/>
      <c r="BD3601" s="10"/>
      <c r="BE3601" s="10"/>
      <c r="BF3601" s="10"/>
      <c r="BG3601" s="10"/>
      <c r="BH3601" s="10"/>
      <c r="BI3601" s="10"/>
      <c r="BL3601" s="10"/>
      <c r="BM3601" s="10"/>
      <c r="BN3601" s="10"/>
      <c r="BO3601" s="10"/>
      <c r="BP3601" s="10"/>
      <c r="BQ3601" s="10"/>
      <c r="BR3601" s="10"/>
      <c r="BU3601" s="66"/>
    </row>
    <row r="3602" spans="22:73" s="6" customFormat="1" x14ac:dyDescent="0.3">
      <c r="V3602" s="21"/>
      <c r="W3602" s="22"/>
      <c r="X3602" s="22"/>
      <c r="Y3602" s="22"/>
      <c r="Z3602" s="22"/>
      <c r="AA3602" s="22"/>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AY3602" s="10"/>
      <c r="AZ3602" s="10"/>
      <c r="BC3602" s="10"/>
      <c r="BD3602" s="10"/>
      <c r="BE3602" s="10"/>
      <c r="BF3602" s="10"/>
      <c r="BG3602" s="10"/>
      <c r="BH3602" s="10"/>
      <c r="BI3602" s="10"/>
      <c r="BL3602" s="10"/>
      <c r="BM3602" s="10"/>
      <c r="BN3602" s="10"/>
      <c r="BO3602" s="10"/>
      <c r="BP3602" s="10"/>
      <c r="BQ3602" s="10"/>
      <c r="BR3602" s="10"/>
      <c r="BU3602" s="66"/>
    </row>
    <row r="3603" spans="22:73" s="6" customFormat="1" x14ac:dyDescent="0.3">
      <c r="V3603" s="21"/>
      <c r="W3603" s="22"/>
      <c r="X3603" s="22"/>
      <c r="Y3603" s="22"/>
      <c r="Z3603" s="22"/>
      <c r="AA3603" s="22"/>
      <c r="AB3603" s="10"/>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AY3603" s="10"/>
      <c r="AZ3603" s="10"/>
      <c r="BC3603" s="10"/>
      <c r="BD3603" s="10"/>
      <c r="BE3603" s="10"/>
      <c r="BF3603" s="10"/>
      <c r="BG3603" s="10"/>
      <c r="BH3603" s="10"/>
      <c r="BI3603" s="10"/>
      <c r="BL3603" s="10"/>
      <c r="BM3603" s="10"/>
      <c r="BN3603" s="10"/>
      <c r="BO3603" s="10"/>
      <c r="BP3603" s="10"/>
      <c r="BQ3603" s="10"/>
      <c r="BR3603" s="10"/>
      <c r="BU3603" s="66"/>
    </row>
    <row r="3604" spans="22:73" s="6" customFormat="1" x14ac:dyDescent="0.3">
      <c r="V3604" s="21"/>
      <c r="W3604" s="22"/>
      <c r="X3604" s="22"/>
      <c r="Y3604" s="22"/>
      <c r="Z3604" s="22"/>
      <c r="AA3604" s="22"/>
      <c r="AB3604" s="10"/>
      <c r="AC3604" s="10"/>
      <c r="AD3604" s="10"/>
      <c r="AE3604" s="10"/>
      <c r="AF3604" s="10"/>
      <c r="AG3604" s="10"/>
      <c r="AH3604" s="10"/>
      <c r="AI3604" s="10"/>
      <c r="AJ3604" s="10"/>
      <c r="AK3604" s="10"/>
      <c r="AL3604" s="10"/>
      <c r="AM3604" s="10"/>
      <c r="AN3604" s="10"/>
      <c r="AO3604" s="10"/>
      <c r="AP3604" s="10"/>
      <c r="AQ3604" s="10"/>
      <c r="AR3604" s="10"/>
      <c r="AS3604" s="10"/>
      <c r="AT3604" s="10"/>
      <c r="AU3604" s="10"/>
      <c r="AV3604" s="10"/>
      <c r="AW3604" s="10"/>
      <c r="AX3604" s="10"/>
      <c r="AY3604" s="10"/>
      <c r="AZ3604" s="10"/>
      <c r="BC3604" s="10"/>
      <c r="BD3604" s="10"/>
      <c r="BE3604" s="10"/>
      <c r="BF3604" s="10"/>
      <c r="BG3604" s="10"/>
      <c r="BH3604" s="10"/>
      <c r="BI3604" s="10"/>
      <c r="BL3604" s="10"/>
      <c r="BM3604" s="10"/>
      <c r="BN3604" s="10"/>
      <c r="BO3604" s="10"/>
      <c r="BP3604" s="10"/>
      <c r="BQ3604" s="10"/>
      <c r="BR3604" s="10"/>
      <c r="BU3604" s="66"/>
    </row>
    <row r="3605" spans="22:73" s="6" customFormat="1" x14ac:dyDescent="0.3">
      <c r="V3605" s="21"/>
      <c r="W3605" s="22"/>
      <c r="X3605" s="22"/>
      <c r="Y3605" s="22"/>
      <c r="Z3605" s="22"/>
      <c r="AA3605" s="22"/>
      <c r="AB3605" s="10"/>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10"/>
      <c r="AY3605" s="10"/>
      <c r="AZ3605" s="10"/>
      <c r="BC3605" s="10"/>
      <c r="BD3605" s="10"/>
      <c r="BE3605" s="10"/>
      <c r="BF3605" s="10"/>
      <c r="BG3605" s="10"/>
      <c r="BH3605" s="10"/>
      <c r="BI3605" s="10"/>
      <c r="BL3605" s="10"/>
      <c r="BM3605" s="10"/>
      <c r="BN3605" s="10"/>
      <c r="BO3605" s="10"/>
      <c r="BP3605" s="10"/>
      <c r="BQ3605" s="10"/>
      <c r="BR3605" s="10"/>
      <c r="BU3605" s="66"/>
    </row>
    <row r="3606" spans="22:73" s="6" customFormat="1" x14ac:dyDescent="0.3">
      <c r="V3606" s="21"/>
      <c r="W3606" s="22"/>
      <c r="X3606" s="22"/>
      <c r="Y3606" s="22"/>
      <c r="Z3606" s="22"/>
      <c r="AA3606" s="22"/>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c r="AY3606" s="10"/>
      <c r="AZ3606" s="10"/>
      <c r="BC3606" s="10"/>
      <c r="BD3606" s="10"/>
      <c r="BE3606" s="10"/>
      <c r="BF3606" s="10"/>
      <c r="BG3606" s="10"/>
      <c r="BH3606" s="10"/>
      <c r="BI3606" s="10"/>
      <c r="BL3606" s="10"/>
      <c r="BM3606" s="10"/>
      <c r="BN3606" s="10"/>
      <c r="BO3606" s="10"/>
      <c r="BP3606" s="10"/>
      <c r="BQ3606" s="10"/>
      <c r="BR3606" s="10"/>
      <c r="BU3606" s="66"/>
    </row>
    <row r="3607" spans="22:73" s="6" customFormat="1" x14ac:dyDescent="0.3">
      <c r="V3607" s="21"/>
      <c r="W3607" s="22"/>
      <c r="X3607" s="22"/>
      <c r="Y3607" s="22"/>
      <c r="Z3607" s="22"/>
      <c r="AA3607" s="22"/>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10"/>
      <c r="AY3607" s="10"/>
      <c r="AZ3607" s="10"/>
      <c r="BC3607" s="10"/>
      <c r="BD3607" s="10"/>
      <c r="BE3607" s="10"/>
      <c r="BF3607" s="10"/>
      <c r="BG3607" s="10"/>
      <c r="BH3607" s="10"/>
      <c r="BI3607" s="10"/>
      <c r="BL3607" s="10"/>
      <c r="BM3607" s="10"/>
      <c r="BN3607" s="10"/>
      <c r="BO3607" s="10"/>
      <c r="BP3607" s="10"/>
      <c r="BQ3607" s="10"/>
      <c r="BR3607" s="10"/>
      <c r="BU3607" s="66"/>
    </row>
    <row r="3608" spans="22:73" s="6" customFormat="1" x14ac:dyDescent="0.3">
      <c r="V3608" s="21"/>
      <c r="W3608" s="22"/>
      <c r="X3608" s="22"/>
      <c r="Y3608" s="22"/>
      <c r="Z3608" s="22"/>
      <c r="AA3608" s="22"/>
      <c r="AB3608" s="10"/>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c r="AY3608" s="10"/>
      <c r="AZ3608" s="10"/>
      <c r="BC3608" s="10"/>
      <c r="BD3608" s="10"/>
      <c r="BE3608" s="10"/>
      <c r="BF3608" s="10"/>
      <c r="BG3608" s="10"/>
      <c r="BH3608" s="10"/>
      <c r="BI3608" s="10"/>
      <c r="BL3608" s="10"/>
      <c r="BM3608" s="10"/>
      <c r="BN3608" s="10"/>
      <c r="BO3608" s="10"/>
      <c r="BP3608" s="10"/>
      <c r="BQ3608" s="10"/>
      <c r="BR3608" s="10"/>
      <c r="BU3608" s="66"/>
    </row>
    <row r="3609" spans="22:73" s="6" customFormat="1" x14ac:dyDescent="0.3">
      <c r="V3609" s="21"/>
      <c r="W3609" s="22"/>
      <c r="X3609" s="22"/>
      <c r="Y3609" s="22"/>
      <c r="Z3609" s="22"/>
      <c r="AA3609" s="22"/>
      <c r="AB3609" s="10"/>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10"/>
      <c r="AY3609" s="10"/>
      <c r="AZ3609" s="10"/>
      <c r="BC3609" s="10"/>
      <c r="BD3609" s="10"/>
      <c r="BE3609" s="10"/>
      <c r="BF3609" s="10"/>
      <c r="BG3609" s="10"/>
      <c r="BH3609" s="10"/>
      <c r="BI3609" s="10"/>
      <c r="BL3609" s="10"/>
      <c r="BM3609" s="10"/>
      <c r="BN3609" s="10"/>
      <c r="BO3609" s="10"/>
      <c r="BP3609" s="10"/>
      <c r="BQ3609" s="10"/>
      <c r="BR3609" s="10"/>
      <c r="BU3609" s="66"/>
    </row>
    <row r="3610" spans="22:73" s="6" customFormat="1" x14ac:dyDescent="0.3">
      <c r="V3610" s="21"/>
      <c r="W3610" s="22"/>
      <c r="X3610" s="22"/>
      <c r="Y3610" s="22"/>
      <c r="Z3610" s="22"/>
      <c r="AA3610" s="22"/>
      <c r="AB3610" s="10"/>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C3610" s="10"/>
      <c r="BD3610" s="10"/>
      <c r="BE3610" s="10"/>
      <c r="BF3610" s="10"/>
      <c r="BG3610" s="10"/>
      <c r="BH3610" s="10"/>
      <c r="BI3610" s="10"/>
      <c r="BL3610" s="10"/>
      <c r="BM3610" s="10"/>
      <c r="BN3610" s="10"/>
      <c r="BO3610" s="10"/>
      <c r="BP3610" s="10"/>
      <c r="BQ3610" s="10"/>
      <c r="BR3610" s="10"/>
      <c r="BU3610" s="66"/>
    </row>
    <row r="3611" spans="22:73" s="6" customFormat="1" x14ac:dyDescent="0.3">
      <c r="V3611" s="21"/>
      <c r="W3611" s="22"/>
      <c r="X3611" s="22"/>
      <c r="Y3611" s="22"/>
      <c r="Z3611" s="22"/>
      <c r="AA3611" s="22"/>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C3611" s="10"/>
      <c r="BD3611" s="10"/>
      <c r="BE3611" s="10"/>
      <c r="BF3611" s="10"/>
      <c r="BG3611" s="10"/>
      <c r="BH3611" s="10"/>
      <c r="BI3611" s="10"/>
      <c r="BL3611" s="10"/>
      <c r="BM3611" s="10"/>
      <c r="BN3611" s="10"/>
      <c r="BO3611" s="10"/>
      <c r="BP3611" s="10"/>
      <c r="BQ3611" s="10"/>
      <c r="BR3611" s="10"/>
      <c r="BU3611" s="66"/>
    </row>
    <row r="3612" spans="22:73" s="6" customFormat="1" x14ac:dyDescent="0.3">
      <c r="V3612" s="21"/>
      <c r="W3612" s="22"/>
      <c r="X3612" s="22"/>
      <c r="Y3612" s="22"/>
      <c r="Z3612" s="22"/>
      <c r="AA3612" s="22"/>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C3612" s="10"/>
      <c r="BD3612" s="10"/>
      <c r="BE3612" s="10"/>
      <c r="BF3612" s="10"/>
      <c r="BG3612" s="10"/>
      <c r="BH3612" s="10"/>
      <c r="BI3612" s="10"/>
      <c r="BL3612" s="10"/>
      <c r="BM3612" s="10"/>
      <c r="BN3612" s="10"/>
      <c r="BO3612" s="10"/>
      <c r="BP3612" s="10"/>
      <c r="BQ3612" s="10"/>
      <c r="BR3612" s="10"/>
      <c r="BU3612" s="66"/>
    </row>
    <row r="3613" spans="22:73" s="6" customFormat="1" x14ac:dyDescent="0.3">
      <c r="V3613" s="21"/>
      <c r="W3613" s="22"/>
      <c r="X3613" s="22"/>
      <c r="Y3613" s="22"/>
      <c r="Z3613" s="22"/>
      <c r="AA3613" s="22"/>
      <c r="AB3613" s="10"/>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C3613" s="10"/>
      <c r="BD3613" s="10"/>
      <c r="BE3613" s="10"/>
      <c r="BF3613" s="10"/>
      <c r="BG3613" s="10"/>
      <c r="BH3613" s="10"/>
      <c r="BI3613" s="10"/>
      <c r="BL3613" s="10"/>
      <c r="BM3613" s="10"/>
      <c r="BN3613" s="10"/>
      <c r="BO3613" s="10"/>
      <c r="BP3613" s="10"/>
      <c r="BQ3613" s="10"/>
      <c r="BR3613" s="10"/>
      <c r="BU3613" s="66"/>
    </row>
    <row r="3614" spans="22:73" s="6" customFormat="1" x14ac:dyDescent="0.3">
      <c r="V3614" s="21"/>
      <c r="W3614" s="22"/>
      <c r="X3614" s="22"/>
      <c r="Y3614" s="22"/>
      <c r="Z3614" s="22"/>
      <c r="AA3614" s="22"/>
      <c r="AB3614" s="10"/>
      <c r="AC3614" s="10"/>
      <c r="AD3614" s="10"/>
      <c r="AE3614" s="10"/>
      <c r="AF3614" s="10"/>
      <c r="AG3614" s="10"/>
      <c r="AH3614" s="10"/>
      <c r="AI3614" s="10"/>
      <c r="AJ3614" s="10"/>
      <c r="AK3614" s="10"/>
      <c r="AL3614" s="10"/>
      <c r="AM3614" s="10"/>
      <c r="AN3614" s="10"/>
      <c r="AO3614" s="10"/>
      <c r="AP3614" s="10"/>
      <c r="AQ3614" s="10"/>
      <c r="AR3614" s="10"/>
      <c r="AS3614" s="10"/>
      <c r="AT3614" s="10"/>
      <c r="AU3614" s="10"/>
      <c r="AV3614" s="10"/>
      <c r="AW3614" s="10"/>
      <c r="AX3614" s="10"/>
      <c r="AY3614" s="10"/>
      <c r="AZ3614" s="10"/>
      <c r="BC3614" s="10"/>
      <c r="BD3614" s="10"/>
      <c r="BE3614" s="10"/>
      <c r="BF3614" s="10"/>
      <c r="BG3614" s="10"/>
      <c r="BH3614" s="10"/>
      <c r="BI3614" s="10"/>
      <c r="BL3614" s="10"/>
      <c r="BM3614" s="10"/>
      <c r="BN3614" s="10"/>
      <c r="BO3614" s="10"/>
      <c r="BP3614" s="10"/>
      <c r="BQ3614" s="10"/>
      <c r="BR3614" s="10"/>
      <c r="BU3614" s="66"/>
    </row>
    <row r="3615" spans="22:73" s="6" customFormat="1" x14ac:dyDescent="0.3">
      <c r="V3615" s="21"/>
      <c r="W3615" s="22"/>
      <c r="X3615" s="22"/>
      <c r="Y3615" s="22"/>
      <c r="Z3615" s="22"/>
      <c r="AA3615" s="22"/>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AY3615" s="10"/>
      <c r="AZ3615" s="10"/>
      <c r="BC3615" s="10"/>
      <c r="BD3615" s="10"/>
      <c r="BE3615" s="10"/>
      <c r="BF3615" s="10"/>
      <c r="BG3615" s="10"/>
      <c r="BH3615" s="10"/>
      <c r="BI3615" s="10"/>
      <c r="BL3615" s="10"/>
      <c r="BM3615" s="10"/>
      <c r="BN3615" s="10"/>
      <c r="BO3615" s="10"/>
      <c r="BP3615" s="10"/>
      <c r="BQ3615" s="10"/>
      <c r="BR3615" s="10"/>
      <c r="BU3615" s="66"/>
    </row>
    <row r="3616" spans="22:73" s="6" customFormat="1" x14ac:dyDescent="0.3">
      <c r="V3616" s="21"/>
      <c r="W3616" s="22"/>
      <c r="X3616" s="22"/>
      <c r="Y3616" s="22"/>
      <c r="Z3616" s="22"/>
      <c r="AA3616" s="22"/>
      <c r="AB3616" s="10"/>
      <c r="AC3616" s="10"/>
      <c r="AD3616" s="10"/>
      <c r="AE3616" s="10"/>
      <c r="AF3616" s="10"/>
      <c r="AG3616" s="10"/>
      <c r="AH3616" s="10"/>
      <c r="AI3616" s="10"/>
      <c r="AJ3616" s="10"/>
      <c r="AK3616" s="10"/>
      <c r="AL3616" s="10"/>
      <c r="AM3616" s="10"/>
      <c r="AN3616" s="10"/>
      <c r="AO3616" s="10"/>
      <c r="AP3616" s="10"/>
      <c r="AQ3616" s="10"/>
      <c r="AR3616" s="10"/>
      <c r="AS3616" s="10"/>
      <c r="AT3616" s="10"/>
      <c r="AU3616" s="10"/>
      <c r="AV3616" s="10"/>
      <c r="AW3616" s="10"/>
      <c r="AX3616" s="10"/>
      <c r="AY3616" s="10"/>
      <c r="AZ3616" s="10"/>
      <c r="BC3616" s="10"/>
      <c r="BD3616" s="10"/>
      <c r="BE3616" s="10"/>
      <c r="BF3616" s="10"/>
      <c r="BG3616" s="10"/>
      <c r="BH3616" s="10"/>
      <c r="BI3616" s="10"/>
      <c r="BL3616" s="10"/>
      <c r="BM3616" s="10"/>
      <c r="BN3616" s="10"/>
      <c r="BO3616" s="10"/>
      <c r="BP3616" s="10"/>
      <c r="BQ3616" s="10"/>
      <c r="BR3616" s="10"/>
      <c r="BU3616" s="66"/>
    </row>
    <row r="3617" spans="22:73" s="6" customFormat="1" x14ac:dyDescent="0.3">
      <c r="V3617" s="21"/>
      <c r="W3617" s="22"/>
      <c r="X3617" s="22"/>
      <c r="Y3617" s="22"/>
      <c r="Z3617" s="22"/>
      <c r="AA3617" s="22"/>
      <c r="AB3617" s="10"/>
      <c r="AC3617" s="10"/>
      <c r="AD3617" s="10"/>
      <c r="AE3617" s="10"/>
      <c r="AF3617" s="10"/>
      <c r="AG3617" s="10"/>
      <c r="AH3617" s="10"/>
      <c r="AI3617" s="10"/>
      <c r="AJ3617" s="10"/>
      <c r="AK3617" s="10"/>
      <c r="AL3617" s="10"/>
      <c r="AM3617" s="10"/>
      <c r="AN3617" s="10"/>
      <c r="AO3617" s="10"/>
      <c r="AP3617" s="10"/>
      <c r="AQ3617" s="10"/>
      <c r="AR3617" s="10"/>
      <c r="AS3617" s="10"/>
      <c r="AT3617" s="10"/>
      <c r="AU3617" s="10"/>
      <c r="AV3617" s="10"/>
      <c r="AW3617" s="10"/>
      <c r="AX3617" s="10"/>
      <c r="AY3617" s="10"/>
      <c r="AZ3617" s="10"/>
      <c r="BC3617" s="10"/>
      <c r="BD3617" s="10"/>
      <c r="BE3617" s="10"/>
      <c r="BF3617" s="10"/>
      <c r="BG3617" s="10"/>
      <c r="BH3617" s="10"/>
      <c r="BI3617" s="10"/>
      <c r="BL3617" s="10"/>
      <c r="BM3617" s="10"/>
      <c r="BN3617" s="10"/>
      <c r="BO3617" s="10"/>
      <c r="BP3617" s="10"/>
      <c r="BQ3617" s="10"/>
      <c r="BR3617" s="10"/>
      <c r="BU3617" s="66"/>
    </row>
    <row r="3618" spans="22:73" s="6" customFormat="1" x14ac:dyDescent="0.3">
      <c r="V3618" s="21"/>
      <c r="W3618" s="22"/>
      <c r="X3618" s="22"/>
      <c r="Y3618" s="22"/>
      <c r="Z3618" s="22"/>
      <c r="AA3618" s="22"/>
      <c r="AB3618" s="10"/>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AY3618" s="10"/>
      <c r="AZ3618" s="10"/>
      <c r="BC3618" s="10"/>
      <c r="BD3618" s="10"/>
      <c r="BE3618" s="10"/>
      <c r="BF3618" s="10"/>
      <c r="BG3618" s="10"/>
      <c r="BH3618" s="10"/>
      <c r="BI3618" s="10"/>
      <c r="BL3618" s="10"/>
      <c r="BM3618" s="10"/>
      <c r="BN3618" s="10"/>
      <c r="BO3618" s="10"/>
      <c r="BP3618" s="10"/>
      <c r="BQ3618" s="10"/>
      <c r="BR3618" s="10"/>
      <c r="BU3618" s="66"/>
    </row>
    <row r="3619" spans="22:73" s="6" customFormat="1" x14ac:dyDescent="0.3">
      <c r="V3619" s="21"/>
      <c r="W3619" s="22"/>
      <c r="X3619" s="22"/>
      <c r="Y3619" s="22"/>
      <c r="Z3619" s="22"/>
      <c r="AA3619" s="22"/>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AY3619" s="10"/>
      <c r="AZ3619" s="10"/>
      <c r="BC3619" s="10"/>
      <c r="BD3619" s="10"/>
      <c r="BE3619" s="10"/>
      <c r="BF3619" s="10"/>
      <c r="BG3619" s="10"/>
      <c r="BH3619" s="10"/>
      <c r="BI3619" s="10"/>
      <c r="BL3619" s="10"/>
      <c r="BM3619" s="10"/>
      <c r="BN3619" s="10"/>
      <c r="BO3619" s="10"/>
      <c r="BP3619" s="10"/>
      <c r="BQ3619" s="10"/>
      <c r="BR3619" s="10"/>
      <c r="BU3619" s="66"/>
    </row>
    <row r="3620" spans="22:73" s="6" customFormat="1" x14ac:dyDescent="0.3">
      <c r="V3620" s="21"/>
      <c r="W3620" s="22"/>
      <c r="X3620" s="22"/>
      <c r="Y3620" s="22"/>
      <c r="Z3620" s="22"/>
      <c r="AA3620" s="22"/>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AY3620" s="10"/>
      <c r="AZ3620" s="10"/>
      <c r="BC3620" s="10"/>
      <c r="BD3620" s="10"/>
      <c r="BE3620" s="10"/>
      <c r="BF3620" s="10"/>
      <c r="BG3620" s="10"/>
      <c r="BH3620" s="10"/>
      <c r="BI3620" s="10"/>
      <c r="BL3620" s="10"/>
      <c r="BM3620" s="10"/>
      <c r="BN3620" s="10"/>
      <c r="BO3620" s="10"/>
      <c r="BP3620" s="10"/>
      <c r="BQ3620" s="10"/>
      <c r="BR3620" s="10"/>
      <c r="BU3620" s="66"/>
    </row>
    <row r="3621" spans="22:73" s="6" customFormat="1" x14ac:dyDescent="0.3">
      <c r="V3621" s="21"/>
      <c r="W3621" s="22"/>
      <c r="X3621" s="22"/>
      <c r="Y3621" s="22"/>
      <c r="Z3621" s="22"/>
      <c r="AA3621" s="22"/>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AY3621" s="10"/>
      <c r="AZ3621" s="10"/>
      <c r="BC3621" s="10"/>
      <c r="BD3621" s="10"/>
      <c r="BE3621" s="10"/>
      <c r="BF3621" s="10"/>
      <c r="BG3621" s="10"/>
      <c r="BH3621" s="10"/>
      <c r="BI3621" s="10"/>
      <c r="BL3621" s="10"/>
      <c r="BM3621" s="10"/>
      <c r="BN3621" s="10"/>
      <c r="BO3621" s="10"/>
      <c r="BP3621" s="10"/>
      <c r="BQ3621" s="10"/>
      <c r="BR3621" s="10"/>
      <c r="BU3621" s="66"/>
    </row>
    <row r="3622" spans="22:73" s="6" customFormat="1" x14ac:dyDescent="0.3">
      <c r="V3622" s="21"/>
      <c r="W3622" s="22"/>
      <c r="X3622" s="22"/>
      <c r="Y3622" s="22"/>
      <c r="Z3622" s="22"/>
      <c r="AA3622" s="22"/>
      <c r="AB3622" s="10"/>
      <c r="AC3622" s="10"/>
      <c r="AD3622" s="10"/>
      <c r="AE3622" s="10"/>
      <c r="AF3622" s="10"/>
      <c r="AG3622" s="10"/>
      <c r="AH3622" s="10"/>
      <c r="AI3622" s="10"/>
      <c r="AJ3622" s="10"/>
      <c r="AK3622" s="10"/>
      <c r="AL3622" s="10"/>
      <c r="AM3622" s="10"/>
      <c r="AN3622" s="10"/>
      <c r="AO3622" s="10"/>
      <c r="AP3622" s="10"/>
      <c r="AQ3622" s="10"/>
      <c r="AR3622" s="10"/>
      <c r="AS3622" s="10"/>
      <c r="AT3622" s="10"/>
      <c r="AU3622" s="10"/>
      <c r="AV3622" s="10"/>
      <c r="AW3622" s="10"/>
      <c r="AX3622" s="10"/>
      <c r="AY3622" s="10"/>
      <c r="AZ3622" s="10"/>
      <c r="BC3622" s="10"/>
      <c r="BD3622" s="10"/>
      <c r="BE3622" s="10"/>
      <c r="BF3622" s="10"/>
      <c r="BG3622" s="10"/>
      <c r="BH3622" s="10"/>
      <c r="BI3622" s="10"/>
      <c r="BL3622" s="10"/>
      <c r="BM3622" s="10"/>
      <c r="BN3622" s="10"/>
      <c r="BO3622" s="10"/>
      <c r="BP3622" s="10"/>
      <c r="BQ3622" s="10"/>
      <c r="BR3622" s="10"/>
      <c r="BU3622" s="66"/>
    </row>
    <row r="3623" spans="22:73" s="6" customFormat="1" x14ac:dyDescent="0.3">
      <c r="V3623" s="21"/>
      <c r="W3623" s="22"/>
      <c r="X3623" s="22"/>
      <c r="Y3623" s="22"/>
      <c r="Z3623" s="22"/>
      <c r="AA3623" s="22"/>
      <c r="AB3623" s="10"/>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c r="AY3623" s="10"/>
      <c r="AZ3623" s="10"/>
      <c r="BC3623" s="10"/>
      <c r="BD3623" s="10"/>
      <c r="BE3623" s="10"/>
      <c r="BF3623" s="10"/>
      <c r="BG3623" s="10"/>
      <c r="BH3623" s="10"/>
      <c r="BI3623" s="10"/>
      <c r="BL3623" s="10"/>
      <c r="BM3623" s="10"/>
      <c r="BN3623" s="10"/>
      <c r="BO3623" s="10"/>
      <c r="BP3623" s="10"/>
      <c r="BQ3623" s="10"/>
      <c r="BR3623" s="10"/>
      <c r="BU3623" s="66"/>
    </row>
    <row r="3624" spans="22:73" s="6" customFormat="1" x14ac:dyDescent="0.3">
      <c r="V3624" s="21"/>
      <c r="W3624" s="22"/>
      <c r="X3624" s="22"/>
      <c r="Y3624" s="22"/>
      <c r="Z3624" s="22"/>
      <c r="AA3624" s="22"/>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c r="AY3624" s="10"/>
      <c r="AZ3624" s="10"/>
      <c r="BC3624" s="10"/>
      <c r="BD3624" s="10"/>
      <c r="BE3624" s="10"/>
      <c r="BF3624" s="10"/>
      <c r="BG3624" s="10"/>
      <c r="BH3624" s="10"/>
      <c r="BI3624" s="10"/>
      <c r="BL3624" s="10"/>
      <c r="BM3624" s="10"/>
      <c r="BN3624" s="10"/>
      <c r="BO3624" s="10"/>
      <c r="BP3624" s="10"/>
      <c r="BQ3624" s="10"/>
      <c r="BR3624" s="10"/>
      <c r="BU3624" s="66"/>
    </row>
    <row r="3625" spans="22:73" s="6" customFormat="1" x14ac:dyDescent="0.3">
      <c r="V3625" s="21"/>
      <c r="W3625" s="22"/>
      <c r="X3625" s="22"/>
      <c r="Y3625" s="22"/>
      <c r="Z3625" s="22"/>
      <c r="AA3625" s="22"/>
      <c r="AB3625" s="10"/>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10"/>
      <c r="AY3625" s="10"/>
      <c r="AZ3625" s="10"/>
      <c r="BC3625" s="10"/>
      <c r="BD3625" s="10"/>
      <c r="BE3625" s="10"/>
      <c r="BF3625" s="10"/>
      <c r="BG3625" s="10"/>
      <c r="BH3625" s="10"/>
      <c r="BI3625" s="10"/>
      <c r="BL3625" s="10"/>
      <c r="BM3625" s="10"/>
      <c r="BN3625" s="10"/>
      <c r="BO3625" s="10"/>
      <c r="BP3625" s="10"/>
      <c r="BQ3625" s="10"/>
      <c r="BR3625" s="10"/>
      <c r="BU3625" s="66"/>
    </row>
    <row r="3626" spans="22:73" s="6" customFormat="1" x14ac:dyDescent="0.3">
      <c r="V3626" s="21"/>
      <c r="W3626" s="22"/>
      <c r="X3626" s="22"/>
      <c r="Y3626" s="22"/>
      <c r="Z3626" s="22"/>
      <c r="AA3626" s="22"/>
      <c r="AB3626" s="10"/>
      <c r="AC3626" s="10"/>
      <c r="AD3626" s="10"/>
      <c r="AE3626" s="10"/>
      <c r="AF3626" s="10"/>
      <c r="AG3626" s="10"/>
      <c r="AH3626" s="10"/>
      <c r="AI3626" s="10"/>
      <c r="AJ3626" s="10"/>
      <c r="AK3626" s="10"/>
      <c r="AL3626" s="10"/>
      <c r="AM3626" s="10"/>
      <c r="AN3626" s="10"/>
      <c r="AO3626" s="10"/>
      <c r="AP3626" s="10"/>
      <c r="AQ3626" s="10"/>
      <c r="AR3626" s="10"/>
      <c r="AS3626" s="10"/>
      <c r="AT3626" s="10"/>
      <c r="AU3626" s="10"/>
      <c r="AV3626" s="10"/>
      <c r="AW3626" s="10"/>
      <c r="AX3626" s="10"/>
      <c r="AY3626" s="10"/>
      <c r="AZ3626" s="10"/>
      <c r="BC3626" s="10"/>
      <c r="BD3626" s="10"/>
      <c r="BE3626" s="10"/>
      <c r="BF3626" s="10"/>
      <c r="BG3626" s="10"/>
      <c r="BH3626" s="10"/>
      <c r="BI3626" s="10"/>
      <c r="BL3626" s="10"/>
      <c r="BM3626" s="10"/>
      <c r="BN3626" s="10"/>
      <c r="BO3626" s="10"/>
      <c r="BP3626" s="10"/>
      <c r="BQ3626" s="10"/>
      <c r="BR3626" s="10"/>
      <c r="BU3626" s="66"/>
    </row>
    <row r="3627" spans="22:73" s="6" customFormat="1" x14ac:dyDescent="0.3">
      <c r="V3627" s="21"/>
      <c r="W3627" s="22"/>
      <c r="X3627" s="22"/>
      <c r="Y3627" s="22"/>
      <c r="Z3627" s="22"/>
      <c r="AA3627" s="22"/>
      <c r="AB3627" s="10"/>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AY3627" s="10"/>
      <c r="AZ3627" s="10"/>
      <c r="BC3627" s="10"/>
      <c r="BD3627" s="10"/>
      <c r="BE3627" s="10"/>
      <c r="BF3627" s="10"/>
      <c r="BG3627" s="10"/>
      <c r="BH3627" s="10"/>
      <c r="BI3627" s="10"/>
      <c r="BL3627" s="10"/>
      <c r="BM3627" s="10"/>
      <c r="BN3627" s="10"/>
      <c r="BO3627" s="10"/>
      <c r="BP3627" s="10"/>
      <c r="BQ3627" s="10"/>
      <c r="BR3627" s="10"/>
      <c r="BU3627" s="66"/>
    </row>
    <row r="3628" spans="22:73" s="6" customFormat="1" x14ac:dyDescent="0.3">
      <c r="V3628" s="21"/>
      <c r="W3628" s="22"/>
      <c r="X3628" s="22"/>
      <c r="Y3628" s="22"/>
      <c r="Z3628" s="22"/>
      <c r="AA3628" s="22"/>
      <c r="AB3628" s="10"/>
      <c r="AC3628" s="10"/>
      <c r="AD3628" s="10"/>
      <c r="AE3628" s="10"/>
      <c r="AF3628" s="10"/>
      <c r="AG3628" s="10"/>
      <c r="AH3628" s="10"/>
      <c r="AI3628" s="10"/>
      <c r="AJ3628" s="10"/>
      <c r="AK3628" s="10"/>
      <c r="AL3628" s="10"/>
      <c r="AM3628" s="10"/>
      <c r="AN3628" s="10"/>
      <c r="AO3628" s="10"/>
      <c r="AP3628" s="10"/>
      <c r="AQ3628" s="10"/>
      <c r="AR3628" s="10"/>
      <c r="AS3628" s="10"/>
      <c r="AT3628" s="10"/>
      <c r="AU3628" s="10"/>
      <c r="AV3628" s="10"/>
      <c r="AW3628" s="10"/>
      <c r="AX3628" s="10"/>
      <c r="AY3628" s="10"/>
      <c r="AZ3628" s="10"/>
      <c r="BC3628" s="10"/>
      <c r="BD3628" s="10"/>
      <c r="BE3628" s="10"/>
      <c r="BF3628" s="10"/>
      <c r="BG3628" s="10"/>
      <c r="BH3628" s="10"/>
      <c r="BI3628" s="10"/>
      <c r="BL3628" s="10"/>
      <c r="BM3628" s="10"/>
      <c r="BN3628" s="10"/>
      <c r="BO3628" s="10"/>
      <c r="BP3628" s="10"/>
      <c r="BQ3628" s="10"/>
      <c r="BR3628" s="10"/>
      <c r="BU3628" s="66"/>
    </row>
    <row r="3629" spans="22:73" s="6" customFormat="1" x14ac:dyDescent="0.3">
      <c r="V3629" s="21"/>
      <c r="W3629" s="22"/>
      <c r="X3629" s="22"/>
      <c r="Y3629" s="22"/>
      <c r="Z3629" s="22"/>
      <c r="AA3629" s="22"/>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AY3629" s="10"/>
      <c r="AZ3629" s="10"/>
      <c r="BC3629" s="10"/>
      <c r="BD3629" s="10"/>
      <c r="BE3629" s="10"/>
      <c r="BF3629" s="10"/>
      <c r="BG3629" s="10"/>
      <c r="BH3629" s="10"/>
      <c r="BI3629" s="10"/>
      <c r="BL3629" s="10"/>
      <c r="BM3629" s="10"/>
      <c r="BN3629" s="10"/>
      <c r="BO3629" s="10"/>
      <c r="BP3629" s="10"/>
      <c r="BQ3629" s="10"/>
      <c r="BR3629" s="10"/>
      <c r="BU3629" s="66"/>
    </row>
    <row r="3630" spans="22:73" s="6" customFormat="1" x14ac:dyDescent="0.3">
      <c r="V3630" s="21"/>
      <c r="W3630" s="22"/>
      <c r="X3630" s="22"/>
      <c r="Y3630" s="22"/>
      <c r="Z3630" s="22"/>
      <c r="AA3630" s="22"/>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c r="AY3630" s="10"/>
      <c r="AZ3630" s="10"/>
      <c r="BC3630" s="10"/>
      <c r="BD3630" s="10"/>
      <c r="BE3630" s="10"/>
      <c r="BF3630" s="10"/>
      <c r="BG3630" s="10"/>
      <c r="BH3630" s="10"/>
      <c r="BI3630" s="10"/>
      <c r="BL3630" s="10"/>
      <c r="BM3630" s="10"/>
      <c r="BN3630" s="10"/>
      <c r="BO3630" s="10"/>
      <c r="BP3630" s="10"/>
      <c r="BQ3630" s="10"/>
      <c r="BR3630" s="10"/>
      <c r="BU3630" s="66"/>
    </row>
    <row r="3631" spans="22:73" s="6" customFormat="1" x14ac:dyDescent="0.3">
      <c r="V3631" s="21"/>
      <c r="W3631" s="22"/>
      <c r="X3631" s="22"/>
      <c r="Y3631" s="22"/>
      <c r="Z3631" s="22"/>
      <c r="AA3631" s="22"/>
      <c r="AB3631" s="10"/>
      <c r="AC3631" s="10"/>
      <c r="AD3631" s="10"/>
      <c r="AE3631" s="10"/>
      <c r="AF3631" s="10"/>
      <c r="AG3631" s="10"/>
      <c r="AH3631" s="10"/>
      <c r="AI3631" s="10"/>
      <c r="AJ3631" s="10"/>
      <c r="AK3631" s="10"/>
      <c r="AL3631" s="10"/>
      <c r="AM3631" s="10"/>
      <c r="AN3631" s="10"/>
      <c r="AO3631" s="10"/>
      <c r="AP3631" s="10"/>
      <c r="AQ3631" s="10"/>
      <c r="AR3631" s="10"/>
      <c r="AS3631" s="10"/>
      <c r="AT3631" s="10"/>
      <c r="AU3631" s="10"/>
      <c r="AV3631" s="10"/>
      <c r="AW3631" s="10"/>
      <c r="AX3631" s="10"/>
      <c r="AY3631" s="10"/>
      <c r="AZ3631" s="10"/>
      <c r="BC3631" s="10"/>
      <c r="BD3631" s="10"/>
      <c r="BE3631" s="10"/>
      <c r="BF3631" s="10"/>
      <c r="BG3631" s="10"/>
      <c r="BH3631" s="10"/>
      <c r="BI3631" s="10"/>
      <c r="BL3631" s="10"/>
      <c r="BM3631" s="10"/>
      <c r="BN3631" s="10"/>
      <c r="BO3631" s="10"/>
      <c r="BP3631" s="10"/>
      <c r="BQ3631" s="10"/>
      <c r="BR3631" s="10"/>
      <c r="BU3631" s="66"/>
    </row>
    <row r="3632" spans="22:73" s="6" customFormat="1" x14ac:dyDescent="0.3">
      <c r="V3632" s="21"/>
      <c r="W3632" s="22"/>
      <c r="X3632" s="22"/>
      <c r="Y3632" s="22"/>
      <c r="Z3632" s="22"/>
      <c r="AA3632" s="22"/>
      <c r="AB3632" s="10"/>
      <c r="AC3632" s="10"/>
      <c r="AD3632" s="10"/>
      <c r="AE3632" s="10"/>
      <c r="AF3632" s="10"/>
      <c r="AG3632" s="10"/>
      <c r="AH3632" s="10"/>
      <c r="AI3632" s="10"/>
      <c r="AJ3632" s="10"/>
      <c r="AK3632" s="10"/>
      <c r="AL3632" s="10"/>
      <c r="AM3632" s="10"/>
      <c r="AN3632" s="10"/>
      <c r="AO3632" s="10"/>
      <c r="AP3632" s="10"/>
      <c r="AQ3632" s="10"/>
      <c r="AR3632" s="10"/>
      <c r="AS3632" s="10"/>
      <c r="AT3632" s="10"/>
      <c r="AU3632" s="10"/>
      <c r="AV3632" s="10"/>
      <c r="AW3632" s="10"/>
      <c r="AX3632" s="10"/>
      <c r="AY3632" s="10"/>
      <c r="AZ3632" s="10"/>
      <c r="BC3632" s="10"/>
      <c r="BD3632" s="10"/>
      <c r="BE3632" s="10"/>
      <c r="BF3632" s="10"/>
      <c r="BG3632" s="10"/>
      <c r="BH3632" s="10"/>
      <c r="BI3632" s="10"/>
      <c r="BL3632" s="10"/>
      <c r="BM3632" s="10"/>
      <c r="BN3632" s="10"/>
      <c r="BO3632" s="10"/>
      <c r="BP3632" s="10"/>
      <c r="BQ3632" s="10"/>
      <c r="BR3632" s="10"/>
      <c r="BU3632" s="66"/>
    </row>
    <row r="3633" spans="22:73" s="6" customFormat="1" x14ac:dyDescent="0.3">
      <c r="V3633" s="21"/>
      <c r="W3633" s="22"/>
      <c r="X3633" s="22"/>
      <c r="Y3633" s="22"/>
      <c r="Z3633" s="22"/>
      <c r="AA3633" s="22"/>
      <c r="AB3633" s="10"/>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c r="AY3633" s="10"/>
      <c r="AZ3633" s="10"/>
      <c r="BC3633" s="10"/>
      <c r="BD3633" s="10"/>
      <c r="BE3633" s="10"/>
      <c r="BF3633" s="10"/>
      <c r="BG3633" s="10"/>
      <c r="BH3633" s="10"/>
      <c r="BI3633" s="10"/>
      <c r="BL3633" s="10"/>
      <c r="BM3633" s="10"/>
      <c r="BN3633" s="10"/>
      <c r="BO3633" s="10"/>
      <c r="BP3633" s="10"/>
      <c r="BQ3633" s="10"/>
      <c r="BR3633" s="10"/>
      <c r="BU3633" s="66"/>
    </row>
    <row r="3634" spans="22:73" s="6" customFormat="1" x14ac:dyDescent="0.3">
      <c r="V3634" s="21"/>
      <c r="W3634" s="22"/>
      <c r="X3634" s="22"/>
      <c r="Y3634" s="22"/>
      <c r="Z3634" s="22"/>
      <c r="AA3634" s="22"/>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c r="AY3634" s="10"/>
      <c r="AZ3634" s="10"/>
      <c r="BC3634" s="10"/>
      <c r="BD3634" s="10"/>
      <c r="BE3634" s="10"/>
      <c r="BF3634" s="10"/>
      <c r="BG3634" s="10"/>
      <c r="BH3634" s="10"/>
      <c r="BI3634" s="10"/>
      <c r="BL3634" s="10"/>
      <c r="BM3634" s="10"/>
      <c r="BN3634" s="10"/>
      <c r="BO3634" s="10"/>
      <c r="BP3634" s="10"/>
      <c r="BQ3634" s="10"/>
      <c r="BR3634" s="10"/>
      <c r="BU3634" s="66"/>
    </row>
    <row r="3635" spans="22:73" s="6" customFormat="1" x14ac:dyDescent="0.3">
      <c r="V3635" s="21"/>
      <c r="W3635" s="22"/>
      <c r="X3635" s="22"/>
      <c r="Y3635" s="22"/>
      <c r="Z3635" s="22"/>
      <c r="AA3635" s="22"/>
      <c r="AB3635" s="10"/>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10"/>
      <c r="AY3635" s="10"/>
      <c r="AZ3635" s="10"/>
      <c r="BC3635" s="10"/>
      <c r="BD3635" s="10"/>
      <c r="BE3635" s="10"/>
      <c r="BF3635" s="10"/>
      <c r="BG3635" s="10"/>
      <c r="BH3635" s="10"/>
      <c r="BI3635" s="10"/>
      <c r="BL3635" s="10"/>
      <c r="BM3635" s="10"/>
      <c r="BN3635" s="10"/>
      <c r="BO3635" s="10"/>
      <c r="BP3635" s="10"/>
      <c r="BQ3635" s="10"/>
      <c r="BR3635" s="10"/>
      <c r="BU3635" s="66"/>
    </row>
    <row r="3636" spans="22:73" s="6" customFormat="1" x14ac:dyDescent="0.3">
      <c r="V3636" s="21"/>
      <c r="W3636" s="22"/>
      <c r="X3636" s="22"/>
      <c r="Y3636" s="22"/>
      <c r="Z3636" s="22"/>
      <c r="AA3636" s="22"/>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c r="AY3636" s="10"/>
      <c r="AZ3636" s="10"/>
      <c r="BC3636" s="10"/>
      <c r="BD3636" s="10"/>
      <c r="BE3636" s="10"/>
      <c r="BF3636" s="10"/>
      <c r="BG3636" s="10"/>
      <c r="BH3636" s="10"/>
      <c r="BI3636" s="10"/>
      <c r="BL3636" s="10"/>
      <c r="BM3636" s="10"/>
      <c r="BN3636" s="10"/>
      <c r="BO3636" s="10"/>
      <c r="BP3636" s="10"/>
      <c r="BQ3636" s="10"/>
      <c r="BR3636" s="10"/>
      <c r="BU3636" s="66"/>
    </row>
    <row r="3637" spans="22:73" s="6" customFormat="1" x14ac:dyDescent="0.3">
      <c r="V3637" s="21"/>
      <c r="W3637" s="22"/>
      <c r="X3637" s="22"/>
      <c r="Y3637" s="22"/>
      <c r="Z3637" s="22"/>
      <c r="AA3637" s="22"/>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AY3637" s="10"/>
      <c r="AZ3637" s="10"/>
      <c r="BC3637" s="10"/>
      <c r="BD3637" s="10"/>
      <c r="BE3637" s="10"/>
      <c r="BF3637" s="10"/>
      <c r="BG3637" s="10"/>
      <c r="BH3637" s="10"/>
      <c r="BI3637" s="10"/>
      <c r="BL3637" s="10"/>
      <c r="BM3637" s="10"/>
      <c r="BN3637" s="10"/>
      <c r="BO3637" s="10"/>
      <c r="BP3637" s="10"/>
      <c r="BQ3637" s="10"/>
      <c r="BR3637" s="10"/>
      <c r="BU3637" s="66"/>
    </row>
    <row r="3638" spans="22:73" s="6" customFormat="1" x14ac:dyDescent="0.3">
      <c r="V3638" s="21"/>
      <c r="W3638" s="22"/>
      <c r="X3638" s="22"/>
      <c r="Y3638" s="22"/>
      <c r="Z3638" s="22"/>
      <c r="AA3638" s="22"/>
      <c r="AB3638" s="10"/>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AY3638" s="10"/>
      <c r="AZ3638" s="10"/>
      <c r="BC3638" s="10"/>
      <c r="BD3638" s="10"/>
      <c r="BE3638" s="10"/>
      <c r="BF3638" s="10"/>
      <c r="BG3638" s="10"/>
      <c r="BH3638" s="10"/>
      <c r="BI3638" s="10"/>
      <c r="BL3638" s="10"/>
      <c r="BM3638" s="10"/>
      <c r="BN3638" s="10"/>
      <c r="BO3638" s="10"/>
      <c r="BP3638" s="10"/>
      <c r="BQ3638" s="10"/>
      <c r="BR3638" s="10"/>
      <c r="BU3638" s="66"/>
    </row>
    <row r="3639" spans="22:73" s="6" customFormat="1" x14ac:dyDescent="0.3">
      <c r="V3639" s="21"/>
      <c r="W3639" s="22"/>
      <c r="X3639" s="22"/>
      <c r="Y3639" s="22"/>
      <c r="Z3639" s="22"/>
      <c r="AA3639" s="22"/>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c r="AY3639" s="10"/>
      <c r="AZ3639" s="10"/>
      <c r="BC3639" s="10"/>
      <c r="BD3639" s="10"/>
      <c r="BE3639" s="10"/>
      <c r="BF3639" s="10"/>
      <c r="BG3639" s="10"/>
      <c r="BH3639" s="10"/>
      <c r="BI3639" s="10"/>
      <c r="BL3639" s="10"/>
      <c r="BM3639" s="10"/>
      <c r="BN3639" s="10"/>
      <c r="BO3639" s="10"/>
      <c r="BP3639" s="10"/>
      <c r="BQ3639" s="10"/>
      <c r="BR3639" s="10"/>
      <c r="BU3639" s="66"/>
    </row>
    <row r="3640" spans="22:73" s="6" customFormat="1" x14ac:dyDescent="0.3">
      <c r="V3640" s="21"/>
      <c r="W3640" s="22"/>
      <c r="X3640" s="22"/>
      <c r="Y3640" s="22"/>
      <c r="Z3640" s="22"/>
      <c r="AA3640" s="22"/>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10"/>
      <c r="AY3640" s="10"/>
      <c r="AZ3640" s="10"/>
      <c r="BC3640" s="10"/>
      <c r="BD3640" s="10"/>
      <c r="BE3640" s="10"/>
      <c r="BF3640" s="10"/>
      <c r="BG3640" s="10"/>
      <c r="BH3640" s="10"/>
      <c r="BI3640" s="10"/>
      <c r="BL3640" s="10"/>
      <c r="BM3640" s="10"/>
      <c r="BN3640" s="10"/>
      <c r="BO3640" s="10"/>
      <c r="BP3640" s="10"/>
      <c r="BQ3640" s="10"/>
      <c r="BR3640" s="10"/>
      <c r="BU3640" s="66"/>
    </row>
    <row r="3641" spans="22:73" s="6" customFormat="1" x14ac:dyDescent="0.3">
      <c r="V3641" s="21"/>
      <c r="W3641" s="22"/>
      <c r="X3641" s="22"/>
      <c r="Y3641" s="22"/>
      <c r="Z3641" s="22"/>
      <c r="AA3641" s="22"/>
      <c r="AB3641" s="10"/>
      <c r="AC3641" s="10"/>
      <c r="AD3641" s="10"/>
      <c r="AE3641" s="10"/>
      <c r="AF3641" s="10"/>
      <c r="AG3641" s="10"/>
      <c r="AH3641" s="10"/>
      <c r="AI3641" s="10"/>
      <c r="AJ3641" s="10"/>
      <c r="AK3641" s="10"/>
      <c r="AL3641" s="10"/>
      <c r="AM3641" s="10"/>
      <c r="AN3641" s="10"/>
      <c r="AO3641" s="10"/>
      <c r="AP3641" s="10"/>
      <c r="AQ3641" s="10"/>
      <c r="AR3641" s="10"/>
      <c r="AS3641" s="10"/>
      <c r="AT3641" s="10"/>
      <c r="AU3641" s="10"/>
      <c r="AV3641" s="10"/>
      <c r="AW3641" s="10"/>
      <c r="AX3641" s="10"/>
      <c r="AY3641" s="10"/>
      <c r="AZ3641" s="10"/>
      <c r="BC3641" s="10"/>
      <c r="BD3641" s="10"/>
      <c r="BE3641" s="10"/>
      <c r="BF3641" s="10"/>
      <c r="BG3641" s="10"/>
      <c r="BH3641" s="10"/>
      <c r="BI3641" s="10"/>
      <c r="BL3641" s="10"/>
      <c r="BM3641" s="10"/>
      <c r="BN3641" s="10"/>
      <c r="BO3641" s="10"/>
      <c r="BP3641" s="10"/>
      <c r="BQ3641" s="10"/>
      <c r="BR3641" s="10"/>
      <c r="BU3641" s="66"/>
    </row>
    <row r="3642" spans="22:73" s="6" customFormat="1" x14ac:dyDescent="0.3">
      <c r="V3642" s="21"/>
      <c r="W3642" s="22"/>
      <c r="X3642" s="22"/>
      <c r="Y3642" s="22"/>
      <c r="Z3642" s="22"/>
      <c r="AA3642" s="22"/>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AY3642" s="10"/>
      <c r="AZ3642" s="10"/>
      <c r="BC3642" s="10"/>
      <c r="BD3642" s="10"/>
      <c r="BE3642" s="10"/>
      <c r="BF3642" s="10"/>
      <c r="BG3642" s="10"/>
      <c r="BH3642" s="10"/>
      <c r="BI3642" s="10"/>
      <c r="BL3642" s="10"/>
      <c r="BM3642" s="10"/>
      <c r="BN3642" s="10"/>
      <c r="BO3642" s="10"/>
      <c r="BP3642" s="10"/>
      <c r="BQ3642" s="10"/>
      <c r="BR3642" s="10"/>
      <c r="BU3642" s="66"/>
    </row>
    <row r="3643" spans="22:73" s="6" customFormat="1" x14ac:dyDescent="0.3">
      <c r="V3643" s="21"/>
      <c r="W3643" s="22"/>
      <c r="X3643" s="22"/>
      <c r="Y3643" s="22"/>
      <c r="Z3643" s="22"/>
      <c r="AA3643" s="22"/>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AY3643" s="10"/>
      <c r="AZ3643" s="10"/>
      <c r="BC3643" s="10"/>
      <c r="BD3643" s="10"/>
      <c r="BE3643" s="10"/>
      <c r="BF3643" s="10"/>
      <c r="BG3643" s="10"/>
      <c r="BH3643" s="10"/>
      <c r="BI3643" s="10"/>
      <c r="BL3643" s="10"/>
      <c r="BM3643" s="10"/>
      <c r="BN3643" s="10"/>
      <c r="BO3643" s="10"/>
      <c r="BP3643" s="10"/>
      <c r="BQ3643" s="10"/>
      <c r="BR3643" s="10"/>
      <c r="BU3643" s="66"/>
    </row>
    <row r="3644" spans="22:73" s="6" customFormat="1" x14ac:dyDescent="0.3">
      <c r="V3644" s="21"/>
      <c r="W3644" s="22"/>
      <c r="X3644" s="22"/>
      <c r="Y3644" s="22"/>
      <c r="Z3644" s="22"/>
      <c r="AA3644" s="22"/>
      <c r="AB3644" s="10"/>
      <c r="AC3644" s="10"/>
      <c r="AD3644" s="10"/>
      <c r="AE3644" s="10"/>
      <c r="AF3644" s="10"/>
      <c r="AG3644" s="10"/>
      <c r="AH3644" s="10"/>
      <c r="AI3644" s="10"/>
      <c r="AJ3644" s="10"/>
      <c r="AK3644" s="10"/>
      <c r="AL3644" s="10"/>
      <c r="AM3644" s="10"/>
      <c r="AN3644" s="10"/>
      <c r="AO3644" s="10"/>
      <c r="AP3644" s="10"/>
      <c r="AQ3644" s="10"/>
      <c r="AR3644" s="10"/>
      <c r="AS3644" s="10"/>
      <c r="AT3644" s="10"/>
      <c r="AU3644" s="10"/>
      <c r="AV3644" s="10"/>
      <c r="AW3644" s="10"/>
      <c r="AX3644" s="10"/>
      <c r="AY3644" s="10"/>
      <c r="AZ3644" s="10"/>
      <c r="BC3644" s="10"/>
      <c r="BD3644" s="10"/>
      <c r="BE3644" s="10"/>
      <c r="BF3644" s="10"/>
      <c r="BG3644" s="10"/>
      <c r="BH3644" s="10"/>
      <c r="BI3644" s="10"/>
      <c r="BL3644" s="10"/>
      <c r="BM3644" s="10"/>
      <c r="BN3644" s="10"/>
      <c r="BO3644" s="10"/>
      <c r="BP3644" s="10"/>
      <c r="BQ3644" s="10"/>
      <c r="BR3644" s="10"/>
      <c r="BU3644" s="66"/>
    </row>
    <row r="3645" spans="22:73" s="6" customFormat="1" x14ac:dyDescent="0.3">
      <c r="V3645" s="21"/>
      <c r="W3645" s="22"/>
      <c r="X3645" s="22"/>
      <c r="Y3645" s="22"/>
      <c r="Z3645" s="22"/>
      <c r="AA3645" s="22"/>
      <c r="AB3645" s="10"/>
      <c r="AC3645" s="10"/>
      <c r="AD3645" s="10"/>
      <c r="AE3645" s="10"/>
      <c r="AF3645" s="10"/>
      <c r="AG3645" s="10"/>
      <c r="AH3645" s="10"/>
      <c r="AI3645" s="10"/>
      <c r="AJ3645" s="10"/>
      <c r="AK3645" s="10"/>
      <c r="AL3645" s="10"/>
      <c r="AM3645" s="10"/>
      <c r="AN3645" s="10"/>
      <c r="AO3645" s="10"/>
      <c r="AP3645" s="10"/>
      <c r="AQ3645" s="10"/>
      <c r="AR3645" s="10"/>
      <c r="AS3645" s="10"/>
      <c r="AT3645" s="10"/>
      <c r="AU3645" s="10"/>
      <c r="AV3645" s="10"/>
      <c r="AW3645" s="10"/>
      <c r="AX3645" s="10"/>
      <c r="AY3645" s="10"/>
      <c r="AZ3645" s="10"/>
      <c r="BC3645" s="10"/>
      <c r="BD3645" s="10"/>
      <c r="BE3645" s="10"/>
      <c r="BF3645" s="10"/>
      <c r="BG3645" s="10"/>
      <c r="BH3645" s="10"/>
      <c r="BI3645" s="10"/>
      <c r="BL3645" s="10"/>
      <c r="BM3645" s="10"/>
      <c r="BN3645" s="10"/>
      <c r="BO3645" s="10"/>
      <c r="BP3645" s="10"/>
      <c r="BQ3645" s="10"/>
      <c r="BR3645" s="10"/>
      <c r="BU3645" s="66"/>
    </row>
    <row r="3646" spans="22:73" s="6" customFormat="1" x14ac:dyDescent="0.3">
      <c r="V3646" s="21"/>
      <c r="W3646" s="22"/>
      <c r="X3646" s="22"/>
      <c r="Y3646" s="22"/>
      <c r="Z3646" s="22"/>
      <c r="AA3646" s="22"/>
      <c r="AB3646" s="10"/>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AY3646" s="10"/>
      <c r="AZ3646" s="10"/>
      <c r="BC3646" s="10"/>
      <c r="BD3646" s="10"/>
      <c r="BE3646" s="10"/>
      <c r="BF3646" s="10"/>
      <c r="BG3646" s="10"/>
      <c r="BH3646" s="10"/>
      <c r="BI3646" s="10"/>
      <c r="BL3646" s="10"/>
      <c r="BM3646" s="10"/>
      <c r="BN3646" s="10"/>
      <c r="BO3646" s="10"/>
      <c r="BP3646" s="10"/>
      <c r="BQ3646" s="10"/>
      <c r="BR3646" s="10"/>
      <c r="BU3646" s="66"/>
    </row>
    <row r="3647" spans="22:73" s="6" customFormat="1" x14ac:dyDescent="0.3">
      <c r="V3647" s="21"/>
      <c r="W3647" s="22"/>
      <c r="X3647" s="22"/>
      <c r="Y3647" s="22"/>
      <c r="Z3647" s="22"/>
      <c r="AA3647" s="22"/>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AY3647" s="10"/>
      <c r="AZ3647" s="10"/>
      <c r="BC3647" s="10"/>
      <c r="BD3647" s="10"/>
      <c r="BE3647" s="10"/>
      <c r="BF3647" s="10"/>
      <c r="BG3647" s="10"/>
      <c r="BH3647" s="10"/>
      <c r="BI3647" s="10"/>
      <c r="BL3647" s="10"/>
      <c r="BM3647" s="10"/>
      <c r="BN3647" s="10"/>
      <c r="BO3647" s="10"/>
      <c r="BP3647" s="10"/>
      <c r="BQ3647" s="10"/>
      <c r="BR3647" s="10"/>
      <c r="BU3647" s="66"/>
    </row>
    <row r="3648" spans="22:73" s="6" customFormat="1" x14ac:dyDescent="0.3">
      <c r="V3648" s="21"/>
      <c r="W3648" s="22"/>
      <c r="X3648" s="22"/>
      <c r="Y3648" s="22"/>
      <c r="Z3648" s="22"/>
      <c r="AA3648" s="22"/>
      <c r="AB3648" s="10"/>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10"/>
      <c r="AY3648" s="10"/>
      <c r="AZ3648" s="10"/>
      <c r="BC3648" s="10"/>
      <c r="BD3648" s="10"/>
      <c r="BE3648" s="10"/>
      <c r="BF3648" s="10"/>
      <c r="BG3648" s="10"/>
      <c r="BH3648" s="10"/>
      <c r="BI3648" s="10"/>
      <c r="BL3648" s="10"/>
      <c r="BM3648" s="10"/>
      <c r="BN3648" s="10"/>
      <c r="BO3648" s="10"/>
      <c r="BP3648" s="10"/>
      <c r="BQ3648" s="10"/>
      <c r="BR3648" s="10"/>
      <c r="BU3648" s="66"/>
    </row>
    <row r="3649" spans="22:73" s="6" customFormat="1" x14ac:dyDescent="0.3">
      <c r="V3649" s="21"/>
      <c r="W3649" s="22"/>
      <c r="X3649" s="22"/>
      <c r="Y3649" s="22"/>
      <c r="Z3649" s="22"/>
      <c r="AA3649" s="22"/>
      <c r="AB3649" s="10"/>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AY3649" s="10"/>
      <c r="AZ3649" s="10"/>
      <c r="BC3649" s="10"/>
      <c r="BD3649" s="10"/>
      <c r="BE3649" s="10"/>
      <c r="BF3649" s="10"/>
      <c r="BG3649" s="10"/>
      <c r="BH3649" s="10"/>
      <c r="BI3649" s="10"/>
      <c r="BL3649" s="10"/>
      <c r="BM3649" s="10"/>
      <c r="BN3649" s="10"/>
      <c r="BO3649" s="10"/>
      <c r="BP3649" s="10"/>
      <c r="BQ3649" s="10"/>
      <c r="BR3649" s="10"/>
      <c r="BU3649" s="66"/>
    </row>
    <row r="3650" spans="22:73" s="6" customFormat="1" x14ac:dyDescent="0.3">
      <c r="V3650" s="21"/>
      <c r="W3650" s="22"/>
      <c r="X3650" s="22"/>
      <c r="Y3650" s="22"/>
      <c r="Z3650" s="22"/>
      <c r="AA3650" s="22"/>
      <c r="AB3650" s="10"/>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AY3650" s="10"/>
      <c r="AZ3650" s="10"/>
      <c r="BC3650" s="10"/>
      <c r="BD3650" s="10"/>
      <c r="BE3650" s="10"/>
      <c r="BF3650" s="10"/>
      <c r="BG3650" s="10"/>
      <c r="BH3650" s="10"/>
      <c r="BI3650" s="10"/>
      <c r="BL3650" s="10"/>
      <c r="BM3650" s="10"/>
      <c r="BN3650" s="10"/>
      <c r="BO3650" s="10"/>
      <c r="BP3650" s="10"/>
      <c r="BQ3650" s="10"/>
      <c r="BR3650" s="10"/>
      <c r="BU3650" s="66"/>
    </row>
    <row r="3651" spans="22:73" s="6" customFormat="1" x14ac:dyDescent="0.3">
      <c r="V3651" s="21"/>
      <c r="W3651" s="22"/>
      <c r="X3651" s="22"/>
      <c r="Y3651" s="22"/>
      <c r="Z3651" s="22"/>
      <c r="AA3651" s="22"/>
      <c r="AB3651" s="10"/>
      <c r="AC3651" s="10"/>
      <c r="AD3651" s="10"/>
      <c r="AE3651" s="10"/>
      <c r="AF3651" s="10"/>
      <c r="AG3651" s="10"/>
      <c r="AH3651" s="10"/>
      <c r="AI3651" s="10"/>
      <c r="AJ3651" s="10"/>
      <c r="AK3651" s="10"/>
      <c r="AL3651" s="10"/>
      <c r="AM3651" s="10"/>
      <c r="AN3651" s="10"/>
      <c r="AO3651" s="10"/>
      <c r="AP3651" s="10"/>
      <c r="AQ3651" s="10"/>
      <c r="AR3651" s="10"/>
      <c r="AS3651" s="10"/>
      <c r="AT3651" s="10"/>
      <c r="AU3651" s="10"/>
      <c r="AV3651" s="10"/>
      <c r="AW3651" s="10"/>
      <c r="AX3651" s="10"/>
      <c r="AY3651" s="10"/>
      <c r="AZ3651" s="10"/>
      <c r="BC3651" s="10"/>
      <c r="BD3651" s="10"/>
      <c r="BE3651" s="10"/>
      <c r="BF3651" s="10"/>
      <c r="BG3651" s="10"/>
      <c r="BH3651" s="10"/>
      <c r="BI3651" s="10"/>
      <c r="BL3651" s="10"/>
      <c r="BM3651" s="10"/>
      <c r="BN3651" s="10"/>
      <c r="BO3651" s="10"/>
      <c r="BP3651" s="10"/>
      <c r="BQ3651" s="10"/>
      <c r="BR3651" s="10"/>
      <c r="BU3651" s="66"/>
    </row>
    <row r="3652" spans="22:73" s="6" customFormat="1" x14ac:dyDescent="0.3">
      <c r="V3652" s="21"/>
      <c r="W3652" s="22"/>
      <c r="X3652" s="22"/>
      <c r="Y3652" s="22"/>
      <c r="Z3652" s="22"/>
      <c r="AA3652" s="22"/>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AY3652" s="10"/>
      <c r="AZ3652" s="10"/>
      <c r="BC3652" s="10"/>
      <c r="BD3652" s="10"/>
      <c r="BE3652" s="10"/>
      <c r="BF3652" s="10"/>
      <c r="BG3652" s="10"/>
      <c r="BH3652" s="10"/>
      <c r="BI3652" s="10"/>
      <c r="BL3652" s="10"/>
      <c r="BM3652" s="10"/>
      <c r="BN3652" s="10"/>
      <c r="BO3652" s="10"/>
      <c r="BP3652" s="10"/>
      <c r="BQ3652" s="10"/>
      <c r="BR3652" s="10"/>
      <c r="BU3652" s="66"/>
    </row>
    <row r="3653" spans="22:73" s="6" customFormat="1" x14ac:dyDescent="0.3">
      <c r="V3653" s="21"/>
      <c r="W3653" s="22"/>
      <c r="X3653" s="22"/>
      <c r="Y3653" s="22"/>
      <c r="Z3653" s="22"/>
      <c r="AA3653" s="22"/>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AY3653" s="10"/>
      <c r="AZ3653" s="10"/>
      <c r="BC3653" s="10"/>
      <c r="BD3653" s="10"/>
      <c r="BE3653" s="10"/>
      <c r="BF3653" s="10"/>
      <c r="BG3653" s="10"/>
      <c r="BH3653" s="10"/>
      <c r="BI3653" s="10"/>
      <c r="BL3653" s="10"/>
      <c r="BM3653" s="10"/>
      <c r="BN3653" s="10"/>
      <c r="BO3653" s="10"/>
      <c r="BP3653" s="10"/>
      <c r="BQ3653" s="10"/>
      <c r="BR3653" s="10"/>
      <c r="BU3653" s="66"/>
    </row>
    <row r="3654" spans="22:73" s="6" customFormat="1" x14ac:dyDescent="0.3">
      <c r="V3654" s="21"/>
      <c r="W3654" s="22"/>
      <c r="X3654" s="22"/>
      <c r="Y3654" s="22"/>
      <c r="Z3654" s="22"/>
      <c r="AA3654" s="22"/>
      <c r="AB3654" s="10"/>
      <c r="AC3654" s="10"/>
      <c r="AD3654" s="10"/>
      <c r="AE3654" s="10"/>
      <c r="AF3654" s="10"/>
      <c r="AG3654" s="10"/>
      <c r="AH3654" s="10"/>
      <c r="AI3654" s="10"/>
      <c r="AJ3654" s="10"/>
      <c r="AK3654" s="10"/>
      <c r="AL3654" s="10"/>
      <c r="AM3654" s="10"/>
      <c r="AN3654" s="10"/>
      <c r="AO3654" s="10"/>
      <c r="AP3654" s="10"/>
      <c r="AQ3654" s="10"/>
      <c r="AR3654" s="10"/>
      <c r="AS3654" s="10"/>
      <c r="AT3654" s="10"/>
      <c r="AU3654" s="10"/>
      <c r="AV3654" s="10"/>
      <c r="AW3654" s="10"/>
      <c r="AX3654" s="10"/>
      <c r="AY3654" s="10"/>
      <c r="AZ3654" s="10"/>
      <c r="BC3654" s="10"/>
      <c r="BD3654" s="10"/>
      <c r="BE3654" s="10"/>
      <c r="BF3654" s="10"/>
      <c r="BG3654" s="10"/>
      <c r="BH3654" s="10"/>
      <c r="BI3654" s="10"/>
      <c r="BL3654" s="10"/>
      <c r="BM3654" s="10"/>
      <c r="BN3654" s="10"/>
      <c r="BO3654" s="10"/>
      <c r="BP3654" s="10"/>
      <c r="BQ3654" s="10"/>
      <c r="BR3654" s="10"/>
      <c r="BU3654" s="66"/>
    </row>
    <row r="3655" spans="22:73" s="6" customFormat="1" x14ac:dyDescent="0.3">
      <c r="V3655" s="21"/>
      <c r="W3655" s="22"/>
      <c r="X3655" s="22"/>
      <c r="Y3655" s="22"/>
      <c r="Z3655" s="22"/>
      <c r="AA3655" s="22"/>
      <c r="AB3655" s="10"/>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10"/>
      <c r="AY3655" s="10"/>
      <c r="AZ3655" s="10"/>
      <c r="BC3655" s="10"/>
      <c r="BD3655" s="10"/>
      <c r="BE3655" s="10"/>
      <c r="BF3655" s="10"/>
      <c r="BG3655" s="10"/>
      <c r="BH3655" s="10"/>
      <c r="BI3655" s="10"/>
      <c r="BL3655" s="10"/>
      <c r="BM3655" s="10"/>
      <c r="BN3655" s="10"/>
      <c r="BO3655" s="10"/>
      <c r="BP3655" s="10"/>
      <c r="BQ3655" s="10"/>
      <c r="BR3655" s="10"/>
      <c r="BU3655" s="66"/>
    </row>
    <row r="3656" spans="22:73" s="6" customFormat="1" x14ac:dyDescent="0.3">
      <c r="V3656" s="21"/>
      <c r="W3656" s="22"/>
      <c r="X3656" s="22"/>
      <c r="Y3656" s="22"/>
      <c r="Z3656" s="22"/>
      <c r="AA3656" s="22"/>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AY3656" s="10"/>
      <c r="AZ3656" s="10"/>
      <c r="BC3656" s="10"/>
      <c r="BD3656" s="10"/>
      <c r="BE3656" s="10"/>
      <c r="BF3656" s="10"/>
      <c r="BG3656" s="10"/>
      <c r="BH3656" s="10"/>
      <c r="BI3656" s="10"/>
      <c r="BL3656" s="10"/>
      <c r="BM3656" s="10"/>
      <c r="BN3656" s="10"/>
      <c r="BO3656" s="10"/>
      <c r="BP3656" s="10"/>
      <c r="BQ3656" s="10"/>
      <c r="BR3656" s="10"/>
      <c r="BU3656" s="66"/>
    </row>
    <row r="3657" spans="22:73" s="6" customFormat="1" x14ac:dyDescent="0.3">
      <c r="V3657" s="21"/>
      <c r="W3657" s="22"/>
      <c r="X3657" s="22"/>
      <c r="Y3657" s="22"/>
      <c r="Z3657" s="22"/>
      <c r="AA3657" s="22"/>
      <c r="AB3657" s="10"/>
      <c r="AC3657" s="10"/>
      <c r="AD3657" s="10"/>
      <c r="AE3657" s="10"/>
      <c r="AF3657" s="10"/>
      <c r="AG3657" s="10"/>
      <c r="AH3657" s="10"/>
      <c r="AI3657" s="10"/>
      <c r="AJ3657" s="10"/>
      <c r="AK3657" s="10"/>
      <c r="AL3657" s="10"/>
      <c r="AM3657" s="10"/>
      <c r="AN3657" s="10"/>
      <c r="AO3657" s="10"/>
      <c r="AP3657" s="10"/>
      <c r="AQ3657" s="10"/>
      <c r="AR3657" s="10"/>
      <c r="AS3657" s="10"/>
      <c r="AT3657" s="10"/>
      <c r="AU3657" s="10"/>
      <c r="AV3657" s="10"/>
      <c r="AW3657" s="10"/>
      <c r="AX3657" s="10"/>
      <c r="AY3657" s="10"/>
      <c r="AZ3657" s="10"/>
      <c r="BC3657" s="10"/>
      <c r="BD3657" s="10"/>
      <c r="BE3657" s="10"/>
      <c r="BF3657" s="10"/>
      <c r="BG3657" s="10"/>
      <c r="BH3657" s="10"/>
      <c r="BI3657" s="10"/>
      <c r="BL3657" s="10"/>
      <c r="BM3657" s="10"/>
      <c r="BN3657" s="10"/>
      <c r="BO3657" s="10"/>
      <c r="BP3657" s="10"/>
      <c r="BQ3657" s="10"/>
      <c r="BR3657" s="10"/>
      <c r="BU3657" s="66"/>
    </row>
    <row r="3658" spans="22:73" s="6" customFormat="1" x14ac:dyDescent="0.3">
      <c r="V3658" s="21"/>
      <c r="W3658" s="22"/>
      <c r="X3658" s="22"/>
      <c r="Y3658" s="22"/>
      <c r="Z3658" s="22"/>
      <c r="AA3658" s="22"/>
      <c r="AB3658" s="10"/>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c r="AY3658" s="10"/>
      <c r="AZ3658" s="10"/>
      <c r="BC3658" s="10"/>
      <c r="BD3658" s="10"/>
      <c r="BE3658" s="10"/>
      <c r="BF3658" s="10"/>
      <c r="BG3658" s="10"/>
      <c r="BH3658" s="10"/>
      <c r="BI3658" s="10"/>
      <c r="BL3658" s="10"/>
      <c r="BM3658" s="10"/>
      <c r="BN3658" s="10"/>
      <c r="BO3658" s="10"/>
      <c r="BP3658" s="10"/>
      <c r="BQ3658" s="10"/>
      <c r="BR3658" s="10"/>
      <c r="BU3658" s="66"/>
    </row>
    <row r="3659" spans="22:73" s="6" customFormat="1" x14ac:dyDescent="0.3">
      <c r="V3659" s="21"/>
      <c r="W3659" s="22"/>
      <c r="X3659" s="22"/>
      <c r="Y3659" s="22"/>
      <c r="Z3659" s="22"/>
      <c r="AA3659" s="22"/>
      <c r="AB3659" s="10"/>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10"/>
      <c r="AY3659" s="10"/>
      <c r="AZ3659" s="10"/>
      <c r="BC3659" s="10"/>
      <c r="BD3659" s="10"/>
      <c r="BE3659" s="10"/>
      <c r="BF3659" s="10"/>
      <c r="BG3659" s="10"/>
      <c r="BH3659" s="10"/>
      <c r="BI3659" s="10"/>
      <c r="BL3659" s="10"/>
      <c r="BM3659" s="10"/>
      <c r="BN3659" s="10"/>
      <c r="BO3659" s="10"/>
      <c r="BP3659" s="10"/>
      <c r="BQ3659" s="10"/>
      <c r="BR3659" s="10"/>
      <c r="BU3659" s="66"/>
    </row>
    <row r="3660" spans="22:73" s="6" customFormat="1" x14ac:dyDescent="0.3">
      <c r="V3660" s="21"/>
      <c r="W3660" s="22"/>
      <c r="X3660" s="22"/>
      <c r="Y3660" s="22"/>
      <c r="Z3660" s="22"/>
      <c r="AA3660" s="22"/>
      <c r="AB3660" s="10"/>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c r="AY3660" s="10"/>
      <c r="AZ3660" s="10"/>
      <c r="BC3660" s="10"/>
      <c r="BD3660" s="10"/>
      <c r="BE3660" s="10"/>
      <c r="BF3660" s="10"/>
      <c r="BG3660" s="10"/>
      <c r="BH3660" s="10"/>
      <c r="BI3660" s="10"/>
      <c r="BL3660" s="10"/>
      <c r="BM3660" s="10"/>
      <c r="BN3660" s="10"/>
      <c r="BO3660" s="10"/>
      <c r="BP3660" s="10"/>
      <c r="BQ3660" s="10"/>
      <c r="BR3660" s="10"/>
      <c r="BU3660" s="66"/>
    </row>
    <row r="3661" spans="22:73" s="6" customFormat="1" x14ac:dyDescent="0.3">
      <c r="V3661" s="21"/>
      <c r="W3661" s="22"/>
      <c r="X3661" s="22"/>
      <c r="Y3661" s="22"/>
      <c r="Z3661" s="22"/>
      <c r="AA3661" s="22"/>
      <c r="AB3661" s="10"/>
      <c r="AC3661" s="10"/>
      <c r="AD3661" s="10"/>
      <c r="AE3661" s="10"/>
      <c r="AF3661" s="10"/>
      <c r="AG3661" s="10"/>
      <c r="AH3661" s="10"/>
      <c r="AI3661" s="10"/>
      <c r="AJ3661" s="10"/>
      <c r="AK3661" s="10"/>
      <c r="AL3661" s="10"/>
      <c r="AM3661" s="10"/>
      <c r="AN3661" s="10"/>
      <c r="AO3661" s="10"/>
      <c r="AP3661" s="10"/>
      <c r="AQ3661" s="10"/>
      <c r="AR3661" s="10"/>
      <c r="AS3661" s="10"/>
      <c r="AT3661" s="10"/>
      <c r="AU3661" s="10"/>
      <c r="AV3661" s="10"/>
      <c r="AW3661" s="10"/>
      <c r="AX3661" s="10"/>
      <c r="AY3661" s="10"/>
      <c r="AZ3661" s="10"/>
      <c r="BC3661" s="10"/>
      <c r="BD3661" s="10"/>
      <c r="BE3661" s="10"/>
      <c r="BF3661" s="10"/>
      <c r="BG3661" s="10"/>
      <c r="BH3661" s="10"/>
      <c r="BI3661" s="10"/>
      <c r="BL3661" s="10"/>
      <c r="BM3661" s="10"/>
      <c r="BN3661" s="10"/>
      <c r="BO3661" s="10"/>
      <c r="BP3661" s="10"/>
      <c r="BQ3661" s="10"/>
      <c r="BR3661" s="10"/>
      <c r="BU3661" s="66"/>
    </row>
    <row r="3662" spans="22:73" s="6" customFormat="1" x14ac:dyDescent="0.3">
      <c r="V3662" s="21"/>
      <c r="W3662" s="22"/>
      <c r="X3662" s="22"/>
      <c r="Y3662" s="22"/>
      <c r="Z3662" s="22"/>
      <c r="AA3662" s="22"/>
      <c r="AB3662" s="10"/>
      <c r="AC3662" s="10"/>
      <c r="AD3662" s="10"/>
      <c r="AE3662" s="10"/>
      <c r="AF3662" s="10"/>
      <c r="AG3662" s="10"/>
      <c r="AH3662" s="10"/>
      <c r="AI3662" s="10"/>
      <c r="AJ3662" s="10"/>
      <c r="AK3662" s="10"/>
      <c r="AL3662" s="10"/>
      <c r="AM3662" s="10"/>
      <c r="AN3662" s="10"/>
      <c r="AO3662" s="10"/>
      <c r="AP3662" s="10"/>
      <c r="AQ3662" s="10"/>
      <c r="AR3662" s="10"/>
      <c r="AS3662" s="10"/>
      <c r="AT3662" s="10"/>
      <c r="AU3662" s="10"/>
      <c r="AV3662" s="10"/>
      <c r="AW3662" s="10"/>
      <c r="AX3662" s="10"/>
      <c r="AY3662" s="10"/>
      <c r="AZ3662" s="10"/>
      <c r="BC3662" s="10"/>
      <c r="BD3662" s="10"/>
      <c r="BE3662" s="10"/>
      <c r="BF3662" s="10"/>
      <c r="BG3662" s="10"/>
      <c r="BH3662" s="10"/>
      <c r="BI3662" s="10"/>
      <c r="BL3662" s="10"/>
      <c r="BM3662" s="10"/>
      <c r="BN3662" s="10"/>
      <c r="BO3662" s="10"/>
      <c r="BP3662" s="10"/>
      <c r="BQ3662" s="10"/>
      <c r="BR3662" s="10"/>
      <c r="BU3662" s="66"/>
    </row>
    <row r="3663" spans="22:73" s="6" customFormat="1" x14ac:dyDescent="0.3">
      <c r="V3663" s="21"/>
      <c r="W3663" s="22"/>
      <c r="X3663" s="22"/>
      <c r="Y3663" s="22"/>
      <c r="Z3663" s="22"/>
      <c r="AA3663" s="22"/>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AY3663" s="10"/>
      <c r="AZ3663" s="10"/>
      <c r="BC3663" s="10"/>
      <c r="BD3663" s="10"/>
      <c r="BE3663" s="10"/>
      <c r="BF3663" s="10"/>
      <c r="BG3663" s="10"/>
      <c r="BH3663" s="10"/>
      <c r="BI3663" s="10"/>
      <c r="BL3663" s="10"/>
      <c r="BM3663" s="10"/>
      <c r="BN3663" s="10"/>
      <c r="BO3663" s="10"/>
      <c r="BP3663" s="10"/>
      <c r="BQ3663" s="10"/>
      <c r="BR3663" s="10"/>
      <c r="BU3663" s="66"/>
    </row>
    <row r="3664" spans="22:73" s="6" customFormat="1" x14ac:dyDescent="0.3">
      <c r="V3664" s="21"/>
      <c r="W3664" s="22"/>
      <c r="X3664" s="22"/>
      <c r="Y3664" s="22"/>
      <c r="Z3664" s="22"/>
      <c r="AA3664" s="22"/>
      <c r="AB3664" s="10"/>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10"/>
      <c r="AY3664" s="10"/>
      <c r="AZ3664" s="10"/>
      <c r="BC3664" s="10"/>
      <c r="BD3664" s="10"/>
      <c r="BE3664" s="10"/>
      <c r="BF3664" s="10"/>
      <c r="BG3664" s="10"/>
      <c r="BH3664" s="10"/>
      <c r="BI3664" s="10"/>
      <c r="BL3664" s="10"/>
      <c r="BM3664" s="10"/>
      <c r="BN3664" s="10"/>
      <c r="BO3664" s="10"/>
      <c r="BP3664" s="10"/>
      <c r="BQ3664" s="10"/>
      <c r="BR3664" s="10"/>
      <c r="BU3664" s="66"/>
    </row>
    <row r="3665" spans="22:73" s="6" customFormat="1" x14ac:dyDescent="0.3">
      <c r="V3665" s="21"/>
      <c r="W3665" s="22"/>
      <c r="X3665" s="22"/>
      <c r="Y3665" s="22"/>
      <c r="Z3665" s="22"/>
      <c r="AA3665" s="22"/>
      <c r="AB3665" s="10"/>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c r="AY3665" s="10"/>
      <c r="AZ3665" s="10"/>
      <c r="BC3665" s="10"/>
      <c r="BD3665" s="10"/>
      <c r="BE3665" s="10"/>
      <c r="BF3665" s="10"/>
      <c r="BG3665" s="10"/>
      <c r="BH3665" s="10"/>
      <c r="BI3665" s="10"/>
      <c r="BL3665" s="10"/>
      <c r="BM3665" s="10"/>
      <c r="BN3665" s="10"/>
      <c r="BO3665" s="10"/>
      <c r="BP3665" s="10"/>
      <c r="BQ3665" s="10"/>
      <c r="BR3665" s="10"/>
      <c r="BU3665" s="66"/>
    </row>
    <row r="3666" spans="22:73" s="6" customFormat="1" x14ac:dyDescent="0.3">
      <c r="V3666" s="21"/>
      <c r="W3666" s="22"/>
      <c r="X3666" s="22"/>
      <c r="Y3666" s="22"/>
      <c r="Z3666" s="22"/>
      <c r="AA3666" s="22"/>
      <c r="AB3666" s="10"/>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10"/>
      <c r="AY3666" s="10"/>
      <c r="AZ3666" s="10"/>
      <c r="BC3666" s="10"/>
      <c r="BD3666" s="10"/>
      <c r="BE3666" s="10"/>
      <c r="BF3666" s="10"/>
      <c r="BG3666" s="10"/>
      <c r="BH3666" s="10"/>
      <c r="BI3666" s="10"/>
      <c r="BL3666" s="10"/>
      <c r="BM3666" s="10"/>
      <c r="BN3666" s="10"/>
      <c r="BO3666" s="10"/>
      <c r="BP3666" s="10"/>
      <c r="BQ3666" s="10"/>
      <c r="BR3666" s="10"/>
      <c r="BU3666" s="66"/>
    </row>
    <row r="3667" spans="22:73" s="6" customFormat="1" x14ac:dyDescent="0.3">
      <c r="V3667" s="21"/>
      <c r="W3667" s="22"/>
      <c r="X3667" s="22"/>
      <c r="Y3667" s="22"/>
      <c r="Z3667" s="22"/>
      <c r="AA3667" s="22"/>
      <c r="AB3667" s="10"/>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c r="AY3667" s="10"/>
      <c r="AZ3667" s="10"/>
      <c r="BC3667" s="10"/>
      <c r="BD3667" s="10"/>
      <c r="BE3667" s="10"/>
      <c r="BF3667" s="10"/>
      <c r="BG3667" s="10"/>
      <c r="BH3667" s="10"/>
      <c r="BI3667" s="10"/>
      <c r="BL3667" s="10"/>
      <c r="BM3667" s="10"/>
      <c r="BN3667" s="10"/>
      <c r="BO3667" s="10"/>
      <c r="BP3667" s="10"/>
      <c r="BQ3667" s="10"/>
      <c r="BR3667" s="10"/>
      <c r="BU3667" s="66"/>
    </row>
    <row r="3668" spans="22:73" s="6" customFormat="1" x14ac:dyDescent="0.3">
      <c r="V3668" s="21"/>
      <c r="W3668" s="22"/>
      <c r="X3668" s="22"/>
      <c r="Y3668" s="22"/>
      <c r="Z3668" s="22"/>
      <c r="AA3668" s="22"/>
      <c r="AB3668" s="10"/>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10"/>
      <c r="AY3668" s="10"/>
      <c r="AZ3668" s="10"/>
      <c r="BC3668" s="10"/>
      <c r="BD3668" s="10"/>
      <c r="BE3668" s="10"/>
      <c r="BF3668" s="10"/>
      <c r="BG3668" s="10"/>
      <c r="BH3668" s="10"/>
      <c r="BI3668" s="10"/>
      <c r="BL3668" s="10"/>
      <c r="BM3668" s="10"/>
      <c r="BN3668" s="10"/>
      <c r="BO3668" s="10"/>
      <c r="BP3668" s="10"/>
      <c r="BQ3668" s="10"/>
      <c r="BR3668" s="10"/>
      <c r="BU3668" s="66"/>
    </row>
    <row r="3669" spans="22:73" s="6" customFormat="1" x14ac:dyDescent="0.3">
      <c r="V3669" s="21"/>
      <c r="W3669" s="22"/>
      <c r="X3669" s="22"/>
      <c r="Y3669" s="22"/>
      <c r="Z3669" s="22"/>
      <c r="AA3669" s="22"/>
      <c r="AB3669" s="10"/>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10"/>
      <c r="AY3669" s="10"/>
      <c r="AZ3669" s="10"/>
      <c r="BC3669" s="10"/>
      <c r="BD3669" s="10"/>
      <c r="BE3669" s="10"/>
      <c r="BF3669" s="10"/>
      <c r="BG3669" s="10"/>
      <c r="BH3669" s="10"/>
      <c r="BI3669" s="10"/>
      <c r="BL3669" s="10"/>
      <c r="BM3669" s="10"/>
      <c r="BN3669" s="10"/>
      <c r="BO3669" s="10"/>
      <c r="BP3669" s="10"/>
      <c r="BQ3669" s="10"/>
      <c r="BR3669" s="10"/>
      <c r="BU3669" s="66"/>
    </row>
    <row r="3670" spans="22:73" s="6" customFormat="1" x14ac:dyDescent="0.3">
      <c r="V3670" s="21"/>
      <c r="W3670" s="22"/>
      <c r="X3670" s="22"/>
      <c r="Y3670" s="22"/>
      <c r="Z3670" s="22"/>
      <c r="AA3670" s="22"/>
      <c r="AB3670" s="10"/>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AY3670" s="10"/>
      <c r="AZ3670" s="10"/>
      <c r="BC3670" s="10"/>
      <c r="BD3670" s="10"/>
      <c r="BE3670" s="10"/>
      <c r="BF3670" s="10"/>
      <c r="BG3670" s="10"/>
      <c r="BH3670" s="10"/>
      <c r="BI3670" s="10"/>
      <c r="BL3670" s="10"/>
      <c r="BM3670" s="10"/>
      <c r="BN3670" s="10"/>
      <c r="BO3670" s="10"/>
      <c r="BP3670" s="10"/>
      <c r="BQ3670" s="10"/>
      <c r="BR3670" s="10"/>
      <c r="BU3670" s="66"/>
    </row>
    <row r="3671" spans="22:73" s="6" customFormat="1" x14ac:dyDescent="0.3">
      <c r="V3671" s="21"/>
      <c r="W3671" s="22"/>
      <c r="X3671" s="22"/>
      <c r="Y3671" s="22"/>
      <c r="Z3671" s="22"/>
      <c r="AA3671" s="22"/>
      <c r="AB3671" s="10"/>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AY3671" s="10"/>
      <c r="AZ3671" s="10"/>
      <c r="BC3671" s="10"/>
      <c r="BD3671" s="10"/>
      <c r="BE3671" s="10"/>
      <c r="BF3671" s="10"/>
      <c r="BG3671" s="10"/>
      <c r="BH3671" s="10"/>
      <c r="BI3671" s="10"/>
      <c r="BL3671" s="10"/>
      <c r="BM3671" s="10"/>
      <c r="BN3671" s="10"/>
      <c r="BO3671" s="10"/>
      <c r="BP3671" s="10"/>
      <c r="BQ3671" s="10"/>
      <c r="BR3671" s="10"/>
      <c r="BU3671" s="66"/>
    </row>
    <row r="3672" spans="22:73" s="6" customFormat="1" x14ac:dyDescent="0.3">
      <c r="V3672" s="21"/>
      <c r="W3672" s="22"/>
      <c r="X3672" s="22"/>
      <c r="Y3672" s="22"/>
      <c r="Z3672" s="22"/>
      <c r="AA3672" s="22"/>
      <c r="AB3672" s="10"/>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c r="AY3672" s="10"/>
      <c r="AZ3672" s="10"/>
      <c r="BC3672" s="10"/>
      <c r="BD3672" s="10"/>
      <c r="BE3672" s="10"/>
      <c r="BF3672" s="10"/>
      <c r="BG3672" s="10"/>
      <c r="BH3672" s="10"/>
      <c r="BI3672" s="10"/>
      <c r="BL3672" s="10"/>
      <c r="BM3672" s="10"/>
      <c r="BN3672" s="10"/>
      <c r="BO3672" s="10"/>
      <c r="BP3672" s="10"/>
      <c r="BQ3672" s="10"/>
      <c r="BR3672" s="10"/>
      <c r="BU3672" s="66"/>
    </row>
    <row r="3673" spans="22:73" s="6" customFormat="1" x14ac:dyDescent="0.3">
      <c r="V3673" s="21"/>
      <c r="W3673" s="22"/>
      <c r="X3673" s="22"/>
      <c r="Y3673" s="22"/>
      <c r="Z3673" s="22"/>
      <c r="AA3673" s="22"/>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c r="AY3673" s="10"/>
      <c r="AZ3673" s="10"/>
      <c r="BC3673" s="10"/>
      <c r="BD3673" s="10"/>
      <c r="BE3673" s="10"/>
      <c r="BF3673" s="10"/>
      <c r="BG3673" s="10"/>
      <c r="BH3673" s="10"/>
      <c r="BI3673" s="10"/>
      <c r="BL3673" s="10"/>
      <c r="BM3673" s="10"/>
      <c r="BN3673" s="10"/>
      <c r="BO3673" s="10"/>
      <c r="BP3673" s="10"/>
      <c r="BQ3673" s="10"/>
      <c r="BR3673" s="10"/>
      <c r="BU3673" s="66"/>
    </row>
    <row r="3674" spans="22:73" s="6" customFormat="1" x14ac:dyDescent="0.3">
      <c r="V3674" s="21"/>
      <c r="W3674" s="22"/>
      <c r="X3674" s="22"/>
      <c r="Y3674" s="22"/>
      <c r="Z3674" s="22"/>
      <c r="AA3674" s="22"/>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10"/>
      <c r="AY3674" s="10"/>
      <c r="AZ3674" s="10"/>
      <c r="BC3674" s="10"/>
      <c r="BD3674" s="10"/>
      <c r="BE3674" s="10"/>
      <c r="BF3674" s="10"/>
      <c r="BG3674" s="10"/>
      <c r="BH3674" s="10"/>
      <c r="BI3674" s="10"/>
      <c r="BL3674" s="10"/>
      <c r="BM3674" s="10"/>
      <c r="BN3674" s="10"/>
      <c r="BO3674" s="10"/>
      <c r="BP3674" s="10"/>
      <c r="BQ3674" s="10"/>
      <c r="BR3674" s="10"/>
      <c r="BU3674" s="66"/>
    </row>
    <row r="3675" spans="22:73" s="6" customFormat="1" x14ac:dyDescent="0.3">
      <c r="V3675" s="21"/>
      <c r="W3675" s="22"/>
      <c r="X3675" s="22"/>
      <c r="Y3675" s="22"/>
      <c r="Z3675" s="22"/>
      <c r="AA3675" s="22"/>
      <c r="AB3675" s="10"/>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c r="AY3675" s="10"/>
      <c r="AZ3675" s="10"/>
      <c r="BC3675" s="10"/>
      <c r="BD3675" s="10"/>
      <c r="BE3675" s="10"/>
      <c r="BF3675" s="10"/>
      <c r="BG3675" s="10"/>
      <c r="BH3675" s="10"/>
      <c r="BI3675" s="10"/>
      <c r="BL3675" s="10"/>
      <c r="BM3675" s="10"/>
      <c r="BN3675" s="10"/>
      <c r="BO3675" s="10"/>
      <c r="BP3675" s="10"/>
      <c r="BQ3675" s="10"/>
      <c r="BR3675" s="10"/>
      <c r="BU3675" s="66"/>
    </row>
    <row r="3676" spans="22:73" s="6" customFormat="1" x14ac:dyDescent="0.3">
      <c r="V3676" s="21"/>
      <c r="W3676" s="22"/>
      <c r="X3676" s="22"/>
      <c r="Y3676" s="22"/>
      <c r="Z3676" s="22"/>
      <c r="AA3676" s="22"/>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AY3676" s="10"/>
      <c r="AZ3676" s="10"/>
      <c r="BC3676" s="10"/>
      <c r="BD3676" s="10"/>
      <c r="BE3676" s="10"/>
      <c r="BF3676" s="10"/>
      <c r="BG3676" s="10"/>
      <c r="BH3676" s="10"/>
      <c r="BI3676" s="10"/>
      <c r="BL3676" s="10"/>
      <c r="BM3676" s="10"/>
      <c r="BN3676" s="10"/>
      <c r="BO3676" s="10"/>
      <c r="BP3676" s="10"/>
      <c r="BQ3676" s="10"/>
      <c r="BR3676" s="10"/>
      <c r="BU3676" s="66"/>
    </row>
    <row r="3677" spans="22:73" s="6" customFormat="1" x14ac:dyDescent="0.3">
      <c r="V3677" s="21"/>
      <c r="W3677" s="22"/>
      <c r="X3677" s="22"/>
      <c r="Y3677" s="22"/>
      <c r="Z3677" s="22"/>
      <c r="AA3677" s="22"/>
      <c r="AB3677" s="10"/>
      <c r="AC3677" s="10"/>
      <c r="AD3677" s="10"/>
      <c r="AE3677" s="10"/>
      <c r="AF3677" s="10"/>
      <c r="AG3677" s="10"/>
      <c r="AH3677" s="10"/>
      <c r="AI3677" s="10"/>
      <c r="AJ3677" s="10"/>
      <c r="AK3677" s="10"/>
      <c r="AL3677" s="10"/>
      <c r="AM3677" s="10"/>
      <c r="AN3677" s="10"/>
      <c r="AO3677" s="10"/>
      <c r="AP3677" s="10"/>
      <c r="AQ3677" s="10"/>
      <c r="AR3677" s="10"/>
      <c r="AS3677" s="10"/>
      <c r="AT3677" s="10"/>
      <c r="AU3677" s="10"/>
      <c r="AV3677" s="10"/>
      <c r="AW3677" s="10"/>
      <c r="AX3677" s="10"/>
      <c r="AY3677" s="10"/>
      <c r="AZ3677" s="10"/>
      <c r="BC3677" s="10"/>
      <c r="BD3677" s="10"/>
      <c r="BE3677" s="10"/>
      <c r="BF3677" s="10"/>
      <c r="BG3677" s="10"/>
      <c r="BH3677" s="10"/>
      <c r="BI3677" s="10"/>
      <c r="BL3677" s="10"/>
      <c r="BM3677" s="10"/>
      <c r="BN3677" s="10"/>
      <c r="BO3677" s="10"/>
      <c r="BP3677" s="10"/>
      <c r="BQ3677" s="10"/>
      <c r="BR3677" s="10"/>
      <c r="BU3677" s="66"/>
    </row>
    <row r="3678" spans="22:73" s="6" customFormat="1" x14ac:dyDescent="0.3">
      <c r="V3678" s="21"/>
      <c r="W3678" s="22"/>
      <c r="X3678" s="22"/>
      <c r="Y3678" s="22"/>
      <c r="Z3678" s="22"/>
      <c r="AA3678" s="22"/>
      <c r="AB3678" s="10"/>
      <c r="AC3678" s="10"/>
      <c r="AD3678" s="10"/>
      <c r="AE3678" s="10"/>
      <c r="AF3678" s="10"/>
      <c r="AG3678" s="10"/>
      <c r="AH3678" s="10"/>
      <c r="AI3678" s="10"/>
      <c r="AJ3678" s="10"/>
      <c r="AK3678" s="10"/>
      <c r="AL3678" s="10"/>
      <c r="AM3678" s="10"/>
      <c r="AN3678" s="10"/>
      <c r="AO3678" s="10"/>
      <c r="AP3678" s="10"/>
      <c r="AQ3678" s="10"/>
      <c r="AR3678" s="10"/>
      <c r="AS3678" s="10"/>
      <c r="AT3678" s="10"/>
      <c r="AU3678" s="10"/>
      <c r="AV3678" s="10"/>
      <c r="AW3678" s="10"/>
      <c r="AX3678" s="10"/>
      <c r="AY3678" s="10"/>
      <c r="AZ3678" s="10"/>
      <c r="BC3678" s="10"/>
      <c r="BD3678" s="10"/>
      <c r="BE3678" s="10"/>
      <c r="BF3678" s="10"/>
      <c r="BG3678" s="10"/>
      <c r="BH3678" s="10"/>
      <c r="BI3678" s="10"/>
      <c r="BL3678" s="10"/>
      <c r="BM3678" s="10"/>
      <c r="BN3678" s="10"/>
      <c r="BO3678" s="10"/>
      <c r="BP3678" s="10"/>
      <c r="BQ3678" s="10"/>
      <c r="BR3678" s="10"/>
      <c r="BU3678" s="66"/>
    </row>
    <row r="3679" spans="22:73" s="6" customFormat="1" x14ac:dyDescent="0.3">
      <c r="V3679" s="21"/>
      <c r="W3679" s="22"/>
      <c r="X3679" s="22"/>
      <c r="Y3679" s="22"/>
      <c r="Z3679" s="22"/>
      <c r="AA3679" s="22"/>
      <c r="AB3679" s="10"/>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AY3679" s="10"/>
      <c r="AZ3679" s="10"/>
      <c r="BC3679" s="10"/>
      <c r="BD3679" s="10"/>
      <c r="BE3679" s="10"/>
      <c r="BF3679" s="10"/>
      <c r="BG3679" s="10"/>
      <c r="BH3679" s="10"/>
      <c r="BI3679" s="10"/>
      <c r="BL3679" s="10"/>
      <c r="BM3679" s="10"/>
      <c r="BN3679" s="10"/>
      <c r="BO3679" s="10"/>
      <c r="BP3679" s="10"/>
      <c r="BQ3679" s="10"/>
      <c r="BR3679" s="10"/>
      <c r="BU3679" s="66"/>
    </row>
    <row r="3680" spans="22:73" s="6" customFormat="1" x14ac:dyDescent="0.3">
      <c r="V3680" s="21"/>
      <c r="W3680" s="22"/>
      <c r="X3680" s="22"/>
      <c r="Y3680" s="22"/>
      <c r="Z3680" s="22"/>
      <c r="AA3680" s="22"/>
      <c r="AB3680" s="10"/>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AY3680" s="10"/>
      <c r="AZ3680" s="10"/>
      <c r="BC3680" s="10"/>
      <c r="BD3680" s="10"/>
      <c r="BE3680" s="10"/>
      <c r="BF3680" s="10"/>
      <c r="BG3680" s="10"/>
      <c r="BH3680" s="10"/>
      <c r="BI3680" s="10"/>
      <c r="BL3680" s="10"/>
      <c r="BM3680" s="10"/>
      <c r="BN3680" s="10"/>
      <c r="BO3680" s="10"/>
      <c r="BP3680" s="10"/>
      <c r="BQ3680" s="10"/>
      <c r="BR3680" s="10"/>
      <c r="BU3680" s="66"/>
    </row>
    <row r="3681" spans="22:73" s="6" customFormat="1" x14ac:dyDescent="0.3">
      <c r="V3681" s="21"/>
      <c r="W3681" s="22"/>
      <c r="X3681" s="22"/>
      <c r="Y3681" s="22"/>
      <c r="Z3681" s="22"/>
      <c r="AA3681" s="22"/>
      <c r="AB3681" s="10"/>
      <c r="AC3681" s="10"/>
      <c r="AD3681" s="10"/>
      <c r="AE3681" s="10"/>
      <c r="AF3681" s="10"/>
      <c r="AG3681" s="10"/>
      <c r="AH3681" s="10"/>
      <c r="AI3681" s="10"/>
      <c r="AJ3681" s="10"/>
      <c r="AK3681" s="10"/>
      <c r="AL3681" s="10"/>
      <c r="AM3681" s="10"/>
      <c r="AN3681" s="10"/>
      <c r="AO3681" s="10"/>
      <c r="AP3681" s="10"/>
      <c r="AQ3681" s="10"/>
      <c r="AR3681" s="10"/>
      <c r="AS3681" s="10"/>
      <c r="AT3681" s="10"/>
      <c r="AU3681" s="10"/>
      <c r="AV3681" s="10"/>
      <c r="AW3681" s="10"/>
      <c r="AX3681" s="10"/>
      <c r="AY3681" s="10"/>
      <c r="AZ3681" s="10"/>
      <c r="BC3681" s="10"/>
      <c r="BD3681" s="10"/>
      <c r="BE3681" s="10"/>
      <c r="BF3681" s="10"/>
      <c r="BG3681" s="10"/>
      <c r="BH3681" s="10"/>
      <c r="BI3681" s="10"/>
      <c r="BL3681" s="10"/>
      <c r="BM3681" s="10"/>
      <c r="BN3681" s="10"/>
      <c r="BO3681" s="10"/>
      <c r="BP3681" s="10"/>
      <c r="BQ3681" s="10"/>
      <c r="BR3681" s="10"/>
      <c r="BU3681" s="66"/>
    </row>
    <row r="3682" spans="22:73" s="6" customFormat="1" x14ac:dyDescent="0.3">
      <c r="V3682" s="21"/>
      <c r="W3682" s="22"/>
      <c r="X3682" s="22"/>
      <c r="Y3682" s="22"/>
      <c r="Z3682" s="22"/>
      <c r="AA3682" s="22"/>
      <c r="AB3682" s="10"/>
      <c r="AC3682" s="10"/>
      <c r="AD3682" s="10"/>
      <c r="AE3682" s="10"/>
      <c r="AF3682" s="10"/>
      <c r="AG3682" s="10"/>
      <c r="AH3682" s="10"/>
      <c r="AI3682" s="10"/>
      <c r="AJ3682" s="10"/>
      <c r="AK3682" s="10"/>
      <c r="AL3682" s="10"/>
      <c r="AM3682" s="10"/>
      <c r="AN3682" s="10"/>
      <c r="AO3682" s="10"/>
      <c r="AP3682" s="10"/>
      <c r="AQ3682" s="10"/>
      <c r="AR3682" s="10"/>
      <c r="AS3682" s="10"/>
      <c r="AT3682" s="10"/>
      <c r="AU3682" s="10"/>
      <c r="AV3682" s="10"/>
      <c r="AW3682" s="10"/>
      <c r="AX3682" s="10"/>
      <c r="AY3682" s="10"/>
      <c r="AZ3682" s="10"/>
      <c r="BC3682" s="10"/>
      <c r="BD3682" s="10"/>
      <c r="BE3682" s="10"/>
      <c r="BF3682" s="10"/>
      <c r="BG3682" s="10"/>
      <c r="BH3682" s="10"/>
      <c r="BI3682" s="10"/>
      <c r="BL3682" s="10"/>
      <c r="BM3682" s="10"/>
      <c r="BN3682" s="10"/>
      <c r="BO3682" s="10"/>
      <c r="BP3682" s="10"/>
      <c r="BQ3682" s="10"/>
      <c r="BR3682" s="10"/>
      <c r="BU3682" s="66"/>
    </row>
    <row r="3683" spans="22:73" s="6" customFormat="1" x14ac:dyDescent="0.3">
      <c r="V3683" s="21"/>
      <c r="W3683" s="22"/>
      <c r="X3683" s="22"/>
      <c r="Y3683" s="22"/>
      <c r="Z3683" s="22"/>
      <c r="AA3683" s="22"/>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AY3683" s="10"/>
      <c r="AZ3683" s="10"/>
      <c r="BC3683" s="10"/>
      <c r="BD3683" s="10"/>
      <c r="BE3683" s="10"/>
      <c r="BF3683" s="10"/>
      <c r="BG3683" s="10"/>
      <c r="BH3683" s="10"/>
      <c r="BI3683" s="10"/>
      <c r="BL3683" s="10"/>
      <c r="BM3683" s="10"/>
      <c r="BN3683" s="10"/>
      <c r="BO3683" s="10"/>
      <c r="BP3683" s="10"/>
      <c r="BQ3683" s="10"/>
      <c r="BR3683" s="10"/>
      <c r="BU3683" s="66"/>
    </row>
    <row r="3684" spans="22:73" s="6" customFormat="1" x14ac:dyDescent="0.3">
      <c r="V3684" s="21"/>
      <c r="W3684" s="22"/>
      <c r="X3684" s="22"/>
      <c r="Y3684" s="22"/>
      <c r="Z3684" s="22"/>
      <c r="AA3684" s="22"/>
      <c r="AB3684" s="10"/>
      <c r="AC3684" s="10"/>
      <c r="AD3684" s="10"/>
      <c r="AE3684" s="10"/>
      <c r="AF3684" s="10"/>
      <c r="AG3684" s="10"/>
      <c r="AH3684" s="10"/>
      <c r="AI3684" s="10"/>
      <c r="AJ3684" s="10"/>
      <c r="AK3684" s="10"/>
      <c r="AL3684" s="10"/>
      <c r="AM3684" s="10"/>
      <c r="AN3684" s="10"/>
      <c r="AO3684" s="10"/>
      <c r="AP3684" s="10"/>
      <c r="AQ3684" s="10"/>
      <c r="AR3684" s="10"/>
      <c r="AS3684" s="10"/>
      <c r="AT3684" s="10"/>
      <c r="AU3684" s="10"/>
      <c r="AV3684" s="10"/>
      <c r="AW3684" s="10"/>
      <c r="AX3684" s="10"/>
      <c r="AY3684" s="10"/>
      <c r="AZ3684" s="10"/>
      <c r="BC3684" s="10"/>
      <c r="BD3684" s="10"/>
      <c r="BE3684" s="10"/>
      <c r="BF3684" s="10"/>
      <c r="BG3684" s="10"/>
      <c r="BH3684" s="10"/>
      <c r="BI3684" s="10"/>
      <c r="BL3684" s="10"/>
      <c r="BM3684" s="10"/>
      <c r="BN3684" s="10"/>
      <c r="BO3684" s="10"/>
      <c r="BP3684" s="10"/>
      <c r="BQ3684" s="10"/>
      <c r="BR3684" s="10"/>
      <c r="BU3684" s="66"/>
    </row>
    <row r="3685" spans="22:73" s="6" customFormat="1" x14ac:dyDescent="0.3">
      <c r="V3685" s="21"/>
      <c r="W3685" s="22"/>
      <c r="X3685" s="22"/>
      <c r="Y3685" s="22"/>
      <c r="Z3685" s="22"/>
      <c r="AA3685" s="22"/>
      <c r="AB3685" s="10"/>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c r="AY3685" s="10"/>
      <c r="AZ3685" s="10"/>
      <c r="BC3685" s="10"/>
      <c r="BD3685" s="10"/>
      <c r="BE3685" s="10"/>
      <c r="BF3685" s="10"/>
      <c r="BG3685" s="10"/>
      <c r="BH3685" s="10"/>
      <c r="BI3685" s="10"/>
      <c r="BL3685" s="10"/>
      <c r="BM3685" s="10"/>
      <c r="BN3685" s="10"/>
      <c r="BO3685" s="10"/>
      <c r="BP3685" s="10"/>
      <c r="BQ3685" s="10"/>
      <c r="BR3685" s="10"/>
      <c r="BU3685" s="66"/>
    </row>
    <row r="3686" spans="22:73" s="6" customFormat="1" x14ac:dyDescent="0.3">
      <c r="V3686" s="21"/>
      <c r="W3686" s="22"/>
      <c r="X3686" s="22"/>
      <c r="Y3686" s="22"/>
      <c r="Z3686" s="22"/>
      <c r="AA3686" s="22"/>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AY3686" s="10"/>
      <c r="AZ3686" s="10"/>
      <c r="BC3686" s="10"/>
      <c r="BD3686" s="10"/>
      <c r="BE3686" s="10"/>
      <c r="BF3686" s="10"/>
      <c r="BG3686" s="10"/>
      <c r="BH3686" s="10"/>
      <c r="BI3686" s="10"/>
      <c r="BL3686" s="10"/>
      <c r="BM3686" s="10"/>
      <c r="BN3686" s="10"/>
      <c r="BO3686" s="10"/>
      <c r="BP3686" s="10"/>
      <c r="BQ3686" s="10"/>
      <c r="BR3686" s="10"/>
      <c r="BU3686" s="66"/>
    </row>
    <row r="3687" spans="22:73" s="6" customFormat="1" x14ac:dyDescent="0.3">
      <c r="V3687" s="21"/>
      <c r="W3687" s="22"/>
      <c r="X3687" s="22"/>
      <c r="Y3687" s="22"/>
      <c r="Z3687" s="22"/>
      <c r="AA3687" s="22"/>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AY3687" s="10"/>
      <c r="AZ3687" s="10"/>
      <c r="BC3687" s="10"/>
      <c r="BD3687" s="10"/>
      <c r="BE3687" s="10"/>
      <c r="BF3687" s="10"/>
      <c r="BG3687" s="10"/>
      <c r="BH3687" s="10"/>
      <c r="BI3687" s="10"/>
      <c r="BL3687" s="10"/>
      <c r="BM3687" s="10"/>
      <c r="BN3687" s="10"/>
      <c r="BO3687" s="10"/>
      <c r="BP3687" s="10"/>
      <c r="BQ3687" s="10"/>
      <c r="BR3687" s="10"/>
      <c r="BU3687" s="66"/>
    </row>
    <row r="3688" spans="22:73" s="6" customFormat="1" x14ac:dyDescent="0.3">
      <c r="V3688" s="21"/>
      <c r="W3688" s="22"/>
      <c r="X3688" s="22"/>
      <c r="Y3688" s="22"/>
      <c r="Z3688" s="22"/>
      <c r="AA3688" s="22"/>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AY3688" s="10"/>
      <c r="AZ3688" s="10"/>
      <c r="BC3688" s="10"/>
      <c r="BD3688" s="10"/>
      <c r="BE3688" s="10"/>
      <c r="BF3688" s="10"/>
      <c r="BG3688" s="10"/>
      <c r="BH3688" s="10"/>
      <c r="BI3688" s="10"/>
      <c r="BL3688" s="10"/>
      <c r="BM3688" s="10"/>
      <c r="BN3688" s="10"/>
      <c r="BO3688" s="10"/>
      <c r="BP3688" s="10"/>
      <c r="BQ3688" s="10"/>
      <c r="BR3688" s="10"/>
      <c r="BU3688" s="66"/>
    </row>
    <row r="3689" spans="22:73" s="6" customFormat="1" x14ac:dyDescent="0.3">
      <c r="V3689" s="21"/>
      <c r="W3689" s="22"/>
      <c r="X3689" s="22"/>
      <c r="Y3689" s="22"/>
      <c r="Z3689" s="22"/>
      <c r="AA3689" s="22"/>
      <c r="AB3689" s="10"/>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10"/>
      <c r="AY3689" s="10"/>
      <c r="AZ3689" s="10"/>
      <c r="BC3689" s="10"/>
      <c r="BD3689" s="10"/>
      <c r="BE3689" s="10"/>
      <c r="BF3689" s="10"/>
      <c r="BG3689" s="10"/>
      <c r="BH3689" s="10"/>
      <c r="BI3689" s="10"/>
      <c r="BL3689" s="10"/>
      <c r="BM3689" s="10"/>
      <c r="BN3689" s="10"/>
      <c r="BO3689" s="10"/>
      <c r="BP3689" s="10"/>
      <c r="BQ3689" s="10"/>
      <c r="BR3689" s="10"/>
      <c r="BU3689" s="66"/>
    </row>
    <row r="3690" spans="22:73" s="6" customFormat="1" x14ac:dyDescent="0.3">
      <c r="V3690" s="21"/>
      <c r="W3690" s="22"/>
      <c r="X3690" s="22"/>
      <c r="Y3690" s="22"/>
      <c r="Z3690" s="22"/>
      <c r="AA3690" s="22"/>
      <c r="AB3690" s="10"/>
      <c r="AC3690" s="10"/>
      <c r="AD3690" s="10"/>
      <c r="AE3690" s="10"/>
      <c r="AF3690" s="10"/>
      <c r="AG3690" s="10"/>
      <c r="AH3690" s="10"/>
      <c r="AI3690" s="10"/>
      <c r="AJ3690" s="10"/>
      <c r="AK3690" s="10"/>
      <c r="AL3690" s="10"/>
      <c r="AM3690" s="10"/>
      <c r="AN3690" s="10"/>
      <c r="AO3690" s="10"/>
      <c r="AP3690" s="10"/>
      <c r="AQ3690" s="10"/>
      <c r="AR3690" s="10"/>
      <c r="AS3690" s="10"/>
      <c r="AT3690" s="10"/>
      <c r="AU3690" s="10"/>
      <c r="AV3690" s="10"/>
      <c r="AW3690" s="10"/>
      <c r="AX3690" s="10"/>
      <c r="AY3690" s="10"/>
      <c r="AZ3690" s="10"/>
      <c r="BC3690" s="10"/>
      <c r="BD3690" s="10"/>
      <c r="BE3690" s="10"/>
      <c r="BF3690" s="10"/>
      <c r="BG3690" s="10"/>
      <c r="BH3690" s="10"/>
      <c r="BI3690" s="10"/>
      <c r="BL3690" s="10"/>
      <c r="BM3690" s="10"/>
      <c r="BN3690" s="10"/>
      <c r="BO3690" s="10"/>
      <c r="BP3690" s="10"/>
      <c r="BQ3690" s="10"/>
      <c r="BR3690" s="10"/>
      <c r="BU3690" s="66"/>
    </row>
    <row r="3691" spans="22:73" s="6" customFormat="1" x14ac:dyDescent="0.3">
      <c r="V3691" s="21"/>
      <c r="W3691" s="22"/>
      <c r="X3691" s="22"/>
      <c r="Y3691" s="22"/>
      <c r="Z3691" s="22"/>
      <c r="AA3691" s="22"/>
      <c r="AB3691" s="10"/>
      <c r="AC3691" s="10"/>
      <c r="AD3691" s="10"/>
      <c r="AE3691" s="10"/>
      <c r="AF3691" s="10"/>
      <c r="AG3691" s="10"/>
      <c r="AH3691" s="10"/>
      <c r="AI3691" s="10"/>
      <c r="AJ3691" s="10"/>
      <c r="AK3691" s="10"/>
      <c r="AL3691" s="10"/>
      <c r="AM3691" s="10"/>
      <c r="AN3691" s="10"/>
      <c r="AO3691" s="10"/>
      <c r="AP3691" s="10"/>
      <c r="AQ3691" s="10"/>
      <c r="AR3691" s="10"/>
      <c r="AS3691" s="10"/>
      <c r="AT3691" s="10"/>
      <c r="AU3691" s="10"/>
      <c r="AV3691" s="10"/>
      <c r="AW3691" s="10"/>
      <c r="AX3691" s="10"/>
      <c r="AY3691" s="10"/>
      <c r="AZ3691" s="10"/>
      <c r="BC3691" s="10"/>
      <c r="BD3691" s="10"/>
      <c r="BE3691" s="10"/>
      <c r="BF3691" s="10"/>
      <c r="BG3691" s="10"/>
      <c r="BH3691" s="10"/>
      <c r="BI3691" s="10"/>
      <c r="BL3691" s="10"/>
      <c r="BM3691" s="10"/>
      <c r="BN3691" s="10"/>
      <c r="BO3691" s="10"/>
      <c r="BP3691" s="10"/>
      <c r="BQ3691" s="10"/>
      <c r="BR3691" s="10"/>
      <c r="BU3691" s="66"/>
    </row>
    <row r="3692" spans="22:73" s="6" customFormat="1" x14ac:dyDescent="0.3">
      <c r="V3692" s="21"/>
      <c r="W3692" s="22"/>
      <c r="X3692" s="22"/>
      <c r="Y3692" s="22"/>
      <c r="Z3692" s="22"/>
      <c r="AA3692" s="22"/>
      <c r="AB3692" s="10"/>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AY3692" s="10"/>
      <c r="AZ3692" s="10"/>
      <c r="BC3692" s="10"/>
      <c r="BD3692" s="10"/>
      <c r="BE3692" s="10"/>
      <c r="BF3692" s="10"/>
      <c r="BG3692" s="10"/>
      <c r="BH3692" s="10"/>
      <c r="BI3692" s="10"/>
      <c r="BL3692" s="10"/>
      <c r="BM3692" s="10"/>
      <c r="BN3692" s="10"/>
      <c r="BO3692" s="10"/>
      <c r="BP3692" s="10"/>
      <c r="BQ3692" s="10"/>
      <c r="BR3692" s="10"/>
      <c r="BU3692" s="66"/>
    </row>
    <row r="3693" spans="22:73" s="6" customFormat="1" x14ac:dyDescent="0.3">
      <c r="V3693" s="21"/>
      <c r="W3693" s="22"/>
      <c r="X3693" s="22"/>
      <c r="Y3693" s="22"/>
      <c r="Z3693" s="22"/>
      <c r="AA3693" s="22"/>
      <c r="AB3693" s="10"/>
      <c r="AC3693" s="10"/>
      <c r="AD3693" s="10"/>
      <c r="AE3693" s="10"/>
      <c r="AF3693" s="10"/>
      <c r="AG3693" s="10"/>
      <c r="AH3693" s="10"/>
      <c r="AI3693" s="10"/>
      <c r="AJ3693" s="10"/>
      <c r="AK3693" s="10"/>
      <c r="AL3693" s="10"/>
      <c r="AM3693" s="10"/>
      <c r="AN3693" s="10"/>
      <c r="AO3693" s="10"/>
      <c r="AP3693" s="10"/>
      <c r="AQ3693" s="10"/>
      <c r="AR3693" s="10"/>
      <c r="AS3693" s="10"/>
      <c r="AT3693" s="10"/>
      <c r="AU3693" s="10"/>
      <c r="AV3693" s="10"/>
      <c r="AW3693" s="10"/>
      <c r="AX3693" s="10"/>
      <c r="AY3693" s="10"/>
      <c r="AZ3693" s="10"/>
      <c r="BC3693" s="10"/>
      <c r="BD3693" s="10"/>
      <c r="BE3693" s="10"/>
      <c r="BF3693" s="10"/>
      <c r="BG3693" s="10"/>
      <c r="BH3693" s="10"/>
      <c r="BI3693" s="10"/>
      <c r="BL3693" s="10"/>
      <c r="BM3693" s="10"/>
      <c r="BN3693" s="10"/>
      <c r="BO3693" s="10"/>
      <c r="BP3693" s="10"/>
      <c r="BQ3693" s="10"/>
      <c r="BR3693" s="10"/>
      <c r="BU3693" s="66"/>
    </row>
    <row r="3694" spans="22:73" s="6" customFormat="1" x14ac:dyDescent="0.3">
      <c r="V3694" s="21"/>
      <c r="W3694" s="22"/>
      <c r="X3694" s="22"/>
      <c r="Y3694" s="22"/>
      <c r="Z3694" s="22"/>
      <c r="AA3694" s="22"/>
      <c r="AB3694" s="10"/>
      <c r="AC3694" s="10"/>
      <c r="AD3694" s="10"/>
      <c r="AE3694" s="10"/>
      <c r="AF3694" s="10"/>
      <c r="AG3694" s="10"/>
      <c r="AH3694" s="10"/>
      <c r="AI3694" s="10"/>
      <c r="AJ3694" s="10"/>
      <c r="AK3694" s="10"/>
      <c r="AL3694" s="10"/>
      <c r="AM3694" s="10"/>
      <c r="AN3694" s="10"/>
      <c r="AO3694" s="10"/>
      <c r="AP3694" s="10"/>
      <c r="AQ3694" s="10"/>
      <c r="AR3694" s="10"/>
      <c r="AS3694" s="10"/>
      <c r="AT3694" s="10"/>
      <c r="AU3694" s="10"/>
      <c r="AV3694" s="10"/>
      <c r="AW3694" s="10"/>
      <c r="AX3694" s="10"/>
      <c r="AY3694" s="10"/>
      <c r="AZ3694" s="10"/>
      <c r="BC3694" s="10"/>
      <c r="BD3694" s="10"/>
      <c r="BE3694" s="10"/>
      <c r="BF3694" s="10"/>
      <c r="BG3694" s="10"/>
      <c r="BH3694" s="10"/>
      <c r="BI3694" s="10"/>
      <c r="BL3694" s="10"/>
      <c r="BM3694" s="10"/>
      <c r="BN3694" s="10"/>
      <c r="BO3694" s="10"/>
      <c r="BP3694" s="10"/>
      <c r="BQ3694" s="10"/>
      <c r="BR3694" s="10"/>
      <c r="BU3694" s="66"/>
    </row>
    <row r="3695" spans="22:73" s="6" customFormat="1" x14ac:dyDescent="0.3">
      <c r="V3695" s="21"/>
      <c r="W3695" s="22"/>
      <c r="X3695" s="22"/>
      <c r="Y3695" s="22"/>
      <c r="Z3695" s="22"/>
      <c r="AA3695" s="22"/>
      <c r="AB3695" s="10"/>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c r="AY3695" s="10"/>
      <c r="AZ3695" s="10"/>
      <c r="BC3695" s="10"/>
      <c r="BD3695" s="10"/>
      <c r="BE3695" s="10"/>
      <c r="BF3695" s="10"/>
      <c r="BG3695" s="10"/>
      <c r="BH3695" s="10"/>
      <c r="BI3695" s="10"/>
      <c r="BL3695" s="10"/>
      <c r="BM3695" s="10"/>
      <c r="BN3695" s="10"/>
      <c r="BO3695" s="10"/>
      <c r="BP3695" s="10"/>
      <c r="BQ3695" s="10"/>
      <c r="BR3695" s="10"/>
      <c r="BU3695" s="66"/>
    </row>
    <row r="3696" spans="22:73" s="6" customFormat="1" x14ac:dyDescent="0.3">
      <c r="V3696" s="21"/>
      <c r="W3696" s="22"/>
      <c r="X3696" s="22"/>
      <c r="Y3696" s="22"/>
      <c r="Z3696" s="22"/>
      <c r="AA3696" s="22"/>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AY3696" s="10"/>
      <c r="AZ3696" s="10"/>
      <c r="BC3696" s="10"/>
      <c r="BD3696" s="10"/>
      <c r="BE3696" s="10"/>
      <c r="BF3696" s="10"/>
      <c r="BG3696" s="10"/>
      <c r="BH3696" s="10"/>
      <c r="BI3696" s="10"/>
      <c r="BL3696" s="10"/>
      <c r="BM3696" s="10"/>
      <c r="BN3696" s="10"/>
      <c r="BO3696" s="10"/>
      <c r="BP3696" s="10"/>
      <c r="BQ3696" s="10"/>
      <c r="BR3696" s="10"/>
      <c r="BU3696" s="66"/>
    </row>
    <row r="3697" spans="22:73" s="6" customFormat="1" x14ac:dyDescent="0.3">
      <c r="V3697" s="21"/>
      <c r="W3697" s="22"/>
      <c r="X3697" s="22"/>
      <c r="Y3697" s="22"/>
      <c r="Z3697" s="22"/>
      <c r="AA3697" s="22"/>
      <c r="AB3697" s="10"/>
      <c r="AC3697" s="10"/>
      <c r="AD3697" s="10"/>
      <c r="AE3697" s="10"/>
      <c r="AF3697" s="10"/>
      <c r="AG3697" s="10"/>
      <c r="AH3697" s="10"/>
      <c r="AI3697" s="10"/>
      <c r="AJ3697" s="10"/>
      <c r="AK3697" s="10"/>
      <c r="AL3697" s="10"/>
      <c r="AM3697" s="10"/>
      <c r="AN3697" s="10"/>
      <c r="AO3697" s="10"/>
      <c r="AP3697" s="10"/>
      <c r="AQ3697" s="10"/>
      <c r="AR3697" s="10"/>
      <c r="AS3697" s="10"/>
      <c r="AT3697" s="10"/>
      <c r="AU3697" s="10"/>
      <c r="AV3697" s="10"/>
      <c r="AW3697" s="10"/>
      <c r="AX3697" s="10"/>
      <c r="AY3697" s="10"/>
      <c r="AZ3697" s="10"/>
      <c r="BC3697" s="10"/>
      <c r="BD3697" s="10"/>
      <c r="BE3697" s="10"/>
      <c r="BF3697" s="10"/>
      <c r="BG3697" s="10"/>
      <c r="BH3697" s="10"/>
      <c r="BI3697" s="10"/>
      <c r="BL3697" s="10"/>
      <c r="BM3697" s="10"/>
      <c r="BN3697" s="10"/>
      <c r="BO3697" s="10"/>
      <c r="BP3697" s="10"/>
      <c r="BQ3697" s="10"/>
      <c r="BR3697" s="10"/>
      <c r="BU3697" s="66"/>
    </row>
    <row r="3698" spans="22:73" s="6" customFormat="1" x14ac:dyDescent="0.3">
      <c r="V3698" s="21"/>
      <c r="W3698" s="22"/>
      <c r="X3698" s="22"/>
      <c r="Y3698" s="22"/>
      <c r="Z3698" s="22"/>
      <c r="AA3698" s="22"/>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c r="AY3698" s="10"/>
      <c r="AZ3698" s="10"/>
      <c r="BC3698" s="10"/>
      <c r="BD3698" s="10"/>
      <c r="BE3698" s="10"/>
      <c r="BF3698" s="10"/>
      <c r="BG3698" s="10"/>
      <c r="BH3698" s="10"/>
      <c r="BI3698" s="10"/>
      <c r="BL3698" s="10"/>
      <c r="BM3698" s="10"/>
      <c r="BN3698" s="10"/>
      <c r="BO3698" s="10"/>
      <c r="BP3698" s="10"/>
      <c r="BQ3698" s="10"/>
      <c r="BR3698" s="10"/>
      <c r="BU3698" s="66"/>
    </row>
    <row r="3699" spans="22:73" s="6" customFormat="1" x14ac:dyDescent="0.3">
      <c r="V3699" s="21"/>
      <c r="W3699" s="22"/>
      <c r="X3699" s="22"/>
      <c r="Y3699" s="22"/>
      <c r="Z3699" s="22"/>
      <c r="AA3699" s="22"/>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10"/>
      <c r="AY3699" s="10"/>
      <c r="AZ3699" s="10"/>
      <c r="BC3699" s="10"/>
      <c r="BD3699" s="10"/>
      <c r="BE3699" s="10"/>
      <c r="BF3699" s="10"/>
      <c r="BG3699" s="10"/>
      <c r="BH3699" s="10"/>
      <c r="BI3699" s="10"/>
      <c r="BL3699" s="10"/>
      <c r="BM3699" s="10"/>
      <c r="BN3699" s="10"/>
      <c r="BO3699" s="10"/>
      <c r="BP3699" s="10"/>
      <c r="BQ3699" s="10"/>
      <c r="BR3699" s="10"/>
      <c r="BU3699" s="66"/>
    </row>
    <row r="3700" spans="22:73" s="6" customFormat="1" x14ac:dyDescent="0.3">
      <c r="V3700" s="21"/>
      <c r="W3700" s="22"/>
      <c r="X3700" s="22"/>
      <c r="Y3700" s="22"/>
      <c r="Z3700" s="22"/>
      <c r="AA3700" s="22"/>
      <c r="AB3700" s="10"/>
      <c r="AC3700" s="10"/>
      <c r="AD3700" s="10"/>
      <c r="AE3700" s="10"/>
      <c r="AF3700" s="10"/>
      <c r="AG3700" s="10"/>
      <c r="AH3700" s="10"/>
      <c r="AI3700" s="10"/>
      <c r="AJ3700" s="10"/>
      <c r="AK3700" s="10"/>
      <c r="AL3700" s="10"/>
      <c r="AM3700" s="10"/>
      <c r="AN3700" s="10"/>
      <c r="AO3700" s="10"/>
      <c r="AP3700" s="10"/>
      <c r="AQ3700" s="10"/>
      <c r="AR3700" s="10"/>
      <c r="AS3700" s="10"/>
      <c r="AT3700" s="10"/>
      <c r="AU3700" s="10"/>
      <c r="AV3700" s="10"/>
      <c r="AW3700" s="10"/>
      <c r="AX3700" s="10"/>
      <c r="AY3700" s="10"/>
      <c r="AZ3700" s="10"/>
      <c r="BC3700" s="10"/>
      <c r="BD3700" s="10"/>
      <c r="BE3700" s="10"/>
      <c r="BF3700" s="10"/>
      <c r="BG3700" s="10"/>
      <c r="BH3700" s="10"/>
      <c r="BI3700" s="10"/>
      <c r="BL3700" s="10"/>
      <c r="BM3700" s="10"/>
      <c r="BN3700" s="10"/>
      <c r="BO3700" s="10"/>
      <c r="BP3700" s="10"/>
      <c r="BQ3700" s="10"/>
      <c r="BR3700" s="10"/>
      <c r="BU3700" s="66"/>
    </row>
    <row r="3701" spans="22:73" s="6" customFormat="1" x14ac:dyDescent="0.3">
      <c r="V3701" s="21"/>
      <c r="W3701" s="22"/>
      <c r="X3701" s="22"/>
      <c r="Y3701" s="22"/>
      <c r="Z3701" s="22"/>
      <c r="AA3701" s="22"/>
      <c r="AB3701" s="10"/>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c r="AY3701" s="10"/>
      <c r="AZ3701" s="10"/>
      <c r="BC3701" s="10"/>
      <c r="BD3701" s="10"/>
      <c r="BE3701" s="10"/>
      <c r="BF3701" s="10"/>
      <c r="BG3701" s="10"/>
      <c r="BH3701" s="10"/>
      <c r="BI3701" s="10"/>
      <c r="BL3701" s="10"/>
      <c r="BM3701" s="10"/>
      <c r="BN3701" s="10"/>
      <c r="BO3701" s="10"/>
      <c r="BP3701" s="10"/>
      <c r="BQ3701" s="10"/>
      <c r="BR3701" s="10"/>
      <c r="BU3701" s="66"/>
    </row>
    <row r="3702" spans="22:73" s="6" customFormat="1" x14ac:dyDescent="0.3">
      <c r="V3702" s="21"/>
      <c r="W3702" s="22"/>
      <c r="X3702" s="22"/>
      <c r="Y3702" s="22"/>
      <c r="Z3702" s="22"/>
      <c r="AA3702" s="22"/>
      <c r="AB3702" s="10"/>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10"/>
      <c r="AY3702" s="10"/>
      <c r="AZ3702" s="10"/>
      <c r="BC3702" s="10"/>
      <c r="BD3702" s="10"/>
      <c r="BE3702" s="10"/>
      <c r="BF3702" s="10"/>
      <c r="BG3702" s="10"/>
      <c r="BH3702" s="10"/>
      <c r="BI3702" s="10"/>
      <c r="BL3702" s="10"/>
      <c r="BM3702" s="10"/>
      <c r="BN3702" s="10"/>
      <c r="BO3702" s="10"/>
      <c r="BP3702" s="10"/>
      <c r="BQ3702" s="10"/>
      <c r="BR3702" s="10"/>
      <c r="BU3702" s="66"/>
    </row>
    <row r="3703" spans="22:73" s="6" customFormat="1" x14ac:dyDescent="0.3">
      <c r="V3703" s="21"/>
      <c r="W3703" s="22"/>
      <c r="X3703" s="22"/>
      <c r="Y3703" s="22"/>
      <c r="Z3703" s="22"/>
      <c r="AA3703" s="22"/>
      <c r="AB3703" s="10"/>
      <c r="AC3703" s="10"/>
      <c r="AD3703" s="10"/>
      <c r="AE3703" s="10"/>
      <c r="AF3703" s="10"/>
      <c r="AG3703" s="10"/>
      <c r="AH3703" s="10"/>
      <c r="AI3703" s="10"/>
      <c r="AJ3703" s="10"/>
      <c r="AK3703" s="10"/>
      <c r="AL3703" s="10"/>
      <c r="AM3703" s="10"/>
      <c r="AN3703" s="10"/>
      <c r="AO3703" s="10"/>
      <c r="AP3703" s="10"/>
      <c r="AQ3703" s="10"/>
      <c r="AR3703" s="10"/>
      <c r="AS3703" s="10"/>
      <c r="AT3703" s="10"/>
      <c r="AU3703" s="10"/>
      <c r="AV3703" s="10"/>
      <c r="AW3703" s="10"/>
      <c r="AX3703" s="10"/>
      <c r="AY3703" s="10"/>
      <c r="AZ3703" s="10"/>
      <c r="BC3703" s="10"/>
      <c r="BD3703" s="10"/>
      <c r="BE3703" s="10"/>
      <c r="BF3703" s="10"/>
      <c r="BG3703" s="10"/>
      <c r="BH3703" s="10"/>
      <c r="BI3703" s="10"/>
      <c r="BL3703" s="10"/>
      <c r="BM3703" s="10"/>
      <c r="BN3703" s="10"/>
      <c r="BO3703" s="10"/>
      <c r="BP3703" s="10"/>
      <c r="BQ3703" s="10"/>
      <c r="BR3703" s="10"/>
      <c r="BU3703" s="66"/>
    </row>
    <row r="3704" spans="22:73" s="6" customFormat="1" x14ac:dyDescent="0.3">
      <c r="V3704" s="21"/>
      <c r="W3704" s="22"/>
      <c r="X3704" s="22"/>
      <c r="Y3704" s="22"/>
      <c r="Z3704" s="22"/>
      <c r="AA3704" s="22"/>
      <c r="AB3704" s="10"/>
      <c r="AC3704" s="10"/>
      <c r="AD3704" s="10"/>
      <c r="AE3704" s="10"/>
      <c r="AF3704" s="10"/>
      <c r="AG3704" s="10"/>
      <c r="AH3704" s="10"/>
      <c r="AI3704" s="10"/>
      <c r="AJ3704" s="10"/>
      <c r="AK3704" s="10"/>
      <c r="AL3704" s="10"/>
      <c r="AM3704" s="10"/>
      <c r="AN3704" s="10"/>
      <c r="AO3704" s="10"/>
      <c r="AP3704" s="10"/>
      <c r="AQ3704" s="10"/>
      <c r="AR3704" s="10"/>
      <c r="AS3704" s="10"/>
      <c r="AT3704" s="10"/>
      <c r="AU3704" s="10"/>
      <c r="AV3704" s="10"/>
      <c r="AW3704" s="10"/>
      <c r="AX3704" s="10"/>
      <c r="AY3704" s="10"/>
      <c r="AZ3704" s="10"/>
      <c r="BC3704" s="10"/>
      <c r="BD3704" s="10"/>
      <c r="BE3704" s="10"/>
      <c r="BF3704" s="10"/>
      <c r="BG3704" s="10"/>
      <c r="BH3704" s="10"/>
      <c r="BI3704" s="10"/>
      <c r="BL3704" s="10"/>
      <c r="BM3704" s="10"/>
      <c r="BN3704" s="10"/>
      <c r="BO3704" s="10"/>
      <c r="BP3704" s="10"/>
      <c r="BQ3704" s="10"/>
      <c r="BR3704" s="10"/>
      <c r="BU3704" s="66"/>
    </row>
    <row r="3705" spans="22:73" s="6" customFormat="1" x14ac:dyDescent="0.3">
      <c r="V3705" s="21"/>
      <c r="W3705" s="22"/>
      <c r="X3705" s="22"/>
      <c r="Y3705" s="22"/>
      <c r="Z3705" s="22"/>
      <c r="AA3705" s="22"/>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c r="AY3705" s="10"/>
      <c r="AZ3705" s="10"/>
      <c r="BC3705" s="10"/>
      <c r="BD3705" s="10"/>
      <c r="BE3705" s="10"/>
      <c r="BF3705" s="10"/>
      <c r="BG3705" s="10"/>
      <c r="BH3705" s="10"/>
      <c r="BI3705" s="10"/>
      <c r="BL3705" s="10"/>
      <c r="BM3705" s="10"/>
      <c r="BN3705" s="10"/>
      <c r="BO3705" s="10"/>
      <c r="BP3705" s="10"/>
      <c r="BQ3705" s="10"/>
      <c r="BR3705" s="10"/>
      <c r="BU3705" s="66"/>
    </row>
    <row r="3706" spans="22:73" s="6" customFormat="1" x14ac:dyDescent="0.3">
      <c r="V3706" s="21"/>
      <c r="W3706" s="22"/>
      <c r="X3706" s="22"/>
      <c r="Y3706" s="22"/>
      <c r="Z3706" s="22"/>
      <c r="AA3706" s="22"/>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c r="AY3706" s="10"/>
      <c r="AZ3706" s="10"/>
      <c r="BC3706" s="10"/>
      <c r="BD3706" s="10"/>
      <c r="BE3706" s="10"/>
      <c r="BF3706" s="10"/>
      <c r="BG3706" s="10"/>
      <c r="BH3706" s="10"/>
      <c r="BI3706" s="10"/>
      <c r="BL3706" s="10"/>
      <c r="BM3706" s="10"/>
      <c r="BN3706" s="10"/>
      <c r="BO3706" s="10"/>
      <c r="BP3706" s="10"/>
      <c r="BQ3706" s="10"/>
      <c r="BR3706" s="10"/>
      <c r="BU3706" s="66"/>
    </row>
    <row r="3707" spans="22:73" s="6" customFormat="1" x14ac:dyDescent="0.3">
      <c r="V3707" s="21"/>
      <c r="W3707" s="22"/>
      <c r="X3707" s="22"/>
      <c r="Y3707" s="22"/>
      <c r="Z3707" s="22"/>
      <c r="AA3707" s="22"/>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10"/>
      <c r="AY3707" s="10"/>
      <c r="AZ3707" s="10"/>
      <c r="BC3707" s="10"/>
      <c r="BD3707" s="10"/>
      <c r="BE3707" s="10"/>
      <c r="BF3707" s="10"/>
      <c r="BG3707" s="10"/>
      <c r="BH3707" s="10"/>
      <c r="BI3707" s="10"/>
      <c r="BL3707" s="10"/>
      <c r="BM3707" s="10"/>
      <c r="BN3707" s="10"/>
      <c r="BO3707" s="10"/>
      <c r="BP3707" s="10"/>
      <c r="BQ3707" s="10"/>
      <c r="BR3707" s="10"/>
      <c r="BU3707" s="66"/>
    </row>
    <row r="3708" spans="22:73" s="6" customFormat="1" x14ac:dyDescent="0.3">
      <c r="V3708" s="21"/>
      <c r="W3708" s="22"/>
      <c r="X3708" s="22"/>
      <c r="Y3708" s="22"/>
      <c r="Z3708" s="22"/>
      <c r="AA3708" s="22"/>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AY3708" s="10"/>
      <c r="AZ3708" s="10"/>
      <c r="BC3708" s="10"/>
      <c r="BD3708" s="10"/>
      <c r="BE3708" s="10"/>
      <c r="BF3708" s="10"/>
      <c r="BG3708" s="10"/>
      <c r="BH3708" s="10"/>
      <c r="BI3708" s="10"/>
      <c r="BL3708" s="10"/>
      <c r="BM3708" s="10"/>
      <c r="BN3708" s="10"/>
      <c r="BO3708" s="10"/>
      <c r="BP3708" s="10"/>
      <c r="BQ3708" s="10"/>
      <c r="BR3708" s="10"/>
      <c r="BU3708" s="66"/>
    </row>
    <row r="3709" spans="22:73" s="6" customFormat="1" x14ac:dyDescent="0.3">
      <c r="V3709" s="21"/>
      <c r="W3709" s="22"/>
      <c r="X3709" s="22"/>
      <c r="Y3709" s="22"/>
      <c r="Z3709" s="22"/>
      <c r="AA3709" s="22"/>
      <c r="AB3709" s="10"/>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AY3709" s="10"/>
      <c r="AZ3709" s="10"/>
      <c r="BC3709" s="10"/>
      <c r="BD3709" s="10"/>
      <c r="BE3709" s="10"/>
      <c r="BF3709" s="10"/>
      <c r="BG3709" s="10"/>
      <c r="BH3709" s="10"/>
      <c r="BI3709" s="10"/>
      <c r="BL3709" s="10"/>
      <c r="BM3709" s="10"/>
      <c r="BN3709" s="10"/>
      <c r="BO3709" s="10"/>
      <c r="BP3709" s="10"/>
      <c r="BQ3709" s="10"/>
      <c r="BR3709" s="10"/>
      <c r="BU3709" s="66"/>
    </row>
    <row r="3710" spans="22:73" s="6" customFormat="1" x14ac:dyDescent="0.3">
      <c r="V3710" s="21"/>
      <c r="W3710" s="22"/>
      <c r="X3710" s="22"/>
      <c r="Y3710" s="22"/>
      <c r="Z3710" s="22"/>
      <c r="AA3710" s="22"/>
      <c r="AB3710" s="10"/>
      <c r="AC3710" s="10"/>
      <c r="AD3710" s="10"/>
      <c r="AE3710" s="10"/>
      <c r="AF3710" s="10"/>
      <c r="AG3710" s="10"/>
      <c r="AH3710" s="10"/>
      <c r="AI3710" s="10"/>
      <c r="AJ3710" s="10"/>
      <c r="AK3710" s="10"/>
      <c r="AL3710" s="10"/>
      <c r="AM3710" s="10"/>
      <c r="AN3710" s="10"/>
      <c r="AO3710" s="10"/>
      <c r="AP3710" s="10"/>
      <c r="AQ3710" s="10"/>
      <c r="AR3710" s="10"/>
      <c r="AS3710" s="10"/>
      <c r="AT3710" s="10"/>
      <c r="AU3710" s="10"/>
      <c r="AV3710" s="10"/>
      <c r="AW3710" s="10"/>
      <c r="AX3710" s="10"/>
      <c r="AY3710" s="10"/>
      <c r="AZ3710" s="10"/>
      <c r="BC3710" s="10"/>
      <c r="BD3710" s="10"/>
      <c r="BE3710" s="10"/>
      <c r="BF3710" s="10"/>
      <c r="BG3710" s="10"/>
      <c r="BH3710" s="10"/>
      <c r="BI3710" s="10"/>
      <c r="BL3710" s="10"/>
      <c r="BM3710" s="10"/>
      <c r="BN3710" s="10"/>
      <c r="BO3710" s="10"/>
      <c r="BP3710" s="10"/>
      <c r="BQ3710" s="10"/>
      <c r="BR3710" s="10"/>
      <c r="BU3710" s="66"/>
    </row>
    <row r="3711" spans="22:73" s="6" customFormat="1" x14ac:dyDescent="0.3">
      <c r="V3711" s="21"/>
      <c r="W3711" s="22"/>
      <c r="X3711" s="22"/>
      <c r="Y3711" s="22"/>
      <c r="Z3711" s="22"/>
      <c r="AA3711" s="22"/>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AY3711" s="10"/>
      <c r="AZ3711" s="10"/>
      <c r="BC3711" s="10"/>
      <c r="BD3711" s="10"/>
      <c r="BE3711" s="10"/>
      <c r="BF3711" s="10"/>
      <c r="BG3711" s="10"/>
      <c r="BH3711" s="10"/>
      <c r="BI3711" s="10"/>
      <c r="BL3711" s="10"/>
      <c r="BM3711" s="10"/>
      <c r="BN3711" s="10"/>
      <c r="BO3711" s="10"/>
      <c r="BP3711" s="10"/>
      <c r="BQ3711" s="10"/>
      <c r="BR3711" s="10"/>
      <c r="BU3711" s="66"/>
    </row>
    <row r="3712" spans="22:73" s="6" customFormat="1" x14ac:dyDescent="0.3">
      <c r="V3712" s="21"/>
      <c r="W3712" s="22"/>
      <c r="X3712" s="22"/>
      <c r="Y3712" s="22"/>
      <c r="Z3712" s="22"/>
      <c r="AA3712" s="22"/>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c r="AY3712" s="10"/>
      <c r="AZ3712" s="10"/>
      <c r="BC3712" s="10"/>
      <c r="BD3712" s="10"/>
      <c r="BE3712" s="10"/>
      <c r="BF3712" s="10"/>
      <c r="BG3712" s="10"/>
      <c r="BH3712" s="10"/>
      <c r="BI3712" s="10"/>
      <c r="BL3712" s="10"/>
      <c r="BM3712" s="10"/>
      <c r="BN3712" s="10"/>
      <c r="BO3712" s="10"/>
      <c r="BP3712" s="10"/>
      <c r="BQ3712" s="10"/>
      <c r="BR3712" s="10"/>
      <c r="BU3712" s="66"/>
    </row>
    <row r="3713" spans="22:73" s="6" customFormat="1" x14ac:dyDescent="0.3">
      <c r="V3713" s="21"/>
      <c r="W3713" s="22"/>
      <c r="X3713" s="22"/>
      <c r="Y3713" s="22"/>
      <c r="Z3713" s="22"/>
      <c r="AA3713" s="22"/>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AY3713" s="10"/>
      <c r="AZ3713" s="10"/>
      <c r="BC3713" s="10"/>
      <c r="BD3713" s="10"/>
      <c r="BE3713" s="10"/>
      <c r="BF3713" s="10"/>
      <c r="BG3713" s="10"/>
      <c r="BH3713" s="10"/>
      <c r="BI3713" s="10"/>
      <c r="BL3713" s="10"/>
      <c r="BM3713" s="10"/>
      <c r="BN3713" s="10"/>
      <c r="BO3713" s="10"/>
      <c r="BP3713" s="10"/>
      <c r="BQ3713" s="10"/>
      <c r="BR3713" s="10"/>
      <c r="BU3713" s="66"/>
    </row>
    <row r="3714" spans="22:73" s="6" customFormat="1" x14ac:dyDescent="0.3">
      <c r="V3714" s="21"/>
      <c r="W3714" s="22"/>
      <c r="X3714" s="22"/>
      <c r="Y3714" s="22"/>
      <c r="Z3714" s="22"/>
      <c r="AA3714" s="22"/>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AY3714" s="10"/>
      <c r="AZ3714" s="10"/>
      <c r="BC3714" s="10"/>
      <c r="BD3714" s="10"/>
      <c r="BE3714" s="10"/>
      <c r="BF3714" s="10"/>
      <c r="BG3714" s="10"/>
      <c r="BH3714" s="10"/>
      <c r="BI3714" s="10"/>
      <c r="BL3714" s="10"/>
      <c r="BM3714" s="10"/>
      <c r="BN3714" s="10"/>
      <c r="BO3714" s="10"/>
      <c r="BP3714" s="10"/>
      <c r="BQ3714" s="10"/>
      <c r="BR3714" s="10"/>
      <c r="BU3714" s="66"/>
    </row>
    <row r="3715" spans="22:73" s="6" customFormat="1" x14ac:dyDescent="0.3">
      <c r="V3715" s="21"/>
      <c r="W3715" s="22"/>
      <c r="X3715" s="22"/>
      <c r="Y3715" s="22"/>
      <c r="Z3715" s="22"/>
      <c r="AA3715" s="22"/>
      <c r="AB3715" s="10"/>
      <c r="AC3715" s="10"/>
      <c r="AD3715" s="10"/>
      <c r="AE3715" s="10"/>
      <c r="AF3715" s="10"/>
      <c r="AG3715" s="10"/>
      <c r="AH3715" s="10"/>
      <c r="AI3715" s="10"/>
      <c r="AJ3715" s="10"/>
      <c r="AK3715" s="10"/>
      <c r="AL3715" s="10"/>
      <c r="AM3715" s="10"/>
      <c r="AN3715" s="10"/>
      <c r="AO3715" s="10"/>
      <c r="AP3715" s="10"/>
      <c r="AQ3715" s="10"/>
      <c r="AR3715" s="10"/>
      <c r="AS3715" s="10"/>
      <c r="AT3715" s="10"/>
      <c r="AU3715" s="10"/>
      <c r="AV3715" s="10"/>
      <c r="AW3715" s="10"/>
      <c r="AX3715" s="10"/>
      <c r="AY3715" s="10"/>
      <c r="AZ3715" s="10"/>
      <c r="BC3715" s="10"/>
      <c r="BD3715" s="10"/>
      <c r="BE3715" s="10"/>
      <c r="BF3715" s="10"/>
      <c r="BG3715" s="10"/>
      <c r="BH3715" s="10"/>
      <c r="BI3715" s="10"/>
      <c r="BL3715" s="10"/>
      <c r="BM3715" s="10"/>
      <c r="BN3715" s="10"/>
      <c r="BO3715" s="10"/>
      <c r="BP3715" s="10"/>
      <c r="BQ3715" s="10"/>
      <c r="BR3715" s="10"/>
      <c r="BU3715" s="66"/>
    </row>
    <row r="3716" spans="22:73" s="6" customFormat="1" x14ac:dyDescent="0.3">
      <c r="V3716" s="21"/>
      <c r="W3716" s="22"/>
      <c r="X3716" s="22"/>
      <c r="Y3716" s="22"/>
      <c r="Z3716" s="22"/>
      <c r="AA3716" s="22"/>
      <c r="AB3716" s="10"/>
      <c r="AC3716" s="10"/>
      <c r="AD3716" s="10"/>
      <c r="AE3716" s="10"/>
      <c r="AF3716" s="10"/>
      <c r="AG3716" s="10"/>
      <c r="AH3716" s="10"/>
      <c r="AI3716" s="10"/>
      <c r="AJ3716" s="10"/>
      <c r="AK3716" s="10"/>
      <c r="AL3716" s="10"/>
      <c r="AM3716" s="10"/>
      <c r="AN3716" s="10"/>
      <c r="AO3716" s="10"/>
      <c r="AP3716" s="10"/>
      <c r="AQ3716" s="10"/>
      <c r="AR3716" s="10"/>
      <c r="AS3716" s="10"/>
      <c r="AT3716" s="10"/>
      <c r="AU3716" s="10"/>
      <c r="AV3716" s="10"/>
      <c r="AW3716" s="10"/>
      <c r="AX3716" s="10"/>
      <c r="AY3716" s="10"/>
      <c r="AZ3716" s="10"/>
      <c r="BC3716" s="10"/>
      <c r="BD3716" s="10"/>
      <c r="BE3716" s="10"/>
      <c r="BF3716" s="10"/>
      <c r="BG3716" s="10"/>
      <c r="BH3716" s="10"/>
      <c r="BI3716" s="10"/>
      <c r="BL3716" s="10"/>
      <c r="BM3716" s="10"/>
      <c r="BN3716" s="10"/>
      <c r="BO3716" s="10"/>
      <c r="BP3716" s="10"/>
      <c r="BQ3716" s="10"/>
      <c r="BR3716" s="10"/>
      <c r="BU3716" s="66"/>
    </row>
    <row r="3717" spans="22:73" s="6" customFormat="1" x14ac:dyDescent="0.3">
      <c r="V3717" s="21"/>
      <c r="W3717" s="22"/>
      <c r="X3717" s="22"/>
      <c r="Y3717" s="22"/>
      <c r="Z3717" s="22"/>
      <c r="AA3717" s="22"/>
      <c r="AB3717" s="10"/>
      <c r="AC3717" s="10"/>
      <c r="AD3717" s="10"/>
      <c r="AE3717" s="10"/>
      <c r="AF3717" s="10"/>
      <c r="AG3717" s="10"/>
      <c r="AH3717" s="10"/>
      <c r="AI3717" s="10"/>
      <c r="AJ3717" s="10"/>
      <c r="AK3717" s="10"/>
      <c r="AL3717" s="10"/>
      <c r="AM3717" s="10"/>
      <c r="AN3717" s="10"/>
      <c r="AO3717" s="10"/>
      <c r="AP3717" s="10"/>
      <c r="AQ3717" s="10"/>
      <c r="AR3717" s="10"/>
      <c r="AS3717" s="10"/>
      <c r="AT3717" s="10"/>
      <c r="AU3717" s="10"/>
      <c r="AV3717" s="10"/>
      <c r="AW3717" s="10"/>
      <c r="AX3717" s="10"/>
      <c r="AY3717" s="10"/>
      <c r="AZ3717" s="10"/>
      <c r="BC3717" s="10"/>
      <c r="BD3717" s="10"/>
      <c r="BE3717" s="10"/>
      <c r="BF3717" s="10"/>
      <c r="BG3717" s="10"/>
      <c r="BH3717" s="10"/>
      <c r="BI3717" s="10"/>
      <c r="BL3717" s="10"/>
      <c r="BM3717" s="10"/>
      <c r="BN3717" s="10"/>
      <c r="BO3717" s="10"/>
      <c r="BP3717" s="10"/>
      <c r="BQ3717" s="10"/>
      <c r="BR3717" s="10"/>
      <c r="BU3717" s="66"/>
    </row>
    <row r="3718" spans="22:73" s="6" customFormat="1" x14ac:dyDescent="0.3">
      <c r="V3718" s="21"/>
      <c r="W3718" s="22"/>
      <c r="X3718" s="22"/>
      <c r="Y3718" s="22"/>
      <c r="Z3718" s="22"/>
      <c r="AA3718" s="22"/>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AY3718" s="10"/>
      <c r="AZ3718" s="10"/>
      <c r="BC3718" s="10"/>
      <c r="BD3718" s="10"/>
      <c r="BE3718" s="10"/>
      <c r="BF3718" s="10"/>
      <c r="BG3718" s="10"/>
      <c r="BH3718" s="10"/>
      <c r="BI3718" s="10"/>
      <c r="BL3718" s="10"/>
      <c r="BM3718" s="10"/>
      <c r="BN3718" s="10"/>
      <c r="BO3718" s="10"/>
      <c r="BP3718" s="10"/>
      <c r="BQ3718" s="10"/>
      <c r="BR3718" s="10"/>
      <c r="BU3718" s="66"/>
    </row>
    <row r="3719" spans="22:73" s="6" customFormat="1" x14ac:dyDescent="0.3">
      <c r="V3719" s="21"/>
      <c r="W3719" s="22"/>
      <c r="X3719" s="22"/>
      <c r="Y3719" s="22"/>
      <c r="Z3719" s="22"/>
      <c r="AA3719" s="22"/>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AY3719" s="10"/>
      <c r="AZ3719" s="10"/>
      <c r="BC3719" s="10"/>
      <c r="BD3719" s="10"/>
      <c r="BE3719" s="10"/>
      <c r="BF3719" s="10"/>
      <c r="BG3719" s="10"/>
      <c r="BH3719" s="10"/>
      <c r="BI3719" s="10"/>
      <c r="BL3719" s="10"/>
      <c r="BM3719" s="10"/>
      <c r="BN3719" s="10"/>
      <c r="BO3719" s="10"/>
      <c r="BP3719" s="10"/>
      <c r="BQ3719" s="10"/>
      <c r="BR3719" s="10"/>
      <c r="BU3719" s="66"/>
    </row>
    <row r="3720" spans="22:73" s="6" customFormat="1" x14ac:dyDescent="0.3">
      <c r="V3720" s="21"/>
      <c r="W3720" s="22"/>
      <c r="X3720" s="22"/>
      <c r="Y3720" s="22"/>
      <c r="Z3720" s="22"/>
      <c r="AA3720" s="22"/>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AY3720" s="10"/>
      <c r="AZ3720" s="10"/>
      <c r="BC3720" s="10"/>
      <c r="BD3720" s="10"/>
      <c r="BE3720" s="10"/>
      <c r="BF3720" s="10"/>
      <c r="BG3720" s="10"/>
      <c r="BH3720" s="10"/>
      <c r="BI3720" s="10"/>
      <c r="BL3720" s="10"/>
      <c r="BM3720" s="10"/>
      <c r="BN3720" s="10"/>
      <c r="BO3720" s="10"/>
      <c r="BP3720" s="10"/>
      <c r="BQ3720" s="10"/>
      <c r="BR3720" s="10"/>
      <c r="BU3720" s="66"/>
    </row>
    <row r="3721" spans="22:73" s="6" customFormat="1" x14ac:dyDescent="0.3">
      <c r="V3721" s="21"/>
      <c r="W3721" s="22"/>
      <c r="X3721" s="22"/>
      <c r="Y3721" s="22"/>
      <c r="Z3721" s="22"/>
      <c r="AA3721" s="22"/>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AY3721" s="10"/>
      <c r="AZ3721" s="10"/>
      <c r="BC3721" s="10"/>
      <c r="BD3721" s="10"/>
      <c r="BE3721" s="10"/>
      <c r="BF3721" s="10"/>
      <c r="BG3721" s="10"/>
      <c r="BH3721" s="10"/>
      <c r="BI3721" s="10"/>
      <c r="BL3721" s="10"/>
      <c r="BM3721" s="10"/>
      <c r="BN3721" s="10"/>
      <c r="BO3721" s="10"/>
      <c r="BP3721" s="10"/>
      <c r="BQ3721" s="10"/>
      <c r="BR3721" s="10"/>
      <c r="BU3721" s="66"/>
    </row>
    <row r="3722" spans="22:73" s="6" customFormat="1" x14ac:dyDescent="0.3">
      <c r="V3722" s="21"/>
      <c r="W3722" s="22"/>
      <c r="X3722" s="22"/>
      <c r="Y3722" s="22"/>
      <c r="Z3722" s="22"/>
      <c r="AA3722" s="22"/>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AY3722" s="10"/>
      <c r="AZ3722" s="10"/>
      <c r="BC3722" s="10"/>
      <c r="BD3722" s="10"/>
      <c r="BE3722" s="10"/>
      <c r="BF3722" s="10"/>
      <c r="BG3722" s="10"/>
      <c r="BH3722" s="10"/>
      <c r="BI3722" s="10"/>
      <c r="BL3722" s="10"/>
      <c r="BM3722" s="10"/>
      <c r="BN3722" s="10"/>
      <c r="BO3722" s="10"/>
      <c r="BP3722" s="10"/>
      <c r="BQ3722" s="10"/>
      <c r="BR3722" s="10"/>
      <c r="BU3722" s="66"/>
    </row>
    <row r="3723" spans="22:73" s="6" customFormat="1" x14ac:dyDescent="0.3">
      <c r="V3723" s="21"/>
      <c r="W3723" s="22"/>
      <c r="X3723" s="22"/>
      <c r="Y3723" s="22"/>
      <c r="Z3723" s="22"/>
      <c r="AA3723" s="22"/>
      <c r="AB3723" s="10"/>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10"/>
      <c r="AY3723" s="10"/>
      <c r="AZ3723" s="10"/>
      <c r="BC3723" s="10"/>
      <c r="BD3723" s="10"/>
      <c r="BE3723" s="10"/>
      <c r="BF3723" s="10"/>
      <c r="BG3723" s="10"/>
      <c r="BH3723" s="10"/>
      <c r="BI3723" s="10"/>
      <c r="BL3723" s="10"/>
      <c r="BM3723" s="10"/>
      <c r="BN3723" s="10"/>
      <c r="BO3723" s="10"/>
      <c r="BP3723" s="10"/>
      <c r="BQ3723" s="10"/>
      <c r="BR3723" s="10"/>
      <c r="BU3723" s="66"/>
    </row>
    <row r="3724" spans="22:73" s="6" customFormat="1" x14ac:dyDescent="0.3">
      <c r="V3724" s="21"/>
      <c r="W3724" s="22"/>
      <c r="X3724" s="22"/>
      <c r="Y3724" s="22"/>
      <c r="Z3724" s="22"/>
      <c r="AA3724" s="22"/>
      <c r="AB3724" s="10"/>
      <c r="AC3724" s="10"/>
      <c r="AD3724" s="10"/>
      <c r="AE3724" s="10"/>
      <c r="AF3724" s="10"/>
      <c r="AG3724" s="10"/>
      <c r="AH3724" s="10"/>
      <c r="AI3724" s="10"/>
      <c r="AJ3724" s="10"/>
      <c r="AK3724" s="10"/>
      <c r="AL3724" s="10"/>
      <c r="AM3724" s="10"/>
      <c r="AN3724" s="10"/>
      <c r="AO3724" s="10"/>
      <c r="AP3724" s="10"/>
      <c r="AQ3724" s="10"/>
      <c r="AR3724" s="10"/>
      <c r="AS3724" s="10"/>
      <c r="AT3724" s="10"/>
      <c r="AU3724" s="10"/>
      <c r="AV3724" s="10"/>
      <c r="AW3724" s="10"/>
      <c r="AX3724" s="10"/>
      <c r="AY3724" s="10"/>
      <c r="AZ3724" s="10"/>
      <c r="BC3724" s="10"/>
      <c r="BD3724" s="10"/>
      <c r="BE3724" s="10"/>
      <c r="BF3724" s="10"/>
      <c r="BG3724" s="10"/>
      <c r="BH3724" s="10"/>
      <c r="BI3724" s="10"/>
      <c r="BL3724" s="10"/>
      <c r="BM3724" s="10"/>
      <c r="BN3724" s="10"/>
      <c r="BO3724" s="10"/>
      <c r="BP3724" s="10"/>
      <c r="BQ3724" s="10"/>
      <c r="BR3724" s="10"/>
      <c r="BU3724" s="66"/>
    </row>
    <row r="3725" spans="22:73" s="6" customFormat="1" x14ac:dyDescent="0.3">
      <c r="V3725" s="21"/>
      <c r="W3725" s="22"/>
      <c r="X3725" s="22"/>
      <c r="Y3725" s="22"/>
      <c r="Z3725" s="22"/>
      <c r="AA3725" s="22"/>
      <c r="AB3725" s="10"/>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AY3725" s="10"/>
      <c r="AZ3725" s="10"/>
      <c r="BC3725" s="10"/>
      <c r="BD3725" s="10"/>
      <c r="BE3725" s="10"/>
      <c r="BF3725" s="10"/>
      <c r="BG3725" s="10"/>
      <c r="BH3725" s="10"/>
      <c r="BI3725" s="10"/>
      <c r="BL3725" s="10"/>
      <c r="BM3725" s="10"/>
      <c r="BN3725" s="10"/>
      <c r="BO3725" s="10"/>
      <c r="BP3725" s="10"/>
      <c r="BQ3725" s="10"/>
      <c r="BR3725" s="10"/>
      <c r="BU3725" s="66"/>
    </row>
    <row r="3726" spans="22:73" s="6" customFormat="1" x14ac:dyDescent="0.3">
      <c r="V3726" s="21"/>
      <c r="W3726" s="22"/>
      <c r="X3726" s="22"/>
      <c r="Y3726" s="22"/>
      <c r="Z3726" s="22"/>
      <c r="AA3726" s="22"/>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AY3726" s="10"/>
      <c r="AZ3726" s="10"/>
      <c r="BC3726" s="10"/>
      <c r="BD3726" s="10"/>
      <c r="BE3726" s="10"/>
      <c r="BF3726" s="10"/>
      <c r="BG3726" s="10"/>
      <c r="BH3726" s="10"/>
      <c r="BI3726" s="10"/>
      <c r="BL3726" s="10"/>
      <c r="BM3726" s="10"/>
      <c r="BN3726" s="10"/>
      <c r="BO3726" s="10"/>
      <c r="BP3726" s="10"/>
      <c r="BQ3726" s="10"/>
      <c r="BR3726" s="10"/>
      <c r="BU3726" s="66"/>
    </row>
    <row r="3727" spans="22:73" s="6" customFormat="1" x14ac:dyDescent="0.3">
      <c r="V3727" s="21"/>
      <c r="W3727" s="22"/>
      <c r="X3727" s="22"/>
      <c r="Y3727" s="22"/>
      <c r="Z3727" s="22"/>
      <c r="AA3727" s="22"/>
      <c r="AB3727" s="10"/>
      <c r="AC3727" s="10"/>
      <c r="AD3727" s="10"/>
      <c r="AE3727" s="10"/>
      <c r="AF3727" s="10"/>
      <c r="AG3727" s="10"/>
      <c r="AH3727" s="10"/>
      <c r="AI3727" s="10"/>
      <c r="AJ3727" s="10"/>
      <c r="AK3727" s="10"/>
      <c r="AL3727" s="10"/>
      <c r="AM3727" s="10"/>
      <c r="AN3727" s="10"/>
      <c r="AO3727" s="10"/>
      <c r="AP3727" s="10"/>
      <c r="AQ3727" s="10"/>
      <c r="AR3727" s="10"/>
      <c r="AS3727" s="10"/>
      <c r="AT3727" s="10"/>
      <c r="AU3727" s="10"/>
      <c r="AV3727" s="10"/>
      <c r="AW3727" s="10"/>
      <c r="AX3727" s="10"/>
      <c r="AY3727" s="10"/>
      <c r="AZ3727" s="10"/>
      <c r="BC3727" s="10"/>
      <c r="BD3727" s="10"/>
      <c r="BE3727" s="10"/>
      <c r="BF3727" s="10"/>
      <c r="BG3727" s="10"/>
      <c r="BH3727" s="10"/>
      <c r="BI3727" s="10"/>
      <c r="BL3727" s="10"/>
      <c r="BM3727" s="10"/>
      <c r="BN3727" s="10"/>
      <c r="BO3727" s="10"/>
      <c r="BP3727" s="10"/>
      <c r="BQ3727" s="10"/>
      <c r="BR3727" s="10"/>
      <c r="BU3727" s="66"/>
    </row>
    <row r="3728" spans="22:73" s="6" customFormat="1" x14ac:dyDescent="0.3">
      <c r="V3728" s="21"/>
      <c r="W3728" s="22"/>
      <c r="X3728" s="22"/>
      <c r="Y3728" s="22"/>
      <c r="Z3728" s="22"/>
      <c r="AA3728" s="22"/>
      <c r="AB3728" s="10"/>
      <c r="AC3728" s="10"/>
      <c r="AD3728" s="10"/>
      <c r="AE3728" s="10"/>
      <c r="AF3728" s="10"/>
      <c r="AG3728" s="10"/>
      <c r="AH3728" s="10"/>
      <c r="AI3728" s="10"/>
      <c r="AJ3728" s="10"/>
      <c r="AK3728" s="10"/>
      <c r="AL3728" s="10"/>
      <c r="AM3728" s="10"/>
      <c r="AN3728" s="10"/>
      <c r="AO3728" s="10"/>
      <c r="AP3728" s="10"/>
      <c r="AQ3728" s="10"/>
      <c r="AR3728" s="10"/>
      <c r="AS3728" s="10"/>
      <c r="AT3728" s="10"/>
      <c r="AU3728" s="10"/>
      <c r="AV3728" s="10"/>
      <c r="AW3728" s="10"/>
      <c r="AX3728" s="10"/>
      <c r="AY3728" s="10"/>
      <c r="AZ3728" s="10"/>
      <c r="BC3728" s="10"/>
      <c r="BD3728" s="10"/>
      <c r="BE3728" s="10"/>
      <c r="BF3728" s="10"/>
      <c r="BG3728" s="10"/>
      <c r="BH3728" s="10"/>
      <c r="BI3728" s="10"/>
      <c r="BL3728" s="10"/>
      <c r="BM3728" s="10"/>
      <c r="BN3728" s="10"/>
      <c r="BO3728" s="10"/>
      <c r="BP3728" s="10"/>
      <c r="BQ3728" s="10"/>
      <c r="BR3728" s="10"/>
      <c r="BU3728" s="66"/>
    </row>
    <row r="3729" spans="22:73" s="6" customFormat="1" x14ac:dyDescent="0.3">
      <c r="V3729" s="21"/>
      <c r="W3729" s="22"/>
      <c r="X3729" s="22"/>
      <c r="Y3729" s="22"/>
      <c r="Z3729" s="22"/>
      <c r="AA3729" s="22"/>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AY3729" s="10"/>
      <c r="AZ3729" s="10"/>
      <c r="BC3729" s="10"/>
      <c r="BD3729" s="10"/>
      <c r="BE3729" s="10"/>
      <c r="BF3729" s="10"/>
      <c r="BG3729" s="10"/>
      <c r="BH3729" s="10"/>
      <c r="BI3729" s="10"/>
      <c r="BL3729" s="10"/>
      <c r="BM3729" s="10"/>
      <c r="BN3729" s="10"/>
      <c r="BO3729" s="10"/>
      <c r="BP3729" s="10"/>
      <c r="BQ3729" s="10"/>
      <c r="BR3729" s="10"/>
      <c r="BU3729" s="66"/>
    </row>
    <row r="3730" spans="22:73" s="6" customFormat="1" x14ac:dyDescent="0.3">
      <c r="V3730" s="21"/>
      <c r="W3730" s="22"/>
      <c r="X3730" s="22"/>
      <c r="Y3730" s="22"/>
      <c r="Z3730" s="22"/>
      <c r="AA3730" s="22"/>
      <c r="AB3730" s="10"/>
      <c r="AC3730" s="10"/>
      <c r="AD3730" s="10"/>
      <c r="AE3730" s="10"/>
      <c r="AF3730" s="10"/>
      <c r="AG3730" s="10"/>
      <c r="AH3730" s="10"/>
      <c r="AI3730" s="10"/>
      <c r="AJ3730" s="10"/>
      <c r="AK3730" s="10"/>
      <c r="AL3730" s="10"/>
      <c r="AM3730" s="10"/>
      <c r="AN3730" s="10"/>
      <c r="AO3730" s="10"/>
      <c r="AP3730" s="10"/>
      <c r="AQ3730" s="10"/>
      <c r="AR3730" s="10"/>
      <c r="AS3730" s="10"/>
      <c r="AT3730" s="10"/>
      <c r="AU3730" s="10"/>
      <c r="AV3730" s="10"/>
      <c r="AW3730" s="10"/>
      <c r="AX3730" s="10"/>
      <c r="AY3730" s="10"/>
      <c r="AZ3730" s="10"/>
      <c r="BC3730" s="10"/>
      <c r="BD3730" s="10"/>
      <c r="BE3730" s="10"/>
      <c r="BF3730" s="10"/>
      <c r="BG3730" s="10"/>
      <c r="BH3730" s="10"/>
      <c r="BI3730" s="10"/>
      <c r="BL3730" s="10"/>
      <c r="BM3730" s="10"/>
      <c r="BN3730" s="10"/>
      <c r="BO3730" s="10"/>
      <c r="BP3730" s="10"/>
      <c r="BQ3730" s="10"/>
      <c r="BR3730" s="10"/>
      <c r="BU3730" s="66"/>
    </row>
    <row r="3731" spans="22:73" s="6" customFormat="1" x14ac:dyDescent="0.3">
      <c r="V3731" s="21"/>
      <c r="W3731" s="22"/>
      <c r="X3731" s="22"/>
      <c r="Y3731" s="22"/>
      <c r="Z3731" s="22"/>
      <c r="AA3731" s="22"/>
      <c r="AB3731" s="10"/>
      <c r="AC3731" s="10"/>
      <c r="AD3731" s="10"/>
      <c r="AE3731" s="10"/>
      <c r="AF3731" s="10"/>
      <c r="AG3731" s="10"/>
      <c r="AH3731" s="10"/>
      <c r="AI3731" s="10"/>
      <c r="AJ3731" s="10"/>
      <c r="AK3731" s="10"/>
      <c r="AL3731" s="10"/>
      <c r="AM3731" s="10"/>
      <c r="AN3731" s="10"/>
      <c r="AO3731" s="10"/>
      <c r="AP3731" s="10"/>
      <c r="AQ3731" s="10"/>
      <c r="AR3731" s="10"/>
      <c r="AS3731" s="10"/>
      <c r="AT3731" s="10"/>
      <c r="AU3731" s="10"/>
      <c r="AV3731" s="10"/>
      <c r="AW3731" s="10"/>
      <c r="AX3731" s="10"/>
      <c r="AY3731" s="10"/>
      <c r="AZ3731" s="10"/>
      <c r="BC3731" s="10"/>
      <c r="BD3731" s="10"/>
      <c r="BE3731" s="10"/>
      <c r="BF3731" s="10"/>
      <c r="BG3731" s="10"/>
      <c r="BH3731" s="10"/>
      <c r="BI3731" s="10"/>
      <c r="BL3731" s="10"/>
      <c r="BM3731" s="10"/>
      <c r="BN3731" s="10"/>
      <c r="BO3731" s="10"/>
      <c r="BP3731" s="10"/>
      <c r="BQ3731" s="10"/>
      <c r="BR3731" s="10"/>
      <c r="BU3731" s="66"/>
    </row>
    <row r="3732" spans="22:73" s="6" customFormat="1" x14ac:dyDescent="0.3">
      <c r="V3732" s="21"/>
      <c r="W3732" s="22"/>
      <c r="X3732" s="22"/>
      <c r="Y3732" s="22"/>
      <c r="Z3732" s="22"/>
      <c r="AA3732" s="22"/>
      <c r="AB3732" s="10"/>
      <c r="AC3732" s="10"/>
      <c r="AD3732" s="10"/>
      <c r="AE3732" s="10"/>
      <c r="AF3732" s="10"/>
      <c r="AG3732" s="10"/>
      <c r="AH3732" s="10"/>
      <c r="AI3732" s="10"/>
      <c r="AJ3732" s="10"/>
      <c r="AK3732" s="10"/>
      <c r="AL3732" s="10"/>
      <c r="AM3732" s="10"/>
      <c r="AN3732" s="10"/>
      <c r="AO3732" s="10"/>
      <c r="AP3732" s="10"/>
      <c r="AQ3732" s="10"/>
      <c r="AR3732" s="10"/>
      <c r="AS3732" s="10"/>
      <c r="AT3732" s="10"/>
      <c r="AU3732" s="10"/>
      <c r="AV3732" s="10"/>
      <c r="AW3732" s="10"/>
      <c r="AX3732" s="10"/>
      <c r="AY3732" s="10"/>
      <c r="AZ3732" s="10"/>
      <c r="BC3732" s="10"/>
      <c r="BD3732" s="10"/>
      <c r="BE3732" s="10"/>
      <c r="BF3732" s="10"/>
      <c r="BG3732" s="10"/>
      <c r="BH3732" s="10"/>
      <c r="BI3732" s="10"/>
      <c r="BL3732" s="10"/>
      <c r="BM3732" s="10"/>
      <c r="BN3732" s="10"/>
      <c r="BO3732" s="10"/>
      <c r="BP3732" s="10"/>
      <c r="BQ3732" s="10"/>
      <c r="BR3732" s="10"/>
      <c r="BU3732" s="66"/>
    </row>
    <row r="3733" spans="22:73" s="6" customFormat="1" x14ac:dyDescent="0.3">
      <c r="V3733" s="21"/>
      <c r="W3733" s="22"/>
      <c r="X3733" s="22"/>
      <c r="Y3733" s="22"/>
      <c r="Z3733" s="22"/>
      <c r="AA3733" s="22"/>
      <c r="AB3733" s="10"/>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c r="AY3733" s="10"/>
      <c r="AZ3733" s="10"/>
      <c r="BC3733" s="10"/>
      <c r="BD3733" s="10"/>
      <c r="BE3733" s="10"/>
      <c r="BF3733" s="10"/>
      <c r="BG3733" s="10"/>
      <c r="BH3733" s="10"/>
      <c r="BI3733" s="10"/>
      <c r="BL3733" s="10"/>
      <c r="BM3733" s="10"/>
      <c r="BN3733" s="10"/>
      <c r="BO3733" s="10"/>
      <c r="BP3733" s="10"/>
      <c r="BQ3733" s="10"/>
      <c r="BR3733" s="10"/>
      <c r="BU3733" s="66"/>
    </row>
    <row r="3734" spans="22:73" s="6" customFormat="1" x14ac:dyDescent="0.3">
      <c r="V3734" s="21"/>
      <c r="W3734" s="22"/>
      <c r="X3734" s="22"/>
      <c r="Y3734" s="22"/>
      <c r="Z3734" s="22"/>
      <c r="AA3734" s="22"/>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10"/>
      <c r="AY3734" s="10"/>
      <c r="AZ3734" s="10"/>
      <c r="BC3734" s="10"/>
      <c r="BD3734" s="10"/>
      <c r="BE3734" s="10"/>
      <c r="BF3734" s="10"/>
      <c r="BG3734" s="10"/>
      <c r="BH3734" s="10"/>
      <c r="BI3734" s="10"/>
      <c r="BL3734" s="10"/>
      <c r="BM3734" s="10"/>
      <c r="BN3734" s="10"/>
      <c r="BO3734" s="10"/>
      <c r="BP3734" s="10"/>
      <c r="BQ3734" s="10"/>
      <c r="BR3734" s="10"/>
      <c r="BU3734" s="66"/>
    </row>
    <row r="3735" spans="22:73" s="6" customFormat="1" x14ac:dyDescent="0.3">
      <c r="V3735" s="21"/>
      <c r="W3735" s="22"/>
      <c r="X3735" s="22"/>
      <c r="Y3735" s="22"/>
      <c r="Z3735" s="22"/>
      <c r="AA3735" s="22"/>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AY3735" s="10"/>
      <c r="AZ3735" s="10"/>
      <c r="BC3735" s="10"/>
      <c r="BD3735" s="10"/>
      <c r="BE3735" s="10"/>
      <c r="BF3735" s="10"/>
      <c r="BG3735" s="10"/>
      <c r="BH3735" s="10"/>
      <c r="BI3735" s="10"/>
      <c r="BL3735" s="10"/>
      <c r="BM3735" s="10"/>
      <c r="BN3735" s="10"/>
      <c r="BO3735" s="10"/>
      <c r="BP3735" s="10"/>
      <c r="BQ3735" s="10"/>
      <c r="BR3735" s="10"/>
      <c r="BU3735" s="66"/>
    </row>
    <row r="3736" spans="22:73" s="6" customFormat="1" x14ac:dyDescent="0.3">
      <c r="V3736" s="21"/>
      <c r="W3736" s="22"/>
      <c r="X3736" s="22"/>
      <c r="Y3736" s="22"/>
      <c r="Z3736" s="22"/>
      <c r="AA3736" s="22"/>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10"/>
      <c r="AY3736" s="10"/>
      <c r="AZ3736" s="10"/>
      <c r="BC3736" s="10"/>
      <c r="BD3736" s="10"/>
      <c r="BE3736" s="10"/>
      <c r="BF3736" s="10"/>
      <c r="BG3736" s="10"/>
      <c r="BH3736" s="10"/>
      <c r="BI3736" s="10"/>
      <c r="BL3736" s="10"/>
      <c r="BM3736" s="10"/>
      <c r="BN3736" s="10"/>
      <c r="BO3736" s="10"/>
      <c r="BP3736" s="10"/>
      <c r="BQ3736" s="10"/>
      <c r="BR3736" s="10"/>
      <c r="BU3736" s="66"/>
    </row>
    <row r="3737" spans="22:73" s="6" customFormat="1" x14ac:dyDescent="0.3">
      <c r="V3737" s="21"/>
      <c r="W3737" s="22"/>
      <c r="X3737" s="22"/>
      <c r="Y3737" s="22"/>
      <c r="Z3737" s="22"/>
      <c r="AA3737" s="22"/>
      <c r="AB3737" s="10"/>
      <c r="AC3737" s="10"/>
      <c r="AD3737" s="10"/>
      <c r="AE3737" s="10"/>
      <c r="AF3737" s="10"/>
      <c r="AG3737" s="10"/>
      <c r="AH3737" s="10"/>
      <c r="AI3737" s="10"/>
      <c r="AJ3737" s="10"/>
      <c r="AK3737" s="10"/>
      <c r="AL3737" s="10"/>
      <c r="AM3737" s="10"/>
      <c r="AN3737" s="10"/>
      <c r="AO3737" s="10"/>
      <c r="AP3737" s="10"/>
      <c r="AQ3737" s="10"/>
      <c r="AR3737" s="10"/>
      <c r="AS3737" s="10"/>
      <c r="AT3737" s="10"/>
      <c r="AU3737" s="10"/>
      <c r="AV3737" s="10"/>
      <c r="AW3737" s="10"/>
      <c r="AX3737" s="10"/>
      <c r="AY3737" s="10"/>
      <c r="AZ3737" s="10"/>
      <c r="BC3737" s="10"/>
      <c r="BD3737" s="10"/>
      <c r="BE3737" s="10"/>
      <c r="BF3737" s="10"/>
      <c r="BG3737" s="10"/>
      <c r="BH3737" s="10"/>
      <c r="BI3737" s="10"/>
      <c r="BL3737" s="10"/>
      <c r="BM3737" s="10"/>
      <c r="BN3737" s="10"/>
      <c r="BO3737" s="10"/>
      <c r="BP3737" s="10"/>
      <c r="BQ3737" s="10"/>
      <c r="BR3737" s="10"/>
      <c r="BU3737" s="66"/>
    </row>
    <row r="3738" spans="22:73" s="6" customFormat="1" x14ac:dyDescent="0.3">
      <c r="V3738" s="21"/>
      <c r="W3738" s="22"/>
      <c r="X3738" s="22"/>
      <c r="Y3738" s="22"/>
      <c r="Z3738" s="22"/>
      <c r="AA3738" s="22"/>
      <c r="AB3738" s="10"/>
      <c r="AC3738" s="10"/>
      <c r="AD3738" s="10"/>
      <c r="AE3738" s="10"/>
      <c r="AF3738" s="10"/>
      <c r="AG3738" s="10"/>
      <c r="AH3738" s="10"/>
      <c r="AI3738" s="10"/>
      <c r="AJ3738" s="10"/>
      <c r="AK3738" s="10"/>
      <c r="AL3738" s="10"/>
      <c r="AM3738" s="10"/>
      <c r="AN3738" s="10"/>
      <c r="AO3738" s="10"/>
      <c r="AP3738" s="10"/>
      <c r="AQ3738" s="10"/>
      <c r="AR3738" s="10"/>
      <c r="AS3738" s="10"/>
      <c r="AT3738" s="10"/>
      <c r="AU3738" s="10"/>
      <c r="AV3738" s="10"/>
      <c r="AW3738" s="10"/>
      <c r="AX3738" s="10"/>
      <c r="AY3738" s="10"/>
      <c r="AZ3738" s="10"/>
      <c r="BC3738" s="10"/>
      <c r="BD3738" s="10"/>
      <c r="BE3738" s="10"/>
      <c r="BF3738" s="10"/>
      <c r="BG3738" s="10"/>
      <c r="BH3738" s="10"/>
      <c r="BI3738" s="10"/>
      <c r="BL3738" s="10"/>
      <c r="BM3738" s="10"/>
      <c r="BN3738" s="10"/>
      <c r="BO3738" s="10"/>
      <c r="BP3738" s="10"/>
      <c r="BQ3738" s="10"/>
      <c r="BR3738" s="10"/>
      <c r="BU3738" s="66"/>
    </row>
    <row r="3739" spans="22:73" s="6" customFormat="1" x14ac:dyDescent="0.3">
      <c r="V3739" s="21"/>
      <c r="W3739" s="22"/>
      <c r="X3739" s="22"/>
      <c r="Y3739" s="22"/>
      <c r="Z3739" s="22"/>
      <c r="AA3739" s="22"/>
      <c r="AB3739" s="10"/>
      <c r="AC3739" s="10"/>
      <c r="AD3739" s="10"/>
      <c r="AE3739" s="10"/>
      <c r="AF3739" s="10"/>
      <c r="AG3739" s="10"/>
      <c r="AH3739" s="10"/>
      <c r="AI3739" s="10"/>
      <c r="AJ3739" s="10"/>
      <c r="AK3739" s="10"/>
      <c r="AL3739" s="10"/>
      <c r="AM3739" s="10"/>
      <c r="AN3739" s="10"/>
      <c r="AO3739" s="10"/>
      <c r="AP3739" s="10"/>
      <c r="AQ3739" s="10"/>
      <c r="AR3739" s="10"/>
      <c r="AS3739" s="10"/>
      <c r="AT3739" s="10"/>
      <c r="AU3739" s="10"/>
      <c r="AV3739" s="10"/>
      <c r="AW3739" s="10"/>
      <c r="AX3739" s="10"/>
      <c r="AY3739" s="10"/>
      <c r="AZ3739" s="10"/>
      <c r="BC3739" s="10"/>
      <c r="BD3739" s="10"/>
      <c r="BE3739" s="10"/>
      <c r="BF3739" s="10"/>
      <c r="BG3739" s="10"/>
      <c r="BH3739" s="10"/>
      <c r="BI3739" s="10"/>
      <c r="BL3739" s="10"/>
      <c r="BM3739" s="10"/>
      <c r="BN3739" s="10"/>
      <c r="BO3739" s="10"/>
      <c r="BP3739" s="10"/>
      <c r="BQ3739" s="10"/>
      <c r="BR3739" s="10"/>
      <c r="BU3739" s="66"/>
    </row>
    <row r="3740" spans="22:73" s="6" customFormat="1" x14ac:dyDescent="0.3">
      <c r="V3740" s="21"/>
      <c r="W3740" s="22"/>
      <c r="X3740" s="22"/>
      <c r="Y3740" s="22"/>
      <c r="Z3740" s="22"/>
      <c r="AA3740" s="22"/>
      <c r="AB3740" s="10"/>
      <c r="AC3740" s="10"/>
      <c r="AD3740" s="10"/>
      <c r="AE3740" s="10"/>
      <c r="AF3740" s="10"/>
      <c r="AG3740" s="10"/>
      <c r="AH3740" s="10"/>
      <c r="AI3740" s="10"/>
      <c r="AJ3740" s="10"/>
      <c r="AK3740" s="10"/>
      <c r="AL3740" s="10"/>
      <c r="AM3740" s="10"/>
      <c r="AN3740" s="10"/>
      <c r="AO3740" s="10"/>
      <c r="AP3740" s="10"/>
      <c r="AQ3740" s="10"/>
      <c r="AR3740" s="10"/>
      <c r="AS3740" s="10"/>
      <c r="AT3740" s="10"/>
      <c r="AU3740" s="10"/>
      <c r="AV3740" s="10"/>
      <c r="AW3740" s="10"/>
      <c r="AX3740" s="10"/>
      <c r="AY3740" s="10"/>
      <c r="AZ3740" s="10"/>
      <c r="BC3740" s="10"/>
      <c r="BD3740" s="10"/>
      <c r="BE3740" s="10"/>
      <c r="BF3740" s="10"/>
      <c r="BG3740" s="10"/>
      <c r="BH3740" s="10"/>
      <c r="BI3740" s="10"/>
      <c r="BL3740" s="10"/>
      <c r="BM3740" s="10"/>
      <c r="BN3740" s="10"/>
      <c r="BO3740" s="10"/>
      <c r="BP3740" s="10"/>
      <c r="BQ3740" s="10"/>
      <c r="BR3740" s="10"/>
      <c r="BU3740" s="66"/>
    </row>
    <row r="3741" spans="22:73" s="6" customFormat="1" x14ac:dyDescent="0.3">
      <c r="V3741" s="21"/>
      <c r="W3741" s="22"/>
      <c r="X3741" s="22"/>
      <c r="Y3741" s="22"/>
      <c r="Z3741" s="22"/>
      <c r="AA3741" s="22"/>
      <c r="AB3741" s="10"/>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10"/>
      <c r="AY3741" s="10"/>
      <c r="AZ3741" s="10"/>
      <c r="BC3741" s="10"/>
      <c r="BD3741" s="10"/>
      <c r="BE3741" s="10"/>
      <c r="BF3741" s="10"/>
      <c r="BG3741" s="10"/>
      <c r="BH3741" s="10"/>
      <c r="BI3741" s="10"/>
      <c r="BL3741" s="10"/>
      <c r="BM3741" s="10"/>
      <c r="BN3741" s="10"/>
      <c r="BO3741" s="10"/>
      <c r="BP3741" s="10"/>
      <c r="BQ3741" s="10"/>
      <c r="BR3741" s="10"/>
      <c r="BU3741" s="66"/>
    </row>
    <row r="3742" spans="22:73" s="6" customFormat="1" x14ac:dyDescent="0.3">
      <c r="V3742" s="21"/>
      <c r="W3742" s="22"/>
      <c r="X3742" s="22"/>
      <c r="Y3742" s="22"/>
      <c r="Z3742" s="22"/>
      <c r="AA3742" s="22"/>
      <c r="AB3742" s="10"/>
      <c r="AC3742" s="10"/>
      <c r="AD3742" s="10"/>
      <c r="AE3742" s="10"/>
      <c r="AF3742" s="10"/>
      <c r="AG3742" s="10"/>
      <c r="AH3742" s="10"/>
      <c r="AI3742" s="10"/>
      <c r="AJ3742" s="10"/>
      <c r="AK3742" s="10"/>
      <c r="AL3742" s="10"/>
      <c r="AM3742" s="10"/>
      <c r="AN3742" s="10"/>
      <c r="AO3742" s="10"/>
      <c r="AP3742" s="10"/>
      <c r="AQ3742" s="10"/>
      <c r="AR3742" s="10"/>
      <c r="AS3742" s="10"/>
      <c r="AT3742" s="10"/>
      <c r="AU3742" s="10"/>
      <c r="AV3742" s="10"/>
      <c r="AW3742" s="10"/>
      <c r="AX3742" s="10"/>
      <c r="AY3742" s="10"/>
      <c r="AZ3742" s="10"/>
      <c r="BC3742" s="10"/>
      <c r="BD3742" s="10"/>
      <c r="BE3742" s="10"/>
      <c r="BF3742" s="10"/>
      <c r="BG3742" s="10"/>
      <c r="BH3742" s="10"/>
      <c r="BI3742" s="10"/>
      <c r="BL3742" s="10"/>
      <c r="BM3742" s="10"/>
      <c r="BN3742" s="10"/>
      <c r="BO3742" s="10"/>
      <c r="BP3742" s="10"/>
      <c r="BQ3742" s="10"/>
      <c r="BR3742" s="10"/>
      <c r="BU3742" s="66"/>
    </row>
    <row r="3743" spans="22:73" s="6" customFormat="1" x14ac:dyDescent="0.3">
      <c r="V3743" s="21"/>
      <c r="W3743" s="22"/>
      <c r="X3743" s="22"/>
      <c r="Y3743" s="22"/>
      <c r="Z3743" s="22"/>
      <c r="AA3743" s="22"/>
      <c r="AB3743" s="10"/>
      <c r="AC3743" s="10"/>
      <c r="AD3743" s="10"/>
      <c r="AE3743" s="10"/>
      <c r="AF3743" s="10"/>
      <c r="AG3743" s="10"/>
      <c r="AH3743" s="10"/>
      <c r="AI3743" s="10"/>
      <c r="AJ3743" s="10"/>
      <c r="AK3743" s="10"/>
      <c r="AL3743" s="10"/>
      <c r="AM3743" s="10"/>
      <c r="AN3743" s="10"/>
      <c r="AO3743" s="10"/>
      <c r="AP3743" s="10"/>
      <c r="AQ3743" s="10"/>
      <c r="AR3743" s="10"/>
      <c r="AS3743" s="10"/>
      <c r="AT3743" s="10"/>
      <c r="AU3743" s="10"/>
      <c r="AV3743" s="10"/>
      <c r="AW3743" s="10"/>
      <c r="AX3743" s="10"/>
      <c r="AY3743" s="10"/>
      <c r="AZ3743" s="10"/>
      <c r="BC3743" s="10"/>
      <c r="BD3743" s="10"/>
      <c r="BE3743" s="10"/>
      <c r="BF3743" s="10"/>
      <c r="BG3743" s="10"/>
      <c r="BH3743" s="10"/>
      <c r="BI3743" s="10"/>
      <c r="BL3743" s="10"/>
      <c r="BM3743" s="10"/>
      <c r="BN3743" s="10"/>
      <c r="BO3743" s="10"/>
      <c r="BP3743" s="10"/>
      <c r="BQ3743" s="10"/>
      <c r="BR3743" s="10"/>
      <c r="BU3743" s="66"/>
    </row>
    <row r="3744" spans="22:73" s="6" customFormat="1" x14ac:dyDescent="0.3">
      <c r="V3744" s="21"/>
      <c r="W3744" s="22"/>
      <c r="X3744" s="22"/>
      <c r="Y3744" s="22"/>
      <c r="Z3744" s="22"/>
      <c r="AA3744" s="22"/>
      <c r="AB3744" s="10"/>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c r="AY3744" s="10"/>
      <c r="AZ3744" s="10"/>
      <c r="BC3744" s="10"/>
      <c r="BD3744" s="10"/>
      <c r="BE3744" s="10"/>
      <c r="BF3744" s="10"/>
      <c r="BG3744" s="10"/>
      <c r="BH3744" s="10"/>
      <c r="BI3744" s="10"/>
      <c r="BL3744" s="10"/>
      <c r="BM3744" s="10"/>
      <c r="BN3744" s="10"/>
      <c r="BO3744" s="10"/>
      <c r="BP3744" s="10"/>
      <c r="BQ3744" s="10"/>
      <c r="BR3744" s="10"/>
      <c r="BU3744" s="66"/>
    </row>
    <row r="3745" spans="22:73" s="6" customFormat="1" x14ac:dyDescent="0.3">
      <c r="V3745" s="21"/>
      <c r="W3745" s="22"/>
      <c r="X3745" s="22"/>
      <c r="Y3745" s="22"/>
      <c r="Z3745" s="22"/>
      <c r="AA3745" s="22"/>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c r="AY3745" s="10"/>
      <c r="AZ3745" s="10"/>
      <c r="BC3745" s="10"/>
      <c r="BD3745" s="10"/>
      <c r="BE3745" s="10"/>
      <c r="BF3745" s="10"/>
      <c r="BG3745" s="10"/>
      <c r="BH3745" s="10"/>
      <c r="BI3745" s="10"/>
      <c r="BL3745" s="10"/>
      <c r="BM3745" s="10"/>
      <c r="BN3745" s="10"/>
      <c r="BO3745" s="10"/>
      <c r="BP3745" s="10"/>
      <c r="BQ3745" s="10"/>
      <c r="BR3745" s="10"/>
      <c r="BU3745" s="66"/>
    </row>
    <row r="3746" spans="22:73" s="6" customFormat="1" x14ac:dyDescent="0.3">
      <c r="V3746" s="21"/>
      <c r="W3746" s="22"/>
      <c r="X3746" s="22"/>
      <c r="Y3746" s="22"/>
      <c r="Z3746" s="22"/>
      <c r="AA3746" s="22"/>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AY3746" s="10"/>
      <c r="AZ3746" s="10"/>
      <c r="BC3746" s="10"/>
      <c r="BD3746" s="10"/>
      <c r="BE3746" s="10"/>
      <c r="BF3746" s="10"/>
      <c r="BG3746" s="10"/>
      <c r="BH3746" s="10"/>
      <c r="BI3746" s="10"/>
      <c r="BL3746" s="10"/>
      <c r="BM3746" s="10"/>
      <c r="BN3746" s="10"/>
      <c r="BO3746" s="10"/>
      <c r="BP3746" s="10"/>
      <c r="BQ3746" s="10"/>
      <c r="BR3746" s="10"/>
      <c r="BU3746" s="66"/>
    </row>
    <row r="3747" spans="22:73" s="6" customFormat="1" x14ac:dyDescent="0.3">
      <c r="V3747" s="21"/>
      <c r="W3747" s="22"/>
      <c r="X3747" s="22"/>
      <c r="Y3747" s="22"/>
      <c r="Z3747" s="22"/>
      <c r="AA3747" s="22"/>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AY3747" s="10"/>
      <c r="AZ3747" s="10"/>
      <c r="BC3747" s="10"/>
      <c r="BD3747" s="10"/>
      <c r="BE3747" s="10"/>
      <c r="BF3747" s="10"/>
      <c r="BG3747" s="10"/>
      <c r="BH3747" s="10"/>
      <c r="BI3747" s="10"/>
      <c r="BL3747" s="10"/>
      <c r="BM3747" s="10"/>
      <c r="BN3747" s="10"/>
      <c r="BO3747" s="10"/>
      <c r="BP3747" s="10"/>
      <c r="BQ3747" s="10"/>
      <c r="BR3747" s="10"/>
      <c r="BU3747" s="66"/>
    </row>
    <row r="3748" spans="22:73" s="6" customFormat="1" x14ac:dyDescent="0.3">
      <c r="V3748" s="21"/>
      <c r="W3748" s="22"/>
      <c r="X3748" s="22"/>
      <c r="Y3748" s="22"/>
      <c r="Z3748" s="22"/>
      <c r="AA3748" s="22"/>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10"/>
      <c r="AY3748" s="10"/>
      <c r="AZ3748" s="10"/>
      <c r="BC3748" s="10"/>
      <c r="BD3748" s="10"/>
      <c r="BE3748" s="10"/>
      <c r="BF3748" s="10"/>
      <c r="BG3748" s="10"/>
      <c r="BH3748" s="10"/>
      <c r="BI3748" s="10"/>
      <c r="BL3748" s="10"/>
      <c r="BM3748" s="10"/>
      <c r="BN3748" s="10"/>
      <c r="BO3748" s="10"/>
      <c r="BP3748" s="10"/>
      <c r="BQ3748" s="10"/>
      <c r="BR3748" s="10"/>
      <c r="BU3748" s="66"/>
    </row>
    <row r="3749" spans="22:73" s="6" customFormat="1" x14ac:dyDescent="0.3">
      <c r="V3749" s="21"/>
      <c r="W3749" s="22"/>
      <c r="X3749" s="22"/>
      <c r="Y3749" s="22"/>
      <c r="Z3749" s="22"/>
      <c r="AA3749" s="22"/>
      <c r="AB3749" s="10"/>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AY3749" s="10"/>
      <c r="AZ3749" s="10"/>
      <c r="BC3749" s="10"/>
      <c r="BD3749" s="10"/>
      <c r="BE3749" s="10"/>
      <c r="BF3749" s="10"/>
      <c r="BG3749" s="10"/>
      <c r="BH3749" s="10"/>
      <c r="BI3749" s="10"/>
      <c r="BL3749" s="10"/>
      <c r="BM3749" s="10"/>
      <c r="BN3749" s="10"/>
      <c r="BO3749" s="10"/>
      <c r="BP3749" s="10"/>
      <c r="BQ3749" s="10"/>
      <c r="BR3749" s="10"/>
      <c r="BU3749" s="66"/>
    </row>
    <row r="3750" spans="22:73" s="6" customFormat="1" x14ac:dyDescent="0.3">
      <c r="V3750" s="21"/>
      <c r="W3750" s="22"/>
      <c r="X3750" s="22"/>
      <c r="Y3750" s="22"/>
      <c r="Z3750" s="22"/>
      <c r="AA3750" s="22"/>
      <c r="AB3750" s="10"/>
      <c r="AC3750" s="10"/>
      <c r="AD3750" s="10"/>
      <c r="AE3750" s="10"/>
      <c r="AF3750" s="10"/>
      <c r="AG3750" s="10"/>
      <c r="AH3750" s="10"/>
      <c r="AI3750" s="10"/>
      <c r="AJ3750" s="10"/>
      <c r="AK3750" s="10"/>
      <c r="AL3750" s="10"/>
      <c r="AM3750" s="10"/>
      <c r="AN3750" s="10"/>
      <c r="AO3750" s="10"/>
      <c r="AP3750" s="10"/>
      <c r="AQ3750" s="10"/>
      <c r="AR3750" s="10"/>
      <c r="AS3750" s="10"/>
      <c r="AT3750" s="10"/>
      <c r="AU3750" s="10"/>
      <c r="AV3750" s="10"/>
      <c r="AW3750" s="10"/>
      <c r="AX3750" s="10"/>
      <c r="AY3750" s="10"/>
      <c r="AZ3750" s="10"/>
      <c r="BC3750" s="10"/>
      <c r="BD3750" s="10"/>
      <c r="BE3750" s="10"/>
      <c r="BF3750" s="10"/>
      <c r="BG3750" s="10"/>
      <c r="BH3750" s="10"/>
      <c r="BI3750" s="10"/>
      <c r="BL3750" s="10"/>
      <c r="BM3750" s="10"/>
      <c r="BN3750" s="10"/>
      <c r="BO3750" s="10"/>
      <c r="BP3750" s="10"/>
      <c r="BQ3750" s="10"/>
      <c r="BR3750" s="10"/>
      <c r="BU3750" s="66"/>
    </row>
    <row r="3751" spans="22:73" s="6" customFormat="1" x14ac:dyDescent="0.3">
      <c r="V3751" s="21"/>
      <c r="W3751" s="22"/>
      <c r="X3751" s="22"/>
      <c r="Y3751" s="22"/>
      <c r="Z3751" s="22"/>
      <c r="AA3751" s="22"/>
      <c r="AB3751" s="10"/>
      <c r="AC3751" s="10"/>
      <c r="AD3751" s="10"/>
      <c r="AE3751" s="10"/>
      <c r="AF3751" s="10"/>
      <c r="AG3751" s="10"/>
      <c r="AH3751" s="10"/>
      <c r="AI3751" s="10"/>
      <c r="AJ3751" s="10"/>
      <c r="AK3751" s="10"/>
      <c r="AL3751" s="10"/>
      <c r="AM3751" s="10"/>
      <c r="AN3751" s="10"/>
      <c r="AO3751" s="10"/>
      <c r="AP3751" s="10"/>
      <c r="AQ3751" s="10"/>
      <c r="AR3751" s="10"/>
      <c r="AS3751" s="10"/>
      <c r="AT3751" s="10"/>
      <c r="AU3751" s="10"/>
      <c r="AV3751" s="10"/>
      <c r="AW3751" s="10"/>
      <c r="AX3751" s="10"/>
      <c r="AY3751" s="10"/>
      <c r="AZ3751" s="10"/>
      <c r="BC3751" s="10"/>
      <c r="BD3751" s="10"/>
      <c r="BE3751" s="10"/>
      <c r="BF3751" s="10"/>
      <c r="BG3751" s="10"/>
      <c r="BH3751" s="10"/>
      <c r="BI3751" s="10"/>
      <c r="BL3751" s="10"/>
      <c r="BM3751" s="10"/>
      <c r="BN3751" s="10"/>
      <c r="BO3751" s="10"/>
      <c r="BP3751" s="10"/>
      <c r="BQ3751" s="10"/>
      <c r="BR3751" s="10"/>
      <c r="BU3751" s="66"/>
    </row>
    <row r="3752" spans="22:73" s="6" customFormat="1" x14ac:dyDescent="0.3">
      <c r="V3752" s="21"/>
      <c r="W3752" s="22"/>
      <c r="X3752" s="22"/>
      <c r="Y3752" s="22"/>
      <c r="Z3752" s="22"/>
      <c r="AA3752" s="22"/>
      <c r="AB3752" s="10"/>
      <c r="AC3752" s="10"/>
      <c r="AD3752" s="10"/>
      <c r="AE3752" s="10"/>
      <c r="AF3752" s="10"/>
      <c r="AG3752" s="10"/>
      <c r="AH3752" s="10"/>
      <c r="AI3752" s="10"/>
      <c r="AJ3752" s="10"/>
      <c r="AK3752" s="10"/>
      <c r="AL3752" s="10"/>
      <c r="AM3752" s="10"/>
      <c r="AN3752" s="10"/>
      <c r="AO3752" s="10"/>
      <c r="AP3752" s="10"/>
      <c r="AQ3752" s="10"/>
      <c r="AR3752" s="10"/>
      <c r="AS3752" s="10"/>
      <c r="AT3752" s="10"/>
      <c r="AU3752" s="10"/>
      <c r="AV3752" s="10"/>
      <c r="AW3752" s="10"/>
      <c r="AX3752" s="10"/>
      <c r="AY3752" s="10"/>
      <c r="AZ3752" s="10"/>
      <c r="BC3752" s="10"/>
      <c r="BD3752" s="10"/>
      <c r="BE3752" s="10"/>
      <c r="BF3752" s="10"/>
      <c r="BG3752" s="10"/>
      <c r="BH3752" s="10"/>
      <c r="BI3752" s="10"/>
      <c r="BL3752" s="10"/>
      <c r="BM3752" s="10"/>
      <c r="BN3752" s="10"/>
      <c r="BO3752" s="10"/>
      <c r="BP3752" s="10"/>
      <c r="BQ3752" s="10"/>
      <c r="BR3752" s="10"/>
      <c r="BU3752" s="66"/>
    </row>
    <row r="3753" spans="22:73" s="6" customFormat="1" x14ac:dyDescent="0.3">
      <c r="V3753" s="21"/>
      <c r="W3753" s="22"/>
      <c r="X3753" s="22"/>
      <c r="Y3753" s="22"/>
      <c r="Z3753" s="22"/>
      <c r="AA3753" s="22"/>
      <c r="AB3753" s="10"/>
      <c r="AC3753" s="10"/>
      <c r="AD3753" s="10"/>
      <c r="AE3753" s="10"/>
      <c r="AF3753" s="10"/>
      <c r="AG3753" s="10"/>
      <c r="AH3753" s="10"/>
      <c r="AI3753" s="10"/>
      <c r="AJ3753" s="10"/>
      <c r="AK3753" s="10"/>
      <c r="AL3753" s="10"/>
      <c r="AM3753" s="10"/>
      <c r="AN3753" s="10"/>
      <c r="AO3753" s="10"/>
      <c r="AP3753" s="10"/>
      <c r="AQ3753" s="10"/>
      <c r="AR3753" s="10"/>
      <c r="AS3753" s="10"/>
      <c r="AT3753" s="10"/>
      <c r="AU3753" s="10"/>
      <c r="AV3753" s="10"/>
      <c r="AW3753" s="10"/>
      <c r="AX3753" s="10"/>
      <c r="AY3753" s="10"/>
      <c r="AZ3753" s="10"/>
      <c r="BC3753" s="10"/>
      <c r="BD3753" s="10"/>
      <c r="BE3753" s="10"/>
      <c r="BF3753" s="10"/>
      <c r="BG3753" s="10"/>
      <c r="BH3753" s="10"/>
      <c r="BI3753" s="10"/>
      <c r="BL3753" s="10"/>
      <c r="BM3753" s="10"/>
      <c r="BN3753" s="10"/>
      <c r="BO3753" s="10"/>
      <c r="BP3753" s="10"/>
      <c r="BQ3753" s="10"/>
      <c r="BR3753" s="10"/>
      <c r="BU3753" s="66"/>
    </row>
    <row r="3754" spans="22:73" s="6" customFormat="1" x14ac:dyDescent="0.3">
      <c r="V3754" s="21"/>
      <c r="W3754" s="22"/>
      <c r="X3754" s="22"/>
      <c r="Y3754" s="22"/>
      <c r="Z3754" s="22"/>
      <c r="AA3754" s="22"/>
      <c r="AB3754" s="10"/>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10"/>
      <c r="AY3754" s="10"/>
      <c r="AZ3754" s="10"/>
      <c r="BC3754" s="10"/>
      <c r="BD3754" s="10"/>
      <c r="BE3754" s="10"/>
      <c r="BF3754" s="10"/>
      <c r="BG3754" s="10"/>
      <c r="BH3754" s="10"/>
      <c r="BI3754" s="10"/>
      <c r="BL3754" s="10"/>
      <c r="BM3754" s="10"/>
      <c r="BN3754" s="10"/>
      <c r="BO3754" s="10"/>
      <c r="BP3754" s="10"/>
      <c r="BQ3754" s="10"/>
      <c r="BR3754" s="10"/>
      <c r="BU3754" s="66"/>
    </row>
    <row r="3755" spans="22:73" s="6" customFormat="1" x14ac:dyDescent="0.3">
      <c r="V3755" s="21"/>
      <c r="W3755" s="22"/>
      <c r="X3755" s="22"/>
      <c r="Y3755" s="22"/>
      <c r="Z3755" s="22"/>
      <c r="AA3755" s="22"/>
      <c r="AB3755" s="10"/>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c r="AY3755" s="10"/>
      <c r="AZ3755" s="10"/>
      <c r="BC3755" s="10"/>
      <c r="BD3755" s="10"/>
      <c r="BE3755" s="10"/>
      <c r="BF3755" s="10"/>
      <c r="BG3755" s="10"/>
      <c r="BH3755" s="10"/>
      <c r="BI3755" s="10"/>
      <c r="BL3755" s="10"/>
      <c r="BM3755" s="10"/>
      <c r="BN3755" s="10"/>
      <c r="BO3755" s="10"/>
      <c r="BP3755" s="10"/>
      <c r="BQ3755" s="10"/>
      <c r="BR3755" s="10"/>
      <c r="BU3755" s="66"/>
    </row>
    <row r="3756" spans="22:73" s="6" customFormat="1" x14ac:dyDescent="0.3">
      <c r="V3756" s="21"/>
      <c r="W3756" s="22"/>
      <c r="X3756" s="22"/>
      <c r="Y3756" s="22"/>
      <c r="Z3756" s="22"/>
      <c r="AA3756" s="22"/>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AY3756" s="10"/>
      <c r="AZ3756" s="10"/>
      <c r="BC3756" s="10"/>
      <c r="BD3756" s="10"/>
      <c r="BE3756" s="10"/>
      <c r="BF3756" s="10"/>
      <c r="BG3756" s="10"/>
      <c r="BH3756" s="10"/>
      <c r="BI3756" s="10"/>
      <c r="BL3756" s="10"/>
      <c r="BM3756" s="10"/>
      <c r="BN3756" s="10"/>
      <c r="BO3756" s="10"/>
      <c r="BP3756" s="10"/>
      <c r="BQ3756" s="10"/>
      <c r="BR3756" s="10"/>
      <c r="BU3756" s="66"/>
    </row>
    <row r="3757" spans="22:73" s="6" customFormat="1" x14ac:dyDescent="0.3">
      <c r="V3757" s="21"/>
      <c r="W3757" s="22"/>
      <c r="X3757" s="22"/>
      <c r="Y3757" s="22"/>
      <c r="Z3757" s="22"/>
      <c r="AA3757" s="22"/>
      <c r="AB3757" s="10"/>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AY3757" s="10"/>
      <c r="AZ3757" s="10"/>
      <c r="BC3757" s="10"/>
      <c r="BD3757" s="10"/>
      <c r="BE3757" s="10"/>
      <c r="BF3757" s="10"/>
      <c r="BG3757" s="10"/>
      <c r="BH3757" s="10"/>
      <c r="BI3757" s="10"/>
      <c r="BL3757" s="10"/>
      <c r="BM3757" s="10"/>
      <c r="BN3757" s="10"/>
      <c r="BO3757" s="10"/>
      <c r="BP3757" s="10"/>
      <c r="BQ3757" s="10"/>
      <c r="BR3757" s="10"/>
      <c r="BU3757" s="66"/>
    </row>
    <row r="3758" spans="22:73" s="6" customFormat="1" x14ac:dyDescent="0.3">
      <c r="V3758" s="21"/>
      <c r="W3758" s="22"/>
      <c r="X3758" s="22"/>
      <c r="Y3758" s="22"/>
      <c r="Z3758" s="22"/>
      <c r="AA3758" s="22"/>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AY3758" s="10"/>
      <c r="AZ3758" s="10"/>
      <c r="BC3758" s="10"/>
      <c r="BD3758" s="10"/>
      <c r="BE3758" s="10"/>
      <c r="BF3758" s="10"/>
      <c r="BG3758" s="10"/>
      <c r="BH3758" s="10"/>
      <c r="BI3758" s="10"/>
      <c r="BL3758" s="10"/>
      <c r="BM3758" s="10"/>
      <c r="BN3758" s="10"/>
      <c r="BO3758" s="10"/>
      <c r="BP3758" s="10"/>
      <c r="BQ3758" s="10"/>
      <c r="BR3758" s="10"/>
      <c r="BU3758" s="66"/>
    </row>
    <row r="3759" spans="22:73" s="6" customFormat="1" x14ac:dyDescent="0.3">
      <c r="V3759" s="21"/>
      <c r="W3759" s="22"/>
      <c r="X3759" s="22"/>
      <c r="Y3759" s="22"/>
      <c r="Z3759" s="22"/>
      <c r="AA3759" s="22"/>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AY3759" s="10"/>
      <c r="AZ3759" s="10"/>
      <c r="BC3759" s="10"/>
      <c r="BD3759" s="10"/>
      <c r="BE3759" s="10"/>
      <c r="BF3759" s="10"/>
      <c r="BG3759" s="10"/>
      <c r="BH3759" s="10"/>
      <c r="BI3759" s="10"/>
      <c r="BL3759" s="10"/>
      <c r="BM3759" s="10"/>
      <c r="BN3759" s="10"/>
      <c r="BO3759" s="10"/>
      <c r="BP3759" s="10"/>
      <c r="BQ3759" s="10"/>
      <c r="BR3759" s="10"/>
      <c r="BU3759" s="66"/>
    </row>
    <row r="3760" spans="22:73" s="6" customFormat="1" x14ac:dyDescent="0.3">
      <c r="V3760" s="21"/>
      <c r="W3760" s="22"/>
      <c r="X3760" s="22"/>
      <c r="Y3760" s="22"/>
      <c r="Z3760" s="22"/>
      <c r="AA3760" s="22"/>
      <c r="AB3760" s="10"/>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10"/>
      <c r="AY3760" s="10"/>
      <c r="AZ3760" s="10"/>
      <c r="BC3760" s="10"/>
      <c r="BD3760" s="10"/>
      <c r="BE3760" s="10"/>
      <c r="BF3760" s="10"/>
      <c r="BG3760" s="10"/>
      <c r="BH3760" s="10"/>
      <c r="BI3760" s="10"/>
      <c r="BL3760" s="10"/>
      <c r="BM3760" s="10"/>
      <c r="BN3760" s="10"/>
      <c r="BO3760" s="10"/>
      <c r="BP3760" s="10"/>
      <c r="BQ3760" s="10"/>
      <c r="BR3760" s="10"/>
      <c r="BU3760" s="66"/>
    </row>
    <row r="3761" spans="22:73" s="6" customFormat="1" x14ac:dyDescent="0.3">
      <c r="V3761" s="21"/>
      <c r="W3761" s="22"/>
      <c r="X3761" s="22"/>
      <c r="Y3761" s="22"/>
      <c r="Z3761" s="22"/>
      <c r="AA3761" s="22"/>
      <c r="AB3761" s="10"/>
      <c r="AC3761" s="10"/>
      <c r="AD3761" s="10"/>
      <c r="AE3761" s="10"/>
      <c r="AF3761" s="10"/>
      <c r="AG3761" s="10"/>
      <c r="AH3761" s="10"/>
      <c r="AI3761" s="10"/>
      <c r="AJ3761" s="10"/>
      <c r="AK3761" s="10"/>
      <c r="AL3761" s="10"/>
      <c r="AM3761" s="10"/>
      <c r="AN3761" s="10"/>
      <c r="AO3761" s="10"/>
      <c r="AP3761" s="10"/>
      <c r="AQ3761" s="10"/>
      <c r="AR3761" s="10"/>
      <c r="AS3761" s="10"/>
      <c r="AT3761" s="10"/>
      <c r="AU3761" s="10"/>
      <c r="AV3761" s="10"/>
      <c r="AW3761" s="10"/>
      <c r="AX3761" s="10"/>
      <c r="AY3761" s="10"/>
      <c r="AZ3761" s="10"/>
      <c r="BC3761" s="10"/>
      <c r="BD3761" s="10"/>
      <c r="BE3761" s="10"/>
      <c r="BF3761" s="10"/>
      <c r="BG3761" s="10"/>
      <c r="BH3761" s="10"/>
      <c r="BI3761" s="10"/>
      <c r="BL3761" s="10"/>
      <c r="BM3761" s="10"/>
      <c r="BN3761" s="10"/>
      <c r="BO3761" s="10"/>
      <c r="BP3761" s="10"/>
      <c r="BQ3761" s="10"/>
      <c r="BR3761" s="10"/>
      <c r="BU3761" s="66"/>
    </row>
    <row r="3762" spans="22:73" s="6" customFormat="1" x14ac:dyDescent="0.3">
      <c r="V3762" s="21"/>
      <c r="W3762" s="22"/>
      <c r="X3762" s="22"/>
      <c r="Y3762" s="22"/>
      <c r="Z3762" s="22"/>
      <c r="AA3762" s="22"/>
      <c r="AB3762" s="10"/>
      <c r="AC3762" s="10"/>
      <c r="AD3762" s="10"/>
      <c r="AE3762" s="10"/>
      <c r="AF3762" s="10"/>
      <c r="AG3762" s="10"/>
      <c r="AH3762" s="10"/>
      <c r="AI3762" s="10"/>
      <c r="AJ3762" s="10"/>
      <c r="AK3762" s="10"/>
      <c r="AL3762" s="10"/>
      <c r="AM3762" s="10"/>
      <c r="AN3762" s="10"/>
      <c r="AO3762" s="10"/>
      <c r="AP3762" s="10"/>
      <c r="AQ3762" s="10"/>
      <c r="AR3762" s="10"/>
      <c r="AS3762" s="10"/>
      <c r="AT3762" s="10"/>
      <c r="AU3762" s="10"/>
      <c r="AV3762" s="10"/>
      <c r="AW3762" s="10"/>
      <c r="AX3762" s="10"/>
      <c r="AY3762" s="10"/>
      <c r="AZ3762" s="10"/>
      <c r="BC3762" s="10"/>
      <c r="BD3762" s="10"/>
      <c r="BE3762" s="10"/>
      <c r="BF3762" s="10"/>
      <c r="BG3762" s="10"/>
      <c r="BH3762" s="10"/>
      <c r="BI3762" s="10"/>
      <c r="BL3762" s="10"/>
      <c r="BM3762" s="10"/>
      <c r="BN3762" s="10"/>
      <c r="BO3762" s="10"/>
      <c r="BP3762" s="10"/>
      <c r="BQ3762" s="10"/>
      <c r="BR3762" s="10"/>
      <c r="BU3762" s="66"/>
    </row>
    <row r="3763" spans="22:73" s="6" customFormat="1" x14ac:dyDescent="0.3">
      <c r="V3763" s="21"/>
      <c r="W3763" s="22"/>
      <c r="X3763" s="22"/>
      <c r="Y3763" s="22"/>
      <c r="Z3763" s="22"/>
      <c r="AA3763" s="22"/>
      <c r="AB3763" s="10"/>
      <c r="AC3763" s="10"/>
      <c r="AD3763" s="10"/>
      <c r="AE3763" s="10"/>
      <c r="AF3763" s="10"/>
      <c r="AG3763" s="10"/>
      <c r="AH3763" s="10"/>
      <c r="AI3763" s="10"/>
      <c r="AJ3763" s="10"/>
      <c r="AK3763" s="10"/>
      <c r="AL3763" s="10"/>
      <c r="AM3763" s="10"/>
      <c r="AN3763" s="10"/>
      <c r="AO3763" s="10"/>
      <c r="AP3763" s="10"/>
      <c r="AQ3763" s="10"/>
      <c r="AR3763" s="10"/>
      <c r="AS3763" s="10"/>
      <c r="AT3763" s="10"/>
      <c r="AU3763" s="10"/>
      <c r="AV3763" s="10"/>
      <c r="AW3763" s="10"/>
      <c r="AX3763" s="10"/>
      <c r="AY3763" s="10"/>
      <c r="AZ3763" s="10"/>
      <c r="BC3763" s="10"/>
      <c r="BD3763" s="10"/>
      <c r="BE3763" s="10"/>
      <c r="BF3763" s="10"/>
      <c r="BG3763" s="10"/>
      <c r="BH3763" s="10"/>
      <c r="BI3763" s="10"/>
      <c r="BL3763" s="10"/>
      <c r="BM3763" s="10"/>
      <c r="BN3763" s="10"/>
      <c r="BO3763" s="10"/>
      <c r="BP3763" s="10"/>
      <c r="BQ3763" s="10"/>
      <c r="BR3763" s="10"/>
      <c r="BU3763" s="66"/>
    </row>
    <row r="3764" spans="22:73" s="6" customFormat="1" x14ac:dyDescent="0.3">
      <c r="V3764" s="21"/>
      <c r="W3764" s="22"/>
      <c r="X3764" s="22"/>
      <c r="Y3764" s="22"/>
      <c r="Z3764" s="22"/>
      <c r="AA3764" s="22"/>
      <c r="AB3764" s="10"/>
      <c r="AC3764" s="10"/>
      <c r="AD3764" s="10"/>
      <c r="AE3764" s="10"/>
      <c r="AF3764" s="10"/>
      <c r="AG3764" s="10"/>
      <c r="AH3764" s="10"/>
      <c r="AI3764" s="10"/>
      <c r="AJ3764" s="10"/>
      <c r="AK3764" s="10"/>
      <c r="AL3764" s="10"/>
      <c r="AM3764" s="10"/>
      <c r="AN3764" s="10"/>
      <c r="AO3764" s="10"/>
      <c r="AP3764" s="10"/>
      <c r="AQ3764" s="10"/>
      <c r="AR3764" s="10"/>
      <c r="AS3764" s="10"/>
      <c r="AT3764" s="10"/>
      <c r="AU3764" s="10"/>
      <c r="AV3764" s="10"/>
      <c r="AW3764" s="10"/>
      <c r="AX3764" s="10"/>
      <c r="AY3764" s="10"/>
      <c r="AZ3764" s="10"/>
      <c r="BC3764" s="10"/>
      <c r="BD3764" s="10"/>
      <c r="BE3764" s="10"/>
      <c r="BF3764" s="10"/>
      <c r="BG3764" s="10"/>
      <c r="BH3764" s="10"/>
      <c r="BI3764" s="10"/>
      <c r="BL3764" s="10"/>
      <c r="BM3764" s="10"/>
      <c r="BN3764" s="10"/>
      <c r="BO3764" s="10"/>
      <c r="BP3764" s="10"/>
      <c r="BQ3764" s="10"/>
      <c r="BR3764" s="10"/>
      <c r="BU3764" s="66"/>
    </row>
    <row r="3765" spans="22:73" s="6" customFormat="1" x14ac:dyDescent="0.3">
      <c r="V3765" s="21"/>
      <c r="W3765" s="22"/>
      <c r="X3765" s="22"/>
      <c r="Y3765" s="22"/>
      <c r="Z3765" s="22"/>
      <c r="AA3765" s="22"/>
      <c r="AB3765" s="10"/>
      <c r="AC3765" s="10"/>
      <c r="AD3765" s="10"/>
      <c r="AE3765" s="10"/>
      <c r="AF3765" s="10"/>
      <c r="AG3765" s="10"/>
      <c r="AH3765" s="10"/>
      <c r="AI3765" s="10"/>
      <c r="AJ3765" s="10"/>
      <c r="AK3765" s="10"/>
      <c r="AL3765" s="10"/>
      <c r="AM3765" s="10"/>
      <c r="AN3765" s="10"/>
      <c r="AO3765" s="10"/>
      <c r="AP3765" s="10"/>
      <c r="AQ3765" s="10"/>
      <c r="AR3765" s="10"/>
      <c r="AS3765" s="10"/>
      <c r="AT3765" s="10"/>
      <c r="AU3765" s="10"/>
      <c r="AV3765" s="10"/>
      <c r="AW3765" s="10"/>
      <c r="AX3765" s="10"/>
      <c r="AY3765" s="10"/>
      <c r="AZ3765" s="10"/>
      <c r="BC3765" s="10"/>
      <c r="BD3765" s="10"/>
      <c r="BE3765" s="10"/>
      <c r="BF3765" s="10"/>
      <c r="BG3765" s="10"/>
      <c r="BH3765" s="10"/>
      <c r="BI3765" s="10"/>
      <c r="BL3765" s="10"/>
      <c r="BM3765" s="10"/>
      <c r="BN3765" s="10"/>
      <c r="BO3765" s="10"/>
      <c r="BP3765" s="10"/>
      <c r="BQ3765" s="10"/>
      <c r="BR3765" s="10"/>
      <c r="BU3765" s="66"/>
    </row>
    <row r="3766" spans="22:73" s="6" customFormat="1" x14ac:dyDescent="0.3">
      <c r="V3766" s="21"/>
      <c r="W3766" s="22"/>
      <c r="X3766" s="22"/>
      <c r="Y3766" s="22"/>
      <c r="Z3766" s="22"/>
      <c r="AA3766" s="22"/>
      <c r="AB3766" s="10"/>
      <c r="AC3766" s="10"/>
      <c r="AD3766" s="10"/>
      <c r="AE3766" s="10"/>
      <c r="AF3766" s="10"/>
      <c r="AG3766" s="10"/>
      <c r="AH3766" s="10"/>
      <c r="AI3766" s="10"/>
      <c r="AJ3766" s="10"/>
      <c r="AK3766" s="10"/>
      <c r="AL3766" s="10"/>
      <c r="AM3766" s="10"/>
      <c r="AN3766" s="10"/>
      <c r="AO3766" s="10"/>
      <c r="AP3766" s="10"/>
      <c r="AQ3766" s="10"/>
      <c r="AR3766" s="10"/>
      <c r="AS3766" s="10"/>
      <c r="AT3766" s="10"/>
      <c r="AU3766" s="10"/>
      <c r="AV3766" s="10"/>
      <c r="AW3766" s="10"/>
      <c r="AX3766" s="10"/>
      <c r="AY3766" s="10"/>
      <c r="AZ3766" s="10"/>
      <c r="BC3766" s="10"/>
      <c r="BD3766" s="10"/>
      <c r="BE3766" s="10"/>
      <c r="BF3766" s="10"/>
      <c r="BG3766" s="10"/>
      <c r="BH3766" s="10"/>
      <c r="BI3766" s="10"/>
      <c r="BL3766" s="10"/>
      <c r="BM3766" s="10"/>
      <c r="BN3766" s="10"/>
      <c r="BO3766" s="10"/>
      <c r="BP3766" s="10"/>
      <c r="BQ3766" s="10"/>
      <c r="BR3766" s="10"/>
      <c r="BU3766" s="66"/>
    </row>
    <row r="3767" spans="22:73" s="6" customFormat="1" x14ac:dyDescent="0.3">
      <c r="V3767" s="21"/>
      <c r="W3767" s="22"/>
      <c r="X3767" s="22"/>
      <c r="Y3767" s="22"/>
      <c r="Z3767" s="22"/>
      <c r="AA3767" s="22"/>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AY3767" s="10"/>
      <c r="AZ3767" s="10"/>
      <c r="BC3767" s="10"/>
      <c r="BD3767" s="10"/>
      <c r="BE3767" s="10"/>
      <c r="BF3767" s="10"/>
      <c r="BG3767" s="10"/>
      <c r="BH3767" s="10"/>
      <c r="BI3767" s="10"/>
      <c r="BL3767" s="10"/>
      <c r="BM3767" s="10"/>
      <c r="BN3767" s="10"/>
      <c r="BO3767" s="10"/>
      <c r="BP3767" s="10"/>
      <c r="BQ3767" s="10"/>
      <c r="BR3767" s="10"/>
      <c r="BU3767" s="66"/>
    </row>
    <row r="3768" spans="22:73" s="6" customFormat="1" x14ac:dyDescent="0.3">
      <c r="V3768" s="21"/>
      <c r="W3768" s="22"/>
      <c r="X3768" s="22"/>
      <c r="Y3768" s="22"/>
      <c r="Z3768" s="22"/>
      <c r="AA3768" s="22"/>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AY3768" s="10"/>
      <c r="AZ3768" s="10"/>
      <c r="BC3768" s="10"/>
      <c r="BD3768" s="10"/>
      <c r="BE3768" s="10"/>
      <c r="BF3768" s="10"/>
      <c r="BG3768" s="10"/>
      <c r="BH3768" s="10"/>
      <c r="BI3768" s="10"/>
      <c r="BL3768" s="10"/>
      <c r="BM3768" s="10"/>
      <c r="BN3768" s="10"/>
      <c r="BO3768" s="10"/>
      <c r="BP3768" s="10"/>
      <c r="BQ3768" s="10"/>
      <c r="BR3768" s="10"/>
      <c r="BU3768" s="66"/>
    </row>
    <row r="3769" spans="22:73" s="6" customFormat="1" x14ac:dyDescent="0.3">
      <c r="V3769" s="21"/>
      <c r="W3769" s="22"/>
      <c r="X3769" s="22"/>
      <c r="Y3769" s="22"/>
      <c r="Z3769" s="22"/>
      <c r="AA3769" s="22"/>
      <c r="AB3769" s="10"/>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c r="AY3769" s="10"/>
      <c r="AZ3769" s="10"/>
      <c r="BC3769" s="10"/>
      <c r="BD3769" s="10"/>
      <c r="BE3769" s="10"/>
      <c r="BF3769" s="10"/>
      <c r="BG3769" s="10"/>
      <c r="BH3769" s="10"/>
      <c r="BI3769" s="10"/>
      <c r="BL3769" s="10"/>
      <c r="BM3769" s="10"/>
      <c r="BN3769" s="10"/>
      <c r="BO3769" s="10"/>
      <c r="BP3769" s="10"/>
      <c r="BQ3769" s="10"/>
      <c r="BR3769" s="10"/>
      <c r="BU3769" s="66"/>
    </row>
    <row r="3770" spans="22:73" s="6" customFormat="1" x14ac:dyDescent="0.3">
      <c r="V3770" s="21"/>
      <c r="W3770" s="22"/>
      <c r="X3770" s="22"/>
      <c r="Y3770" s="22"/>
      <c r="Z3770" s="22"/>
      <c r="AA3770" s="22"/>
      <c r="AB3770" s="10"/>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10"/>
      <c r="AY3770" s="10"/>
      <c r="AZ3770" s="10"/>
      <c r="BC3770" s="10"/>
      <c r="BD3770" s="10"/>
      <c r="BE3770" s="10"/>
      <c r="BF3770" s="10"/>
      <c r="BG3770" s="10"/>
      <c r="BH3770" s="10"/>
      <c r="BI3770" s="10"/>
      <c r="BL3770" s="10"/>
      <c r="BM3770" s="10"/>
      <c r="BN3770" s="10"/>
      <c r="BO3770" s="10"/>
      <c r="BP3770" s="10"/>
      <c r="BQ3770" s="10"/>
      <c r="BR3770" s="10"/>
      <c r="BU3770" s="66"/>
    </row>
    <row r="3771" spans="22:73" s="6" customFormat="1" x14ac:dyDescent="0.3">
      <c r="V3771" s="21"/>
      <c r="W3771" s="22"/>
      <c r="X3771" s="22"/>
      <c r="Y3771" s="22"/>
      <c r="Z3771" s="22"/>
      <c r="AA3771" s="22"/>
      <c r="AB3771" s="10"/>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10"/>
      <c r="AY3771" s="10"/>
      <c r="AZ3771" s="10"/>
      <c r="BC3771" s="10"/>
      <c r="BD3771" s="10"/>
      <c r="BE3771" s="10"/>
      <c r="BF3771" s="10"/>
      <c r="BG3771" s="10"/>
      <c r="BH3771" s="10"/>
      <c r="BI3771" s="10"/>
      <c r="BL3771" s="10"/>
      <c r="BM3771" s="10"/>
      <c r="BN3771" s="10"/>
      <c r="BO3771" s="10"/>
      <c r="BP3771" s="10"/>
      <c r="BQ3771" s="10"/>
      <c r="BR3771" s="10"/>
      <c r="BU3771" s="66"/>
    </row>
    <row r="3772" spans="22:73" s="6" customFormat="1" x14ac:dyDescent="0.3">
      <c r="V3772" s="21"/>
      <c r="W3772" s="22"/>
      <c r="X3772" s="22"/>
      <c r="Y3772" s="22"/>
      <c r="Z3772" s="22"/>
      <c r="AA3772" s="22"/>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AY3772" s="10"/>
      <c r="AZ3772" s="10"/>
      <c r="BC3772" s="10"/>
      <c r="BD3772" s="10"/>
      <c r="BE3772" s="10"/>
      <c r="BF3772" s="10"/>
      <c r="BG3772" s="10"/>
      <c r="BH3772" s="10"/>
      <c r="BI3772" s="10"/>
      <c r="BL3772" s="10"/>
      <c r="BM3772" s="10"/>
      <c r="BN3772" s="10"/>
      <c r="BO3772" s="10"/>
      <c r="BP3772" s="10"/>
      <c r="BQ3772" s="10"/>
      <c r="BR3772" s="10"/>
      <c r="BU3772" s="66"/>
    </row>
    <row r="3773" spans="22:73" s="6" customFormat="1" x14ac:dyDescent="0.3">
      <c r="V3773" s="21"/>
      <c r="W3773" s="22"/>
      <c r="X3773" s="22"/>
      <c r="Y3773" s="22"/>
      <c r="Z3773" s="22"/>
      <c r="AA3773" s="22"/>
      <c r="AB3773" s="10"/>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10"/>
      <c r="AY3773" s="10"/>
      <c r="AZ3773" s="10"/>
      <c r="BC3773" s="10"/>
      <c r="BD3773" s="10"/>
      <c r="BE3773" s="10"/>
      <c r="BF3773" s="10"/>
      <c r="BG3773" s="10"/>
      <c r="BH3773" s="10"/>
      <c r="BI3773" s="10"/>
      <c r="BL3773" s="10"/>
      <c r="BM3773" s="10"/>
      <c r="BN3773" s="10"/>
      <c r="BO3773" s="10"/>
      <c r="BP3773" s="10"/>
      <c r="BQ3773" s="10"/>
      <c r="BR3773" s="10"/>
      <c r="BU3773" s="66"/>
    </row>
    <row r="3774" spans="22:73" s="6" customFormat="1" x14ac:dyDescent="0.3">
      <c r="V3774" s="21"/>
      <c r="W3774" s="22"/>
      <c r="X3774" s="22"/>
      <c r="Y3774" s="22"/>
      <c r="Z3774" s="22"/>
      <c r="AA3774" s="22"/>
      <c r="AB3774" s="10"/>
      <c r="AC3774" s="10"/>
      <c r="AD3774" s="10"/>
      <c r="AE3774" s="10"/>
      <c r="AF3774" s="10"/>
      <c r="AG3774" s="10"/>
      <c r="AH3774" s="10"/>
      <c r="AI3774" s="10"/>
      <c r="AJ3774" s="10"/>
      <c r="AK3774" s="10"/>
      <c r="AL3774" s="10"/>
      <c r="AM3774" s="10"/>
      <c r="AN3774" s="10"/>
      <c r="AO3774" s="10"/>
      <c r="AP3774" s="10"/>
      <c r="AQ3774" s="10"/>
      <c r="AR3774" s="10"/>
      <c r="AS3774" s="10"/>
      <c r="AT3774" s="10"/>
      <c r="AU3774" s="10"/>
      <c r="AV3774" s="10"/>
      <c r="AW3774" s="10"/>
      <c r="AX3774" s="10"/>
      <c r="AY3774" s="10"/>
      <c r="AZ3774" s="10"/>
      <c r="BC3774" s="10"/>
      <c r="BD3774" s="10"/>
      <c r="BE3774" s="10"/>
      <c r="BF3774" s="10"/>
      <c r="BG3774" s="10"/>
      <c r="BH3774" s="10"/>
      <c r="BI3774" s="10"/>
      <c r="BL3774" s="10"/>
      <c r="BM3774" s="10"/>
      <c r="BN3774" s="10"/>
      <c r="BO3774" s="10"/>
      <c r="BP3774" s="10"/>
      <c r="BQ3774" s="10"/>
      <c r="BR3774" s="10"/>
      <c r="BU3774" s="66"/>
    </row>
    <row r="3775" spans="22:73" s="6" customFormat="1" x14ac:dyDescent="0.3">
      <c r="V3775" s="21"/>
      <c r="W3775" s="22"/>
      <c r="X3775" s="22"/>
      <c r="Y3775" s="22"/>
      <c r="Z3775" s="22"/>
      <c r="AA3775" s="22"/>
      <c r="AB3775" s="10"/>
      <c r="AC3775" s="10"/>
      <c r="AD3775" s="10"/>
      <c r="AE3775" s="10"/>
      <c r="AF3775" s="10"/>
      <c r="AG3775" s="10"/>
      <c r="AH3775" s="10"/>
      <c r="AI3775" s="10"/>
      <c r="AJ3775" s="10"/>
      <c r="AK3775" s="10"/>
      <c r="AL3775" s="10"/>
      <c r="AM3775" s="10"/>
      <c r="AN3775" s="10"/>
      <c r="AO3775" s="10"/>
      <c r="AP3775" s="10"/>
      <c r="AQ3775" s="10"/>
      <c r="AR3775" s="10"/>
      <c r="AS3775" s="10"/>
      <c r="AT3775" s="10"/>
      <c r="AU3775" s="10"/>
      <c r="AV3775" s="10"/>
      <c r="AW3775" s="10"/>
      <c r="AX3775" s="10"/>
      <c r="AY3775" s="10"/>
      <c r="AZ3775" s="10"/>
      <c r="BC3775" s="10"/>
      <c r="BD3775" s="10"/>
      <c r="BE3775" s="10"/>
      <c r="BF3775" s="10"/>
      <c r="BG3775" s="10"/>
      <c r="BH3775" s="10"/>
      <c r="BI3775" s="10"/>
      <c r="BL3775" s="10"/>
      <c r="BM3775" s="10"/>
      <c r="BN3775" s="10"/>
      <c r="BO3775" s="10"/>
      <c r="BP3775" s="10"/>
      <c r="BQ3775" s="10"/>
      <c r="BR3775" s="10"/>
      <c r="BU3775" s="66"/>
    </row>
    <row r="3776" spans="22:73" s="6" customFormat="1" x14ac:dyDescent="0.3">
      <c r="V3776" s="21"/>
      <c r="W3776" s="22"/>
      <c r="X3776" s="22"/>
      <c r="Y3776" s="22"/>
      <c r="Z3776" s="22"/>
      <c r="AA3776" s="22"/>
      <c r="AB3776" s="10"/>
      <c r="AC3776" s="10"/>
      <c r="AD3776" s="10"/>
      <c r="AE3776" s="10"/>
      <c r="AF3776" s="10"/>
      <c r="AG3776" s="10"/>
      <c r="AH3776" s="10"/>
      <c r="AI3776" s="10"/>
      <c r="AJ3776" s="10"/>
      <c r="AK3776" s="10"/>
      <c r="AL3776" s="10"/>
      <c r="AM3776" s="10"/>
      <c r="AN3776" s="10"/>
      <c r="AO3776" s="10"/>
      <c r="AP3776" s="10"/>
      <c r="AQ3776" s="10"/>
      <c r="AR3776" s="10"/>
      <c r="AS3776" s="10"/>
      <c r="AT3776" s="10"/>
      <c r="AU3776" s="10"/>
      <c r="AV3776" s="10"/>
      <c r="AW3776" s="10"/>
      <c r="AX3776" s="10"/>
      <c r="AY3776" s="10"/>
      <c r="AZ3776" s="10"/>
      <c r="BC3776" s="10"/>
      <c r="BD3776" s="10"/>
      <c r="BE3776" s="10"/>
      <c r="BF3776" s="10"/>
      <c r="BG3776" s="10"/>
      <c r="BH3776" s="10"/>
      <c r="BI3776" s="10"/>
      <c r="BL3776" s="10"/>
      <c r="BM3776" s="10"/>
      <c r="BN3776" s="10"/>
      <c r="BO3776" s="10"/>
      <c r="BP3776" s="10"/>
      <c r="BQ3776" s="10"/>
      <c r="BR3776" s="10"/>
      <c r="BU3776" s="66"/>
    </row>
    <row r="3777" spans="22:73" s="6" customFormat="1" x14ac:dyDescent="0.3">
      <c r="V3777" s="21"/>
      <c r="W3777" s="22"/>
      <c r="X3777" s="22"/>
      <c r="Y3777" s="22"/>
      <c r="Z3777" s="22"/>
      <c r="AA3777" s="22"/>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AY3777" s="10"/>
      <c r="AZ3777" s="10"/>
      <c r="BC3777" s="10"/>
      <c r="BD3777" s="10"/>
      <c r="BE3777" s="10"/>
      <c r="BF3777" s="10"/>
      <c r="BG3777" s="10"/>
      <c r="BH3777" s="10"/>
      <c r="BI3777" s="10"/>
      <c r="BL3777" s="10"/>
      <c r="BM3777" s="10"/>
      <c r="BN3777" s="10"/>
      <c r="BO3777" s="10"/>
      <c r="BP3777" s="10"/>
      <c r="BQ3777" s="10"/>
      <c r="BR3777" s="10"/>
      <c r="BU3777" s="66"/>
    </row>
    <row r="3778" spans="22:73" s="6" customFormat="1" x14ac:dyDescent="0.3">
      <c r="V3778" s="21"/>
      <c r="W3778" s="22"/>
      <c r="X3778" s="22"/>
      <c r="Y3778" s="22"/>
      <c r="Z3778" s="22"/>
      <c r="AA3778" s="22"/>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c r="AY3778" s="10"/>
      <c r="AZ3778" s="10"/>
      <c r="BC3778" s="10"/>
      <c r="BD3778" s="10"/>
      <c r="BE3778" s="10"/>
      <c r="BF3778" s="10"/>
      <c r="BG3778" s="10"/>
      <c r="BH3778" s="10"/>
      <c r="BI3778" s="10"/>
      <c r="BL3778" s="10"/>
      <c r="BM3778" s="10"/>
      <c r="BN3778" s="10"/>
      <c r="BO3778" s="10"/>
      <c r="BP3778" s="10"/>
      <c r="BQ3778" s="10"/>
      <c r="BR3778" s="10"/>
      <c r="BU3778" s="66"/>
    </row>
    <row r="3779" spans="22:73" s="6" customFormat="1" x14ac:dyDescent="0.3">
      <c r="V3779" s="21"/>
      <c r="W3779" s="22"/>
      <c r="X3779" s="22"/>
      <c r="Y3779" s="22"/>
      <c r="Z3779" s="22"/>
      <c r="AA3779" s="22"/>
      <c r="AB3779" s="10"/>
      <c r="AC3779" s="10"/>
      <c r="AD3779" s="10"/>
      <c r="AE3779" s="10"/>
      <c r="AF3779" s="10"/>
      <c r="AG3779" s="10"/>
      <c r="AH3779" s="10"/>
      <c r="AI3779" s="10"/>
      <c r="AJ3779" s="10"/>
      <c r="AK3779" s="10"/>
      <c r="AL3779" s="10"/>
      <c r="AM3779" s="10"/>
      <c r="AN3779" s="10"/>
      <c r="AO3779" s="10"/>
      <c r="AP3779" s="10"/>
      <c r="AQ3779" s="10"/>
      <c r="AR3779" s="10"/>
      <c r="AS3779" s="10"/>
      <c r="AT3779" s="10"/>
      <c r="AU3779" s="10"/>
      <c r="AV3779" s="10"/>
      <c r="AW3779" s="10"/>
      <c r="AX3779" s="10"/>
      <c r="AY3779" s="10"/>
      <c r="AZ3779" s="10"/>
      <c r="BC3779" s="10"/>
      <c r="BD3779" s="10"/>
      <c r="BE3779" s="10"/>
      <c r="BF3779" s="10"/>
      <c r="BG3779" s="10"/>
      <c r="BH3779" s="10"/>
      <c r="BI3779" s="10"/>
      <c r="BL3779" s="10"/>
      <c r="BM3779" s="10"/>
      <c r="BN3779" s="10"/>
      <c r="BO3779" s="10"/>
      <c r="BP3779" s="10"/>
      <c r="BQ3779" s="10"/>
      <c r="BR3779" s="10"/>
      <c r="BU3779" s="66"/>
    </row>
    <row r="3780" spans="22:73" s="6" customFormat="1" x14ac:dyDescent="0.3">
      <c r="V3780" s="21"/>
      <c r="W3780" s="22"/>
      <c r="X3780" s="22"/>
      <c r="Y3780" s="22"/>
      <c r="Z3780" s="22"/>
      <c r="AA3780" s="22"/>
      <c r="AB3780" s="10"/>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AY3780" s="10"/>
      <c r="AZ3780" s="10"/>
      <c r="BC3780" s="10"/>
      <c r="BD3780" s="10"/>
      <c r="BE3780" s="10"/>
      <c r="BF3780" s="10"/>
      <c r="BG3780" s="10"/>
      <c r="BH3780" s="10"/>
      <c r="BI3780" s="10"/>
      <c r="BL3780" s="10"/>
      <c r="BM3780" s="10"/>
      <c r="BN3780" s="10"/>
      <c r="BO3780" s="10"/>
      <c r="BP3780" s="10"/>
      <c r="BQ3780" s="10"/>
      <c r="BR3780" s="10"/>
      <c r="BU3780" s="66"/>
    </row>
    <row r="3781" spans="22:73" s="6" customFormat="1" x14ac:dyDescent="0.3">
      <c r="V3781" s="21"/>
      <c r="W3781" s="22"/>
      <c r="X3781" s="22"/>
      <c r="Y3781" s="22"/>
      <c r="Z3781" s="22"/>
      <c r="AA3781" s="22"/>
      <c r="AB3781" s="10"/>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AY3781" s="10"/>
      <c r="AZ3781" s="10"/>
      <c r="BC3781" s="10"/>
      <c r="BD3781" s="10"/>
      <c r="BE3781" s="10"/>
      <c r="BF3781" s="10"/>
      <c r="BG3781" s="10"/>
      <c r="BH3781" s="10"/>
      <c r="BI3781" s="10"/>
      <c r="BL3781" s="10"/>
      <c r="BM3781" s="10"/>
      <c r="BN3781" s="10"/>
      <c r="BO3781" s="10"/>
      <c r="BP3781" s="10"/>
      <c r="BQ3781" s="10"/>
      <c r="BR3781" s="10"/>
      <c r="BU3781" s="66"/>
    </row>
    <row r="3782" spans="22:73" s="6" customFormat="1" x14ac:dyDescent="0.3">
      <c r="V3782" s="21"/>
      <c r="W3782" s="22"/>
      <c r="X3782" s="22"/>
      <c r="Y3782" s="22"/>
      <c r="Z3782" s="22"/>
      <c r="AA3782" s="22"/>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AY3782" s="10"/>
      <c r="AZ3782" s="10"/>
      <c r="BC3782" s="10"/>
      <c r="BD3782" s="10"/>
      <c r="BE3782" s="10"/>
      <c r="BF3782" s="10"/>
      <c r="BG3782" s="10"/>
      <c r="BH3782" s="10"/>
      <c r="BI3782" s="10"/>
      <c r="BL3782" s="10"/>
      <c r="BM3782" s="10"/>
      <c r="BN3782" s="10"/>
      <c r="BO3782" s="10"/>
      <c r="BP3782" s="10"/>
      <c r="BQ3782" s="10"/>
      <c r="BR3782" s="10"/>
      <c r="BU3782" s="66"/>
    </row>
    <row r="3783" spans="22:73" s="6" customFormat="1" x14ac:dyDescent="0.3">
      <c r="V3783" s="21"/>
      <c r="W3783" s="22"/>
      <c r="X3783" s="22"/>
      <c r="Y3783" s="22"/>
      <c r="Z3783" s="22"/>
      <c r="AA3783" s="22"/>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AY3783" s="10"/>
      <c r="AZ3783" s="10"/>
      <c r="BC3783" s="10"/>
      <c r="BD3783" s="10"/>
      <c r="BE3783" s="10"/>
      <c r="BF3783" s="10"/>
      <c r="BG3783" s="10"/>
      <c r="BH3783" s="10"/>
      <c r="BI3783" s="10"/>
      <c r="BL3783" s="10"/>
      <c r="BM3783" s="10"/>
      <c r="BN3783" s="10"/>
      <c r="BO3783" s="10"/>
      <c r="BP3783" s="10"/>
      <c r="BQ3783" s="10"/>
      <c r="BR3783" s="10"/>
      <c r="BU3783" s="66"/>
    </row>
    <row r="3784" spans="22:73" s="6" customFormat="1" x14ac:dyDescent="0.3">
      <c r="V3784" s="21"/>
      <c r="W3784" s="22"/>
      <c r="X3784" s="22"/>
      <c r="Y3784" s="22"/>
      <c r="Z3784" s="22"/>
      <c r="AA3784" s="22"/>
      <c r="AB3784" s="10"/>
      <c r="AC3784" s="10"/>
      <c r="AD3784" s="10"/>
      <c r="AE3784" s="10"/>
      <c r="AF3784" s="10"/>
      <c r="AG3784" s="10"/>
      <c r="AH3784" s="10"/>
      <c r="AI3784" s="10"/>
      <c r="AJ3784" s="10"/>
      <c r="AK3784" s="10"/>
      <c r="AL3784" s="10"/>
      <c r="AM3784" s="10"/>
      <c r="AN3784" s="10"/>
      <c r="AO3784" s="10"/>
      <c r="AP3784" s="10"/>
      <c r="AQ3784" s="10"/>
      <c r="AR3784" s="10"/>
      <c r="AS3784" s="10"/>
      <c r="AT3784" s="10"/>
      <c r="AU3784" s="10"/>
      <c r="AV3784" s="10"/>
      <c r="AW3784" s="10"/>
      <c r="AX3784" s="10"/>
      <c r="AY3784" s="10"/>
      <c r="AZ3784" s="10"/>
      <c r="BC3784" s="10"/>
      <c r="BD3784" s="10"/>
      <c r="BE3784" s="10"/>
      <c r="BF3784" s="10"/>
      <c r="BG3784" s="10"/>
      <c r="BH3784" s="10"/>
      <c r="BI3784" s="10"/>
      <c r="BL3784" s="10"/>
      <c r="BM3784" s="10"/>
      <c r="BN3784" s="10"/>
      <c r="BO3784" s="10"/>
      <c r="BP3784" s="10"/>
      <c r="BQ3784" s="10"/>
      <c r="BR3784" s="10"/>
      <c r="BU3784" s="66"/>
    </row>
    <row r="3785" spans="22:73" s="6" customFormat="1" x14ac:dyDescent="0.3">
      <c r="V3785" s="21"/>
      <c r="W3785" s="22"/>
      <c r="X3785" s="22"/>
      <c r="Y3785" s="22"/>
      <c r="Z3785" s="22"/>
      <c r="AA3785" s="22"/>
      <c r="AB3785" s="10"/>
      <c r="AC3785" s="10"/>
      <c r="AD3785" s="10"/>
      <c r="AE3785" s="10"/>
      <c r="AF3785" s="10"/>
      <c r="AG3785" s="10"/>
      <c r="AH3785" s="10"/>
      <c r="AI3785" s="10"/>
      <c r="AJ3785" s="10"/>
      <c r="AK3785" s="10"/>
      <c r="AL3785" s="10"/>
      <c r="AM3785" s="10"/>
      <c r="AN3785" s="10"/>
      <c r="AO3785" s="10"/>
      <c r="AP3785" s="10"/>
      <c r="AQ3785" s="10"/>
      <c r="AR3785" s="10"/>
      <c r="AS3785" s="10"/>
      <c r="AT3785" s="10"/>
      <c r="AU3785" s="10"/>
      <c r="AV3785" s="10"/>
      <c r="AW3785" s="10"/>
      <c r="AX3785" s="10"/>
      <c r="AY3785" s="10"/>
      <c r="AZ3785" s="10"/>
      <c r="BC3785" s="10"/>
      <c r="BD3785" s="10"/>
      <c r="BE3785" s="10"/>
      <c r="BF3785" s="10"/>
      <c r="BG3785" s="10"/>
      <c r="BH3785" s="10"/>
      <c r="BI3785" s="10"/>
      <c r="BL3785" s="10"/>
      <c r="BM3785" s="10"/>
      <c r="BN3785" s="10"/>
      <c r="BO3785" s="10"/>
      <c r="BP3785" s="10"/>
      <c r="BQ3785" s="10"/>
      <c r="BR3785" s="10"/>
      <c r="BU3785" s="66"/>
    </row>
    <row r="3786" spans="22:73" s="6" customFormat="1" x14ac:dyDescent="0.3">
      <c r="V3786" s="21"/>
      <c r="W3786" s="22"/>
      <c r="X3786" s="22"/>
      <c r="Y3786" s="22"/>
      <c r="Z3786" s="22"/>
      <c r="AA3786" s="22"/>
      <c r="AB3786" s="10"/>
      <c r="AC3786" s="10"/>
      <c r="AD3786" s="10"/>
      <c r="AE3786" s="10"/>
      <c r="AF3786" s="10"/>
      <c r="AG3786" s="10"/>
      <c r="AH3786" s="10"/>
      <c r="AI3786" s="10"/>
      <c r="AJ3786" s="10"/>
      <c r="AK3786" s="10"/>
      <c r="AL3786" s="10"/>
      <c r="AM3786" s="10"/>
      <c r="AN3786" s="10"/>
      <c r="AO3786" s="10"/>
      <c r="AP3786" s="10"/>
      <c r="AQ3786" s="10"/>
      <c r="AR3786" s="10"/>
      <c r="AS3786" s="10"/>
      <c r="AT3786" s="10"/>
      <c r="AU3786" s="10"/>
      <c r="AV3786" s="10"/>
      <c r="AW3786" s="10"/>
      <c r="AX3786" s="10"/>
      <c r="AY3786" s="10"/>
      <c r="AZ3786" s="10"/>
      <c r="BC3786" s="10"/>
      <c r="BD3786" s="10"/>
      <c r="BE3786" s="10"/>
      <c r="BF3786" s="10"/>
      <c r="BG3786" s="10"/>
      <c r="BH3786" s="10"/>
      <c r="BI3786" s="10"/>
      <c r="BL3786" s="10"/>
      <c r="BM3786" s="10"/>
      <c r="BN3786" s="10"/>
      <c r="BO3786" s="10"/>
      <c r="BP3786" s="10"/>
      <c r="BQ3786" s="10"/>
      <c r="BR3786" s="10"/>
      <c r="BU3786" s="66"/>
    </row>
    <row r="3787" spans="22:73" s="6" customFormat="1" x14ac:dyDescent="0.3">
      <c r="V3787" s="21"/>
      <c r="W3787" s="22"/>
      <c r="X3787" s="22"/>
      <c r="Y3787" s="22"/>
      <c r="Z3787" s="22"/>
      <c r="AA3787" s="22"/>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c r="AY3787" s="10"/>
      <c r="AZ3787" s="10"/>
      <c r="BC3787" s="10"/>
      <c r="BD3787" s="10"/>
      <c r="BE3787" s="10"/>
      <c r="BF3787" s="10"/>
      <c r="BG3787" s="10"/>
      <c r="BH3787" s="10"/>
      <c r="BI3787" s="10"/>
      <c r="BL3787" s="10"/>
      <c r="BM3787" s="10"/>
      <c r="BN3787" s="10"/>
      <c r="BO3787" s="10"/>
      <c r="BP3787" s="10"/>
      <c r="BQ3787" s="10"/>
      <c r="BR3787" s="10"/>
      <c r="BU3787" s="66"/>
    </row>
    <row r="3788" spans="22:73" s="6" customFormat="1" x14ac:dyDescent="0.3">
      <c r="V3788" s="21"/>
      <c r="W3788" s="22"/>
      <c r="X3788" s="22"/>
      <c r="Y3788" s="22"/>
      <c r="Z3788" s="22"/>
      <c r="AA3788" s="22"/>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10"/>
      <c r="AY3788" s="10"/>
      <c r="AZ3788" s="10"/>
      <c r="BC3788" s="10"/>
      <c r="BD3788" s="10"/>
      <c r="BE3788" s="10"/>
      <c r="BF3788" s="10"/>
      <c r="BG3788" s="10"/>
      <c r="BH3788" s="10"/>
      <c r="BI3788" s="10"/>
      <c r="BL3788" s="10"/>
      <c r="BM3788" s="10"/>
      <c r="BN3788" s="10"/>
      <c r="BO3788" s="10"/>
      <c r="BP3788" s="10"/>
      <c r="BQ3788" s="10"/>
      <c r="BR3788" s="10"/>
      <c r="BU3788" s="66"/>
    </row>
    <row r="3789" spans="22:73" s="6" customFormat="1" x14ac:dyDescent="0.3">
      <c r="V3789" s="21"/>
      <c r="W3789" s="22"/>
      <c r="X3789" s="22"/>
      <c r="Y3789" s="22"/>
      <c r="Z3789" s="22"/>
      <c r="AA3789" s="22"/>
      <c r="AB3789" s="10"/>
      <c r="AC3789" s="10"/>
      <c r="AD3789" s="10"/>
      <c r="AE3789" s="10"/>
      <c r="AF3789" s="10"/>
      <c r="AG3789" s="10"/>
      <c r="AH3789" s="10"/>
      <c r="AI3789" s="10"/>
      <c r="AJ3789" s="10"/>
      <c r="AK3789" s="10"/>
      <c r="AL3789" s="10"/>
      <c r="AM3789" s="10"/>
      <c r="AN3789" s="10"/>
      <c r="AO3789" s="10"/>
      <c r="AP3789" s="10"/>
      <c r="AQ3789" s="10"/>
      <c r="AR3789" s="10"/>
      <c r="AS3789" s="10"/>
      <c r="AT3789" s="10"/>
      <c r="AU3789" s="10"/>
      <c r="AV3789" s="10"/>
      <c r="AW3789" s="10"/>
      <c r="AX3789" s="10"/>
      <c r="AY3789" s="10"/>
      <c r="AZ3789" s="10"/>
      <c r="BC3789" s="10"/>
      <c r="BD3789" s="10"/>
      <c r="BE3789" s="10"/>
      <c r="BF3789" s="10"/>
      <c r="BG3789" s="10"/>
      <c r="BH3789" s="10"/>
      <c r="BI3789" s="10"/>
      <c r="BL3789" s="10"/>
      <c r="BM3789" s="10"/>
      <c r="BN3789" s="10"/>
      <c r="BO3789" s="10"/>
      <c r="BP3789" s="10"/>
      <c r="BQ3789" s="10"/>
      <c r="BR3789" s="10"/>
      <c r="BU3789" s="66"/>
    </row>
    <row r="3790" spans="22:73" s="6" customFormat="1" x14ac:dyDescent="0.3">
      <c r="V3790" s="21"/>
      <c r="W3790" s="22"/>
      <c r="X3790" s="22"/>
      <c r="Y3790" s="22"/>
      <c r="Z3790" s="22"/>
      <c r="AA3790" s="22"/>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AY3790" s="10"/>
      <c r="AZ3790" s="10"/>
      <c r="BC3790" s="10"/>
      <c r="BD3790" s="10"/>
      <c r="BE3790" s="10"/>
      <c r="BF3790" s="10"/>
      <c r="BG3790" s="10"/>
      <c r="BH3790" s="10"/>
      <c r="BI3790" s="10"/>
      <c r="BL3790" s="10"/>
      <c r="BM3790" s="10"/>
      <c r="BN3790" s="10"/>
      <c r="BO3790" s="10"/>
      <c r="BP3790" s="10"/>
      <c r="BQ3790" s="10"/>
      <c r="BR3790" s="10"/>
      <c r="BU3790" s="66"/>
    </row>
    <row r="3791" spans="22:73" s="6" customFormat="1" x14ac:dyDescent="0.3">
      <c r="V3791" s="21"/>
      <c r="W3791" s="22"/>
      <c r="X3791" s="22"/>
      <c r="Y3791" s="22"/>
      <c r="Z3791" s="22"/>
      <c r="AA3791" s="22"/>
      <c r="AB3791" s="10"/>
      <c r="AC3791" s="10"/>
      <c r="AD3791" s="10"/>
      <c r="AE3791" s="10"/>
      <c r="AF3791" s="10"/>
      <c r="AG3791" s="10"/>
      <c r="AH3791" s="10"/>
      <c r="AI3791" s="10"/>
      <c r="AJ3791" s="10"/>
      <c r="AK3791" s="10"/>
      <c r="AL3791" s="10"/>
      <c r="AM3791" s="10"/>
      <c r="AN3791" s="10"/>
      <c r="AO3791" s="10"/>
      <c r="AP3791" s="10"/>
      <c r="AQ3791" s="10"/>
      <c r="AR3791" s="10"/>
      <c r="AS3791" s="10"/>
      <c r="AT3791" s="10"/>
      <c r="AU3791" s="10"/>
      <c r="AV3791" s="10"/>
      <c r="AW3791" s="10"/>
      <c r="AX3791" s="10"/>
      <c r="AY3791" s="10"/>
      <c r="AZ3791" s="10"/>
      <c r="BC3791" s="10"/>
      <c r="BD3791" s="10"/>
      <c r="BE3791" s="10"/>
      <c r="BF3791" s="10"/>
      <c r="BG3791" s="10"/>
      <c r="BH3791" s="10"/>
      <c r="BI3791" s="10"/>
      <c r="BL3791" s="10"/>
      <c r="BM3791" s="10"/>
      <c r="BN3791" s="10"/>
      <c r="BO3791" s="10"/>
      <c r="BP3791" s="10"/>
      <c r="BQ3791" s="10"/>
      <c r="BR3791" s="10"/>
      <c r="BU3791" s="66"/>
    </row>
    <row r="3792" spans="22:73" s="6" customFormat="1" x14ac:dyDescent="0.3">
      <c r="V3792" s="21"/>
      <c r="W3792" s="22"/>
      <c r="X3792" s="22"/>
      <c r="Y3792" s="22"/>
      <c r="Z3792" s="22"/>
      <c r="AA3792" s="22"/>
      <c r="AB3792" s="10"/>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AY3792" s="10"/>
      <c r="AZ3792" s="10"/>
      <c r="BC3792" s="10"/>
      <c r="BD3792" s="10"/>
      <c r="BE3792" s="10"/>
      <c r="BF3792" s="10"/>
      <c r="BG3792" s="10"/>
      <c r="BH3792" s="10"/>
      <c r="BI3792" s="10"/>
      <c r="BL3792" s="10"/>
      <c r="BM3792" s="10"/>
      <c r="BN3792" s="10"/>
      <c r="BO3792" s="10"/>
      <c r="BP3792" s="10"/>
      <c r="BQ3792" s="10"/>
      <c r="BR3792" s="10"/>
      <c r="BU3792" s="66"/>
    </row>
    <row r="3793" spans="22:73" s="6" customFormat="1" x14ac:dyDescent="0.3">
      <c r="V3793" s="21"/>
      <c r="W3793" s="22"/>
      <c r="X3793" s="22"/>
      <c r="Y3793" s="22"/>
      <c r="Z3793" s="22"/>
      <c r="AA3793" s="22"/>
      <c r="AB3793" s="10"/>
      <c r="AC3793" s="10"/>
      <c r="AD3793" s="10"/>
      <c r="AE3793" s="10"/>
      <c r="AF3793" s="10"/>
      <c r="AG3793" s="10"/>
      <c r="AH3793" s="10"/>
      <c r="AI3793" s="10"/>
      <c r="AJ3793" s="10"/>
      <c r="AK3793" s="10"/>
      <c r="AL3793" s="10"/>
      <c r="AM3793" s="10"/>
      <c r="AN3793" s="10"/>
      <c r="AO3793" s="10"/>
      <c r="AP3793" s="10"/>
      <c r="AQ3793" s="10"/>
      <c r="AR3793" s="10"/>
      <c r="AS3793" s="10"/>
      <c r="AT3793" s="10"/>
      <c r="AU3793" s="10"/>
      <c r="AV3793" s="10"/>
      <c r="AW3793" s="10"/>
      <c r="AX3793" s="10"/>
      <c r="AY3793" s="10"/>
      <c r="AZ3793" s="10"/>
      <c r="BC3793" s="10"/>
      <c r="BD3793" s="10"/>
      <c r="BE3793" s="10"/>
      <c r="BF3793" s="10"/>
      <c r="BG3793" s="10"/>
      <c r="BH3793" s="10"/>
      <c r="BI3793" s="10"/>
      <c r="BL3793" s="10"/>
      <c r="BM3793" s="10"/>
      <c r="BN3793" s="10"/>
      <c r="BO3793" s="10"/>
      <c r="BP3793" s="10"/>
      <c r="BQ3793" s="10"/>
      <c r="BR3793" s="10"/>
      <c r="BU3793" s="66"/>
    </row>
    <row r="3794" spans="22:73" s="6" customFormat="1" x14ac:dyDescent="0.3">
      <c r="V3794" s="21"/>
      <c r="W3794" s="22"/>
      <c r="X3794" s="22"/>
      <c r="Y3794" s="22"/>
      <c r="Z3794" s="22"/>
      <c r="AA3794" s="22"/>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AY3794" s="10"/>
      <c r="AZ3794" s="10"/>
      <c r="BC3794" s="10"/>
      <c r="BD3794" s="10"/>
      <c r="BE3794" s="10"/>
      <c r="BF3794" s="10"/>
      <c r="BG3794" s="10"/>
      <c r="BH3794" s="10"/>
      <c r="BI3794" s="10"/>
      <c r="BL3794" s="10"/>
      <c r="BM3794" s="10"/>
      <c r="BN3794" s="10"/>
      <c r="BO3794" s="10"/>
      <c r="BP3794" s="10"/>
      <c r="BQ3794" s="10"/>
      <c r="BR3794" s="10"/>
      <c r="BU3794" s="66"/>
    </row>
    <row r="3795" spans="22:73" s="6" customFormat="1" x14ac:dyDescent="0.3">
      <c r="V3795" s="21"/>
      <c r="W3795" s="22"/>
      <c r="X3795" s="22"/>
      <c r="Y3795" s="22"/>
      <c r="Z3795" s="22"/>
      <c r="AA3795" s="22"/>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AY3795" s="10"/>
      <c r="AZ3795" s="10"/>
      <c r="BC3795" s="10"/>
      <c r="BD3795" s="10"/>
      <c r="BE3795" s="10"/>
      <c r="BF3795" s="10"/>
      <c r="BG3795" s="10"/>
      <c r="BH3795" s="10"/>
      <c r="BI3795" s="10"/>
      <c r="BL3795" s="10"/>
      <c r="BM3795" s="10"/>
      <c r="BN3795" s="10"/>
      <c r="BO3795" s="10"/>
      <c r="BP3795" s="10"/>
      <c r="BQ3795" s="10"/>
      <c r="BR3795" s="10"/>
      <c r="BU3795" s="66"/>
    </row>
    <row r="3796" spans="22:73" s="6" customFormat="1" x14ac:dyDescent="0.3">
      <c r="V3796" s="21"/>
      <c r="W3796" s="22"/>
      <c r="X3796" s="22"/>
      <c r="Y3796" s="22"/>
      <c r="Z3796" s="22"/>
      <c r="AA3796" s="22"/>
      <c r="AB3796" s="10"/>
      <c r="AC3796" s="10"/>
      <c r="AD3796" s="10"/>
      <c r="AE3796" s="10"/>
      <c r="AF3796" s="10"/>
      <c r="AG3796" s="10"/>
      <c r="AH3796" s="10"/>
      <c r="AI3796" s="10"/>
      <c r="AJ3796" s="10"/>
      <c r="AK3796" s="10"/>
      <c r="AL3796" s="10"/>
      <c r="AM3796" s="10"/>
      <c r="AN3796" s="10"/>
      <c r="AO3796" s="10"/>
      <c r="AP3796" s="10"/>
      <c r="AQ3796" s="10"/>
      <c r="AR3796" s="10"/>
      <c r="AS3796" s="10"/>
      <c r="AT3796" s="10"/>
      <c r="AU3796" s="10"/>
      <c r="AV3796" s="10"/>
      <c r="AW3796" s="10"/>
      <c r="AX3796" s="10"/>
      <c r="AY3796" s="10"/>
      <c r="AZ3796" s="10"/>
      <c r="BC3796" s="10"/>
      <c r="BD3796" s="10"/>
      <c r="BE3796" s="10"/>
      <c r="BF3796" s="10"/>
      <c r="BG3796" s="10"/>
      <c r="BH3796" s="10"/>
      <c r="BI3796" s="10"/>
      <c r="BL3796" s="10"/>
      <c r="BM3796" s="10"/>
      <c r="BN3796" s="10"/>
      <c r="BO3796" s="10"/>
      <c r="BP3796" s="10"/>
      <c r="BQ3796" s="10"/>
      <c r="BR3796" s="10"/>
      <c r="BU3796" s="66"/>
    </row>
    <row r="3797" spans="22:73" s="6" customFormat="1" x14ac:dyDescent="0.3">
      <c r="V3797" s="21"/>
      <c r="W3797" s="22"/>
      <c r="X3797" s="22"/>
      <c r="Y3797" s="22"/>
      <c r="Z3797" s="22"/>
      <c r="AA3797" s="22"/>
      <c r="AB3797" s="10"/>
      <c r="AC3797" s="10"/>
      <c r="AD3797" s="10"/>
      <c r="AE3797" s="10"/>
      <c r="AF3797" s="10"/>
      <c r="AG3797" s="10"/>
      <c r="AH3797" s="10"/>
      <c r="AI3797" s="10"/>
      <c r="AJ3797" s="10"/>
      <c r="AK3797" s="10"/>
      <c r="AL3797" s="10"/>
      <c r="AM3797" s="10"/>
      <c r="AN3797" s="10"/>
      <c r="AO3797" s="10"/>
      <c r="AP3797" s="10"/>
      <c r="AQ3797" s="10"/>
      <c r="AR3797" s="10"/>
      <c r="AS3797" s="10"/>
      <c r="AT3797" s="10"/>
      <c r="AU3797" s="10"/>
      <c r="AV3797" s="10"/>
      <c r="AW3797" s="10"/>
      <c r="AX3797" s="10"/>
      <c r="AY3797" s="10"/>
      <c r="AZ3797" s="10"/>
      <c r="BC3797" s="10"/>
      <c r="BD3797" s="10"/>
      <c r="BE3797" s="10"/>
      <c r="BF3797" s="10"/>
      <c r="BG3797" s="10"/>
      <c r="BH3797" s="10"/>
      <c r="BI3797" s="10"/>
      <c r="BL3797" s="10"/>
      <c r="BM3797" s="10"/>
      <c r="BN3797" s="10"/>
      <c r="BO3797" s="10"/>
      <c r="BP3797" s="10"/>
      <c r="BQ3797" s="10"/>
      <c r="BR3797" s="10"/>
      <c r="BU3797" s="66"/>
    </row>
    <row r="3798" spans="22:73" s="6" customFormat="1" x14ac:dyDescent="0.3">
      <c r="V3798" s="21"/>
      <c r="W3798" s="22"/>
      <c r="X3798" s="22"/>
      <c r="Y3798" s="22"/>
      <c r="Z3798" s="22"/>
      <c r="AA3798" s="22"/>
      <c r="AB3798" s="10"/>
      <c r="AC3798" s="10"/>
      <c r="AD3798" s="10"/>
      <c r="AE3798" s="10"/>
      <c r="AF3798" s="10"/>
      <c r="AG3798" s="10"/>
      <c r="AH3798" s="10"/>
      <c r="AI3798" s="10"/>
      <c r="AJ3798" s="10"/>
      <c r="AK3798" s="10"/>
      <c r="AL3798" s="10"/>
      <c r="AM3798" s="10"/>
      <c r="AN3798" s="10"/>
      <c r="AO3798" s="10"/>
      <c r="AP3798" s="10"/>
      <c r="AQ3798" s="10"/>
      <c r="AR3798" s="10"/>
      <c r="AS3798" s="10"/>
      <c r="AT3798" s="10"/>
      <c r="AU3798" s="10"/>
      <c r="AV3798" s="10"/>
      <c r="AW3798" s="10"/>
      <c r="AX3798" s="10"/>
      <c r="AY3798" s="10"/>
      <c r="AZ3798" s="10"/>
      <c r="BC3798" s="10"/>
      <c r="BD3798" s="10"/>
      <c r="BE3798" s="10"/>
      <c r="BF3798" s="10"/>
      <c r="BG3798" s="10"/>
      <c r="BH3798" s="10"/>
      <c r="BI3798" s="10"/>
      <c r="BL3798" s="10"/>
      <c r="BM3798" s="10"/>
      <c r="BN3798" s="10"/>
      <c r="BO3798" s="10"/>
      <c r="BP3798" s="10"/>
      <c r="BQ3798" s="10"/>
      <c r="BR3798" s="10"/>
      <c r="BU3798" s="66"/>
    </row>
    <row r="3799" spans="22:73" s="6" customFormat="1" x14ac:dyDescent="0.3">
      <c r="V3799" s="21"/>
      <c r="W3799" s="22"/>
      <c r="X3799" s="22"/>
      <c r="Y3799" s="22"/>
      <c r="Z3799" s="22"/>
      <c r="AA3799" s="22"/>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c r="AY3799" s="10"/>
      <c r="AZ3799" s="10"/>
      <c r="BC3799" s="10"/>
      <c r="BD3799" s="10"/>
      <c r="BE3799" s="10"/>
      <c r="BF3799" s="10"/>
      <c r="BG3799" s="10"/>
      <c r="BH3799" s="10"/>
      <c r="BI3799" s="10"/>
      <c r="BL3799" s="10"/>
      <c r="BM3799" s="10"/>
      <c r="BN3799" s="10"/>
      <c r="BO3799" s="10"/>
      <c r="BP3799" s="10"/>
      <c r="BQ3799" s="10"/>
      <c r="BR3799" s="10"/>
      <c r="BU3799" s="66"/>
    </row>
    <row r="3800" spans="22:73" s="6" customFormat="1" x14ac:dyDescent="0.3">
      <c r="V3800" s="21"/>
      <c r="W3800" s="22"/>
      <c r="X3800" s="22"/>
      <c r="Y3800" s="22"/>
      <c r="Z3800" s="22"/>
      <c r="AA3800" s="22"/>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AY3800" s="10"/>
      <c r="AZ3800" s="10"/>
      <c r="BC3800" s="10"/>
      <c r="BD3800" s="10"/>
      <c r="BE3800" s="10"/>
      <c r="BF3800" s="10"/>
      <c r="BG3800" s="10"/>
      <c r="BH3800" s="10"/>
      <c r="BI3800" s="10"/>
      <c r="BL3800" s="10"/>
      <c r="BM3800" s="10"/>
      <c r="BN3800" s="10"/>
      <c r="BO3800" s="10"/>
      <c r="BP3800" s="10"/>
      <c r="BQ3800" s="10"/>
      <c r="BR3800" s="10"/>
      <c r="BU3800" s="66"/>
    </row>
    <row r="3801" spans="22:73" s="6" customFormat="1" x14ac:dyDescent="0.3">
      <c r="V3801" s="21"/>
      <c r="W3801" s="22"/>
      <c r="X3801" s="22"/>
      <c r="Y3801" s="22"/>
      <c r="Z3801" s="22"/>
      <c r="AA3801" s="22"/>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AY3801" s="10"/>
      <c r="AZ3801" s="10"/>
      <c r="BC3801" s="10"/>
      <c r="BD3801" s="10"/>
      <c r="BE3801" s="10"/>
      <c r="BF3801" s="10"/>
      <c r="BG3801" s="10"/>
      <c r="BH3801" s="10"/>
      <c r="BI3801" s="10"/>
      <c r="BL3801" s="10"/>
      <c r="BM3801" s="10"/>
      <c r="BN3801" s="10"/>
      <c r="BO3801" s="10"/>
      <c r="BP3801" s="10"/>
      <c r="BQ3801" s="10"/>
      <c r="BR3801" s="10"/>
      <c r="BU3801" s="66"/>
    </row>
    <row r="3802" spans="22:73" s="6" customFormat="1" x14ac:dyDescent="0.3">
      <c r="V3802" s="21"/>
      <c r="W3802" s="22"/>
      <c r="X3802" s="22"/>
      <c r="Y3802" s="22"/>
      <c r="Z3802" s="22"/>
      <c r="AA3802" s="22"/>
      <c r="AB3802" s="10"/>
      <c r="AC3802" s="10"/>
      <c r="AD3802" s="10"/>
      <c r="AE3802" s="10"/>
      <c r="AF3802" s="10"/>
      <c r="AG3802" s="10"/>
      <c r="AH3802" s="10"/>
      <c r="AI3802" s="10"/>
      <c r="AJ3802" s="10"/>
      <c r="AK3802" s="10"/>
      <c r="AL3802" s="10"/>
      <c r="AM3802" s="10"/>
      <c r="AN3802" s="10"/>
      <c r="AO3802" s="10"/>
      <c r="AP3802" s="10"/>
      <c r="AQ3802" s="10"/>
      <c r="AR3802" s="10"/>
      <c r="AS3802" s="10"/>
      <c r="AT3802" s="10"/>
      <c r="AU3802" s="10"/>
      <c r="AV3802" s="10"/>
      <c r="AW3802" s="10"/>
      <c r="AX3802" s="10"/>
      <c r="AY3802" s="10"/>
      <c r="AZ3802" s="10"/>
      <c r="BC3802" s="10"/>
      <c r="BD3802" s="10"/>
      <c r="BE3802" s="10"/>
      <c r="BF3802" s="10"/>
      <c r="BG3802" s="10"/>
      <c r="BH3802" s="10"/>
      <c r="BI3802" s="10"/>
      <c r="BL3802" s="10"/>
      <c r="BM3802" s="10"/>
      <c r="BN3802" s="10"/>
      <c r="BO3802" s="10"/>
      <c r="BP3802" s="10"/>
      <c r="BQ3802" s="10"/>
      <c r="BR3802" s="10"/>
      <c r="BU3802" s="66"/>
    </row>
    <row r="3803" spans="22:73" s="6" customFormat="1" x14ac:dyDescent="0.3">
      <c r="V3803" s="21"/>
      <c r="W3803" s="22"/>
      <c r="X3803" s="22"/>
      <c r="Y3803" s="22"/>
      <c r="Z3803" s="22"/>
      <c r="AA3803" s="22"/>
      <c r="AB3803" s="10"/>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c r="AY3803" s="10"/>
      <c r="AZ3803" s="10"/>
      <c r="BC3803" s="10"/>
      <c r="BD3803" s="10"/>
      <c r="BE3803" s="10"/>
      <c r="BF3803" s="10"/>
      <c r="BG3803" s="10"/>
      <c r="BH3803" s="10"/>
      <c r="BI3803" s="10"/>
      <c r="BL3803" s="10"/>
      <c r="BM3803" s="10"/>
      <c r="BN3803" s="10"/>
      <c r="BO3803" s="10"/>
      <c r="BP3803" s="10"/>
      <c r="BQ3803" s="10"/>
      <c r="BR3803" s="10"/>
      <c r="BU3803" s="66"/>
    </row>
    <row r="3804" spans="22:73" s="6" customFormat="1" x14ac:dyDescent="0.3">
      <c r="V3804" s="21"/>
      <c r="W3804" s="22"/>
      <c r="X3804" s="22"/>
      <c r="Y3804" s="22"/>
      <c r="Z3804" s="22"/>
      <c r="AA3804" s="22"/>
      <c r="AB3804" s="10"/>
      <c r="AC3804" s="10"/>
      <c r="AD3804" s="10"/>
      <c r="AE3804" s="10"/>
      <c r="AF3804" s="10"/>
      <c r="AG3804" s="10"/>
      <c r="AH3804" s="10"/>
      <c r="AI3804" s="10"/>
      <c r="AJ3804" s="10"/>
      <c r="AK3804" s="10"/>
      <c r="AL3804" s="10"/>
      <c r="AM3804" s="10"/>
      <c r="AN3804" s="10"/>
      <c r="AO3804" s="10"/>
      <c r="AP3804" s="10"/>
      <c r="AQ3804" s="10"/>
      <c r="AR3804" s="10"/>
      <c r="AS3804" s="10"/>
      <c r="AT3804" s="10"/>
      <c r="AU3804" s="10"/>
      <c r="AV3804" s="10"/>
      <c r="AW3804" s="10"/>
      <c r="AX3804" s="10"/>
      <c r="AY3804" s="10"/>
      <c r="AZ3804" s="10"/>
      <c r="BC3804" s="10"/>
      <c r="BD3804" s="10"/>
      <c r="BE3804" s="10"/>
      <c r="BF3804" s="10"/>
      <c r="BG3804" s="10"/>
      <c r="BH3804" s="10"/>
      <c r="BI3804" s="10"/>
      <c r="BL3804" s="10"/>
      <c r="BM3804" s="10"/>
      <c r="BN3804" s="10"/>
      <c r="BO3804" s="10"/>
      <c r="BP3804" s="10"/>
      <c r="BQ3804" s="10"/>
      <c r="BR3804" s="10"/>
      <c r="BU3804" s="66"/>
    </row>
    <row r="3805" spans="22:73" s="6" customFormat="1" x14ac:dyDescent="0.3">
      <c r="V3805" s="21"/>
      <c r="W3805" s="22"/>
      <c r="X3805" s="22"/>
      <c r="Y3805" s="22"/>
      <c r="Z3805" s="22"/>
      <c r="AA3805" s="22"/>
      <c r="AB3805" s="10"/>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c r="AY3805" s="10"/>
      <c r="AZ3805" s="10"/>
      <c r="BC3805" s="10"/>
      <c r="BD3805" s="10"/>
      <c r="BE3805" s="10"/>
      <c r="BF3805" s="10"/>
      <c r="BG3805" s="10"/>
      <c r="BH3805" s="10"/>
      <c r="BI3805" s="10"/>
      <c r="BL3805" s="10"/>
      <c r="BM3805" s="10"/>
      <c r="BN3805" s="10"/>
      <c r="BO3805" s="10"/>
      <c r="BP3805" s="10"/>
      <c r="BQ3805" s="10"/>
      <c r="BR3805" s="10"/>
      <c r="BU3805" s="66"/>
    </row>
    <row r="3806" spans="22:73" s="6" customFormat="1" x14ac:dyDescent="0.3">
      <c r="V3806" s="21"/>
      <c r="W3806" s="22"/>
      <c r="X3806" s="22"/>
      <c r="Y3806" s="22"/>
      <c r="Z3806" s="22"/>
      <c r="AA3806" s="22"/>
      <c r="AB3806" s="10"/>
      <c r="AC3806" s="10"/>
      <c r="AD3806" s="10"/>
      <c r="AE3806" s="10"/>
      <c r="AF3806" s="10"/>
      <c r="AG3806" s="10"/>
      <c r="AH3806" s="10"/>
      <c r="AI3806" s="10"/>
      <c r="AJ3806" s="10"/>
      <c r="AK3806" s="10"/>
      <c r="AL3806" s="10"/>
      <c r="AM3806" s="10"/>
      <c r="AN3806" s="10"/>
      <c r="AO3806" s="10"/>
      <c r="AP3806" s="10"/>
      <c r="AQ3806" s="10"/>
      <c r="AR3806" s="10"/>
      <c r="AS3806" s="10"/>
      <c r="AT3806" s="10"/>
      <c r="AU3806" s="10"/>
      <c r="AV3806" s="10"/>
      <c r="AW3806" s="10"/>
      <c r="AX3806" s="10"/>
      <c r="AY3806" s="10"/>
      <c r="AZ3806" s="10"/>
      <c r="BC3806" s="10"/>
      <c r="BD3806" s="10"/>
      <c r="BE3806" s="10"/>
      <c r="BF3806" s="10"/>
      <c r="BG3806" s="10"/>
      <c r="BH3806" s="10"/>
      <c r="BI3806" s="10"/>
      <c r="BL3806" s="10"/>
      <c r="BM3806" s="10"/>
      <c r="BN3806" s="10"/>
      <c r="BO3806" s="10"/>
      <c r="BP3806" s="10"/>
      <c r="BQ3806" s="10"/>
      <c r="BR3806" s="10"/>
      <c r="BU3806" s="66"/>
    </row>
    <row r="3807" spans="22:73" s="6" customFormat="1" x14ac:dyDescent="0.3">
      <c r="V3807" s="21"/>
      <c r="W3807" s="22"/>
      <c r="X3807" s="22"/>
      <c r="Y3807" s="22"/>
      <c r="Z3807" s="22"/>
      <c r="AA3807" s="22"/>
      <c r="AB3807" s="10"/>
      <c r="AC3807" s="10"/>
      <c r="AD3807" s="10"/>
      <c r="AE3807" s="10"/>
      <c r="AF3807" s="10"/>
      <c r="AG3807" s="10"/>
      <c r="AH3807" s="10"/>
      <c r="AI3807" s="10"/>
      <c r="AJ3807" s="10"/>
      <c r="AK3807" s="10"/>
      <c r="AL3807" s="10"/>
      <c r="AM3807" s="10"/>
      <c r="AN3807" s="10"/>
      <c r="AO3807" s="10"/>
      <c r="AP3807" s="10"/>
      <c r="AQ3807" s="10"/>
      <c r="AR3807" s="10"/>
      <c r="AS3807" s="10"/>
      <c r="AT3807" s="10"/>
      <c r="AU3807" s="10"/>
      <c r="AV3807" s="10"/>
      <c r="AW3807" s="10"/>
      <c r="AX3807" s="10"/>
      <c r="AY3807" s="10"/>
      <c r="AZ3807" s="10"/>
      <c r="BC3807" s="10"/>
      <c r="BD3807" s="10"/>
      <c r="BE3807" s="10"/>
      <c r="BF3807" s="10"/>
      <c r="BG3807" s="10"/>
      <c r="BH3807" s="10"/>
      <c r="BI3807" s="10"/>
      <c r="BL3807" s="10"/>
      <c r="BM3807" s="10"/>
      <c r="BN3807" s="10"/>
      <c r="BO3807" s="10"/>
      <c r="BP3807" s="10"/>
      <c r="BQ3807" s="10"/>
      <c r="BR3807" s="10"/>
      <c r="BU3807" s="66"/>
    </row>
    <row r="3808" spans="22:73" s="6" customFormat="1" x14ac:dyDescent="0.3">
      <c r="V3808" s="21"/>
      <c r="W3808" s="22"/>
      <c r="X3808" s="22"/>
      <c r="Y3808" s="22"/>
      <c r="Z3808" s="22"/>
      <c r="AA3808" s="22"/>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c r="AY3808" s="10"/>
      <c r="AZ3808" s="10"/>
      <c r="BC3808" s="10"/>
      <c r="BD3808" s="10"/>
      <c r="BE3808" s="10"/>
      <c r="BF3808" s="10"/>
      <c r="BG3808" s="10"/>
      <c r="BH3808" s="10"/>
      <c r="BI3808" s="10"/>
      <c r="BL3808" s="10"/>
      <c r="BM3808" s="10"/>
      <c r="BN3808" s="10"/>
      <c r="BO3808" s="10"/>
      <c r="BP3808" s="10"/>
      <c r="BQ3808" s="10"/>
      <c r="BR3808" s="10"/>
      <c r="BU3808" s="66"/>
    </row>
    <row r="3809" spans="22:73" s="6" customFormat="1" x14ac:dyDescent="0.3">
      <c r="V3809" s="21"/>
      <c r="W3809" s="22"/>
      <c r="X3809" s="22"/>
      <c r="Y3809" s="22"/>
      <c r="Z3809" s="22"/>
      <c r="AA3809" s="22"/>
      <c r="AB3809" s="10"/>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10"/>
      <c r="AY3809" s="10"/>
      <c r="AZ3809" s="10"/>
      <c r="BC3809" s="10"/>
      <c r="BD3809" s="10"/>
      <c r="BE3809" s="10"/>
      <c r="BF3809" s="10"/>
      <c r="BG3809" s="10"/>
      <c r="BH3809" s="10"/>
      <c r="BI3809" s="10"/>
      <c r="BL3809" s="10"/>
      <c r="BM3809" s="10"/>
      <c r="BN3809" s="10"/>
      <c r="BO3809" s="10"/>
      <c r="BP3809" s="10"/>
      <c r="BQ3809" s="10"/>
      <c r="BR3809" s="10"/>
      <c r="BU3809" s="66"/>
    </row>
    <row r="3810" spans="22:73" s="6" customFormat="1" x14ac:dyDescent="0.3">
      <c r="V3810" s="21"/>
      <c r="W3810" s="22"/>
      <c r="X3810" s="22"/>
      <c r="Y3810" s="22"/>
      <c r="Z3810" s="22"/>
      <c r="AA3810" s="22"/>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AY3810" s="10"/>
      <c r="AZ3810" s="10"/>
      <c r="BC3810" s="10"/>
      <c r="BD3810" s="10"/>
      <c r="BE3810" s="10"/>
      <c r="BF3810" s="10"/>
      <c r="BG3810" s="10"/>
      <c r="BH3810" s="10"/>
      <c r="BI3810" s="10"/>
      <c r="BL3810" s="10"/>
      <c r="BM3810" s="10"/>
      <c r="BN3810" s="10"/>
      <c r="BO3810" s="10"/>
      <c r="BP3810" s="10"/>
      <c r="BQ3810" s="10"/>
      <c r="BR3810" s="10"/>
      <c r="BU3810" s="66"/>
    </row>
    <row r="3811" spans="22:73" s="6" customFormat="1" x14ac:dyDescent="0.3">
      <c r="V3811" s="21"/>
      <c r="W3811" s="22"/>
      <c r="X3811" s="22"/>
      <c r="Y3811" s="22"/>
      <c r="Z3811" s="22"/>
      <c r="AA3811" s="22"/>
      <c r="AB3811" s="10"/>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10"/>
      <c r="AY3811" s="10"/>
      <c r="AZ3811" s="10"/>
      <c r="BC3811" s="10"/>
      <c r="BD3811" s="10"/>
      <c r="BE3811" s="10"/>
      <c r="BF3811" s="10"/>
      <c r="BG3811" s="10"/>
      <c r="BH3811" s="10"/>
      <c r="BI3811" s="10"/>
      <c r="BL3811" s="10"/>
      <c r="BM3811" s="10"/>
      <c r="BN3811" s="10"/>
      <c r="BO3811" s="10"/>
      <c r="BP3811" s="10"/>
      <c r="BQ3811" s="10"/>
      <c r="BR3811" s="10"/>
      <c r="BU3811" s="66"/>
    </row>
    <row r="3812" spans="22:73" s="6" customFormat="1" x14ac:dyDescent="0.3">
      <c r="V3812" s="21"/>
      <c r="W3812" s="22"/>
      <c r="X3812" s="22"/>
      <c r="Y3812" s="22"/>
      <c r="Z3812" s="22"/>
      <c r="AA3812" s="22"/>
      <c r="AB3812" s="10"/>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c r="AY3812" s="10"/>
      <c r="AZ3812" s="10"/>
      <c r="BC3812" s="10"/>
      <c r="BD3812" s="10"/>
      <c r="BE3812" s="10"/>
      <c r="BF3812" s="10"/>
      <c r="BG3812" s="10"/>
      <c r="BH3812" s="10"/>
      <c r="BI3812" s="10"/>
      <c r="BL3812" s="10"/>
      <c r="BM3812" s="10"/>
      <c r="BN3812" s="10"/>
      <c r="BO3812" s="10"/>
      <c r="BP3812" s="10"/>
      <c r="BQ3812" s="10"/>
      <c r="BR3812" s="10"/>
      <c r="BU3812" s="66"/>
    </row>
    <row r="3813" spans="22:73" s="6" customFormat="1" x14ac:dyDescent="0.3">
      <c r="V3813" s="21"/>
      <c r="W3813" s="22"/>
      <c r="X3813" s="22"/>
      <c r="Y3813" s="22"/>
      <c r="Z3813" s="22"/>
      <c r="AA3813" s="22"/>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AY3813" s="10"/>
      <c r="AZ3813" s="10"/>
      <c r="BC3813" s="10"/>
      <c r="BD3813" s="10"/>
      <c r="BE3813" s="10"/>
      <c r="BF3813" s="10"/>
      <c r="BG3813" s="10"/>
      <c r="BH3813" s="10"/>
      <c r="BI3813" s="10"/>
      <c r="BL3813" s="10"/>
      <c r="BM3813" s="10"/>
      <c r="BN3813" s="10"/>
      <c r="BO3813" s="10"/>
      <c r="BP3813" s="10"/>
      <c r="BQ3813" s="10"/>
      <c r="BR3813" s="10"/>
      <c r="BU3813" s="66"/>
    </row>
    <row r="3814" spans="22:73" s="6" customFormat="1" x14ac:dyDescent="0.3">
      <c r="V3814" s="21"/>
      <c r="W3814" s="22"/>
      <c r="X3814" s="22"/>
      <c r="Y3814" s="22"/>
      <c r="Z3814" s="22"/>
      <c r="AA3814" s="22"/>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c r="AY3814" s="10"/>
      <c r="AZ3814" s="10"/>
      <c r="BC3814" s="10"/>
      <c r="BD3814" s="10"/>
      <c r="BE3814" s="10"/>
      <c r="BF3814" s="10"/>
      <c r="BG3814" s="10"/>
      <c r="BH3814" s="10"/>
      <c r="BI3814" s="10"/>
      <c r="BL3814" s="10"/>
      <c r="BM3814" s="10"/>
      <c r="BN3814" s="10"/>
      <c r="BO3814" s="10"/>
      <c r="BP3814" s="10"/>
      <c r="BQ3814" s="10"/>
      <c r="BR3814" s="10"/>
      <c r="BU3814" s="66"/>
    </row>
    <row r="3815" spans="22:73" s="6" customFormat="1" x14ac:dyDescent="0.3">
      <c r="V3815" s="21"/>
      <c r="W3815" s="22"/>
      <c r="X3815" s="22"/>
      <c r="Y3815" s="22"/>
      <c r="Z3815" s="22"/>
      <c r="AA3815" s="22"/>
      <c r="AB3815" s="10"/>
      <c r="AC3815" s="10"/>
      <c r="AD3815" s="10"/>
      <c r="AE3815" s="10"/>
      <c r="AF3815" s="10"/>
      <c r="AG3815" s="10"/>
      <c r="AH3815" s="10"/>
      <c r="AI3815" s="10"/>
      <c r="AJ3815" s="10"/>
      <c r="AK3815" s="10"/>
      <c r="AL3815" s="10"/>
      <c r="AM3815" s="10"/>
      <c r="AN3815" s="10"/>
      <c r="AO3815" s="10"/>
      <c r="AP3815" s="10"/>
      <c r="AQ3815" s="10"/>
      <c r="AR3815" s="10"/>
      <c r="AS3815" s="10"/>
      <c r="AT3815" s="10"/>
      <c r="AU3815" s="10"/>
      <c r="AV3815" s="10"/>
      <c r="AW3815" s="10"/>
      <c r="AX3815" s="10"/>
      <c r="AY3815" s="10"/>
      <c r="AZ3815" s="10"/>
      <c r="BC3815" s="10"/>
      <c r="BD3815" s="10"/>
      <c r="BE3815" s="10"/>
      <c r="BF3815" s="10"/>
      <c r="BG3815" s="10"/>
      <c r="BH3815" s="10"/>
      <c r="BI3815" s="10"/>
      <c r="BL3815" s="10"/>
      <c r="BM3815" s="10"/>
      <c r="BN3815" s="10"/>
      <c r="BO3815" s="10"/>
      <c r="BP3815" s="10"/>
      <c r="BQ3815" s="10"/>
      <c r="BR3815" s="10"/>
      <c r="BU3815" s="66"/>
    </row>
    <row r="3816" spans="22:73" s="6" customFormat="1" x14ac:dyDescent="0.3">
      <c r="V3816" s="21"/>
      <c r="W3816" s="22"/>
      <c r="X3816" s="22"/>
      <c r="Y3816" s="22"/>
      <c r="Z3816" s="22"/>
      <c r="AA3816" s="22"/>
      <c r="AB3816" s="10"/>
      <c r="AC3816" s="10"/>
      <c r="AD3816" s="10"/>
      <c r="AE3816" s="10"/>
      <c r="AF3816" s="10"/>
      <c r="AG3816" s="10"/>
      <c r="AH3816" s="10"/>
      <c r="AI3816" s="10"/>
      <c r="AJ3816" s="10"/>
      <c r="AK3816" s="10"/>
      <c r="AL3816" s="10"/>
      <c r="AM3816" s="10"/>
      <c r="AN3816" s="10"/>
      <c r="AO3816" s="10"/>
      <c r="AP3816" s="10"/>
      <c r="AQ3816" s="10"/>
      <c r="AR3816" s="10"/>
      <c r="AS3816" s="10"/>
      <c r="AT3816" s="10"/>
      <c r="AU3816" s="10"/>
      <c r="AV3816" s="10"/>
      <c r="AW3816" s="10"/>
      <c r="AX3816" s="10"/>
      <c r="AY3816" s="10"/>
      <c r="AZ3816" s="10"/>
      <c r="BC3816" s="10"/>
      <c r="BD3816" s="10"/>
      <c r="BE3816" s="10"/>
      <c r="BF3816" s="10"/>
      <c r="BG3816" s="10"/>
      <c r="BH3816" s="10"/>
      <c r="BI3816" s="10"/>
      <c r="BL3816" s="10"/>
      <c r="BM3816" s="10"/>
      <c r="BN3816" s="10"/>
      <c r="BO3816" s="10"/>
      <c r="BP3816" s="10"/>
      <c r="BQ3816" s="10"/>
      <c r="BR3816" s="10"/>
      <c r="BU3816" s="66"/>
    </row>
    <row r="3817" spans="22:73" s="6" customFormat="1" x14ac:dyDescent="0.3">
      <c r="V3817" s="21"/>
      <c r="W3817" s="22"/>
      <c r="X3817" s="22"/>
      <c r="Y3817" s="22"/>
      <c r="Z3817" s="22"/>
      <c r="AA3817" s="22"/>
      <c r="AB3817" s="10"/>
      <c r="AC3817" s="10"/>
      <c r="AD3817" s="10"/>
      <c r="AE3817" s="10"/>
      <c r="AF3817" s="10"/>
      <c r="AG3817" s="10"/>
      <c r="AH3817" s="10"/>
      <c r="AI3817" s="10"/>
      <c r="AJ3817" s="10"/>
      <c r="AK3817" s="10"/>
      <c r="AL3817" s="10"/>
      <c r="AM3817" s="10"/>
      <c r="AN3817" s="10"/>
      <c r="AO3817" s="10"/>
      <c r="AP3817" s="10"/>
      <c r="AQ3817" s="10"/>
      <c r="AR3817" s="10"/>
      <c r="AS3817" s="10"/>
      <c r="AT3817" s="10"/>
      <c r="AU3817" s="10"/>
      <c r="AV3817" s="10"/>
      <c r="AW3817" s="10"/>
      <c r="AX3817" s="10"/>
      <c r="AY3817" s="10"/>
      <c r="AZ3817" s="10"/>
      <c r="BC3817" s="10"/>
      <c r="BD3817" s="10"/>
      <c r="BE3817" s="10"/>
      <c r="BF3817" s="10"/>
      <c r="BG3817" s="10"/>
      <c r="BH3817" s="10"/>
      <c r="BI3817" s="10"/>
      <c r="BL3817" s="10"/>
      <c r="BM3817" s="10"/>
      <c r="BN3817" s="10"/>
      <c r="BO3817" s="10"/>
      <c r="BP3817" s="10"/>
      <c r="BQ3817" s="10"/>
      <c r="BR3817" s="10"/>
      <c r="BU3817" s="66"/>
    </row>
    <row r="3818" spans="22:73" s="6" customFormat="1" x14ac:dyDescent="0.3">
      <c r="V3818" s="21"/>
      <c r="W3818" s="22"/>
      <c r="X3818" s="22"/>
      <c r="Y3818" s="22"/>
      <c r="Z3818" s="22"/>
      <c r="AA3818" s="22"/>
      <c r="AB3818" s="10"/>
      <c r="AC3818" s="10"/>
      <c r="AD3818" s="10"/>
      <c r="AE3818" s="10"/>
      <c r="AF3818" s="10"/>
      <c r="AG3818" s="10"/>
      <c r="AH3818" s="10"/>
      <c r="AI3818" s="10"/>
      <c r="AJ3818" s="10"/>
      <c r="AK3818" s="10"/>
      <c r="AL3818" s="10"/>
      <c r="AM3818" s="10"/>
      <c r="AN3818" s="10"/>
      <c r="AO3818" s="10"/>
      <c r="AP3818" s="10"/>
      <c r="AQ3818" s="10"/>
      <c r="AR3818" s="10"/>
      <c r="AS3818" s="10"/>
      <c r="AT3818" s="10"/>
      <c r="AU3818" s="10"/>
      <c r="AV3818" s="10"/>
      <c r="AW3818" s="10"/>
      <c r="AX3818" s="10"/>
      <c r="AY3818" s="10"/>
      <c r="AZ3818" s="10"/>
      <c r="BC3818" s="10"/>
      <c r="BD3818" s="10"/>
      <c r="BE3818" s="10"/>
      <c r="BF3818" s="10"/>
      <c r="BG3818" s="10"/>
      <c r="BH3818" s="10"/>
      <c r="BI3818" s="10"/>
      <c r="BL3818" s="10"/>
      <c r="BM3818" s="10"/>
      <c r="BN3818" s="10"/>
      <c r="BO3818" s="10"/>
      <c r="BP3818" s="10"/>
      <c r="BQ3818" s="10"/>
      <c r="BR3818" s="10"/>
      <c r="BU3818" s="66"/>
    </row>
    <row r="3819" spans="22:73" s="6" customFormat="1" x14ac:dyDescent="0.3">
      <c r="V3819" s="21"/>
      <c r="W3819" s="22"/>
      <c r="X3819" s="22"/>
      <c r="Y3819" s="22"/>
      <c r="Z3819" s="22"/>
      <c r="AA3819" s="22"/>
      <c r="AB3819" s="10"/>
      <c r="AC3819" s="10"/>
      <c r="AD3819" s="10"/>
      <c r="AE3819" s="10"/>
      <c r="AF3819" s="10"/>
      <c r="AG3819" s="10"/>
      <c r="AH3819" s="10"/>
      <c r="AI3819" s="10"/>
      <c r="AJ3819" s="10"/>
      <c r="AK3819" s="10"/>
      <c r="AL3819" s="10"/>
      <c r="AM3819" s="10"/>
      <c r="AN3819" s="10"/>
      <c r="AO3819" s="10"/>
      <c r="AP3819" s="10"/>
      <c r="AQ3819" s="10"/>
      <c r="AR3819" s="10"/>
      <c r="AS3819" s="10"/>
      <c r="AT3819" s="10"/>
      <c r="AU3819" s="10"/>
      <c r="AV3819" s="10"/>
      <c r="AW3819" s="10"/>
      <c r="AX3819" s="10"/>
      <c r="AY3819" s="10"/>
      <c r="AZ3819" s="10"/>
      <c r="BC3819" s="10"/>
      <c r="BD3819" s="10"/>
      <c r="BE3819" s="10"/>
      <c r="BF3819" s="10"/>
      <c r="BG3819" s="10"/>
      <c r="BH3819" s="10"/>
      <c r="BI3819" s="10"/>
      <c r="BL3819" s="10"/>
      <c r="BM3819" s="10"/>
      <c r="BN3819" s="10"/>
      <c r="BO3819" s="10"/>
      <c r="BP3819" s="10"/>
      <c r="BQ3819" s="10"/>
      <c r="BR3819" s="10"/>
      <c r="BU3819" s="66"/>
    </row>
    <row r="3820" spans="22:73" s="6" customFormat="1" x14ac:dyDescent="0.3">
      <c r="V3820" s="21"/>
      <c r="W3820" s="22"/>
      <c r="X3820" s="22"/>
      <c r="Y3820" s="22"/>
      <c r="Z3820" s="22"/>
      <c r="AA3820" s="22"/>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AY3820" s="10"/>
      <c r="AZ3820" s="10"/>
      <c r="BC3820" s="10"/>
      <c r="BD3820" s="10"/>
      <c r="BE3820" s="10"/>
      <c r="BF3820" s="10"/>
      <c r="BG3820" s="10"/>
      <c r="BH3820" s="10"/>
      <c r="BI3820" s="10"/>
      <c r="BL3820" s="10"/>
      <c r="BM3820" s="10"/>
      <c r="BN3820" s="10"/>
      <c r="BO3820" s="10"/>
      <c r="BP3820" s="10"/>
      <c r="BQ3820" s="10"/>
      <c r="BR3820" s="10"/>
      <c r="BU3820" s="66"/>
    </row>
    <row r="3821" spans="22:73" s="6" customFormat="1" x14ac:dyDescent="0.3">
      <c r="V3821" s="21"/>
      <c r="W3821" s="22"/>
      <c r="X3821" s="22"/>
      <c r="Y3821" s="22"/>
      <c r="Z3821" s="22"/>
      <c r="AA3821" s="22"/>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AY3821" s="10"/>
      <c r="AZ3821" s="10"/>
      <c r="BC3821" s="10"/>
      <c r="BD3821" s="10"/>
      <c r="BE3821" s="10"/>
      <c r="BF3821" s="10"/>
      <c r="BG3821" s="10"/>
      <c r="BH3821" s="10"/>
      <c r="BI3821" s="10"/>
      <c r="BL3821" s="10"/>
      <c r="BM3821" s="10"/>
      <c r="BN3821" s="10"/>
      <c r="BO3821" s="10"/>
      <c r="BP3821" s="10"/>
      <c r="BQ3821" s="10"/>
      <c r="BR3821" s="10"/>
      <c r="BU3821" s="66"/>
    </row>
    <row r="3822" spans="22:73" s="6" customFormat="1" x14ac:dyDescent="0.3">
      <c r="V3822" s="21"/>
      <c r="W3822" s="22"/>
      <c r="X3822" s="22"/>
      <c r="Y3822" s="22"/>
      <c r="Z3822" s="22"/>
      <c r="AA3822" s="22"/>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AY3822" s="10"/>
      <c r="AZ3822" s="10"/>
      <c r="BC3822" s="10"/>
      <c r="BD3822" s="10"/>
      <c r="BE3822" s="10"/>
      <c r="BF3822" s="10"/>
      <c r="BG3822" s="10"/>
      <c r="BH3822" s="10"/>
      <c r="BI3822" s="10"/>
      <c r="BL3822" s="10"/>
      <c r="BM3822" s="10"/>
      <c r="BN3822" s="10"/>
      <c r="BO3822" s="10"/>
      <c r="BP3822" s="10"/>
      <c r="BQ3822" s="10"/>
      <c r="BR3822" s="10"/>
      <c r="BU3822" s="66"/>
    </row>
    <row r="3823" spans="22:73" s="6" customFormat="1" x14ac:dyDescent="0.3">
      <c r="V3823" s="21"/>
      <c r="W3823" s="22"/>
      <c r="X3823" s="22"/>
      <c r="Y3823" s="22"/>
      <c r="Z3823" s="22"/>
      <c r="AA3823" s="22"/>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AY3823" s="10"/>
      <c r="AZ3823" s="10"/>
      <c r="BC3823" s="10"/>
      <c r="BD3823" s="10"/>
      <c r="BE3823" s="10"/>
      <c r="BF3823" s="10"/>
      <c r="BG3823" s="10"/>
      <c r="BH3823" s="10"/>
      <c r="BI3823" s="10"/>
      <c r="BL3823" s="10"/>
      <c r="BM3823" s="10"/>
      <c r="BN3823" s="10"/>
      <c r="BO3823" s="10"/>
      <c r="BP3823" s="10"/>
      <c r="BQ3823" s="10"/>
      <c r="BR3823" s="10"/>
      <c r="BU3823" s="66"/>
    </row>
    <row r="3824" spans="22:73" s="6" customFormat="1" x14ac:dyDescent="0.3">
      <c r="V3824" s="21"/>
      <c r="W3824" s="22"/>
      <c r="X3824" s="22"/>
      <c r="Y3824" s="22"/>
      <c r="Z3824" s="22"/>
      <c r="AA3824" s="22"/>
      <c r="AB3824" s="10"/>
      <c r="AC3824" s="10"/>
      <c r="AD3824" s="10"/>
      <c r="AE3824" s="10"/>
      <c r="AF3824" s="10"/>
      <c r="AG3824" s="10"/>
      <c r="AH3824" s="10"/>
      <c r="AI3824" s="10"/>
      <c r="AJ3824" s="10"/>
      <c r="AK3824" s="10"/>
      <c r="AL3824" s="10"/>
      <c r="AM3824" s="10"/>
      <c r="AN3824" s="10"/>
      <c r="AO3824" s="10"/>
      <c r="AP3824" s="10"/>
      <c r="AQ3824" s="10"/>
      <c r="AR3824" s="10"/>
      <c r="AS3824" s="10"/>
      <c r="AT3824" s="10"/>
      <c r="AU3824" s="10"/>
      <c r="AV3824" s="10"/>
      <c r="AW3824" s="10"/>
      <c r="AX3824" s="10"/>
      <c r="AY3824" s="10"/>
      <c r="AZ3824" s="10"/>
      <c r="BC3824" s="10"/>
      <c r="BD3824" s="10"/>
      <c r="BE3824" s="10"/>
      <c r="BF3824" s="10"/>
      <c r="BG3824" s="10"/>
      <c r="BH3824" s="10"/>
      <c r="BI3824" s="10"/>
      <c r="BL3824" s="10"/>
      <c r="BM3824" s="10"/>
      <c r="BN3824" s="10"/>
      <c r="BO3824" s="10"/>
      <c r="BP3824" s="10"/>
      <c r="BQ3824" s="10"/>
      <c r="BR3824" s="10"/>
      <c r="BU3824" s="66"/>
    </row>
    <row r="3825" spans="22:73" s="6" customFormat="1" x14ac:dyDescent="0.3">
      <c r="V3825" s="21"/>
      <c r="W3825" s="22"/>
      <c r="X3825" s="22"/>
      <c r="Y3825" s="22"/>
      <c r="Z3825" s="22"/>
      <c r="AA3825" s="22"/>
      <c r="AB3825" s="10"/>
      <c r="AC3825" s="10"/>
      <c r="AD3825" s="10"/>
      <c r="AE3825" s="10"/>
      <c r="AF3825" s="10"/>
      <c r="AG3825" s="10"/>
      <c r="AH3825" s="10"/>
      <c r="AI3825" s="10"/>
      <c r="AJ3825" s="10"/>
      <c r="AK3825" s="10"/>
      <c r="AL3825" s="10"/>
      <c r="AM3825" s="10"/>
      <c r="AN3825" s="10"/>
      <c r="AO3825" s="10"/>
      <c r="AP3825" s="10"/>
      <c r="AQ3825" s="10"/>
      <c r="AR3825" s="10"/>
      <c r="AS3825" s="10"/>
      <c r="AT3825" s="10"/>
      <c r="AU3825" s="10"/>
      <c r="AV3825" s="10"/>
      <c r="AW3825" s="10"/>
      <c r="AX3825" s="10"/>
      <c r="AY3825" s="10"/>
      <c r="AZ3825" s="10"/>
      <c r="BC3825" s="10"/>
      <c r="BD3825" s="10"/>
      <c r="BE3825" s="10"/>
      <c r="BF3825" s="10"/>
      <c r="BG3825" s="10"/>
      <c r="BH3825" s="10"/>
      <c r="BI3825" s="10"/>
      <c r="BL3825" s="10"/>
      <c r="BM3825" s="10"/>
      <c r="BN3825" s="10"/>
      <c r="BO3825" s="10"/>
      <c r="BP3825" s="10"/>
      <c r="BQ3825" s="10"/>
      <c r="BR3825" s="10"/>
      <c r="BU3825" s="66"/>
    </row>
    <row r="3826" spans="22:73" s="6" customFormat="1" x14ac:dyDescent="0.3">
      <c r="V3826" s="21"/>
      <c r="W3826" s="22"/>
      <c r="X3826" s="22"/>
      <c r="Y3826" s="22"/>
      <c r="Z3826" s="22"/>
      <c r="AA3826" s="22"/>
      <c r="AB3826" s="10"/>
      <c r="AC3826" s="10"/>
      <c r="AD3826" s="10"/>
      <c r="AE3826" s="10"/>
      <c r="AF3826" s="10"/>
      <c r="AG3826" s="10"/>
      <c r="AH3826" s="10"/>
      <c r="AI3826" s="10"/>
      <c r="AJ3826" s="10"/>
      <c r="AK3826" s="10"/>
      <c r="AL3826" s="10"/>
      <c r="AM3826" s="10"/>
      <c r="AN3826" s="10"/>
      <c r="AO3826" s="10"/>
      <c r="AP3826" s="10"/>
      <c r="AQ3826" s="10"/>
      <c r="AR3826" s="10"/>
      <c r="AS3826" s="10"/>
      <c r="AT3826" s="10"/>
      <c r="AU3826" s="10"/>
      <c r="AV3826" s="10"/>
      <c r="AW3826" s="10"/>
      <c r="AX3826" s="10"/>
      <c r="AY3826" s="10"/>
      <c r="AZ3826" s="10"/>
      <c r="BC3826" s="10"/>
      <c r="BD3826" s="10"/>
      <c r="BE3826" s="10"/>
      <c r="BF3826" s="10"/>
      <c r="BG3826" s="10"/>
      <c r="BH3826" s="10"/>
      <c r="BI3826" s="10"/>
      <c r="BL3826" s="10"/>
      <c r="BM3826" s="10"/>
      <c r="BN3826" s="10"/>
      <c r="BO3826" s="10"/>
      <c r="BP3826" s="10"/>
      <c r="BQ3826" s="10"/>
      <c r="BR3826" s="10"/>
      <c r="BU3826" s="66"/>
    </row>
    <row r="3827" spans="22:73" s="6" customFormat="1" x14ac:dyDescent="0.3">
      <c r="V3827" s="21"/>
      <c r="W3827" s="22"/>
      <c r="X3827" s="22"/>
      <c r="Y3827" s="22"/>
      <c r="Z3827" s="22"/>
      <c r="AA3827" s="22"/>
      <c r="AB3827" s="10"/>
      <c r="AC3827" s="10"/>
      <c r="AD3827" s="10"/>
      <c r="AE3827" s="10"/>
      <c r="AF3827" s="10"/>
      <c r="AG3827" s="10"/>
      <c r="AH3827" s="10"/>
      <c r="AI3827" s="10"/>
      <c r="AJ3827" s="10"/>
      <c r="AK3827" s="10"/>
      <c r="AL3827" s="10"/>
      <c r="AM3827" s="10"/>
      <c r="AN3827" s="10"/>
      <c r="AO3827" s="10"/>
      <c r="AP3827" s="10"/>
      <c r="AQ3827" s="10"/>
      <c r="AR3827" s="10"/>
      <c r="AS3827" s="10"/>
      <c r="AT3827" s="10"/>
      <c r="AU3827" s="10"/>
      <c r="AV3827" s="10"/>
      <c r="AW3827" s="10"/>
      <c r="AX3827" s="10"/>
      <c r="AY3827" s="10"/>
      <c r="AZ3827" s="10"/>
      <c r="BC3827" s="10"/>
      <c r="BD3827" s="10"/>
      <c r="BE3827" s="10"/>
      <c r="BF3827" s="10"/>
      <c r="BG3827" s="10"/>
      <c r="BH3827" s="10"/>
      <c r="BI3827" s="10"/>
      <c r="BL3827" s="10"/>
      <c r="BM3827" s="10"/>
      <c r="BN3827" s="10"/>
      <c r="BO3827" s="10"/>
      <c r="BP3827" s="10"/>
      <c r="BQ3827" s="10"/>
      <c r="BR3827" s="10"/>
      <c r="BU3827" s="66"/>
    </row>
    <row r="3828" spans="22:73" s="6" customFormat="1" x14ac:dyDescent="0.3">
      <c r="V3828" s="21"/>
      <c r="W3828" s="22"/>
      <c r="X3828" s="22"/>
      <c r="Y3828" s="22"/>
      <c r="Z3828" s="22"/>
      <c r="AA3828" s="22"/>
      <c r="AB3828" s="10"/>
      <c r="AC3828" s="10"/>
      <c r="AD3828" s="10"/>
      <c r="AE3828" s="10"/>
      <c r="AF3828" s="10"/>
      <c r="AG3828" s="10"/>
      <c r="AH3828" s="10"/>
      <c r="AI3828" s="10"/>
      <c r="AJ3828" s="10"/>
      <c r="AK3828" s="10"/>
      <c r="AL3828" s="10"/>
      <c r="AM3828" s="10"/>
      <c r="AN3828" s="10"/>
      <c r="AO3828" s="10"/>
      <c r="AP3828" s="10"/>
      <c r="AQ3828" s="10"/>
      <c r="AR3828" s="10"/>
      <c r="AS3828" s="10"/>
      <c r="AT3828" s="10"/>
      <c r="AU3828" s="10"/>
      <c r="AV3828" s="10"/>
      <c r="AW3828" s="10"/>
      <c r="AX3828" s="10"/>
      <c r="AY3828" s="10"/>
      <c r="AZ3828" s="10"/>
      <c r="BC3828" s="10"/>
      <c r="BD3828" s="10"/>
      <c r="BE3828" s="10"/>
      <c r="BF3828" s="10"/>
      <c r="BG3828" s="10"/>
      <c r="BH3828" s="10"/>
      <c r="BI3828" s="10"/>
      <c r="BL3828" s="10"/>
      <c r="BM3828" s="10"/>
      <c r="BN3828" s="10"/>
      <c r="BO3828" s="10"/>
      <c r="BP3828" s="10"/>
      <c r="BQ3828" s="10"/>
      <c r="BR3828" s="10"/>
      <c r="BU3828" s="66"/>
    </row>
    <row r="3829" spans="22:73" s="6" customFormat="1" x14ac:dyDescent="0.3">
      <c r="V3829" s="21"/>
      <c r="W3829" s="22"/>
      <c r="X3829" s="22"/>
      <c r="Y3829" s="22"/>
      <c r="Z3829" s="22"/>
      <c r="AA3829" s="22"/>
      <c r="AB3829" s="10"/>
      <c r="AC3829" s="10"/>
      <c r="AD3829" s="10"/>
      <c r="AE3829" s="10"/>
      <c r="AF3829" s="10"/>
      <c r="AG3829" s="10"/>
      <c r="AH3829" s="10"/>
      <c r="AI3829" s="10"/>
      <c r="AJ3829" s="10"/>
      <c r="AK3829" s="10"/>
      <c r="AL3829" s="10"/>
      <c r="AM3829" s="10"/>
      <c r="AN3829" s="10"/>
      <c r="AO3829" s="10"/>
      <c r="AP3829" s="10"/>
      <c r="AQ3829" s="10"/>
      <c r="AR3829" s="10"/>
      <c r="AS3829" s="10"/>
      <c r="AT3829" s="10"/>
      <c r="AU3829" s="10"/>
      <c r="AV3829" s="10"/>
      <c r="AW3829" s="10"/>
      <c r="AX3829" s="10"/>
      <c r="AY3829" s="10"/>
      <c r="AZ3829" s="10"/>
      <c r="BC3829" s="10"/>
      <c r="BD3829" s="10"/>
      <c r="BE3829" s="10"/>
      <c r="BF3829" s="10"/>
      <c r="BG3829" s="10"/>
      <c r="BH3829" s="10"/>
      <c r="BI3829" s="10"/>
      <c r="BL3829" s="10"/>
      <c r="BM3829" s="10"/>
      <c r="BN3829" s="10"/>
      <c r="BO3829" s="10"/>
      <c r="BP3829" s="10"/>
      <c r="BQ3829" s="10"/>
      <c r="BR3829" s="10"/>
      <c r="BU3829" s="66"/>
    </row>
    <row r="3830" spans="22:73" s="6" customFormat="1" x14ac:dyDescent="0.3">
      <c r="V3830" s="21"/>
      <c r="W3830" s="22"/>
      <c r="X3830" s="22"/>
      <c r="Y3830" s="22"/>
      <c r="Z3830" s="22"/>
      <c r="AA3830" s="22"/>
      <c r="AB3830" s="10"/>
      <c r="AC3830" s="10"/>
      <c r="AD3830" s="10"/>
      <c r="AE3830" s="10"/>
      <c r="AF3830" s="10"/>
      <c r="AG3830" s="10"/>
      <c r="AH3830" s="10"/>
      <c r="AI3830" s="10"/>
      <c r="AJ3830" s="10"/>
      <c r="AK3830" s="10"/>
      <c r="AL3830" s="10"/>
      <c r="AM3830" s="10"/>
      <c r="AN3830" s="10"/>
      <c r="AO3830" s="10"/>
      <c r="AP3830" s="10"/>
      <c r="AQ3830" s="10"/>
      <c r="AR3830" s="10"/>
      <c r="AS3830" s="10"/>
      <c r="AT3830" s="10"/>
      <c r="AU3830" s="10"/>
      <c r="AV3830" s="10"/>
      <c r="AW3830" s="10"/>
      <c r="AX3830" s="10"/>
      <c r="AY3830" s="10"/>
      <c r="AZ3830" s="10"/>
      <c r="BC3830" s="10"/>
      <c r="BD3830" s="10"/>
      <c r="BE3830" s="10"/>
      <c r="BF3830" s="10"/>
      <c r="BG3830" s="10"/>
      <c r="BH3830" s="10"/>
      <c r="BI3830" s="10"/>
      <c r="BL3830" s="10"/>
      <c r="BM3830" s="10"/>
      <c r="BN3830" s="10"/>
      <c r="BO3830" s="10"/>
      <c r="BP3830" s="10"/>
      <c r="BQ3830" s="10"/>
      <c r="BR3830" s="10"/>
      <c r="BU3830" s="66"/>
    </row>
    <row r="3831" spans="22:73" s="6" customFormat="1" x14ac:dyDescent="0.3">
      <c r="V3831" s="21"/>
      <c r="W3831" s="22"/>
      <c r="X3831" s="22"/>
      <c r="Y3831" s="22"/>
      <c r="Z3831" s="22"/>
      <c r="AA3831" s="22"/>
      <c r="AB3831" s="10"/>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c r="AY3831" s="10"/>
      <c r="AZ3831" s="10"/>
      <c r="BC3831" s="10"/>
      <c r="BD3831" s="10"/>
      <c r="BE3831" s="10"/>
      <c r="BF3831" s="10"/>
      <c r="BG3831" s="10"/>
      <c r="BH3831" s="10"/>
      <c r="BI3831" s="10"/>
      <c r="BL3831" s="10"/>
      <c r="BM3831" s="10"/>
      <c r="BN3831" s="10"/>
      <c r="BO3831" s="10"/>
      <c r="BP3831" s="10"/>
      <c r="BQ3831" s="10"/>
      <c r="BR3831" s="10"/>
      <c r="BU3831" s="66"/>
    </row>
    <row r="3832" spans="22:73" s="6" customFormat="1" x14ac:dyDescent="0.3">
      <c r="V3832" s="21"/>
      <c r="W3832" s="22"/>
      <c r="X3832" s="22"/>
      <c r="Y3832" s="22"/>
      <c r="Z3832" s="22"/>
      <c r="AA3832" s="22"/>
      <c r="AB3832" s="10"/>
      <c r="AC3832" s="10"/>
      <c r="AD3832" s="10"/>
      <c r="AE3832" s="10"/>
      <c r="AF3832" s="10"/>
      <c r="AG3832" s="10"/>
      <c r="AH3832" s="10"/>
      <c r="AI3832" s="10"/>
      <c r="AJ3832" s="10"/>
      <c r="AK3832" s="10"/>
      <c r="AL3832" s="10"/>
      <c r="AM3832" s="10"/>
      <c r="AN3832" s="10"/>
      <c r="AO3832" s="10"/>
      <c r="AP3832" s="10"/>
      <c r="AQ3832" s="10"/>
      <c r="AR3832" s="10"/>
      <c r="AS3832" s="10"/>
      <c r="AT3832" s="10"/>
      <c r="AU3832" s="10"/>
      <c r="AV3832" s="10"/>
      <c r="AW3832" s="10"/>
      <c r="AX3832" s="10"/>
      <c r="AY3832" s="10"/>
      <c r="AZ3832" s="10"/>
      <c r="BC3832" s="10"/>
      <c r="BD3832" s="10"/>
      <c r="BE3832" s="10"/>
      <c r="BF3832" s="10"/>
      <c r="BG3832" s="10"/>
      <c r="BH3832" s="10"/>
      <c r="BI3832" s="10"/>
      <c r="BL3832" s="10"/>
      <c r="BM3832" s="10"/>
      <c r="BN3832" s="10"/>
      <c r="BO3832" s="10"/>
      <c r="BP3832" s="10"/>
      <c r="BQ3832" s="10"/>
      <c r="BR3832" s="10"/>
      <c r="BU3832" s="66"/>
    </row>
    <row r="3833" spans="22:73" s="6" customFormat="1" x14ac:dyDescent="0.3">
      <c r="V3833" s="21"/>
      <c r="W3833" s="22"/>
      <c r="X3833" s="22"/>
      <c r="Y3833" s="22"/>
      <c r="Z3833" s="22"/>
      <c r="AA3833" s="22"/>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AY3833" s="10"/>
      <c r="AZ3833" s="10"/>
      <c r="BC3833" s="10"/>
      <c r="BD3833" s="10"/>
      <c r="BE3833" s="10"/>
      <c r="BF3833" s="10"/>
      <c r="BG3833" s="10"/>
      <c r="BH3833" s="10"/>
      <c r="BI3833" s="10"/>
      <c r="BL3833" s="10"/>
      <c r="BM3833" s="10"/>
      <c r="BN3833" s="10"/>
      <c r="BO3833" s="10"/>
      <c r="BP3833" s="10"/>
      <c r="BQ3833" s="10"/>
      <c r="BR3833" s="10"/>
      <c r="BU3833" s="66"/>
    </row>
    <row r="3834" spans="22:73" s="6" customFormat="1" x14ac:dyDescent="0.3">
      <c r="V3834" s="21"/>
      <c r="W3834" s="22"/>
      <c r="X3834" s="22"/>
      <c r="Y3834" s="22"/>
      <c r="Z3834" s="22"/>
      <c r="AA3834" s="22"/>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AY3834" s="10"/>
      <c r="AZ3834" s="10"/>
      <c r="BC3834" s="10"/>
      <c r="BD3834" s="10"/>
      <c r="BE3834" s="10"/>
      <c r="BF3834" s="10"/>
      <c r="BG3834" s="10"/>
      <c r="BH3834" s="10"/>
      <c r="BI3834" s="10"/>
      <c r="BL3834" s="10"/>
      <c r="BM3834" s="10"/>
      <c r="BN3834" s="10"/>
      <c r="BO3834" s="10"/>
      <c r="BP3834" s="10"/>
      <c r="BQ3834" s="10"/>
      <c r="BR3834" s="10"/>
      <c r="BU3834" s="66"/>
    </row>
    <row r="3835" spans="22:73" s="6" customFormat="1" x14ac:dyDescent="0.3">
      <c r="V3835" s="21"/>
      <c r="W3835" s="22"/>
      <c r="X3835" s="22"/>
      <c r="Y3835" s="22"/>
      <c r="Z3835" s="22"/>
      <c r="AA3835" s="22"/>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AY3835" s="10"/>
      <c r="AZ3835" s="10"/>
      <c r="BC3835" s="10"/>
      <c r="BD3835" s="10"/>
      <c r="BE3835" s="10"/>
      <c r="BF3835" s="10"/>
      <c r="BG3835" s="10"/>
      <c r="BH3835" s="10"/>
      <c r="BI3835" s="10"/>
      <c r="BL3835" s="10"/>
      <c r="BM3835" s="10"/>
      <c r="BN3835" s="10"/>
      <c r="BO3835" s="10"/>
      <c r="BP3835" s="10"/>
      <c r="BQ3835" s="10"/>
      <c r="BR3835" s="10"/>
      <c r="BU3835" s="66"/>
    </row>
    <row r="3836" spans="22:73" s="6" customFormat="1" x14ac:dyDescent="0.3">
      <c r="V3836" s="21"/>
      <c r="W3836" s="22"/>
      <c r="X3836" s="22"/>
      <c r="Y3836" s="22"/>
      <c r="Z3836" s="22"/>
      <c r="AA3836" s="22"/>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AY3836" s="10"/>
      <c r="AZ3836" s="10"/>
      <c r="BC3836" s="10"/>
      <c r="BD3836" s="10"/>
      <c r="BE3836" s="10"/>
      <c r="BF3836" s="10"/>
      <c r="BG3836" s="10"/>
      <c r="BH3836" s="10"/>
      <c r="BI3836" s="10"/>
      <c r="BL3836" s="10"/>
      <c r="BM3836" s="10"/>
      <c r="BN3836" s="10"/>
      <c r="BO3836" s="10"/>
      <c r="BP3836" s="10"/>
      <c r="BQ3836" s="10"/>
      <c r="BR3836" s="10"/>
      <c r="BU3836" s="66"/>
    </row>
    <row r="3837" spans="22:73" s="6" customFormat="1" x14ac:dyDescent="0.3">
      <c r="V3837" s="21"/>
      <c r="W3837" s="22"/>
      <c r="X3837" s="22"/>
      <c r="Y3837" s="22"/>
      <c r="Z3837" s="22"/>
      <c r="AA3837" s="22"/>
      <c r="AB3837" s="10"/>
      <c r="AC3837" s="10"/>
      <c r="AD3837" s="10"/>
      <c r="AE3837" s="10"/>
      <c r="AF3837" s="10"/>
      <c r="AG3837" s="10"/>
      <c r="AH3837" s="10"/>
      <c r="AI3837" s="10"/>
      <c r="AJ3837" s="10"/>
      <c r="AK3837" s="10"/>
      <c r="AL3837" s="10"/>
      <c r="AM3837" s="10"/>
      <c r="AN3837" s="10"/>
      <c r="AO3837" s="10"/>
      <c r="AP3837" s="10"/>
      <c r="AQ3837" s="10"/>
      <c r="AR3837" s="10"/>
      <c r="AS3837" s="10"/>
      <c r="AT3837" s="10"/>
      <c r="AU3837" s="10"/>
      <c r="AV3837" s="10"/>
      <c r="AW3837" s="10"/>
      <c r="AX3837" s="10"/>
      <c r="AY3837" s="10"/>
      <c r="AZ3837" s="10"/>
      <c r="BC3837" s="10"/>
      <c r="BD3837" s="10"/>
      <c r="BE3837" s="10"/>
      <c r="BF3837" s="10"/>
      <c r="BG3837" s="10"/>
      <c r="BH3837" s="10"/>
      <c r="BI3837" s="10"/>
      <c r="BL3837" s="10"/>
      <c r="BM3837" s="10"/>
      <c r="BN3837" s="10"/>
      <c r="BO3837" s="10"/>
      <c r="BP3837" s="10"/>
      <c r="BQ3837" s="10"/>
      <c r="BR3837" s="10"/>
      <c r="BU3837" s="66"/>
    </row>
    <row r="3838" spans="22:73" s="6" customFormat="1" x14ac:dyDescent="0.3">
      <c r="V3838" s="21"/>
      <c r="W3838" s="22"/>
      <c r="X3838" s="22"/>
      <c r="Y3838" s="22"/>
      <c r="Z3838" s="22"/>
      <c r="AA3838" s="22"/>
      <c r="AB3838" s="10"/>
      <c r="AC3838" s="10"/>
      <c r="AD3838" s="10"/>
      <c r="AE3838" s="10"/>
      <c r="AF3838" s="10"/>
      <c r="AG3838" s="10"/>
      <c r="AH3838" s="10"/>
      <c r="AI3838" s="10"/>
      <c r="AJ3838" s="10"/>
      <c r="AK3838" s="10"/>
      <c r="AL3838" s="10"/>
      <c r="AM3838" s="10"/>
      <c r="AN3838" s="10"/>
      <c r="AO3838" s="10"/>
      <c r="AP3838" s="10"/>
      <c r="AQ3838" s="10"/>
      <c r="AR3838" s="10"/>
      <c r="AS3838" s="10"/>
      <c r="AT3838" s="10"/>
      <c r="AU3838" s="10"/>
      <c r="AV3838" s="10"/>
      <c r="AW3838" s="10"/>
      <c r="AX3838" s="10"/>
      <c r="AY3838" s="10"/>
      <c r="AZ3838" s="10"/>
      <c r="BC3838" s="10"/>
      <c r="BD3838" s="10"/>
      <c r="BE3838" s="10"/>
      <c r="BF3838" s="10"/>
      <c r="BG3838" s="10"/>
      <c r="BH3838" s="10"/>
      <c r="BI3838" s="10"/>
      <c r="BL3838" s="10"/>
      <c r="BM3838" s="10"/>
      <c r="BN3838" s="10"/>
      <c r="BO3838" s="10"/>
      <c r="BP3838" s="10"/>
      <c r="BQ3838" s="10"/>
      <c r="BR3838" s="10"/>
      <c r="BU3838" s="66"/>
    </row>
    <row r="3839" spans="22:73" s="6" customFormat="1" x14ac:dyDescent="0.3">
      <c r="V3839" s="21"/>
      <c r="W3839" s="22"/>
      <c r="X3839" s="22"/>
      <c r="Y3839" s="22"/>
      <c r="Z3839" s="22"/>
      <c r="AA3839" s="22"/>
      <c r="AB3839" s="10"/>
      <c r="AC3839" s="10"/>
      <c r="AD3839" s="10"/>
      <c r="AE3839" s="10"/>
      <c r="AF3839" s="10"/>
      <c r="AG3839" s="10"/>
      <c r="AH3839" s="10"/>
      <c r="AI3839" s="10"/>
      <c r="AJ3839" s="10"/>
      <c r="AK3839" s="10"/>
      <c r="AL3839" s="10"/>
      <c r="AM3839" s="10"/>
      <c r="AN3839" s="10"/>
      <c r="AO3839" s="10"/>
      <c r="AP3839" s="10"/>
      <c r="AQ3839" s="10"/>
      <c r="AR3839" s="10"/>
      <c r="AS3839" s="10"/>
      <c r="AT3839" s="10"/>
      <c r="AU3839" s="10"/>
      <c r="AV3839" s="10"/>
      <c r="AW3839" s="10"/>
      <c r="AX3839" s="10"/>
      <c r="AY3839" s="10"/>
      <c r="AZ3839" s="10"/>
      <c r="BC3839" s="10"/>
      <c r="BD3839" s="10"/>
      <c r="BE3839" s="10"/>
      <c r="BF3839" s="10"/>
      <c r="BG3839" s="10"/>
      <c r="BH3839" s="10"/>
      <c r="BI3839" s="10"/>
      <c r="BL3839" s="10"/>
      <c r="BM3839" s="10"/>
      <c r="BN3839" s="10"/>
      <c r="BO3839" s="10"/>
      <c r="BP3839" s="10"/>
      <c r="BQ3839" s="10"/>
      <c r="BR3839" s="10"/>
      <c r="BU3839" s="66"/>
    </row>
    <row r="3840" spans="22:73" s="6" customFormat="1" x14ac:dyDescent="0.3">
      <c r="V3840" s="21"/>
      <c r="W3840" s="22"/>
      <c r="X3840" s="22"/>
      <c r="Y3840" s="22"/>
      <c r="Z3840" s="22"/>
      <c r="AA3840" s="22"/>
      <c r="AB3840" s="10"/>
      <c r="AC3840" s="10"/>
      <c r="AD3840" s="10"/>
      <c r="AE3840" s="10"/>
      <c r="AF3840" s="10"/>
      <c r="AG3840" s="10"/>
      <c r="AH3840" s="10"/>
      <c r="AI3840" s="10"/>
      <c r="AJ3840" s="10"/>
      <c r="AK3840" s="10"/>
      <c r="AL3840" s="10"/>
      <c r="AM3840" s="10"/>
      <c r="AN3840" s="10"/>
      <c r="AO3840" s="10"/>
      <c r="AP3840" s="10"/>
      <c r="AQ3840" s="10"/>
      <c r="AR3840" s="10"/>
      <c r="AS3840" s="10"/>
      <c r="AT3840" s="10"/>
      <c r="AU3840" s="10"/>
      <c r="AV3840" s="10"/>
      <c r="AW3840" s="10"/>
      <c r="AX3840" s="10"/>
      <c r="AY3840" s="10"/>
      <c r="AZ3840" s="10"/>
      <c r="BC3840" s="10"/>
      <c r="BD3840" s="10"/>
      <c r="BE3840" s="10"/>
      <c r="BF3840" s="10"/>
      <c r="BG3840" s="10"/>
      <c r="BH3840" s="10"/>
      <c r="BI3840" s="10"/>
      <c r="BL3840" s="10"/>
      <c r="BM3840" s="10"/>
      <c r="BN3840" s="10"/>
      <c r="BO3840" s="10"/>
      <c r="BP3840" s="10"/>
      <c r="BQ3840" s="10"/>
      <c r="BR3840" s="10"/>
      <c r="BU3840" s="66"/>
    </row>
    <row r="3841" spans="22:73" s="6" customFormat="1" x14ac:dyDescent="0.3">
      <c r="V3841" s="21"/>
      <c r="W3841" s="22"/>
      <c r="X3841" s="22"/>
      <c r="Y3841" s="22"/>
      <c r="Z3841" s="22"/>
      <c r="AA3841" s="22"/>
      <c r="AB3841" s="10"/>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10"/>
      <c r="AY3841" s="10"/>
      <c r="AZ3841" s="10"/>
      <c r="BC3841" s="10"/>
      <c r="BD3841" s="10"/>
      <c r="BE3841" s="10"/>
      <c r="BF3841" s="10"/>
      <c r="BG3841" s="10"/>
      <c r="BH3841" s="10"/>
      <c r="BI3841" s="10"/>
      <c r="BL3841" s="10"/>
      <c r="BM3841" s="10"/>
      <c r="BN3841" s="10"/>
      <c r="BO3841" s="10"/>
      <c r="BP3841" s="10"/>
      <c r="BQ3841" s="10"/>
      <c r="BR3841" s="10"/>
      <c r="BU3841" s="66"/>
    </row>
    <row r="3842" spans="22:73" s="6" customFormat="1" x14ac:dyDescent="0.3">
      <c r="V3842" s="21"/>
      <c r="W3842" s="22"/>
      <c r="X3842" s="22"/>
      <c r="Y3842" s="22"/>
      <c r="Z3842" s="22"/>
      <c r="AA3842" s="22"/>
      <c r="AB3842" s="10"/>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10"/>
      <c r="AY3842" s="10"/>
      <c r="AZ3842" s="10"/>
      <c r="BC3842" s="10"/>
      <c r="BD3842" s="10"/>
      <c r="BE3842" s="10"/>
      <c r="BF3842" s="10"/>
      <c r="BG3842" s="10"/>
      <c r="BH3842" s="10"/>
      <c r="BI3842" s="10"/>
      <c r="BL3842" s="10"/>
      <c r="BM3842" s="10"/>
      <c r="BN3842" s="10"/>
      <c r="BO3842" s="10"/>
      <c r="BP3842" s="10"/>
      <c r="BQ3842" s="10"/>
      <c r="BR3842" s="10"/>
      <c r="BU3842" s="66"/>
    </row>
    <row r="3843" spans="22:73" s="6" customFormat="1" x14ac:dyDescent="0.3">
      <c r="V3843" s="21"/>
      <c r="W3843" s="22"/>
      <c r="X3843" s="22"/>
      <c r="Y3843" s="22"/>
      <c r="Z3843" s="22"/>
      <c r="AA3843" s="22"/>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AY3843" s="10"/>
      <c r="AZ3843" s="10"/>
      <c r="BC3843" s="10"/>
      <c r="BD3843" s="10"/>
      <c r="BE3843" s="10"/>
      <c r="BF3843" s="10"/>
      <c r="BG3843" s="10"/>
      <c r="BH3843" s="10"/>
      <c r="BI3843" s="10"/>
      <c r="BL3843" s="10"/>
      <c r="BM3843" s="10"/>
      <c r="BN3843" s="10"/>
      <c r="BO3843" s="10"/>
      <c r="BP3843" s="10"/>
      <c r="BQ3843" s="10"/>
      <c r="BR3843" s="10"/>
      <c r="BU3843" s="66"/>
    </row>
    <row r="3844" spans="22:73" s="6" customFormat="1" x14ac:dyDescent="0.3">
      <c r="V3844" s="21"/>
      <c r="W3844" s="22"/>
      <c r="X3844" s="22"/>
      <c r="Y3844" s="22"/>
      <c r="Z3844" s="22"/>
      <c r="AA3844" s="22"/>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AY3844" s="10"/>
      <c r="AZ3844" s="10"/>
      <c r="BC3844" s="10"/>
      <c r="BD3844" s="10"/>
      <c r="BE3844" s="10"/>
      <c r="BF3844" s="10"/>
      <c r="BG3844" s="10"/>
      <c r="BH3844" s="10"/>
      <c r="BI3844" s="10"/>
      <c r="BL3844" s="10"/>
      <c r="BM3844" s="10"/>
      <c r="BN3844" s="10"/>
      <c r="BO3844" s="10"/>
      <c r="BP3844" s="10"/>
      <c r="BQ3844" s="10"/>
      <c r="BR3844" s="10"/>
      <c r="BU3844" s="66"/>
    </row>
    <row r="3845" spans="22:73" s="6" customFormat="1" x14ac:dyDescent="0.3">
      <c r="V3845" s="21"/>
      <c r="W3845" s="22"/>
      <c r="X3845" s="22"/>
      <c r="Y3845" s="22"/>
      <c r="Z3845" s="22"/>
      <c r="AA3845" s="22"/>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AY3845" s="10"/>
      <c r="AZ3845" s="10"/>
      <c r="BC3845" s="10"/>
      <c r="BD3845" s="10"/>
      <c r="BE3845" s="10"/>
      <c r="BF3845" s="10"/>
      <c r="BG3845" s="10"/>
      <c r="BH3845" s="10"/>
      <c r="BI3845" s="10"/>
      <c r="BL3845" s="10"/>
      <c r="BM3845" s="10"/>
      <c r="BN3845" s="10"/>
      <c r="BO3845" s="10"/>
      <c r="BP3845" s="10"/>
      <c r="BQ3845" s="10"/>
      <c r="BR3845" s="10"/>
      <c r="BU3845" s="66"/>
    </row>
    <row r="3846" spans="22:73" s="6" customFormat="1" x14ac:dyDescent="0.3">
      <c r="V3846" s="21"/>
      <c r="W3846" s="22"/>
      <c r="X3846" s="22"/>
      <c r="Y3846" s="22"/>
      <c r="Z3846" s="22"/>
      <c r="AA3846" s="22"/>
      <c r="AB3846" s="10"/>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AY3846" s="10"/>
      <c r="AZ3846" s="10"/>
      <c r="BC3846" s="10"/>
      <c r="BD3846" s="10"/>
      <c r="BE3846" s="10"/>
      <c r="BF3846" s="10"/>
      <c r="BG3846" s="10"/>
      <c r="BH3846" s="10"/>
      <c r="BI3846" s="10"/>
      <c r="BL3846" s="10"/>
      <c r="BM3846" s="10"/>
      <c r="BN3846" s="10"/>
      <c r="BO3846" s="10"/>
      <c r="BP3846" s="10"/>
      <c r="BQ3846" s="10"/>
      <c r="BR3846" s="10"/>
      <c r="BU3846" s="66"/>
    </row>
    <row r="3847" spans="22:73" s="6" customFormat="1" x14ac:dyDescent="0.3">
      <c r="V3847" s="21"/>
      <c r="W3847" s="22"/>
      <c r="X3847" s="22"/>
      <c r="Y3847" s="22"/>
      <c r="Z3847" s="22"/>
      <c r="AA3847" s="22"/>
      <c r="AB3847" s="10"/>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c r="AY3847" s="10"/>
      <c r="AZ3847" s="10"/>
      <c r="BC3847" s="10"/>
      <c r="BD3847" s="10"/>
      <c r="BE3847" s="10"/>
      <c r="BF3847" s="10"/>
      <c r="BG3847" s="10"/>
      <c r="BH3847" s="10"/>
      <c r="BI3847" s="10"/>
      <c r="BL3847" s="10"/>
      <c r="BM3847" s="10"/>
      <c r="BN3847" s="10"/>
      <c r="BO3847" s="10"/>
      <c r="BP3847" s="10"/>
      <c r="BQ3847" s="10"/>
      <c r="BR3847" s="10"/>
      <c r="BU3847" s="66"/>
    </row>
    <row r="3848" spans="22:73" s="6" customFormat="1" x14ac:dyDescent="0.3">
      <c r="V3848" s="21"/>
      <c r="W3848" s="22"/>
      <c r="X3848" s="22"/>
      <c r="Y3848" s="22"/>
      <c r="Z3848" s="22"/>
      <c r="AA3848" s="22"/>
      <c r="AB3848" s="10"/>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10"/>
      <c r="AY3848" s="10"/>
      <c r="AZ3848" s="10"/>
      <c r="BC3848" s="10"/>
      <c r="BD3848" s="10"/>
      <c r="BE3848" s="10"/>
      <c r="BF3848" s="10"/>
      <c r="BG3848" s="10"/>
      <c r="BH3848" s="10"/>
      <c r="BI3848" s="10"/>
      <c r="BL3848" s="10"/>
      <c r="BM3848" s="10"/>
      <c r="BN3848" s="10"/>
      <c r="BO3848" s="10"/>
      <c r="BP3848" s="10"/>
      <c r="BQ3848" s="10"/>
      <c r="BR3848" s="10"/>
      <c r="BU3848" s="66"/>
    </row>
    <row r="3849" spans="22:73" s="6" customFormat="1" x14ac:dyDescent="0.3">
      <c r="V3849" s="21"/>
      <c r="W3849" s="22"/>
      <c r="X3849" s="22"/>
      <c r="Y3849" s="22"/>
      <c r="Z3849" s="22"/>
      <c r="AA3849" s="22"/>
      <c r="AB3849" s="10"/>
      <c r="AC3849" s="10"/>
      <c r="AD3849" s="10"/>
      <c r="AE3849" s="10"/>
      <c r="AF3849" s="10"/>
      <c r="AG3849" s="10"/>
      <c r="AH3849" s="10"/>
      <c r="AI3849" s="10"/>
      <c r="AJ3849" s="10"/>
      <c r="AK3849" s="10"/>
      <c r="AL3849" s="10"/>
      <c r="AM3849" s="10"/>
      <c r="AN3849" s="10"/>
      <c r="AO3849" s="10"/>
      <c r="AP3849" s="10"/>
      <c r="AQ3849" s="10"/>
      <c r="AR3849" s="10"/>
      <c r="AS3849" s="10"/>
      <c r="AT3849" s="10"/>
      <c r="AU3849" s="10"/>
      <c r="AV3849" s="10"/>
      <c r="AW3849" s="10"/>
      <c r="AX3849" s="10"/>
      <c r="AY3849" s="10"/>
      <c r="AZ3849" s="10"/>
      <c r="BC3849" s="10"/>
      <c r="BD3849" s="10"/>
      <c r="BE3849" s="10"/>
      <c r="BF3849" s="10"/>
      <c r="BG3849" s="10"/>
      <c r="BH3849" s="10"/>
      <c r="BI3849" s="10"/>
      <c r="BL3849" s="10"/>
      <c r="BM3849" s="10"/>
      <c r="BN3849" s="10"/>
      <c r="BO3849" s="10"/>
      <c r="BP3849" s="10"/>
      <c r="BQ3849" s="10"/>
      <c r="BR3849" s="10"/>
      <c r="BU3849" s="66"/>
    </row>
    <row r="3850" spans="22:73" s="6" customFormat="1" x14ac:dyDescent="0.3">
      <c r="V3850" s="21"/>
      <c r="W3850" s="22"/>
      <c r="X3850" s="22"/>
      <c r="Y3850" s="22"/>
      <c r="Z3850" s="22"/>
      <c r="AA3850" s="22"/>
      <c r="AB3850" s="10"/>
      <c r="AC3850" s="10"/>
      <c r="AD3850" s="10"/>
      <c r="AE3850" s="10"/>
      <c r="AF3850" s="10"/>
      <c r="AG3850" s="10"/>
      <c r="AH3850" s="10"/>
      <c r="AI3850" s="10"/>
      <c r="AJ3850" s="10"/>
      <c r="AK3850" s="10"/>
      <c r="AL3850" s="10"/>
      <c r="AM3850" s="10"/>
      <c r="AN3850" s="10"/>
      <c r="AO3850" s="10"/>
      <c r="AP3850" s="10"/>
      <c r="AQ3850" s="10"/>
      <c r="AR3850" s="10"/>
      <c r="AS3850" s="10"/>
      <c r="AT3850" s="10"/>
      <c r="AU3850" s="10"/>
      <c r="AV3850" s="10"/>
      <c r="AW3850" s="10"/>
      <c r="AX3850" s="10"/>
      <c r="AY3850" s="10"/>
      <c r="AZ3850" s="10"/>
      <c r="BC3850" s="10"/>
      <c r="BD3850" s="10"/>
      <c r="BE3850" s="10"/>
      <c r="BF3850" s="10"/>
      <c r="BG3850" s="10"/>
      <c r="BH3850" s="10"/>
      <c r="BI3850" s="10"/>
      <c r="BL3850" s="10"/>
      <c r="BM3850" s="10"/>
      <c r="BN3850" s="10"/>
      <c r="BO3850" s="10"/>
      <c r="BP3850" s="10"/>
      <c r="BQ3850" s="10"/>
      <c r="BR3850" s="10"/>
      <c r="BU3850" s="66"/>
    </row>
    <row r="3851" spans="22:73" s="6" customFormat="1" x14ac:dyDescent="0.3">
      <c r="V3851" s="21"/>
      <c r="W3851" s="22"/>
      <c r="X3851" s="22"/>
      <c r="Y3851" s="22"/>
      <c r="Z3851" s="22"/>
      <c r="AA3851" s="22"/>
      <c r="AB3851" s="10"/>
      <c r="AC3851" s="10"/>
      <c r="AD3851" s="10"/>
      <c r="AE3851" s="10"/>
      <c r="AF3851" s="10"/>
      <c r="AG3851" s="10"/>
      <c r="AH3851" s="10"/>
      <c r="AI3851" s="10"/>
      <c r="AJ3851" s="10"/>
      <c r="AK3851" s="10"/>
      <c r="AL3851" s="10"/>
      <c r="AM3851" s="10"/>
      <c r="AN3851" s="10"/>
      <c r="AO3851" s="10"/>
      <c r="AP3851" s="10"/>
      <c r="AQ3851" s="10"/>
      <c r="AR3851" s="10"/>
      <c r="AS3851" s="10"/>
      <c r="AT3851" s="10"/>
      <c r="AU3851" s="10"/>
      <c r="AV3851" s="10"/>
      <c r="AW3851" s="10"/>
      <c r="AX3851" s="10"/>
      <c r="AY3851" s="10"/>
      <c r="AZ3851" s="10"/>
      <c r="BC3851" s="10"/>
      <c r="BD3851" s="10"/>
      <c r="BE3851" s="10"/>
      <c r="BF3851" s="10"/>
      <c r="BG3851" s="10"/>
      <c r="BH3851" s="10"/>
      <c r="BI3851" s="10"/>
      <c r="BL3851" s="10"/>
      <c r="BM3851" s="10"/>
      <c r="BN3851" s="10"/>
      <c r="BO3851" s="10"/>
      <c r="BP3851" s="10"/>
      <c r="BQ3851" s="10"/>
      <c r="BR3851" s="10"/>
      <c r="BU3851" s="66"/>
    </row>
    <row r="3852" spans="22:73" s="6" customFormat="1" x14ac:dyDescent="0.3">
      <c r="V3852" s="21"/>
      <c r="W3852" s="22"/>
      <c r="X3852" s="22"/>
      <c r="Y3852" s="22"/>
      <c r="Z3852" s="22"/>
      <c r="AA3852" s="22"/>
      <c r="AB3852" s="10"/>
      <c r="AC3852" s="10"/>
      <c r="AD3852" s="10"/>
      <c r="AE3852" s="10"/>
      <c r="AF3852" s="10"/>
      <c r="AG3852" s="10"/>
      <c r="AH3852" s="10"/>
      <c r="AI3852" s="10"/>
      <c r="AJ3852" s="10"/>
      <c r="AK3852" s="10"/>
      <c r="AL3852" s="10"/>
      <c r="AM3852" s="10"/>
      <c r="AN3852" s="10"/>
      <c r="AO3852" s="10"/>
      <c r="AP3852" s="10"/>
      <c r="AQ3852" s="10"/>
      <c r="AR3852" s="10"/>
      <c r="AS3852" s="10"/>
      <c r="AT3852" s="10"/>
      <c r="AU3852" s="10"/>
      <c r="AV3852" s="10"/>
      <c r="AW3852" s="10"/>
      <c r="AX3852" s="10"/>
      <c r="AY3852" s="10"/>
      <c r="AZ3852" s="10"/>
      <c r="BC3852" s="10"/>
      <c r="BD3852" s="10"/>
      <c r="BE3852" s="10"/>
      <c r="BF3852" s="10"/>
      <c r="BG3852" s="10"/>
      <c r="BH3852" s="10"/>
      <c r="BI3852" s="10"/>
      <c r="BL3852" s="10"/>
      <c r="BM3852" s="10"/>
      <c r="BN3852" s="10"/>
      <c r="BO3852" s="10"/>
      <c r="BP3852" s="10"/>
      <c r="BQ3852" s="10"/>
      <c r="BR3852" s="10"/>
      <c r="BU3852" s="66"/>
    </row>
    <row r="3853" spans="22:73" s="6" customFormat="1" x14ac:dyDescent="0.3">
      <c r="V3853" s="21"/>
      <c r="W3853" s="22"/>
      <c r="X3853" s="22"/>
      <c r="Y3853" s="22"/>
      <c r="Z3853" s="22"/>
      <c r="AA3853" s="22"/>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c r="AY3853" s="10"/>
      <c r="AZ3853" s="10"/>
      <c r="BC3853" s="10"/>
      <c r="BD3853" s="10"/>
      <c r="BE3853" s="10"/>
      <c r="BF3853" s="10"/>
      <c r="BG3853" s="10"/>
      <c r="BH3853" s="10"/>
      <c r="BI3853" s="10"/>
      <c r="BL3853" s="10"/>
      <c r="BM3853" s="10"/>
      <c r="BN3853" s="10"/>
      <c r="BO3853" s="10"/>
      <c r="BP3853" s="10"/>
      <c r="BQ3853" s="10"/>
      <c r="BR3853" s="10"/>
      <c r="BU3853" s="66"/>
    </row>
    <row r="3854" spans="22:73" s="6" customFormat="1" x14ac:dyDescent="0.3">
      <c r="V3854" s="21"/>
      <c r="W3854" s="22"/>
      <c r="X3854" s="22"/>
      <c r="Y3854" s="22"/>
      <c r="Z3854" s="22"/>
      <c r="AA3854" s="22"/>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AY3854" s="10"/>
      <c r="AZ3854" s="10"/>
      <c r="BC3854" s="10"/>
      <c r="BD3854" s="10"/>
      <c r="BE3854" s="10"/>
      <c r="BF3854" s="10"/>
      <c r="BG3854" s="10"/>
      <c r="BH3854" s="10"/>
      <c r="BI3854" s="10"/>
      <c r="BL3854" s="10"/>
      <c r="BM3854" s="10"/>
      <c r="BN3854" s="10"/>
      <c r="BO3854" s="10"/>
      <c r="BP3854" s="10"/>
      <c r="BQ3854" s="10"/>
      <c r="BR3854" s="10"/>
      <c r="BU3854" s="66"/>
    </row>
    <row r="3855" spans="22:73" s="6" customFormat="1" x14ac:dyDescent="0.3">
      <c r="V3855" s="21"/>
      <c r="W3855" s="22"/>
      <c r="X3855" s="22"/>
      <c r="Y3855" s="22"/>
      <c r="Z3855" s="22"/>
      <c r="AA3855" s="22"/>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AY3855" s="10"/>
      <c r="AZ3855" s="10"/>
      <c r="BC3855" s="10"/>
      <c r="BD3855" s="10"/>
      <c r="BE3855" s="10"/>
      <c r="BF3855" s="10"/>
      <c r="BG3855" s="10"/>
      <c r="BH3855" s="10"/>
      <c r="BI3855" s="10"/>
      <c r="BL3855" s="10"/>
      <c r="BM3855" s="10"/>
      <c r="BN3855" s="10"/>
      <c r="BO3855" s="10"/>
      <c r="BP3855" s="10"/>
      <c r="BQ3855" s="10"/>
      <c r="BR3855" s="10"/>
      <c r="BU3855" s="66"/>
    </row>
    <row r="3856" spans="22:73" s="6" customFormat="1" x14ac:dyDescent="0.3">
      <c r="V3856" s="21"/>
      <c r="W3856" s="22"/>
      <c r="X3856" s="22"/>
      <c r="Y3856" s="22"/>
      <c r="Z3856" s="22"/>
      <c r="AA3856" s="22"/>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AY3856" s="10"/>
      <c r="AZ3856" s="10"/>
      <c r="BC3856" s="10"/>
      <c r="BD3856" s="10"/>
      <c r="BE3856" s="10"/>
      <c r="BF3856" s="10"/>
      <c r="BG3856" s="10"/>
      <c r="BH3856" s="10"/>
      <c r="BI3856" s="10"/>
      <c r="BL3856" s="10"/>
      <c r="BM3856" s="10"/>
      <c r="BN3856" s="10"/>
      <c r="BO3856" s="10"/>
      <c r="BP3856" s="10"/>
      <c r="BQ3856" s="10"/>
      <c r="BR3856" s="10"/>
      <c r="BU3856" s="66"/>
    </row>
    <row r="3857" spans="22:73" s="6" customFormat="1" x14ac:dyDescent="0.3">
      <c r="V3857" s="21"/>
      <c r="W3857" s="22"/>
      <c r="X3857" s="22"/>
      <c r="Y3857" s="22"/>
      <c r="Z3857" s="22"/>
      <c r="AA3857" s="22"/>
      <c r="AB3857" s="10"/>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10"/>
      <c r="AY3857" s="10"/>
      <c r="AZ3857" s="10"/>
      <c r="BC3857" s="10"/>
      <c r="BD3857" s="10"/>
      <c r="BE3857" s="10"/>
      <c r="BF3857" s="10"/>
      <c r="BG3857" s="10"/>
      <c r="BH3857" s="10"/>
      <c r="BI3857" s="10"/>
      <c r="BL3857" s="10"/>
      <c r="BM3857" s="10"/>
      <c r="BN3857" s="10"/>
      <c r="BO3857" s="10"/>
      <c r="BP3857" s="10"/>
      <c r="BQ3857" s="10"/>
      <c r="BR3857" s="10"/>
      <c r="BU3857" s="66"/>
    </row>
    <row r="3858" spans="22:73" s="6" customFormat="1" x14ac:dyDescent="0.3">
      <c r="V3858" s="21"/>
      <c r="W3858" s="22"/>
      <c r="X3858" s="22"/>
      <c r="Y3858" s="22"/>
      <c r="Z3858" s="22"/>
      <c r="AA3858" s="22"/>
      <c r="AB3858" s="10"/>
      <c r="AC3858" s="10"/>
      <c r="AD3858" s="10"/>
      <c r="AE3858" s="10"/>
      <c r="AF3858" s="10"/>
      <c r="AG3858" s="10"/>
      <c r="AH3858" s="10"/>
      <c r="AI3858" s="10"/>
      <c r="AJ3858" s="10"/>
      <c r="AK3858" s="10"/>
      <c r="AL3858" s="10"/>
      <c r="AM3858" s="10"/>
      <c r="AN3858" s="10"/>
      <c r="AO3858" s="10"/>
      <c r="AP3858" s="10"/>
      <c r="AQ3858" s="10"/>
      <c r="AR3858" s="10"/>
      <c r="AS3858" s="10"/>
      <c r="AT3858" s="10"/>
      <c r="AU3858" s="10"/>
      <c r="AV3858" s="10"/>
      <c r="AW3858" s="10"/>
      <c r="AX3858" s="10"/>
      <c r="AY3858" s="10"/>
      <c r="AZ3858" s="10"/>
      <c r="BC3858" s="10"/>
      <c r="BD3858" s="10"/>
      <c r="BE3858" s="10"/>
      <c r="BF3858" s="10"/>
      <c r="BG3858" s="10"/>
      <c r="BH3858" s="10"/>
      <c r="BI3858" s="10"/>
      <c r="BL3858" s="10"/>
      <c r="BM3858" s="10"/>
      <c r="BN3858" s="10"/>
      <c r="BO3858" s="10"/>
      <c r="BP3858" s="10"/>
      <c r="BQ3858" s="10"/>
      <c r="BR3858" s="10"/>
      <c r="BU3858" s="66"/>
    </row>
    <row r="3859" spans="22:73" s="6" customFormat="1" x14ac:dyDescent="0.3">
      <c r="V3859" s="21"/>
      <c r="W3859" s="22"/>
      <c r="X3859" s="22"/>
      <c r="Y3859" s="22"/>
      <c r="Z3859" s="22"/>
      <c r="AA3859" s="22"/>
      <c r="AB3859" s="10"/>
      <c r="AC3859" s="10"/>
      <c r="AD3859" s="10"/>
      <c r="AE3859" s="10"/>
      <c r="AF3859" s="10"/>
      <c r="AG3859" s="10"/>
      <c r="AH3859" s="10"/>
      <c r="AI3859" s="10"/>
      <c r="AJ3859" s="10"/>
      <c r="AK3859" s="10"/>
      <c r="AL3859" s="10"/>
      <c r="AM3859" s="10"/>
      <c r="AN3859" s="10"/>
      <c r="AO3859" s="10"/>
      <c r="AP3859" s="10"/>
      <c r="AQ3859" s="10"/>
      <c r="AR3859" s="10"/>
      <c r="AS3859" s="10"/>
      <c r="AT3859" s="10"/>
      <c r="AU3859" s="10"/>
      <c r="AV3859" s="10"/>
      <c r="AW3859" s="10"/>
      <c r="AX3859" s="10"/>
      <c r="AY3859" s="10"/>
      <c r="AZ3859" s="10"/>
      <c r="BC3859" s="10"/>
      <c r="BD3859" s="10"/>
      <c r="BE3859" s="10"/>
      <c r="BF3859" s="10"/>
      <c r="BG3859" s="10"/>
      <c r="BH3859" s="10"/>
      <c r="BI3859" s="10"/>
      <c r="BL3859" s="10"/>
      <c r="BM3859" s="10"/>
      <c r="BN3859" s="10"/>
      <c r="BO3859" s="10"/>
      <c r="BP3859" s="10"/>
      <c r="BQ3859" s="10"/>
      <c r="BR3859" s="10"/>
      <c r="BU3859" s="66"/>
    </row>
    <row r="3860" spans="22:73" s="6" customFormat="1" x14ac:dyDescent="0.3">
      <c r="V3860" s="21"/>
      <c r="W3860" s="22"/>
      <c r="X3860" s="22"/>
      <c r="Y3860" s="22"/>
      <c r="Z3860" s="22"/>
      <c r="AA3860" s="22"/>
      <c r="AB3860" s="10"/>
      <c r="AC3860" s="10"/>
      <c r="AD3860" s="10"/>
      <c r="AE3860" s="10"/>
      <c r="AF3860" s="10"/>
      <c r="AG3860" s="10"/>
      <c r="AH3860" s="10"/>
      <c r="AI3860" s="10"/>
      <c r="AJ3860" s="10"/>
      <c r="AK3860" s="10"/>
      <c r="AL3860" s="10"/>
      <c r="AM3860" s="10"/>
      <c r="AN3860" s="10"/>
      <c r="AO3860" s="10"/>
      <c r="AP3860" s="10"/>
      <c r="AQ3860" s="10"/>
      <c r="AR3860" s="10"/>
      <c r="AS3860" s="10"/>
      <c r="AT3860" s="10"/>
      <c r="AU3860" s="10"/>
      <c r="AV3860" s="10"/>
      <c r="AW3860" s="10"/>
      <c r="AX3860" s="10"/>
      <c r="AY3860" s="10"/>
      <c r="AZ3860" s="10"/>
      <c r="BC3860" s="10"/>
      <c r="BD3860" s="10"/>
      <c r="BE3860" s="10"/>
      <c r="BF3860" s="10"/>
      <c r="BG3860" s="10"/>
      <c r="BH3860" s="10"/>
      <c r="BI3860" s="10"/>
      <c r="BL3860" s="10"/>
      <c r="BM3860" s="10"/>
      <c r="BN3860" s="10"/>
      <c r="BO3860" s="10"/>
      <c r="BP3860" s="10"/>
      <c r="BQ3860" s="10"/>
      <c r="BR3860" s="10"/>
      <c r="BU3860" s="66"/>
    </row>
    <row r="3861" spans="22:73" s="6" customFormat="1" x14ac:dyDescent="0.3">
      <c r="V3861" s="21"/>
      <c r="W3861" s="22"/>
      <c r="X3861" s="22"/>
      <c r="Y3861" s="22"/>
      <c r="Z3861" s="22"/>
      <c r="AA3861" s="22"/>
      <c r="AB3861" s="10"/>
      <c r="AC3861" s="10"/>
      <c r="AD3861" s="10"/>
      <c r="AE3861" s="10"/>
      <c r="AF3861" s="10"/>
      <c r="AG3861" s="10"/>
      <c r="AH3861" s="10"/>
      <c r="AI3861" s="10"/>
      <c r="AJ3861" s="10"/>
      <c r="AK3861" s="10"/>
      <c r="AL3861" s="10"/>
      <c r="AM3861" s="10"/>
      <c r="AN3861" s="10"/>
      <c r="AO3861" s="10"/>
      <c r="AP3861" s="10"/>
      <c r="AQ3861" s="10"/>
      <c r="AR3861" s="10"/>
      <c r="AS3861" s="10"/>
      <c r="AT3861" s="10"/>
      <c r="AU3861" s="10"/>
      <c r="AV3861" s="10"/>
      <c r="AW3861" s="10"/>
      <c r="AX3861" s="10"/>
      <c r="AY3861" s="10"/>
      <c r="AZ3861" s="10"/>
      <c r="BC3861" s="10"/>
      <c r="BD3861" s="10"/>
      <c r="BE3861" s="10"/>
      <c r="BF3861" s="10"/>
      <c r="BG3861" s="10"/>
      <c r="BH3861" s="10"/>
      <c r="BI3861" s="10"/>
      <c r="BL3861" s="10"/>
      <c r="BM3861" s="10"/>
      <c r="BN3861" s="10"/>
      <c r="BO3861" s="10"/>
      <c r="BP3861" s="10"/>
      <c r="BQ3861" s="10"/>
      <c r="BR3861" s="10"/>
      <c r="BU3861" s="66"/>
    </row>
    <row r="3862" spans="22:73" s="6" customFormat="1" x14ac:dyDescent="0.3">
      <c r="V3862" s="21"/>
      <c r="W3862" s="22"/>
      <c r="X3862" s="22"/>
      <c r="Y3862" s="22"/>
      <c r="Z3862" s="22"/>
      <c r="AA3862" s="22"/>
      <c r="AB3862" s="10"/>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10"/>
      <c r="AY3862" s="10"/>
      <c r="AZ3862" s="10"/>
      <c r="BC3862" s="10"/>
      <c r="BD3862" s="10"/>
      <c r="BE3862" s="10"/>
      <c r="BF3862" s="10"/>
      <c r="BG3862" s="10"/>
      <c r="BH3862" s="10"/>
      <c r="BI3862" s="10"/>
      <c r="BL3862" s="10"/>
      <c r="BM3862" s="10"/>
      <c r="BN3862" s="10"/>
      <c r="BO3862" s="10"/>
      <c r="BP3862" s="10"/>
      <c r="BQ3862" s="10"/>
      <c r="BR3862" s="10"/>
      <c r="BU3862" s="66"/>
    </row>
    <row r="3863" spans="22:73" s="6" customFormat="1" x14ac:dyDescent="0.3">
      <c r="V3863" s="21"/>
      <c r="W3863" s="22"/>
      <c r="X3863" s="22"/>
      <c r="Y3863" s="22"/>
      <c r="Z3863" s="22"/>
      <c r="AA3863" s="22"/>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AY3863" s="10"/>
      <c r="AZ3863" s="10"/>
      <c r="BC3863" s="10"/>
      <c r="BD3863" s="10"/>
      <c r="BE3863" s="10"/>
      <c r="BF3863" s="10"/>
      <c r="BG3863" s="10"/>
      <c r="BH3863" s="10"/>
      <c r="BI3863" s="10"/>
      <c r="BL3863" s="10"/>
      <c r="BM3863" s="10"/>
      <c r="BN3863" s="10"/>
      <c r="BO3863" s="10"/>
      <c r="BP3863" s="10"/>
      <c r="BQ3863" s="10"/>
      <c r="BR3863" s="10"/>
      <c r="BU3863" s="66"/>
    </row>
    <row r="3864" spans="22:73" s="6" customFormat="1" x14ac:dyDescent="0.3">
      <c r="V3864" s="21"/>
      <c r="W3864" s="22"/>
      <c r="X3864" s="22"/>
      <c r="Y3864" s="22"/>
      <c r="Z3864" s="22"/>
      <c r="AA3864" s="22"/>
      <c r="AB3864" s="10"/>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10"/>
      <c r="AY3864" s="10"/>
      <c r="AZ3864" s="10"/>
      <c r="BC3864" s="10"/>
      <c r="BD3864" s="10"/>
      <c r="BE3864" s="10"/>
      <c r="BF3864" s="10"/>
      <c r="BG3864" s="10"/>
      <c r="BH3864" s="10"/>
      <c r="BI3864" s="10"/>
      <c r="BL3864" s="10"/>
      <c r="BM3864" s="10"/>
      <c r="BN3864" s="10"/>
      <c r="BO3864" s="10"/>
      <c r="BP3864" s="10"/>
      <c r="BQ3864" s="10"/>
      <c r="BR3864" s="10"/>
      <c r="BU3864" s="66"/>
    </row>
    <row r="3865" spans="22:73" s="6" customFormat="1" x14ac:dyDescent="0.3">
      <c r="V3865" s="21"/>
      <c r="W3865" s="22"/>
      <c r="X3865" s="22"/>
      <c r="Y3865" s="22"/>
      <c r="Z3865" s="22"/>
      <c r="AA3865" s="22"/>
      <c r="AB3865" s="10"/>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c r="AY3865" s="10"/>
      <c r="AZ3865" s="10"/>
      <c r="BC3865" s="10"/>
      <c r="BD3865" s="10"/>
      <c r="BE3865" s="10"/>
      <c r="BF3865" s="10"/>
      <c r="BG3865" s="10"/>
      <c r="BH3865" s="10"/>
      <c r="BI3865" s="10"/>
      <c r="BL3865" s="10"/>
      <c r="BM3865" s="10"/>
      <c r="BN3865" s="10"/>
      <c r="BO3865" s="10"/>
      <c r="BP3865" s="10"/>
      <c r="BQ3865" s="10"/>
      <c r="BR3865" s="10"/>
      <c r="BU3865" s="66"/>
    </row>
    <row r="3866" spans="22:73" s="6" customFormat="1" x14ac:dyDescent="0.3">
      <c r="V3866" s="21"/>
      <c r="W3866" s="22"/>
      <c r="X3866" s="22"/>
      <c r="Y3866" s="22"/>
      <c r="Z3866" s="22"/>
      <c r="AA3866" s="22"/>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AY3866" s="10"/>
      <c r="AZ3866" s="10"/>
      <c r="BC3866" s="10"/>
      <c r="BD3866" s="10"/>
      <c r="BE3866" s="10"/>
      <c r="BF3866" s="10"/>
      <c r="BG3866" s="10"/>
      <c r="BH3866" s="10"/>
      <c r="BI3866" s="10"/>
      <c r="BL3866" s="10"/>
      <c r="BM3866" s="10"/>
      <c r="BN3866" s="10"/>
      <c r="BO3866" s="10"/>
      <c r="BP3866" s="10"/>
      <c r="BQ3866" s="10"/>
      <c r="BR3866" s="10"/>
      <c r="BU3866" s="66"/>
    </row>
    <row r="3867" spans="22:73" s="6" customFormat="1" x14ac:dyDescent="0.3">
      <c r="V3867" s="21"/>
      <c r="W3867" s="22"/>
      <c r="X3867" s="22"/>
      <c r="Y3867" s="22"/>
      <c r="Z3867" s="22"/>
      <c r="AA3867" s="22"/>
      <c r="AB3867" s="10"/>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AY3867" s="10"/>
      <c r="AZ3867" s="10"/>
      <c r="BC3867" s="10"/>
      <c r="BD3867" s="10"/>
      <c r="BE3867" s="10"/>
      <c r="BF3867" s="10"/>
      <c r="BG3867" s="10"/>
      <c r="BH3867" s="10"/>
      <c r="BI3867" s="10"/>
      <c r="BL3867" s="10"/>
      <c r="BM3867" s="10"/>
      <c r="BN3867" s="10"/>
      <c r="BO3867" s="10"/>
      <c r="BP3867" s="10"/>
      <c r="BQ3867" s="10"/>
      <c r="BR3867" s="10"/>
      <c r="BU3867" s="66"/>
    </row>
    <row r="3868" spans="22:73" s="6" customFormat="1" x14ac:dyDescent="0.3">
      <c r="V3868" s="21"/>
      <c r="W3868" s="22"/>
      <c r="X3868" s="22"/>
      <c r="Y3868" s="22"/>
      <c r="Z3868" s="22"/>
      <c r="AA3868" s="22"/>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AY3868" s="10"/>
      <c r="AZ3868" s="10"/>
      <c r="BC3868" s="10"/>
      <c r="BD3868" s="10"/>
      <c r="BE3868" s="10"/>
      <c r="BF3868" s="10"/>
      <c r="BG3868" s="10"/>
      <c r="BH3868" s="10"/>
      <c r="BI3868" s="10"/>
      <c r="BL3868" s="10"/>
      <c r="BM3868" s="10"/>
      <c r="BN3868" s="10"/>
      <c r="BO3868" s="10"/>
      <c r="BP3868" s="10"/>
      <c r="BQ3868" s="10"/>
      <c r="BR3868" s="10"/>
      <c r="BU3868" s="66"/>
    </row>
    <row r="3869" spans="22:73" s="6" customFormat="1" x14ac:dyDescent="0.3">
      <c r="V3869" s="21"/>
      <c r="W3869" s="22"/>
      <c r="X3869" s="22"/>
      <c r="Y3869" s="22"/>
      <c r="Z3869" s="22"/>
      <c r="AA3869" s="22"/>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AY3869" s="10"/>
      <c r="AZ3869" s="10"/>
      <c r="BC3869" s="10"/>
      <c r="BD3869" s="10"/>
      <c r="BE3869" s="10"/>
      <c r="BF3869" s="10"/>
      <c r="BG3869" s="10"/>
      <c r="BH3869" s="10"/>
      <c r="BI3869" s="10"/>
      <c r="BL3869" s="10"/>
      <c r="BM3869" s="10"/>
      <c r="BN3869" s="10"/>
      <c r="BO3869" s="10"/>
      <c r="BP3869" s="10"/>
      <c r="BQ3869" s="10"/>
      <c r="BR3869" s="10"/>
      <c r="BU3869" s="66"/>
    </row>
    <row r="3870" spans="22:73" s="6" customFormat="1" x14ac:dyDescent="0.3">
      <c r="V3870" s="21"/>
      <c r="W3870" s="22"/>
      <c r="X3870" s="22"/>
      <c r="Y3870" s="22"/>
      <c r="Z3870" s="22"/>
      <c r="AA3870" s="22"/>
      <c r="AB3870" s="10"/>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AY3870" s="10"/>
      <c r="AZ3870" s="10"/>
      <c r="BC3870" s="10"/>
      <c r="BD3870" s="10"/>
      <c r="BE3870" s="10"/>
      <c r="BF3870" s="10"/>
      <c r="BG3870" s="10"/>
      <c r="BH3870" s="10"/>
      <c r="BI3870" s="10"/>
      <c r="BL3870" s="10"/>
      <c r="BM3870" s="10"/>
      <c r="BN3870" s="10"/>
      <c r="BO3870" s="10"/>
      <c r="BP3870" s="10"/>
      <c r="BQ3870" s="10"/>
      <c r="BR3870" s="10"/>
      <c r="BU3870" s="66"/>
    </row>
    <row r="3871" spans="22:73" s="6" customFormat="1" x14ac:dyDescent="0.3">
      <c r="V3871" s="21"/>
      <c r="W3871" s="22"/>
      <c r="X3871" s="22"/>
      <c r="Y3871" s="22"/>
      <c r="Z3871" s="22"/>
      <c r="AA3871" s="22"/>
      <c r="AB3871" s="10"/>
      <c r="AC3871" s="10"/>
      <c r="AD3871" s="10"/>
      <c r="AE3871" s="10"/>
      <c r="AF3871" s="10"/>
      <c r="AG3871" s="10"/>
      <c r="AH3871" s="10"/>
      <c r="AI3871" s="10"/>
      <c r="AJ3871" s="10"/>
      <c r="AK3871" s="10"/>
      <c r="AL3871" s="10"/>
      <c r="AM3871" s="10"/>
      <c r="AN3871" s="10"/>
      <c r="AO3871" s="10"/>
      <c r="AP3871" s="10"/>
      <c r="AQ3871" s="10"/>
      <c r="AR3871" s="10"/>
      <c r="AS3871" s="10"/>
      <c r="AT3871" s="10"/>
      <c r="AU3871" s="10"/>
      <c r="AV3871" s="10"/>
      <c r="AW3871" s="10"/>
      <c r="AX3871" s="10"/>
      <c r="AY3871" s="10"/>
      <c r="AZ3871" s="10"/>
      <c r="BC3871" s="10"/>
      <c r="BD3871" s="10"/>
      <c r="BE3871" s="10"/>
      <c r="BF3871" s="10"/>
      <c r="BG3871" s="10"/>
      <c r="BH3871" s="10"/>
      <c r="BI3871" s="10"/>
      <c r="BL3871" s="10"/>
      <c r="BM3871" s="10"/>
      <c r="BN3871" s="10"/>
      <c r="BO3871" s="10"/>
      <c r="BP3871" s="10"/>
      <c r="BQ3871" s="10"/>
      <c r="BR3871" s="10"/>
      <c r="BU3871" s="66"/>
    </row>
    <row r="3872" spans="22:73" s="6" customFormat="1" x14ac:dyDescent="0.3">
      <c r="V3872" s="21"/>
      <c r="W3872" s="22"/>
      <c r="X3872" s="22"/>
      <c r="Y3872" s="22"/>
      <c r="Z3872" s="22"/>
      <c r="AA3872" s="22"/>
      <c r="AB3872" s="10"/>
      <c r="AC3872" s="10"/>
      <c r="AD3872" s="10"/>
      <c r="AE3872" s="10"/>
      <c r="AF3872" s="10"/>
      <c r="AG3872" s="10"/>
      <c r="AH3872" s="10"/>
      <c r="AI3872" s="10"/>
      <c r="AJ3872" s="10"/>
      <c r="AK3872" s="10"/>
      <c r="AL3872" s="10"/>
      <c r="AM3872" s="10"/>
      <c r="AN3872" s="10"/>
      <c r="AO3872" s="10"/>
      <c r="AP3872" s="10"/>
      <c r="AQ3872" s="10"/>
      <c r="AR3872" s="10"/>
      <c r="AS3872" s="10"/>
      <c r="AT3872" s="10"/>
      <c r="AU3872" s="10"/>
      <c r="AV3872" s="10"/>
      <c r="AW3872" s="10"/>
      <c r="AX3872" s="10"/>
      <c r="AY3872" s="10"/>
      <c r="AZ3872" s="10"/>
      <c r="BC3872" s="10"/>
      <c r="BD3872" s="10"/>
      <c r="BE3872" s="10"/>
      <c r="BF3872" s="10"/>
      <c r="BG3872" s="10"/>
      <c r="BH3872" s="10"/>
      <c r="BI3872" s="10"/>
      <c r="BL3872" s="10"/>
      <c r="BM3872" s="10"/>
      <c r="BN3872" s="10"/>
      <c r="BO3872" s="10"/>
      <c r="BP3872" s="10"/>
      <c r="BQ3872" s="10"/>
      <c r="BR3872" s="10"/>
      <c r="BU3872" s="66"/>
    </row>
    <row r="3873" spans="22:73" s="6" customFormat="1" x14ac:dyDescent="0.3">
      <c r="V3873" s="21"/>
      <c r="W3873" s="22"/>
      <c r="X3873" s="22"/>
      <c r="Y3873" s="22"/>
      <c r="Z3873" s="22"/>
      <c r="AA3873" s="22"/>
      <c r="AB3873" s="10"/>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c r="AY3873" s="10"/>
      <c r="AZ3873" s="10"/>
      <c r="BC3873" s="10"/>
      <c r="BD3873" s="10"/>
      <c r="BE3873" s="10"/>
      <c r="BF3873" s="10"/>
      <c r="BG3873" s="10"/>
      <c r="BH3873" s="10"/>
      <c r="BI3873" s="10"/>
      <c r="BL3873" s="10"/>
      <c r="BM3873" s="10"/>
      <c r="BN3873" s="10"/>
      <c r="BO3873" s="10"/>
      <c r="BP3873" s="10"/>
      <c r="BQ3873" s="10"/>
      <c r="BR3873" s="10"/>
      <c r="BU3873" s="66"/>
    </row>
    <row r="3874" spans="22:73" s="6" customFormat="1" x14ac:dyDescent="0.3">
      <c r="V3874" s="21"/>
      <c r="W3874" s="22"/>
      <c r="X3874" s="22"/>
      <c r="Y3874" s="22"/>
      <c r="Z3874" s="22"/>
      <c r="AA3874" s="22"/>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10"/>
      <c r="AY3874" s="10"/>
      <c r="AZ3874" s="10"/>
      <c r="BC3874" s="10"/>
      <c r="BD3874" s="10"/>
      <c r="BE3874" s="10"/>
      <c r="BF3874" s="10"/>
      <c r="BG3874" s="10"/>
      <c r="BH3874" s="10"/>
      <c r="BI3874" s="10"/>
      <c r="BL3874" s="10"/>
      <c r="BM3874" s="10"/>
      <c r="BN3874" s="10"/>
      <c r="BO3874" s="10"/>
      <c r="BP3874" s="10"/>
      <c r="BQ3874" s="10"/>
      <c r="BR3874" s="10"/>
      <c r="BU3874" s="66"/>
    </row>
    <row r="3875" spans="22:73" s="6" customFormat="1" x14ac:dyDescent="0.3">
      <c r="V3875" s="21"/>
      <c r="W3875" s="22"/>
      <c r="X3875" s="22"/>
      <c r="Y3875" s="22"/>
      <c r="Z3875" s="22"/>
      <c r="AA3875" s="22"/>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c r="AY3875" s="10"/>
      <c r="AZ3875" s="10"/>
      <c r="BC3875" s="10"/>
      <c r="BD3875" s="10"/>
      <c r="BE3875" s="10"/>
      <c r="BF3875" s="10"/>
      <c r="BG3875" s="10"/>
      <c r="BH3875" s="10"/>
      <c r="BI3875" s="10"/>
      <c r="BL3875" s="10"/>
      <c r="BM3875" s="10"/>
      <c r="BN3875" s="10"/>
      <c r="BO3875" s="10"/>
      <c r="BP3875" s="10"/>
      <c r="BQ3875" s="10"/>
      <c r="BR3875" s="10"/>
      <c r="BU3875" s="66"/>
    </row>
    <row r="3876" spans="22:73" s="6" customFormat="1" x14ac:dyDescent="0.3">
      <c r="V3876" s="21"/>
      <c r="W3876" s="22"/>
      <c r="X3876" s="22"/>
      <c r="Y3876" s="22"/>
      <c r="Z3876" s="22"/>
      <c r="AA3876" s="22"/>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AY3876" s="10"/>
      <c r="AZ3876" s="10"/>
      <c r="BC3876" s="10"/>
      <c r="BD3876" s="10"/>
      <c r="BE3876" s="10"/>
      <c r="BF3876" s="10"/>
      <c r="BG3876" s="10"/>
      <c r="BH3876" s="10"/>
      <c r="BI3876" s="10"/>
      <c r="BL3876" s="10"/>
      <c r="BM3876" s="10"/>
      <c r="BN3876" s="10"/>
      <c r="BO3876" s="10"/>
      <c r="BP3876" s="10"/>
      <c r="BQ3876" s="10"/>
      <c r="BR3876" s="10"/>
      <c r="BU3876" s="66"/>
    </row>
    <row r="3877" spans="22:73" s="6" customFormat="1" x14ac:dyDescent="0.3">
      <c r="V3877" s="21"/>
      <c r="W3877" s="22"/>
      <c r="X3877" s="22"/>
      <c r="Y3877" s="22"/>
      <c r="Z3877" s="22"/>
      <c r="AA3877" s="22"/>
      <c r="AB3877" s="10"/>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AY3877" s="10"/>
      <c r="AZ3877" s="10"/>
      <c r="BC3877" s="10"/>
      <c r="BD3877" s="10"/>
      <c r="BE3877" s="10"/>
      <c r="BF3877" s="10"/>
      <c r="BG3877" s="10"/>
      <c r="BH3877" s="10"/>
      <c r="BI3877" s="10"/>
      <c r="BL3877" s="10"/>
      <c r="BM3877" s="10"/>
      <c r="BN3877" s="10"/>
      <c r="BO3877" s="10"/>
      <c r="BP3877" s="10"/>
      <c r="BQ3877" s="10"/>
      <c r="BR3877" s="10"/>
      <c r="BU3877" s="66"/>
    </row>
    <row r="3878" spans="22:73" s="6" customFormat="1" x14ac:dyDescent="0.3">
      <c r="V3878" s="21"/>
      <c r="W3878" s="22"/>
      <c r="X3878" s="22"/>
      <c r="Y3878" s="22"/>
      <c r="Z3878" s="22"/>
      <c r="AA3878" s="22"/>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AY3878" s="10"/>
      <c r="AZ3878" s="10"/>
      <c r="BC3878" s="10"/>
      <c r="BD3878" s="10"/>
      <c r="BE3878" s="10"/>
      <c r="BF3878" s="10"/>
      <c r="BG3878" s="10"/>
      <c r="BH3878" s="10"/>
      <c r="BI3878" s="10"/>
      <c r="BL3878" s="10"/>
      <c r="BM3878" s="10"/>
      <c r="BN3878" s="10"/>
      <c r="BO3878" s="10"/>
      <c r="BP3878" s="10"/>
      <c r="BQ3878" s="10"/>
      <c r="BR3878" s="10"/>
      <c r="BU3878" s="66"/>
    </row>
    <row r="3879" spans="22:73" s="6" customFormat="1" x14ac:dyDescent="0.3">
      <c r="V3879" s="21"/>
      <c r="W3879" s="22"/>
      <c r="X3879" s="22"/>
      <c r="Y3879" s="22"/>
      <c r="Z3879" s="22"/>
      <c r="AA3879" s="22"/>
      <c r="AB3879" s="10"/>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AY3879" s="10"/>
      <c r="AZ3879" s="10"/>
      <c r="BC3879" s="10"/>
      <c r="BD3879" s="10"/>
      <c r="BE3879" s="10"/>
      <c r="BF3879" s="10"/>
      <c r="BG3879" s="10"/>
      <c r="BH3879" s="10"/>
      <c r="BI3879" s="10"/>
      <c r="BL3879" s="10"/>
      <c r="BM3879" s="10"/>
      <c r="BN3879" s="10"/>
      <c r="BO3879" s="10"/>
      <c r="BP3879" s="10"/>
      <c r="BQ3879" s="10"/>
      <c r="BR3879" s="10"/>
      <c r="BU3879" s="66"/>
    </row>
    <row r="3880" spans="22:73" s="6" customFormat="1" x14ac:dyDescent="0.3">
      <c r="V3880" s="21"/>
      <c r="W3880" s="22"/>
      <c r="X3880" s="22"/>
      <c r="Y3880" s="22"/>
      <c r="Z3880" s="22"/>
      <c r="AA3880" s="22"/>
      <c r="AB3880" s="10"/>
      <c r="AC3880" s="10"/>
      <c r="AD3880" s="10"/>
      <c r="AE3880" s="10"/>
      <c r="AF3880" s="10"/>
      <c r="AG3880" s="10"/>
      <c r="AH3880" s="10"/>
      <c r="AI3880" s="10"/>
      <c r="AJ3880" s="10"/>
      <c r="AK3880" s="10"/>
      <c r="AL3880" s="10"/>
      <c r="AM3880" s="10"/>
      <c r="AN3880" s="10"/>
      <c r="AO3880" s="10"/>
      <c r="AP3880" s="10"/>
      <c r="AQ3880" s="10"/>
      <c r="AR3880" s="10"/>
      <c r="AS3880" s="10"/>
      <c r="AT3880" s="10"/>
      <c r="AU3880" s="10"/>
      <c r="AV3880" s="10"/>
      <c r="AW3880" s="10"/>
      <c r="AX3880" s="10"/>
      <c r="AY3880" s="10"/>
      <c r="AZ3880" s="10"/>
      <c r="BC3880" s="10"/>
      <c r="BD3880" s="10"/>
      <c r="BE3880" s="10"/>
      <c r="BF3880" s="10"/>
      <c r="BG3880" s="10"/>
      <c r="BH3880" s="10"/>
      <c r="BI3880" s="10"/>
      <c r="BL3880" s="10"/>
      <c r="BM3880" s="10"/>
      <c r="BN3880" s="10"/>
      <c r="BO3880" s="10"/>
      <c r="BP3880" s="10"/>
      <c r="BQ3880" s="10"/>
      <c r="BR3880" s="10"/>
      <c r="BU3880" s="66"/>
    </row>
    <row r="3881" spans="22:73" s="6" customFormat="1" x14ac:dyDescent="0.3">
      <c r="V3881" s="21"/>
      <c r="W3881" s="22"/>
      <c r="X3881" s="22"/>
      <c r="Y3881" s="22"/>
      <c r="Z3881" s="22"/>
      <c r="AA3881" s="22"/>
      <c r="AB3881" s="10"/>
      <c r="AC3881" s="10"/>
      <c r="AD3881" s="10"/>
      <c r="AE3881" s="10"/>
      <c r="AF3881" s="10"/>
      <c r="AG3881" s="10"/>
      <c r="AH3881" s="10"/>
      <c r="AI3881" s="10"/>
      <c r="AJ3881" s="10"/>
      <c r="AK3881" s="10"/>
      <c r="AL3881" s="10"/>
      <c r="AM3881" s="10"/>
      <c r="AN3881" s="10"/>
      <c r="AO3881" s="10"/>
      <c r="AP3881" s="10"/>
      <c r="AQ3881" s="10"/>
      <c r="AR3881" s="10"/>
      <c r="AS3881" s="10"/>
      <c r="AT3881" s="10"/>
      <c r="AU3881" s="10"/>
      <c r="AV3881" s="10"/>
      <c r="AW3881" s="10"/>
      <c r="AX3881" s="10"/>
      <c r="AY3881" s="10"/>
      <c r="AZ3881" s="10"/>
      <c r="BC3881" s="10"/>
      <c r="BD3881" s="10"/>
      <c r="BE3881" s="10"/>
      <c r="BF3881" s="10"/>
      <c r="BG3881" s="10"/>
      <c r="BH3881" s="10"/>
      <c r="BI3881" s="10"/>
      <c r="BL3881" s="10"/>
      <c r="BM3881" s="10"/>
      <c r="BN3881" s="10"/>
      <c r="BO3881" s="10"/>
      <c r="BP3881" s="10"/>
      <c r="BQ3881" s="10"/>
      <c r="BR3881" s="10"/>
      <c r="BU3881" s="66"/>
    </row>
    <row r="3882" spans="22:73" s="6" customFormat="1" x14ac:dyDescent="0.3">
      <c r="V3882" s="21"/>
      <c r="W3882" s="22"/>
      <c r="X3882" s="22"/>
      <c r="Y3882" s="22"/>
      <c r="Z3882" s="22"/>
      <c r="AA3882" s="22"/>
      <c r="AB3882" s="10"/>
      <c r="AC3882" s="10"/>
      <c r="AD3882" s="10"/>
      <c r="AE3882" s="10"/>
      <c r="AF3882" s="10"/>
      <c r="AG3882" s="10"/>
      <c r="AH3882" s="10"/>
      <c r="AI3882" s="10"/>
      <c r="AJ3882" s="10"/>
      <c r="AK3882" s="10"/>
      <c r="AL3882" s="10"/>
      <c r="AM3882" s="10"/>
      <c r="AN3882" s="10"/>
      <c r="AO3882" s="10"/>
      <c r="AP3882" s="10"/>
      <c r="AQ3882" s="10"/>
      <c r="AR3882" s="10"/>
      <c r="AS3882" s="10"/>
      <c r="AT3882" s="10"/>
      <c r="AU3882" s="10"/>
      <c r="AV3882" s="10"/>
      <c r="AW3882" s="10"/>
      <c r="AX3882" s="10"/>
      <c r="AY3882" s="10"/>
      <c r="AZ3882" s="10"/>
      <c r="BC3882" s="10"/>
      <c r="BD3882" s="10"/>
      <c r="BE3882" s="10"/>
      <c r="BF3882" s="10"/>
      <c r="BG3882" s="10"/>
      <c r="BH3882" s="10"/>
      <c r="BI3882" s="10"/>
      <c r="BL3882" s="10"/>
      <c r="BM3882" s="10"/>
      <c r="BN3882" s="10"/>
      <c r="BO3882" s="10"/>
      <c r="BP3882" s="10"/>
      <c r="BQ3882" s="10"/>
      <c r="BR3882" s="10"/>
      <c r="BU3882" s="66"/>
    </row>
    <row r="3883" spans="22:73" s="6" customFormat="1" x14ac:dyDescent="0.3">
      <c r="V3883" s="21"/>
      <c r="W3883" s="22"/>
      <c r="X3883" s="22"/>
      <c r="Y3883" s="22"/>
      <c r="Z3883" s="22"/>
      <c r="AA3883" s="22"/>
      <c r="AB3883" s="10"/>
      <c r="AC3883" s="10"/>
      <c r="AD3883" s="10"/>
      <c r="AE3883" s="10"/>
      <c r="AF3883" s="10"/>
      <c r="AG3883" s="10"/>
      <c r="AH3883" s="10"/>
      <c r="AI3883" s="10"/>
      <c r="AJ3883" s="10"/>
      <c r="AK3883" s="10"/>
      <c r="AL3883" s="10"/>
      <c r="AM3883" s="10"/>
      <c r="AN3883" s="10"/>
      <c r="AO3883" s="10"/>
      <c r="AP3883" s="10"/>
      <c r="AQ3883" s="10"/>
      <c r="AR3883" s="10"/>
      <c r="AS3883" s="10"/>
      <c r="AT3883" s="10"/>
      <c r="AU3883" s="10"/>
      <c r="AV3883" s="10"/>
      <c r="AW3883" s="10"/>
      <c r="AX3883" s="10"/>
      <c r="AY3883" s="10"/>
      <c r="AZ3883" s="10"/>
      <c r="BC3883" s="10"/>
      <c r="BD3883" s="10"/>
      <c r="BE3883" s="10"/>
      <c r="BF3883" s="10"/>
      <c r="BG3883" s="10"/>
      <c r="BH3883" s="10"/>
      <c r="BI3883" s="10"/>
      <c r="BL3883" s="10"/>
      <c r="BM3883" s="10"/>
      <c r="BN3883" s="10"/>
      <c r="BO3883" s="10"/>
      <c r="BP3883" s="10"/>
      <c r="BQ3883" s="10"/>
      <c r="BR3883" s="10"/>
      <c r="BU3883" s="66"/>
    </row>
    <row r="3884" spans="22:73" s="6" customFormat="1" x14ac:dyDescent="0.3">
      <c r="V3884" s="21"/>
      <c r="W3884" s="22"/>
      <c r="X3884" s="22"/>
      <c r="Y3884" s="22"/>
      <c r="Z3884" s="22"/>
      <c r="AA3884" s="22"/>
      <c r="AB3884" s="10"/>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c r="AY3884" s="10"/>
      <c r="AZ3884" s="10"/>
      <c r="BC3884" s="10"/>
      <c r="BD3884" s="10"/>
      <c r="BE3884" s="10"/>
      <c r="BF3884" s="10"/>
      <c r="BG3884" s="10"/>
      <c r="BH3884" s="10"/>
      <c r="BI3884" s="10"/>
      <c r="BL3884" s="10"/>
      <c r="BM3884" s="10"/>
      <c r="BN3884" s="10"/>
      <c r="BO3884" s="10"/>
      <c r="BP3884" s="10"/>
      <c r="BQ3884" s="10"/>
      <c r="BR3884" s="10"/>
      <c r="BU3884" s="66"/>
    </row>
    <row r="3885" spans="22:73" s="6" customFormat="1" x14ac:dyDescent="0.3">
      <c r="V3885" s="21"/>
      <c r="W3885" s="22"/>
      <c r="X3885" s="22"/>
      <c r="Y3885" s="22"/>
      <c r="Z3885" s="22"/>
      <c r="AA3885" s="22"/>
      <c r="AB3885" s="10"/>
      <c r="AC3885" s="10"/>
      <c r="AD3885" s="10"/>
      <c r="AE3885" s="10"/>
      <c r="AF3885" s="10"/>
      <c r="AG3885" s="10"/>
      <c r="AH3885" s="10"/>
      <c r="AI3885" s="10"/>
      <c r="AJ3885" s="10"/>
      <c r="AK3885" s="10"/>
      <c r="AL3885" s="10"/>
      <c r="AM3885" s="10"/>
      <c r="AN3885" s="10"/>
      <c r="AO3885" s="10"/>
      <c r="AP3885" s="10"/>
      <c r="AQ3885" s="10"/>
      <c r="AR3885" s="10"/>
      <c r="AS3885" s="10"/>
      <c r="AT3885" s="10"/>
      <c r="AU3885" s="10"/>
      <c r="AV3885" s="10"/>
      <c r="AW3885" s="10"/>
      <c r="AX3885" s="10"/>
      <c r="AY3885" s="10"/>
      <c r="AZ3885" s="10"/>
      <c r="BC3885" s="10"/>
      <c r="BD3885" s="10"/>
      <c r="BE3885" s="10"/>
      <c r="BF3885" s="10"/>
      <c r="BG3885" s="10"/>
      <c r="BH3885" s="10"/>
      <c r="BI3885" s="10"/>
      <c r="BL3885" s="10"/>
      <c r="BM3885" s="10"/>
      <c r="BN3885" s="10"/>
      <c r="BO3885" s="10"/>
      <c r="BP3885" s="10"/>
      <c r="BQ3885" s="10"/>
      <c r="BR3885" s="10"/>
      <c r="BU3885" s="66"/>
    </row>
    <row r="3886" spans="22:73" s="6" customFormat="1" x14ac:dyDescent="0.3">
      <c r="V3886" s="21"/>
      <c r="W3886" s="22"/>
      <c r="X3886" s="22"/>
      <c r="Y3886" s="22"/>
      <c r="Z3886" s="22"/>
      <c r="AA3886" s="22"/>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AY3886" s="10"/>
      <c r="AZ3886" s="10"/>
      <c r="BC3886" s="10"/>
      <c r="BD3886" s="10"/>
      <c r="BE3886" s="10"/>
      <c r="BF3886" s="10"/>
      <c r="BG3886" s="10"/>
      <c r="BH3886" s="10"/>
      <c r="BI3886" s="10"/>
      <c r="BL3886" s="10"/>
      <c r="BM3886" s="10"/>
      <c r="BN3886" s="10"/>
      <c r="BO3886" s="10"/>
      <c r="BP3886" s="10"/>
      <c r="BQ3886" s="10"/>
      <c r="BR3886" s="10"/>
      <c r="BU3886" s="66"/>
    </row>
    <row r="3887" spans="22:73" s="6" customFormat="1" x14ac:dyDescent="0.3">
      <c r="V3887" s="21"/>
      <c r="W3887" s="22"/>
      <c r="X3887" s="22"/>
      <c r="Y3887" s="22"/>
      <c r="Z3887" s="22"/>
      <c r="AA3887" s="22"/>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AY3887" s="10"/>
      <c r="AZ3887" s="10"/>
      <c r="BC3887" s="10"/>
      <c r="BD3887" s="10"/>
      <c r="BE3887" s="10"/>
      <c r="BF3887" s="10"/>
      <c r="BG3887" s="10"/>
      <c r="BH3887" s="10"/>
      <c r="BI3887" s="10"/>
      <c r="BL3887" s="10"/>
      <c r="BM3887" s="10"/>
      <c r="BN3887" s="10"/>
      <c r="BO3887" s="10"/>
      <c r="BP3887" s="10"/>
      <c r="BQ3887" s="10"/>
      <c r="BR3887" s="10"/>
      <c r="BU3887" s="66"/>
    </row>
    <row r="3888" spans="22:73" s="6" customFormat="1" x14ac:dyDescent="0.3">
      <c r="V3888" s="21"/>
      <c r="W3888" s="22"/>
      <c r="X3888" s="22"/>
      <c r="Y3888" s="22"/>
      <c r="Z3888" s="22"/>
      <c r="AA3888" s="22"/>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AY3888" s="10"/>
      <c r="AZ3888" s="10"/>
      <c r="BC3888" s="10"/>
      <c r="BD3888" s="10"/>
      <c r="BE3888" s="10"/>
      <c r="BF3888" s="10"/>
      <c r="BG3888" s="10"/>
      <c r="BH3888" s="10"/>
      <c r="BI3888" s="10"/>
      <c r="BL3888" s="10"/>
      <c r="BM3888" s="10"/>
      <c r="BN3888" s="10"/>
      <c r="BO3888" s="10"/>
      <c r="BP3888" s="10"/>
      <c r="BQ3888" s="10"/>
      <c r="BR3888" s="10"/>
      <c r="BU3888" s="66"/>
    </row>
    <row r="3889" spans="22:73" s="6" customFormat="1" x14ac:dyDescent="0.3">
      <c r="V3889" s="21"/>
      <c r="W3889" s="22"/>
      <c r="X3889" s="22"/>
      <c r="Y3889" s="22"/>
      <c r="Z3889" s="22"/>
      <c r="AA3889" s="22"/>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AY3889" s="10"/>
      <c r="AZ3889" s="10"/>
      <c r="BC3889" s="10"/>
      <c r="BD3889" s="10"/>
      <c r="BE3889" s="10"/>
      <c r="BF3889" s="10"/>
      <c r="BG3889" s="10"/>
      <c r="BH3889" s="10"/>
      <c r="BI3889" s="10"/>
      <c r="BL3889" s="10"/>
      <c r="BM3889" s="10"/>
      <c r="BN3889" s="10"/>
      <c r="BO3889" s="10"/>
      <c r="BP3889" s="10"/>
      <c r="BQ3889" s="10"/>
      <c r="BR3889" s="10"/>
      <c r="BU3889" s="66"/>
    </row>
    <row r="3890" spans="22:73" s="6" customFormat="1" x14ac:dyDescent="0.3">
      <c r="V3890" s="21"/>
      <c r="W3890" s="22"/>
      <c r="X3890" s="22"/>
      <c r="Y3890" s="22"/>
      <c r="Z3890" s="22"/>
      <c r="AA3890" s="22"/>
      <c r="AB3890" s="10"/>
      <c r="AC3890" s="10"/>
      <c r="AD3890" s="10"/>
      <c r="AE3890" s="10"/>
      <c r="AF3890" s="10"/>
      <c r="AG3890" s="10"/>
      <c r="AH3890" s="10"/>
      <c r="AI3890" s="10"/>
      <c r="AJ3890" s="10"/>
      <c r="AK3890" s="10"/>
      <c r="AL3890" s="10"/>
      <c r="AM3890" s="10"/>
      <c r="AN3890" s="10"/>
      <c r="AO3890" s="10"/>
      <c r="AP3890" s="10"/>
      <c r="AQ3890" s="10"/>
      <c r="AR3890" s="10"/>
      <c r="AS3890" s="10"/>
      <c r="AT3890" s="10"/>
      <c r="AU3890" s="10"/>
      <c r="AV3890" s="10"/>
      <c r="AW3890" s="10"/>
      <c r="AX3890" s="10"/>
      <c r="AY3890" s="10"/>
      <c r="AZ3890" s="10"/>
      <c r="BC3890" s="10"/>
      <c r="BD3890" s="10"/>
      <c r="BE3890" s="10"/>
      <c r="BF3890" s="10"/>
      <c r="BG3890" s="10"/>
      <c r="BH3890" s="10"/>
      <c r="BI3890" s="10"/>
      <c r="BL3890" s="10"/>
      <c r="BM3890" s="10"/>
      <c r="BN3890" s="10"/>
      <c r="BO3890" s="10"/>
      <c r="BP3890" s="10"/>
      <c r="BQ3890" s="10"/>
      <c r="BR3890" s="10"/>
      <c r="BU3890" s="66"/>
    </row>
    <row r="3891" spans="22:73" s="6" customFormat="1" x14ac:dyDescent="0.3">
      <c r="V3891" s="21"/>
      <c r="W3891" s="22"/>
      <c r="X3891" s="22"/>
      <c r="Y3891" s="22"/>
      <c r="Z3891" s="22"/>
      <c r="AA3891" s="22"/>
      <c r="AB3891" s="10"/>
      <c r="AC3891" s="10"/>
      <c r="AD3891" s="10"/>
      <c r="AE3891" s="10"/>
      <c r="AF3891" s="10"/>
      <c r="AG3891" s="10"/>
      <c r="AH3891" s="10"/>
      <c r="AI3891" s="10"/>
      <c r="AJ3891" s="10"/>
      <c r="AK3891" s="10"/>
      <c r="AL3891" s="10"/>
      <c r="AM3891" s="10"/>
      <c r="AN3891" s="10"/>
      <c r="AO3891" s="10"/>
      <c r="AP3891" s="10"/>
      <c r="AQ3891" s="10"/>
      <c r="AR3891" s="10"/>
      <c r="AS3891" s="10"/>
      <c r="AT3891" s="10"/>
      <c r="AU3891" s="10"/>
      <c r="AV3891" s="10"/>
      <c r="AW3891" s="10"/>
      <c r="AX3891" s="10"/>
      <c r="AY3891" s="10"/>
      <c r="AZ3891" s="10"/>
      <c r="BC3891" s="10"/>
      <c r="BD3891" s="10"/>
      <c r="BE3891" s="10"/>
      <c r="BF3891" s="10"/>
      <c r="BG3891" s="10"/>
      <c r="BH3891" s="10"/>
      <c r="BI3891" s="10"/>
      <c r="BL3891" s="10"/>
      <c r="BM3891" s="10"/>
      <c r="BN3891" s="10"/>
      <c r="BO3891" s="10"/>
      <c r="BP3891" s="10"/>
      <c r="BQ3891" s="10"/>
      <c r="BR3891" s="10"/>
      <c r="BU3891" s="66"/>
    </row>
    <row r="3892" spans="22:73" s="6" customFormat="1" x14ac:dyDescent="0.3">
      <c r="V3892" s="21"/>
      <c r="W3892" s="22"/>
      <c r="X3892" s="22"/>
      <c r="Y3892" s="22"/>
      <c r="Z3892" s="22"/>
      <c r="AA3892" s="22"/>
      <c r="AB3892" s="10"/>
      <c r="AC3892" s="10"/>
      <c r="AD3892" s="10"/>
      <c r="AE3892" s="10"/>
      <c r="AF3892" s="10"/>
      <c r="AG3892" s="10"/>
      <c r="AH3892" s="10"/>
      <c r="AI3892" s="10"/>
      <c r="AJ3892" s="10"/>
      <c r="AK3892" s="10"/>
      <c r="AL3892" s="10"/>
      <c r="AM3892" s="10"/>
      <c r="AN3892" s="10"/>
      <c r="AO3892" s="10"/>
      <c r="AP3892" s="10"/>
      <c r="AQ3892" s="10"/>
      <c r="AR3892" s="10"/>
      <c r="AS3892" s="10"/>
      <c r="AT3892" s="10"/>
      <c r="AU3892" s="10"/>
      <c r="AV3892" s="10"/>
      <c r="AW3892" s="10"/>
      <c r="AX3892" s="10"/>
      <c r="AY3892" s="10"/>
      <c r="AZ3892" s="10"/>
      <c r="BC3892" s="10"/>
      <c r="BD3892" s="10"/>
      <c r="BE3892" s="10"/>
      <c r="BF3892" s="10"/>
      <c r="BG3892" s="10"/>
      <c r="BH3892" s="10"/>
      <c r="BI3892" s="10"/>
      <c r="BL3892" s="10"/>
      <c r="BM3892" s="10"/>
      <c r="BN3892" s="10"/>
      <c r="BO3892" s="10"/>
      <c r="BP3892" s="10"/>
      <c r="BQ3892" s="10"/>
      <c r="BR3892" s="10"/>
      <c r="BU3892" s="66"/>
    </row>
    <row r="3893" spans="22:73" s="6" customFormat="1" x14ac:dyDescent="0.3">
      <c r="V3893" s="21"/>
      <c r="W3893" s="22"/>
      <c r="X3893" s="22"/>
      <c r="Y3893" s="22"/>
      <c r="Z3893" s="22"/>
      <c r="AA3893" s="22"/>
      <c r="AB3893" s="10"/>
      <c r="AC3893" s="10"/>
      <c r="AD3893" s="10"/>
      <c r="AE3893" s="10"/>
      <c r="AF3893" s="10"/>
      <c r="AG3893" s="10"/>
      <c r="AH3893" s="10"/>
      <c r="AI3893" s="10"/>
      <c r="AJ3893" s="10"/>
      <c r="AK3893" s="10"/>
      <c r="AL3893" s="10"/>
      <c r="AM3893" s="10"/>
      <c r="AN3893" s="10"/>
      <c r="AO3893" s="10"/>
      <c r="AP3893" s="10"/>
      <c r="AQ3893" s="10"/>
      <c r="AR3893" s="10"/>
      <c r="AS3893" s="10"/>
      <c r="AT3893" s="10"/>
      <c r="AU3893" s="10"/>
      <c r="AV3893" s="10"/>
      <c r="AW3893" s="10"/>
      <c r="AX3893" s="10"/>
      <c r="AY3893" s="10"/>
      <c r="AZ3893" s="10"/>
      <c r="BC3893" s="10"/>
      <c r="BD3893" s="10"/>
      <c r="BE3893" s="10"/>
      <c r="BF3893" s="10"/>
      <c r="BG3893" s="10"/>
      <c r="BH3893" s="10"/>
      <c r="BI3893" s="10"/>
      <c r="BL3893" s="10"/>
      <c r="BM3893" s="10"/>
      <c r="BN3893" s="10"/>
      <c r="BO3893" s="10"/>
      <c r="BP3893" s="10"/>
      <c r="BQ3893" s="10"/>
      <c r="BR3893" s="10"/>
      <c r="BU3893" s="66"/>
    </row>
    <row r="3894" spans="22:73" s="6" customFormat="1" x14ac:dyDescent="0.3">
      <c r="V3894" s="21"/>
      <c r="W3894" s="22"/>
      <c r="X3894" s="22"/>
      <c r="Y3894" s="22"/>
      <c r="Z3894" s="22"/>
      <c r="AA3894" s="22"/>
      <c r="AB3894" s="10"/>
      <c r="AC3894" s="10"/>
      <c r="AD3894" s="10"/>
      <c r="AE3894" s="10"/>
      <c r="AF3894" s="10"/>
      <c r="AG3894" s="10"/>
      <c r="AH3894" s="10"/>
      <c r="AI3894" s="10"/>
      <c r="AJ3894" s="10"/>
      <c r="AK3894" s="10"/>
      <c r="AL3894" s="10"/>
      <c r="AM3894" s="10"/>
      <c r="AN3894" s="10"/>
      <c r="AO3894" s="10"/>
      <c r="AP3894" s="10"/>
      <c r="AQ3894" s="10"/>
      <c r="AR3894" s="10"/>
      <c r="AS3894" s="10"/>
      <c r="AT3894" s="10"/>
      <c r="AU3894" s="10"/>
      <c r="AV3894" s="10"/>
      <c r="AW3894" s="10"/>
      <c r="AX3894" s="10"/>
      <c r="AY3894" s="10"/>
      <c r="AZ3894" s="10"/>
      <c r="BC3894" s="10"/>
      <c r="BD3894" s="10"/>
      <c r="BE3894" s="10"/>
      <c r="BF3894" s="10"/>
      <c r="BG3894" s="10"/>
      <c r="BH3894" s="10"/>
      <c r="BI3894" s="10"/>
      <c r="BL3894" s="10"/>
      <c r="BM3894" s="10"/>
      <c r="BN3894" s="10"/>
      <c r="BO3894" s="10"/>
      <c r="BP3894" s="10"/>
      <c r="BQ3894" s="10"/>
      <c r="BR3894" s="10"/>
      <c r="BU3894" s="66"/>
    </row>
    <row r="3895" spans="22:73" s="6" customFormat="1" x14ac:dyDescent="0.3">
      <c r="V3895" s="21"/>
      <c r="W3895" s="22"/>
      <c r="X3895" s="22"/>
      <c r="Y3895" s="22"/>
      <c r="Z3895" s="22"/>
      <c r="AA3895" s="22"/>
      <c r="AB3895" s="10"/>
      <c r="AC3895" s="10"/>
      <c r="AD3895" s="10"/>
      <c r="AE3895" s="10"/>
      <c r="AF3895" s="10"/>
      <c r="AG3895" s="10"/>
      <c r="AH3895" s="10"/>
      <c r="AI3895" s="10"/>
      <c r="AJ3895" s="10"/>
      <c r="AK3895" s="10"/>
      <c r="AL3895" s="10"/>
      <c r="AM3895" s="10"/>
      <c r="AN3895" s="10"/>
      <c r="AO3895" s="10"/>
      <c r="AP3895" s="10"/>
      <c r="AQ3895" s="10"/>
      <c r="AR3895" s="10"/>
      <c r="AS3895" s="10"/>
      <c r="AT3895" s="10"/>
      <c r="AU3895" s="10"/>
      <c r="AV3895" s="10"/>
      <c r="AW3895" s="10"/>
      <c r="AX3895" s="10"/>
      <c r="AY3895" s="10"/>
      <c r="AZ3895" s="10"/>
      <c r="BC3895" s="10"/>
      <c r="BD3895" s="10"/>
      <c r="BE3895" s="10"/>
      <c r="BF3895" s="10"/>
      <c r="BG3895" s="10"/>
      <c r="BH3895" s="10"/>
      <c r="BI3895" s="10"/>
      <c r="BL3895" s="10"/>
      <c r="BM3895" s="10"/>
      <c r="BN3895" s="10"/>
      <c r="BO3895" s="10"/>
      <c r="BP3895" s="10"/>
      <c r="BQ3895" s="10"/>
      <c r="BR3895" s="10"/>
      <c r="BU3895" s="66"/>
    </row>
    <row r="3896" spans="22:73" s="6" customFormat="1" x14ac:dyDescent="0.3">
      <c r="V3896" s="21"/>
      <c r="W3896" s="22"/>
      <c r="X3896" s="22"/>
      <c r="Y3896" s="22"/>
      <c r="Z3896" s="22"/>
      <c r="AA3896" s="22"/>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AY3896" s="10"/>
      <c r="AZ3896" s="10"/>
      <c r="BC3896" s="10"/>
      <c r="BD3896" s="10"/>
      <c r="BE3896" s="10"/>
      <c r="BF3896" s="10"/>
      <c r="BG3896" s="10"/>
      <c r="BH3896" s="10"/>
      <c r="BI3896" s="10"/>
      <c r="BL3896" s="10"/>
      <c r="BM3896" s="10"/>
      <c r="BN3896" s="10"/>
      <c r="BO3896" s="10"/>
      <c r="BP3896" s="10"/>
      <c r="BQ3896" s="10"/>
      <c r="BR3896" s="10"/>
      <c r="BU3896" s="66"/>
    </row>
    <row r="3897" spans="22:73" s="6" customFormat="1" x14ac:dyDescent="0.3">
      <c r="V3897" s="21"/>
      <c r="W3897" s="22"/>
      <c r="X3897" s="22"/>
      <c r="Y3897" s="22"/>
      <c r="Z3897" s="22"/>
      <c r="AA3897" s="22"/>
      <c r="AB3897" s="10"/>
      <c r="AC3897" s="10"/>
      <c r="AD3897" s="10"/>
      <c r="AE3897" s="10"/>
      <c r="AF3897" s="10"/>
      <c r="AG3897" s="10"/>
      <c r="AH3897" s="10"/>
      <c r="AI3897" s="10"/>
      <c r="AJ3897" s="10"/>
      <c r="AK3897" s="10"/>
      <c r="AL3897" s="10"/>
      <c r="AM3897" s="10"/>
      <c r="AN3897" s="10"/>
      <c r="AO3897" s="10"/>
      <c r="AP3897" s="10"/>
      <c r="AQ3897" s="10"/>
      <c r="AR3897" s="10"/>
      <c r="AS3897" s="10"/>
      <c r="AT3897" s="10"/>
      <c r="AU3897" s="10"/>
      <c r="AV3897" s="10"/>
      <c r="AW3897" s="10"/>
      <c r="AX3897" s="10"/>
      <c r="AY3897" s="10"/>
      <c r="AZ3897" s="10"/>
      <c r="BC3897" s="10"/>
      <c r="BD3897" s="10"/>
      <c r="BE3897" s="10"/>
      <c r="BF3897" s="10"/>
      <c r="BG3897" s="10"/>
      <c r="BH3897" s="10"/>
      <c r="BI3897" s="10"/>
      <c r="BL3897" s="10"/>
      <c r="BM3897" s="10"/>
      <c r="BN3897" s="10"/>
      <c r="BO3897" s="10"/>
      <c r="BP3897" s="10"/>
      <c r="BQ3897" s="10"/>
      <c r="BR3897" s="10"/>
      <c r="BU3897" s="66"/>
    </row>
    <row r="3898" spans="22:73" s="6" customFormat="1" x14ac:dyDescent="0.3">
      <c r="V3898" s="21"/>
      <c r="W3898" s="22"/>
      <c r="X3898" s="22"/>
      <c r="Y3898" s="22"/>
      <c r="Z3898" s="22"/>
      <c r="AA3898" s="22"/>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AY3898" s="10"/>
      <c r="AZ3898" s="10"/>
      <c r="BC3898" s="10"/>
      <c r="BD3898" s="10"/>
      <c r="BE3898" s="10"/>
      <c r="BF3898" s="10"/>
      <c r="BG3898" s="10"/>
      <c r="BH3898" s="10"/>
      <c r="BI3898" s="10"/>
      <c r="BL3898" s="10"/>
      <c r="BM3898" s="10"/>
      <c r="BN3898" s="10"/>
      <c r="BO3898" s="10"/>
      <c r="BP3898" s="10"/>
      <c r="BQ3898" s="10"/>
      <c r="BR3898" s="10"/>
      <c r="BU3898" s="66"/>
    </row>
    <row r="3899" spans="22:73" s="6" customFormat="1" x14ac:dyDescent="0.3">
      <c r="V3899" s="21"/>
      <c r="W3899" s="22"/>
      <c r="X3899" s="22"/>
      <c r="Y3899" s="22"/>
      <c r="Z3899" s="22"/>
      <c r="AA3899" s="22"/>
      <c r="AB3899" s="10"/>
      <c r="AC3899" s="10"/>
      <c r="AD3899" s="10"/>
      <c r="AE3899" s="10"/>
      <c r="AF3899" s="10"/>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C3899" s="10"/>
      <c r="BD3899" s="10"/>
      <c r="BE3899" s="10"/>
      <c r="BF3899" s="10"/>
      <c r="BG3899" s="10"/>
      <c r="BH3899" s="10"/>
      <c r="BI3899" s="10"/>
      <c r="BL3899" s="10"/>
      <c r="BM3899" s="10"/>
      <c r="BN3899" s="10"/>
      <c r="BO3899" s="10"/>
      <c r="BP3899" s="10"/>
      <c r="BQ3899" s="10"/>
      <c r="BR3899" s="10"/>
      <c r="BU3899" s="66"/>
    </row>
    <row r="3900" spans="22:73" s="6" customFormat="1" x14ac:dyDescent="0.3">
      <c r="V3900" s="21"/>
      <c r="W3900" s="22"/>
      <c r="X3900" s="22"/>
      <c r="Y3900" s="22"/>
      <c r="Z3900" s="22"/>
      <c r="AA3900" s="22"/>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AY3900" s="10"/>
      <c r="AZ3900" s="10"/>
      <c r="BC3900" s="10"/>
      <c r="BD3900" s="10"/>
      <c r="BE3900" s="10"/>
      <c r="BF3900" s="10"/>
      <c r="BG3900" s="10"/>
      <c r="BH3900" s="10"/>
      <c r="BI3900" s="10"/>
      <c r="BL3900" s="10"/>
      <c r="BM3900" s="10"/>
      <c r="BN3900" s="10"/>
      <c r="BO3900" s="10"/>
      <c r="BP3900" s="10"/>
      <c r="BQ3900" s="10"/>
      <c r="BR3900" s="10"/>
      <c r="BU3900" s="66"/>
    </row>
    <row r="3901" spans="22:73" s="6" customFormat="1" x14ac:dyDescent="0.3">
      <c r="V3901" s="21"/>
      <c r="W3901" s="22"/>
      <c r="X3901" s="22"/>
      <c r="Y3901" s="22"/>
      <c r="Z3901" s="22"/>
      <c r="AA3901" s="22"/>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AY3901" s="10"/>
      <c r="AZ3901" s="10"/>
      <c r="BC3901" s="10"/>
      <c r="BD3901" s="10"/>
      <c r="BE3901" s="10"/>
      <c r="BF3901" s="10"/>
      <c r="BG3901" s="10"/>
      <c r="BH3901" s="10"/>
      <c r="BI3901" s="10"/>
      <c r="BL3901" s="10"/>
      <c r="BM3901" s="10"/>
      <c r="BN3901" s="10"/>
      <c r="BO3901" s="10"/>
      <c r="BP3901" s="10"/>
      <c r="BQ3901" s="10"/>
      <c r="BR3901" s="10"/>
      <c r="BU3901" s="66"/>
    </row>
    <row r="3902" spans="22:73" s="6" customFormat="1" x14ac:dyDescent="0.3">
      <c r="V3902" s="21"/>
      <c r="W3902" s="22"/>
      <c r="X3902" s="22"/>
      <c r="Y3902" s="22"/>
      <c r="Z3902" s="22"/>
      <c r="AA3902" s="22"/>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AY3902" s="10"/>
      <c r="AZ3902" s="10"/>
      <c r="BC3902" s="10"/>
      <c r="BD3902" s="10"/>
      <c r="BE3902" s="10"/>
      <c r="BF3902" s="10"/>
      <c r="BG3902" s="10"/>
      <c r="BH3902" s="10"/>
      <c r="BI3902" s="10"/>
      <c r="BL3902" s="10"/>
      <c r="BM3902" s="10"/>
      <c r="BN3902" s="10"/>
      <c r="BO3902" s="10"/>
      <c r="BP3902" s="10"/>
      <c r="BQ3902" s="10"/>
      <c r="BR3902" s="10"/>
      <c r="BU3902" s="66"/>
    </row>
    <row r="3903" spans="22:73" s="6" customFormat="1" x14ac:dyDescent="0.3">
      <c r="V3903" s="21"/>
      <c r="W3903" s="22"/>
      <c r="X3903" s="22"/>
      <c r="Y3903" s="22"/>
      <c r="Z3903" s="22"/>
      <c r="AA3903" s="22"/>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10"/>
      <c r="AY3903" s="10"/>
      <c r="AZ3903" s="10"/>
      <c r="BC3903" s="10"/>
      <c r="BD3903" s="10"/>
      <c r="BE3903" s="10"/>
      <c r="BF3903" s="10"/>
      <c r="BG3903" s="10"/>
      <c r="BH3903" s="10"/>
      <c r="BI3903" s="10"/>
      <c r="BL3903" s="10"/>
      <c r="BM3903" s="10"/>
      <c r="BN3903" s="10"/>
      <c r="BO3903" s="10"/>
      <c r="BP3903" s="10"/>
      <c r="BQ3903" s="10"/>
      <c r="BR3903" s="10"/>
      <c r="BU3903" s="66"/>
    </row>
    <row r="3904" spans="22:73" s="6" customFormat="1" x14ac:dyDescent="0.3">
      <c r="V3904" s="21"/>
      <c r="W3904" s="22"/>
      <c r="X3904" s="22"/>
      <c r="Y3904" s="22"/>
      <c r="Z3904" s="22"/>
      <c r="AA3904" s="22"/>
      <c r="AB3904" s="10"/>
      <c r="AC3904" s="10"/>
      <c r="AD3904" s="10"/>
      <c r="AE3904" s="10"/>
      <c r="AF3904" s="10"/>
      <c r="AG3904" s="10"/>
      <c r="AH3904" s="10"/>
      <c r="AI3904" s="10"/>
      <c r="AJ3904" s="10"/>
      <c r="AK3904" s="10"/>
      <c r="AL3904" s="10"/>
      <c r="AM3904" s="10"/>
      <c r="AN3904" s="10"/>
      <c r="AO3904" s="10"/>
      <c r="AP3904" s="10"/>
      <c r="AQ3904" s="10"/>
      <c r="AR3904" s="10"/>
      <c r="AS3904" s="10"/>
      <c r="AT3904" s="10"/>
      <c r="AU3904" s="10"/>
      <c r="AV3904" s="10"/>
      <c r="AW3904" s="10"/>
      <c r="AX3904" s="10"/>
      <c r="AY3904" s="10"/>
      <c r="AZ3904" s="10"/>
      <c r="BC3904" s="10"/>
      <c r="BD3904" s="10"/>
      <c r="BE3904" s="10"/>
      <c r="BF3904" s="10"/>
      <c r="BG3904" s="10"/>
      <c r="BH3904" s="10"/>
      <c r="BI3904" s="10"/>
      <c r="BL3904" s="10"/>
      <c r="BM3904" s="10"/>
      <c r="BN3904" s="10"/>
      <c r="BO3904" s="10"/>
      <c r="BP3904" s="10"/>
      <c r="BQ3904" s="10"/>
      <c r="BR3904" s="10"/>
      <c r="BU3904" s="66"/>
    </row>
    <row r="3905" spans="22:73" s="6" customFormat="1" x14ac:dyDescent="0.3">
      <c r="V3905" s="21"/>
      <c r="W3905" s="22"/>
      <c r="X3905" s="22"/>
      <c r="Y3905" s="22"/>
      <c r="Z3905" s="22"/>
      <c r="AA3905" s="22"/>
      <c r="AB3905" s="10"/>
      <c r="AC3905" s="10"/>
      <c r="AD3905" s="10"/>
      <c r="AE3905" s="10"/>
      <c r="AF3905" s="10"/>
      <c r="AG3905" s="10"/>
      <c r="AH3905" s="10"/>
      <c r="AI3905" s="10"/>
      <c r="AJ3905" s="10"/>
      <c r="AK3905" s="10"/>
      <c r="AL3905" s="10"/>
      <c r="AM3905" s="10"/>
      <c r="AN3905" s="10"/>
      <c r="AO3905" s="10"/>
      <c r="AP3905" s="10"/>
      <c r="AQ3905" s="10"/>
      <c r="AR3905" s="10"/>
      <c r="AS3905" s="10"/>
      <c r="AT3905" s="10"/>
      <c r="AU3905" s="10"/>
      <c r="AV3905" s="10"/>
      <c r="AW3905" s="10"/>
      <c r="AX3905" s="10"/>
      <c r="AY3905" s="10"/>
      <c r="AZ3905" s="10"/>
      <c r="BC3905" s="10"/>
      <c r="BD3905" s="10"/>
      <c r="BE3905" s="10"/>
      <c r="BF3905" s="10"/>
      <c r="BG3905" s="10"/>
      <c r="BH3905" s="10"/>
      <c r="BI3905" s="10"/>
      <c r="BL3905" s="10"/>
      <c r="BM3905" s="10"/>
      <c r="BN3905" s="10"/>
      <c r="BO3905" s="10"/>
      <c r="BP3905" s="10"/>
      <c r="BQ3905" s="10"/>
      <c r="BR3905" s="10"/>
      <c r="BU3905" s="66"/>
    </row>
    <row r="3906" spans="22:73" s="6" customFormat="1" x14ac:dyDescent="0.3">
      <c r="V3906" s="21"/>
      <c r="W3906" s="22"/>
      <c r="X3906" s="22"/>
      <c r="Y3906" s="22"/>
      <c r="Z3906" s="22"/>
      <c r="AA3906" s="22"/>
      <c r="AB3906" s="10"/>
      <c r="AC3906" s="10"/>
      <c r="AD3906" s="10"/>
      <c r="AE3906" s="10"/>
      <c r="AF3906" s="10"/>
      <c r="AG3906" s="10"/>
      <c r="AH3906" s="10"/>
      <c r="AI3906" s="10"/>
      <c r="AJ3906" s="10"/>
      <c r="AK3906" s="10"/>
      <c r="AL3906" s="10"/>
      <c r="AM3906" s="10"/>
      <c r="AN3906" s="10"/>
      <c r="AO3906" s="10"/>
      <c r="AP3906" s="10"/>
      <c r="AQ3906" s="10"/>
      <c r="AR3906" s="10"/>
      <c r="AS3906" s="10"/>
      <c r="AT3906" s="10"/>
      <c r="AU3906" s="10"/>
      <c r="AV3906" s="10"/>
      <c r="AW3906" s="10"/>
      <c r="AX3906" s="10"/>
      <c r="AY3906" s="10"/>
      <c r="AZ3906" s="10"/>
      <c r="BC3906" s="10"/>
      <c r="BD3906" s="10"/>
      <c r="BE3906" s="10"/>
      <c r="BF3906" s="10"/>
      <c r="BG3906" s="10"/>
      <c r="BH3906" s="10"/>
      <c r="BI3906" s="10"/>
      <c r="BL3906" s="10"/>
      <c r="BM3906" s="10"/>
      <c r="BN3906" s="10"/>
      <c r="BO3906" s="10"/>
      <c r="BP3906" s="10"/>
      <c r="BQ3906" s="10"/>
      <c r="BR3906" s="10"/>
      <c r="BU3906" s="66"/>
    </row>
    <row r="3907" spans="22:73" s="6" customFormat="1" x14ac:dyDescent="0.3">
      <c r="V3907" s="21"/>
      <c r="W3907" s="22"/>
      <c r="X3907" s="22"/>
      <c r="Y3907" s="22"/>
      <c r="Z3907" s="22"/>
      <c r="AA3907" s="22"/>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c r="AY3907" s="10"/>
      <c r="AZ3907" s="10"/>
      <c r="BC3907" s="10"/>
      <c r="BD3907" s="10"/>
      <c r="BE3907" s="10"/>
      <c r="BF3907" s="10"/>
      <c r="BG3907" s="10"/>
      <c r="BH3907" s="10"/>
      <c r="BI3907" s="10"/>
      <c r="BL3907" s="10"/>
      <c r="BM3907" s="10"/>
      <c r="BN3907" s="10"/>
      <c r="BO3907" s="10"/>
      <c r="BP3907" s="10"/>
      <c r="BQ3907" s="10"/>
      <c r="BR3907" s="10"/>
      <c r="BU3907" s="66"/>
    </row>
    <row r="3908" spans="22:73" s="6" customFormat="1" x14ac:dyDescent="0.3">
      <c r="V3908" s="21"/>
      <c r="W3908" s="22"/>
      <c r="X3908" s="22"/>
      <c r="Y3908" s="22"/>
      <c r="Z3908" s="22"/>
      <c r="AA3908" s="22"/>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10"/>
      <c r="AY3908" s="10"/>
      <c r="AZ3908" s="10"/>
      <c r="BC3908" s="10"/>
      <c r="BD3908" s="10"/>
      <c r="BE3908" s="10"/>
      <c r="BF3908" s="10"/>
      <c r="BG3908" s="10"/>
      <c r="BH3908" s="10"/>
      <c r="BI3908" s="10"/>
      <c r="BL3908" s="10"/>
      <c r="BM3908" s="10"/>
      <c r="BN3908" s="10"/>
      <c r="BO3908" s="10"/>
      <c r="BP3908" s="10"/>
      <c r="BQ3908" s="10"/>
      <c r="BR3908" s="10"/>
      <c r="BU3908" s="66"/>
    </row>
    <row r="3909" spans="22:73" s="6" customFormat="1" x14ac:dyDescent="0.3">
      <c r="V3909" s="21"/>
      <c r="W3909" s="22"/>
      <c r="X3909" s="22"/>
      <c r="Y3909" s="22"/>
      <c r="Z3909" s="22"/>
      <c r="AA3909" s="22"/>
      <c r="AB3909" s="10"/>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c r="AY3909" s="10"/>
      <c r="AZ3909" s="10"/>
      <c r="BC3909" s="10"/>
      <c r="BD3909" s="10"/>
      <c r="BE3909" s="10"/>
      <c r="BF3909" s="10"/>
      <c r="BG3909" s="10"/>
      <c r="BH3909" s="10"/>
      <c r="BI3909" s="10"/>
      <c r="BL3909" s="10"/>
      <c r="BM3909" s="10"/>
      <c r="BN3909" s="10"/>
      <c r="BO3909" s="10"/>
      <c r="BP3909" s="10"/>
      <c r="BQ3909" s="10"/>
      <c r="BR3909" s="10"/>
      <c r="BU3909" s="66"/>
    </row>
    <row r="3910" spans="22:73" s="6" customFormat="1" x14ac:dyDescent="0.3">
      <c r="V3910" s="21"/>
      <c r="W3910" s="22"/>
      <c r="X3910" s="22"/>
      <c r="Y3910" s="22"/>
      <c r="Z3910" s="22"/>
      <c r="AA3910" s="22"/>
      <c r="AB3910" s="10"/>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10"/>
      <c r="AY3910" s="10"/>
      <c r="AZ3910" s="10"/>
      <c r="BC3910" s="10"/>
      <c r="BD3910" s="10"/>
      <c r="BE3910" s="10"/>
      <c r="BF3910" s="10"/>
      <c r="BG3910" s="10"/>
      <c r="BH3910" s="10"/>
      <c r="BI3910" s="10"/>
      <c r="BL3910" s="10"/>
      <c r="BM3910" s="10"/>
      <c r="BN3910" s="10"/>
      <c r="BO3910" s="10"/>
      <c r="BP3910" s="10"/>
      <c r="BQ3910" s="10"/>
      <c r="BR3910" s="10"/>
      <c r="BU3910" s="66"/>
    </row>
    <row r="3911" spans="22:73" s="6" customFormat="1" x14ac:dyDescent="0.3">
      <c r="V3911" s="21"/>
      <c r="W3911" s="22"/>
      <c r="X3911" s="22"/>
      <c r="Y3911" s="22"/>
      <c r="Z3911" s="22"/>
      <c r="AA3911" s="22"/>
      <c r="AB3911" s="10"/>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AY3911" s="10"/>
      <c r="AZ3911" s="10"/>
      <c r="BC3911" s="10"/>
      <c r="BD3911" s="10"/>
      <c r="BE3911" s="10"/>
      <c r="BF3911" s="10"/>
      <c r="BG3911" s="10"/>
      <c r="BH3911" s="10"/>
      <c r="BI3911" s="10"/>
      <c r="BL3911" s="10"/>
      <c r="BM3911" s="10"/>
      <c r="BN3911" s="10"/>
      <c r="BO3911" s="10"/>
      <c r="BP3911" s="10"/>
      <c r="BQ3911" s="10"/>
      <c r="BR3911" s="10"/>
      <c r="BU3911" s="66"/>
    </row>
    <row r="3912" spans="22:73" s="6" customFormat="1" x14ac:dyDescent="0.3">
      <c r="V3912" s="21"/>
      <c r="W3912" s="22"/>
      <c r="X3912" s="22"/>
      <c r="Y3912" s="22"/>
      <c r="Z3912" s="22"/>
      <c r="AA3912" s="22"/>
      <c r="AB3912" s="10"/>
      <c r="AC3912" s="10"/>
      <c r="AD3912" s="10"/>
      <c r="AE3912" s="10"/>
      <c r="AF3912" s="10"/>
      <c r="AG3912" s="10"/>
      <c r="AH3912" s="10"/>
      <c r="AI3912" s="10"/>
      <c r="AJ3912" s="10"/>
      <c r="AK3912" s="10"/>
      <c r="AL3912" s="10"/>
      <c r="AM3912" s="10"/>
      <c r="AN3912" s="10"/>
      <c r="AO3912" s="10"/>
      <c r="AP3912" s="10"/>
      <c r="AQ3912" s="10"/>
      <c r="AR3912" s="10"/>
      <c r="AS3912" s="10"/>
      <c r="AT3912" s="10"/>
      <c r="AU3912" s="10"/>
      <c r="AV3912" s="10"/>
      <c r="AW3912" s="10"/>
      <c r="AX3912" s="10"/>
      <c r="AY3912" s="10"/>
      <c r="AZ3912" s="10"/>
      <c r="BC3912" s="10"/>
      <c r="BD3912" s="10"/>
      <c r="BE3912" s="10"/>
      <c r="BF3912" s="10"/>
      <c r="BG3912" s="10"/>
      <c r="BH3912" s="10"/>
      <c r="BI3912" s="10"/>
      <c r="BL3912" s="10"/>
      <c r="BM3912" s="10"/>
      <c r="BN3912" s="10"/>
      <c r="BO3912" s="10"/>
      <c r="BP3912" s="10"/>
      <c r="BQ3912" s="10"/>
      <c r="BR3912" s="10"/>
      <c r="BU3912" s="66"/>
    </row>
    <row r="3913" spans="22:73" s="6" customFormat="1" x14ac:dyDescent="0.3">
      <c r="V3913" s="21"/>
      <c r="W3913" s="22"/>
      <c r="X3913" s="22"/>
      <c r="Y3913" s="22"/>
      <c r="Z3913" s="22"/>
      <c r="AA3913" s="22"/>
      <c r="AB3913" s="10"/>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AY3913" s="10"/>
      <c r="AZ3913" s="10"/>
      <c r="BC3913" s="10"/>
      <c r="BD3913" s="10"/>
      <c r="BE3913" s="10"/>
      <c r="BF3913" s="10"/>
      <c r="BG3913" s="10"/>
      <c r="BH3913" s="10"/>
      <c r="BI3913" s="10"/>
      <c r="BL3913" s="10"/>
      <c r="BM3913" s="10"/>
      <c r="BN3913" s="10"/>
      <c r="BO3913" s="10"/>
      <c r="BP3913" s="10"/>
      <c r="BQ3913" s="10"/>
      <c r="BR3913" s="10"/>
      <c r="BU3913" s="66"/>
    </row>
    <row r="3914" spans="22:73" s="6" customFormat="1" x14ac:dyDescent="0.3">
      <c r="V3914" s="21"/>
      <c r="W3914" s="22"/>
      <c r="X3914" s="22"/>
      <c r="Y3914" s="22"/>
      <c r="Z3914" s="22"/>
      <c r="AA3914" s="22"/>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AY3914" s="10"/>
      <c r="AZ3914" s="10"/>
      <c r="BC3914" s="10"/>
      <c r="BD3914" s="10"/>
      <c r="BE3914" s="10"/>
      <c r="BF3914" s="10"/>
      <c r="BG3914" s="10"/>
      <c r="BH3914" s="10"/>
      <c r="BI3914" s="10"/>
      <c r="BL3914" s="10"/>
      <c r="BM3914" s="10"/>
      <c r="BN3914" s="10"/>
      <c r="BO3914" s="10"/>
      <c r="BP3914" s="10"/>
      <c r="BQ3914" s="10"/>
      <c r="BR3914" s="10"/>
      <c r="BU3914" s="66"/>
    </row>
    <row r="3915" spans="22:73" s="6" customFormat="1" x14ac:dyDescent="0.3">
      <c r="V3915" s="21"/>
      <c r="W3915" s="22"/>
      <c r="X3915" s="22"/>
      <c r="Y3915" s="22"/>
      <c r="Z3915" s="22"/>
      <c r="AA3915" s="22"/>
      <c r="AB3915" s="10"/>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AY3915" s="10"/>
      <c r="AZ3915" s="10"/>
      <c r="BC3915" s="10"/>
      <c r="BD3915" s="10"/>
      <c r="BE3915" s="10"/>
      <c r="BF3915" s="10"/>
      <c r="BG3915" s="10"/>
      <c r="BH3915" s="10"/>
      <c r="BI3915" s="10"/>
      <c r="BL3915" s="10"/>
      <c r="BM3915" s="10"/>
      <c r="BN3915" s="10"/>
      <c r="BO3915" s="10"/>
      <c r="BP3915" s="10"/>
      <c r="BQ3915" s="10"/>
      <c r="BR3915" s="10"/>
      <c r="BU3915" s="66"/>
    </row>
    <row r="3916" spans="22:73" s="6" customFormat="1" x14ac:dyDescent="0.3">
      <c r="V3916" s="21"/>
      <c r="W3916" s="22"/>
      <c r="X3916" s="22"/>
      <c r="Y3916" s="22"/>
      <c r="Z3916" s="22"/>
      <c r="AA3916" s="22"/>
      <c r="AB3916" s="10"/>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AY3916" s="10"/>
      <c r="AZ3916" s="10"/>
      <c r="BC3916" s="10"/>
      <c r="BD3916" s="10"/>
      <c r="BE3916" s="10"/>
      <c r="BF3916" s="10"/>
      <c r="BG3916" s="10"/>
      <c r="BH3916" s="10"/>
      <c r="BI3916" s="10"/>
      <c r="BL3916" s="10"/>
      <c r="BM3916" s="10"/>
      <c r="BN3916" s="10"/>
      <c r="BO3916" s="10"/>
      <c r="BP3916" s="10"/>
      <c r="BQ3916" s="10"/>
      <c r="BR3916" s="10"/>
      <c r="BU3916" s="66"/>
    </row>
    <row r="3917" spans="22:73" s="6" customFormat="1" x14ac:dyDescent="0.3">
      <c r="V3917" s="21"/>
      <c r="W3917" s="22"/>
      <c r="X3917" s="22"/>
      <c r="Y3917" s="22"/>
      <c r="Z3917" s="22"/>
      <c r="AA3917" s="22"/>
      <c r="AB3917" s="10"/>
      <c r="AC3917" s="10"/>
      <c r="AD3917" s="10"/>
      <c r="AE3917" s="10"/>
      <c r="AF3917" s="10"/>
      <c r="AG3917" s="10"/>
      <c r="AH3917" s="10"/>
      <c r="AI3917" s="10"/>
      <c r="AJ3917" s="10"/>
      <c r="AK3917" s="10"/>
      <c r="AL3917" s="10"/>
      <c r="AM3917" s="10"/>
      <c r="AN3917" s="10"/>
      <c r="AO3917" s="10"/>
      <c r="AP3917" s="10"/>
      <c r="AQ3917" s="10"/>
      <c r="AR3917" s="10"/>
      <c r="AS3917" s="10"/>
      <c r="AT3917" s="10"/>
      <c r="AU3917" s="10"/>
      <c r="AV3917" s="10"/>
      <c r="AW3917" s="10"/>
      <c r="AX3917" s="10"/>
      <c r="AY3917" s="10"/>
      <c r="AZ3917" s="10"/>
      <c r="BC3917" s="10"/>
      <c r="BD3917" s="10"/>
      <c r="BE3917" s="10"/>
      <c r="BF3917" s="10"/>
      <c r="BG3917" s="10"/>
      <c r="BH3917" s="10"/>
      <c r="BI3917" s="10"/>
      <c r="BL3917" s="10"/>
      <c r="BM3917" s="10"/>
      <c r="BN3917" s="10"/>
      <c r="BO3917" s="10"/>
      <c r="BP3917" s="10"/>
      <c r="BQ3917" s="10"/>
      <c r="BR3917" s="10"/>
      <c r="BU3917" s="66"/>
    </row>
    <row r="3918" spans="22:73" s="6" customFormat="1" x14ac:dyDescent="0.3">
      <c r="V3918" s="21"/>
      <c r="W3918" s="22"/>
      <c r="X3918" s="22"/>
      <c r="Y3918" s="22"/>
      <c r="Z3918" s="22"/>
      <c r="AA3918" s="22"/>
      <c r="AB3918" s="10"/>
      <c r="AC3918" s="10"/>
      <c r="AD3918" s="10"/>
      <c r="AE3918" s="10"/>
      <c r="AF3918" s="10"/>
      <c r="AG3918" s="10"/>
      <c r="AH3918" s="10"/>
      <c r="AI3918" s="10"/>
      <c r="AJ3918" s="10"/>
      <c r="AK3918" s="10"/>
      <c r="AL3918" s="10"/>
      <c r="AM3918" s="10"/>
      <c r="AN3918" s="10"/>
      <c r="AO3918" s="10"/>
      <c r="AP3918" s="10"/>
      <c r="AQ3918" s="10"/>
      <c r="AR3918" s="10"/>
      <c r="AS3918" s="10"/>
      <c r="AT3918" s="10"/>
      <c r="AU3918" s="10"/>
      <c r="AV3918" s="10"/>
      <c r="AW3918" s="10"/>
      <c r="AX3918" s="10"/>
      <c r="AY3918" s="10"/>
      <c r="AZ3918" s="10"/>
      <c r="BC3918" s="10"/>
      <c r="BD3918" s="10"/>
      <c r="BE3918" s="10"/>
      <c r="BF3918" s="10"/>
      <c r="BG3918" s="10"/>
      <c r="BH3918" s="10"/>
      <c r="BI3918" s="10"/>
      <c r="BL3918" s="10"/>
      <c r="BM3918" s="10"/>
      <c r="BN3918" s="10"/>
      <c r="BO3918" s="10"/>
      <c r="BP3918" s="10"/>
      <c r="BQ3918" s="10"/>
      <c r="BR3918" s="10"/>
      <c r="BU3918" s="66"/>
    </row>
    <row r="3919" spans="22:73" s="6" customFormat="1" x14ac:dyDescent="0.3">
      <c r="V3919" s="21"/>
      <c r="W3919" s="22"/>
      <c r="X3919" s="22"/>
      <c r="Y3919" s="22"/>
      <c r="Z3919" s="22"/>
      <c r="AA3919" s="22"/>
      <c r="AB3919" s="10"/>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AY3919" s="10"/>
      <c r="AZ3919" s="10"/>
      <c r="BC3919" s="10"/>
      <c r="BD3919" s="10"/>
      <c r="BE3919" s="10"/>
      <c r="BF3919" s="10"/>
      <c r="BG3919" s="10"/>
      <c r="BH3919" s="10"/>
      <c r="BI3919" s="10"/>
      <c r="BL3919" s="10"/>
      <c r="BM3919" s="10"/>
      <c r="BN3919" s="10"/>
      <c r="BO3919" s="10"/>
      <c r="BP3919" s="10"/>
      <c r="BQ3919" s="10"/>
      <c r="BR3919" s="10"/>
      <c r="BU3919" s="66"/>
    </row>
    <row r="3920" spans="22:73" s="6" customFormat="1" x14ac:dyDescent="0.3">
      <c r="V3920" s="21"/>
      <c r="W3920" s="22"/>
      <c r="X3920" s="22"/>
      <c r="Y3920" s="22"/>
      <c r="Z3920" s="22"/>
      <c r="AA3920" s="22"/>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AY3920" s="10"/>
      <c r="AZ3920" s="10"/>
      <c r="BC3920" s="10"/>
      <c r="BD3920" s="10"/>
      <c r="BE3920" s="10"/>
      <c r="BF3920" s="10"/>
      <c r="BG3920" s="10"/>
      <c r="BH3920" s="10"/>
      <c r="BI3920" s="10"/>
      <c r="BL3920" s="10"/>
      <c r="BM3920" s="10"/>
      <c r="BN3920" s="10"/>
      <c r="BO3920" s="10"/>
      <c r="BP3920" s="10"/>
      <c r="BQ3920" s="10"/>
      <c r="BR3920" s="10"/>
      <c r="BU3920" s="66"/>
    </row>
    <row r="3921" spans="22:73" s="6" customFormat="1" x14ac:dyDescent="0.3">
      <c r="V3921" s="21"/>
      <c r="W3921" s="22"/>
      <c r="X3921" s="22"/>
      <c r="Y3921" s="22"/>
      <c r="Z3921" s="22"/>
      <c r="AA3921" s="22"/>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AY3921" s="10"/>
      <c r="AZ3921" s="10"/>
      <c r="BC3921" s="10"/>
      <c r="BD3921" s="10"/>
      <c r="BE3921" s="10"/>
      <c r="BF3921" s="10"/>
      <c r="BG3921" s="10"/>
      <c r="BH3921" s="10"/>
      <c r="BI3921" s="10"/>
      <c r="BL3921" s="10"/>
      <c r="BM3921" s="10"/>
      <c r="BN3921" s="10"/>
      <c r="BO3921" s="10"/>
      <c r="BP3921" s="10"/>
      <c r="BQ3921" s="10"/>
      <c r="BR3921" s="10"/>
      <c r="BU3921" s="66"/>
    </row>
    <row r="3922" spans="22:73" s="6" customFormat="1" x14ac:dyDescent="0.3">
      <c r="V3922" s="21"/>
      <c r="W3922" s="22"/>
      <c r="X3922" s="22"/>
      <c r="Y3922" s="22"/>
      <c r="Z3922" s="22"/>
      <c r="AA3922" s="22"/>
      <c r="AB3922" s="10"/>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c r="AY3922" s="10"/>
      <c r="AZ3922" s="10"/>
      <c r="BC3922" s="10"/>
      <c r="BD3922" s="10"/>
      <c r="BE3922" s="10"/>
      <c r="BF3922" s="10"/>
      <c r="BG3922" s="10"/>
      <c r="BH3922" s="10"/>
      <c r="BI3922" s="10"/>
      <c r="BL3922" s="10"/>
      <c r="BM3922" s="10"/>
      <c r="BN3922" s="10"/>
      <c r="BO3922" s="10"/>
      <c r="BP3922" s="10"/>
      <c r="BQ3922" s="10"/>
      <c r="BR3922" s="10"/>
      <c r="BU3922" s="66"/>
    </row>
    <row r="3923" spans="22:73" s="6" customFormat="1" x14ac:dyDescent="0.3">
      <c r="V3923" s="21"/>
      <c r="W3923" s="22"/>
      <c r="X3923" s="22"/>
      <c r="Y3923" s="22"/>
      <c r="Z3923" s="22"/>
      <c r="AA3923" s="22"/>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c r="AY3923" s="10"/>
      <c r="AZ3923" s="10"/>
      <c r="BC3923" s="10"/>
      <c r="BD3923" s="10"/>
      <c r="BE3923" s="10"/>
      <c r="BF3923" s="10"/>
      <c r="BG3923" s="10"/>
      <c r="BH3923" s="10"/>
      <c r="BI3923" s="10"/>
      <c r="BL3923" s="10"/>
      <c r="BM3923" s="10"/>
      <c r="BN3923" s="10"/>
      <c r="BO3923" s="10"/>
      <c r="BP3923" s="10"/>
      <c r="BQ3923" s="10"/>
      <c r="BR3923" s="10"/>
      <c r="BU3923" s="66"/>
    </row>
    <row r="3924" spans="22:73" s="6" customFormat="1" x14ac:dyDescent="0.3">
      <c r="V3924" s="21"/>
      <c r="W3924" s="22"/>
      <c r="X3924" s="22"/>
      <c r="Y3924" s="22"/>
      <c r="Z3924" s="22"/>
      <c r="AA3924" s="22"/>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c r="AY3924" s="10"/>
      <c r="AZ3924" s="10"/>
      <c r="BC3924" s="10"/>
      <c r="BD3924" s="10"/>
      <c r="BE3924" s="10"/>
      <c r="BF3924" s="10"/>
      <c r="BG3924" s="10"/>
      <c r="BH3924" s="10"/>
      <c r="BI3924" s="10"/>
      <c r="BL3924" s="10"/>
      <c r="BM3924" s="10"/>
      <c r="BN3924" s="10"/>
      <c r="BO3924" s="10"/>
      <c r="BP3924" s="10"/>
      <c r="BQ3924" s="10"/>
      <c r="BR3924" s="10"/>
      <c r="BU3924" s="66"/>
    </row>
    <row r="3925" spans="22:73" s="6" customFormat="1" x14ac:dyDescent="0.3">
      <c r="V3925" s="21"/>
      <c r="W3925" s="22"/>
      <c r="X3925" s="22"/>
      <c r="Y3925" s="22"/>
      <c r="Z3925" s="22"/>
      <c r="AA3925" s="22"/>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c r="AY3925" s="10"/>
      <c r="AZ3925" s="10"/>
      <c r="BC3925" s="10"/>
      <c r="BD3925" s="10"/>
      <c r="BE3925" s="10"/>
      <c r="BF3925" s="10"/>
      <c r="BG3925" s="10"/>
      <c r="BH3925" s="10"/>
      <c r="BI3925" s="10"/>
      <c r="BL3925" s="10"/>
      <c r="BM3925" s="10"/>
      <c r="BN3925" s="10"/>
      <c r="BO3925" s="10"/>
      <c r="BP3925" s="10"/>
      <c r="BQ3925" s="10"/>
      <c r="BR3925" s="10"/>
      <c r="BU3925" s="66"/>
    </row>
    <row r="3926" spans="22:73" s="6" customFormat="1" x14ac:dyDescent="0.3">
      <c r="V3926" s="21"/>
      <c r="W3926" s="22"/>
      <c r="X3926" s="22"/>
      <c r="Y3926" s="22"/>
      <c r="Z3926" s="22"/>
      <c r="AA3926" s="22"/>
      <c r="AB3926" s="10"/>
      <c r="AC3926" s="10"/>
      <c r="AD3926" s="10"/>
      <c r="AE3926" s="10"/>
      <c r="AF3926" s="10"/>
      <c r="AG3926" s="10"/>
      <c r="AH3926" s="10"/>
      <c r="AI3926" s="10"/>
      <c r="AJ3926" s="10"/>
      <c r="AK3926" s="10"/>
      <c r="AL3926" s="10"/>
      <c r="AM3926" s="10"/>
      <c r="AN3926" s="10"/>
      <c r="AO3926" s="10"/>
      <c r="AP3926" s="10"/>
      <c r="AQ3926" s="10"/>
      <c r="AR3926" s="10"/>
      <c r="AS3926" s="10"/>
      <c r="AT3926" s="10"/>
      <c r="AU3926" s="10"/>
      <c r="AV3926" s="10"/>
      <c r="AW3926" s="10"/>
      <c r="AX3926" s="10"/>
      <c r="AY3926" s="10"/>
      <c r="AZ3926" s="10"/>
      <c r="BC3926" s="10"/>
      <c r="BD3926" s="10"/>
      <c r="BE3926" s="10"/>
      <c r="BF3926" s="10"/>
      <c r="BG3926" s="10"/>
      <c r="BH3926" s="10"/>
      <c r="BI3926" s="10"/>
      <c r="BL3926" s="10"/>
      <c r="BM3926" s="10"/>
      <c r="BN3926" s="10"/>
      <c r="BO3926" s="10"/>
      <c r="BP3926" s="10"/>
      <c r="BQ3926" s="10"/>
      <c r="BR3926" s="10"/>
      <c r="BU3926" s="66"/>
    </row>
    <row r="3927" spans="22:73" s="6" customFormat="1" x14ac:dyDescent="0.3">
      <c r="V3927" s="21"/>
      <c r="W3927" s="22"/>
      <c r="X3927" s="22"/>
      <c r="Y3927" s="22"/>
      <c r="Z3927" s="22"/>
      <c r="AA3927" s="22"/>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C3927" s="10"/>
      <c r="BD3927" s="10"/>
      <c r="BE3927" s="10"/>
      <c r="BF3927" s="10"/>
      <c r="BG3927" s="10"/>
      <c r="BH3927" s="10"/>
      <c r="BI3927" s="10"/>
      <c r="BL3927" s="10"/>
      <c r="BM3927" s="10"/>
      <c r="BN3927" s="10"/>
      <c r="BO3927" s="10"/>
      <c r="BP3927" s="10"/>
      <c r="BQ3927" s="10"/>
      <c r="BR3927" s="10"/>
      <c r="BU3927" s="66"/>
    </row>
    <row r="3928" spans="22:73" s="6" customFormat="1" x14ac:dyDescent="0.3">
      <c r="V3928" s="21"/>
      <c r="W3928" s="22"/>
      <c r="X3928" s="22"/>
      <c r="Y3928" s="22"/>
      <c r="Z3928" s="22"/>
      <c r="AA3928" s="22"/>
      <c r="AB3928" s="10"/>
      <c r="AC3928" s="10"/>
      <c r="AD3928" s="10"/>
      <c r="AE3928" s="10"/>
      <c r="AF3928" s="10"/>
      <c r="AG3928" s="10"/>
      <c r="AH3928" s="10"/>
      <c r="AI3928" s="10"/>
      <c r="AJ3928" s="10"/>
      <c r="AK3928" s="10"/>
      <c r="AL3928" s="10"/>
      <c r="AM3928" s="10"/>
      <c r="AN3928" s="10"/>
      <c r="AO3928" s="10"/>
      <c r="AP3928" s="10"/>
      <c r="AQ3928" s="10"/>
      <c r="AR3928" s="10"/>
      <c r="AS3928" s="10"/>
      <c r="AT3928" s="10"/>
      <c r="AU3928" s="10"/>
      <c r="AV3928" s="10"/>
      <c r="AW3928" s="10"/>
      <c r="AX3928" s="10"/>
      <c r="AY3928" s="10"/>
      <c r="AZ3928" s="10"/>
      <c r="BC3928" s="10"/>
      <c r="BD3928" s="10"/>
      <c r="BE3928" s="10"/>
      <c r="BF3928" s="10"/>
      <c r="BG3928" s="10"/>
      <c r="BH3928" s="10"/>
      <c r="BI3928" s="10"/>
      <c r="BL3928" s="10"/>
      <c r="BM3928" s="10"/>
      <c r="BN3928" s="10"/>
      <c r="BO3928" s="10"/>
      <c r="BP3928" s="10"/>
      <c r="BQ3928" s="10"/>
      <c r="BR3928" s="10"/>
      <c r="BU3928" s="66"/>
    </row>
    <row r="3929" spans="22:73" s="6" customFormat="1" x14ac:dyDescent="0.3">
      <c r="V3929" s="21"/>
      <c r="W3929" s="22"/>
      <c r="X3929" s="22"/>
      <c r="Y3929" s="22"/>
      <c r="Z3929" s="22"/>
      <c r="AA3929" s="22"/>
      <c r="AB3929" s="10"/>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c r="AY3929" s="10"/>
      <c r="AZ3929" s="10"/>
      <c r="BC3929" s="10"/>
      <c r="BD3929" s="10"/>
      <c r="BE3929" s="10"/>
      <c r="BF3929" s="10"/>
      <c r="BG3929" s="10"/>
      <c r="BH3929" s="10"/>
      <c r="BI3929" s="10"/>
      <c r="BL3929" s="10"/>
      <c r="BM3929" s="10"/>
      <c r="BN3929" s="10"/>
      <c r="BO3929" s="10"/>
      <c r="BP3929" s="10"/>
      <c r="BQ3929" s="10"/>
      <c r="BR3929" s="10"/>
      <c r="BU3929" s="66"/>
    </row>
    <row r="3930" spans="22:73" s="6" customFormat="1" x14ac:dyDescent="0.3">
      <c r="V3930" s="21"/>
      <c r="W3930" s="22"/>
      <c r="X3930" s="22"/>
      <c r="Y3930" s="22"/>
      <c r="Z3930" s="22"/>
      <c r="AA3930" s="22"/>
      <c r="AB3930" s="10"/>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10"/>
      <c r="AY3930" s="10"/>
      <c r="AZ3930" s="10"/>
      <c r="BC3930" s="10"/>
      <c r="BD3930" s="10"/>
      <c r="BE3930" s="10"/>
      <c r="BF3930" s="10"/>
      <c r="BG3930" s="10"/>
      <c r="BH3930" s="10"/>
      <c r="BI3930" s="10"/>
      <c r="BL3930" s="10"/>
      <c r="BM3930" s="10"/>
      <c r="BN3930" s="10"/>
      <c r="BO3930" s="10"/>
      <c r="BP3930" s="10"/>
      <c r="BQ3930" s="10"/>
      <c r="BR3930" s="10"/>
      <c r="BU3930" s="66"/>
    </row>
    <row r="3931" spans="22:73" s="6" customFormat="1" x14ac:dyDescent="0.3">
      <c r="V3931" s="21"/>
      <c r="W3931" s="22"/>
      <c r="X3931" s="22"/>
      <c r="Y3931" s="22"/>
      <c r="Z3931" s="22"/>
      <c r="AA3931" s="22"/>
      <c r="AB3931" s="10"/>
      <c r="AC3931" s="10"/>
      <c r="AD3931" s="10"/>
      <c r="AE3931" s="10"/>
      <c r="AF3931" s="10"/>
      <c r="AG3931" s="10"/>
      <c r="AH3931" s="10"/>
      <c r="AI3931" s="10"/>
      <c r="AJ3931" s="10"/>
      <c r="AK3931" s="10"/>
      <c r="AL3931" s="10"/>
      <c r="AM3931" s="10"/>
      <c r="AN3931" s="10"/>
      <c r="AO3931" s="10"/>
      <c r="AP3931" s="10"/>
      <c r="AQ3931" s="10"/>
      <c r="AR3931" s="10"/>
      <c r="AS3931" s="10"/>
      <c r="AT3931" s="10"/>
      <c r="AU3931" s="10"/>
      <c r="AV3931" s="10"/>
      <c r="AW3931" s="10"/>
      <c r="AX3931" s="10"/>
      <c r="AY3931" s="10"/>
      <c r="AZ3931" s="10"/>
      <c r="BC3931" s="10"/>
      <c r="BD3931" s="10"/>
      <c r="BE3931" s="10"/>
      <c r="BF3931" s="10"/>
      <c r="BG3931" s="10"/>
      <c r="BH3931" s="10"/>
      <c r="BI3931" s="10"/>
      <c r="BL3931" s="10"/>
      <c r="BM3931" s="10"/>
      <c r="BN3931" s="10"/>
      <c r="BO3931" s="10"/>
      <c r="BP3931" s="10"/>
      <c r="BQ3931" s="10"/>
      <c r="BR3931" s="10"/>
      <c r="BU3931" s="66"/>
    </row>
    <row r="3932" spans="22:73" s="6" customFormat="1" x14ac:dyDescent="0.3">
      <c r="V3932" s="21"/>
      <c r="W3932" s="22"/>
      <c r="X3932" s="22"/>
      <c r="Y3932" s="22"/>
      <c r="Z3932" s="22"/>
      <c r="AA3932" s="22"/>
      <c r="AB3932" s="10"/>
      <c r="AC3932" s="10"/>
      <c r="AD3932" s="10"/>
      <c r="AE3932" s="10"/>
      <c r="AF3932" s="10"/>
      <c r="AG3932" s="10"/>
      <c r="AH3932" s="10"/>
      <c r="AI3932" s="10"/>
      <c r="AJ3932" s="10"/>
      <c r="AK3932" s="10"/>
      <c r="AL3932" s="10"/>
      <c r="AM3932" s="10"/>
      <c r="AN3932" s="10"/>
      <c r="AO3932" s="10"/>
      <c r="AP3932" s="10"/>
      <c r="AQ3932" s="10"/>
      <c r="AR3932" s="10"/>
      <c r="AS3932" s="10"/>
      <c r="AT3932" s="10"/>
      <c r="AU3932" s="10"/>
      <c r="AV3932" s="10"/>
      <c r="AW3932" s="10"/>
      <c r="AX3932" s="10"/>
      <c r="AY3932" s="10"/>
      <c r="AZ3932" s="10"/>
      <c r="BC3932" s="10"/>
      <c r="BD3932" s="10"/>
      <c r="BE3932" s="10"/>
      <c r="BF3932" s="10"/>
      <c r="BG3932" s="10"/>
      <c r="BH3932" s="10"/>
      <c r="BI3932" s="10"/>
      <c r="BL3932" s="10"/>
      <c r="BM3932" s="10"/>
      <c r="BN3932" s="10"/>
      <c r="BO3932" s="10"/>
      <c r="BP3932" s="10"/>
      <c r="BQ3932" s="10"/>
      <c r="BR3932" s="10"/>
      <c r="BU3932" s="66"/>
    </row>
    <row r="3933" spans="22:73" s="6" customFormat="1" x14ac:dyDescent="0.3">
      <c r="V3933" s="21"/>
      <c r="W3933" s="22"/>
      <c r="X3933" s="22"/>
      <c r="Y3933" s="22"/>
      <c r="Z3933" s="22"/>
      <c r="AA3933" s="22"/>
      <c r="AB3933" s="10"/>
      <c r="AC3933" s="10"/>
      <c r="AD3933" s="10"/>
      <c r="AE3933" s="10"/>
      <c r="AF3933" s="10"/>
      <c r="AG3933" s="10"/>
      <c r="AH3933" s="10"/>
      <c r="AI3933" s="10"/>
      <c r="AJ3933" s="10"/>
      <c r="AK3933" s="10"/>
      <c r="AL3933" s="10"/>
      <c r="AM3933" s="10"/>
      <c r="AN3933" s="10"/>
      <c r="AO3933" s="10"/>
      <c r="AP3933" s="10"/>
      <c r="AQ3933" s="10"/>
      <c r="AR3933" s="10"/>
      <c r="AS3933" s="10"/>
      <c r="AT3933" s="10"/>
      <c r="AU3933" s="10"/>
      <c r="AV3933" s="10"/>
      <c r="AW3933" s="10"/>
      <c r="AX3933" s="10"/>
      <c r="AY3933" s="10"/>
      <c r="AZ3933" s="10"/>
      <c r="BC3933" s="10"/>
      <c r="BD3933" s="10"/>
      <c r="BE3933" s="10"/>
      <c r="BF3933" s="10"/>
      <c r="BG3933" s="10"/>
      <c r="BH3933" s="10"/>
      <c r="BI3933" s="10"/>
      <c r="BL3933" s="10"/>
      <c r="BM3933" s="10"/>
      <c r="BN3933" s="10"/>
      <c r="BO3933" s="10"/>
      <c r="BP3933" s="10"/>
      <c r="BQ3933" s="10"/>
      <c r="BR3933" s="10"/>
      <c r="BU3933" s="66"/>
    </row>
    <row r="3934" spans="22:73" s="6" customFormat="1" x14ac:dyDescent="0.3">
      <c r="V3934" s="21"/>
      <c r="W3934" s="22"/>
      <c r="X3934" s="22"/>
      <c r="Y3934" s="22"/>
      <c r="Z3934" s="22"/>
      <c r="AA3934" s="22"/>
      <c r="AB3934" s="10"/>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AY3934" s="10"/>
      <c r="AZ3934" s="10"/>
      <c r="BC3934" s="10"/>
      <c r="BD3934" s="10"/>
      <c r="BE3934" s="10"/>
      <c r="BF3934" s="10"/>
      <c r="BG3934" s="10"/>
      <c r="BH3934" s="10"/>
      <c r="BI3934" s="10"/>
      <c r="BL3934" s="10"/>
      <c r="BM3934" s="10"/>
      <c r="BN3934" s="10"/>
      <c r="BO3934" s="10"/>
      <c r="BP3934" s="10"/>
      <c r="BQ3934" s="10"/>
      <c r="BR3934" s="10"/>
      <c r="BU3934" s="66"/>
    </row>
    <row r="3935" spans="22:73" s="6" customFormat="1" x14ac:dyDescent="0.3">
      <c r="V3935" s="21"/>
      <c r="W3935" s="22"/>
      <c r="X3935" s="22"/>
      <c r="Y3935" s="22"/>
      <c r="Z3935" s="22"/>
      <c r="AA3935" s="22"/>
      <c r="AB3935" s="10"/>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AY3935" s="10"/>
      <c r="AZ3935" s="10"/>
      <c r="BC3935" s="10"/>
      <c r="BD3935" s="10"/>
      <c r="BE3935" s="10"/>
      <c r="BF3935" s="10"/>
      <c r="BG3935" s="10"/>
      <c r="BH3935" s="10"/>
      <c r="BI3935" s="10"/>
      <c r="BL3935" s="10"/>
      <c r="BM3935" s="10"/>
      <c r="BN3935" s="10"/>
      <c r="BO3935" s="10"/>
      <c r="BP3935" s="10"/>
      <c r="BQ3935" s="10"/>
      <c r="BR3935" s="10"/>
      <c r="BU3935" s="66"/>
    </row>
    <row r="3936" spans="22:73" s="6" customFormat="1" x14ac:dyDescent="0.3">
      <c r="V3936" s="21"/>
      <c r="W3936" s="22"/>
      <c r="X3936" s="22"/>
      <c r="Y3936" s="22"/>
      <c r="Z3936" s="22"/>
      <c r="AA3936" s="22"/>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AY3936" s="10"/>
      <c r="AZ3936" s="10"/>
      <c r="BC3936" s="10"/>
      <c r="BD3936" s="10"/>
      <c r="BE3936" s="10"/>
      <c r="BF3936" s="10"/>
      <c r="BG3936" s="10"/>
      <c r="BH3936" s="10"/>
      <c r="BI3936" s="10"/>
      <c r="BL3936" s="10"/>
      <c r="BM3936" s="10"/>
      <c r="BN3936" s="10"/>
      <c r="BO3936" s="10"/>
      <c r="BP3936" s="10"/>
      <c r="BQ3936" s="10"/>
      <c r="BR3936" s="10"/>
      <c r="BU3936" s="66"/>
    </row>
    <row r="3937" spans="22:73" s="6" customFormat="1" x14ac:dyDescent="0.3">
      <c r="V3937" s="21"/>
      <c r="W3937" s="22"/>
      <c r="X3937" s="22"/>
      <c r="Y3937" s="22"/>
      <c r="Z3937" s="22"/>
      <c r="AA3937" s="22"/>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AY3937" s="10"/>
      <c r="AZ3937" s="10"/>
      <c r="BC3937" s="10"/>
      <c r="BD3937" s="10"/>
      <c r="BE3937" s="10"/>
      <c r="BF3937" s="10"/>
      <c r="BG3937" s="10"/>
      <c r="BH3937" s="10"/>
      <c r="BI3937" s="10"/>
      <c r="BL3937" s="10"/>
      <c r="BM3937" s="10"/>
      <c r="BN3937" s="10"/>
      <c r="BO3937" s="10"/>
      <c r="BP3937" s="10"/>
      <c r="BQ3937" s="10"/>
      <c r="BR3937" s="10"/>
      <c r="BU3937" s="66"/>
    </row>
    <row r="3938" spans="22:73" s="6" customFormat="1" x14ac:dyDescent="0.3">
      <c r="V3938" s="21"/>
      <c r="W3938" s="22"/>
      <c r="X3938" s="22"/>
      <c r="Y3938" s="22"/>
      <c r="Z3938" s="22"/>
      <c r="AA3938" s="22"/>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AY3938" s="10"/>
      <c r="AZ3938" s="10"/>
      <c r="BC3938" s="10"/>
      <c r="BD3938" s="10"/>
      <c r="BE3938" s="10"/>
      <c r="BF3938" s="10"/>
      <c r="BG3938" s="10"/>
      <c r="BH3938" s="10"/>
      <c r="BI3938" s="10"/>
      <c r="BL3938" s="10"/>
      <c r="BM3938" s="10"/>
      <c r="BN3938" s="10"/>
      <c r="BO3938" s="10"/>
      <c r="BP3938" s="10"/>
      <c r="BQ3938" s="10"/>
      <c r="BR3938" s="10"/>
      <c r="BU3938" s="66"/>
    </row>
    <row r="3939" spans="22:73" s="6" customFormat="1" x14ac:dyDescent="0.3">
      <c r="V3939" s="21"/>
      <c r="W3939" s="22"/>
      <c r="X3939" s="22"/>
      <c r="Y3939" s="22"/>
      <c r="Z3939" s="22"/>
      <c r="AA3939" s="22"/>
      <c r="AB3939" s="10"/>
      <c r="AC3939" s="10"/>
      <c r="AD3939" s="10"/>
      <c r="AE3939" s="10"/>
      <c r="AF3939" s="10"/>
      <c r="AG3939" s="10"/>
      <c r="AH3939" s="10"/>
      <c r="AI3939" s="10"/>
      <c r="AJ3939" s="10"/>
      <c r="AK3939" s="10"/>
      <c r="AL3939" s="10"/>
      <c r="AM3939" s="10"/>
      <c r="AN3939" s="10"/>
      <c r="AO3939" s="10"/>
      <c r="AP3939" s="10"/>
      <c r="AQ3939" s="10"/>
      <c r="AR3939" s="10"/>
      <c r="AS3939" s="10"/>
      <c r="AT3939" s="10"/>
      <c r="AU3939" s="10"/>
      <c r="AV3939" s="10"/>
      <c r="AW3939" s="10"/>
      <c r="AX3939" s="10"/>
      <c r="AY3939" s="10"/>
      <c r="AZ3939" s="10"/>
      <c r="BC3939" s="10"/>
      <c r="BD3939" s="10"/>
      <c r="BE3939" s="10"/>
      <c r="BF3939" s="10"/>
      <c r="BG3939" s="10"/>
      <c r="BH3939" s="10"/>
      <c r="BI3939" s="10"/>
      <c r="BL3939" s="10"/>
      <c r="BM3939" s="10"/>
      <c r="BN3939" s="10"/>
      <c r="BO3939" s="10"/>
      <c r="BP3939" s="10"/>
      <c r="BQ3939" s="10"/>
      <c r="BR3939" s="10"/>
      <c r="BU3939" s="66"/>
    </row>
    <row r="3940" spans="22:73" s="6" customFormat="1" x14ac:dyDescent="0.3">
      <c r="V3940" s="21"/>
      <c r="W3940" s="22"/>
      <c r="X3940" s="22"/>
      <c r="Y3940" s="22"/>
      <c r="Z3940" s="22"/>
      <c r="AA3940" s="22"/>
      <c r="AB3940" s="10"/>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10"/>
      <c r="AY3940" s="10"/>
      <c r="AZ3940" s="10"/>
      <c r="BC3940" s="10"/>
      <c r="BD3940" s="10"/>
      <c r="BE3940" s="10"/>
      <c r="BF3940" s="10"/>
      <c r="BG3940" s="10"/>
      <c r="BH3940" s="10"/>
      <c r="BI3940" s="10"/>
      <c r="BL3940" s="10"/>
      <c r="BM3940" s="10"/>
      <c r="BN3940" s="10"/>
      <c r="BO3940" s="10"/>
      <c r="BP3940" s="10"/>
      <c r="BQ3940" s="10"/>
      <c r="BR3940" s="10"/>
      <c r="BU3940" s="66"/>
    </row>
    <row r="3941" spans="22:73" s="6" customFormat="1" x14ac:dyDescent="0.3">
      <c r="V3941" s="21"/>
      <c r="W3941" s="22"/>
      <c r="X3941" s="22"/>
      <c r="Y3941" s="22"/>
      <c r="Z3941" s="22"/>
      <c r="AA3941" s="22"/>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c r="AY3941" s="10"/>
      <c r="AZ3941" s="10"/>
      <c r="BC3941" s="10"/>
      <c r="BD3941" s="10"/>
      <c r="BE3941" s="10"/>
      <c r="BF3941" s="10"/>
      <c r="BG3941" s="10"/>
      <c r="BH3941" s="10"/>
      <c r="BI3941" s="10"/>
      <c r="BL3941" s="10"/>
      <c r="BM3941" s="10"/>
      <c r="BN3941" s="10"/>
      <c r="BO3941" s="10"/>
      <c r="BP3941" s="10"/>
      <c r="BQ3941" s="10"/>
      <c r="BR3941" s="10"/>
      <c r="BU3941" s="66"/>
    </row>
    <row r="3942" spans="22:73" s="6" customFormat="1" x14ac:dyDescent="0.3">
      <c r="V3942" s="21"/>
      <c r="W3942" s="22"/>
      <c r="X3942" s="22"/>
      <c r="Y3942" s="22"/>
      <c r="Z3942" s="22"/>
      <c r="AA3942" s="22"/>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10"/>
      <c r="AY3942" s="10"/>
      <c r="AZ3942" s="10"/>
      <c r="BC3942" s="10"/>
      <c r="BD3942" s="10"/>
      <c r="BE3942" s="10"/>
      <c r="BF3942" s="10"/>
      <c r="BG3942" s="10"/>
      <c r="BH3942" s="10"/>
      <c r="BI3942" s="10"/>
      <c r="BL3942" s="10"/>
      <c r="BM3942" s="10"/>
      <c r="BN3942" s="10"/>
      <c r="BO3942" s="10"/>
      <c r="BP3942" s="10"/>
      <c r="BQ3942" s="10"/>
      <c r="BR3942" s="10"/>
      <c r="BU3942" s="66"/>
    </row>
    <row r="3943" spans="22:73" s="6" customFormat="1" x14ac:dyDescent="0.3">
      <c r="V3943" s="21"/>
      <c r="W3943" s="22"/>
      <c r="X3943" s="22"/>
      <c r="Y3943" s="22"/>
      <c r="Z3943" s="22"/>
      <c r="AA3943" s="22"/>
      <c r="AB3943" s="10"/>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c r="AY3943" s="10"/>
      <c r="AZ3943" s="10"/>
      <c r="BC3943" s="10"/>
      <c r="BD3943" s="10"/>
      <c r="BE3943" s="10"/>
      <c r="BF3943" s="10"/>
      <c r="BG3943" s="10"/>
      <c r="BH3943" s="10"/>
      <c r="BI3943" s="10"/>
      <c r="BL3943" s="10"/>
      <c r="BM3943" s="10"/>
      <c r="BN3943" s="10"/>
      <c r="BO3943" s="10"/>
      <c r="BP3943" s="10"/>
      <c r="BQ3943" s="10"/>
      <c r="BR3943" s="10"/>
      <c r="BU3943" s="66"/>
    </row>
    <row r="3944" spans="22:73" s="6" customFormat="1" x14ac:dyDescent="0.3">
      <c r="V3944" s="21"/>
      <c r="W3944" s="22"/>
      <c r="X3944" s="22"/>
      <c r="Y3944" s="22"/>
      <c r="Z3944" s="22"/>
      <c r="AA3944" s="22"/>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AY3944" s="10"/>
      <c r="AZ3944" s="10"/>
      <c r="BC3944" s="10"/>
      <c r="BD3944" s="10"/>
      <c r="BE3944" s="10"/>
      <c r="BF3944" s="10"/>
      <c r="BG3944" s="10"/>
      <c r="BH3944" s="10"/>
      <c r="BI3944" s="10"/>
      <c r="BL3944" s="10"/>
      <c r="BM3944" s="10"/>
      <c r="BN3944" s="10"/>
      <c r="BO3944" s="10"/>
      <c r="BP3944" s="10"/>
      <c r="BQ3944" s="10"/>
      <c r="BR3944" s="10"/>
      <c r="BU3944" s="66"/>
    </row>
    <row r="3945" spans="22:73" s="6" customFormat="1" x14ac:dyDescent="0.3">
      <c r="V3945" s="21"/>
      <c r="W3945" s="22"/>
      <c r="X3945" s="22"/>
      <c r="Y3945" s="22"/>
      <c r="Z3945" s="22"/>
      <c r="AA3945" s="22"/>
      <c r="AB3945" s="10"/>
      <c r="AC3945" s="10"/>
      <c r="AD3945" s="10"/>
      <c r="AE3945" s="10"/>
      <c r="AF3945" s="10"/>
      <c r="AG3945" s="10"/>
      <c r="AH3945" s="10"/>
      <c r="AI3945" s="10"/>
      <c r="AJ3945" s="10"/>
      <c r="AK3945" s="10"/>
      <c r="AL3945" s="10"/>
      <c r="AM3945" s="10"/>
      <c r="AN3945" s="10"/>
      <c r="AO3945" s="10"/>
      <c r="AP3945" s="10"/>
      <c r="AQ3945" s="10"/>
      <c r="AR3945" s="10"/>
      <c r="AS3945" s="10"/>
      <c r="AT3945" s="10"/>
      <c r="AU3945" s="10"/>
      <c r="AV3945" s="10"/>
      <c r="AW3945" s="10"/>
      <c r="AX3945" s="10"/>
      <c r="AY3945" s="10"/>
      <c r="AZ3945" s="10"/>
      <c r="BC3945" s="10"/>
      <c r="BD3945" s="10"/>
      <c r="BE3945" s="10"/>
      <c r="BF3945" s="10"/>
      <c r="BG3945" s="10"/>
      <c r="BH3945" s="10"/>
      <c r="BI3945" s="10"/>
      <c r="BL3945" s="10"/>
      <c r="BM3945" s="10"/>
      <c r="BN3945" s="10"/>
      <c r="BO3945" s="10"/>
      <c r="BP3945" s="10"/>
      <c r="BQ3945" s="10"/>
      <c r="BR3945" s="10"/>
      <c r="BU3945" s="66"/>
    </row>
    <row r="3946" spans="22:73" s="6" customFormat="1" x14ac:dyDescent="0.3">
      <c r="V3946" s="21"/>
      <c r="W3946" s="22"/>
      <c r="X3946" s="22"/>
      <c r="Y3946" s="22"/>
      <c r="Z3946" s="22"/>
      <c r="AA3946" s="22"/>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AY3946" s="10"/>
      <c r="AZ3946" s="10"/>
      <c r="BC3946" s="10"/>
      <c r="BD3946" s="10"/>
      <c r="BE3946" s="10"/>
      <c r="BF3946" s="10"/>
      <c r="BG3946" s="10"/>
      <c r="BH3946" s="10"/>
      <c r="BI3946" s="10"/>
      <c r="BL3946" s="10"/>
      <c r="BM3946" s="10"/>
      <c r="BN3946" s="10"/>
      <c r="BO3946" s="10"/>
      <c r="BP3946" s="10"/>
      <c r="BQ3946" s="10"/>
      <c r="BR3946" s="10"/>
      <c r="BU3946" s="66"/>
    </row>
    <row r="3947" spans="22:73" s="6" customFormat="1" x14ac:dyDescent="0.3">
      <c r="V3947" s="21"/>
      <c r="W3947" s="22"/>
      <c r="X3947" s="22"/>
      <c r="Y3947" s="22"/>
      <c r="Z3947" s="22"/>
      <c r="AA3947" s="22"/>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AY3947" s="10"/>
      <c r="AZ3947" s="10"/>
      <c r="BC3947" s="10"/>
      <c r="BD3947" s="10"/>
      <c r="BE3947" s="10"/>
      <c r="BF3947" s="10"/>
      <c r="BG3947" s="10"/>
      <c r="BH3947" s="10"/>
      <c r="BI3947" s="10"/>
      <c r="BL3947" s="10"/>
      <c r="BM3947" s="10"/>
      <c r="BN3947" s="10"/>
      <c r="BO3947" s="10"/>
      <c r="BP3947" s="10"/>
      <c r="BQ3947" s="10"/>
      <c r="BR3947" s="10"/>
      <c r="BU3947" s="66"/>
    </row>
    <row r="3948" spans="22:73" s="6" customFormat="1" x14ac:dyDescent="0.3">
      <c r="V3948" s="21"/>
      <c r="W3948" s="22"/>
      <c r="X3948" s="22"/>
      <c r="Y3948" s="22"/>
      <c r="Z3948" s="22"/>
      <c r="AA3948" s="22"/>
      <c r="AB3948" s="10"/>
      <c r="AC3948" s="10"/>
      <c r="AD3948" s="10"/>
      <c r="AE3948" s="10"/>
      <c r="AF3948" s="10"/>
      <c r="AG3948" s="10"/>
      <c r="AH3948" s="10"/>
      <c r="AI3948" s="10"/>
      <c r="AJ3948" s="10"/>
      <c r="AK3948" s="10"/>
      <c r="AL3948" s="10"/>
      <c r="AM3948" s="10"/>
      <c r="AN3948" s="10"/>
      <c r="AO3948" s="10"/>
      <c r="AP3948" s="10"/>
      <c r="AQ3948" s="10"/>
      <c r="AR3948" s="10"/>
      <c r="AS3948" s="10"/>
      <c r="AT3948" s="10"/>
      <c r="AU3948" s="10"/>
      <c r="AV3948" s="10"/>
      <c r="AW3948" s="10"/>
      <c r="AX3948" s="10"/>
      <c r="AY3948" s="10"/>
      <c r="AZ3948" s="10"/>
      <c r="BC3948" s="10"/>
      <c r="BD3948" s="10"/>
      <c r="BE3948" s="10"/>
      <c r="BF3948" s="10"/>
      <c r="BG3948" s="10"/>
      <c r="BH3948" s="10"/>
      <c r="BI3948" s="10"/>
      <c r="BL3948" s="10"/>
      <c r="BM3948" s="10"/>
      <c r="BN3948" s="10"/>
      <c r="BO3948" s="10"/>
      <c r="BP3948" s="10"/>
      <c r="BQ3948" s="10"/>
      <c r="BR3948" s="10"/>
      <c r="BU3948" s="66"/>
    </row>
    <row r="3949" spans="22:73" s="6" customFormat="1" x14ac:dyDescent="0.3">
      <c r="V3949" s="21"/>
      <c r="W3949" s="22"/>
      <c r="X3949" s="22"/>
      <c r="Y3949" s="22"/>
      <c r="Z3949" s="22"/>
      <c r="AA3949" s="22"/>
      <c r="AB3949" s="10"/>
      <c r="AC3949" s="10"/>
      <c r="AD3949" s="10"/>
      <c r="AE3949" s="10"/>
      <c r="AF3949" s="10"/>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C3949" s="10"/>
      <c r="BD3949" s="10"/>
      <c r="BE3949" s="10"/>
      <c r="BF3949" s="10"/>
      <c r="BG3949" s="10"/>
      <c r="BH3949" s="10"/>
      <c r="BI3949" s="10"/>
      <c r="BL3949" s="10"/>
      <c r="BM3949" s="10"/>
      <c r="BN3949" s="10"/>
      <c r="BO3949" s="10"/>
      <c r="BP3949" s="10"/>
      <c r="BQ3949" s="10"/>
      <c r="BR3949" s="10"/>
      <c r="BU3949" s="66"/>
    </row>
    <row r="3950" spans="22:73" s="6" customFormat="1" x14ac:dyDescent="0.3">
      <c r="V3950" s="21"/>
      <c r="W3950" s="22"/>
      <c r="X3950" s="22"/>
      <c r="Y3950" s="22"/>
      <c r="Z3950" s="22"/>
      <c r="AA3950" s="22"/>
      <c r="AB3950" s="10"/>
      <c r="AC3950" s="10"/>
      <c r="AD3950" s="10"/>
      <c r="AE3950" s="10"/>
      <c r="AF3950" s="10"/>
      <c r="AG3950" s="10"/>
      <c r="AH3950" s="10"/>
      <c r="AI3950" s="10"/>
      <c r="AJ3950" s="10"/>
      <c r="AK3950" s="10"/>
      <c r="AL3950" s="10"/>
      <c r="AM3950" s="10"/>
      <c r="AN3950" s="10"/>
      <c r="AO3950" s="10"/>
      <c r="AP3950" s="10"/>
      <c r="AQ3950" s="10"/>
      <c r="AR3950" s="10"/>
      <c r="AS3950" s="10"/>
      <c r="AT3950" s="10"/>
      <c r="AU3950" s="10"/>
      <c r="AV3950" s="10"/>
      <c r="AW3950" s="10"/>
      <c r="AX3950" s="10"/>
      <c r="AY3950" s="10"/>
      <c r="AZ3950" s="10"/>
      <c r="BC3950" s="10"/>
      <c r="BD3950" s="10"/>
      <c r="BE3950" s="10"/>
      <c r="BF3950" s="10"/>
      <c r="BG3950" s="10"/>
      <c r="BH3950" s="10"/>
      <c r="BI3950" s="10"/>
      <c r="BL3950" s="10"/>
      <c r="BM3950" s="10"/>
      <c r="BN3950" s="10"/>
      <c r="BO3950" s="10"/>
      <c r="BP3950" s="10"/>
      <c r="BQ3950" s="10"/>
      <c r="BR3950" s="10"/>
      <c r="BU3950" s="66"/>
    </row>
    <row r="3951" spans="22:73" s="6" customFormat="1" x14ac:dyDescent="0.3">
      <c r="V3951" s="21"/>
      <c r="W3951" s="22"/>
      <c r="X3951" s="22"/>
      <c r="Y3951" s="22"/>
      <c r="Z3951" s="22"/>
      <c r="AA3951" s="22"/>
      <c r="AB3951" s="10"/>
      <c r="AC3951" s="10"/>
      <c r="AD3951" s="10"/>
      <c r="AE3951" s="10"/>
      <c r="AF3951" s="10"/>
      <c r="AG3951" s="10"/>
      <c r="AH3951" s="10"/>
      <c r="AI3951" s="10"/>
      <c r="AJ3951" s="10"/>
      <c r="AK3951" s="10"/>
      <c r="AL3951" s="10"/>
      <c r="AM3951" s="10"/>
      <c r="AN3951" s="10"/>
      <c r="AO3951" s="10"/>
      <c r="AP3951" s="10"/>
      <c r="AQ3951" s="10"/>
      <c r="AR3951" s="10"/>
      <c r="AS3951" s="10"/>
      <c r="AT3951" s="10"/>
      <c r="AU3951" s="10"/>
      <c r="AV3951" s="10"/>
      <c r="AW3951" s="10"/>
      <c r="AX3951" s="10"/>
      <c r="AY3951" s="10"/>
      <c r="AZ3951" s="10"/>
      <c r="BC3951" s="10"/>
      <c r="BD3951" s="10"/>
      <c r="BE3951" s="10"/>
      <c r="BF3951" s="10"/>
      <c r="BG3951" s="10"/>
      <c r="BH3951" s="10"/>
      <c r="BI3951" s="10"/>
      <c r="BL3951" s="10"/>
      <c r="BM3951" s="10"/>
      <c r="BN3951" s="10"/>
      <c r="BO3951" s="10"/>
      <c r="BP3951" s="10"/>
      <c r="BQ3951" s="10"/>
      <c r="BR3951" s="10"/>
      <c r="BU3951" s="66"/>
    </row>
    <row r="3952" spans="22:73" s="6" customFormat="1" x14ac:dyDescent="0.3">
      <c r="V3952" s="21"/>
      <c r="W3952" s="22"/>
      <c r="X3952" s="22"/>
      <c r="Y3952" s="22"/>
      <c r="Z3952" s="22"/>
      <c r="AA3952" s="22"/>
      <c r="AB3952" s="10"/>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AY3952" s="10"/>
      <c r="AZ3952" s="10"/>
      <c r="BC3952" s="10"/>
      <c r="BD3952" s="10"/>
      <c r="BE3952" s="10"/>
      <c r="BF3952" s="10"/>
      <c r="BG3952" s="10"/>
      <c r="BH3952" s="10"/>
      <c r="BI3952" s="10"/>
      <c r="BL3952" s="10"/>
      <c r="BM3952" s="10"/>
      <c r="BN3952" s="10"/>
      <c r="BO3952" s="10"/>
      <c r="BP3952" s="10"/>
      <c r="BQ3952" s="10"/>
      <c r="BR3952" s="10"/>
      <c r="BU3952" s="66"/>
    </row>
    <row r="3953" spans="22:73" s="6" customFormat="1" x14ac:dyDescent="0.3">
      <c r="V3953" s="21"/>
      <c r="W3953" s="22"/>
      <c r="X3953" s="22"/>
      <c r="Y3953" s="22"/>
      <c r="Z3953" s="22"/>
      <c r="AA3953" s="22"/>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AY3953" s="10"/>
      <c r="AZ3953" s="10"/>
      <c r="BC3953" s="10"/>
      <c r="BD3953" s="10"/>
      <c r="BE3953" s="10"/>
      <c r="BF3953" s="10"/>
      <c r="BG3953" s="10"/>
      <c r="BH3953" s="10"/>
      <c r="BI3953" s="10"/>
      <c r="BL3953" s="10"/>
      <c r="BM3953" s="10"/>
      <c r="BN3953" s="10"/>
      <c r="BO3953" s="10"/>
      <c r="BP3953" s="10"/>
      <c r="BQ3953" s="10"/>
      <c r="BR3953" s="10"/>
      <c r="BU3953" s="66"/>
    </row>
    <row r="3954" spans="22:73" s="6" customFormat="1" x14ac:dyDescent="0.3">
      <c r="V3954" s="21"/>
      <c r="W3954" s="22"/>
      <c r="X3954" s="22"/>
      <c r="Y3954" s="22"/>
      <c r="Z3954" s="22"/>
      <c r="AA3954" s="22"/>
      <c r="AB3954" s="10"/>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10"/>
      <c r="AY3954" s="10"/>
      <c r="AZ3954" s="10"/>
      <c r="BC3954" s="10"/>
      <c r="BD3954" s="10"/>
      <c r="BE3954" s="10"/>
      <c r="BF3954" s="10"/>
      <c r="BG3954" s="10"/>
      <c r="BH3954" s="10"/>
      <c r="BI3954" s="10"/>
      <c r="BL3954" s="10"/>
      <c r="BM3954" s="10"/>
      <c r="BN3954" s="10"/>
      <c r="BO3954" s="10"/>
      <c r="BP3954" s="10"/>
      <c r="BQ3954" s="10"/>
      <c r="BR3954" s="10"/>
      <c r="BU3954" s="66"/>
    </row>
    <row r="3955" spans="22:73" s="6" customFormat="1" x14ac:dyDescent="0.3">
      <c r="V3955" s="21"/>
      <c r="W3955" s="22"/>
      <c r="X3955" s="22"/>
      <c r="Y3955" s="22"/>
      <c r="Z3955" s="22"/>
      <c r="AA3955" s="22"/>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AY3955" s="10"/>
      <c r="AZ3955" s="10"/>
      <c r="BC3955" s="10"/>
      <c r="BD3955" s="10"/>
      <c r="BE3955" s="10"/>
      <c r="BF3955" s="10"/>
      <c r="BG3955" s="10"/>
      <c r="BH3955" s="10"/>
      <c r="BI3955" s="10"/>
      <c r="BL3955" s="10"/>
      <c r="BM3955" s="10"/>
      <c r="BN3955" s="10"/>
      <c r="BO3955" s="10"/>
      <c r="BP3955" s="10"/>
      <c r="BQ3955" s="10"/>
      <c r="BR3955" s="10"/>
      <c r="BU3955" s="66"/>
    </row>
    <row r="3956" spans="22:73" s="6" customFormat="1" x14ac:dyDescent="0.3">
      <c r="V3956" s="21"/>
      <c r="W3956" s="22"/>
      <c r="X3956" s="22"/>
      <c r="Y3956" s="22"/>
      <c r="Z3956" s="22"/>
      <c r="AA3956" s="22"/>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10"/>
      <c r="AY3956" s="10"/>
      <c r="AZ3956" s="10"/>
      <c r="BC3956" s="10"/>
      <c r="BD3956" s="10"/>
      <c r="BE3956" s="10"/>
      <c r="BF3956" s="10"/>
      <c r="BG3956" s="10"/>
      <c r="BH3956" s="10"/>
      <c r="BI3956" s="10"/>
      <c r="BL3956" s="10"/>
      <c r="BM3956" s="10"/>
      <c r="BN3956" s="10"/>
      <c r="BO3956" s="10"/>
      <c r="BP3956" s="10"/>
      <c r="BQ3956" s="10"/>
      <c r="BR3956" s="10"/>
      <c r="BU3956" s="66"/>
    </row>
    <row r="3957" spans="22:73" s="6" customFormat="1" x14ac:dyDescent="0.3">
      <c r="V3957" s="21"/>
      <c r="W3957" s="22"/>
      <c r="X3957" s="22"/>
      <c r="Y3957" s="22"/>
      <c r="Z3957" s="22"/>
      <c r="AA3957" s="22"/>
      <c r="AB3957" s="10"/>
      <c r="AC3957" s="10"/>
      <c r="AD3957" s="10"/>
      <c r="AE3957" s="10"/>
      <c r="AF3957" s="10"/>
      <c r="AG3957" s="10"/>
      <c r="AH3957" s="10"/>
      <c r="AI3957" s="10"/>
      <c r="AJ3957" s="10"/>
      <c r="AK3957" s="10"/>
      <c r="AL3957" s="10"/>
      <c r="AM3957" s="10"/>
      <c r="AN3957" s="10"/>
      <c r="AO3957" s="10"/>
      <c r="AP3957" s="10"/>
      <c r="AQ3957" s="10"/>
      <c r="AR3957" s="10"/>
      <c r="AS3957" s="10"/>
      <c r="AT3957" s="10"/>
      <c r="AU3957" s="10"/>
      <c r="AV3957" s="10"/>
      <c r="AW3957" s="10"/>
      <c r="AX3957" s="10"/>
      <c r="AY3957" s="10"/>
      <c r="AZ3957" s="10"/>
      <c r="BC3957" s="10"/>
      <c r="BD3957" s="10"/>
      <c r="BE3957" s="10"/>
      <c r="BF3957" s="10"/>
      <c r="BG3957" s="10"/>
      <c r="BH3957" s="10"/>
      <c r="BI3957" s="10"/>
      <c r="BL3957" s="10"/>
      <c r="BM3957" s="10"/>
      <c r="BN3957" s="10"/>
      <c r="BO3957" s="10"/>
      <c r="BP3957" s="10"/>
      <c r="BQ3957" s="10"/>
      <c r="BR3957" s="10"/>
      <c r="BU3957" s="66"/>
    </row>
    <row r="3958" spans="22:73" s="6" customFormat="1" x14ac:dyDescent="0.3">
      <c r="V3958" s="21"/>
      <c r="W3958" s="22"/>
      <c r="X3958" s="22"/>
      <c r="Y3958" s="22"/>
      <c r="Z3958" s="22"/>
      <c r="AA3958" s="22"/>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c r="AY3958" s="10"/>
      <c r="AZ3958" s="10"/>
      <c r="BC3958" s="10"/>
      <c r="BD3958" s="10"/>
      <c r="BE3958" s="10"/>
      <c r="BF3958" s="10"/>
      <c r="BG3958" s="10"/>
      <c r="BH3958" s="10"/>
      <c r="BI3958" s="10"/>
      <c r="BL3958" s="10"/>
      <c r="BM3958" s="10"/>
      <c r="BN3958" s="10"/>
      <c r="BO3958" s="10"/>
      <c r="BP3958" s="10"/>
      <c r="BQ3958" s="10"/>
      <c r="BR3958" s="10"/>
      <c r="BU3958" s="66"/>
    </row>
    <row r="3959" spans="22:73" s="6" customFormat="1" x14ac:dyDescent="0.3">
      <c r="V3959" s="21"/>
      <c r="W3959" s="22"/>
      <c r="X3959" s="22"/>
      <c r="Y3959" s="22"/>
      <c r="Z3959" s="22"/>
      <c r="AA3959" s="22"/>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10"/>
      <c r="AY3959" s="10"/>
      <c r="AZ3959" s="10"/>
      <c r="BC3959" s="10"/>
      <c r="BD3959" s="10"/>
      <c r="BE3959" s="10"/>
      <c r="BF3959" s="10"/>
      <c r="BG3959" s="10"/>
      <c r="BH3959" s="10"/>
      <c r="BI3959" s="10"/>
      <c r="BL3959" s="10"/>
      <c r="BM3959" s="10"/>
      <c r="BN3959" s="10"/>
      <c r="BO3959" s="10"/>
      <c r="BP3959" s="10"/>
      <c r="BQ3959" s="10"/>
      <c r="BR3959" s="10"/>
      <c r="BU3959" s="66"/>
    </row>
    <row r="3960" spans="22:73" s="6" customFormat="1" x14ac:dyDescent="0.3">
      <c r="V3960" s="21"/>
      <c r="W3960" s="22"/>
      <c r="X3960" s="22"/>
      <c r="Y3960" s="22"/>
      <c r="Z3960" s="22"/>
      <c r="AA3960" s="22"/>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c r="AY3960" s="10"/>
      <c r="AZ3960" s="10"/>
      <c r="BC3960" s="10"/>
      <c r="BD3960" s="10"/>
      <c r="BE3960" s="10"/>
      <c r="BF3960" s="10"/>
      <c r="BG3960" s="10"/>
      <c r="BH3960" s="10"/>
      <c r="BI3960" s="10"/>
      <c r="BL3960" s="10"/>
      <c r="BM3960" s="10"/>
      <c r="BN3960" s="10"/>
      <c r="BO3960" s="10"/>
      <c r="BP3960" s="10"/>
      <c r="BQ3960" s="10"/>
      <c r="BR3960" s="10"/>
      <c r="BU3960" s="66"/>
    </row>
    <row r="3961" spans="22:73" s="6" customFormat="1" x14ac:dyDescent="0.3">
      <c r="V3961" s="21"/>
      <c r="W3961" s="22"/>
      <c r="X3961" s="22"/>
      <c r="Y3961" s="22"/>
      <c r="Z3961" s="22"/>
      <c r="AA3961" s="22"/>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AY3961" s="10"/>
      <c r="AZ3961" s="10"/>
      <c r="BC3961" s="10"/>
      <c r="BD3961" s="10"/>
      <c r="BE3961" s="10"/>
      <c r="BF3961" s="10"/>
      <c r="BG3961" s="10"/>
      <c r="BH3961" s="10"/>
      <c r="BI3961" s="10"/>
      <c r="BL3961" s="10"/>
      <c r="BM3961" s="10"/>
      <c r="BN3961" s="10"/>
      <c r="BO3961" s="10"/>
      <c r="BP3961" s="10"/>
      <c r="BQ3961" s="10"/>
      <c r="BR3961" s="10"/>
      <c r="BU3961" s="66"/>
    </row>
    <row r="3962" spans="22:73" s="6" customFormat="1" x14ac:dyDescent="0.3">
      <c r="V3962" s="21"/>
      <c r="W3962" s="22"/>
      <c r="X3962" s="22"/>
      <c r="Y3962" s="22"/>
      <c r="Z3962" s="22"/>
      <c r="AA3962" s="22"/>
      <c r="AB3962" s="10"/>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AY3962" s="10"/>
      <c r="AZ3962" s="10"/>
      <c r="BC3962" s="10"/>
      <c r="BD3962" s="10"/>
      <c r="BE3962" s="10"/>
      <c r="BF3962" s="10"/>
      <c r="BG3962" s="10"/>
      <c r="BH3962" s="10"/>
      <c r="BI3962" s="10"/>
      <c r="BL3962" s="10"/>
      <c r="BM3962" s="10"/>
      <c r="BN3962" s="10"/>
      <c r="BO3962" s="10"/>
      <c r="BP3962" s="10"/>
      <c r="BQ3962" s="10"/>
      <c r="BR3962" s="10"/>
      <c r="BU3962" s="66"/>
    </row>
    <row r="3963" spans="22:73" s="6" customFormat="1" x14ac:dyDescent="0.3">
      <c r="V3963" s="21"/>
      <c r="W3963" s="22"/>
      <c r="X3963" s="22"/>
      <c r="Y3963" s="22"/>
      <c r="Z3963" s="22"/>
      <c r="AA3963" s="22"/>
      <c r="AB3963" s="10"/>
      <c r="AC3963" s="10"/>
      <c r="AD3963" s="10"/>
      <c r="AE3963" s="10"/>
      <c r="AF3963" s="10"/>
      <c r="AG3963" s="10"/>
      <c r="AH3963" s="10"/>
      <c r="AI3963" s="10"/>
      <c r="AJ3963" s="10"/>
      <c r="AK3963" s="10"/>
      <c r="AL3963" s="10"/>
      <c r="AM3963" s="10"/>
      <c r="AN3963" s="10"/>
      <c r="AO3963" s="10"/>
      <c r="AP3963" s="10"/>
      <c r="AQ3963" s="10"/>
      <c r="AR3963" s="10"/>
      <c r="AS3963" s="10"/>
      <c r="AT3963" s="10"/>
      <c r="AU3963" s="10"/>
      <c r="AV3963" s="10"/>
      <c r="AW3963" s="10"/>
      <c r="AX3963" s="10"/>
      <c r="AY3963" s="10"/>
      <c r="AZ3963" s="10"/>
      <c r="BC3963" s="10"/>
      <c r="BD3963" s="10"/>
      <c r="BE3963" s="10"/>
      <c r="BF3963" s="10"/>
      <c r="BG3963" s="10"/>
      <c r="BH3963" s="10"/>
      <c r="BI3963" s="10"/>
      <c r="BL3963" s="10"/>
      <c r="BM3963" s="10"/>
      <c r="BN3963" s="10"/>
      <c r="BO3963" s="10"/>
      <c r="BP3963" s="10"/>
      <c r="BQ3963" s="10"/>
      <c r="BR3963" s="10"/>
      <c r="BU3963" s="66"/>
    </row>
    <row r="3964" spans="22:73" s="6" customFormat="1" x14ac:dyDescent="0.3">
      <c r="V3964" s="21"/>
      <c r="W3964" s="22"/>
      <c r="X3964" s="22"/>
      <c r="Y3964" s="22"/>
      <c r="Z3964" s="22"/>
      <c r="AA3964" s="22"/>
      <c r="AB3964" s="10"/>
      <c r="AC3964" s="10"/>
      <c r="AD3964" s="10"/>
      <c r="AE3964" s="10"/>
      <c r="AF3964" s="10"/>
      <c r="AG3964" s="10"/>
      <c r="AH3964" s="10"/>
      <c r="AI3964" s="10"/>
      <c r="AJ3964" s="10"/>
      <c r="AK3964" s="10"/>
      <c r="AL3964" s="10"/>
      <c r="AM3964" s="10"/>
      <c r="AN3964" s="10"/>
      <c r="AO3964" s="10"/>
      <c r="AP3964" s="10"/>
      <c r="AQ3964" s="10"/>
      <c r="AR3964" s="10"/>
      <c r="AS3964" s="10"/>
      <c r="AT3964" s="10"/>
      <c r="AU3964" s="10"/>
      <c r="AV3964" s="10"/>
      <c r="AW3964" s="10"/>
      <c r="AX3964" s="10"/>
      <c r="AY3964" s="10"/>
      <c r="AZ3964" s="10"/>
      <c r="BC3964" s="10"/>
      <c r="BD3964" s="10"/>
      <c r="BE3964" s="10"/>
      <c r="BF3964" s="10"/>
      <c r="BG3964" s="10"/>
      <c r="BH3964" s="10"/>
      <c r="BI3964" s="10"/>
      <c r="BL3964" s="10"/>
      <c r="BM3964" s="10"/>
      <c r="BN3964" s="10"/>
      <c r="BO3964" s="10"/>
      <c r="BP3964" s="10"/>
      <c r="BQ3964" s="10"/>
      <c r="BR3964" s="10"/>
      <c r="BU3964" s="66"/>
    </row>
    <row r="3965" spans="22:73" s="6" customFormat="1" x14ac:dyDescent="0.3">
      <c r="V3965" s="21"/>
      <c r="W3965" s="22"/>
      <c r="X3965" s="22"/>
      <c r="Y3965" s="22"/>
      <c r="Z3965" s="22"/>
      <c r="AA3965" s="22"/>
      <c r="AB3965" s="10"/>
      <c r="AC3965" s="10"/>
      <c r="AD3965" s="10"/>
      <c r="AE3965" s="10"/>
      <c r="AF3965" s="10"/>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C3965" s="10"/>
      <c r="BD3965" s="10"/>
      <c r="BE3965" s="10"/>
      <c r="BF3965" s="10"/>
      <c r="BG3965" s="10"/>
      <c r="BH3965" s="10"/>
      <c r="BI3965" s="10"/>
      <c r="BL3965" s="10"/>
      <c r="BM3965" s="10"/>
      <c r="BN3965" s="10"/>
      <c r="BO3965" s="10"/>
      <c r="BP3965" s="10"/>
      <c r="BQ3965" s="10"/>
      <c r="BR3965" s="10"/>
      <c r="BU3965" s="66"/>
    </row>
    <row r="3966" spans="22:73" s="6" customFormat="1" x14ac:dyDescent="0.3">
      <c r="V3966" s="21"/>
      <c r="W3966" s="22"/>
      <c r="X3966" s="22"/>
      <c r="Y3966" s="22"/>
      <c r="Z3966" s="22"/>
      <c r="AA3966" s="22"/>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C3966" s="10"/>
      <c r="BD3966" s="10"/>
      <c r="BE3966" s="10"/>
      <c r="BF3966" s="10"/>
      <c r="BG3966" s="10"/>
      <c r="BH3966" s="10"/>
      <c r="BI3966" s="10"/>
      <c r="BL3966" s="10"/>
      <c r="BM3966" s="10"/>
      <c r="BN3966" s="10"/>
      <c r="BO3966" s="10"/>
      <c r="BP3966" s="10"/>
      <c r="BQ3966" s="10"/>
      <c r="BR3966" s="10"/>
      <c r="BU3966" s="66"/>
    </row>
    <row r="3967" spans="22:73" s="6" customFormat="1" x14ac:dyDescent="0.3">
      <c r="V3967" s="21"/>
      <c r="W3967" s="22"/>
      <c r="X3967" s="22"/>
      <c r="Y3967" s="22"/>
      <c r="Z3967" s="22"/>
      <c r="AA3967" s="22"/>
      <c r="AB3967" s="10"/>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10"/>
      <c r="AY3967" s="10"/>
      <c r="AZ3967" s="10"/>
      <c r="BC3967" s="10"/>
      <c r="BD3967" s="10"/>
      <c r="BE3967" s="10"/>
      <c r="BF3967" s="10"/>
      <c r="BG3967" s="10"/>
      <c r="BH3967" s="10"/>
      <c r="BI3967" s="10"/>
      <c r="BL3967" s="10"/>
      <c r="BM3967" s="10"/>
      <c r="BN3967" s="10"/>
      <c r="BO3967" s="10"/>
      <c r="BP3967" s="10"/>
      <c r="BQ3967" s="10"/>
      <c r="BR3967" s="10"/>
      <c r="BU3967" s="66"/>
    </row>
    <row r="3968" spans="22:73" s="6" customFormat="1" x14ac:dyDescent="0.3">
      <c r="V3968" s="21"/>
      <c r="W3968" s="22"/>
      <c r="X3968" s="22"/>
      <c r="Y3968" s="22"/>
      <c r="Z3968" s="22"/>
      <c r="AA3968" s="22"/>
      <c r="AB3968" s="10"/>
      <c r="AC3968" s="10"/>
      <c r="AD3968" s="10"/>
      <c r="AE3968" s="10"/>
      <c r="AF3968" s="10"/>
      <c r="AG3968" s="10"/>
      <c r="AH3968" s="10"/>
      <c r="AI3968" s="10"/>
      <c r="AJ3968" s="10"/>
      <c r="AK3968" s="10"/>
      <c r="AL3968" s="10"/>
      <c r="AM3968" s="10"/>
      <c r="AN3968" s="10"/>
      <c r="AO3968" s="10"/>
      <c r="AP3968" s="10"/>
      <c r="AQ3968" s="10"/>
      <c r="AR3968" s="10"/>
      <c r="AS3968" s="10"/>
      <c r="AT3968" s="10"/>
      <c r="AU3968" s="10"/>
      <c r="AV3968" s="10"/>
      <c r="AW3968" s="10"/>
      <c r="AX3968" s="10"/>
      <c r="AY3968" s="10"/>
      <c r="AZ3968" s="10"/>
      <c r="BC3968" s="10"/>
      <c r="BD3968" s="10"/>
      <c r="BE3968" s="10"/>
      <c r="BF3968" s="10"/>
      <c r="BG3968" s="10"/>
      <c r="BH3968" s="10"/>
      <c r="BI3968" s="10"/>
      <c r="BL3968" s="10"/>
      <c r="BM3968" s="10"/>
      <c r="BN3968" s="10"/>
      <c r="BO3968" s="10"/>
      <c r="BP3968" s="10"/>
      <c r="BQ3968" s="10"/>
      <c r="BR3968" s="10"/>
      <c r="BU3968" s="66"/>
    </row>
    <row r="3969" spans="22:73" s="6" customFormat="1" x14ac:dyDescent="0.3">
      <c r="V3969" s="21"/>
      <c r="W3969" s="22"/>
      <c r="X3969" s="22"/>
      <c r="Y3969" s="22"/>
      <c r="Z3969" s="22"/>
      <c r="AA3969" s="22"/>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AY3969" s="10"/>
      <c r="AZ3969" s="10"/>
      <c r="BC3969" s="10"/>
      <c r="BD3969" s="10"/>
      <c r="BE3969" s="10"/>
      <c r="BF3969" s="10"/>
      <c r="BG3969" s="10"/>
      <c r="BH3969" s="10"/>
      <c r="BI3969" s="10"/>
      <c r="BL3969" s="10"/>
      <c r="BM3969" s="10"/>
      <c r="BN3969" s="10"/>
      <c r="BO3969" s="10"/>
      <c r="BP3969" s="10"/>
      <c r="BQ3969" s="10"/>
      <c r="BR3969" s="10"/>
      <c r="BU3969" s="66"/>
    </row>
    <row r="3970" spans="22:73" s="6" customFormat="1" x14ac:dyDescent="0.3">
      <c r="V3970" s="21"/>
      <c r="W3970" s="22"/>
      <c r="X3970" s="22"/>
      <c r="Y3970" s="22"/>
      <c r="Z3970" s="22"/>
      <c r="AA3970" s="22"/>
      <c r="AB3970" s="10"/>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AY3970" s="10"/>
      <c r="AZ3970" s="10"/>
      <c r="BC3970" s="10"/>
      <c r="BD3970" s="10"/>
      <c r="BE3970" s="10"/>
      <c r="BF3970" s="10"/>
      <c r="BG3970" s="10"/>
      <c r="BH3970" s="10"/>
      <c r="BI3970" s="10"/>
      <c r="BL3970" s="10"/>
      <c r="BM3970" s="10"/>
      <c r="BN3970" s="10"/>
      <c r="BO3970" s="10"/>
      <c r="BP3970" s="10"/>
      <c r="BQ3970" s="10"/>
      <c r="BR3970" s="10"/>
      <c r="BU3970" s="66"/>
    </row>
    <row r="3971" spans="22:73" s="6" customFormat="1" x14ac:dyDescent="0.3">
      <c r="V3971" s="21"/>
      <c r="W3971" s="22"/>
      <c r="X3971" s="22"/>
      <c r="Y3971" s="22"/>
      <c r="Z3971" s="22"/>
      <c r="AA3971" s="22"/>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AY3971" s="10"/>
      <c r="AZ3971" s="10"/>
      <c r="BC3971" s="10"/>
      <c r="BD3971" s="10"/>
      <c r="BE3971" s="10"/>
      <c r="BF3971" s="10"/>
      <c r="BG3971" s="10"/>
      <c r="BH3971" s="10"/>
      <c r="BI3971" s="10"/>
      <c r="BL3971" s="10"/>
      <c r="BM3971" s="10"/>
      <c r="BN3971" s="10"/>
      <c r="BO3971" s="10"/>
      <c r="BP3971" s="10"/>
      <c r="BQ3971" s="10"/>
      <c r="BR3971" s="10"/>
      <c r="BU3971" s="66"/>
    </row>
    <row r="3972" spans="22:73" s="6" customFormat="1" x14ac:dyDescent="0.3">
      <c r="V3972" s="21"/>
      <c r="W3972" s="22"/>
      <c r="X3972" s="22"/>
      <c r="Y3972" s="22"/>
      <c r="Z3972" s="22"/>
      <c r="AA3972" s="22"/>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AY3972" s="10"/>
      <c r="AZ3972" s="10"/>
      <c r="BC3972" s="10"/>
      <c r="BD3972" s="10"/>
      <c r="BE3972" s="10"/>
      <c r="BF3972" s="10"/>
      <c r="BG3972" s="10"/>
      <c r="BH3972" s="10"/>
      <c r="BI3972" s="10"/>
      <c r="BL3972" s="10"/>
      <c r="BM3972" s="10"/>
      <c r="BN3972" s="10"/>
      <c r="BO3972" s="10"/>
      <c r="BP3972" s="10"/>
      <c r="BQ3972" s="10"/>
      <c r="BR3972" s="10"/>
      <c r="BU3972" s="66"/>
    </row>
    <row r="3973" spans="22:73" s="6" customFormat="1" x14ac:dyDescent="0.3">
      <c r="V3973" s="21"/>
      <c r="W3973" s="22"/>
      <c r="X3973" s="22"/>
      <c r="Y3973" s="22"/>
      <c r="Z3973" s="22"/>
      <c r="AA3973" s="22"/>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AY3973" s="10"/>
      <c r="AZ3973" s="10"/>
      <c r="BC3973" s="10"/>
      <c r="BD3973" s="10"/>
      <c r="BE3973" s="10"/>
      <c r="BF3973" s="10"/>
      <c r="BG3973" s="10"/>
      <c r="BH3973" s="10"/>
      <c r="BI3973" s="10"/>
      <c r="BL3973" s="10"/>
      <c r="BM3973" s="10"/>
      <c r="BN3973" s="10"/>
      <c r="BO3973" s="10"/>
      <c r="BP3973" s="10"/>
      <c r="BQ3973" s="10"/>
      <c r="BR3973" s="10"/>
      <c r="BU3973" s="66"/>
    </row>
    <row r="3974" spans="22:73" s="6" customFormat="1" x14ac:dyDescent="0.3">
      <c r="V3974" s="21"/>
      <c r="W3974" s="22"/>
      <c r="X3974" s="22"/>
      <c r="Y3974" s="22"/>
      <c r="Z3974" s="22"/>
      <c r="AA3974" s="22"/>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AY3974" s="10"/>
      <c r="AZ3974" s="10"/>
      <c r="BC3974" s="10"/>
      <c r="BD3974" s="10"/>
      <c r="BE3974" s="10"/>
      <c r="BF3974" s="10"/>
      <c r="BG3974" s="10"/>
      <c r="BH3974" s="10"/>
      <c r="BI3974" s="10"/>
      <c r="BL3974" s="10"/>
      <c r="BM3974" s="10"/>
      <c r="BN3974" s="10"/>
      <c r="BO3974" s="10"/>
      <c r="BP3974" s="10"/>
      <c r="BQ3974" s="10"/>
      <c r="BR3974" s="10"/>
      <c r="BU3974" s="66"/>
    </row>
    <row r="3975" spans="22:73" s="6" customFormat="1" x14ac:dyDescent="0.3">
      <c r="V3975" s="21"/>
      <c r="W3975" s="22"/>
      <c r="X3975" s="22"/>
      <c r="Y3975" s="22"/>
      <c r="Z3975" s="22"/>
      <c r="AA3975" s="22"/>
      <c r="AB3975" s="10"/>
      <c r="AC3975" s="10"/>
      <c r="AD3975" s="10"/>
      <c r="AE3975" s="10"/>
      <c r="AF3975" s="10"/>
      <c r="AG3975" s="10"/>
      <c r="AH3975" s="10"/>
      <c r="AI3975" s="10"/>
      <c r="AJ3975" s="10"/>
      <c r="AK3975" s="10"/>
      <c r="AL3975" s="10"/>
      <c r="AM3975" s="10"/>
      <c r="AN3975" s="10"/>
      <c r="AO3975" s="10"/>
      <c r="AP3975" s="10"/>
      <c r="AQ3975" s="10"/>
      <c r="AR3975" s="10"/>
      <c r="AS3975" s="10"/>
      <c r="AT3975" s="10"/>
      <c r="AU3975" s="10"/>
      <c r="AV3975" s="10"/>
      <c r="AW3975" s="10"/>
      <c r="AX3975" s="10"/>
      <c r="AY3975" s="10"/>
      <c r="AZ3975" s="10"/>
      <c r="BC3975" s="10"/>
      <c r="BD3975" s="10"/>
      <c r="BE3975" s="10"/>
      <c r="BF3975" s="10"/>
      <c r="BG3975" s="10"/>
      <c r="BH3975" s="10"/>
      <c r="BI3975" s="10"/>
      <c r="BL3975" s="10"/>
      <c r="BM3975" s="10"/>
      <c r="BN3975" s="10"/>
      <c r="BO3975" s="10"/>
      <c r="BP3975" s="10"/>
      <c r="BQ3975" s="10"/>
      <c r="BR3975" s="10"/>
      <c r="BU3975" s="66"/>
    </row>
    <row r="3976" spans="22:73" s="6" customFormat="1" x14ac:dyDescent="0.3">
      <c r="V3976" s="21"/>
      <c r="W3976" s="22"/>
      <c r="X3976" s="22"/>
      <c r="Y3976" s="22"/>
      <c r="Z3976" s="22"/>
      <c r="AA3976" s="22"/>
      <c r="AB3976" s="10"/>
      <c r="AC3976" s="10"/>
      <c r="AD3976" s="10"/>
      <c r="AE3976" s="10"/>
      <c r="AF3976" s="10"/>
      <c r="AG3976" s="10"/>
      <c r="AH3976" s="10"/>
      <c r="AI3976" s="10"/>
      <c r="AJ3976" s="10"/>
      <c r="AK3976" s="10"/>
      <c r="AL3976" s="10"/>
      <c r="AM3976" s="10"/>
      <c r="AN3976" s="10"/>
      <c r="AO3976" s="10"/>
      <c r="AP3976" s="10"/>
      <c r="AQ3976" s="10"/>
      <c r="AR3976" s="10"/>
      <c r="AS3976" s="10"/>
      <c r="AT3976" s="10"/>
      <c r="AU3976" s="10"/>
      <c r="AV3976" s="10"/>
      <c r="AW3976" s="10"/>
      <c r="AX3976" s="10"/>
      <c r="AY3976" s="10"/>
      <c r="AZ3976" s="10"/>
      <c r="BC3976" s="10"/>
      <c r="BD3976" s="10"/>
      <c r="BE3976" s="10"/>
      <c r="BF3976" s="10"/>
      <c r="BG3976" s="10"/>
      <c r="BH3976" s="10"/>
      <c r="BI3976" s="10"/>
      <c r="BL3976" s="10"/>
      <c r="BM3976" s="10"/>
      <c r="BN3976" s="10"/>
      <c r="BO3976" s="10"/>
      <c r="BP3976" s="10"/>
      <c r="BQ3976" s="10"/>
      <c r="BR3976" s="10"/>
      <c r="BU3976" s="66"/>
    </row>
    <row r="3977" spans="22:73" s="6" customFormat="1" x14ac:dyDescent="0.3">
      <c r="V3977" s="21"/>
      <c r="W3977" s="22"/>
      <c r="X3977" s="22"/>
      <c r="Y3977" s="22"/>
      <c r="Z3977" s="22"/>
      <c r="AA3977" s="22"/>
      <c r="AB3977" s="10"/>
      <c r="AC3977" s="10"/>
      <c r="AD3977" s="10"/>
      <c r="AE3977" s="10"/>
      <c r="AF3977" s="10"/>
      <c r="AG3977" s="10"/>
      <c r="AH3977" s="10"/>
      <c r="AI3977" s="10"/>
      <c r="AJ3977" s="10"/>
      <c r="AK3977" s="10"/>
      <c r="AL3977" s="10"/>
      <c r="AM3977" s="10"/>
      <c r="AN3977" s="10"/>
      <c r="AO3977" s="10"/>
      <c r="AP3977" s="10"/>
      <c r="AQ3977" s="10"/>
      <c r="AR3977" s="10"/>
      <c r="AS3977" s="10"/>
      <c r="AT3977" s="10"/>
      <c r="AU3977" s="10"/>
      <c r="AV3977" s="10"/>
      <c r="AW3977" s="10"/>
      <c r="AX3977" s="10"/>
      <c r="AY3977" s="10"/>
      <c r="AZ3977" s="10"/>
      <c r="BC3977" s="10"/>
      <c r="BD3977" s="10"/>
      <c r="BE3977" s="10"/>
      <c r="BF3977" s="10"/>
      <c r="BG3977" s="10"/>
      <c r="BH3977" s="10"/>
      <c r="BI3977" s="10"/>
      <c r="BL3977" s="10"/>
      <c r="BM3977" s="10"/>
      <c r="BN3977" s="10"/>
      <c r="BO3977" s="10"/>
      <c r="BP3977" s="10"/>
      <c r="BQ3977" s="10"/>
      <c r="BR3977" s="10"/>
      <c r="BU3977" s="66"/>
    </row>
    <row r="3978" spans="22:73" s="6" customFormat="1" x14ac:dyDescent="0.3">
      <c r="V3978" s="21"/>
      <c r="W3978" s="22"/>
      <c r="X3978" s="22"/>
      <c r="Y3978" s="22"/>
      <c r="Z3978" s="22"/>
      <c r="AA3978" s="22"/>
      <c r="AB3978" s="10"/>
      <c r="AC3978" s="10"/>
      <c r="AD3978" s="10"/>
      <c r="AE3978" s="10"/>
      <c r="AF3978" s="10"/>
      <c r="AG3978" s="10"/>
      <c r="AH3978" s="10"/>
      <c r="AI3978" s="10"/>
      <c r="AJ3978" s="10"/>
      <c r="AK3978" s="10"/>
      <c r="AL3978" s="10"/>
      <c r="AM3978" s="10"/>
      <c r="AN3978" s="10"/>
      <c r="AO3978" s="10"/>
      <c r="AP3978" s="10"/>
      <c r="AQ3978" s="10"/>
      <c r="AR3978" s="10"/>
      <c r="AS3978" s="10"/>
      <c r="AT3978" s="10"/>
      <c r="AU3978" s="10"/>
      <c r="AV3978" s="10"/>
      <c r="AW3978" s="10"/>
      <c r="AX3978" s="10"/>
      <c r="AY3978" s="10"/>
      <c r="AZ3978" s="10"/>
      <c r="BC3978" s="10"/>
      <c r="BD3978" s="10"/>
      <c r="BE3978" s="10"/>
      <c r="BF3978" s="10"/>
      <c r="BG3978" s="10"/>
      <c r="BH3978" s="10"/>
      <c r="BI3978" s="10"/>
      <c r="BL3978" s="10"/>
      <c r="BM3978" s="10"/>
      <c r="BN3978" s="10"/>
      <c r="BO3978" s="10"/>
      <c r="BP3978" s="10"/>
      <c r="BQ3978" s="10"/>
      <c r="BR3978" s="10"/>
      <c r="BU3978" s="66"/>
    </row>
    <row r="3979" spans="22:73" s="6" customFormat="1" x14ac:dyDescent="0.3">
      <c r="V3979" s="21"/>
      <c r="W3979" s="22"/>
      <c r="X3979" s="22"/>
      <c r="Y3979" s="22"/>
      <c r="Z3979" s="22"/>
      <c r="AA3979" s="22"/>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AY3979" s="10"/>
      <c r="AZ3979" s="10"/>
      <c r="BC3979" s="10"/>
      <c r="BD3979" s="10"/>
      <c r="BE3979" s="10"/>
      <c r="BF3979" s="10"/>
      <c r="BG3979" s="10"/>
      <c r="BH3979" s="10"/>
      <c r="BI3979" s="10"/>
      <c r="BL3979" s="10"/>
      <c r="BM3979" s="10"/>
      <c r="BN3979" s="10"/>
      <c r="BO3979" s="10"/>
      <c r="BP3979" s="10"/>
      <c r="BQ3979" s="10"/>
      <c r="BR3979" s="10"/>
      <c r="BU3979" s="66"/>
    </row>
    <row r="3980" spans="22:73" s="6" customFormat="1" x14ac:dyDescent="0.3">
      <c r="V3980" s="21"/>
      <c r="W3980" s="22"/>
      <c r="X3980" s="22"/>
      <c r="Y3980" s="22"/>
      <c r="Z3980" s="22"/>
      <c r="AA3980" s="22"/>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AY3980" s="10"/>
      <c r="AZ3980" s="10"/>
      <c r="BC3980" s="10"/>
      <c r="BD3980" s="10"/>
      <c r="BE3980" s="10"/>
      <c r="BF3980" s="10"/>
      <c r="BG3980" s="10"/>
      <c r="BH3980" s="10"/>
      <c r="BI3980" s="10"/>
      <c r="BL3980" s="10"/>
      <c r="BM3980" s="10"/>
      <c r="BN3980" s="10"/>
      <c r="BO3980" s="10"/>
      <c r="BP3980" s="10"/>
      <c r="BQ3980" s="10"/>
      <c r="BR3980" s="10"/>
      <c r="BU3980" s="66"/>
    </row>
    <row r="3981" spans="22:73" s="6" customFormat="1" x14ac:dyDescent="0.3">
      <c r="V3981" s="21"/>
      <c r="W3981" s="22"/>
      <c r="X3981" s="22"/>
      <c r="Y3981" s="22"/>
      <c r="Z3981" s="22"/>
      <c r="AA3981" s="22"/>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AY3981" s="10"/>
      <c r="AZ3981" s="10"/>
      <c r="BC3981" s="10"/>
      <c r="BD3981" s="10"/>
      <c r="BE3981" s="10"/>
      <c r="BF3981" s="10"/>
      <c r="BG3981" s="10"/>
      <c r="BH3981" s="10"/>
      <c r="BI3981" s="10"/>
      <c r="BL3981" s="10"/>
      <c r="BM3981" s="10"/>
      <c r="BN3981" s="10"/>
      <c r="BO3981" s="10"/>
      <c r="BP3981" s="10"/>
      <c r="BQ3981" s="10"/>
      <c r="BR3981" s="10"/>
      <c r="BU3981" s="66"/>
    </row>
    <row r="3982" spans="22:73" s="6" customFormat="1" x14ac:dyDescent="0.3">
      <c r="V3982" s="21"/>
      <c r="W3982" s="22"/>
      <c r="X3982" s="22"/>
      <c r="Y3982" s="22"/>
      <c r="Z3982" s="22"/>
      <c r="AA3982" s="22"/>
      <c r="AB3982" s="10"/>
      <c r="AC3982" s="10"/>
      <c r="AD3982" s="10"/>
      <c r="AE3982" s="10"/>
      <c r="AF3982" s="10"/>
      <c r="AG3982" s="10"/>
      <c r="AH3982" s="10"/>
      <c r="AI3982" s="10"/>
      <c r="AJ3982" s="10"/>
      <c r="AK3982" s="10"/>
      <c r="AL3982" s="10"/>
      <c r="AM3982" s="10"/>
      <c r="AN3982" s="10"/>
      <c r="AO3982" s="10"/>
      <c r="AP3982" s="10"/>
      <c r="AQ3982" s="10"/>
      <c r="AR3982" s="10"/>
      <c r="AS3982" s="10"/>
      <c r="AT3982" s="10"/>
      <c r="AU3982" s="10"/>
      <c r="AV3982" s="10"/>
      <c r="AW3982" s="10"/>
      <c r="AX3982" s="10"/>
      <c r="AY3982" s="10"/>
      <c r="AZ3982" s="10"/>
      <c r="BC3982" s="10"/>
      <c r="BD3982" s="10"/>
      <c r="BE3982" s="10"/>
      <c r="BF3982" s="10"/>
      <c r="BG3982" s="10"/>
      <c r="BH3982" s="10"/>
      <c r="BI3982" s="10"/>
      <c r="BL3982" s="10"/>
      <c r="BM3982" s="10"/>
      <c r="BN3982" s="10"/>
      <c r="BO3982" s="10"/>
      <c r="BP3982" s="10"/>
      <c r="BQ3982" s="10"/>
      <c r="BR3982" s="10"/>
      <c r="BU3982" s="66"/>
    </row>
    <row r="3983" spans="22:73" s="6" customFormat="1" x14ac:dyDescent="0.3">
      <c r="V3983" s="21"/>
      <c r="W3983" s="22"/>
      <c r="X3983" s="22"/>
      <c r="Y3983" s="22"/>
      <c r="Z3983" s="22"/>
      <c r="AA3983" s="22"/>
      <c r="AB3983" s="10"/>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AY3983" s="10"/>
      <c r="AZ3983" s="10"/>
      <c r="BC3983" s="10"/>
      <c r="BD3983" s="10"/>
      <c r="BE3983" s="10"/>
      <c r="BF3983" s="10"/>
      <c r="BG3983" s="10"/>
      <c r="BH3983" s="10"/>
      <c r="BI3983" s="10"/>
      <c r="BL3983" s="10"/>
      <c r="BM3983" s="10"/>
      <c r="BN3983" s="10"/>
      <c r="BO3983" s="10"/>
      <c r="BP3983" s="10"/>
      <c r="BQ3983" s="10"/>
      <c r="BR3983" s="10"/>
      <c r="BU3983" s="66"/>
    </row>
    <row r="3984" spans="22:73" s="6" customFormat="1" x14ac:dyDescent="0.3">
      <c r="V3984" s="21"/>
      <c r="W3984" s="22"/>
      <c r="X3984" s="22"/>
      <c r="Y3984" s="22"/>
      <c r="Z3984" s="22"/>
      <c r="AA3984" s="22"/>
      <c r="AB3984" s="10"/>
      <c r="AC3984" s="10"/>
      <c r="AD3984" s="10"/>
      <c r="AE3984" s="10"/>
      <c r="AF3984" s="10"/>
      <c r="AG3984" s="10"/>
      <c r="AH3984" s="10"/>
      <c r="AI3984" s="10"/>
      <c r="AJ3984" s="10"/>
      <c r="AK3984" s="10"/>
      <c r="AL3984" s="10"/>
      <c r="AM3984" s="10"/>
      <c r="AN3984" s="10"/>
      <c r="AO3984" s="10"/>
      <c r="AP3984" s="10"/>
      <c r="AQ3984" s="10"/>
      <c r="AR3984" s="10"/>
      <c r="AS3984" s="10"/>
      <c r="AT3984" s="10"/>
      <c r="AU3984" s="10"/>
      <c r="AV3984" s="10"/>
      <c r="AW3984" s="10"/>
      <c r="AX3984" s="10"/>
      <c r="AY3984" s="10"/>
      <c r="AZ3984" s="10"/>
      <c r="BC3984" s="10"/>
      <c r="BD3984" s="10"/>
      <c r="BE3984" s="10"/>
      <c r="BF3984" s="10"/>
      <c r="BG3984" s="10"/>
      <c r="BH3984" s="10"/>
      <c r="BI3984" s="10"/>
      <c r="BL3984" s="10"/>
      <c r="BM3984" s="10"/>
      <c r="BN3984" s="10"/>
      <c r="BO3984" s="10"/>
      <c r="BP3984" s="10"/>
      <c r="BQ3984" s="10"/>
      <c r="BR3984" s="10"/>
      <c r="BU3984" s="66"/>
    </row>
    <row r="3985" spans="22:73" s="6" customFormat="1" x14ac:dyDescent="0.3">
      <c r="V3985" s="21"/>
      <c r="W3985" s="22"/>
      <c r="X3985" s="22"/>
      <c r="Y3985" s="22"/>
      <c r="Z3985" s="22"/>
      <c r="AA3985" s="22"/>
      <c r="AB3985" s="10"/>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AY3985" s="10"/>
      <c r="AZ3985" s="10"/>
      <c r="BC3985" s="10"/>
      <c r="BD3985" s="10"/>
      <c r="BE3985" s="10"/>
      <c r="BF3985" s="10"/>
      <c r="BG3985" s="10"/>
      <c r="BH3985" s="10"/>
      <c r="BI3985" s="10"/>
      <c r="BL3985" s="10"/>
      <c r="BM3985" s="10"/>
      <c r="BN3985" s="10"/>
      <c r="BO3985" s="10"/>
      <c r="BP3985" s="10"/>
      <c r="BQ3985" s="10"/>
      <c r="BR3985" s="10"/>
      <c r="BU3985" s="66"/>
    </row>
    <row r="3986" spans="22:73" s="6" customFormat="1" x14ac:dyDescent="0.3">
      <c r="V3986" s="21"/>
      <c r="W3986" s="22"/>
      <c r="X3986" s="22"/>
      <c r="Y3986" s="22"/>
      <c r="Z3986" s="22"/>
      <c r="AA3986" s="22"/>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AY3986" s="10"/>
      <c r="AZ3986" s="10"/>
      <c r="BC3986" s="10"/>
      <c r="BD3986" s="10"/>
      <c r="BE3986" s="10"/>
      <c r="BF3986" s="10"/>
      <c r="BG3986" s="10"/>
      <c r="BH3986" s="10"/>
      <c r="BI3986" s="10"/>
      <c r="BL3986" s="10"/>
      <c r="BM3986" s="10"/>
      <c r="BN3986" s="10"/>
      <c r="BO3986" s="10"/>
      <c r="BP3986" s="10"/>
      <c r="BQ3986" s="10"/>
      <c r="BR3986" s="10"/>
      <c r="BU3986" s="66"/>
    </row>
    <row r="3987" spans="22:73" s="6" customFormat="1" x14ac:dyDescent="0.3">
      <c r="V3987" s="21"/>
      <c r="W3987" s="22"/>
      <c r="X3987" s="22"/>
      <c r="Y3987" s="22"/>
      <c r="Z3987" s="22"/>
      <c r="AA3987" s="22"/>
      <c r="AB3987" s="10"/>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AY3987" s="10"/>
      <c r="AZ3987" s="10"/>
      <c r="BC3987" s="10"/>
      <c r="BD3987" s="10"/>
      <c r="BE3987" s="10"/>
      <c r="BF3987" s="10"/>
      <c r="BG3987" s="10"/>
      <c r="BH3987" s="10"/>
      <c r="BI3987" s="10"/>
      <c r="BL3987" s="10"/>
      <c r="BM3987" s="10"/>
      <c r="BN3987" s="10"/>
      <c r="BO3987" s="10"/>
      <c r="BP3987" s="10"/>
      <c r="BQ3987" s="10"/>
      <c r="BR3987" s="10"/>
      <c r="BU3987" s="66"/>
    </row>
    <row r="3988" spans="22:73" s="6" customFormat="1" x14ac:dyDescent="0.3">
      <c r="V3988" s="21"/>
      <c r="W3988" s="22"/>
      <c r="X3988" s="22"/>
      <c r="Y3988" s="22"/>
      <c r="Z3988" s="22"/>
      <c r="AA3988" s="22"/>
      <c r="AB3988" s="10"/>
      <c r="AC3988" s="10"/>
      <c r="AD3988" s="10"/>
      <c r="AE3988" s="10"/>
      <c r="AF3988" s="10"/>
      <c r="AG3988" s="10"/>
      <c r="AH3988" s="10"/>
      <c r="AI3988" s="10"/>
      <c r="AJ3988" s="10"/>
      <c r="AK3988" s="10"/>
      <c r="AL3988" s="10"/>
      <c r="AM3988" s="10"/>
      <c r="AN3988" s="10"/>
      <c r="AO3988" s="10"/>
      <c r="AP3988" s="10"/>
      <c r="AQ3988" s="10"/>
      <c r="AR3988" s="10"/>
      <c r="AS3988" s="10"/>
      <c r="AT3988" s="10"/>
      <c r="AU3988" s="10"/>
      <c r="AV3988" s="10"/>
      <c r="AW3988" s="10"/>
      <c r="AX3988" s="10"/>
      <c r="AY3988" s="10"/>
      <c r="AZ3988" s="10"/>
      <c r="BC3988" s="10"/>
      <c r="BD3988" s="10"/>
      <c r="BE3988" s="10"/>
      <c r="BF3988" s="10"/>
      <c r="BG3988" s="10"/>
      <c r="BH3988" s="10"/>
      <c r="BI3988" s="10"/>
      <c r="BL3988" s="10"/>
      <c r="BM3988" s="10"/>
      <c r="BN3988" s="10"/>
      <c r="BO3988" s="10"/>
      <c r="BP3988" s="10"/>
      <c r="BQ3988" s="10"/>
      <c r="BR3988" s="10"/>
      <c r="BU3988" s="66"/>
    </row>
    <row r="3989" spans="22:73" s="6" customFormat="1" x14ac:dyDescent="0.3">
      <c r="V3989" s="21"/>
      <c r="W3989" s="22"/>
      <c r="X3989" s="22"/>
      <c r="Y3989" s="22"/>
      <c r="Z3989" s="22"/>
      <c r="AA3989" s="22"/>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AY3989" s="10"/>
      <c r="AZ3989" s="10"/>
      <c r="BC3989" s="10"/>
      <c r="BD3989" s="10"/>
      <c r="BE3989" s="10"/>
      <c r="BF3989" s="10"/>
      <c r="BG3989" s="10"/>
      <c r="BH3989" s="10"/>
      <c r="BI3989" s="10"/>
      <c r="BL3989" s="10"/>
      <c r="BM3989" s="10"/>
      <c r="BN3989" s="10"/>
      <c r="BO3989" s="10"/>
      <c r="BP3989" s="10"/>
      <c r="BQ3989" s="10"/>
      <c r="BR3989" s="10"/>
      <c r="BU3989" s="66"/>
    </row>
    <row r="3990" spans="22:73" s="6" customFormat="1" x14ac:dyDescent="0.3">
      <c r="V3990" s="21"/>
      <c r="W3990" s="22"/>
      <c r="X3990" s="22"/>
      <c r="Y3990" s="22"/>
      <c r="Z3990" s="22"/>
      <c r="AA3990" s="22"/>
      <c r="AB3990" s="10"/>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10"/>
      <c r="AY3990" s="10"/>
      <c r="AZ3990" s="10"/>
      <c r="BC3990" s="10"/>
      <c r="BD3990" s="10"/>
      <c r="BE3990" s="10"/>
      <c r="BF3990" s="10"/>
      <c r="BG3990" s="10"/>
      <c r="BH3990" s="10"/>
      <c r="BI3990" s="10"/>
      <c r="BL3990" s="10"/>
      <c r="BM3990" s="10"/>
      <c r="BN3990" s="10"/>
      <c r="BO3990" s="10"/>
      <c r="BP3990" s="10"/>
      <c r="BQ3990" s="10"/>
      <c r="BR3990" s="10"/>
      <c r="BU3990" s="66"/>
    </row>
    <row r="3991" spans="22:73" s="6" customFormat="1" x14ac:dyDescent="0.3">
      <c r="V3991" s="21"/>
      <c r="W3991" s="22"/>
      <c r="X3991" s="22"/>
      <c r="Y3991" s="22"/>
      <c r="Z3991" s="22"/>
      <c r="AA3991" s="22"/>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c r="AY3991" s="10"/>
      <c r="AZ3991" s="10"/>
      <c r="BC3991" s="10"/>
      <c r="BD3991" s="10"/>
      <c r="BE3991" s="10"/>
      <c r="BF3991" s="10"/>
      <c r="BG3991" s="10"/>
      <c r="BH3991" s="10"/>
      <c r="BI3991" s="10"/>
      <c r="BL3991" s="10"/>
      <c r="BM3991" s="10"/>
      <c r="BN3991" s="10"/>
      <c r="BO3991" s="10"/>
      <c r="BP3991" s="10"/>
      <c r="BQ3991" s="10"/>
      <c r="BR3991" s="10"/>
      <c r="BU3991" s="66"/>
    </row>
    <row r="3992" spans="22:73" s="6" customFormat="1" x14ac:dyDescent="0.3">
      <c r="V3992" s="21"/>
      <c r="W3992" s="22"/>
      <c r="X3992" s="22"/>
      <c r="Y3992" s="22"/>
      <c r="Z3992" s="22"/>
      <c r="AA3992" s="22"/>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c r="AY3992" s="10"/>
      <c r="AZ3992" s="10"/>
      <c r="BC3992" s="10"/>
      <c r="BD3992" s="10"/>
      <c r="BE3992" s="10"/>
      <c r="BF3992" s="10"/>
      <c r="BG3992" s="10"/>
      <c r="BH3992" s="10"/>
      <c r="BI3992" s="10"/>
      <c r="BL3992" s="10"/>
      <c r="BM3992" s="10"/>
      <c r="BN3992" s="10"/>
      <c r="BO3992" s="10"/>
      <c r="BP3992" s="10"/>
      <c r="BQ3992" s="10"/>
      <c r="BR3992" s="10"/>
      <c r="BU3992" s="66"/>
    </row>
    <row r="3993" spans="22:73" s="6" customFormat="1" x14ac:dyDescent="0.3">
      <c r="V3993" s="21"/>
      <c r="W3993" s="22"/>
      <c r="X3993" s="22"/>
      <c r="Y3993" s="22"/>
      <c r="Z3993" s="22"/>
      <c r="AA3993" s="22"/>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c r="AY3993" s="10"/>
      <c r="AZ3993" s="10"/>
      <c r="BC3993" s="10"/>
      <c r="BD3993" s="10"/>
      <c r="BE3993" s="10"/>
      <c r="BF3993" s="10"/>
      <c r="BG3993" s="10"/>
      <c r="BH3993" s="10"/>
      <c r="BI3993" s="10"/>
      <c r="BL3993" s="10"/>
      <c r="BM3993" s="10"/>
      <c r="BN3993" s="10"/>
      <c r="BO3993" s="10"/>
      <c r="BP3993" s="10"/>
      <c r="BQ3993" s="10"/>
      <c r="BR3993" s="10"/>
      <c r="BU3993" s="66"/>
    </row>
    <row r="3994" spans="22:73" s="6" customFormat="1" x14ac:dyDescent="0.3">
      <c r="V3994" s="21"/>
      <c r="W3994" s="22"/>
      <c r="X3994" s="22"/>
      <c r="Y3994" s="22"/>
      <c r="Z3994" s="22"/>
      <c r="AA3994" s="22"/>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AY3994" s="10"/>
      <c r="AZ3994" s="10"/>
      <c r="BC3994" s="10"/>
      <c r="BD3994" s="10"/>
      <c r="BE3994" s="10"/>
      <c r="BF3994" s="10"/>
      <c r="BG3994" s="10"/>
      <c r="BH3994" s="10"/>
      <c r="BI3994" s="10"/>
      <c r="BL3994" s="10"/>
      <c r="BM3994" s="10"/>
      <c r="BN3994" s="10"/>
      <c r="BO3994" s="10"/>
      <c r="BP3994" s="10"/>
      <c r="BQ3994" s="10"/>
      <c r="BR3994" s="10"/>
      <c r="BU3994" s="66"/>
    </row>
    <row r="3995" spans="22:73" s="6" customFormat="1" x14ac:dyDescent="0.3">
      <c r="V3995" s="21"/>
      <c r="W3995" s="22"/>
      <c r="X3995" s="22"/>
      <c r="Y3995" s="22"/>
      <c r="Z3995" s="22"/>
      <c r="AA3995" s="22"/>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AY3995" s="10"/>
      <c r="AZ3995" s="10"/>
      <c r="BC3995" s="10"/>
      <c r="BD3995" s="10"/>
      <c r="BE3995" s="10"/>
      <c r="BF3995" s="10"/>
      <c r="BG3995" s="10"/>
      <c r="BH3995" s="10"/>
      <c r="BI3995" s="10"/>
      <c r="BL3995" s="10"/>
      <c r="BM3995" s="10"/>
      <c r="BN3995" s="10"/>
      <c r="BO3995" s="10"/>
      <c r="BP3995" s="10"/>
      <c r="BQ3995" s="10"/>
      <c r="BR3995" s="10"/>
      <c r="BU3995" s="66"/>
    </row>
    <row r="3996" spans="22:73" s="6" customFormat="1" x14ac:dyDescent="0.3">
      <c r="V3996" s="21"/>
      <c r="W3996" s="22"/>
      <c r="X3996" s="22"/>
      <c r="Y3996" s="22"/>
      <c r="Z3996" s="22"/>
      <c r="AA3996" s="22"/>
      <c r="AB3996" s="10"/>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AY3996" s="10"/>
      <c r="AZ3996" s="10"/>
      <c r="BC3996" s="10"/>
      <c r="BD3996" s="10"/>
      <c r="BE3996" s="10"/>
      <c r="BF3996" s="10"/>
      <c r="BG3996" s="10"/>
      <c r="BH3996" s="10"/>
      <c r="BI3996" s="10"/>
      <c r="BL3996" s="10"/>
      <c r="BM3996" s="10"/>
      <c r="BN3996" s="10"/>
      <c r="BO3996" s="10"/>
      <c r="BP3996" s="10"/>
      <c r="BQ3996" s="10"/>
      <c r="BR3996" s="10"/>
      <c r="BU3996" s="66"/>
    </row>
    <row r="3997" spans="22:73" s="6" customFormat="1" x14ac:dyDescent="0.3">
      <c r="V3997" s="21"/>
      <c r="W3997" s="22"/>
      <c r="X3997" s="22"/>
      <c r="Y3997" s="22"/>
      <c r="Z3997" s="22"/>
      <c r="AA3997" s="22"/>
      <c r="AB3997" s="10"/>
      <c r="AC3997" s="10"/>
      <c r="AD3997" s="10"/>
      <c r="AE3997" s="10"/>
      <c r="AF3997" s="10"/>
      <c r="AG3997" s="10"/>
      <c r="AH3997" s="10"/>
      <c r="AI3997" s="10"/>
      <c r="AJ3997" s="10"/>
      <c r="AK3997" s="10"/>
      <c r="AL3997" s="10"/>
      <c r="AM3997" s="10"/>
      <c r="AN3997" s="10"/>
      <c r="AO3997" s="10"/>
      <c r="AP3997" s="10"/>
      <c r="AQ3997" s="10"/>
      <c r="AR3997" s="10"/>
      <c r="AS3997" s="10"/>
      <c r="AT3997" s="10"/>
      <c r="AU3997" s="10"/>
      <c r="AV3997" s="10"/>
      <c r="AW3997" s="10"/>
      <c r="AX3997" s="10"/>
      <c r="AY3997" s="10"/>
      <c r="AZ3997" s="10"/>
      <c r="BC3997" s="10"/>
      <c r="BD3997" s="10"/>
      <c r="BE3997" s="10"/>
      <c r="BF3997" s="10"/>
      <c r="BG3997" s="10"/>
      <c r="BH3997" s="10"/>
      <c r="BI3997" s="10"/>
      <c r="BL3997" s="10"/>
      <c r="BM3997" s="10"/>
      <c r="BN3997" s="10"/>
      <c r="BO3997" s="10"/>
      <c r="BP3997" s="10"/>
      <c r="BQ3997" s="10"/>
      <c r="BR3997" s="10"/>
      <c r="BU3997" s="66"/>
    </row>
    <row r="3998" spans="22:73" s="6" customFormat="1" x14ac:dyDescent="0.3">
      <c r="V3998" s="21"/>
      <c r="W3998" s="22"/>
      <c r="X3998" s="22"/>
      <c r="Y3998" s="22"/>
      <c r="Z3998" s="22"/>
      <c r="AA3998" s="22"/>
      <c r="AB3998" s="10"/>
      <c r="AC3998" s="10"/>
      <c r="AD3998" s="10"/>
      <c r="AE3998" s="10"/>
      <c r="AF3998" s="10"/>
      <c r="AG3998" s="10"/>
      <c r="AH3998" s="10"/>
      <c r="AI3998" s="10"/>
      <c r="AJ3998" s="10"/>
      <c r="AK3998" s="10"/>
      <c r="AL3998" s="10"/>
      <c r="AM3998" s="10"/>
      <c r="AN3998" s="10"/>
      <c r="AO3998" s="10"/>
      <c r="AP3998" s="10"/>
      <c r="AQ3998" s="10"/>
      <c r="AR3998" s="10"/>
      <c r="AS3998" s="10"/>
      <c r="AT3998" s="10"/>
      <c r="AU3998" s="10"/>
      <c r="AV3998" s="10"/>
      <c r="AW3998" s="10"/>
      <c r="AX3998" s="10"/>
      <c r="AY3998" s="10"/>
      <c r="AZ3998" s="10"/>
      <c r="BC3998" s="10"/>
      <c r="BD3998" s="10"/>
      <c r="BE3998" s="10"/>
      <c r="BF3998" s="10"/>
      <c r="BG3998" s="10"/>
      <c r="BH3998" s="10"/>
      <c r="BI3998" s="10"/>
      <c r="BL3998" s="10"/>
      <c r="BM3998" s="10"/>
      <c r="BN3998" s="10"/>
      <c r="BO3998" s="10"/>
      <c r="BP3998" s="10"/>
      <c r="BQ3998" s="10"/>
      <c r="BR3998" s="10"/>
      <c r="BU3998" s="66"/>
    </row>
    <row r="3999" spans="22:73" s="6" customFormat="1" x14ac:dyDescent="0.3">
      <c r="V3999" s="21"/>
      <c r="W3999" s="22"/>
      <c r="X3999" s="22"/>
      <c r="Y3999" s="22"/>
      <c r="Z3999" s="22"/>
      <c r="AA3999" s="22"/>
      <c r="AB3999" s="10"/>
      <c r="AC3999" s="10"/>
      <c r="AD3999" s="10"/>
      <c r="AE3999" s="10"/>
      <c r="AF3999" s="10"/>
      <c r="AG3999" s="10"/>
      <c r="AH3999" s="10"/>
      <c r="AI3999" s="10"/>
      <c r="AJ3999" s="10"/>
      <c r="AK3999" s="10"/>
      <c r="AL3999" s="10"/>
      <c r="AM3999" s="10"/>
      <c r="AN3999" s="10"/>
      <c r="AO3999" s="10"/>
      <c r="AP3999" s="10"/>
      <c r="AQ3999" s="10"/>
      <c r="AR3999" s="10"/>
      <c r="AS3999" s="10"/>
      <c r="AT3999" s="10"/>
      <c r="AU3999" s="10"/>
      <c r="AV3999" s="10"/>
      <c r="AW3999" s="10"/>
      <c r="AX3999" s="10"/>
      <c r="AY3999" s="10"/>
      <c r="AZ3999" s="10"/>
      <c r="BC3999" s="10"/>
      <c r="BD3999" s="10"/>
      <c r="BE3999" s="10"/>
      <c r="BF3999" s="10"/>
      <c r="BG3999" s="10"/>
      <c r="BH3999" s="10"/>
      <c r="BI3999" s="10"/>
      <c r="BL3999" s="10"/>
      <c r="BM3999" s="10"/>
      <c r="BN3999" s="10"/>
      <c r="BO3999" s="10"/>
      <c r="BP3999" s="10"/>
      <c r="BQ3999" s="10"/>
      <c r="BR3999" s="10"/>
      <c r="BU3999" s="66"/>
    </row>
    <row r="4000" spans="22:73" s="6" customFormat="1" x14ac:dyDescent="0.3">
      <c r="V4000" s="21"/>
      <c r="W4000" s="22"/>
      <c r="X4000" s="22"/>
      <c r="Y4000" s="22"/>
      <c r="Z4000" s="22"/>
      <c r="AA4000" s="22"/>
      <c r="AB4000" s="10"/>
      <c r="AC4000" s="10"/>
      <c r="AD4000" s="10"/>
      <c r="AE4000" s="10"/>
      <c r="AF4000" s="10"/>
      <c r="AG4000" s="10"/>
      <c r="AH4000" s="10"/>
      <c r="AI4000" s="10"/>
      <c r="AJ4000" s="10"/>
      <c r="AK4000" s="10"/>
      <c r="AL4000" s="10"/>
      <c r="AM4000" s="10"/>
      <c r="AN4000" s="10"/>
      <c r="AO4000" s="10"/>
      <c r="AP4000" s="10"/>
      <c r="AQ4000" s="10"/>
      <c r="AR4000" s="10"/>
      <c r="AS4000" s="10"/>
      <c r="AT4000" s="10"/>
      <c r="AU4000" s="10"/>
      <c r="AV4000" s="10"/>
      <c r="AW4000" s="10"/>
      <c r="AX4000" s="10"/>
      <c r="AY4000" s="10"/>
      <c r="AZ4000" s="10"/>
      <c r="BC4000" s="10"/>
      <c r="BD4000" s="10"/>
      <c r="BE4000" s="10"/>
      <c r="BF4000" s="10"/>
      <c r="BG4000" s="10"/>
      <c r="BH4000" s="10"/>
      <c r="BI4000" s="10"/>
      <c r="BL4000" s="10"/>
      <c r="BM4000" s="10"/>
      <c r="BN4000" s="10"/>
      <c r="BO4000" s="10"/>
      <c r="BP4000" s="10"/>
      <c r="BQ4000" s="10"/>
      <c r="BR4000" s="10"/>
      <c r="BU4000" s="66"/>
    </row>
    <row r="4001" spans="22:73" s="6" customFormat="1" x14ac:dyDescent="0.3">
      <c r="V4001" s="21"/>
      <c r="W4001" s="22"/>
      <c r="X4001" s="22"/>
      <c r="Y4001" s="22"/>
      <c r="Z4001" s="22"/>
      <c r="AA4001" s="22"/>
      <c r="AB4001" s="10"/>
      <c r="AC4001" s="10"/>
      <c r="AD4001" s="10"/>
      <c r="AE4001" s="10"/>
      <c r="AF4001" s="10"/>
      <c r="AG4001" s="10"/>
      <c r="AH4001" s="10"/>
      <c r="AI4001" s="10"/>
      <c r="AJ4001" s="10"/>
      <c r="AK4001" s="10"/>
      <c r="AL4001" s="10"/>
      <c r="AM4001" s="10"/>
      <c r="AN4001" s="10"/>
      <c r="AO4001" s="10"/>
      <c r="AP4001" s="10"/>
      <c r="AQ4001" s="10"/>
      <c r="AR4001" s="10"/>
      <c r="AS4001" s="10"/>
      <c r="AT4001" s="10"/>
      <c r="AU4001" s="10"/>
      <c r="AV4001" s="10"/>
      <c r="AW4001" s="10"/>
      <c r="AX4001" s="10"/>
      <c r="AY4001" s="10"/>
      <c r="AZ4001" s="10"/>
      <c r="BC4001" s="10"/>
      <c r="BD4001" s="10"/>
      <c r="BE4001" s="10"/>
      <c r="BF4001" s="10"/>
      <c r="BG4001" s="10"/>
      <c r="BH4001" s="10"/>
      <c r="BI4001" s="10"/>
      <c r="BL4001" s="10"/>
      <c r="BM4001" s="10"/>
      <c r="BN4001" s="10"/>
      <c r="BO4001" s="10"/>
      <c r="BP4001" s="10"/>
      <c r="BQ4001" s="10"/>
      <c r="BR4001" s="10"/>
      <c r="BU4001" s="66"/>
    </row>
    <row r="4002" spans="22:73" s="6" customFormat="1" x14ac:dyDescent="0.3">
      <c r="V4002" s="21"/>
      <c r="W4002" s="22"/>
      <c r="X4002" s="22"/>
      <c r="Y4002" s="22"/>
      <c r="Z4002" s="22"/>
      <c r="AA4002" s="22"/>
      <c r="AB4002" s="10"/>
      <c r="AC4002" s="10"/>
      <c r="AD4002" s="10"/>
      <c r="AE4002" s="10"/>
      <c r="AF4002" s="10"/>
      <c r="AG4002" s="10"/>
      <c r="AH4002" s="10"/>
      <c r="AI4002" s="10"/>
      <c r="AJ4002" s="10"/>
      <c r="AK4002" s="10"/>
      <c r="AL4002" s="10"/>
      <c r="AM4002" s="10"/>
      <c r="AN4002" s="10"/>
      <c r="AO4002" s="10"/>
      <c r="AP4002" s="10"/>
      <c r="AQ4002" s="10"/>
      <c r="AR4002" s="10"/>
      <c r="AS4002" s="10"/>
      <c r="AT4002" s="10"/>
      <c r="AU4002" s="10"/>
      <c r="AV4002" s="10"/>
      <c r="AW4002" s="10"/>
      <c r="AX4002" s="10"/>
      <c r="AY4002" s="10"/>
      <c r="AZ4002" s="10"/>
      <c r="BC4002" s="10"/>
      <c r="BD4002" s="10"/>
      <c r="BE4002" s="10"/>
      <c r="BF4002" s="10"/>
      <c r="BG4002" s="10"/>
      <c r="BH4002" s="10"/>
      <c r="BI4002" s="10"/>
      <c r="BL4002" s="10"/>
      <c r="BM4002" s="10"/>
      <c r="BN4002" s="10"/>
      <c r="BO4002" s="10"/>
      <c r="BP4002" s="10"/>
      <c r="BQ4002" s="10"/>
      <c r="BR4002" s="10"/>
      <c r="BU4002" s="66"/>
    </row>
    <row r="4003" spans="22:73" s="6" customFormat="1" x14ac:dyDescent="0.3">
      <c r="V4003" s="21"/>
      <c r="W4003" s="22"/>
      <c r="X4003" s="22"/>
      <c r="Y4003" s="22"/>
      <c r="Z4003" s="22"/>
      <c r="AA4003" s="22"/>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AY4003" s="10"/>
      <c r="AZ4003" s="10"/>
      <c r="BC4003" s="10"/>
      <c r="BD4003" s="10"/>
      <c r="BE4003" s="10"/>
      <c r="BF4003" s="10"/>
      <c r="BG4003" s="10"/>
      <c r="BH4003" s="10"/>
      <c r="BI4003" s="10"/>
      <c r="BL4003" s="10"/>
      <c r="BM4003" s="10"/>
      <c r="BN4003" s="10"/>
      <c r="BO4003" s="10"/>
      <c r="BP4003" s="10"/>
      <c r="BQ4003" s="10"/>
      <c r="BR4003" s="10"/>
      <c r="BU4003" s="66"/>
    </row>
    <row r="4004" spans="22:73" s="6" customFormat="1" x14ac:dyDescent="0.3">
      <c r="V4004" s="21"/>
      <c r="W4004" s="22"/>
      <c r="X4004" s="22"/>
      <c r="Y4004" s="22"/>
      <c r="Z4004" s="22"/>
      <c r="AA4004" s="22"/>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AY4004" s="10"/>
      <c r="AZ4004" s="10"/>
      <c r="BC4004" s="10"/>
      <c r="BD4004" s="10"/>
      <c r="BE4004" s="10"/>
      <c r="BF4004" s="10"/>
      <c r="BG4004" s="10"/>
      <c r="BH4004" s="10"/>
      <c r="BI4004" s="10"/>
      <c r="BL4004" s="10"/>
      <c r="BM4004" s="10"/>
      <c r="BN4004" s="10"/>
      <c r="BO4004" s="10"/>
      <c r="BP4004" s="10"/>
      <c r="BQ4004" s="10"/>
      <c r="BR4004" s="10"/>
      <c r="BU4004" s="66"/>
    </row>
    <row r="4005" spans="22:73" s="6" customFormat="1" x14ac:dyDescent="0.3">
      <c r="V4005" s="21"/>
      <c r="W4005" s="22"/>
      <c r="X4005" s="22"/>
      <c r="Y4005" s="22"/>
      <c r="Z4005" s="22"/>
      <c r="AA4005" s="22"/>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AY4005" s="10"/>
      <c r="AZ4005" s="10"/>
      <c r="BC4005" s="10"/>
      <c r="BD4005" s="10"/>
      <c r="BE4005" s="10"/>
      <c r="BF4005" s="10"/>
      <c r="BG4005" s="10"/>
      <c r="BH4005" s="10"/>
      <c r="BI4005" s="10"/>
      <c r="BL4005" s="10"/>
      <c r="BM4005" s="10"/>
      <c r="BN4005" s="10"/>
      <c r="BO4005" s="10"/>
      <c r="BP4005" s="10"/>
      <c r="BQ4005" s="10"/>
      <c r="BR4005" s="10"/>
      <c r="BU4005" s="66"/>
    </row>
    <row r="4006" spans="22:73" s="6" customFormat="1" x14ac:dyDescent="0.3">
      <c r="V4006" s="21"/>
      <c r="W4006" s="22"/>
      <c r="X4006" s="22"/>
      <c r="Y4006" s="22"/>
      <c r="Z4006" s="22"/>
      <c r="AA4006" s="22"/>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AY4006" s="10"/>
      <c r="AZ4006" s="10"/>
      <c r="BC4006" s="10"/>
      <c r="BD4006" s="10"/>
      <c r="BE4006" s="10"/>
      <c r="BF4006" s="10"/>
      <c r="BG4006" s="10"/>
      <c r="BH4006" s="10"/>
      <c r="BI4006" s="10"/>
      <c r="BL4006" s="10"/>
      <c r="BM4006" s="10"/>
      <c r="BN4006" s="10"/>
      <c r="BO4006" s="10"/>
      <c r="BP4006" s="10"/>
      <c r="BQ4006" s="10"/>
      <c r="BR4006" s="10"/>
      <c r="BU4006" s="66"/>
    </row>
    <row r="4007" spans="22:73" s="6" customFormat="1" x14ac:dyDescent="0.3">
      <c r="V4007" s="21"/>
      <c r="W4007" s="22"/>
      <c r="X4007" s="22"/>
      <c r="Y4007" s="22"/>
      <c r="Z4007" s="22"/>
      <c r="AA4007" s="22"/>
      <c r="AB4007" s="10"/>
      <c r="AC4007" s="10"/>
      <c r="AD4007" s="10"/>
      <c r="AE4007" s="10"/>
      <c r="AF4007" s="10"/>
      <c r="AG4007" s="10"/>
      <c r="AH4007" s="10"/>
      <c r="AI4007" s="10"/>
      <c r="AJ4007" s="10"/>
      <c r="AK4007" s="10"/>
      <c r="AL4007" s="10"/>
      <c r="AM4007" s="10"/>
      <c r="AN4007" s="10"/>
      <c r="AO4007" s="10"/>
      <c r="AP4007" s="10"/>
      <c r="AQ4007" s="10"/>
      <c r="AR4007" s="10"/>
      <c r="AS4007" s="10"/>
      <c r="AT4007" s="10"/>
      <c r="AU4007" s="10"/>
      <c r="AV4007" s="10"/>
      <c r="AW4007" s="10"/>
      <c r="AX4007" s="10"/>
      <c r="AY4007" s="10"/>
      <c r="AZ4007" s="10"/>
      <c r="BC4007" s="10"/>
      <c r="BD4007" s="10"/>
      <c r="BE4007" s="10"/>
      <c r="BF4007" s="10"/>
      <c r="BG4007" s="10"/>
      <c r="BH4007" s="10"/>
      <c r="BI4007" s="10"/>
      <c r="BL4007" s="10"/>
      <c r="BM4007" s="10"/>
      <c r="BN4007" s="10"/>
      <c r="BO4007" s="10"/>
      <c r="BP4007" s="10"/>
      <c r="BQ4007" s="10"/>
      <c r="BR4007" s="10"/>
      <c r="BU4007" s="66"/>
    </row>
    <row r="4008" spans="22:73" s="6" customFormat="1" x14ac:dyDescent="0.3">
      <c r="V4008" s="21"/>
      <c r="W4008" s="22"/>
      <c r="X4008" s="22"/>
      <c r="Y4008" s="22"/>
      <c r="Z4008" s="22"/>
      <c r="AA4008" s="22"/>
      <c r="AB4008" s="10"/>
      <c r="AC4008" s="10"/>
      <c r="AD4008" s="10"/>
      <c r="AE4008" s="10"/>
      <c r="AF4008" s="10"/>
      <c r="AG4008" s="10"/>
      <c r="AH4008" s="10"/>
      <c r="AI4008" s="10"/>
      <c r="AJ4008" s="10"/>
      <c r="AK4008" s="10"/>
      <c r="AL4008" s="10"/>
      <c r="AM4008" s="10"/>
      <c r="AN4008" s="10"/>
      <c r="AO4008" s="10"/>
      <c r="AP4008" s="10"/>
      <c r="AQ4008" s="10"/>
      <c r="AR4008" s="10"/>
      <c r="AS4008" s="10"/>
      <c r="AT4008" s="10"/>
      <c r="AU4008" s="10"/>
      <c r="AV4008" s="10"/>
      <c r="AW4008" s="10"/>
      <c r="AX4008" s="10"/>
      <c r="AY4008" s="10"/>
      <c r="AZ4008" s="10"/>
      <c r="BC4008" s="10"/>
      <c r="BD4008" s="10"/>
      <c r="BE4008" s="10"/>
      <c r="BF4008" s="10"/>
      <c r="BG4008" s="10"/>
      <c r="BH4008" s="10"/>
      <c r="BI4008" s="10"/>
      <c r="BL4008" s="10"/>
      <c r="BM4008" s="10"/>
      <c r="BN4008" s="10"/>
      <c r="BO4008" s="10"/>
      <c r="BP4008" s="10"/>
      <c r="BQ4008" s="10"/>
      <c r="BR4008" s="10"/>
      <c r="BU4008" s="66"/>
    </row>
    <row r="4009" spans="22:73" s="6" customFormat="1" x14ac:dyDescent="0.3">
      <c r="V4009" s="21"/>
      <c r="W4009" s="22"/>
      <c r="X4009" s="22"/>
      <c r="Y4009" s="22"/>
      <c r="Z4009" s="22"/>
      <c r="AA4009" s="22"/>
      <c r="AB4009" s="10"/>
      <c r="AC4009" s="10"/>
      <c r="AD4009" s="10"/>
      <c r="AE4009" s="10"/>
      <c r="AF4009" s="10"/>
      <c r="AG4009" s="10"/>
      <c r="AH4009" s="10"/>
      <c r="AI4009" s="10"/>
      <c r="AJ4009" s="10"/>
      <c r="AK4009" s="10"/>
      <c r="AL4009" s="10"/>
      <c r="AM4009" s="10"/>
      <c r="AN4009" s="10"/>
      <c r="AO4009" s="10"/>
      <c r="AP4009" s="10"/>
      <c r="AQ4009" s="10"/>
      <c r="AR4009" s="10"/>
      <c r="AS4009" s="10"/>
      <c r="AT4009" s="10"/>
      <c r="AU4009" s="10"/>
      <c r="AV4009" s="10"/>
      <c r="AW4009" s="10"/>
      <c r="AX4009" s="10"/>
      <c r="AY4009" s="10"/>
      <c r="AZ4009" s="10"/>
      <c r="BC4009" s="10"/>
      <c r="BD4009" s="10"/>
      <c r="BE4009" s="10"/>
      <c r="BF4009" s="10"/>
      <c r="BG4009" s="10"/>
      <c r="BH4009" s="10"/>
      <c r="BI4009" s="10"/>
      <c r="BL4009" s="10"/>
      <c r="BM4009" s="10"/>
      <c r="BN4009" s="10"/>
      <c r="BO4009" s="10"/>
      <c r="BP4009" s="10"/>
      <c r="BQ4009" s="10"/>
      <c r="BR4009" s="10"/>
      <c r="BU4009" s="66"/>
    </row>
    <row r="4010" spans="22:73" s="6" customFormat="1" x14ac:dyDescent="0.3">
      <c r="V4010" s="21"/>
      <c r="W4010" s="22"/>
      <c r="X4010" s="22"/>
      <c r="Y4010" s="22"/>
      <c r="Z4010" s="22"/>
      <c r="AA4010" s="22"/>
      <c r="AB4010" s="10"/>
      <c r="AC4010" s="10"/>
      <c r="AD4010" s="10"/>
      <c r="AE4010" s="10"/>
      <c r="AF4010" s="10"/>
      <c r="AG4010" s="10"/>
      <c r="AH4010" s="10"/>
      <c r="AI4010" s="10"/>
      <c r="AJ4010" s="10"/>
      <c r="AK4010" s="10"/>
      <c r="AL4010" s="10"/>
      <c r="AM4010" s="10"/>
      <c r="AN4010" s="10"/>
      <c r="AO4010" s="10"/>
      <c r="AP4010" s="10"/>
      <c r="AQ4010" s="10"/>
      <c r="AR4010" s="10"/>
      <c r="AS4010" s="10"/>
      <c r="AT4010" s="10"/>
      <c r="AU4010" s="10"/>
      <c r="AV4010" s="10"/>
      <c r="AW4010" s="10"/>
      <c r="AX4010" s="10"/>
      <c r="AY4010" s="10"/>
      <c r="AZ4010" s="10"/>
      <c r="BC4010" s="10"/>
      <c r="BD4010" s="10"/>
      <c r="BE4010" s="10"/>
      <c r="BF4010" s="10"/>
      <c r="BG4010" s="10"/>
      <c r="BH4010" s="10"/>
      <c r="BI4010" s="10"/>
      <c r="BL4010" s="10"/>
      <c r="BM4010" s="10"/>
      <c r="BN4010" s="10"/>
      <c r="BO4010" s="10"/>
      <c r="BP4010" s="10"/>
      <c r="BQ4010" s="10"/>
      <c r="BR4010" s="10"/>
      <c r="BU4010" s="66"/>
    </row>
    <row r="4011" spans="22:73" s="6" customFormat="1" x14ac:dyDescent="0.3">
      <c r="V4011" s="21"/>
      <c r="W4011" s="22"/>
      <c r="X4011" s="22"/>
      <c r="Y4011" s="22"/>
      <c r="Z4011" s="22"/>
      <c r="AA4011" s="22"/>
      <c r="AB4011" s="10"/>
      <c r="AC4011" s="10"/>
      <c r="AD4011" s="10"/>
      <c r="AE4011" s="10"/>
      <c r="AF4011" s="10"/>
      <c r="AG4011" s="10"/>
      <c r="AH4011" s="10"/>
      <c r="AI4011" s="10"/>
      <c r="AJ4011" s="10"/>
      <c r="AK4011" s="10"/>
      <c r="AL4011" s="10"/>
      <c r="AM4011" s="10"/>
      <c r="AN4011" s="10"/>
      <c r="AO4011" s="10"/>
      <c r="AP4011" s="10"/>
      <c r="AQ4011" s="10"/>
      <c r="AR4011" s="10"/>
      <c r="AS4011" s="10"/>
      <c r="AT4011" s="10"/>
      <c r="AU4011" s="10"/>
      <c r="AV4011" s="10"/>
      <c r="AW4011" s="10"/>
      <c r="AX4011" s="10"/>
      <c r="AY4011" s="10"/>
      <c r="AZ4011" s="10"/>
      <c r="BC4011" s="10"/>
      <c r="BD4011" s="10"/>
      <c r="BE4011" s="10"/>
      <c r="BF4011" s="10"/>
      <c r="BG4011" s="10"/>
      <c r="BH4011" s="10"/>
      <c r="BI4011" s="10"/>
      <c r="BL4011" s="10"/>
      <c r="BM4011" s="10"/>
      <c r="BN4011" s="10"/>
      <c r="BO4011" s="10"/>
      <c r="BP4011" s="10"/>
      <c r="BQ4011" s="10"/>
      <c r="BR4011" s="10"/>
      <c r="BU4011" s="66"/>
    </row>
    <row r="4012" spans="22:73" s="6" customFormat="1" x14ac:dyDescent="0.3">
      <c r="V4012" s="21"/>
      <c r="W4012" s="22"/>
      <c r="X4012" s="22"/>
      <c r="Y4012" s="22"/>
      <c r="Z4012" s="22"/>
      <c r="AA4012" s="22"/>
      <c r="AB4012" s="10"/>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c r="AY4012" s="10"/>
      <c r="AZ4012" s="10"/>
      <c r="BC4012" s="10"/>
      <c r="BD4012" s="10"/>
      <c r="BE4012" s="10"/>
      <c r="BF4012" s="10"/>
      <c r="BG4012" s="10"/>
      <c r="BH4012" s="10"/>
      <c r="BI4012" s="10"/>
      <c r="BL4012" s="10"/>
      <c r="BM4012" s="10"/>
      <c r="BN4012" s="10"/>
      <c r="BO4012" s="10"/>
      <c r="BP4012" s="10"/>
      <c r="BQ4012" s="10"/>
      <c r="BR4012" s="10"/>
      <c r="BU4012" s="66"/>
    </row>
    <row r="4013" spans="22:73" s="6" customFormat="1" x14ac:dyDescent="0.3">
      <c r="V4013" s="21"/>
      <c r="W4013" s="22"/>
      <c r="X4013" s="22"/>
      <c r="Y4013" s="22"/>
      <c r="Z4013" s="22"/>
      <c r="AA4013" s="22"/>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AY4013" s="10"/>
      <c r="AZ4013" s="10"/>
      <c r="BC4013" s="10"/>
      <c r="BD4013" s="10"/>
      <c r="BE4013" s="10"/>
      <c r="BF4013" s="10"/>
      <c r="BG4013" s="10"/>
      <c r="BH4013" s="10"/>
      <c r="BI4013" s="10"/>
      <c r="BL4013" s="10"/>
      <c r="BM4013" s="10"/>
      <c r="BN4013" s="10"/>
      <c r="BO4013" s="10"/>
      <c r="BP4013" s="10"/>
      <c r="BQ4013" s="10"/>
      <c r="BR4013" s="10"/>
      <c r="BU4013" s="66"/>
    </row>
    <row r="4014" spans="22:73" s="6" customFormat="1" x14ac:dyDescent="0.3">
      <c r="V4014" s="21"/>
      <c r="W4014" s="22"/>
      <c r="X4014" s="22"/>
      <c r="Y4014" s="22"/>
      <c r="Z4014" s="22"/>
      <c r="AA4014" s="22"/>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AY4014" s="10"/>
      <c r="AZ4014" s="10"/>
      <c r="BC4014" s="10"/>
      <c r="BD4014" s="10"/>
      <c r="BE4014" s="10"/>
      <c r="BF4014" s="10"/>
      <c r="BG4014" s="10"/>
      <c r="BH4014" s="10"/>
      <c r="BI4014" s="10"/>
      <c r="BL4014" s="10"/>
      <c r="BM4014" s="10"/>
      <c r="BN4014" s="10"/>
      <c r="BO4014" s="10"/>
      <c r="BP4014" s="10"/>
      <c r="BQ4014" s="10"/>
      <c r="BR4014" s="10"/>
      <c r="BU4014" s="66"/>
    </row>
    <row r="4015" spans="22:73" s="6" customFormat="1" x14ac:dyDescent="0.3">
      <c r="V4015" s="21"/>
      <c r="W4015" s="22"/>
      <c r="X4015" s="22"/>
      <c r="Y4015" s="22"/>
      <c r="Z4015" s="22"/>
      <c r="AA4015" s="22"/>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AY4015" s="10"/>
      <c r="AZ4015" s="10"/>
      <c r="BC4015" s="10"/>
      <c r="BD4015" s="10"/>
      <c r="BE4015" s="10"/>
      <c r="BF4015" s="10"/>
      <c r="BG4015" s="10"/>
      <c r="BH4015" s="10"/>
      <c r="BI4015" s="10"/>
      <c r="BL4015" s="10"/>
      <c r="BM4015" s="10"/>
      <c r="BN4015" s="10"/>
      <c r="BO4015" s="10"/>
      <c r="BP4015" s="10"/>
      <c r="BQ4015" s="10"/>
      <c r="BR4015" s="10"/>
      <c r="BU4015" s="66"/>
    </row>
    <row r="4016" spans="22:73" s="6" customFormat="1" x14ac:dyDescent="0.3">
      <c r="V4016" s="21"/>
      <c r="W4016" s="22"/>
      <c r="X4016" s="22"/>
      <c r="Y4016" s="22"/>
      <c r="Z4016" s="22"/>
      <c r="AA4016" s="22"/>
      <c r="AB4016" s="10"/>
      <c r="AC4016" s="10"/>
      <c r="AD4016" s="10"/>
      <c r="AE4016" s="10"/>
      <c r="AF4016" s="10"/>
      <c r="AG4016" s="10"/>
      <c r="AH4016" s="10"/>
      <c r="AI4016" s="10"/>
      <c r="AJ4016" s="10"/>
      <c r="AK4016" s="10"/>
      <c r="AL4016" s="10"/>
      <c r="AM4016" s="10"/>
      <c r="AN4016" s="10"/>
      <c r="AO4016" s="10"/>
      <c r="AP4016" s="10"/>
      <c r="AQ4016" s="10"/>
      <c r="AR4016" s="10"/>
      <c r="AS4016" s="10"/>
      <c r="AT4016" s="10"/>
      <c r="AU4016" s="10"/>
      <c r="AV4016" s="10"/>
      <c r="AW4016" s="10"/>
      <c r="AX4016" s="10"/>
      <c r="AY4016" s="10"/>
      <c r="AZ4016" s="10"/>
      <c r="BC4016" s="10"/>
      <c r="BD4016" s="10"/>
      <c r="BE4016" s="10"/>
      <c r="BF4016" s="10"/>
      <c r="BG4016" s="10"/>
      <c r="BH4016" s="10"/>
      <c r="BI4016" s="10"/>
      <c r="BL4016" s="10"/>
      <c r="BM4016" s="10"/>
      <c r="BN4016" s="10"/>
      <c r="BO4016" s="10"/>
      <c r="BP4016" s="10"/>
      <c r="BQ4016" s="10"/>
      <c r="BR4016" s="10"/>
      <c r="BU4016" s="66"/>
    </row>
    <row r="4017" spans="22:73" s="6" customFormat="1" x14ac:dyDescent="0.3">
      <c r="V4017" s="21"/>
      <c r="W4017" s="22"/>
      <c r="X4017" s="22"/>
      <c r="Y4017" s="22"/>
      <c r="Z4017" s="22"/>
      <c r="AA4017" s="22"/>
      <c r="AB4017" s="10"/>
      <c r="AC4017" s="10"/>
      <c r="AD4017" s="10"/>
      <c r="AE4017" s="10"/>
      <c r="AF4017" s="10"/>
      <c r="AG4017" s="10"/>
      <c r="AH4017" s="10"/>
      <c r="AI4017" s="10"/>
      <c r="AJ4017" s="10"/>
      <c r="AK4017" s="10"/>
      <c r="AL4017" s="10"/>
      <c r="AM4017" s="10"/>
      <c r="AN4017" s="10"/>
      <c r="AO4017" s="10"/>
      <c r="AP4017" s="10"/>
      <c r="AQ4017" s="10"/>
      <c r="AR4017" s="10"/>
      <c r="AS4017" s="10"/>
      <c r="AT4017" s="10"/>
      <c r="AU4017" s="10"/>
      <c r="AV4017" s="10"/>
      <c r="AW4017" s="10"/>
      <c r="AX4017" s="10"/>
      <c r="AY4017" s="10"/>
      <c r="AZ4017" s="10"/>
      <c r="BC4017" s="10"/>
      <c r="BD4017" s="10"/>
      <c r="BE4017" s="10"/>
      <c r="BF4017" s="10"/>
      <c r="BG4017" s="10"/>
      <c r="BH4017" s="10"/>
      <c r="BI4017" s="10"/>
      <c r="BL4017" s="10"/>
      <c r="BM4017" s="10"/>
      <c r="BN4017" s="10"/>
      <c r="BO4017" s="10"/>
      <c r="BP4017" s="10"/>
      <c r="BQ4017" s="10"/>
      <c r="BR4017" s="10"/>
      <c r="BU4017" s="66"/>
    </row>
    <row r="4018" spans="22:73" s="6" customFormat="1" x14ac:dyDescent="0.3">
      <c r="V4018" s="21"/>
      <c r="W4018" s="22"/>
      <c r="X4018" s="22"/>
      <c r="Y4018" s="22"/>
      <c r="Z4018" s="22"/>
      <c r="AA4018" s="22"/>
      <c r="AB4018" s="10"/>
      <c r="AC4018" s="10"/>
      <c r="AD4018" s="10"/>
      <c r="AE4018" s="10"/>
      <c r="AF4018" s="10"/>
      <c r="AG4018" s="10"/>
      <c r="AH4018" s="10"/>
      <c r="AI4018" s="10"/>
      <c r="AJ4018" s="10"/>
      <c r="AK4018" s="10"/>
      <c r="AL4018" s="10"/>
      <c r="AM4018" s="10"/>
      <c r="AN4018" s="10"/>
      <c r="AO4018" s="10"/>
      <c r="AP4018" s="10"/>
      <c r="AQ4018" s="10"/>
      <c r="AR4018" s="10"/>
      <c r="AS4018" s="10"/>
      <c r="AT4018" s="10"/>
      <c r="AU4018" s="10"/>
      <c r="AV4018" s="10"/>
      <c r="AW4018" s="10"/>
      <c r="AX4018" s="10"/>
      <c r="AY4018" s="10"/>
      <c r="AZ4018" s="10"/>
      <c r="BC4018" s="10"/>
      <c r="BD4018" s="10"/>
      <c r="BE4018" s="10"/>
      <c r="BF4018" s="10"/>
      <c r="BG4018" s="10"/>
      <c r="BH4018" s="10"/>
      <c r="BI4018" s="10"/>
      <c r="BL4018" s="10"/>
      <c r="BM4018" s="10"/>
      <c r="BN4018" s="10"/>
      <c r="BO4018" s="10"/>
      <c r="BP4018" s="10"/>
      <c r="BQ4018" s="10"/>
      <c r="BR4018" s="10"/>
      <c r="BU4018" s="66"/>
    </row>
    <row r="4019" spans="22:73" s="6" customFormat="1" x14ac:dyDescent="0.3">
      <c r="V4019" s="21"/>
      <c r="W4019" s="22"/>
      <c r="X4019" s="22"/>
      <c r="Y4019" s="22"/>
      <c r="Z4019" s="22"/>
      <c r="AA4019" s="22"/>
      <c r="AB4019" s="10"/>
      <c r="AC4019" s="10"/>
      <c r="AD4019" s="10"/>
      <c r="AE4019" s="10"/>
      <c r="AF4019" s="10"/>
      <c r="AG4019" s="10"/>
      <c r="AH4019" s="10"/>
      <c r="AI4019" s="10"/>
      <c r="AJ4019" s="10"/>
      <c r="AK4019" s="10"/>
      <c r="AL4019" s="10"/>
      <c r="AM4019" s="10"/>
      <c r="AN4019" s="10"/>
      <c r="AO4019" s="10"/>
      <c r="AP4019" s="10"/>
      <c r="AQ4019" s="10"/>
      <c r="AR4019" s="10"/>
      <c r="AS4019" s="10"/>
      <c r="AT4019" s="10"/>
      <c r="AU4019" s="10"/>
      <c r="AV4019" s="10"/>
      <c r="AW4019" s="10"/>
      <c r="AX4019" s="10"/>
      <c r="AY4019" s="10"/>
      <c r="AZ4019" s="10"/>
      <c r="BC4019" s="10"/>
      <c r="BD4019" s="10"/>
      <c r="BE4019" s="10"/>
      <c r="BF4019" s="10"/>
      <c r="BG4019" s="10"/>
      <c r="BH4019" s="10"/>
      <c r="BI4019" s="10"/>
      <c r="BL4019" s="10"/>
      <c r="BM4019" s="10"/>
      <c r="BN4019" s="10"/>
      <c r="BO4019" s="10"/>
      <c r="BP4019" s="10"/>
      <c r="BQ4019" s="10"/>
      <c r="BR4019" s="10"/>
      <c r="BU4019" s="66"/>
    </row>
    <row r="4020" spans="22:73" s="6" customFormat="1" x14ac:dyDescent="0.3">
      <c r="V4020" s="21"/>
      <c r="W4020" s="22"/>
      <c r="X4020" s="22"/>
      <c r="Y4020" s="22"/>
      <c r="Z4020" s="22"/>
      <c r="AA4020" s="22"/>
      <c r="AB4020" s="10"/>
      <c r="AC4020" s="10"/>
      <c r="AD4020" s="10"/>
      <c r="AE4020" s="10"/>
      <c r="AF4020" s="10"/>
      <c r="AG4020" s="10"/>
      <c r="AH4020" s="10"/>
      <c r="AI4020" s="10"/>
      <c r="AJ4020" s="10"/>
      <c r="AK4020" s="10"/>
      <c r="AL4020" s="10"/>
      <c r="AM4020" s="10"/>
      <c r="AN4020" s="10"/>
      <c r="AO4020" s="10"/>
      <c r="AP4020" s="10"/>
      <c r="AQ4020" s="10"/>
      <c r="AR4020" s="10"/>
      <c r="AS4020" s="10"/>
      <c r="AT4020" s="10"/>
      <c r="AU4020" s="10"/>
      <c r="AV4020" s="10"/>
      <c r="AW4020" s="10"/>
      <c r="AX4020" s="10"/>
      <c r="AY4020" s="10"/>
      <c r="AZ4020" s="10"/>
      <c r="BC4020" s="10"/>
      <c r="BD4020" s="10"/>
      <c r="BE4020" s="10"/>
      <c r="BF4020" s="10"/>
      <c r="BG4020" s="10"/>
      <c r="BH4020" s="10"/>
      <c r="BI4020" s="10"/>
      <c r="BL4020" s="10"/>
      <c r="BM4020" s="10"/>
      <c r="BN4020" s="10"/>
      <c r="BO4020" s="10"/>
      <c r="BP4020" s="10"/>
      <c r="BQ4020" s="10"/>
      <c r="BR4020" s="10"/>
      <c r="BU4020" s="66"/>
    </row>
    <row r="4021" spans="22:73" s="6" customFormat="1" x14ac:dyDescent="0.3">
      <c r="V4021" s="21"/>
      <c r="W4021" s="22"/>
      <c r="X4021" s="22"/>
      <c r="Y4021" s="22"/>
      <c r="Z4021" s="22"/>
      <c r="AA4021" s="22"/>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AY4021" s="10"/>
      <c r="AZ4021" s="10"/>
      <c r="BC4021" s="10"/>
      <c r="BD4021" s="10"/>
      <c r="BE4021" s="10"/>
      <c r="BF4021" s="10"/>
      <c r="BG4021" s="10"/>
      <c r="BH4021" s="10"/>
      <c r="BI4021" s="10"/>
      <c r="BL4021" s="10"/>
      <c r="BM4021" s="10"/>
      <c r="BN4021" s="10"/>
      <c r="BO4021" s="10"/>
      <c r="BP4021" s="10"/>
      <c r="BQ4021" s="10"/>
      <c r="BR4021" s="10"/>
      <c r="BU4021" s="66"/>
    </row>
    <row r="4022" spans="22:73" s="6" customFormat="1" x14ac:dyDescent="0.3">
      <c r="V4022" s="21"/>
      <c r="W4022" s="22"/>
      <c r="X4022" s="22"/>
      <c r="Y4022" s="22"/>
      <c r="Z4022" s="22"/>
      <c r="AA4022" s="22"/>
      <c r="AB4022" s="10"/>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10"/>
      <c r="AY4022" s="10"/>
      <c r="AZ4022" s="10"/>
      <c r="BC4022" s="10"/>
      <c r="BD4022" s="10"/>
      <c r="BE4022" s="10"/>
      <c r="BF4022" s="10"/>
      <c r="BG4022" s="10"/>
      <c r="BH4022" s="10"/>
      <c r="BI4022" s="10"/>
      <c r="BL4022" s="10"/>
      <c r="BM4022" s="10"/>
      <c r="BN4022" s="10"/>
      <c r="BO4022" s="10"/>
      <c r="BP4022" s="10"/>
      <c r="BQ4022" s="10"/>
      <c r="BR4022" s="10"/>
      <c r="BU4022" s="66"/>
    </row>
    <row r="4023" spans="22:73" s="6" customFormat="1" x14ac:dyDescent="0.3">
      <c r="V4023" s="21"/>
      <c r="W4023" s="22"/>
      <c r="X4023" s="22"/>
      <c r="Y4023" s="22"/>
      <c r="Z4023" s="22"/>
      <c r="AA4023" s="22"/>
      <c r="AB4023" s="10"/>
      <c r="AC4023" s="10"/>
      <c r="AD4023" s="10"/>
      <c r="AE4023" s="10"/>
      <c r="AF4023" s="10"/>
      <c r="AG4023" s="10"/>
      <c r="AH4023" s="10"/>
      <c r="AI4023" s="10"/>
      <c r="AJ4023" s="10"/>
      <c r="AK4023" s="10"/>
      <c r="AL4023" s="10"/>
      <c r="AM4023" s="10"/>
      <c r="AN4023" s="10"/>
      <c r="AO4023" s="10"/>
      <c r="AP4023" s="10"/>
      <c r="AQ4023" s="10"/>
      <c r="AR4023" s="10"/>
      <c r="AS4023" s="10"/>
      <c r="AT4023" s="10"/>
      <c r="AU4023" s="10"/>
      <c r="AV4023" s="10"/>
      <c r="AW4023" s="10"/>
      <c r="AX4023" s="10"/>
      <c r="AY4023" s="10"/>
      <c r="AZ4023" s="10"/>
      <c r="BC4023" s="10"/>
      <c r="BD4023" s="10"/>
      <c r="BE4023" s="10"/>
      <c r="BF4023" s="10"/>
      <c r="BG4023" s="10"/>
      <c r="BH4023" s="10"/>
      <c r="BI4023" s="10"/>
      <c r="BL4023" s="10"/>
      <c r="BM4023" s="10"/>
      <c r="BN4023" s="10"/>
      <c r="BO4023" s="10"/>
      <c r="BP4023" s="10"/>
      <c r="BQ4023" s="10"/>
      <c r="BR4023" s="10"/>
      <c r="BU4023" s="66"/>
    </row>
    <row r="4024" spans="22:73" s="6" customFormat="1" x14ac:dyDescent="0.3">
      <c r="V4024" s="21"/>
      <c r="W4024" s="22"/>
      <c r="X4024" s="22"/>
      <c r="Y4024" s="22"/>
      <c r="Z4024" s="22"/>
      <c r="AA4024" s="22"/>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c r="AY4024" s="10"/>
      <c r="AZ4024" s="10"/>
      <c r="BC4024" s="10"/>
      <c r="BD4024" s="10"/>
      <c r="BE4024" s="10"/>
      <c r="BF4024" s="10"/>
      <c r="BG4024" s="10"/>
      <c r="BH4024" s="10"/>
      <c r="BI4024" s="10"/>
      <c r="BL4024" s="10"/>
      <c r="BM4024" s="10"/>
      <c r="BN4024" s="10"/>
      <c r="BO4024" s="10"/>
      <c r="BP4024" s="10"/>
      <c r="BQ4024" s="10"/>
      <c r="BR4024" s="10"/>
      <c r="BU4024" s="66"/>
    </row>
    <row r="4025" spans="22:73" s="6" customFormat="1" x14ac:dyDescent="0.3">
      <c r="V4025" s="21"/>
      <c r="W4025" s="22"/>
      <c r="X4025" s="22"/>
      <c r="Y4025" s="22"/>
      <c r="Z4025" s="22"/>
      <c r="AA4025" s="22"/>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10"/>
      <c r="AY4025" s="10"/>
      <c r="AZ4025" s="10"/>
      <c r="BC4025" s="10"/>
      <c r="BD4025" s="10"/>
      <c r="BE4025" s="10"/>
      <c r="BF4025" s="10"/>
      <c r="BG4025" s="10"/>
      <c r="BH4025" s="10"/>
      <c r="BI4025" s="10"/>
      <c r="BL4025" s="10"/>
      <c r="BM4025" s="10"/>
      <c r="BN4025" s="10"/>
      <c r="BO4025" s="10"/>
      <c r="BP4025" s="10"/>
      <c r="BQ4025" s="10"/>
      <c r="BR4025" s="10"/>
      <c r="BU4025" s="66"/>
    </row>
    <row r="4026" spans="22:73" s="6" customFormat="1" x14ac:dyDescent="0.3">
      <c r="V4026" s="21"/>
      <c r="W4026" s="22"/>
      <c r="X4026" s="22"/>
      <c r="Y4026" s="22"/>
      <c r="Z4026" s="22"/>
      <c r="AA4026" s="22"/>
      <c r="AB4026" s="10"/>
      <c r="AC4026" s="10"/>
      <c r="AD4026" s="10"/>
      <c r="AE4026" s="10"/>
      <c r="AF4026" s="10"/>
      <c r="AG4026" s="10"/>
      <c r="AH4026" s="10"/>
      <c r="AI4026" s="10"/>
      <c r="AJ4026" s="10"/>
      <c r="AK4026" s="10"/>
      <c r="AL4026" s="10"/>
      <c r="AM4026" s="10"/>
      <c r="AN4026" s="10"/>
      <c r="AO4026" s="10"/>
      <c r="AP4026" s="10"/>
      <c r="AQ4026" s="10"/>
      <c r="AR4026" s="10"/>
      <c r="AS4026" s="10"/>
      <c r="AT4026" s="10"/>
      <c r="AU4026" s="10"/>
      <c r="AV4026" s="10"/>
      <c r="AW4026" s="10"/>
      <c r="AX4026" s="10"/>
      <c r="AY4026" s="10"/>
      <c r="AZ4026" s="10"/>
      <c r="BC4026" s="10"/>
      <c r="BD4026" s="10"/>
      <c r="BE4026" s="10"/>
      <c r="BF4026" s="10"/>
      <c r="BG4026" s="10"/>
      <c r="BH4026" s="10"/>
      <c r="BI4026" s="10"/>
      <c r="BL4026" s="10"/>
      <c r="BM4026" s="10"/>
      <c r="BN4026" s="10"/>
      <c r="BO4026" s="10"/>
      <c r="BP4026" s="10"/>
      <c r="BQ4026" s="10"/>
      <c r="BR4026" s="10"/>
      <c r="BU4026" s="66"/>
    </row>
    <row r="4027" spans="22:73" s="6" customFormat="1" x14ac:dyDescent="0.3">
      <c r="V4027" s="21"/>
      <c r="W4027" s="22"/>
      <c r="X4027" s="22"/>
      <c r="Y4027" s="22"/>
      <c r="Z4027" s="22"/>
      <c r="AA4027" s="22"/>
      <c r="AB4027" s="10"/>
      <c r="AC4027" s="10"/>
      <c r="AD4027" s="10"/>
      <c r="AE4027" s="10"/>
      <c r="AF4027" s="10"/>
      <c r="AG4027" s="10"/>
      <c r="AH4027" s="10"/>
      <c r="AI4027" s="10"/>
      <c r="AJ4027" s="10"/>
      <c r="AK4027" s="10"/>
      <c r="AL4027" s="10"/>
      <c r="AM4027" s="10"/>
      <c r="AN4027" s="10"/>
      <c r="AO4027" s="10"/>
      <c r="AP4027" s="10"/>
      <c r="AQ4027" s="10"/>
      <c r="AR4027" s="10"/>
      <c r="AS4027" s="10"/>
      <c r="AT4027" s="10"/>
      <c r="AU4027" s="10"/>
      <c r="AV4027" s="10"/>
      <c r="AW4027" s="10"/>
      <c r="AX4027" s="10"/>
      <c r="AY4027" s="10"/>
      <c r="AZ4027" s="10"/>
      <c r="BC4027" s="10"/>
      <c r="BD4027" s="10"/>
      <c r="BE4027" s="10"/>
      <c r="BF4027" s="10"/>
      <c r="BG4027" s="10"/>
      <c r="BH4027" s="10"/>
      <c r="BI4027" s="10"/>
      <c r="BL4027" s="10"/>
      <c r="BM4027" s="10"/>
      <c r="BN4027" s="10"/>
      <c r="BO4027" s="10"/>
      <c r="BP4027" s="10"/>
      <c r="BQ4027" s="10"/>
      <c r="BR4027" s="10"/>
      <c r="BU4027" s="66"/>
    </row>
    <row r="4028" spans="22:73" s="6" customFormat="1" x14ac:dyDescent="0.3">
      <c r="V4028" s="21"/>
      <c r="W4028" s="22"/>
      <c r="X4028" s="22"/>
      <c r="Y4028" s="22"/>
      <c r="Z4028" s="22"/>
      <c r="AA4028" s="22"/>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AY4028" s="10"/>
      <c r="AZ4028" s="10"/>
      <c r="BC4028" s="10"/>
      <c r="BD4028" s="10"/>
      <c r="BE4028" s="10"/>
      <c r="BF4028" s="10"/>
      <c r="BG4028" s="10"/>
      <c r="BH4028" s="10"/>
      <c r="BI4028" s="10"/>
      <c r="BL4028" s="10"/>
      <c r="BM4028" s="10"/>
      <c r="BN4028" s="10"/>
      <c r="BO4028" s="10"/>
      <c r="BP4028" s="10"/>
      <c r="BQ4028" s="10"/>
      <c r="BR4028" s="10"/>
      <c r="BU4028" s="66"/>
    </row>
    <row r="4029" spans="22:73" s="6" customFormat="1" x14ac:dyDescent="0.3">
      <c r="V4029" s="21"/>
      <c r="W4029" s="22"/>
      <c r="X4029" s="22"/>
      <c r="Y4029" s="22"/>
      <c r="Z4029" s="22"/>
      <c r="AA4029" s="22"/>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AY4029" s="10"/>
      <c r="AZ4029" s="10"/>
      <c r="BC4029" s="10"/>
      <c r="BD4029" s="10"/>
      <c r="BE4029" s="10"/>
      <c r="BF4029" s="10"/>
      <c r="BG4029" s="10"/>
      <c r="BH4029" s="10"/>
      <c r="BI4029" s="10"/>
      <c r="BL4029" s="10"/>
      <c r="BM4029" s="10"/>
      <c r="BN4029" s="10"/>
      <c r="BO4029" s="10"/>
      <c r="BP4029" s="10"/>
      <c r="BQ4029" s="10"/>
      <c r="BR4029" s="10"/>
      <c r="BU4029" s="66"/>
    </row>
    <row r="4030" spans="22:73" s="6" customFormat="1" x14ac:dyDescent="0.3">
      <c r="V4030" s="21"/>
      <c r="W4030" s="22"/>
      <c r="X4030" s="22"/>
      <c r="Y4030" s="22"/>
      <c r="Z4030" s="22"/>
      <c r="AA4030" s="22"/>
      <c r="AB4030" s="10"/>
      <c r="AC4030" s="10"/>
      <c r="AD4030" s="10"/>
      <c r="AE4030" s="10"/>
      <c r="AF4030" s="10"/>
      <c r="AG4030" s="10"/>
      <c r="AH4030" s="10"/>
      <c r="AI4030" s="10"/>
      <c r="AJ4030" s="10"/>
      <c r="AK4030" s="10"/>
      <c r="AL4030" s="10"/>
      <c r="AM4030" s="10"/>
      <c r="AN4030" s="10"/>
      <c r="AO4030" s="10"/>
      <c r="AP4030" s="10"/>
      <c r="AQ4030" s="10"/>
      <c r="AR4030" s="10"/>
      <c r="AS4030" s="10"/>
      <c r="AT4030" s="10"/>
      <c r="AU4030" s="10"/>
      <c r="AV4030" s="10"/>
      <c r="AW4030" s="10"/>
      <c r="AX4030" s="10"/>
      <c r="AY4030" s="10"/>
      <c r="AZ4030" s="10"/>
      <c r="BC4030" s="10"/>
      <c r="BD4030" s="10"/>
      <c r="BE4030" s="10"/>
      <c r="BF4030" s="10"/>
      <c r="BG4030" s="10"/>
      <c r="BH4030" s="10"/>
      <c r="BI4030" s="10"/>
      <c r="BL4030" s="10"/>
      <c r="BM4030" s="10"/>
      <c r="BN4030" s="10"/>
      <c r="BO4030" s="10"/>
      <c r="BP4030" s="10"/>
      <c r="BQ4030" s="10"/>
      <c r="BR4030" s="10"/>
      <c r="BU4030" s="66"/>
    </row>
    <row r="4031" spans="22:73" s="6" customFormat="1" x14ac:dyDescent="0.3">
      <c r="V4031" s="21"/>
      <c r="W4031" s="22"/>
      <c r="X4031" s="22"/>
      <c r="Y4031" s="22"/>
      <c r="Z4031" s="22"/>
      <c r="AA4031" s="22"/>
      <c r="AB4031" s="10"/>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c r="AY4031" s="10"/>
      <c r="AZ4031" s="10"/>
      <c r="BC4031" s="10"/>
      <c r="BD4031" s="10"/>
      <c r="BE4031" s="10"/>
      <c r="BF4031" s="10"/>
      <c r="BG4031" s="10"/>
      <c r="BH4031" s="10"/>
      <c r="BI4031" s="10"/>
      <c r="BL4031" s="10"/>
      <c r="BM4031" s="10"/>
      <c r="BN4031" s="10"/>
      <c r="BO4031" s="10"/>
      <c r="BP4031" s="10"/>
      <c r="BQ4031" s="10"/>
      <c r="BR4031" s="10"/>
      <c r="BU4031" s="66"/>
    </row>
    <row r="4032" spans="22:73" s="6" customFormat="1" x14ac:dyDescent="0.3">
      <c r="V4032" s="21"/>
      <c r="W4032" s="22"/>
      <c r="X4032" s="22"/>
      <c r="Y4032" s="22"/>
      <c r="Z4032" s="22"/>
      <c r="AA4032" s="22"/>
      <c r="AB4032" s="10"/>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10"/>
      <c r="AY4032" s="10"/>
      <c r="AZ4032" s="10"/>
      <c r="BC4032" s="10"/>
      <c r="BD4032" s="10"/>
      <c r="BE4032" s="10"/>
      <c r="BF4032" s="10"/>
      <c r="BG4032" s="10"/>
      <c r="BH4032" s="10"/>
      <c r="BI4032" s="10"/>
      <c r="BL4032" s="10"/>
      <c r="BM4032" s="10"/>
      <c r="BN4032" s="10"/>
      <c r="BO4032" s="10"/>
      <c r="BP4032" s="10"/>
      <c r="BQ4032" s="10"/>
      <c r="BR4032" s="10"/>
      <c r="BU4032" s="66"/>
    </row>
    <row r="4033" spans="22:73" s="6" customFormat="1" x14ac:dyDescent="0.3">
      <c r="V4033" s="21"/>
      <c r="W4033" s="22"/>
      <c r="X4033" s="22"/>
      <c r="Y4033" s="22"/>
      <c r="Z4033" s="22"/>
      <c r="AA4033" s="22"/>
      <c r="AB4033" s="10"/>
      <c r="AC4033" s="10"/>
      <c r="AD4033" s="10"/>
      <c r="AE4033" s="10"/>
      <c r="AF4033" s="10"/>
      <c r="AG4033" s="10"/>
      <c r="AH4033" s="10"/>
      <c r="AI4033" s="10"/>
      <c r="AJ4033" s="10"/>
      <c r="AK4033" s="10"/>
      <c r="AL4033" s="10"/>
      <c r="AM4033" s="10"/>
      <c r="AN4033" s="10"/>
      <c r="AO4033" s="10"/>
      <c r="AP4033" s="10"/>
      <c r="AQ4033" s="10"/>
      <c r="AR4033" s="10"/>
      <c r="AS4033" s="10"/>
      <c r="AT4033" s="10"/>
      <c r="AU4033" s="10"/>
      <c r="AV4033" s="10"/>
      <c r="AW4033" s="10"/>
      <c r="AX4033" s="10"/>
      <c r="AY4033" s="10"/>
      <c r="AZ4033" s="10"/>
      <c r="BC4033" s="10"/>
      <c r="BD4033" s="10"/>
      <c r="BE4033" s="10"/>
      <c r="BF4033" s="10"/>
      <c r="BG4033" s="10"/>
      <c r="BH4033" s="10"/>
      <c r="BI4033" s="10"/>
      <c r="BL4033" s="10"/>
      <c r="BM4033" s="10"/>
      <c r="BN4033" s="10"/>
      <c r="BO4033" s="10"/>
      <c r="BP4033" s="10"/>
      <c r="BQ4033" s="10"/>
      <c r="BR4033" s="10"/>
      <c r="BU4033" s="66"/>
    </row>
    <row r="4034" spans="22:73" s="6" customFormat="1" x14ac:dyDescent="0.3">
      <c r="V4034" s="21"/>
      <c r="W4034" s="22"/>
      <c r="X4034" s="22"/>
      <c r="Y4034" s="22"/>
      <c r="Z4034" s="22"/>
      <c r="AA4034" s="22"/>
      <c r="AB4034" s="10"/>
      <c r="AC4034" s="10"/>
      <c r="AD4034" s="10"/>
      <c r="AE4034" s="10"/>
      <c r="AF4034" s="10"/>
      <c r="AG4034" s="10"/>
      <c r="AH4034" s="10"/>
      <c r="AI4034" s="10"/>
      <c r="AJ4034" s="10"/>
      <c r="AK4034" s="10"/>
      <c r="AL4034" s="10"/>
      <c r="AM4034" s="10"/>
      <c r="AN4034" s="10"/>
      <c r="AO4034" s="10"/>
      <c r="AP4034" s="10"/>
      <c r="AQ4034" s="10"/>
      <c r="AR4034" s="10"/>
      <c r="AS4034" s="10"/>
      <c r="AT4034" s="10"/>
      <c r="AU4034" s="10"/>
      <c r="AV4034" s="10"/>
      <c r="AW4034" s="10"/>
      <c r="AX4034" s="10"/>
      <c r="AY4034" s="10"/>
      <c r="AZ4034" s="10"/>
      <c r="BC4034" s="10"/>
      <c r="BD4034" s="10"/>
      <c r="BE4034" s="10"/>
      <c r="BF4034" s="10"/>
      <c r="BG4034" s="10"/>
      <c r="BH4034" s="10"/>
      <c r="BI4034" s="10"/>
      <c r="BL4034" s="10"/>
      <c r="BM4034" s="10"/>
      <c r="BN4034" s="10"/>
      <c r="BO4034" s="10"/>
      <c r="BP4034" s="10"/>
      <c r="BQ4034" s="10"/>
      <c r="BR4034" s="10"/>
      <c r="BU4034" s="66"/>
    </row>
    <row r="4035" spans="22:73" s="6" customFormat="1" x14ac:dyDescent="0.3">
      <c r="V4035" s="21"/>
      <c r="W4035" s="22"/>
      <c r="X4035" s="22"/>
      <c r="Y4035" s="22"/>
      <c r="Z4035" s="22"/>
      <c r="AA4035" s="22"/>
      <c r="AB4035" s="10"/>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AY4035" s="10"/>
      <c r="AZ4035" s="10"/>
      <c r="BC4035" s="10"/>
      <c r="BD4035" s="10"/>
      <c r="BE4035" s="10"/>
      <c r="BF4035" s="10"/>
      <c r="BG4035" s="10"/>
      <c r="BH4035" s="10"/>
      <c r="BI4035" s="10"/>
      <c r="BL4035" s="10"/>
      <c r="BM4035" s="10"/>
      <c r="BN4035" s="10"/>
      <c r="BO4035" s="10"/>
      <c r="BP4035" s="10"/>
      <c r="BQ4035" s="10"/>
      <c r="BR4035" s="10"/>
      <c r="BU4035" s="66"/>
    </row>
    <row r="4036" spans="22:73" s="6" customFormat="1" x14ac:dyDescent="0.3">
      <c r="V4036" s="21"/>
      <c r="W4036" s="22"/>
      <c r="X4036" s="22"/>
      <c r="Y4036" s="22"/>
      <c r="Z4036" s="22"/>
      <c r="AA4036" s="22"/>
      <c r="AB4036" s="10"/>
      <c r="AC4036" s="10"/>
      <c r="AD4036" s="10"/>
      <c r="AE4036" s="10"/>
      <c r="AF4036" s="10"/>
      <c r="AG4036" s="10"/>
      <c r="AH4036" s="10"/>
      <c r="AI4036" s="10"/>
      <c r="AJ4036" s="10"/>
      <c r="AK4036" s="10"/>
      <c r="AL4036" s="10"/>
      <c r="AM4036" s="10"/>
      <c r="AN4036" s="10"/>
      <c r="AO4036" s="10"/>
      <c r="AP4036" s="10"/>
      <c r="AQ4036" s="10"/>
      <c r="AR4036" s="10"/>
      <c r="AS4036" s="10"/>
      <c r="AT4036" s="10"/>
      <c r="AU4036" s="10"/>
      <c r="AV4036" s="10"/>
      <c r="AW4036" s="10"/>
      <c r="AX4036" s="10"/>
      <c r="AY4036" s="10"/>
      <c r="AZ4036" s="10"/>
      <c r="BC4036" s="10"/>
      <c r="BD4036" s="10"/>
      <c r="BE4036" s="10"/>
      <c r="BF4036" s="10"/>
      <c r="BG4036" s="10"/>
      <c r="BH4036" s="10"/>
      <c r="BI4036" s="10"/>
      <c r="BL4036" s="10"/>
      <c r="BM4036" s="10"/>
      <c r="BN4036" s="10"/>
      <c r="BO4036" s="10"/>
      <c r="BP4036" s="10"/>
      <c r="BQ4036" s="10"/>
      <c r="BR4036" s="10"/>
      <c r="BU4036" s="66"/>
    </row>
    <row r="4037" spans="22:73" s="6" customFormat="1" x14ac:dyDescent="0.3">
      <c r="V4037" s="21"/>
      <c r="W4037" s="22"/>
      <c r="X4037" s="22"/>
      <c r="Y4037" s="22"/>
      <c r="Z4037" s="22"/>
      <c r="AA4037" s="22"/>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AY4037" s="10"/>
      <c r="AZ4037" s="10"/>
      <c r="BC4037" s="10"/>
      <c r="BD4037" s="10"/>
      <c r="BE4037" s="10"/>
      <c r="BF4037" s="10"/>
      <c r="BG4037" s="10"/>
      <c r="BH4037" s="10"/>
      <c r="BI4037" s="10"/>
      <c r="BL4037" s="10"/>
      <c r="BM4037" s="10"/>
      <c r="BN4037" s="10"/>
      <c r="BO4037" s="10"/>
      <c r="BP4037" s="10"/>
      <c r="BQ4037" s="10"/>
      <c r="BR4037" s="10"/>
      <c r="BU4037" s="66"/>
    </row>
    <row r="4038" spans="22:73" s="6" customFormat="1" x14ac:dyDescent="0.3">
      <c r="V4038" s="21"/>
      <c r="W4038" s="22"/>
      <c r="X4038" s="22"/>
      <c r="Y4038" s="22"/>
      <c r="Z4038" s="22"/>
      <c r="AA4038" s="22"/>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AY4038" s="10"/>
      <c r="AZ4038" s="10"/>
      <c r="BC4038" s="10"/>
      <c r="BD4038" s="10"/>
      <c r="BE4038" s="10"/>
      <c r="BF4038" s="10"/>
      <c r="BG4038" s="10"/>
      <c r="BH4038" s="10"/>
      <c r="BI4038" s="10"/>
      <c r="BL4038" s="10"/>
      <c r="BM4038" s="10"/>
      <c r="BN4038" s="10"/>
      <c r="BO4038" s="10"/>
      <c r="BP4038" s="10"/>
      <c r="BQ4038" s="10"/>
      <c r="BR4038" s="10"/>
      <c r="BU4038" s="66"/>
    </row>
    <row r="4039" spans="22:73" s="6" customFormat="1" x14ac:dyDescent="0.3">
      <c r="V4039" s="21"/>
      <c r="W4039" s="22"/>
      <c r="X4039" s="22"/>
      <c r="Y4039" s="22"/>
      <c r="Z4039" s="22"/>
      <c r="AA4039" s="22"/>
      <c r="AB4039" s="10"/>
      <c r="AC4039" s="10"/>
      <c r="AD4039" s="10"/>
      <c r="AE4039" s="10"/>
      <c r="AF4039" s="10"/>
      <c r="AG4039" s="10"/>
      <c r="AH4039" s="10"/>
      <c r="AI4039" s="10"/>
      <c r="AJ4039" s="10"/>
      <c r="AK4039" s="10"/>
      <c r="AL4039" s="10"/>
      <c r="AM4039" s="10"/>
      <c r="AN4039" s="10"/>
      <c r="AO4039" s="10"/>
      <c r="AP4039" s="10"/>
      <c r="AQ4039" s="10"/>
      <c r="AR4039" s="10"/>
      <c r="AS4039" s="10"/>
      <c r="AT4039" s="10"/>
      <c r="AU4039" s="10"/>
      <c r="AV4039" s="10"/>
      <c r="AW4039" s="10"/>
      <c r="AX4039" s="10"/>
      <c r="AY4039" s="10"/>
      <c r="AZ4039" s="10"/>
      <c r="BC4039" s="10"/>
      <c r="BD4039" s="10"/>
      <c r="BE4039" s="10"/>
      <c r="BF4039" s="10"/>
      <c r="BG4039" s="10"/>
      <c r="BH4039" s="10"/>
      <c r="BI4039" s="10"/>
      <c r="BL4039" s="10"/>
      <c r="BM4039" s="10"/>
      <c r="BN4039" s="10"/>
      <c r="BO4039" s="10"/>
      <c r="BP4039" s="10"/>
      <c r="BQ4039" s="10"/>
      <c r="BR4039" s="10"/>
      <c r="BU4039" s="66"/>
    </row>
    <row r="4040" spans="22:73" s="6" customFormat="1" x14ac:dyDescent="0.3">
      <c r="V4040" s="21"/>
      <c r="W4040" s="22"/>
      <c r="X4040" s="22"/>
      <c r="Y4040" s="22"/>
      <c r="Z4040" s="22"/>
      <c r="AA4040" s="22"/>
      <c r="AB4040" s="10"/>
      <c r="AC4040" s="10"/>
      <c r="AD4040" s="10"/>
      <c r="AE4040" s="10"/>
      <c r="AF4040" s="10"/>
      <c r="AG4040" s="10"/>
      <c r="AH4040" s="10"/>
      <c r="AI4040" s="10"/>
      <c r="AJ4040" s="10"/>
      <c r="AK4040" s="10"/>
      <c r="AL4040" s="10"/>
      <c r="AM4040" s="10"/>
      <c r="AN4040" s="10"/>
      <c r="AO4040" s="10"/>
      <c r="AP4040" s="10"/>
      <c r="AQ4040" s="10"/>
      <c r="AR4040" s="10"/>
      <c r="AS4040" s="10"/>
      <c r="AT4040" s="10"/>
      <c r="AU4040" s="10"/>
      <c r="AV4040" s="10"/>
      <c r="AW4040" s="10"/>
      <c r="AX4040" s="10"/>
      <c r="AY4040" s="10"/>
      <c r="AZ4040" s="10"/>
      <c r="BC4040" s="10"/>
      <c r="BD4040" s="10"/>
      <c r="BE4040" s="10"/>
      <c r="BF4040" s="10"/>
      <c r="BG4040" s="10"/>
      <c r="BH4040" s="10"/>
      <c r="BI4040" s="10"/>
      <c r="BL4040" s="10"/>
      <c r="BM4040" s="10"/>
      <c r="BN4040" s="10"/>
      <c r="BO4040" s="10"/>
      <c r="BP4040" s="10"/>
      <c r="BQ4040" s="10"/>
      <c r="BR4040" s="10"/>
      <c r="BU4040" s="66"/>
    </row>
    <row r="4041" spans="22:73" s="6" customFormat="1" x14ac:dyDescent="0.3">
      <c r="V4041" s="21"/>
      <c r="W4041" s="22"/>
      <c r="X4041" s="22"/>
      <c r="Y4041" s="22"/>
      <c r="Z4041" s="22"/>
      <c r="AA4041" s="22"/>
      <c r="AB4041" s="10"/>
      <c r="AC4041" s="10"/>
      <c r="AD4041" s="10"/>
      <c r="AE4041" s="10"/>
      <c r="AF4041" s="10"/>
      <c r="AG4041" s="10"/>
      <c r="AH4041" s="10"/>
      <c r="AI4041" s="10"/>
      <c r="AJ4041" s="10"/>
      <c r="AK4041" s="10"/>
      <c r="AL4041" s="10"/>
      <c r="AM4041" s="10"/>
      <c r="AN4041" s="10"/>
      <c r="AO4041" s="10"/>
      <c r="AP4041" s="10"/>
      <c r="AQ4041" s="10"/>
      <c r="AR4041" s="10"/>
      <c r="AS4041" s="10"/>
      <c r="AT4041" s="10"/>
      <c r="AU4041" s="10"/>
      <c r="AV4041" s="10"/>
      <c r="AW4041" s="10"/>
      <c r="AX4041" s="10"/>
      <c r="AY4041" s="10"/>
      <c r="AZ4041" s="10"/>
      <c r="BC4041" s="10"/>
      <c r="BD4041" s="10"/>
      <c r="BE4041" s="10"/>
      <c r="BF4041" s="10"/>
      <c r="BG4041" s="10"/>
      <c r="BH4041" s="10"/>
      <c r="BI4041" s="10"/>
      <c r="BL4041" s="10"/>
      <c r="BM4041" s="10"/>
      <c r="BN4041" s="10"/>
      <c r="BO4041" s="10"/>
      <c r="BP4041" s="10"/>
      <c r="BQ4041" s="10"/>
      <c r="BR4041" s="10"/>
      <c r="BU4041" s="66"/>
    </row>
    <row r="4042" spans="22:73" s="6" customFormat="1" x14ac:dyDescent="0.3">
      <c r="V4042" s="21"/>
      <c r="W4042" s="22"/>
      <c r="X4042" s="22"/>
      <c r="Y4042" s="22"/>
      <c r="Z4042" s="22"/>
      <c r="AA4042" s="22"/>
      <c r="AB4042" s="10"/>
      <c r="AC4042" s="10"/>
      <c r="AD4042" s="10"/>
      <c r="AE4042" s="10"/>
      <c r="AF4042" s="10"/>
      <c r="AG4042" s="10"/>
      <c r="AH4042" s="10"/>
      <c r="AI4042" s="10"/>
      <c r="AJ4042" s="10"/>
      <c r="AK4042" s="10"/>
      <c r="AL4042" s="10"/>
      <c r="AM4042" s="10"/>
      <c r="AN4042" s="10"/>
      <c r="AO4042" s="10"/>
      <c r="AP4042" s="10"/>
      <c r="AQ4042" s="10"/>
      <c r="AR4042" s="10"/>
      <c r="AS4042" s="10"/>
      <c r="AT4042" s="10"/>
      <c r="AU4042" s="10"/>
      <c r="AV4042" s="10"/>
      <c r="AW4042" s="10"/>
      <c r="AX4042" s="10"/>
      <c r="AY4042" s="10"/>
      <c r="AZ4042" s="10"/>
      <c r="BC4042" s="10"/>
      <c r="BD4042" s="10"/>
      <c r="BE4042" s="10"/>
      <c r="BF4042" s="10"/>
      <c r="BG4042" s="10"/>
      <c r="BH4042" s="10"/>
      <c r="BI4042" s="10"/>
      <c r="BL4042" s="10"/>
      <c r="BM4042" s="10"/>
      <c r="BN4042" s="10"/>
      <c r="BO4042" s="10"/>
      <c r="BP4042" s="10"/>
      <c r="BQ4042" s="10"/>
      <c r="BR4042" s="10"/>
      <c r="BU4042" s="66"/>
    </row>
    <row r="4043" spans="22:73" s="6" customFormat="1" x14ac:dyDescent="0.3">
      <c r="V4043" s="21"/>
      <c r="W4043" s="22"/>
      <c r="X4043" s="22"/>
      <c r="Y4043" s="22"/>
      <c r="Z4043" s="22"/>
      <c r="AA4043" s="22"/>
      <c r="AB4043" s="10"/>
      <c r="AC4043" s="10"/>
      <c r="AD4043" s="10"/>
      <c r="AE4043" s="10"/>
      <c r="AF4043" s="10"/>
      <c r="AG4043" s="10"/>
      <c r="AH4043" s="10"/>
      <c r="AI4043" s="10"/>
      <c r="AJ4043" s="10"/>
      <c r="AK4043" s="10"/>
      <c r="AL4043" s="10"/>
      <c r="AM4043" s="10"/>
      <c r="AN4043" s="10"/>
      <c r="AO4043" s="10"/>
      <c r="AP4043" s="10"/>
      <c r="AQ4043" s="10"/>
      <c r="AR4043" s="10"/>
      <c r="AS4043" s="10"/>
      <c r="AT4043" s="10"/>
      <c r="AU4043" s="10"/>
      <c r="AV4043" s="10"/>
      <c r="AW4043" s="10"/>
      <c r="AX4043" s="10"/>
      <c r="AY4043" s="10"/>
      <c r="AZ4043" s="10"/>
      <c r="BC4043" s="10"/>
      <c r="BD4043" s="10"/>
      <c r="BE4043" s="10"/>
      <c r="BF4043" s="10"/>
      <c r="BG4043" s="10"/>
      <c r="BH4043" s="10"/>
      <c r="BI4043" s="10"/>
      <c r="BL4043" s="10"/>
      <c r="BM4043" s="10"/>
      <c r="BN4043" s="10"/>
      <c r="BO4043" s="10"/>
      <c r="BP4043" s="10"/>
      <c r="BQ4043" s="10"/>
      <c r="BR4043" s="10"/>
      <c r="BU4043" s="66"/>
    </row>
    <row r="4044" spans="22:73" s="6" customFormat="1" x14ac:dyDescent="0.3">
      <c r="V4044" s="21"/>
      <c r="W4044" s="22"/>
      <c r="X4044" s="22"/>
      <c r="Y4044" s="22"/>
      <c r="Z4044" s="22"/>
      <c r="AA4044" s="22"/>
      <c r="AB4044" s="10"/>
      <c r="AC4044" s="10"/>
      <c r="AD4044" s="10"/>
      <c r="AE4044" s="10"/>
      <c r="AF4044" s="10"/>
      <c r="AG4044" s="10"/>
      <c r="AH4044" s="10"/>
      <c r="AI4044" s="10"/>
      <c r="AJ4044" s="10"/>
      <c r="AK4044" s="10"/>
      <c r="AL4044" s="10"/>
      <c r="AM4044" s="10"/>
      <c r="AN4044" s="10"/>
      <c r="AO4044" s="10"/>
      <c r="AP4044" s="10"/>
      <c r="AQ4044" s="10"/>
      <c r="AR4044" s="10"/>
      <c r="AS4044" s="10"/>
      <c r="AT4044" s="10"/>
      <c r="AU4044" s="10"/>
      <c r="AV4044" s="10"/>
      <c r="AW4044" s="10"/>
      <c r="AX4044" s="10"/>
      <c r="AY4044" s="10"/>
      <c r="AZ4044" s="10"/>
      <c r="BC4044" s="10"/>
      <c r="BD4044" s="10"/>
      <c r="BE4044" s="10"/>
      <c r="BF4044" s="10"/>
      <c r="BG4044" s="10"/>
      <c r="BH4044" s="10"/>
      <c r="BI4044" s="10"/>
      <c r="BL4044" s="10"/>
      <c r="BM4044" s="10"/>
      <c r="BN4044" s="10"/>
      <c r="BO4044" s="10"/>
      <c r="BP4044" s="10"/>
      <c r="BQ4044" s="10"/>
      <c r="BR4044" s="10"/>
      <c r="BU4044" s="66"/>
    </row>
    <row r="4045" spans="22:73" s="6" customFormat="1" x14ac:dyDescent="0.3">
      <c r="V4045" s="21"/>
      <c r="W4045" s="22"/>
      <c r="X4045" s="22"/>
      <c r="Y4045" s="22"/>
      <c r="Z4045" s="22"/>
      <c r="AA4045" s="22"/>
      <c r="AB4045" s="10"/>
      <c r="AC4045" s="10"/>
      <c r="AD4045" s="10"/>
      <c r="AE4045" s="10"/>
      <c r="AF4045" s="10"/>
      <c r="AG4045" s="10"/>
      <c r="AH4045" s="10"/>
      <c r="AI4045" s="10"/>
      <c r="AJ4045" s="10"/>
      <c r="AK4045" s="10"/>
      <c r="AL4045" s="10"/>
      <c r="AM4045" s="10"/>
      <c r="AN4045" s="10"/>
      <c r="AO4045" s="10"/>
      <c r="AP4045" s="10"/>
      <c r="AQ4045" s="10"/>
      <c r="AR4045" s="10"/>
      <c r="AS4045" s="10"/>
      <c r="AT4045" s="10"/>
      <c r="AU4045" s="10"/>
      <c r="AV4045" s="10"/>
      <c r="AW4045" s="10"/>
      <c r="AX4045" s="10"/>
      <c r="AY4045" s="10"/>
      <c r="AZ4045" s="10"/>
      <c r="BC4045" s="10"/>
      <c r="BD4045" s="10"/>
      <c r="BE4045" s="10"/>
      <c r="BF4045" s="10"/>
      <c r="BG4045" s="10"/>
      <c r="BH4045" s="10"/>
      <c r="BI4045" s="10"/>
      <c r="BL4045" s="10"/>
      <c r="BM4045" s="10"/>
      <c r="BN4045" s="10"/>
      <c r="BO4045" s="10"/>
      <c r="BP4045" s="10"/>
      <c r="BQ4045" s="10"/>
      <c r="BR4045" s="10"/>
      <c r="BU4045" s="66"/>
    </row>
    <row r="4046" spans="22:73" s="6" customFormat="1" x14ac:dyDescent="0.3">
      <c r="V4046" s="21"/>
      <c r="W4046" s="22"/>
      <c r="X4046" s="22"/>
      <c r="Y4046" s="22"/>
      <c r="Z4046" s="22"/>
      <c r="AA4046" s="22"/>
      <c r="AB4046" s="10"/>
      <c r="AC4046" s="10"/>
      <c r="AD4046" s="10"/>
      <c r="AE4046" s="10"/>
      <c r="AF4046" s="10"/>
      <c r="AG4046" s="10"/>
      <c r="AH4046" s="10"/>
      <c r="AI4046" s="10"/>
      <c r="AJ4046" s="10"/>
      <c r="AK4046" s="10"/>
      <c r="AL4046" s="10"/>
      <c r="AM4046" s="10"/>
      <c r="AN4046" s="10"/>
      <c r="AO4046" s="10"/>
      <c r="AP4046" s="10"/>
      <c r="AQ4046" s="10"/>
      <c r="AR4046" s="10"/>
      <c r="AS4046" s="10"/>
      <c r="AT4046" s="10"/>
      <c r="AU4046" s="10"/>
      <c r="AV4046" s="10"/>
      <c r="AW4046" s="10"/>
      <c r="AX4046" s="10"/>
      <c r="AY4046" s="10"/>
      <c r="AZ4046" s="10"/>
      <c r="BC4046" s="10"/>
      <c r="BD4046" s="10"/>
      <c r="BE4046" s="10"/>
      <c r="BF4046" s="10"/>
      <c r="BG4046" s="10"/>
      <c r="BH4046" s="10"/>
      <c r="BI4046" s="10"/>
      <c r="BL4046" s="10"/>
      <c r="BM4046" s="10"/>
      <c r="BN4046" s="10"/>
      <c r="BO4046" s="10"/>
      <c r="BP4046" s="10"/>
      <c r="BQ4046" s="10"/>
      <c r="BR4046" s="10"/>
      <c r="BU4046" s="66"/>
    </row>
    <row r="4047" spans="22:73" s="6" customFormat="1" x14ac:dyDescent="0.3">
      <c r="V4047" s="21"/>
      <c r="W4047" s="22"/>
      <c r="X4047" s="22"/>
      <c r="Y4047" s="22"/>
      <c r="Z4047" s="22"/>
      <c r="AA4047" s="22"/>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AY4047" s="10"/>
      <c r="AZ4047" s="10"/>
      <c r="BC4047" s="10"/>
      <c r="BD4047" s="10"/>
      <c r="BE4047" s="10"/>
      <c r="BF4047" s="10"/>
      <c r="BG4047" s="10"/>
      <c r="BH4047" s="10"/>
      <c r="BI4047" s="10"/>
      <c r="BL4047" s="10"/>
      <c r="BM4047" s="10"/>
      <c r="BN4047" s="10"/>
      <c r="BO4047" s="10"/>
      <c r="BP4047" s="10"/>
      <c r="BQ4047" s="10"/>
      <c r="BR4047" s="10"/>
      <c r="BU4047" s="66"/>
    </row>
    <row r="4048" spans="22:73" s="6" customFormat="1" x14ac:dyDescent="0.3">
      <c r="V4048" s="21"/>
      <c r="W4048" s="22"/>
      <c r="X4048" s="22"/>
      <c r="Y4048" s="22"/>
      <c r="Z4048" s="22"/>
      <c r="AA4048" s="22"/>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c r="AY4048" s="10"/>
      <c r="AZ4048" s="10"/>
      <c r="BC4048" s="10"/>
      <c r="BD4048" s="10"/>
      <c r="BE4048" s="10"/>
      <c r="BF4048" s="10"/>
      <c r="BG4048" s="10"/>
      <c r="BH4048" s="10"/>
      <c r="BI4048" s="10"/>
      <c r="BL4048" s="10"/>
      <c r="BM4048" s="10"/>
      <c r="BN4048" s="10"/>
      <c r="BO4048" s="10"/>
      <c r="BP4048" s="10"/>
      <c r="BQ4048" s="10"/>
      <c r="BR4048" s="10"/>
      <c r="BU4048" s="66"/>
    </row>
    <row r="4049" spans="22:73" s="6" customFormat="1" x14ac:dyDescent="0.3">
      <c r="V4049" s="21"/>
      <c r="W4049" s="22"/>
      <c r="X4049" s="22"/>
      <c r="Y4049" s="22"/>
      <c r="Z4049" s="22"/>
      <c r="AA4049" s="22"/>
      <c r="AB4049" s="10"/>
      <c r="AC4049" s="10"/>
      <c r="AD4049" s="10"/>
      <c r="AE4049" s="10"/>
      <c r="AF4049" s="10"/>
      <c r="AG4049" s="10"/>
      <c r="AH4049" s="10"/>
      <c r="AI4049" s="10"/>
      <c r="AJ4049" s="10"/>
      <c r="AK4049" s="10"/>
      <c r="AL4049" s="10"/>
      <c r="AM4049" s="10"/>
      <c r="AN4049" s="10"/>
      <c r="AO4049" s="10"/>
      <c r="AP4049" s="10"/>
      <c r="AQ4049" s="10"/>
      <c r="AR4049" s="10"/>
      <c r="AS4049" s="10"/>
      <c r="AT4049" s="10"/>
      <c r="AU4049" s="10"/>
      <c r="AV4049" s="10"/>
      <c r="AW4049" s="10"/>
      <c r="AX4049" s="10"/>
      <c r="AY4049" s="10"/>
      <c r="AZ4049" s="10"/>
      <c r="BC4049" s="10"/>
      <c r="BD4049" s="10"/>
      <c r="BE4049" s="10"/>
      <c r="BF4049" s="10"/>
      <c r="BG4049" s="10"/>
      <c r="BH4049" s="10"/>
      <c r="BI4049" s="10"/>
      <c r="BL4049" s="10"/>
      <c r="BM4049" s="10"/>
      <c r="BN4049" s="10"/>
      <c r="BO4049" s="10"/>
      <c r="BP4049" s="10"/>
      <c r="BQ4049" s="10"/>
      <c r="BR4049" s="10"/>
      <c r="BU4049" s="66"/>
    </row>
    <row r="4050" spans="22:73" s="6" customFormat="1" x14ac:dyDescent="0.3">
      <c r="V4050" s="21"/>
      <c r="W4050" s="22"/>
      <c r="X4050" s="22"/>
      <c r="Y4050" s="22"/>
      <c r="Z4050" s="22"/>
      <c r="AA4050" s="22"/>
      <c r="AB4050" s="10"/>
      <c r="AC4050" s="10"/>
      <c r="AD4050" s="10"/>
      <c r="AE4050" s="10"/>
      <c r="AF4050" s="10"/>
      <c r="AG4050" s="10"/>
      <c r="AH4050" s="10"/>
      <c r="AI4050" s="10"/>
      <c r="AJ4050" s="10"/>
      <c r="AK4050" s="10"/>
      <c r="AL4050" s="10"/>
      <c r="AM4050" s="10"/>
      <c r="AN4050" s="10"/>
      <c r="AO4050" s="10"/>
      <c r="AP4050" s="10"/>
      <c r="AQ4050" s="10"/>
      <c r="AR4050" s="10"/>
      <c r="AS4050" s="10"/>
      <c r="AT4050" s="10"/>
      <c r="AU4050" s="10"/>
      <c r="AV4050" s="10"/>
      <c r="AW4050" s="10"/>
      <c r="AX4050" s="10"/>
      <c r="AY4050" s="10"/>
      <c r="AZ4050" s="10"/>
      <c r="BC4050" s="10"/>
      <c r="BD4050" s="10"/>
      <c r="BE4050" s="10"/>
      <c r="BF4050" s="10"/>
      <c r="BG4050" s="10"/>
      <c r="BH4050" s="10"/>
      <c r="BI4050" s="10"/>
      <c r="BL4050" s="10"/>
      <c r="BM4050" s="10"/>
      <c r="BN4050" s="10"/>
      <c r="BO4050" s="10"/>
      <c r="BP4050" s="10"/>
      <c r="BQ4050" s="10"/>
      <c r="BR4050" s="10"/>
      <c r="BU4050" s="66"/>
    </row>
    <row r="4051" spans="22:73" s="6" customFormat="1" x14ac:dyDescent="0.3">
      <c r="V4051" s="21"/>
      <c r="W4051" s="22"/>
      <c r="X4051" s="22"/>
      <c r="Y4051" s="22"/>
      <c r="Z4051" s="22"/>
      <c r="AA4051" s="22"/>
      <c r="AB4051" s="10"/>
      <c r="AC4051" s="10"/>
      <c r="AD4051" s="10"/>
      <c r="AE4051" s="10"/>
      <c r="AF4051" s="10"/>
      <c r="AG4051" s="10"/>
      <c r="AH4051" s="10"/>
      <c r="AI4051" s="10"/>
      <c r="AJ4051" s="10"/>
      <c r="AK4051" s="10"/>
      <c r="AL4051" s="10"/>
      <c r="AM4051" s="10"/>
      <c r="AN4051" s="10"/>
      <c r="AO4051" s="10"/>
      <c r="AP4051" s="10"/>
      <c r="AQ4051" s="10"/>
      <c r="AR4051" s="10"/>
      <c r="AS4051" s="10"/>
      <c r="AT4051" s="10"/>
      <c r="AU4051" s="10"/>
      <c r="AV4051" s="10"/>
      <c r="AW4051" s="10"/>
      <c r="AX4051" s="10"/>
      <c r="AY4051" s="10"/>
      <c r="AZ4051" s="10"/>
      <c r="BC4051" s="10"/>
      <c r="BD4051" s="10"/>
      <c r="BE4051" s="10"/>
      <c r="BF4051" s="10"/>
      <c r="BG4051" s="10"/>
      <c r="BH4051" s="10"/>
      <c r="BI4051" s="10"/>
      <c r="BL4051" s="10"/>
      <c r="BM4051" s="10"/>
      <c r="BN4051" s="10"/>
      <c r="BO4051" s="10"/>
      <c r="BP4051" s="10"/>
      <c r="BQ4051" s="10"/>
      <c r="BR4051" s="10"/>
      <c r="BU4051" s="66"/>
    </row>
    <row r="4052" spans="22:73" s="6" customFormat="1" x14ac:dyDescent="0.3">
      <c r="V4052" s="21"/>
      <c r="W4052" s="22"/>
      <c r="X4052" s="22"/>
      <c r="Y4052" s="22"/>
      <c r="Z4052" s="22"/>
      <c r="AA4052" s="22"/>
      <c r="AB4052" s="10"/>
      <c r="AC4052" s="10"/>
      <c r="AD4052" s="10"/>
      <c r="AE4052" s="10"/>
      <c r="AF4052" s="10"/>
      <c r="AG4052" s="10"/>
      <c r="AH4052" s="10"/>
      <c r="AI4052" s="10"/>
      <c r="AJ4052" s="10"/>
      <c r="AK4052" s="10"/>
      <c r="AL4052" s="10"/>
      <c r="AM4052" s="10"/>
      <c r="AN4052" s="10"/>
      <c r="AO4052" s="10"/>
      <c r="AP4052" s="10"/>
      <c r="AQ4052" s="10"/>
      <c r="AR4052" s="10"/>
      <c r="AS4052" s="10"/>
      <c r="AT4052" s="10"/>
      <c r="AU4052" s="10"/>
      <c r="AV4052" s="10"/>
      <c r="AW4052" s="10"/>
      <c r="AX4052" s="10"/>
      <c r="AY4052" s="10"/>
      <c r="AZ4052" s="10"/>
      <c r="BC4052" s="10"/>
      <c r="BD4052" s="10"/>
      <c r="BE4052" s="10"/>
      <c r="BF4052" s="10"/>
      <c r="BG4052" s="10"/>
      <c r="BH4052" s="10"/>
      <c r="BI4052" s="10"/>
      <c r="BL4052" s="10"/>
      <c r="BM4052" s="10"/>
      <c r="BN4052" s="10"/>
      <c r="BO4052" s="10"/>
      <c r="BP4052" s="10"/>
      <c r="BQ4052" s="10"/>
      <c r="BR4052" s="10"/>
      <c r="BU4052" s="66"/>
    </row>
    <row r="4053" spans="22:73" s="6" customFormat="1" x14ac:dyDescent="0.3">
      <c r="V4053" s="21"/>
      <c r="W4053" s="22"/>
      <c r="X4053" s="22"/>
      <c r="Y4053" s="22"/>
      <c r="Z4053" s="22"/>
      <c r="AA4053" s="22"/>
      <c r="AB4053" s="10"/>
      <c r="AC4053" s="10"/>
      <c r="AD4053" s="10"/>
      <c r="AE4053" s="10"/>
      <c r="AF4053" s="10"/>
      <c r="AG4053" s="10"/>
      <c r="AH4053" s="10"/>
      <c r="AI4053" s="10"/>
      <c r="AJ4053" s="10"/>
      <c r="AK4053" s="10"/>
      <c r="AL4053" s="10"/>
      <c r="AM4053" s="10"/>
      <c r="AN4053" s="10"/>
      <c r="AO4053" s="10"/>
      <c r="AP4053" s="10"/>
      <c r="AQ4053" s="10"/>
      <c r="AR4053" s="10"/>
      <c r="AS4053" s="10"/>
      <c r="AT4053" s="10"/>
      <c r="AU4053" s="10"/>
      <c r="AV4053" s="10"/>
      <c r="AW4053" s="10"/>
      <c r="AX4053" s="10"/>
      <c r="AY4053" s="10"/>
      <c r="AZ4053" s="10"/>
      <c r="BC4053" s="10"/>
      <c r="BD4053" s="10"/>
      <c r="BE4053" s="10"/>
      <c r="BF4053" s="10"/>
      <c r="BG4053" s="10"/>
      <c r="BH4053" s="10"/>
      <c r="BI4053" s="10"/>
      <c r="BL4053" s="10"/>
      <c r="BM4053" s="10"/>
      <c r="BN4053" s="10"/>
      <c r="BO4053" s="10"/>
      <c r="BP4053" s="10"/>
      <c r="BQ4053" s="10"/>
      <c r="BR4053" s="10"/>
      <c r="BU4053" s="66"/>
    </row>
    <row r="4054" spans="22:73" s="6" customFormat="1" x14ac:dyDescent="0.3">
      <c r="V4054" s="21"/>
      <c r="W4054" s="22"/>
      <c r="X4054" s="22"/>
      <c r="Y4054" s="22"/>
      <c r="Z4054" s="22"/>
      <c r="AA4054" s="22"/>
      <c r="AB4054" s="10"/>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10"/>
      <c r="AY4054" s="10"/>
      <c r="AZ4054" s="10"/>
      <c r="BC4054" s="10"/>
      <c r="BD4054" s="10"/>
      <c r="BE4054" s="10"/>
      <c r="BF4054" s="10"/>
      <c r="BG4054" s="10"/>
      <c r="BH4054" s="10"/>
      <c r="BI4054" s="10"/>
      <c r="BL4054" s="10"/>
      <c r="BM4054" s="10"/>
      <c r="BN4054" s="10"/>
      <c r="BO4054" s="10"/>
      <c r="BP4054" s="10"/>
      <c r="BQ4054" s="10"/>
      <c r="BR4054" s="10"/>
      <c r="BU4054" s="66"/>
    </row>
    <row r="4055" spans="22:73" s="6" customFormat="1" x14ac:dyDescent="0.3">
      <c r="V4055" s="21"/>
      <c r="W4055" s="22"/>
      <c r="X4055" s="22"/>
      <c r="Y4055" s="22"/>
      <c r="Z4055" s="22"/>
      <c r="AA4055" s="22"/>
      <c r="AB4055" s="10"/>
      <c r="AC4055" s="10"/>
      <c r="AD4055" s="10"/>
      <c r="AE4055" s="10"/>
      <c r="AF4055" s="10"/>
      <c r="AG4055" s="10"/>
      <c r="AH4055" s="10"/>
      <c r="AI4055" s="10"/>
      <c r="AJ4055" s="10"/>
      <c r="AK4055" s="10"/>
      <c r="AL4055" s="10"/>
      <c r="AM4055" s="10"/>
      <c r="AN4055" s="10"/>
      <c r="AO4055" s="10"/>
      <c r="AP4055" s="10"/>
      <c r="AQ4055" s="10"/>
      <c r="AR4055" s="10"/>
      <c r="AS4055" s="10"/>
      <c r="AT4055" s="10"/>
      <c r="AU4055" s="10"/>
      <c r="AV4055" s="10"/>
      <c r="AW4055" s="10"/>
      <c r="AX4055" s="10"/>
      <c r="AY4055" s="10"/>
      <c r="AZ4055" s="10"/>
      <c r="BC4055" s="10"/>
      <c r="BD4055" s="10"/>
      <c r="BE4055" s="10"/>
      <c r="BF4055" s="10"/>
      <c r="BG4055" s="10"/>
      <c r="BH4055" s="10"/>
      <c r="BI4055" s="10"/>
      <c r="BL4055" s="10"/>
      <c r="BM4055" s="10"/>
      <c r="BN4055" s="10"/>
      <c r="BO4055" s="10"/>
      <c r="BP4055" s="10"/>
      <c r="BQ4055" s="10"/>
      <c r="BR4055" s="10"/>
      <c r="BU4055" s="66"/>
    </row>
    <row r="4056" spans="22:73" s="6" customFormat="1" x14ac:dyDescent="0.3">
      <c r="V4056" s="21"/>
      <c r="W4056" s="22"/>
      <c r="X4056" s="22"/>
      <c r="Y4056" s="22"/>
      <c r="Z4056" s="22"/>
      <c r="AA4056" s="22"/>
      <c r="AB4056" s="10"/>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c r="AY4056" s="10"/>
      <c r="AZ4056" s="10"/>
      <c r="BC4056" s="10"/>
      <c r="BD4056" s="10"/>
      <c r="BE4056" s="10"/>
      <c r="BF4056" s="10"/>
      <c r="BG4056" s="10"/>
      <c r="BH4056" s="10"/>
      <c r="BI4056" s="10"/>
      <c r="BL4056" s="10"/>
      <c r="BM4056" s="10"/>
      <c r="BN4056" s="10"/>
      <c r="BO4056" s="10"/>
      <c r="BP4056" s="10"/>
      <c r="BQ4056" s="10"/>
      <c r="BR4056" s="10"/>
      <c r="BU4056" s="66"/>
    </row>
    <row r="4057" spans="22:73" s="6" customFormat="1" x14ac:dyDescent="0.3">
      <c r="V4057" s="21"/>
      <c r="W4057" s="22"/>
      <c r="X4057" s="22"/>
      <c r="Y4057" s="22"/>
      <c r="Z4057" s="22"/>
      <c r="AA4057" s="22"/>
      <c r="AB4057" s="10"/>
      <c r="AC4057" s="10"/>
      <c r="AD4057" s="10"/>
      <c r="AE4057" s="10"/>
      <c r="AF4057" s="10"/>
      <c r="AG4057" s="10"/>
      <c r="AH4057" s="10"/>
      <c r="AI4057" s="10"/>
      <c r="AJ4057" s="10"/>
      <c r="AK4057" s="10"/>
      <c r="AL4057" s="10"/>
      <c r="AM4057" s="10"/>
      <c r="AN4057" s="10"/>
      <c r="AO4057" s="10"/>
      <c r="AP4057" s="10"/>
      <c r="AQ4057" s="10"/>
      <c r="AR4057" s="10"/>
      <c r="AS4057" s="10"/>
      <c r="AT4057" s="10"/>
      <c r="AU4057" s="10"/>
      <c r="AV4057" s="10"/>
      <c r="AW4057" s="10"/>
      <c r="AX4057" s="10"/>
      <c r="AY4057" s="10"/>
      <c r="AZ4057" s="10"/>
      <c r="BC4057" s="10"/>
      <c r="BD4057" s="10"/>
      <c r="BE4057" s="10"/>
      <c r="BF4057" s="10"/>
      <c r="BG4057" s="10"/>
      <c r="BH4057" s="10"/>
      <c r="BI4057" s="10"/>
      <c r="BL4057" s="10"/>
      <c r="BM4057" s="10"/>
      <c r="BN4057" s="10"/>
      <c r="BO4057" s="10"/>
      <c r="BP4057" s="10"/>
      <c r="BQ4057" s="10"/>
      <c r="BR4057" s="10"/>
      <c r="BU4057" s="66"/>
    </row>
    <row r="4058" spans="22:73" s="6" customFormat="1" x14ac:dyDescent="0.3">
      <c r="V4058" s="21"/>
      <c r="W4058" s="22"/>
      <c r="X4058" s="22"/>
      <c r="Y4058" s="22"/>
      <c r="Z4058" s="22"/>
      <c r="AA4058" s="22"/>
      <c r="AB4058" s="10"/>
      <c r="AC4058" s="10"/>
      <c r="AD4058" s="10"/>
      <c r="AE4058" s="10"/>
      <c r="AF4058" s="10"/>
      <c r="AG4058" s="10"/>
      <c r="AH4058" s="10"/>
      <c r="AI4058" s="10"/>
      <c r="AJ4058" s="10"/>
      <c r="AK4058" s="10"/>
      <c r="AL4058" s="10"/>
      <c r="AM4058" s="10"/>
      <c r="AN4058" s="10"/>
      <c r="AO4058" s="10"/>
      <c r="AP4058" s="10"/>
      <c r="AQ4058" s="10"/>
      <c r="AR4058" s="10"/>
      <c r="AS4058" s="10"/>
      <c r="AT4058" s="10"/>
      <c r="AU4058" s="10"/>
      <c r="AV4058" s="10"/>
      <c r="AW4058" s="10"/>
      <c r="AX4058" s="10"/>
      <c r="AY4058" s="10"/>
      <c r="AZ4058" s="10"/>
      <c r="BC4058" s="10"/>
      <c r="BD4058" s="10"/>
      <c r="BE4058" s="10"/>
      <c r="BF4058" s="10"/>
      <c r="BG4058" s="10"/>
      <c r="BH4058" s="10"/>
      <c r="BI4058" s="10"/>
      <c r="BL4058" s="10"/>
      <c r="BM4058" s="10"/>
      <c r="BN4058" s="10"/>
      <c r="BO4058" s="10"/>
      <c r="BP4058" s="10"/>
      <c r="BQ4058" s="10"/>
      <c r="BR4058" s="10"/>
      <c r="BU4058" s="66"/>
    </row>
    <row r="4059" spans="22:73" s="6" customFormat="1" x14ac:dyDescent="0.3">
      <c r="V4059" s="21"/>
      <c r="W4059" s="22"/>
      <c r="X4059" s="22"/>
      <c r="Y4059" s="22"/>
      <c r="Z4059" s="22"/>
      <c r="AA4059" s="22"/>
      <c r="AB4059" s="10"/>
      <c r="AC4059" s="10"/>
      <c r="AD4059" s="10"/>
      <c r="AE4059" s="10"/>
      <c r="AF4059" s="10"/>
      <c r="AG4059" s="10"/>
      <c r="AH4059" s="10"/>
      <c r="AI4059" s="10"/>
      <c r="AJ4059" s="10"/>
      <c r="AK4059" s="10"/>
      <c r="AL4059" s="10"/>
      <c r="AM4059" s="10"/>
      <c r="AN4059" s="10"/>
      <c r="AO4059" s="10"/>
      <c r="AP4059" s="10"/>
      <c r="AQ4059" s="10"/>
      <c r="AR4059" s="10"/>
      <c r="AS4059" s="10"/>
      <c r="AT4059" s="10"/>
      <c r="AU4059" s="10"/>
      <c r="AV4059" s="10"/>
      <c r="AW4059" s="10"/>
      <c r="AX4059" s="10"/>
      <c r="AY4059" s="10"/>
      <c r="AZ4059" s="10"/>
      <c r="BC4059" s="10"/>
      <c r="BD4059" s="10"/>
      <c r="BE4059" s="10"/>
      <c r="BF4059" s="10"/>
      <c r="BG4059" s="10"/>
      <c r="BH4059" s="10"/>
      <c r="BI4059" s="10"/>
      <c r="BL4059" s="10"/>
      <c r="BM4059" s="10"/>
      <c r="BN4059" s="10"/>
      <c r="BO4059" s="10"/>
      <c r="BP4059" s="10"/>
      <c r="BQ4059" s="10"/>
      <c r="BR4059" s="10"/>
      <c r="BU4059" s="66"/>
    </row>
    <row r="4060" spans="22:73" s="6" customFormat="1" x14ac:dyDescent="0.3">
      <c r="V4060" s="21"/>
      <c r="W4060" s="22"/>
      <c r="X4060" s="22"/>
      <c r="Y4060" s="22"/>
      <c r="Z4060" s="22"/>
      <c r="AA4060" s="22"/>
      <c r="AB4060" s="10"/>
      <c r="AC4060" s="10"/>
      <c r="AD4060" s="10"/>
      <c r="AE4060" s="10"/>
      <c r="AF4060" s="10"/>
      <c r="AG4060" s="10"/>
      <c r="AH4060" s="10"/>
      <c r="AI4060" s="10"/>
      <c r="AJ4060" s="10"/>
      <c r="AK4060" s="10"/>
      <c r="AL4060" s="10"/>
      <c r="AM4060" s="10"/>
      <c r="AN4060" s="10"/>
      <c r="AO4060" s="10"/>
      <c r="AP4060" s="10"/>
      <c r="AQ4060" s="10"/>
      <c r="AR4060" s="10"/>
      <c r="AS4060" s="10"/>
      <c r="AT4060" s="10"/>
      <c r="AU4060" s="10"/>
      <c r="AV4060" s="10"/>
      <c r="AW4060" s="10"/>
      <c r="AX4060" s="10"/>
      <c r="AY4060" s="10"/>
      <c r="AZ4060" s="10"/>
      <c r="BC4060" s="10"/>
      <c r="BD4060" s="10"/>
      <c r="BE4060" s="10"/>
      <c r="BF4060" s="10"/>
      <c r="BG4060" s="10"/>
      <c r="BH4060" s="10"/>
      <c r="BI4060" s="10"/>
      <c r="BL4060" s="10"/>
      <c r="BM4060" s="10"/>
      <c r="BN4060" s="10"/>
      <c r="BO4060" s="10"/>
      <c r="BP4060" s="10"/>
      <c r="BQ4060" s="10"/>
      <c r="BR4060" s="10"/>
      <c r="BU4060" s="66"/>
    </row>
    <row r="4061" spans="22:73" s="6" customFormat="1" x14ac:dyDescent="0.3">
      <c r="V4061" s="21"/>
      <c r="W4061" s="22"/>
      <c r="X4061" s="22"/>
      <c r="Y4061" s="22"/>
      <c r="Z4061" s="22"/>
      <c r="AA4061" s="22"/>
      <c r="AB4061" s="10"/>
      <c r="AC4061" s="10"/>
      <c r="AD4061" s="10"/>
      <c r="AE4061" s="10"/>
      <c r="AF4061" s="10"/>
      <c r="AG4061" s="10"/>
      <c r="AH4061" s="10"/>
      <c r="AI4061" s="10"/>
      <c r="AJ4061" s="10"/>
      <c r="AK4061" s="10"/>
      <c r="AL4061" s="10"/>
      <c r="AM4061" s="10"/>
      <c r="AN4061" s="10"/>
      <c r="AO4061" s="10"/>
      <c r="AP4061" s="10"/>
      <c r="AQ4061" s="10"/>
      <c r="AR4061" s="10"/>
      <c r="AS4061" s="10"/>
      <c r="AT4061" s="10"/>
      <c r="AU4061" s="10"/>
      <c r="AV4061" s="10"/>
      <c r="AW4061" s="10"/>
      <c r="AX4061" s="10"/>
      <c r="AY4061" s="10"/>
      <c r="AZ4061" s="10"/>
      <c r="BC4061" s="10"/>
      <c r="BD4061" s="10"/>
      <c r="BE4061" s="10"/>
      <c r="BF4061" s="10"/>
      <c r="BG4061" s="10"/>
      <c r="BH4061" s="10"/>
      <c r="BI4061" s="10"/>
      <c r="BL4061" s="10"/>
      <c r="BM4061" s="10"/>
      <c r="BN4061" s="10"/>
      <c r="BO4061" s="10"/>
      <c r="BP4061" s="10"/>
      <c r="BQ4061" s="10"/>
      <c r="BR4061" s="10"/>
      <c r="BU4061" s="66"/>
    </row>
    <row r="4062" spans="22:73" s="6" customFormat="1" x14ac:dyDescent="0.3">
      <c r="V4062" s="21"/>
      <c r="W4062" s="22"/>
      <c r="X4062" s="22"/>
      <c r="Y4062" s="22"/>
      <c r="Z4062" s="22"/>
      <c r="AA4062" s="22"/>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c r="AY4062" s="10"/>
      <c r="AZ4062" s="10"/>
      <c r="BC4062" s="10"/>
      <c r="BD4062" s="10"/>
      <c r="BE4062" s="10"/>
      <c r="BF4062" s="10"/>
      <c r="BG4062" s="10"/>
      <c r="BH4062" s="10"/>
      <c r="BI4062" s="10"/>
      <c r="BL4062" s="10"/>
      <c r="BM4062" s="10"/>
      <c r="BN4062" s="10"/>
      <c r="BO4062" s="10"/>
      <c r="BP4062" s="10"/>
      <c r="BQ4062" s="10"/>
      <c r="BR4062" s="10"/>
      <c r="BU4062" s="66"/>
    </row>
    <row r="4063" spans="22:73" s="6" customFormat="1" x14ac:dyDescent="0.3">
      <c r="V4063" s="21"/>
      <c r="W4063" s="22"/>
      <c r="X4063" s="22"/>
      <c r="Y4063" s="22"/>
      <c r="Z4063" s="22"/>
      <c r="AA4063" s="22"/>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c r="AY4063" s="10"/>
      <c r="AZ4063" s="10"/>
      <c r="BC4063" s="10"/>
      <c r="BD4063" s="10"/>
      <c r="BE4063" s="10"/>
      <c r="BF4063" s="10"/>
      <c r="BG4063" s="10"/>
      <c r="BH4063" s="10"/>
      <c r="BI4063" s="10"/>
      <c r="BL4063" s="10"/>
      <c r="BM4063" s="10"/>
      <c r="BN4063" s="10"/>
      <c r="BO4063" s="10"/>
      <c r="BP4063" s="10"/>
      <c r="BQ4063" s="10"/>
      <c r="BR4063" s="10"/>
      <c r="BU4063" s="66"/>
    </row>
    <row r="4064" spans="22:73" s="6" customFormat="1" x14ac:dyDescent="0.3">
      <c r="V4064" s="21"/>
      <c r="W4064" s="22"/>
      <c r="X4064" s="22"/>
      <c r="Y4064" s="22"/>
      <c r="Z4064" s="22"/>
      <c r="AA4064" s="22"/>
      <c r="AB4064" s="10"/>
      <c r="AC4064" s="10"/>
      <c r="AD4064" s="10"/>
      <c r="AE4064" s="10"/>
      <c r="AF4064" s="10"/>
      <c r="AG4064" s="10"/>
      <c r="AH4064" s="10"/>
      <c r="AI4064" s="10"/>
      <c r="AJ4064" s="10"/>
      <c r="AK4064" s="10"/>
      <c r="AL4064" s="10"/>
      <c r="AM4064" s="10"/>
      <c r="AN4064" s="10"/>
      <c r="AO4064" s="10"/>
      <c r="AP4064" s="10"/>
      <c r="AQ4064" s="10"/>
      <c r="AR4064" s="10"/>
      <c r="AS4064" s="10"/>
      <c r="AT4064" s="10"/>
      <c r="AU4064" s="10"/>
      <c r="AV4064" s="10"/>
      <c r="AW4064" s="10"/>
      <c r="AX4064" s="10"/>
      <c r="AY4064" s="10"/>
      <c r="AZ4064" s="10"/>
      <c r="BC4064" s="10"/>
      <c r="BD4064" s="10"/>
      <c r="BE4064" s="10"/>
      <c r="BF4064" s="10"/>
      <c r="BG4064" s="10"/>
      <c r="BH4064" s="10"/>
      <c r="BI4064" s="10"/>
      <c r="BL4064" s="10"/>
      <c r="BM4064" s="10"/>
      <c r="BN4064" s="10"/>
      <c r="BO4064" s="10"/>
      <c r="BP4064" s="10"/>
      <c r="BQ4064" s="10"/>
      <c r="BR4064" s="10"/>
      <c r="BU4064" s="66"/>
    </row>
    <row r="4065" spans="22:73" s="6" customFormat="1" x14ac:dyDescent="0.3">
      <c r="V4065" s="21"/>
      <c r="W4065" s="22"/>
      <c r="X4065" s="22"/>
      <c r="Y4065" s="22"/>
      <c r="Z4065" s="22"/>
      <c r="AA4065" s="22"/>
      <c r="AB4065" s="10"/>
      <c r="AC4065" s="10"/>
      <c r="AD4065" s="10"/>
      <c r="AE4065" s="10"/>
      <c r="AF4065" s="10"/>
      <c r="AG4065" s="10"/>
      <c r="AH4065" s="10"/>
      <c r="AI4065" s="10"/>
      <c r="AJ4065" s="10"/>
      <c r="AK4065" s="10"/>
      <c r="AL4065" s="10"/>
      <c r="AM4065" s="10"/>
      <c r="AN4065" s="10"/>
      <c r="AO4065" s="10"/>
      <c r="AP4065" s="10"/>
      <c r="AQ4065" s="10"/>
      <c r="AR4065" s="10"/>
      <c r="AS4065" s="10"/>
      <c r="AT4065" s="10"/>
      <c r="AU4065" s="10"/>
      <c r="AV4065" s="10"/>
      <c r="AW4065" s="10"/>
      <c r="AX4065" s="10"/>
      <c r="AY4065" s="10"/>
      <c r="AZ4065" s="10"/>
      <c r="BC4065" s="10"/>
      <c r="BD4065" s="10"/>
      <c r="BE4065" s="10"/>
      <c r="BF4065" s="10"/>
      <c r="BG4065" s="10"/>
      <c r="BH4065" s="10"/>
      <c r="BI4065" s="10"/>
      <c r="BL4065" s="10"/>
      <c r="BM4065" s="10"/>
      <c r="BN4065" s="10"/>
      <c r="BO4065" s="10"/>
      <c r="BP4065" s="10"/>
      <c r="BQ4065" s="10"/>
      <c r="BR4065" s="10"/>
      <c r="BU4065" s="66"/>
    </row>
    <row r="4066" spans="22:73" s="6" customFormat="1" x14ac:dyDescent="0.3">
      <c r="V4066" s="21"/>
      <c r="W4066" s="22"/>
      <c r="X4066" s="22"/>
      <c r="Y4066" s="22"/>
      <c r="Z4066" s="22"/>
      <c r="AA4066" s="22"/>
      <c r="AB4066" s="10"/>
      <c r="AC4066" s="10"/>
      <c r="AD4066" s="10"/>
      <c r="AE4066" s="10"/>
      <c r="AF4066" s="10"/>
      <c r="AG4066" s="10"/>
      <c r="AH4066" s="10"/>
      <c r="AI4066" s="10"/>
      <c r="AJ4066" s="10"/>
      <c r="AK4066" s="10"/>
      <c r="AL4066" s="10"/>
      <c r="AM4066" s="10"/>
      <c r="AN4066" s="10"/>
      <c r="AO4066" s="10"/>
      <c r="AP4066" s="10"/>
      <c r="AQ4066" s="10"/>
      <c r="AR4066" s="10"/>
      <c r="AS4066" s="10"/>
      <c r="AT4066" s="10"/>
      <c r="AU4066" s="10"/>
      <c r="AV4066" s="10"/>
      <c r="AW4066" s="10"/>
      <c r="AX4066" s="10"/>
      <c r="AY4066" s="10"/>
      <c r="AZ4066" s="10"/>
      <c r="BC4066" s="10"/>
      <c r="BD4066" s="10"/>
      <c r="BE4066" s="10"/>
      <c r="BF4066" s="10"/>
      <c r="BG4066" s="10"/>
      <c r="BH4066" s="10"/>
      <c r="BI4066" s="10"/>
      <c r="BL4066" s="10"/>
      <c r="BM4066" s="10"/>
      <c r="BN4066" s="10"/>
      <c r="BO4066" s="10"/>
      <c r="BP4066" s="10"/>
      <c r="BQ4066" s="10"/>
      <c r="BR4066" s="10"/>
      <c r="BU4066" s="66"/>
    </row>
    <row r="4067" spans="22:73" s="6" customFormat="1" x14ac:dyDescent="0.3">
      <c r="V4067" s="21"/>
      <c r="W4067" s="22"/>
      <c r="X4067" s="22"/>
      <c r="Y4067" s="22"/>
      <c r="Z4067" s="22"/>
      <c r="AA4067" s="22"/>
      <c r="AB4067" s="10"/>
      <c r="AC4067" s="10"/>
      <c r="AD4067" s="10"/>
      <c r="AE4067" s="10"/>
      <c r="AF4067" s="10"/>
      <c r="AG4067" s="10"/>
      <c r="AH4067" s="10"/>
      <c r="AI4067" s="10"/>
      <c r="AJ4067" s="10"/>
      <c r="AK4067" s="10"/>
      <c r="AL4067" s="10"/>
      <c r="AM4067" s="10"/>
      <c r="AN4067" s="10"/>
      <c r="AO4067" s="10"/>
      <c r="AP4067" s="10"/>
      <c r="AQ4067" s="10"/>
      <c r="AR4067" s="10"/>
      <c r="AS4067" s="10"/>
      <c r="AT4067" s="10"/>
      <c r="AU4067" s="10"/>
      <c r="AV4067" s="10"/>
      <c r="AW4067" s="10"/>
      <c r="AX4067" s="10"/>
      <c r="AY4067" s="10"/>
      <c r="AZ4067" s="10"/>
      <c r="BC4067" s="10"/>
      <c r="BD4067" s="10"/>
      <c r="BE4067" s="10"/>
      <c r="BF4067" s="10"/>
      <c r="BG4067" s="10"/>
      <c r="BH4067" s="10"/>
      <c r="BI4067" s="10"/>
      <c r="BL4067" s="10"/>
      <c r="BM4067" s="10"/>
      <c r="BN4067" s="10"/>
      <c r="BO4067" s="10"/>
      <c r="BP4067" s="10"/>
      <c r="BQ4067" s="10"/>
      <c r="BR4067" s="10"/>
      <c r="BU4067" s="66"/>
    </row>
    <row r="4068" spans="22:73" s="6" customFormat="1" x14ac:dyDescent="0.3">
      <c r="V4068" s="21"/>
      <c r="W4068" s="22"/>
      <c r="X4068" s="22"/>
      <c r="Y4068" s="22"/>
      <c r="Z4068" s="22"/>
      <c r="AA4068" s="22"/>
      <c r="AB4068" s="10"/>
      <c r="AC4068" s="10"/>
      <c r="AD4068" s="10"/>
      <c r="AE4068" s="10"/>
      <c r="AF4068" s="10"/>
      <c r="AG4068" s="10"/>
      <c r="AH4068" s="10"/>
      <c r="AI4068" s="10"/>
      <c r="AJ4068" s="10"/>
      <c r="AK4068" s="10"/>
      <c r="AL4068" s="10"/>
      <c r="AM4068" s="10"/>
      <c r="AN4068" s="10"/>
      <c r="AO4068" s="10"/>
      <c r="AP4068" s="10"/>
      <c r="AQ4068" s="10"/>
      <c r="AR4068" s="10"/>
      <c r="AS4068" s="10"/>
      <c r="AT4068" s="10"/>
      <c r="AU4068" s="10"/>
      <c r="AV4068" s="10"/>
      <c r="AW4068" s="10"/>
      <c r="AX4068" s="10"/>
      <c r="AY4068" s="10"/>
      <c r="AZ4068" s="10"/>
      <c r="BC4068" s="10"/>
      <c r="BD4068" s="10"/>
      <c r="BE4068" s="10"/>
      <c r="BF4068" s="10"/>
      <c r="BG4068" s="10"/>
      <c r="BH4068" s="10"/>
      <c r="BI4068" s="10"/>
      <c r="BL4068" s="10"/>
      <c r="BM4068" s="10"/>
      <c r="BN4068" s="10"/>
      <c r="BO4068" s="10"/>
      <c r="BP4068" s="10"/>
      <c r="BQ4068" s="10"/>
      <c r="BR4068" s="10"/>
      <c r="BU4068" s="66"/>
    </row>
    <row r="4069" spans="22:73" s="6" customFormat="1" x14ac:dyDescent="0.3">
      <c r="V4069" s="21"/>
      <c r="W4069" s="22"/>
      <c r="X4069" s="22"/>
      <c r="Y4069" s="22"/>
      <c r="Z4069" s="22"/>
      <c r="AA4069" s="22"/>
      <c r="AB4069" s="10"/>
      <c r="AC4069" s="10"/>
      <c r="AD4069" s="10"/>
      <c r="AE4069" s="10"/>
      <c r="AF4069" s="10"/>
      <c r="AG4069" s="10"/>
      <c r="AH4069" s="10"/>
      <c r="AI4069" s="10"/>
      <c r="AJ4069" s="10"/>
      <c r="AK4069" s="10"/>
      <c r="AL4069" s="10"/>
      <c r="AM4069" s="10"/>
      <c r="AN4069" s="10"/>
      <c r="AO4069" s="10"/>
      <c r="AP4069" s="10"/>
      <c r="AQ4069" s="10"/>
      <c r="AR4069" s="10"/>
      <c r="AS4069" s="10"/>
      <c r="AT4069" s="10"/>
      <c r="AU4069" s="10"/>
      <c r="AV4069" s="10"/>
      <c r="AW4069" s="10"/>
      <c r="AX4069" s="10"/>
      <c r="AY4069" s="10"/>
      <c r="AZ4069" s="10"/>
      <c r="BC4069" s="10"/>
      <c r="BD4069" s="10"/>
      <c r="BE4069" s="10"/>
      <c r="BF4069" s="10"/>
      <c r="BG4069" s="10"/>
      <c r="BH4069" s="10"/>
      <c r="BI4069" s="10"/>
      <c r="BL4069" s="10"/>
      <c r="BM4069" s="10"/>
      <c r="BN4069" s="10"/>
      <c r="BO4069" s="10"/>
      <c r="BP4069" s="10"/>
      <c r="BQ4069" s="10"/>
      <c r="BR4069" s="10"/>
      <c r="BU4069" s="66"/>
    </row>
    <row r="4070" spans="22:73" s="6" customFormat="1" x14ac:dyDescent="0.3">
      <c r="V4070" s="21"/>
      <c r="W4070" s="22"/>
      <c r="X4070" s="22"/>
      <c r="Y4070" s="22"/>
      <c r="Z4070" s="22"/>
      <c r="AA4070" s="22"/>
      <c r="AB4070" s="10"/>
      <c r="AC4070" s="10"/>
      <c r="AD4070" s="10"/>
      <c r="AE4070" s="10"/>
      <c r="AF4070" s="10"/>
      <c r="AG4070" s="10"/>
      <c r="AH4070" s="10"/>
      <c r="AI4070" s="10"/>
      <c r="AJ4070" s="10"/>
      <c r="AK4070" s="10"/>
      <c r="AL4070" s="10"/>
      <c r="AM4070" s="10"/>
      <c r="AN4070" s="10"/>
      <c r="AO4070" s="10"/>
      <c r="AP4070" s="10"/>
      <c r="AQ4070" s="10"/>
      <c r="AR4070" s="10"/>
      <c r="AS4070" s="10"/>
      <c r="AT4070" s="10"/>
      <c r="AU4070" s="10"/>
      <c r="AV4070" s="10"/>
      <c r="AW4070" s="10"/>
      <c r="AX4070" s="10"/>
      <c r="AY4070" s="10"/>
      <c r="AZ4070" s="10"/>
      <c r="BC4070" s="10"/>
      <c r="BD4070" s="10"/>
      <c r="BE4070" s="10"/>
      <c r="BF4070" s="10"/>
      <c r="BG4070" s="10"/>
      <c r="BH4070" s="10"/>
      <c r="BI4070" s="10"/>
      <c r="BL4070" s="10"/>
      <c r="BM4070" s="10"/>
      <c r="BN4070" s="10"/>
      <c r="BO4070" s="10"/>
      <c r="BP4070" s="10"/>
      <c r="BQ4070" s="10"/>
      <c r="BR4070" s="10"/>
      <c r="BU4070" s="66"/>
    </row>
    <row r="4071" spans="22:73" s="6" customFormat="1" x14ac:dyDescent="0.3">
      <c r="V4071" s="21"/>
      <c r="W4071" s="22"/>
      <c r="X4071" s="22"/>
      <c r="Y4071" s="22"/>
      <c r="Z4071" s="22"/>
      <c r="AA4071" s="22"/>
      <c r="AB4071" s="10"/>
      <c r="AC4071" s="10"/>
      <c r="AD4071" s="10"/>
      <c r="AE4071" s="10"/>
      <c r="AF4071" s="10"/>
      <c r="AG4071" s="10"/>
      <c r="AH4071" s="10"/>
      <c r="AI4071" s="10"/>
      <c r="AJ4071" s="10"/>
      <c r="AK4071" s="10"/>
      <c r="AL4071" s="10"/>
      <c r="AM4071" s="10"/>
      <c r="AN4071" s="10"/>
      <c r="AO4071" s="10"/>
      <c r="AP4071" s="10"/>
      <c r="AQ4071" s="10"/>
      <c r="AR4071" s="10"/>
      <c r="AS4071" s="10"/>
      <c r="AT4071" s="10"/>
      <c r="AU4071" s="10"/>
      <c r="AV4071" s="10"/>
      <c r="AW4071" s="10"/>
      <c r="AX4071" s="10"/>
      <c r="AY4071" s="10"/>
      <c r="AZ4071" s="10"/>
      <c r="BC4071" s="10"/>
      <c r="BD4071" s="10"/>
      <c r="BE4071" s="10"/>
      <c r="BF4071" s="10"/>
      <c r="BG4071" s="10"/>
      <c r="BH4071" s="10"/>
      <c r="BI4071" s="10"/>
      <c r="BL4071" s="10"/>
      <c r="BM4071" s="10"/>
      <c r="BN4071" s="10"/>
      <c r="BO4071" s="10"/>
      <c r="BP4071" s="10"/>
      <c r="BQ4071" s="10"/>
      <c r="BR4071" s="10"/>
      <c r="BU4071" s="66"/>
    </row>
    <row r="4072" spans="22:73" s="6" customFormat="1" x14ac:dyDescent="0.3">
      <c r="V4072" s="21"/>
      <c r="W4072" s="22"/>
      <c r="X4072" s="22"/>
      <c r="Y4072" s="22"/>
      <c r="Z4072" s="22"/>
      <c r="AA4072" s="22"/>
      <c r="AB4072" s="10"/>
      <c r="AC4072" s="10"/>
      <c r="AD4072" s="10"/>
      <c r="AE4072" s="10"/>
      <c r="AF4072" s="10"/>
      <c r="AG4072" s="10"/>
      <c r="AH4072" s="10"/>
      <c r="AI4072" s="10"/>
      <c r="AJ4072" s="10"/>
      <c r="AK4072" s="10"/>
      <c r="AL4072" s="10"/>
      <c r="AM4072" s="10"/>
      <c r="AN4072" s="10"/>
      <c r="AO4072" s="10"/>
      <c r="AP4072" s="10"/>
      <c r="AQ4072" s="10"/>
      <c r="AR4072" s="10"/>
      <c r="AS4072" s="10"/>
      <c r="AT4072" s="10"/>
      <c r="AU4072" s="10"/>
      <c r="AV4072" s="10"/>
      <c r="AW4072" s="10"/>
      <c r="AX4072" s="10"/>
      <c r="AY4072" s="10"/>
      <c r="AZ4072" s="10"/>
      <c r="BC4072" s="10"/>
      <c r="BD4072" s="10"/>
      <c r="BE4072" s="10"/>
      <c r="BF4072" s="10"/>
      <c r="BG4072" s="10"/>
      <c r="BH4072" s="10"/>
      <c r="BI4072" s="10"/>
      <c r="BL4072" s="10"/>
      <c r="BM4072" s="10"/>
      <c r="BN4072" s="10"/>
      <c r="BO4072" s="10"/>
      <c r="BP4072" s="10"/>
      <c r="BQ4072" s="10"/>
      <c r="BR4072" s="10"/>
      <c r="BU4072" s="66"/>
    </row>
    <row r="4073" spans="22:73" s="6" customFormat="1" x14ac:dyDescent="0.3">
      <c r="V4073" s="21"/>
      <c r="W4073" s="22"/>
      <c r="X4073" s="22"/>
      <c r="Y4073" s="22"/>
      <c r="Z4073" s="22"/>
      <c r="AA4073" s="22"/>
      <c r="AB4073" s="10"/>
      <c r="AC4073" s="10"/>
      <c r="AD4073" s="10"/>
      <c r="AE4073" s="10"/>
      <c r="AF4073" s="10"/>
      <c r="AG4073" s="10"/>
      <c r="AH4073" s="10"/>
      <c r="AI4073" s="10"/>
      <c r="AJ4073" s="10"/>
      <c r="AK4073" s="10"/>
      <c r="AL4073" s="10"/>
      <c r="AM4073" s="10"/>
      <c r="AN4073" s="10"/>
      <c r="AO4073" s="10"/>
      <c r="AP4073" s="10"/>
      <c r="AQ4073" s="10"/>
      <c r="AR4073" s="10"/>
      <c r="AS4073" s="10"/>
      <c r="AT4073" s="10"/>
      <c r="AU4073" s="10"/>
      <c r="AV4073" s="10"/>
      <c r="AW4073" s="10"/>
      <c r="AX4073" s="10"/>
      <c r="AY4073" s="10"/>
      <c r="AZ4073" s="10"/>
      <c r="BC4073" s="10"/>
      <c r="BD4073" s="10"/>
      <c r="BE4073" s="10"/>
      <c r="BF4073" s="10"/>
      <c r="BG4073" s="10"/>
      <c r="BH4073" s="10"/>
      <c r="BI4073" s="10"/>
      <c r="BL4073" s="10"/>
      <c r="BM4073" s="10"/>
      <c r="BN4073" s="10"/>
      <c r="BO4073" s="10"/>
      <c r="BP4073" s="10"/>
      <c r="BQ4073" s="10"/>
      <c r="BR4073" s="10"/>
      <c r="BU4073" s="66"/>
    </row>
    <row r="4074" spans="22:73" s="6" customFormat="1" x14ac:dyDescent="0.3">
      <c r="V4074" s="21"/>
      <c r="W4074" s="22"/>
      <c r="X4074" s="22"/>
      <c r="Y4074" s="22"/>
      <c r="Z4074" s="22"/>
      <c r="AA4074" s="22"/>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c r="AY4074" s="10"/>
      <c r="AZ4074" s="10"/>
      <c r="BC4074" s="10"/>
      <c r="BD4074" s="10"/>
      <c r="BE4074" s="10"/>
      <c r="BF4074" s="10"/>
      <c r="BG4074" s="10"/>
      <c r="BH4074" s="10"/>
      <c r="BI4074" s="10"/>
      <c r="BL4074" s="10"/>
      <c r="BM4074" s="10"/>
      <c r="BN4074" s="10"/>
      <c r="BO4074" s="10"/>
      <c r="BP4074" s="10"/>
      <c r="BQ4074" s="10"/>
      <c r="BR4074" s="10"/>
      <c r="BU4074" s="66"/>
    </row>
    <row r="4075" spans="22:73" s="6" customFormat="1" x14ac:dyDescent="0.3">
      <c r="V4075" s="21"/>
      <c r="W4075" s="22"/>
      <c r="X4075" s="22"/>
      <c r="Y4075" s="22"/>
      <c r="Z4075" s="22"/>
      <c r="AA4075" s="22"/>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AY4075" s="10"/>
      <c r="AZ4075" s="10"/>
      <c r="BC4075" s="10"/>
      <c r="BD4075" s="10"/>
      <c r="BE4075" s="10"/>
      <c r="BF4075" s="10"/>
      <c r="BG4075" s="10"/>
      <c r="BH4075" s="10"/>
      <c r="BI4075" s="10"/>
      <c r="BL4075" s="10"/>
      <c r="BM4075" s="10"/>
      <c r="BN4075" s="10"/>
      <c r="BO4075" s="10"/>
      <c r="BP4075" s="10"/>
      <c r="BQ4075" s="10"/>
      <c r="BR4075" s="10"/>
      <c r="BU4075" s="66"/>
    </row>
    <row r="4076" spans="22:73" s="6" customFormat="1" x14ac:dyDescent="0.3">
      <c r="V4076" s="21"/>
      <c r="W4076" s="22"/>
      <c r="X4076" s="22"/>
      <c r="Y4076" s="22"/>
      <c r="Z4076" s="22"/>
      <c r="AA4076" s="22"/>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AY4076" s="10"/>
      <c r="AZ4076" s="10"/>
      <c r="BC4076" s="10"/>
      <c r="BD4076" s="10"/>
      <c r="BE4076" s="10"/>
      <c r="BF4076" s="10"/>
      <c r="BG4076" s="10"/>
      <c r="BH4076" s="10"/>
      <c r="BI4076" s="10"/>
      <c r="BL4076" s="10"/>
      <c r="BM4076" s="10"/>
      <c r="BN4076" s="10"/>
      <c r="BO4076" s="10"/>
      <c r="BP4076" s="10"/>
      <c r="BQ4076" s="10"/>
      <c r="BR4076" s="10"/>
      <c r="BU4076" s="66"/>
    </row>
    <row r="4077" spans="22:73" s="6" customFormat="1" x14ac:dyDescent="0.3">
      <c r="V4077" s="21"/>
      <c r="W4077" s="22"/>
      <c r="X4077" s="22"/>
      <c r="Y4077" s="22"/>
      <c r="Z4077" s="22"/>
      <c r="AA4077" s="22"/>
      <c r="AB4077" s="10"/>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AY4077" s="10"/>
      <c r="AZ4077" s="10"/>
      <c r="BC4077" s="10"/>
      <c r="BD4077" s="10"/>
      <c r="BE4077" s="10"/>
      <c r="BF4077" s="10"/>
      <c r="BG4077" s="10"/>
      <c r="BH4077" s="10"/>
      <c r="BI4077" s="10"/>
      <c r="BL4077" s="10"/>
      <c r="BM4077" s="10"/>
      <c r="BN4077" s="10"/>
      <c r="BO4077" s="10"/>
      <c r="BP4077" s="10"/>
      <c r="BQ4077" s="10"/>
      <c r="BR4077" s="10"/>
      <c r="BU4077" s="66"/>
    </row>
    <row r="4078" spans="22:73" s="6" customFormat="1" x14ac:dyDescent="0.3">
      <c r="V4078" s="21"/>
      <c r="W4078" s="22"/>
      <c r="X4078" s="22"/>
      <c r="Y4078" s="22"/>
      <c r="Z4078" s="22"/>
      <c r="AA4078" s="22"/>
      <c r="AB4078" s="10"/>
      <c r="AC4078" s="10"/>
      <c r="AD4078" s="10"/>
      <c r="AE4078" s="10"/>
      <c r="AF4078" s="10"/>
      <c r="AG4078" s="10"/>
      <c r="AH4078" s="10"/>
      <c r="AI4078" s="10"/>
      <c r="AJ4078" s="10"/>
      <c r="AK4078" s="10"/>
      <c r="AL4078" s="10"/>
      <c r="AM4078" s="10"/>
      <c r="AN4078" s="10"/>
      <c r="AO4078" s="10"/>
      <c r="AP4078" s="10"/>
      <c r="AQ4078" s="10"/>
      <c r="AR4078" s="10"/>
      <c r="AS4078" s="10"/>
      <c r="AT4078" s="10"/>
      <c r="AU4078" s="10"/>
      <c r="AV4078" s="10"/>
      <c r="AW4078" s="10"/>
      <c r="AX4078" s="10"/>
      <c r="AY4078" s="10"/>
      <c r="AZ4078" s="10"/>
      <c r="BC4078" s="10"/>
      <c r="BD4078" s="10"/>
      <c r="BE4078" s="10"/>
      <c r="BF4078" s="10"/>
      <c r="BG4078" s="10"/>
      <c r="BH4078" s="10"/>
      <c r="BI4078" s="10"/>
      <c r="BL4078" s="10"/>
      <c r="BM4078" s="10"/>
      <c r="BN4078" s="10"/>
      <c r="BO4078" s="10"/>
      <c r="BP4078" s="10"/>
      <c r="BQ4078" s="10"/>
      <c r="BR4078" s="10"/>
      <c r="BU4078" s="66"/>
    </row>
    <row r="4079" spans="22:73" s="6" customFormat="1" x14ac:dyDescent="0.3">
      <c r="V4079" s="21"/>
      <c r="W4079" s="22"/>
      <c r="X4079" s="22"/>
      <c r="Y4079" s="22"/>
      <c r="Z4079" s="22"/>
      <c r="AA4079" s="22"/>
      <c r="AB4079" s="10"/>
      <c r="AC4079" s="10"/>
      <c r="AD4079" s="10"/>
      <c r="AE4079" s="10"/>
      <c r="AF4079" s="10"/>
      <c r="AG4079" s="10"/>
      <c r="AH4079" s="10"/>
      <c r="AI4079" s="10"/>
      <c r="AJ4079" s="10"/>
      <c r="AK4079" s="10"/>
      <c r="AL4079" s="10"/>
      <c r="AM4079" s="10"/>
      <c r="AN4079" s="10"/>
      <c r="AO4079" s="10"/>
      <c r="AP4079" s="10"/>
      <c r="AQ4079" s="10"/>
      <c r="AR4079" s="10"/>
      <c r="AS4079" s="10"/>
      <c r="AT4079" s="10"/>
      <c r="AU4079" s="10"/>
      <c r="AV4079" s="10"/>
      <c r="AW4079" s="10"/>
      <c r="AX4079" s="10"/>
      <c r="AY4079" s="10"/>
      <c r="AZ4079" s="10"/>
      <c r="BC4079" s="10"/>
      <c r="BD4079" s="10"/>
      <c r="BE4079" s="10"/>
      <c r="BF4079" s="10"/>
      <c r="BG4079" s="10"/>
      <c r="BH4079" s="10"/>
      <c r="BI4079" s="10"/>
      <c r="BL4079" s="10"/>
      <c r="BM4079" s="10"/>
      <c r="BN4079" s="10"/>
      <c r="BO4079" s="10"/>
      <c r="BP4079" s="10"/>
      <c r="BQ4079" s="10"/>
      <c r="BR4079" s="10"/>
      <c r="BU4079" s="66"/>
    </row>
    <row r="4080" spans="22:73" s="6" customFormat="1" x14ac:dyDescent="0.3">
      <c r="V4080" s="21"/>
      <c r="W4080" s="22"/>
      <c r="X4080" s="22"/>
      <c r="Y4080" s="22"/>
      <c r="Z4080" s="22"/>
      <c r="AA4080" s="22"/>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c r="AY4080" s="10"/>
      <c r="AZ4080" s="10"/>
      <c r="BC4080" s="10"/>
      <c r="BD4080" s="10"/>
      <c r="BE4080" s="10"/>
      <c r="BF4080" s="10"/>
      <c r="BG4080" s="10"/>
      <c r="BH4080" s="10"/>
      <c r="BI4080" s="10"/>
      <c r="BL4080" s="10"/>
      <c r="BM4080" s="10"/>
      <c r="BN4080" s="10"/>
      <c r="BO4080" s="10"/>
      <c r="BP4080" s="10"/>
      <c r="BQ4080" s="10"/>
      <c r="BR4080" s="10"/>
      <c r="BU4080" s="66"/>
    </row>
    <row r="4081" spans="22:73" s="6" customFormat="1" x14ac:dyDescent="0.3">
      <c r="V4081" s="21"/>
      <c r="W4081" s="22"/>
      <c r="X4081" s="22"/>
      <c r="Y4081" s="22"/>
      <c r="Z4081" s="22"/>
      <c r="AA4081" s="22"/>
      <c r="AB4081" s="10"/>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10"/>
      <c r="AY4081" s="10"/>
      <c r="AZ4081" s="10"/>
      <c r="BC4081" s="10"/>
      <c r="BD4081" s="10"/>
      <c r="BE4081" s="10"/>
      <c r="BF4081" s="10"/>
      <c r="BG4081" s="10"/>
      <c r="BH4081" s="10"/>
      <c r="BI4081" s="10"/>
      <c r="BL4081" s="10"/>
      <c r="BM4081" s="10"/>
      <c r="BN4081" s="10"/>
      <c r="BO4081" s="10"/>
      <c r="BP4081" s="10"/>
      <c r="BQ4081" s="10"/>
      <c r="BR4081" s="10"/>
      <c r="BU4081" s="66"/>
    </row>
    <row r="4082" spans="22:73" s="6" customFormat="1" x14ac:dyDescent="0.3">
      <c r="V4082" s="21"/>
      <c r="W4082" s="22"/>
      <c r="X4082" s="22"/>
      <c r="Y4082" s="22"/>
      <c r="Z4082" s="22"/>
      <c r="AA4082" s="22"/>
      <c r="AB4082" s="10"/>
      <c r="AC4082" s="10"/>
      <c r="AD4082" s="10"/>
      <c r="AE4082" s="10"/>
      <c r="AF4082" s="10"/>
      <c r="AG4082" s="10"/>
      <c r="AH4082" s="10"/>
      <c r="AI4082" s="10"/>
      <c r="AJ4082" s="10"/>
      <c r="AK4082" s="10"/>
      <c r="AL4082" s="10"/>
      <c r="AM4082" s="10"/>
      <c r="AN4082" s="10"/>
      <c r="AO4082" s="10"/>
      <c r="AP4082" s="10"/>
      <c r="AQ4082" s="10"/>
      <c r="AR4082" s="10"/>
      <c r="AS4082" s="10"/>
      <c r="AT4082" s="10"/>
      <c r="AU4082" s="10"/>
      <c r="AV4082" s="10"/>
      <c r="AW4082" s="10"/>
      <c r="AX4082" s="10"/>
      <c r="AY4082" s="10"/>
      <c r="AZ4082" s="10"/>
      <c r="BC4082" s="10"/>
      <c r="BD4082" s="10"/>
      <c r="BE4082" s="10"/>
      <c r="BF4082" s="10"/>
      <c r="BG4082" s="10"/>
      <c r="BH4082" s="10"/>
      <c r="BI4082" s="10"/>
      <c r="BL4082" s="10"/>
      <c r="BM4082" s="10"/>
      <c r="BN4082" s="10"/>
      <c r="BO4082" s="10"/>
      <c r="BP4082" s="10"/>
      <c r="BQ4082" s="10"/>
      <c r="BR4082" s="10"/>
      <c r="BU4082" s="66"/>
    </row>
    <row r="4083" spans="22:73" s="6" customFormat="1" x14ac:dyDescent="0.3">
      <c r="V4083" s="21"/>
      <c r="W4083" s="22"/>
      <c r="X4083" s="22"/>
      <c r="Y4083" s="22"/>
      <c r="Z4083" s="22"/>
      <c r="AA4083" s="22"/>
      <c r="AB4083" s="10"/>
      <c r="AC4083" s="10"/>
      <c r="AD4083" s="10"/>
      <c r="AE4083" s="10"/>
      <c r="AF4083" s="10"/>
      <c r="AG4083" s="10"/>
      <c r="AH4083" s="10"/>
      <c r="AI4083" s="10"/>
      <c r="AJ4083" s="10"/>
      <c r="AK4083" s="10"/>
      <c r="AL4083" s="10"/>
      <c r="AM4083" s="10"/>
      <c r="AN4083" s="10"/>
      <c r="AO4083" s="10"/>
      <c r="AP4083" s="10"/>
      <c r="AQ4083" s="10"/>
      <c r="AR4083" s="10"/>
      <c r="AS4083" s="10"/>
      <c r="AT4083" s="10"/>
      <c r="AU4083" s="10"/>
      <c r="AV4083" s="10"/>
      <c r="AW4083" s="10"/>
      <c r="AX4083" s="10"/>
      <c r="AY4083" s="10"/>
      <c r="AZ4083" s="10"/>
      <c r="BC4083" s="10"/>
      <c r="BD4083" s="10"/>
      <c r="BE4083" s="10"/>
      <c r="BF4083" s="10"/>
      <c r="BG4083" s="10"/>
      <c r="BH4083" s="10"/>
      <c r="BI4083" s="10"/>
      <c r="BL4083" s="10"/>
      <c r="BM4083" s="10"/>
      <c r="BN4083" s="10"/>
      <c r="BO4083" s="10"/>
      <c r="BP4083" s="10"/>
      <c r="BQ4083" s="10"/>
      <c r="BR4083" s="10"/>
      <c r="BU4083" s="66"/>
    </row>
    <row r="4084" spans="22:73" s="6" customFormat="1" x14ac:dyDescent="0.3">
      <c r="V4084" s="21"/>
      <c r="W4084" s="22"/>
      <c r="X4084" s="22"/>
      <c r="Y4084" s="22"/>
      <c r="Z4084" s="22"/>
      <c r="AA4084" s="22"/>
      <c r="AB4084" s="10"/>
      <c r="AC4084" s="10"/>
      <c r="AD4084" s="10"/>
      <c r="AE4084" s="10"/>
      <c r="AF4084" s="10"/>
      <c r="AG4084" s="10"/>
      <c r="AH4084" s="10"/>
      <c r="AI4084" s="10"/>
      <c r="AJ4084" s="10"/>
      <c r="AK4084" s="10"/>
      <c r="AL4084" s="10"/>
      <c r="AM4084" s="10"/>
      <c r="AN4084" s="10"/>
      <c r="AO4084" s="10"/>
      <c r="AP4084" s="10"/>
      <c r="AQ4084" s="10"/>
      <c r="AR4084" s="10"/>
      <c r="AS4084" s="10"/>
      <c r="AT4084" s="10"/>
      <c r="AU4084" s="10"/>
      <c r="AV4084" s="10"/>
      <c r="AW4084" s="10"/>
      <c r="AX4084" s="10"/>
      <c r="AY4084" s="10"/>
      <c r="AZ4084" s="10"/>
      <c r="BC4084" s="10"/>
      <c r="BD4084" s="10"/>
      <c r="BE4084" s="10"/>
      <c r="BF4084" s="10"/>
      <c r="BG4084" s="10"/>
      <c r="BH4084" s="10"/>
      <c r="BI4084" s="10"/>
      <c r="BL4084" s="10"/>
      <c r="BM4084" s="10"/>
      <c r="BN4084" s="10"/>
      <c r="BO4084" s="10"/>
      <c r="BP4084" s="10"/>
      <c r="BQ4084" s="10"/>
      <c r="BR4084" s="10"/>
      <c r="BU4084" s="66"/>
    </row>
    <row r="4085" spans="22:73" s="6" customFormat="1" x14ac:dyDescent="0.3">
      <c r="V4085" s="21"/>
      <c r="W4085" s="22"/>
      <c r="X4085" s="22"/>
      <c r="Y4085" s="22"/>
      <c r="Z4085" s="22"/>
      <c r="AA4085" s="22"/>
      <c r="AB4085" s="10"/>
      <c r="AC4085" s="10"/>
      <c r="AD4085" s="10"/>
      <c r="AE4085" s="10"/>
      <c r="AF4085" s="10"/>
      <c r="AG4085" s="10"/>
      <c r="AH4085" s="10"/>
      <c r="AI4085" s="10"/>
      <c r="AJ4085" s="10"/>
      <c r="AK4085" s="10"/>
      <c r="AL4085" s="10"/>
      <c r="AM4085" s="10"/>
      <c r="AN4085" s="10"/>
      <c r="AO4085" s="10"/>
      <c r="AP4085" s="10"/>
      <c r="AQ4085" s="10"/>
      <c r="AR4085" s="10"/>
      <c r="AS4085" s="10"/>
      <c r="AT4085" s="10"/>
      <c r="AU4085" s="10"/>
      <c r="AV4085" s="10"/>
      <c r="AW4085" s="10"/>
      <c r="AX4085" s="10"/>
      <c r="AY4085" s="10"/>
      <c r="AZ4085" s="10"/>
      <c r="BC4085" s="10"/>
      <c r="BD4085" s="10"/>
      <c r="BE4085" s="10"/>
      <c r="BF4085" s="10"/>
      <c r="BG4085" s="10"/>
      <c r="BH4085" s="10"/>
      <c r="BI4085" s="10"/>
      <c r="BL4085" s="10"/>
      <c r="BM4085" s="10"/>
      <c r="BN4085" s="10"/>
      <c r="BO4085" s="10"/>
      <c r="BP4085" s="10"/>
      <c r="BQ4085" s="10"/>
      <c r="BR4085" s="10"/>
      <c r="BU4085" s="66"/>
    </row>
    <row r="4086" spans="22:73" s="6" customFormat="1" x14ac:dyDescent="0.3">
      <c r="V4086" s="21"/>
      <c r="W4086" s="22"/>
      <c r="X4086" s="22"/>
      <c r="Y4086" s="22"/>
      <c r="Z4086" s="22"/>
      <c r="AA4086" s="22"/>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AY4086" s="10"/>
      <c r="AZ4086" s="10"/>
      <c r="BC4086" s="10"/>
      <c r="BD4086" s="10"/>
      <c r="BE4086" s="10"/>
      <c r="BF4086" s="10"/>
      <c r="BG4086" s="10"/>
      <c r="BH4086" s="10"/>
      <c r="BI4086" s="10"/>
      <c r="BL4086" s="10"/>
      <c r="BM4086" s="10"/>
      <c r="BN4086" s="10"/>
      <c r="BO4086" s="10"/>
      <c r="BP4086" s="10"/>
      <c r="BQ4086" s="10"/>
      <c r="BR4086" s="10"/>
      <c r="BU4086" s="66"/>
    </row>
    <row r="4087" spans="22:73" s="6" customFormat="1" x14ac:dyDescent="0.3">
      <c r="V4087" s="21"/>
      <c r="W4087" s="22"/>
      <c r="X4087" s="22"/>
      <c r="Y4087" s="22"/>
      <c r="Z4087" s="22"/>
      <c r="AA4087" s="22"/>
      <c r="AB4087" s="10"/>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10"/>
      <c r="AY4087" s="10"/>
      <c r="AZ4087" s="10"/>
      <c r="BC4087" s="10"/>
      <c r="BD4087" s="10"/>
      <c r="BE4087" s="10"/>
      <c r="BF4087" s="10"/>
      <c r="BG4087" s="10"/>
      <c r="BH4087" s="10"/>
      <c r="BI4087" s="10"/>
      <c r="BL4087" s="10"/>
      <c r="BM4087" s="10"/>
      <c r="BN4087" s="10"/>
      <c r="BO4087" s="10"/>
      <c r="BP4087" s="10"/>
      <c r="BQ4087" s="10"/>
      <c r="BR4087" s="10"/>
      <c r="BU4087" s="66"/>
    </row>
    <row r="4088" spans="22:73" s="6" customFormat="1" x14ac:dyDescent="0.3">
      <c r="V4088" s="21"/>
      <c r="W4088" s="22"/>
      <c r="X4088" s="22"/>
      <c r="Y4088" s="22"/>
      <c r="Z4088" s="22"/>
      <c r="AA4088" s="22"/>
      <c r="AB4088" s="10"/>
      <c r="AC4088" s="10"/>
      <c r="AD4088" s="10"/>
      <c r="AE4088" s="10"/>
      <c r="AF4088" s="10"/>
      <c r="AG4088" s="10"/>
      <c r="AH4088" s="10"/>
      <c r="AI4088" s="10"/>
      <c r="AJ4088" s="10"/>
      <c r="AK4088" s="10"/>
      <c r="AL4088" s="10"/>
      <c r="AM4088" s="10"/>
      <c r="AN4088" s="10"/>
      <c r="AO4088" s="10"/>
      <c r="AP4088" s="10"/>
      <c r="AQ4088" s="10"/>
      <c r="AR4088" s="10"/>
      <c r="AS4088" s="10"/>
      <c r="AT4088" s="10"/>
      <c r="AU4088" s="10"/>
      <c r="AV4088" s="10"/>
      <c r="AW4088" s="10"/>
      <c r="AX4088" s="10"/>
      <c r="AY4088" s="10"/>
      <c r="AZ4088" s="10"/>
      <c r="BC4088" s="10"/>
      <c r="BD4088" s="10"/>
      <c r="BE4088" s="10"/>
      <c r="BF4088" s="10"/>
      <c r="BG4088" s="10"/>
      <c r="BH4088" s="10"/>
      <c r="BI4088" s="10"/>
      <c r="BL4088" s="10"/>
      <c r="BM4088" s="10"/>
      <c r="BN4088" s="10"/>
      <c r="BO4088" s="10"/>
      <c r="BP4088" s="10"/>
      <c r="BQ4088" s="10"/>
      <c r="BR4088" s="10"/>
      <c r="BU4088" s="66"/>
    </row>
    <row r="4089" spans="22:73" s="6" customFormat="1" x14ac:dyDescent="0.3">
      <c r="V4089" s="21"/>
      <c r="W4089" s="22"/>
      <c r="X4089" s="22"/>
      <c r="Y4089" s="22"/>
      <c r="Z4089" s="22"/>
      <c r="AA4089" s="22"/>
      <c r="AB4089" s="10"/>
      <c r="AC4089" s="10"/>
      <c r="AD4089" s="10"/>
      <c r="AE4089" s="10"/>
      <c r="AF4089" s="10"/>
      <c r="AG4089" s="10"/>
      <c r="AH4089" s="10"/>
      <c r="AI4089" s="10"/>
      <c r="AJ4089" s="10"/>
      <c r="AK4089" s="10"/>
      <c r="AL4089" s="10"/>
      <c r="AM4089" s="10"/>
      <c r="AN4089" s="10"/>
      <c r="AO4089" s="10"/>
      <c r="AP4089" s="10"/>
      <c r="AQ4089" s="10"/>
      <c r="AR4089" s="10"/>
      <c r="AS4089" s="10"/>
      <c r="AT4089" s="10"/>
      <c r="AU4089" s="10"/>
      <c r="AV4089" s="10"/>
      <c r="AW4089" s="10"/>
      <c r="AX4089" s="10"/>
      <c r="AY4089" s="10"/>
      <c r="AZ4089" s="10"/>
      <c r="BC4089" s="10"/>
      <c r="BD4089" s="10"/>
      <c r="BE4089" s="10"/>
      <c r="BF4089" s="10"/>
      <c r="BG4089" s="10"/>
      <c r="BH4089" s="10"/>
      <c r="BI4089" s="10"/>
      <c r="BL4089" s="10"/>
      <c r="BM4089" s="10"/>
      <c r="BN4089" s="10"/>
      <c r="BO4089" s="10"/>
      <c r="BP4089" s="10"/>
      <c r="BQ4089" s="10"/>
      <c r="BR4089" s="10"/>
      <c r="BU4089" s="66"/>
    </row>
    <row r="4090" spans="22:73" s="6" customFormat="1" x14ac:dyDescent="0.3">
      <c r="V4090" s="21"/>
      <c r="W4090" s="22"/>
      <c r="X4090" s="22"/>
      <c r="Y4090" s="22"/>
      <c r="Z4090" s="22"/>
      <c r="AA4090" s="22"/>
      <c r="AB4090" s="10"/>
      <c r="AC4090" s="10"/>
      <c r="AD4090" s="10"/>
      <c r="AE4090" s="10"/>
      <c r="AF4090" s="10"/>
      <c r="AG4090" s="10"/>
      <c r="AH4090" s="10"/>
      <c r="AI4090" s="10"/>
      <c r="AJ4090" s="10"/>
      <c r="AK4090" s="10"/>
      <c r="AL4090" s="10"/>
      <c r="AM4090" s="10"/>
      <c r="AN4090" s="10"/>
      <c r="AO4090" s="10"/>
      <c r="AP4090" s="10"/>
      <c r="AQ4090" s="10"/>
      <c r="AR4090" s="10"/>
      <c r="AS4090" s="10"/>
      <c r="AT4090" s="10"/>
      <c r="AU4090" s="10"/>
      <c r="AV4090" s="10"/>
      <c r="AW4090" s="10"/>
      <c r="AX4090" s="10"/>
      <c r="AY4090" s="10"/>
      <c r="AZ4090" s="10"/>
      <c r="BC4090" s="10"/>
      <c r="BD4090" s="10"/>
      <c r="BE4090" s="10"/>
      <c r="BF4090" s="10"/>
      <c r="BG4090" s="10"/>
      <c r="BH4090" s="10"/>
      <c r="BI4090" s="10"/>
      <c r="BL4090" s="10"/>
      <c r="BM4090" s="10"/>
      <c r="BN4090" s="10"/>
      <c r="BO4090" s="10"/>
      <c r="BP4090" s="10"/>
      <c r="BQ4090" s="10"/>
      <c r="BR4090" s="10"/>
      <c r="BU4090" s="66"/>
    </row>
    <row r="4091" spans="22:73" s="6" customFormat="1" x14ac:dyDescent="0.3">
      <c r="V4091" s="21"/>
      <c r="W4091" s="22"/>
      <c r="X4091" s="22"/>
      <c r="Y4091" s="22"/>
      <c r="Z4091" s="22"/>
      <c r="AA4091" s="22"/>
      <c r="AB4091" s="10"/>
      <c r="AC4091" s="10"/>
      <c r="AD4091" s="10"/>
      <c r="AE4091" s="10"/>
      <c r="AF4091" s="10"/>
      <c r="AG4091" s="10"/>
      <c r="AH4091" s="10"/>
      <c r="AI4091" s="10"/>
      <c r="AJ4091" s="10"/>
      <c r="AK4091" s="10"/>
      <c r="AL4091" s="10"/>
      <c r="AM4091" s="10"/>
      <c r="AN4091" s="10"/>
      <c r="AO4091" s="10"/>
      <c r="AP4091" s="10"/>
      <c r="AQ4091" s="10"/>
      <c r="AR4091" s="10"/>
      <c r="AS4091" s="10"/>
      <c r="AT4091" s="10"/>
      <c r="AU4091" s="10"/>
      <c r="AV4091" s="10"/>
      <c r="AW4091" s="10"/>
      <c r="AX4091" s="10"/>
      <c r="AY4091" s="10"/>
      <c r="AZ4091" s="10"/>
      <c r="BC4091" s="10"/>
      <c r="BD4091" s="10"/>
      <c r="BE4091" s="10"/>
      <c r="BF4091" s="10"/>
      <c r="BG4091" s="10"/>
      <c r="BH4091" s="10"/>
      <c r="BI4091" s="10"/>
      <c r="BL4091" s="10"/>
      <c r="BM4091" s="10"/>
      <c r="BN4091" s="10"/>
      <c r="BO4091" s="10"/>
      <c r="BP4091" s="10"/>
      <c r="BQ4091" s="10"/>
      <c r="BR4091" s="10"/>
      <c r="BU4091" s="66"/>
    </row>
    <row r="4092" spans="22:73" s="6" customFormat="1" x14ac:dyDescent="0.3">
      <c r="V4092" s="21"/>
      <c r="W4092" s="22"/>
      <c r="X4092" s="22"/>
      <c r="Y4092" s="22"/>
      <c r="Z4092" s="22"/>
      <c r="AA4092" s="22"/>
      <c r="AB4092" s="10"/>
      <c r="AC4092" s="10"/>
      <c r="AD4092" s="10"/>
      <c r="AE4092" s="10"/>
      <c r="AF4092" s="10"/>
      <c r="AG4092" s="10"/>
      <c r="AH4092" s="10"/>
      <c r="AI4092" s="10"/>
      <c r="AJ4092" s="10"/>
      <c r="AK4092" s="10"/>
      <c r="AL4092" s="10"/>
      <c r="AM4092" s="10"/>
      <c r="AN4092" s="10"/>
      <c r="AO4092" s="10"/>
      <c r="AP4092" s="10"/>
      <c r="AQ4092" s="10"/>
      <c r="AR4092" s="10"/>
      <c r="AS4092" s="10"/>
      <c r="AT4092" s="10"/>
      <c r="AU4092" s="10"/>
      <c r="AV4092" s="10"/>
      <c r="AW4092" s="10"/>
      <c r="AX4092" s="10"/>
      <c r="AY4092" s="10"/>
      <c r="AZ4092" s="10"/>
      <c r="BC4092" s="10"/>
      <c r="BD4092" s="10"/>
      <c r="BE4092" s="10"/>
      <c r="BF4092" s="10"/>
      <c r="BG4092" s="10"/>
      <c r="BH4092" s="10"/>
      <c r="BI4092" s="10"/>
      <c r="BL4092" s="10"/>
      <c r="BM4092" s="10"/>
      <c r="BN4092" s="10"/>
      <c r="BO4092" s="10"/>
      <c r="BP4092" s="10"/>
      <c r="BQ4092" s="10"/>
      <c r="BR4092" s="10"/>
      <c r="BU4092" s="66"/>
    </row>
    <row r="4093" spans="22:73" s="6" customFormat="1" x14ac:dyDescent="0.3">
      <c r="V4093" s="21"/>
      <c r="W4093" s="22"/>
      <c r="X4093" s="22"/>
      <c r="Y4093" s="22"/>
      <c r="Z4093" s="22"/>
      <c r="AA4093" s="22"/>
      <c r="AB4093" s="10"/>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10"/>
      <c r="AY4093" s="10"/>
      <c r="AZ4093" s="10"/>
      <c r="BC4093" s="10"/>
      <c r="BD4093" s="10"/>
      <c r="BE4093" s="10"/>
      <c r="BF4093" s="10"/>
      <c r="BG4093" s="10"/>
      <c r="BH4093" s="10"/>
      <c r="BI4093" s="10"/>
      <c r="BL4093" s="10"/>
      <c r="BM4093" s="10"/>
      <c r="BN4093" s="10"/>
      <c r="BO4093" s="10"/>
      <c r="BP4093" s="10"/>
      <c r="BQ4093" s="10"/>
      <c r="BR4093" s="10"/>
      <c r="BU4093" s="66"/>
    </row>
    <row r="4094" spans="22:73" s="6" customFormat="1" x14ac:dyDescent="0.3">
      <c r="V4094" s="21"/>
      <c r="W4094" s="22"/>
      <c r="X4094" s="22"/>
      <c r="Y4094" s="22"/>
      <c r="Z4094" s="22"/>
      <c r="AA4094" s="22"/>
      <c r="AB4094" s="10"/>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AY4094" s="10"/>
      <c r="AZ4094" s="10"/>
      <c r="BC4094" s="10"/>
      <c r="BD4094" s="10"/>
      <c r="BE4094" s="10"/>
      <c r="BF4094" s="10"/>
      <c r="BG4094" s="10"/>
      <c r="BH4094" s="10"/>
      <c r="BI4094" s="10"/>
      <c r="BL4094" s="10"/>
      <c r="BM4094" s="10"/>
      <c r="BN4094" s="10"/>
      <c r="BO4094" s="10"/>
      <c r="BP4094" s="10"/>
      <c r="BQ4094" s="10"/>
      <c r="BR4094" s="10"/>
      <c r="BU4094" s="66"/>
    </row>
    <row r="4095" spans="22:73" s="6" customFormat="1" x14ac:dyDescent="0.3">
      <c r="V4095" s="21"/>
      <c r="W4095" s="22"/>
      <c r="X4095" s="22"/>
      <c r="Y4095" s="22"/>
      <c r="Z4095" s="22"/>
      <c r="AA4095" s="22"/>
      <c r="AB4095" s="10"/>
      <c r="AC4095" s="10"/>
      <c r="AD4095" s="10"/>
      <c r="AE4095" s="10"/>
      <c r="AF4095" s="10"/>
      <c r="AG4095" s="10"/>
      <c r="AH4095" s="10"/>
      <c r="AI4095" s="10"/>
      <c r="AJ4095" s="10"/>
      <c r="AK4095" s="10"/>
      <c r="AL4095" s="10"/>
      <c r="AM4095" s="10"/>
      <c r="AN4095" s="10"/>
      <c r="AO4095" s="10"/>
      <c r="AP4095" s="10"/>
      <c r="AQ4095" s="10"/>
      <c r="AR4095" s="10"/>
      <c r="AS4095" s="10"/>
      <c r="AT4095" s="10"/>
      <c r="AU4095" s="10"/>
      <c r="AV4095" s="10"/>
      <c r="AW4095" s="10"/>
      <c r="AX4095" s="10"/>
      <c r="AY4095" s="10"/>
      <c r="AZ4095" s="10"/>
      <c r="BC4095" s="10"/>
      <c r="BD4095" s="10"/>
      <c r="BE4095" s="10"/>
      <c r="BF4095" s="10"/>
      <c r="BG4095" s="10"/>
      <c r="BH4095" s="10"/>
      <c r="BI4095" s="10"/>
      <c r="BL4095" s="10"/>
      <c r="BM4095" s="10"/>
      <c r="BN4095" s="10"/>
      <c r="BO4095" s="10"/>
      <c r="BP4095" s="10"/>
      <c r="BQ4095" s="10"/>
      <c r="BR4095" s="10"/>
      <c r="BU4095" s="66"/>
    </row>
    <row r="4096" spans="22:73" s="6" customFormat="1" x14ac:dyDescent="0.3">
      <c r="V4096" s="21"/>
      <c r="W4096" s="22"/>
      <c r="X4096" s="22"/>
      <c r="Y4096" s="22"/>
      <c r="Z4096" s="22"/>
      <c r="AA4096" s="22"/>
      <c r="AB4096" s="10"/>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c r="AY4096" s="10"/>
      <c r="AZ4096" s="10"/>
      <c r="BC4096" s="10"/>
      <c r="BD4096" s="10"/>
      <c r="BE4096" s="10"/>
      <c r="BF4096" s="10"/>
      <c r="BG4096" s="10"/>
      <c r="BH4096" s="10"/>
      <c r="BI4096" s="10"/>
      <c r="BL4096" s="10"/>
      <c r="BM4096" s="10"/>
      <c r="BN4096" s="10"/>
      <c r="BO4096" s="10"/>
      <c r="BP4096" s="10"/>
      <c r="BQ4096" s="10"/>
      <c r="BR4096" s="10"/>
      <c r="BU4096" s="66"/>
    </row>
    <row r="4097" spans="22:73" s="6" customFormat="1" x14ac:dyDescent="0.3">
      <c r="V4097" s="21"/>
      <c r="W4097" s="22"/>
      <c r="X4097" s="22"/>
      <c r="Y4097" s="22"/>
      <c r="Z4097" s="22"/>
      <c r="AA4097" s="22"/>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10"/>
      <c r="AY4097" s="10"/>
      <c r="AZ4097" s="10"/>
      <c r="BC4097" s="10"/>
      <c r="BD4097" s="10"/>
      <c r="BE4097" s="10"/>
      <c r="BF4097" s="10"/>
      <c r="BG4097" s="10"/>
      <c r="BH4097" s="10"/>
      <c r="BI4097" s="10"/>
      <c r="BL4097" s="10"/>
      <c r="BM4097" s="10"/>
      <c r="BN4097" s="10"/>
      <c r="BO4097" s="10"/>
      <c r="BP4097" s="10"/>
      <c r="BQ4097" s="10"/>
      <c r="BR4097" s="10"/>
      <c r="BU4097" s="66"/>
    </row>
    <row r="4098" spans="22:73" s="6" customFormat="1" x14ac:dyDescent="0.3">
      <c r="V4098" s="21"/>
      <c r="W4098" s="22"/>
      <c r="X4098" s="22"/>
      <c r="Y4098" s="22"/>
      <c r="Z4098" s="22"/>
      <c r="AA4098" s="22"/>
      <c r="AB4098" s="10"/>
      <c r="AC4098" s="10"/>
      <c r="AD4098" s="10"/>
      <c r="AE4098" s="10"/>
      <c r="AF4098" s="10"/>
      <c r="AG4098" s="10"/>
      <c r="AH4098" s="10"/>
      <c r="AI4098" s="10"/>
      <c r="AJ4098" s="10"/>
      <c r="AK4098" s="10"/>
      <c r="AL4098" s="10"/>
      <c r="AM4098" s="10"/>
      <c r="AN4098" s="10"/>
      <c r="AO4098" s="10"/>
      <c r="AP4098" s="10"/>
      <c r="AQ4098" s="10"/>
      <c r="AR4098" s="10"/>
      <c r="AS4098" s="10"/>
      <c r="AT4098" s="10"/>
      <c r="AU4098" s="10"/>
      <c r="AV4098" s="10"/>
      <c r="AW4098" s="10"/>
      <c r="AX4098" s="10"/>
      <c r="AY4098" s="10"/>
      <c r="AZ4098" s="10"/>
      <c r="BC4098" s="10"/>
      <c r="BD4098" s="10"/>
      <c r="BE4098" s="10"/>
      <c r="BF4098" s="10"/>
      <c r="BG4098" s="10"/>
      <c r="BH4098" s="10"/>
      <c r="BI4098" s="10"/>
      <c r="BL4098" s="10"/>
      <c r="BM4098" s="10"/>
      <c r="BN4098" s="10"/>
      <c r="BO4098" s="10"/>
      <c r="BP4098" s="10"/>
      <c r="BQ4098" s="10"/>
      <c r="BR4098" s="10"/>
      <c r="BU4098" s="66"/>
    </row>
    <row r="4099" spans="22:73" s="6" customFormat="1" x14ac:dyDescent="0.3">
      <c r="V4099" s="21"/>
      <c r="W4099" s="22"/>
      <c r="X4099" s="22"/>
      <c r="Y4099" s="22"/>
      <c r="Z4099" s="22"/>
      <c r="AA4099" s="22"/>
      <c r="AB4099" s="10"/>
      <c r="AC4099" s="10"/>
      <c r="AD4099" s="10"/>
      <c r="AE4099" s="10"/>
      <c r="AF4099" s="10"/>
      <c r="AG4099" s="10"/>
      <c r="AH4099" s="10"/>
      <c r="AI4099" s="10"/>
      <c r="AJ4099" s="10"/>
      <c r="AK4099" s="10"/>
      <c r="AL4099" s="10"/>
      <c r="AM4099" s="10"/>
      <c r="AN4099" s="10"/>
      <c r="AO4099" s="10"/>
      <c r="AP4099" s="10"/>
      <c r="AQ4099" s="10"/>
      <c r="AR4099" s="10"/>
      <c r="AS4099" s="10"/>
      <c r="AT4099" s="10"/>
      <c r="AU4099" s="10"/>
      <c r="AV4099" s="10"/>
      <c r="AW4099" s="10"/>
      <c r="AX4099" s="10"/>
      <c r="AY4099" s="10"/>
      <c r="AZ4099" s="10"/>
      <c r="BC4099" s="10"/>
      <c r="BD4099" s="10"/>
      <c r="BE4099" s="10"/>
      <c r="BF4099" s="10"/>
      <c r="BG4099" s="10"/>
      <c r="BH4099" s="10"/>
      <c r="BI4099" s="10"/>
      <c r="BL4099" s="10"/>
      <c r="BM4099" s="10"/>
      <c r="BN4099" s="10"/>
      <c r="BO4099" s="10"/>
      <c r="BP4099" s="10"/>
      <c r="BQ4099" s="10"/>
      <c r="BR4099" s="10"/>
      <c r="BU4099" s="66"/>
    </row>
    <row r="4100" spans="22:73" s="6" customFormat="1" x14ac:dyDescent="0.3">
      <c r="V4100" s="21"/>
      <c r="W4100" s="22"/>
      <c r="X4100" s="22"/>
      <c r="Y4100" s="22"/>
      <c r="Z4100" s="22"/>
      <c r="AA4100" s="22"/>
      <c r="AB4100" s="10"/>
      <c r="AC4100" s="10"/>
      <c r="AD4100" s="10"/>
      <c r="AE4100" s="10"/>
      <c r="AF4100" s="10"/>
      <c r="AG4100" s="10"/>
      <c r="AH4100" s="10"/>
      <c r="AI4100" s="10"/>
      <c r="AJ4100" s="10"/>
      <c r="AK4100" s="10"/>
      <c r="AL4100" s="10"/>
      <c r="AM4100" s="10"/>
      <c r="AN4100" s="10"/>
      <c r="AO4100" s="10"/>
      <c r="AP4100" s="10"/>
      <c r="AQ4100" s="10"/>
      <c r="AR4100" s="10"/>
      <c r="AS4100" s="10"/>
      <c r="AT4100" s="10"/>
      <c r="AU4100" s="10"/>
      <c r="AV4100" s="10"/>
      <c r="AW4100" s="10"/>
      <c r="AX4100" s="10"/>
      <c r="AY4100" s="10"/>
      <c r="AZ4100" s="10"/>
      <c r="BC4100" s="10"/>
      <c r="BD4100" s="10"/>
      <c r="BE4100" s="10"/>
      <c r="BF4100" s="10"/>
      <c r="BG4100" s="10"/>
      <c r="BH4100" s="10"/>
      <c r="BI4100" s="10"/>
      <c r="BL4100" s="10"/>
      <c r="BM4100" s="10"/>
      <c r="BN4100" s="10"/>
      <c r="BO4100" s="10"/>
      <c r="BP4100" s="10"/>
      <c r="BQ4100" s="10"/>
      <c r="BR4100" s="10"/>
      <c r="BU4100" s="66"/>
    </row>
    <row r="4101" spans="22:73" s="6" customFormat="1" x14ac:dyDescent="0.3">
      <c r="V4101" s="21"/>
      <c r="W4101" s="22"/>
      <c r="X4101" s="22"/>
      <c r="Y4101" s="22"/>
      <c r="Z4101" s="22"/>
      <c r="AA4101" s="22"/>
      <c r="AB4101" s="10"/>
      <c r="AC4101" s="10"/>
      <c r="AD4101" s="10"/>
      <c r="AE4101" s="10"/>
      <c r="AF4101" s="10"/>
      <c r="AG4101" s="10"/>
      <c r="AH4101" s="10"/>
      <c r="AI4101" s="10"/>
      <c r="AJ4101" s="10"/>
      <c r="AK4101" s="10"/>
      <c r="AL4101" s="10"/>
      <c r="AM4101" s="10"/>
      <c r="AN4101" s="10"/>
      <c r="AO4101" s="10"/>
      <c r="AP4101" s="10"/>
      <c r="AQ4101" s="10"/>
      <c r="AR4101" s="10"/>
      <c r="AS4101" s="10"/>
      <c r="AT4101" s="10"/>
      <c r="AU4101" s="10"/>
      <c r="AV4101" s="10"/>
      <c r="AW4101" s="10"/>
      <c r="AX4101" s="10"/>
      <c r="AY4101" s="10"/>
      <c r="AZ4101" s="10"/>
      <c r="BC4101" s="10"/>
      <c r="BD4101" s="10"/>
      <c r="BE4101" s="10"/>
      <c r="BF4101" s="10"/>
      <c r="BG4101" s="10"/>
      <c r="BH4101" s="10"/>
      <c r="BI4101" s="10"/>
      <c r="BL4101" s="10"/>
      <c r="BM4101" s="10"/>
      <c r="BN4101" s="10"/>
      <c r="BO4101" s="10"/>
      <c r="BP4101" s="10"/>
      <c r="BQ4101" s="10"/>
      <c r="BR4101" s="10"/>
      <c r="BU4101" s="66"/>
    </row>
    <row r="4102" spans="22:73" s="6" customFormat="1" x14ac:dyDescent="0.3">
      <c r="V4102" s="21"/>
      <c r="W4102" s="22"/>
      <c r="X4102" s="22"/>
      <c r="Y4102" s="22"/>
      <c r="Z4102" s="22"/>
      <c r="AA4102" s="22"/>
      <c r="AB4102" s="10"/>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10"/>
      <c r="AY4102" s="10"/>
      <c r="AZ4102" s="10"/>
      <c r="BC4102" s="10"/>
      <c r="BD4102" s="10"/>
      <c r="BE4102" s="10"/>
      <c r="BF4102" s="10"/>
      <c r="BG4102" s="10"/>
      <c r="BH4102" s="10"/>
      <c r="BI4102" s="10"/>
      <c r="BL4102" s="10"/>
      <c r="BM4102" s="10"/>
      <c r="BN4102" s="10"/>
      <c r="BO4102" s="10"/>
      <c r="BP4102" s="10"/>
      <c r="BQ4102" s="10"/>
      <c r="BR4102" s="10"/>
      <c r="BU4102" s="66"/>
    </row>
    <row r="4103" spans="22:73" s="6" customFormat="1" x14ac:dyDescent="0.3">
      <c r="V4103" s="21"/>
      <c r="W4103" s="22"/>
      <c r="X4103" s="22"/>
      <c r="Y4103" s="22"/>
      <c r="Z4103" s="22"/>
      <c r="AA4103" s="22"/>
      <c r="AB4103" s="10"/>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10"/>
      <c r="AY4103" s="10"/>
      <c r="AZ4103" s="10"/>
      <c r="BC4103" s="10"/>
      <c r="BD4103" s="10"/>
      <c r="BE4103" s="10"/>
      <c r="BF4103" s="10"/>
      <c r="BG4103" s="10"/>
      <c r="BH4103" s="10"/>
      <c r="BI4103" s="10"/>
      <c r="BL4103" s="10"/>
      <c r="BM4103" s="10"/>
      <c r="BN4103" s="10"/>
      <c r="BO4103" s="10"/>
      <c r="BP4103" s="10"/>
      <c r="BQ4103" s="10"/>
      <c r="BR4103" s="10"/>
      <c r="BU4103" s="66"/>
    </row>
    <row r="4104" spans="22:73" s="6" customFormat="1" x14ac:dyDescent="0.3">
      <c r="V4104" s="21"/>
      <c r="W4104" s="22"/>
      <c r="X4104" s="22"/>
      <c r="Y4104" s="22"/>
      <c r="Z4104" s="22"/>
      <c r="AA4104" s="22"/>
      <c r="AB4104" s="10"/>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AY4104" s="10"/>
      <c r="AZ4104" s="10"/>
      <c r="BC4104" s="10"/>
      <c r="BD4104" s="10"/>
      <c r="BE4104" s="10"/>
      <c r="BF4104" s="10"/>
      <c r="BG4104" s="10"/>
      <c r="BH4104" s="10"/>
      <c r="BI4104" s="10"/>
      <c r="BL4104" s="10"/>
      <c r="BM4104" s="10"/>
      <c r="BN4104" s="10"/>
      <c r="BO4104" s="10"/>
      <c r="BP4104" s="10"/>
      <c r="BQ4104" s="10"/>
      <c r="BR4104" s="10"/>
      <c r="BU4104" s="66"/>
    </row>
    <row r="4105" spans="22:73" s="6" customFormat="1" x14ac:dyDescent="0.3">
      <c r="V4105" s="21"/>
      <c r="W4105" s="22"/>
      <c r="X4105" s="22"/>
      <c r="Y4105" s="22"/>
      <c r="Z4105" s="22"/>
      <c r="AA4105" s="22"/>
      <c r="AB4105" s="10"/>
      <c r="AC4105" s="10"/>
      <c r="AD4105" s="10"/>
      <c r="AE4105" s="10"/>
      <c r="AF4105" s="10"/>
      <c r="AG4105" s="10"/>
      <c r="AH4105" s="10"/>
      <c r="AI4105" s="10"/>
      <c r="AJ4105" s="10"/>
      <c r="AK4105" s="10"/>
      <c r="AL4105" s="10"/>
      <c r="AM4105" s="10"/>
      <c r="AN4105" s="10"/>
      <c r="AO4105" s="10"/>
      <c r="AP4105" s="10"/>
      <c r="AQ4105" s="10"/>
      <c r="AR4105" s="10"/>
      <c r="AS4105" s="10"/>
      <c r="AT4105" s="10"/>
      <c r="AU4105" s="10"/>
      <c r="AV4105" s="10"/>
      <c r="AW4105" s="10"/>
      <c r="AX4105" s="10"/>
      <c r="AY4105" s="10"/>
      <c r="AZ4105" s="10"/>
      <c r="BC4105" s="10"/>
      <c r="BD4105" s="10"/>
      <c r="BE4105" s="10"/>
      <c r="BF4105" s="10"/>
      <c r="BG4105" s="10"/>
      <c r="BH4105" s="10"/>
      <c r="BI4105" s="10"/>
      <c r="BL4105" s="10"/>
      <c r="BM4105" s="10"/>
      <c r="BN4105" s="10"/>
      <c r="BO4105" s="10"/>
      <c r="BP4105" s="10"/>
      <c r="BQ4105" s="10"/>
      <c r="BR4105" s="10"/>
      <c r="BU4105" s="66"/>
    </row>
    <row r="4106" spans="22:73" s="6" customFormat="1" x14ac:dyDescent="0.3">
      <c r="V4106" s="21"/>
      <c r="W4106" s="22"/>
      <c r="X4106" s="22"/>
      <c r="Y4106" s="22"/>
      <c r="Z4106" s="22"/>
      <c r="AA4106" s="22"/>
      <c r="AB4106" s="10"/>
      <c r="AC4106" s="10"/>
      <c r="AD4106" s="10"/>
      <c r="AE4106" s="10"/>
      <c r="AF4106" s="10"/>
      <c r="AG4106" s="10"/>
      <c r="AH4106" s="10"/>
      <c r="AI4106" s="10"/>
      <c r="AJ4106" s="10"/>
      <c r="AK4106" s="10"/>
      <c r="AL4106" s="10"/>
      <c r="AM4106" s="10"/>
      <c r="AN4106" s="10"/>
      <c r="AO4106" s="10"/>
      <c r="AP4106" s="10"/>
      <c r="AQ4106" s="10"/>
      <c r="AR4106" s="10"/>
      <c r="AS4106" s="10"/>
      <c r="AT4106" s="10"/>
      <c r="AU4106" s="10"/>
      <c r="AV4106" s="10"/>
      <c r="AW4106" s="10"/>
      <c r="AX4106" s="10"/>
      <c r="AY4106" s="10"/>
      <c r="AZ4106" s="10"/>
      <c r="BC4106" s="10"/>
      <c r="BD4106" s="10"/>
      <c r="BE4106" s="10"/>
      <c r="BF4106" s="10"/>
      <c r="BG4106" s="10"/>
      <c r="BH4106" s="10"/>
      <c r="BI4106" s="10"/>
      <c r="BL4106" s="10"/>
      <c r="BM4106" s="10"/>
      <c r="BN4106" s="10"/>
      <c r="BO4106" s="10"/>
      <c r="BP4106" s="10"/>
      <c r="BQ4106" s="10"/>
      <c r="BR4106" s="10"/>
      <c r="BU4106" s="66"/>
    </row>
    <row r="4107" spans="22:73" s="6" customFormat="1" x14ac:dyDescent="0.3">
      <c r="V4107" s="21"/>
      <c r="W4107" s="22"/>
      <c r="X4107" s="22"/>
      <c r="Y4107" s="22"/>
      <c r="Z4107" s="22"/>
      <c r="AA4107" s="22"/>
      <c r="AB4107" s="10"/>
      <c r="AC4107" s="10"/>
      <c r="AD4107" s="10"/>
      <c r="AE4107" s="10"/>
      <c r="AF4107" s="10"/>
      <c r="AG4107" s="10"/>
      <c r="AH4107" s="10"/>
      <c r="AI4107" s="10"/>
      <c r="AJ4107" s="10"/>
      <c r="AK4107" s="10"/>
      <c r="AL4107" s="10"/>
      <c r="AM4107" s="10"/>
      <c r="AN4107" s="10"/>
      <c r="AO4107" s="10"/>
      <c r="AP4107" s="10"/>
      <c r="AQ4107" s="10"/>
      <c r="AR4107" s="10"/>
      <c r="AS4107" s="10"/>
      <c r="AT4107" s="10"/>
      <c r="AU4107" s="10"/>
      <c r="AV4107" s="10"/>
      <c r="AW4107" s="10"/>
      <c r="AX4107" s="10"/>
      <c r="AY4107" s="10"/>
      <c r="AZ4107" s="10"/>
      <c r="BC4107" s="10"/>
      <c r="BD4107" s="10"/>
      <c r="BE4107" s="10"/>
      <c r="BF4107" s="10"/>
      <c r="BG4107" s="10"/>
      <c r="BH4107" s="10"/>
      <c r="BI4107" s="10"/>
      <c r="BL4107" s="10"/>
      <c r="BM4107" s="10"/>
      <c r="BN4107" s="10"/>
      <c r="BO4107" s="10"/>
      <c r="BP4107" s="10"/>
      <c r="BQ4107" s="10"/>
      <c r="BR4107" s="10"/>
      <c r="BU4107" s="66"/>
    </row>
    <row r="4108" spans="22:73" s="6" customFormat="1" x14ac:dyDescent="0.3">
      <c r="V4108" s="21"/>
      <c r="W4108" s="22"/>
      <c r="X4108" s="22"/>
      <c r="Y4108" s="22"/>
      <c r="Z4108" s="22"/>
      <c r="AA4108" s="22"/>
      <c r="AB4108" s="10"/>
      <c r="AC4108" s="10"/>
      <c r="AD4108" s="10"/>
      <c r="AE4108" s="10"/>
      <c r="AF4108" s="10"/>
      <c r="AG4108" s="10"/>
      <c r="AH4108" s="10"/>
      <c r="AI4108" s="10"/>
      <c r="AJ4108" s="10"/>
      <c r="AK4108" s="10"/>
      <c r="AL4108" s="10"/>
      <c r="AM4108" s="10"/>
      <c r="AN4108" s="10"/>
      <c r="AO4108" s="10"/>
      <c r="AP4108" s="10"/>
      <c r="AQ4108" s="10"/>
      <c r="AR4108" s="10"/>
      <c r="AS4108" s="10"/>
      <c r="AT4108" s="10"/>
      <c r="AU4108" s="10"/>
      <c r="AV4108" s="10"/>
      <c r="AW4108" s="10"/>
      <c r="AX4108" s="10"/>
      <c r="AY4108" s="10"/>
      <c r="AZ4108" s="10"/>
      <c r="BC4108" s="10"/>
      <c r="BD4108" s="10"/>
      <c r="BE4108" s="10"/>
      <c r="BF4108" s="10"/>
      <c r="BG4108" s="10"/>
      <c r="BH4108" s="10"/>
      <c r="BI4108" s="10"/>
      <c r="BL4108" s="10"/>
      <c r="BM4108" s="10"/>
      <c r="BN4108" s="10"/>
      <c r="BO4108" s="10"/>
      <c r="BP4108" s="10"/>
      <c r="BQ4108" s="10"/>
      <c r="BR4108" s="10"/>
      <c r="BU4108" s="66"/>
    </row>
    <row r="4109" spans="22:73" s="6" customFormat="1" x14ac:dyDescent="0.3">
      <c r="V4109" s="21"/>
      <c r="W4109" s="22"/>
      <c r="X4109" s="22"/>
      <c r="Y4109" s="22"/>
      <c r="Z4109" s="22"/>
      <c r="AA4109" s="22"/>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AY4109" s="10"/>
      <c r="AZ4109" s="10"/>
      <c r="BC4109" s="10"/>
      <c r="BD4109" s="10"/>
      <c r="BE4109" s="10"/>
      <c r="BF4109" s="10"/>
      <c r="BG4109" s="10"/>
      <c r="BH4109" s="10"/>
      <c r="BI4109" s="10"/>
      <c r="BL4109" s="10"/>
      <c r="BM4109" s="10"/>
      <c r="BN4109" s="10"/>
      <c r="BO4109" s="10"/>
      <c r="BP4109" s="10"/>
      <c r="BQ4109" s="10"/>
      <c r="BR4109" s="10"/>
      <c r="BU4109" s="66"/>
    </row>
    <row r="4110" spans="22:73" s="6" customFormat="1" x14ac:dyDescent="0.3">
      <c r="V4110" s="21"/>
      <c r="W4110" s="22"/>
      <c r="X4110" s="22"/>
      <c r="Y4110" s="22"/>
      <c r="Z4110" s="22"/>
      <c r="AA4110" s="22"/>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AY4110" s="10"/>
      <c r="AZ4110" s="10"/>
      <c r="BC4110" s="10"/>
      <c r="BD4110" s="10"/>
      <c r="BE4110" s="10"/>
      <c r="BF4110" s="10"/>
      <c r="BG4110" s="10"/>
      <c r="BH4110" s="10"/>
      <c r="BI4110" s="10"/>
      <c r="BL4110" s="10"/>
      <c r="BM4110" s="10"/>
      <c r="BN4110" s="10"/>
      <c r="BO4110" s="10"/>
      <c r="BP4110" s="10"/>
      <c r="BQ4110" s="10"/>
      <c r="BR4110" s="10"/>
      <c r="BU4110" s="66"/>
    </row>
    <row r="4111" spans="22:73" s="6" customFormat="1" x14ac:dyDescent="0.3">
      <c r="V4111" s="21"/>
      <c r="W4111" s="22"/>
      <c r="X4111" s="22"/>
      <c r="Y4111" s="22"/>
      <c r="Z4111" s="22"/>
      <c r="AA4111" s="22"/>
      <c r="AB4111" s="10"/>
      <c r="AC4111" s="10"/>
      <c r="AD4111" s="10"/>
      <c r="AE4111" s="10"/>
      <c r="AF4111" s="10"/>
      <c r="AG4111" s="10"/>
      <c r="AH4111" s="10"/>
      <c r="AI4111" s="10"/>
      <c r="AJ4111" s="10"/>
      <c r="AK4111" s="10"/>
      <c r="AL4111" s="10"/>
      <c r="AM4111" s="10"/>
      <c r="AN4111" s="10"/>
      <c r="AO4111" s="10"/>
      <c r="AP4111" s="10"/>
      <c r="AQ4111" s="10"/>
      <c r="AR4111" s="10"/>
      <c r="AS4111" s="10"/>
      <c r="AT4111" s="10"/>
      <c r="AU4111" s="10"/>
      <c r="AV4111" s="10"/>
      <c r="AW4111" s="10"/>
      <c r="AX4111" s="10"/>
      <c r="AY4111" s="10"/>
      <c r="AZ4111" s="10"/>
      <c r="BC4111" s="10"/>
      <c r="BD4111" s="10"/>
      <c r="BE4111" s="10"/>
      <c r="BF4111" s="10"/>
      <c r="BG4111" s="10"/>
      <c r="BH4111" s="10"/>
      <c r="BI4111" s="10"/>
      <c r="BL4111" s="10"/>
      <c r="BM4111" s="10"/>
      <c r="BN4111" s="10"/>
      <c r="BO4111" s="10"/>
      <c r="BP4111" s="10"/>
      <c r="BQ4111" s="10"/>
      <c r="BR4111" s="10"/>
      <c r="BU4111" s="66"/>
    </row>
    <row r="4112" spans="22:73" s="6" customFormat="1" x14ac:dyDescent="0.3">
      <c r="V4112" s="21"/>
      <c r="W4112" s="22"/>
      <c r="X4112" s="22"/>
      <c r="Y4112" s="22"/>
      <c r="Z4112" s="22"/>
      <c r="AA4112" s="22"/>
      <c r="AB4112" s="10"/>
      <c r="AC4112" s="10"/>
      <c r="AD4112" s="10"/>
      <c r="AE4112" s="10"/>
      <c r="AF4112" s="10"/>
      <c r="AG4112" s="10"/>
      <c r="AH4112" s="10"/>
      <c r="AI4112" s="10"/>
      <c r="AJ4112" s="10"/>
      <c r="AK4112" s="10"/>
      <c r="AL4112" s="10"/>
      <c r="AM4112" s="10"/>
      <c r="AN4112" s="10"/>
      <c r="AO4112" s="10"/>
      <c r="AP4112" s="10"/>
      <c r="AQ4112" s="10"/>
      <c r="AR4112" s="10"/>
      <c r="AS4112" s="10"/>
      <c r="AT4112" s="10"/>
      <c r="AU4112" s="10"/>
      <c r="AV4112" s="10"/>
      <c r="AW4112" s="10"/>
      <c r="AX4112" s="10"/>
      <c r="AY4112" s="10"/>
      <c r="AZ4112" s="10"/>
      <c r="BC4112" s="10"/>
      <c r="BD4112" s="10"/>
      <c r="BE4112" s="10"/>
      <c r="BF4112" s="10"/>
      <c r="BG4112" s="10"/>
      <c r="BH4112" s="10"/>
      <c r="BI4112" s="10"/>
      <c r="BL4112" s="10"/>
      <c r="BM4112" s="10"/>
      <c r="BN4112" s="10"/>
      <c r="BO4112" s="10"/>
      <c r="BP4112" s="10"/>
      <c r="BQ4112" s="10"/>
      <c r="BR4112" s="10"/>
      <c r="BU4112" s="66"/>
    </row>
    <row r="4113" spans="22:73" s="6" customFormat="1" x14ac:dyDescent="0.3">
      <c r="V4113" s="21"/>
      <c r="W4113" s="22"/>
      <c r="X4113" s="22"/>
      <c r="Y4113" s="22"/>
      <c r="Z4113" s="22"/>
      <c r="AA4113" s="22"/>
      <c r="AB4113" s="10"/>
      <c r="AC4113" s="10"/>
      <c r="AD4113" s="10"/>
      <c r="AE4113" s="10"/>
      <c r="AF4113" s="10"/>
      <c r="AG4113" s="10"/>
      <c r="AH4113" s="10"/>
      <c r="AI4113" s="10"/>
      <c r="AJ4113" s="10"/>
      <c r="AK4113" s="10"/>
      <c r="AL4113" s="10"/>
      <c r="AM4113" s="10"/>
      <c r="AN4113" s="10"/>
      <c r="AO4113" s="10"/>
      <c r="AP4113" s="10"/>
      <c r="AQ4113" s="10"/>
      <c r="AR4113" s="10"/>
      <c r="AS4113" s="10"/>
      <c r="AT4113" s="10"/>
      <c r="AU4113" s="10"/>
      <c r="AV4113" s="10"/>
      <c r="AW4113" s="10"/>
      <c r="AX4113" s="10"/>
      <c r="AY4113" s="10"/>
      <c r="AZ4113" s="10"/>
      <c r="BC4113" s="10"/>
      <c r="BD4113" s="10"/>
      <c r="BE4113" s="10"/>
      <c r="BF4113" s="10"/>
      <c r="BG4113" s="10"/>
      <c r="BH4113" s="10"/>
      <c r="BI4113" s="10"/>
      <c r="BL4113" s="10"/>
      <c r="BM4113" s="10"/>
      <c r="BN4113" s="10"/>
      <c r="BO4113" s="10"/>
      <c r="BP4113" s="10"/>
      <c r="BQ4113" s="10"/>
      <c r="BR4113" s="10"/>
      <c r="BU4113" s="66"/>
    </row>
    <row r="4114" spans="22:73" s="6" customFormat="1" x14ac:dyDescent="0.3">
      <c r="V4114" s="21"/>
      <c r="W4114" s="22"/>
      <c r="X4114" s="22"/>
      <c r="Y4114" s="22"/>
      <c r="Z4114" s="22"/>
      <c r="AA4114" s="22"/>
      <c r="AB4114" s="10"/>
      <c r="AC4114" s="10"/>
      <c r="AD4114" s="10"/>
      <c r="AE4114" s="10"/>
      <c r="AF4114" s="10"/>
      <c r="AG4114" s="10"/>
      <c r="AH4114" s="10"/>
      <c r="AI4114" s="10"/>
      <c r="AJ4114" s="10"/>
      <c r="AK4114" s="10"/>
      <c r="AL4114" s="10"/>
      <c r="AM4114" s="10"/>
      <c r="AN4114" s="10"/>
      <c r="AO4114" s="10"/>
      <c r="AP4114" s="10"/>
      <c r="AQ4114" s="10"/>
      <c r="AR4114" s="10"/>
      <c r="AS4114" s="10"/>
      <c r="AT4114" s="10"/>
      <c r="AU4114" s="10"/>
      <c r="AV4114" s="10"/>
      <c r="AW4114" s="10"/>
      <c r="AX4114" s="10"/>
      <c r="AY4114" s="10"/>
      <c r="AZ4114" s="10"/>
      <c r="BC4114" s="10"/>
      <c r="BD4114" s="10"/>
      <c r="BE4114" s="10"/>
      <c r="BF4114" s="10"/>
      <c r="BG4114" s="10"/>
      <c r="BH4114" s="10"/>
      <c r="BI4114" s="10"/>
      <c r="BL4114" s="10"/>
      <c r="BM4114" s="10"/>
      <c r="BN4114" s="10"/>
      <c r="BO4114" s="10"/>
      <c r="BP4114" s="10"/>
      <c r="BQ4114" s="10"/>
      <c r="BR4114" s="10"/>
      <c r="BU4114" s="66"/>
    </row>
    <row r="4115" spans="22:73" s="6" customFormat="1" x14ac:dyDescent="0.3">
      <c r="V4115" s="21"/>
      <c r="W4115" s="22"/>
      <c r="X4115" s="22"/>
      <c r="Y4115" s="22"/>
      <c r="Z4115" s="22"/>
      <c r="AA4115" s="22"/>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AY4115" s="10"/>
      <c r="AZ4115" s="10"/>
      <c r="BC4115" s="10"/>
      <c r="BD4115" s="10"/>
      <c r="BE4115" s="10"/>
      <c r="BF4115" s="10"/>
      <c r="BG4115" s="10"/>
      <c r="BH4115" s="10"/>
      <c r="BI4115" s="10"/>
      <c r="BL4115" s="10"/>
      <c r="BM4115" s="10"/>
      <c r="BN4115" s="10"/>
      <c r="BO4115" s="10"/>
      <c r="BP4115" s="10"/>
      <c r="BQ4115" s="10"/>
      <c r="BR4115" s="10"/>
      <c r="BU4115" s="66"/>
    </row>
    <row r="4116" spans="22:73" s="6" customFormat="1" x14ac:dyDescent="0.3">
      <c r="V4116" s="21"/>
      <c r="W4116" s="22"/>
      <c r="X4116" s="22"/>
      <c r="Y4116" s="22"/>
      <c r="Z4116" s="22"/>
      <c r="AA4116" s="22"/>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c r="AY4116" s="10"/>
      <c r="AZ4116" s="10"/>
      <c r="BC4116" s="10"/>
      <c r="BD4116" s="10"/>
      <c r="BE4116" s="10"/>
      <c r="BF4116" s="10"/>
      <c r="BG4116" s="10"/>
      <c r="BH4116" s="10"/>
      <c r="BI4116" s="10"/>
      <c r="BL4116" s="10"/>
      <c r="BM4116" s="10"/>
      <c r="BN4116" s="10"/>
      <c r="BO4116" s="10"/>
      <c r="BP4116" s="10"/>
      <c r="BQ4116" s="10"/>
      <c r="BR4116" s="10"/>
      <c r="BU4116" s="66"/>
    </row>
    <row r="4117" spans="22:73" s="6" customFormat="1" x14ac:dyDescent="0.3">
      <c r="V4117" s="21"/>
      <c r="W4117" s="22"/>
      <c r="X4117" s="22"/>
      <c r="Y4117" s="22"/>
      <c r="Z4117" s="22"/>
      <c r="AA4117" s="22"/>
      <c r="AB4117" s="10"/>
      <c r="AC4117" s="10"/>
      <c r="AD4117" s="10"/>
      <c r="AE4117" s="10"/>
      <c r="AF4117" s="10"/>
      <c r="AG4117" s="10"/>
      <c r="AH4117" s="10"/>
      <c r="AI4117" s="10"/>
      <c r="AJ4117" s="10"/>
      <c r="AK4117" s="10"/>
      <c r="AL4117" s="10"/>
      <c r="AM4117" s="10"/>
      <c r="AN4117" s="10"/>
      <c r="AO4117" s="10"/>
      <c r="AP4117" s="10"/>
      <c r="AQ4117" s="10"/>
      <c r="AR4117" s="10"/>
      <c r="AS4117" s="10"/>
      <c r="AT4117" s="10"/>
      <c r="AU4117" s="10"/>
      <c r="AV4117" s="10"/>
      <c r="AW4117" s="10"/>
      <c r="AX4117" s="10"/>
      <c r="AY4117" s="10"/>
      <c r="AZ4117" s="10"/>
      <c r="BC4117" s="10"/>
      <c r="BD4117" s="10"/>
      <c r="BE4117" s="10"/>
      <c r="BF4117" s="10"/>
      <c r="BG4117" s="10"/>
      <c r="BH4117" s="10"/>
      <c r="BI4117" s="10"/>
      <c r="BL4117" s="10"/>
      <c r="BM4117" s="10"/>
      <c r="BN4117" s="10"/>
      <c r="BO4117" s="10"/>
      <c r="BP4117" s="10"/>
      <c r="BQ4117" s="10"/>
      <c r="BR4117" s="10"/>
      <c r="BU4117" s="66"/>
    </row>
    <row r="4118" spans="22:73" s="6" customFormat="1" x14ac:dyDescent="0.3">
      <c r="V4118" s="21"/>
      <c r="W4118" s="22"/>
      <c r="X4118" s="22"/>
      <c r="Y4118" s="22"/>
      <c r="Z4118" s="22"/>
      <c r="AA4118" s="22"/>
      <c r="AB4118" s="10"/>
      <c r="AC4118" s="10"/>
      <c r="AD4118" s="10"/>
      <c r="AE4118" s="10"/>
      <c r="AF4118" s="10"/>
      <c r="AG4118" s="10"/>
      <c r="AH4118" s="10"/>
      <c r="AI4118" s="10"/>
      <c r="AJ4118" s="10"/>
      <c r="AK4118" s="10"/>
      <c r="AL4118" s="10"/>
      <c r="AM4118" s="10"/>
      <c r="AN4118" s="10"/>
      <c r="AO4118" s="10"/>
      <c r="AP4118" s="10"/>
      <c r="AQ4118" s="10"/>
      <c r="AR4118" s="10"/>
      <c r="AS4118" s="10"/>
      <c r="AT4118" s="10"/>
      <c r="AU4118" s="10"/>
      <c r="AV4118" s="10"/>
      <c r="AW4118" s="10"/>
      <c r="AX4118" s="10"/>
      <c r="AY4118" s="10"/>
      <c r="AZ4118" s="10"/>
      <c r="BC4118" s="10"/>
      <c r="BD4118" s="10"/>
      <c r="BE4118" s="10"/>
      <c r="BF4118" s="10"/>
      <c r="BG4118" s="10"/>
      <c r="BH4118" s="10"/>
      <c r="BI4118" s="10"/>
      <c r="BL4118" s="10"/>
      <c r="BM4118" s="10"/>
      <c r="BN4118" s="10"/>
      <c r="BO4118" s="10"/>
      <c r="BP4118" s="10"/>
      <c r="BQ4118" s="10"/>
      <c r="BR4118" s="10"/>
      <c r="BU4118" s="66"/>
    </row>
    <row r="4119" spans="22:73" s="6" customFormat="1" x14ac:dyDescent="0.3">
      <c r="V4119" s="21"/>
      <c r="W4119" s="22"/>
      <c r="X4119" s="22"/>
      <c r="Y4119" s="22"/>
      <c r="Z4119" s="22"/>
      <c r="AA4119" s="22"/>
      <c r="AB4119" s="10"/>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AY4119" s="10"/>
      <c r="AZ4119" s="10"/>
      <c r="BC4119" s="10"/>
      <c r="BD4119" s="10"/>
      <c r="BE4119" s="10"/>
      <c r="BF4119" s="10"/>
      <c r="BG4119" s="10"/>
      <c r="BH4119" s="10"/>
      <c r="BI4119" s="10"/>
      <c r="BL4119" s="10"/>
      <c r="BM4119" s="10"/>
      <c r="BN4119" s="10"/>
      <c r="BO4119" s="10"/>
      <c r="BP4119" s="10"/>
      <c r="BQ4119" s="10"/>
      <c r="BR4119" s="10"/>
      <c r="BU4119" s="66"/>
    </row>
    <row r="4120" spans="22:73" s="6" customFormat="1" x14ac:dyDescent="0.3">
      <c r="V4120" s="21"/>
      <c r="W4120" s="22"/>
      <c r="X4120" s="22"/>
      <c r="Y4120" s="22"/>
      <c r="Z4120" s="22"/>
      <c r="AA4120" s="22"/>
      <c r="AB4120" s="10"/>
      <c r="AC4120" s="10"/>
      <c r="AD4120" s="10"/>
      <c r="AE4120" s="10"/>
      <c r="AF4120" s="10"/>
      <c r="AG4120" s="10"/>
      <c r="AH4120" s="10"/>
      <c r="AI4120" s="10"/>
      <c r="AJ4120" s="10"/>
      <c r="AK4120" s="10"/>
      <c r="AL4120" s="10"/>
      <c r="AM4120" s="10"/>
      <c r="AN4120" s="10"/>
      <c r="AO4120" s="10"/>
      <c r="AP4120" s="10"/>
      <c r="AQ4120" s="10"/>
      <c r="AR4120" s="10"/>
      <c r="AS4120" s="10"/>
      <c r="AT4120" s="10"/>
      <c r="AU4120" s="10"/>
      <c r="AV4120" s="10"/>
      <c r="AW4120" s="10"/>
      <c r="AX4120" s="10"/>
      <c r="AY4120" s="10"/>
      <c r="AZ4120" s="10"/>
      <c r="BC4120" s="10"/>
      <c r="BD4120" s="10"/>
      <c r="BE4120" s="10"/>
      <c r="BF4120" s="10"/>
      <c r="BG4120" s="10"/>
      <c r="BH4120" s="10"/>
      <c r="BI4120" s="10"/>
      <c r="BL4120" s="10"/>
      <c r="BM4120" s="10"/>
      <c r="BN4120" s="10"/>
      <c r="BO4120" s="10"/>
      <c r="BP4120" s="10"/>
      <c r="BQ4120" s="10"/>
      <c r="BR4120" s="10"/>
      <c r="BU4120" s="66"/>
    </row>
    <row r="4121" spans="22:73" s="6" customFormat="1" x14ac:dyDescent="0.3">
      <c r="V4121" s="21"/>
      <c r="W4121" s="22"/>
      <c r="X4121" s="22"/>
      <c r="Y4121" s="22"/>
      <c r="Z4121" s="22"/>
      <c r="AA4121" s="22"/>
      <c r="AB4121" s="10"/>
      <c r="AC4121" s="10"/>
      <c r="AD4121" s="10"/>
      <c r="AE4121" s="10"/>
      <c r="AF4121" s="10"/>
      <c r="AG4121" s="10"/>
      <c r="AH4121" s="10"/>
      <c r="AI4121" s="10"/>
      <c r="AJ4121" s="10"/>
      <c r="AK4121" s="10"/>
      <c r="AL4121" s="10"/>
      <c r="AM4121" s="10"/>
      <c r="AN4121" s="10"/>
      <c r="AO4121" s="10"/>
      <c r="AP4121" s="10"/>
      <c r="AQ4121" s="10"/>
      <c r="AR4121" s="10"/>
      <c r="AS4121" s="10"/>
      <c r="AT4121" s="10"/>
      <c r="AU4121" s="10"/>
      <c r="AV4121" s="10"/>
      <c r="AW4121" s="10"/>
      <c r="AX4121" s="10"/>
      <c r="AY4121" s="10"/>
      <c r="AZ4121" s="10"/>
      <c r="BC4121" s="10"/>
      <c r="BD4121" s="10"/>
      <c r="BE4121" s="10"/>
      <c r="BF4121" s="10"/>
      <c r="BG4121" s="10"/>
      <c r="BH4121" s="10"/>
      <c r="BI4121" s="10"/>
      <c r="BL4121" s="10"/>
      <c r="BM4121" s="10"/>
      <c r="BN4121" s="10"/>
      <c r="BO4121" s="10"/>
      <c r="BP4121" s="10"/>
      <c r="BQ4121" s="10"/>
      <c r="BR4121" s="10"/>
      <c r="BU4121" s="66"/>
    </row>
    <row r="4122" spans="22:73" s="6" customFormat="1" x14ac:dyDescent="0.3">
      <c r="V4122" s="21"/>
      <c r="W4122" s="22"/>
      <c r="X4122" s="22"/>
      <c r="Y4122" s="22"/>
      <c r="Z4122" s="22"/>
      <c r="AA4122" s="22"/>
      <c r="AB4122" s="10"/>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C4122" s="10"/>
      <c r="BD4122" s="10"/>
      <c r="BE4122" s="10"/>
      <c r="BF4122" s="10"/>
      <c r="BG4122" s="10"/>
      <c r="BH4122" s="10"/>
      <c r="BI4122" s="10"/>
      <c r="BL4122" s="10"/>
      <c r="BM4122" s="10"/>
      <c r="BN4122" s="10"/>
      <c r="BO4122" s="10"/>
      <c r="BP4122" s="10"/>
      <c r="BQ4122" s="10"/>
      <c r="BR4122" s="10"/>
      <c r="BU4122" s="66"/>
    </row>
    <row r="4123" spans="22:73" s="6" customFormat="1" x14ac:dyDescent="0.3">
      <c r="V4123" s="21"/>
      <c r="W4123" s="22"/>
      <c r="X4123" s="22"/>
      <c r="Y4123" s="22"/>
      <c r="Z4123" s="22"/>
      <c r="AA4123" s="22"/>
      <c r="AB4123" s="10"/>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C4123" s="10"/>
      <c r="BD4123" s="10"/>
      <c r="BE4123" s="10"/>
      <c r="BF4123" s="10"/>
      <c r="BG4123" s="10"/>
      <c r="BH4123" s="10"/>
      <c r="BI4123" s="10"/>
      <c r="BL4123" s="10"/>
      <c r="BM4123" s="10"/>
      <c r="BN4123" s="10"/>
      <c r="BO4123" s="10"/>
      <c r="BP4123" s="10"/>
      <c r="BQ4123" s="10"/>
      <c r="BR4123" s="10"/>
      <c r="BU4123" s="66"/>
    </row>
    <row r="4124" spans="22:73" s="6" customFormat="1" x14ac:dyDescent="0.3">
      <c r="V4124" s="21"/>
      <c r="W4124" s="22"/>
      <c r="X4124" s="22"/>
      <c r="Y4124" s="22"/>
      <c r="Z4124" s="22"/>
      <c r="AA4124" s="22"/>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C4124" s="10"/>
      <c r="BD4124" s="10"/>
      <c r="BE4124" s="10"/>
      <c r="BF4124" s="10"/>
      <c r="BG4124" s="10"/>
      <c r="BH4124" s="10"/>
      <c r="BI4124" s="10"/>
      <c r="BL4124" s="10"/>
      <c r="BM4124" s="10"/>
      <c r="BN4124" s="10"/>
      <c r="BO4124" s="10"/>
      <c r="BP4124" s="10"/>
      <c r="BQ4124" s="10"/>
      <c r="BR4124" s="10"/>
      <c r="BU4124" s="66"/>
    </row>
    <row r="4125" spans="22:73" s="6" customFormat="1" x14ac:dyDescent="0.3">
      <c r="V4125" s="21"/>
      <c r="W4125" s="22"/>
      <c r="X4125" s="22"/>
      <c r="Y4125" s="22"/>
      <c r="Z4125" s="22"/>
      <c r="AA4125" s="22"/>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AY4125" s="10"/>
      <c r="AZ4125" s="10"/>
      <c r="BC4125" s="10"/>
      <c r="BD4125" s="10"/>
      <c r="BE4125" s="10"/>
      <c r="BF4125" s="10"/>
      <c r="BG4125" s="10"/>
      <c r="BH4125" s="10"/>
      <c r="BI4125" s="10"/>
      <c r="BL4125" s="10"/>
      <c r="BM4125" s="10"/>
      <c r="BN4125" s="10"/>
      <c r="BO4125" s="10"/>
      <c r="BP4125" s="10"/>
      <c r="BQ4125" s="10"/>
      <c r="BR4125" s="10"/>
      <c r="BU4125" s="66"/>
    </row>
    <row r="4126" spans="22:73" s="6" customFormat="1" x14ac:dyDescent="0.3">
      <c r="V4126" s="21"/>
      <c r="W4126" s="22"/>
      <c r="X4126" s="22"/>
      <c r="Y4126" s="22"/>
      <c r="Z4126" s="22"/>
      <c r="AA4126" s="22"/>
      <c r="AB4126" s="10"/>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10"/>
      <c r="AY4126" s="10"/>
      <c r="AZ4126" s="10"/>
      <c r="BC4126" s="10"/>
      <c r="BD4126" s="10"/>
      <c r="BE4126" s="10"/>
      <c r="BF4126" s="10"/>
      <c r="BG4126" s="10"/>
      <c r="BH4126" s="10"/>
      <c r="BI4126" s="10"/>
      <c r="BL4126" s="10"/>
      <c r="BM4126" s="10"/>
      <c r="BN4126" s="10"/>
      <c r="BO4126" s="10"/>
      <c r="BP4126" s="10"/>
      <c r="BQ4126" s="10"/>
      <c r="BR4126" s="10"/>
      <c r="BU4126" s="66"/>
    </row>
    <row r="4127" spans="22:73" s="6" customFormat="1" x14ac:dyDescent="0.3">
      <c r="V4127" s="21"/>
      <c r="W4127" s="22"/>
      <c r="X4127" s="22"/>
      <c r="Y4127" s="22"/>
      <c r="Z4127" s="22"/>
      <c r="AA4127" s="22"/>
      <c r="AB4127" s="10"/>
      <c r="AC4127" s="10"/>
      <c r="AD4127" s="10"/>
      <c r="AE4127" s="10"/>
      <c r="AF4127" s="10"/>
      <c r="AG4127" s="10"/>
      <c r="AH4127" s="10"/>
      <c r="AI4127" s="10"/>
      <c r="AJ4127" s="10"/>
      <c r="AK4127" s="10"/>
      <c r="AL4127" s="10"/>
      <c r="AM4127" s="10"/>
      <c r="AN4127" s="10"/>
      <c r="AO4127" s="10"/>
      <c r="AP4127" s="10"/>
      <c r="AQ4127" s="10"/>
      <c r="AR4127" s="10"/>
      <c r="AS4127" s="10"/>
      <c r="AT4127" s="10"/>
      <c r="AU4127" s="10"/>
      <c r="AV4127" s="10"/>
      <c r="AW4127" s="10"/>
      <c r="AX4127" s="10"/>
      <c r="AY4127" s="10"/>
      <c r="AZ4127" s="10"/>
      <c r="BC4127" s="10"/>
      <c r="BD4127" s="10"/>
      <c r="BE4127" s="10"/>
      <c r="BF4127" s="10"/>
      <c r="BG4127" s="10"/>
      <c r="BH4127" s="10"/>
      <c r="BI4127" s="10"/>
      <c r="BL4127" s="10"/>
      <c r="BM4127" s="10"/>
      <c r="BN4127" s="10"/>
      <c r="BO4127" s="10"/>
      <c r="BP4127" s="10"/>
      <c r="BQ4127" s="10"/>
      <c r="BR4127" s="10"/>
      <c r="BU4127" s="66"/>
    </row>
    <row r="4128" spans="22:73" s="6" customFormat="1" x14ac:dyDescent="0.3">
      <c r="V4128" s="21"/>
      <c r="W4128" s="22"/>
      <c r="X4128" s="22"/>
      <c r="Y4128" s="22"/>
      <c r="Z4128" s="22"/>
      <c r="AA4128" s="22"/>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c r="AY4128" s="10"/>
      <c r="AZ4128" s="10"/>
      <c r="BC4128" s="10"/>
      <c r="BD4128" s="10"/>
      <c r="BE4128" s="10"/>
      <c r="BF4128" s="10"/>
      <c r="BG4128" s="10"/>
      <c r="BH4128" s="10"/>
      <c r="BI4128" s="10"/>
      <c r="BL4128" s="10"/>
      <c r="BM4128" s="10"/>
      <c r="BN4128" s="10"/>
      <c r="BO4128" s="10"/>
      <c r="BP4128" s="10"/>
      <c r="BQ4128" s="10"/>
      <c r="BR4128" s="10"/>
      <c r="BU4128" s="66"/>
    </row>
    <row r="4129" spans="22:73" s="6" customFormat="1" x14ac:dyDescent="0.3">
      <c r="V4129" s="21"/>
      <c r="W4129" s="22"/>
      <c r="X4129" s="22"/>
      <c r="Y4129" s="22"/>
      <c r="Z4129" s="22"/>
      <c r="AA4129" s="22"/>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AY4129" s="10"/>
      <c r="AZ4129" s="10"/>
      <c r="BC4129" s="10"/>
      <c r="BD4129" s="10"/>
      <c r="BE4129" s="10"/>
      <c r="BF4129" s="10"/>
      <c r="BG4129" s="10"/>
      <c r="BH4129" s="10"/>
      <c r="BI4129" s="10"/>
      <c r="BL4129" s="10"/>
      <c r="BM4129" s="10"/>
      <c r="BN4129" s="10"/>
      <c r="BO4129" s="10"/>
      <c r="BP4129" s="10"/>
      <c r="BQ4129" s="10"/>
      <c r="BR4129" s="10"/>
      <c r="BU4129" s="66"/>
    </row>
    <row r="4130" spans="22:73" s="6" customFormat="1" x14ac:dyDescent="0.3">
      <c r="V4130" s="21"/>
      <c r="W4130" s="22"/>
      <c r="X4130" s="22"/>
      <c r="Y4130" s="22"/>
      <c r="Z4130" s="22"/>
      <c r="AA4130" s="22"/>
      <c r="AB4130" s="10"/>
      <c r="AC4130" s="10"/>
      <c r="AD4130" s="10"/>
      <c r="AE4130" s="10"/>
      <c r="AF4130" s="10"/>
      <c r="AG4130" s="10"/>
      <c r="AH4130" s="10"/>
      <c r="AI4130" s="10"/>
      <c r="AJ4130" s="10"/>
      <c r="AK4130" s="10"/>
      <c r="AL4130" s="10"/>
      <c r="AM4130" s="10"/>
      <c r="AN4130" s="10"/>
      <c r="AO4130" s="10"/>
      <c r="AP4130" s="10"/>
      <c r="AQ4130" s="10"/>
      <c r="AR4130" s="10"/>
      <c r="AS4130" s="10"/>
      <c r="AT4130" s="10"/>
      <c r="AU4130" s="10"/>
      <c r="AV4130" s="10"/>
      <c r="AW4130" s="10"/>
      <c r="AX4130" s="10"/>
      <c r="AY4130" s="10"/>
      <c r="AZ4130" s="10"/>
      <c r="BC4130" s="10"/>
      <c r="BD4130" s="10"/>
      <c r="BE4130" s="10"/>
      <c r="BF4130" s="10"/>
      <c r="BG4130" s="10"/>
      <c r="BH4130" s="10"/>
      <c r="BI4130" s="10"/>
      <c r="BL4130" s="10"/>
      <c r="BM4130" s="10"/>
      <c r="BN4130" s="10"/>
      <c r="BO4130" s="10"/>
      <c r="BP4130" s="10"/>
      <c r="BQ4130" s="10"/>
      <c r="BR4130" s="10"/>
      <c r="BU4130" s="66"/>
    </row>
    <row r="4131" spans="22:73" s="6" customFormat="1" x14ac:dyDescent="0.3">
      <c r="V4131" s="21"/>
      <c r="W4131" s="22"/>
      <c r="X4131" s="22"/>
      <c r="Y4131" s="22"/>
      <c r="Z4131" s="22"/>
      <c r="AA4131" s="22"/>
      <c r="AB4131" s="10"/>
      <c r="AC4131" s="10"/>
      <c r="AD4131" s="10"/>
      <c r="AE4131" s="10"/>
      <c r="AF4131" s="10"/>
      <c r="AG4131" s="10"/>
      <c r="AH4131" s="10"/>
      <c r="AI4131" s="10"/>
      <c r="AJ4131" s="10"/>
      <c r="AK4131" s="10"/>
      <c r="AL4131" s="10"/>
      <c r="AM4131" s="10"/>
      <c r="AN4131" s="10"/>
      <c r="AO4131" s="10"/>
      <c r="AP4131" s="10"/>
      <c r="AQ4131" s="10"/>
      <c r="AR4131" s="10"/>
      <c r="AS4131" s="10"/>
      <c r="AT4131" s="10"/>
      <c r="AU4131" s="10"/>
      <c r="AV4131" s="10"/>
      <c r="AW4131" s="10"/>
      <c r="AX4131" s="10"/>
      <c r="AY4131" s="10"/>
      <c r="AZ4131" s="10"/>
      <c r="BC4131" s="10"/>
      <c r="BD4131" s="10"/>
      <c r="BE4131" s="10"/>
      <c r="BF4131" s="10"/>
      <c r="BG4131" s="10"/>
      <c r="BH4131" s="10"/>
      <c r="BI4131" s="10"/>
      <c r="BL4131" s="10"/>
      <c r="BM4131" s="10"/>
      <c r="BN4131" s="10"/>
      <c r="BO4131" s="10"/>
      <c r="BP4131" s="10"/>
      <c r="BQ4131" s="10"/>
      <c r="BR4131" s="10"/>
      <c r="BU4131" s="66"/>
    </row>
    <row r="4132" spans="22:73" s="6" customFormat="1" x14ac:dyDescent="0.3">
      <c r="V4132" s="21"/>
      <c r="W4132" s="22"/>
      <c r="X4132" s="22"/>
      <c r="Y4132" s="22"/>
      <c r="Z4132" s="22"/>
      <c r="AA4132" s="22"/>
      <c r="AB4132" s="10"/>
      <c r="AC4132" s="10"/>
      <c r="AD4132" s="10"/>
      <c r="AE4132" s="10"/>
      <c r="AF4132" s="10"/>
      <c r="AG4132" s="10"/>
      <c r="AH4132" s="10"/>
      <c r="AI4132" s="10"/>
      <c r="AJ4132" s="10"/>
      <c r="AK4132" s="10"/>
      <c r="AL4132" s="10"/>
      <c r="AM4132" s="10"/>
      <c r="AN4132" s="10"/>
      <c r="AO4132" s="10"/>
      <c r="AP4132" s="10"/>
      <c r="AQ4132" s="10"/>
      <c r="AR4132" s="10"/>
      <c r="AS4132" s="10"/>
      <c r="AT4132" s="10"/>
      <c r="AU4132" s="10"/>
      <c r="AV4132" s="10"/>
      <c r="AW4132" s="10"/>
      <c r="AX4132" s="10"/>
      <c r="AY4132" s="10"/>
      <c r="AZ4132" s="10"/>
      <c r="BC4132" s="10"/>
      <c r="BD4132" s="10"/>
      <c r="BE4132" s="10"/>
      <c r="BF4132" s="10"/>
      <c r="BG4132" s="10"/>
      <c r="BH4132" s="10"/>
      <c r="BI4132" s="10"/>
      <c r="BL4132" s="10"/>
      <c r="BM4132" s="10"/>
      <c r="BN4132" s="10"/>
      <c r="BO4132" s="10"/>
      <c r="BP4132" s="10"/>
      <c r="BQ4132" s="10"/>
      <c r="BR4132" s="10"/>
      <c r="BU4132" s="66"/>
    </row>
    <row r="4133" spans="22:73" s="6" customFormat="1" x14ac:dyDescent="0.3">
      <c r="V4133" s="21"/>
      <c r="W4133" s="22"/>
      <c r="X4133" s="22"/>
      <c r="Y4133" s="22"/>
      <c r="Z4133" s="22"/>
      <c r="AA4133" s="22"/>
      <c r="AB4133" s="10"/>
      <c r="AC4133" s="10"/>
      <c r="AD4133" s="10"/>
      <c r="AE4133" s="10"/>
      <c r="AF4133" s="10"/>
      <c r="AG4133" s="10"/>
      <c r="AH4133" s="10"/>
      <c r="AI4133" s="10"/>
      <c r="AJ4133" s="10"/>
      <c r="AK4133" s="10"/>
      <c r="AL4133" s="10"/>
      <c r="AM4133" s="10"/>
      <c r="AN4133" s="10"/>
      <c r="AO4133" s="10"/>
      <c r="AP4133" s="10"/>
      <c r="AQ4133" s="10"/>
      <c r="AR4133" s="10"/>
      <c r="AS4133" s="10"/>
      <c r="AT4133" s="10"/>
      <c r="AU4133" s="10"/>
      <c r="AV4133" s="10"/>
      <c r="AW4133" s="10"/>
      <c r="AX4133" s="10"/>
      <c r="AY4133" s="10"/>
      <c r="AZ4133" s="10"/>
      <c r="BC4133" s="10"/>
      <c r="BD4133" s="10"/>
      <c r="BE4133" s="10"/>
      <c r="BF4133" s="10"/>
      <c r="BG4133" s="10"/>
      <c r="BH4133" s="10"/>
      <c r="BI4133" s="10"/>
      <c r="BL4133" s="10"/>
      <c r="BM4133" s="10"/>
      <c r="BN4133" s="10"/>
      <c r="BO4133" s="10"/>
      <c r="BP4133" s="10"/>
      <c r="BQ4133" s="10"/>
      <c r="BR4133" s="10"/>
      <c r="BU4133" s="66"/>
    </row>
    <row r="4134" spans="22:73" s="6" customFormat="1" x14ac:dyDescent="0.3">
      <c r="V4134" s="21"/>
      <c r="W4134" s="22"/>
      <c r="X4134" s="22"/>
      <c r="Y4134" s="22"/>
      <c r="Z4134" s="22"/>
      <c r="AA4134" s="22"/>
      <c r="AB4134" s="10"/>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10"/>
      <c r="AY4134" s="10"/>
      <c r="AZ4134" s="10"/>
      <c r="BC4134" s="10"/>
      <c r="BD4134" s="10"/>
      <c r="BE4134" s="10"/>
      <c r="BF4134" s="10"/>
      <c r="BG4134" s="10"/>
      <c r="BH4134" s="10"/>
      <c r="BI4134" s="10"/>
      <c r="BL4134" s="10"/>
      <c r="BM4134" s="10"/>
      <c r="BN4134" s="10"/>
      <c r="BO4134" s="10"/>
      <c r="BP4134" s="10"/>
      <c r="BQ4134" s="10"/>
      <c r="BR4134" s="10"/>
      <c r="BU4134" s="66"/>
    </row>
    <row r="4135" spans="22:73" s="6" customFormat="1" x14ac:dyDescent="0.3">
      <c r="V4135" s="21"/>
      <c r="W4135" s="22"/>
      <c r="X4135" s="22"/>
      <c r="Y4135" s="22"/>
      <c r="Z4135" s="22"/>
      <c r="AA4135" s="22"/>
      <c r="AB4135" s="10"/>
      <c r="AC4135" s="10"/>
      <c r="AD4135" s="10"/>
      <c r="AE4135" s="10"/>
      <c r="AF4135" s="10"/>
      <c r="AG4135" s="10"/>
      <c r="AH4135" s="10"/>
      <c r="AI4135" s="10"/>
      <c r="AJ4135" s="10"/>
      <c r="AK4135" s="10"/>
      <c r="AL4135" s="10"/>
      <c r="AM4135" s="10"/>
      <c r="AN4135" s="10"/>
      <c r="AO4135" s="10"/>
      <c r="AP4135" s="10"/>
      <c r="AQ4135" s="10"/>
      <c r="AR4135" s="10"/>
      <c r="AS4135" s="10"/>
      <c r="AT4135" s="10"/>
      <c r="AU4135" s="10"/>
      <c r="AV4135" s="10"/>
      <c r="AW4135" s="10"/>
      <c r="AX4135" s="10"/>
      <c r="AY4135" s="10"/>
      <c r="AZ4135" s="10"/>
      <c r="BC4135" s="10"/>
      <c r="BD4135" s="10"/>
      <c r="BE4135" s="10"/>
      <c r="BF4135" s="10"/>
      <c r="BG4135" s="10"/>
      <c r="BH4135" s="10"/>
      <c r="BI4135" s="10"/>
      <c r="BL4135" s="10"/>
      <c r="BM4135" s="10"/>
      <c r="BN4135" s="10"/>
      <c r="BO4135" s="10"/>
      <c r="BP4135" s="10"/>
      <c r="BQ4135" s="10"/>
      <c r="BR4135" s="10"/>
      <c r="BU4135" s="66"/>
    </row>
    <row r="4136" spans="22:73" s="6" customFormat="1" x14ac:dyDescent="0.3">
      <c r="V4136" s="21"/>
      <c r="W4136" s="22"/>
      <c r="X4136" s="22"/>
      <c r="Y4136" s="22"/>
      <c r="Z4136" s="22"/>
      <c r="AA4136" s="22"/>
      <c r="AB4136" s="10"/>
      <c r="AC4136" s="10"/>
      <c r="AD4136" s="10"/>
      <c r="AE4136" s="10"/>
      <c r="AF4136" s="10"/>
      <c r="AG4136" s="10"/>
      <c r="AH4136" s="10"/>
      <c r="AI4136" s="10"/>
      <c r="AJ4136" s="10"/>
      <c r="AK4136" s="10"/>
      <c r="AL4136" s="10"/>
      <c r="AM4136" s="10"/>
      <c r="AN4136" s="10"/>
      <c r="AO4136" s="10"/>
      <c r="AP4136" s="10"/>
      <c r="AQ4136" s="10"/>
      <c r="AR4136" s="10"/>
      <c r="AS4136" s="10"/>
      <c r="AT4136" s="10"/>
      <c r="AU4136" s="10"/>
      <c r="AV4136" s="10"/>
      <c r="AW4136" s="10"/>
      <c r="AX4136" s="10"/>
      <c r="AY4136" s="10"/>
      <c r="AZ4136" s="10"/>
      <c r="BC4136" s="10"/>
      <c r="BD4136" s="10"/>
      <c r="BE4136" s="10"/>
      <c r="BF4136" s="10"/>
      <c r="BG4136" s="10"/>
      <c r="BH4136" s="10"/>
      <c r="BI4136" s="10"/>
      <c r="BL4136" s="10"/>
      <c r="BM4136" s="10"/>
      <c r="BN4136" s="10"/>
      <c r="BO4136" s="10"/>
      <c r="BP4136" s="10"/>
      <c r="BQ4136" s="10"/>
      <c r="BR4136" s="10"/>
      <c r="BU4136" s="66"/>
    </row>
    <row r="4137" spans="22:73" s="6" customFormat="1" x14ac:dyDescent="0.3">
      <c r="V4137" s="21"/>
      <c r="W4137" s="22"/>
      <c r="X4137" s="22"/>
      <c r="Y4137" s="22"/>
      <c r="Z4137" s="22"/>
      <c r="AA4137" s="22"/>
      <c r="AB4137" s="10"/>
      <c r="AC4137" s="10"/>
      <c r="AD4137" s="10"/>
      <c r="AE4137" s="10"/>
      <c r="AF4137" s="10"/>
      <c r="AG4137" s="10"/>
      <c r="AH4137" s="10"/>
      <c r="AI4137" s="10"/>
      <c r="AJ4137" s="10"/>
      <c r="AK4137" s="10"/>
      <c r="AL4137" s="10"/>
      <c r="AM4137" s="10"/>
      <c r="AN4137" s="10"/>
      <c r="AO4137" s="10"/>
      <c r="AP4137" s="10"/>
      <c r="AQ4137" s="10"/>
      <c r="AR4137" s="10"/>
      <c r="AS4137" s="10"/>
      <c r="AT4137" s="10"/>
      <c r="AU4137" s="10"/>
      <c r="AV4137" s="10"/>
      <c r="AW4137" s="10"/>
      <c r="AX4137" s="10"/>
      <c r="AY4137" s="10"/>
      <c r="AZ4137" s="10"/>
      <c r="BC4137" s="10"/>
      <c r="BD4137" s="10"/>
      <c r="BE4137" s="10"/>
      <c r="BF4137" s="10"/>
      <c r="BG4137" s="10"/>
      <c r="BH4137" s="10"/>
      <c r="BI4137" s="10"/>
      <c r="BL4137" s="10"/>
      <c r="BM4137" s="10"/>
      <c r="BN4137" s="10"/>
      <c r="BO4137" s="10"/>
      <c r="BP4137" s="10"/>
      <c r="BQ4137" s="10"/>
      <c r="BR4137" s="10"/>
      <c r="BU4137" s="66"/>
    </row>
    <row r="4138" spans="22:73" s="6" customFormat="1" x14ac:dyDescent="0.3">
      <c r="V4138" s="21"/>
      <c r="W4138" s="22"/>
      <c r="X4138" s="22"/>
      <c r="Y4138" s="22"/>
      <c r="Z4138" s="22"/>
      <c r="AA4138" s="22"/>
      <c r="AB4138" s="10"/>
      <c r="AC4138" s="10"/>
      <c r="AD4138" s="10"/>
      <c r="AE4138" s="10"/>
      <c r="AF4138" s="10"/>
      <c r="AG4138" s="10"/>
      <c r="AH4138" s="10"/>
      <c r="AI4138" s="10"/>
      <c r="AJ4138" s="10"/>
      <c r="AK4138" s="10"/>
      <c r="AL4138" s="10"/>
      <c r="AM4138" s="10"/>
      <c r="AN4138" s="10"/>
      <c r="AO4138" s="10"/>
      <c r="AP4138" s="10"/>
      <c r="AQ4138" s="10"/>
      <c r="AR4138" s="10"/>
      <c r="AS4138" s="10"/>
      <c r="AT4138" s="10"/>
      <c r="AU4138" s="10"/>
      <c r="AV4138" s="10"/>
      <c r="AW4138" s="10"/>
      <c r="AX4138" s="10"/>
      <c r="AY4138" s="10"/>
      <c r="AZ4138" s="10"/>
      <c r="BC4138" s="10"/>
      <c r="BD4138" s="10"/>
      <c r="BE4138" s="10"/>
      <c r="BF4138" s="10"/>
      <c r="BG4138" s="10"/>
      <c r="BH4138" s="10"/>
      <c r="BI4138" s="10"/>
      <c r="BL4138" s="10"/>
      <c r="BM4138" s="10"/>
      <c r="BN4138" s="10"/>
      <c r="BO4138" s="10"/>
      <c r="BP4138" s="10"/>
      <c r="BQ4138" s="10"/>
      <c r="BR4138" s="10"/>
      <c r="BU4138" s="66"/>
    </row>
    <row r="4139" spans="22:73" s="6" customFormat="1" x14ac:dyDescent="0.3">
      <c r="V4139" s="21"/>
      <c r="W4139" s="22"/>
      <c r="X4139" s="22"/>
      <c r="Y4139" s="22"/>
      <c r="Z4139" s="22"/>
      <c r="AA4139" s="22"/>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AY4139" s="10"/>
      <c r="AZ4139" s="10"/>
      <c r="BC4139" s="10"/>
      <c r="BD4139" s="10"/>
      <c r="BE4139" s="10"/>
      <c r="BF4139" s="10"/>
      <c r="BG4139" s="10"/>
      <c r="BH4139" s="10"/>
      <c r="BI4139" s="10"/>
      <c r="BL4139" s="10"/>
      <c r="BM4139" s="10"/>
      <c r="BN4139" s="10"/>
      <c r="BO4139" s="10"/>
      <c r="BP4139" s="10"/>
      <c r="BQ4139" s="10"/>
      <c r="BR4139" s="10"/>
      <c r="BU4139" s="66"/>
    </row>
    <row r="4140" spans="22:73" s="6" customFormat="1" x14ac:dyDescent="0.3">
      <c r="V4140" s="21"/>
      <c r="W4140" s="22"/>
      <c r="X4140" s="22"/>
      <c r="Y4140" s="22"/>
      <c r="Z4140" s="22"/>
      <c r="AA4140" s="22"/>
      <c r="AB4140" s="10"/>
      <c r="AC4140" s="10"/>
      <c r="AD4140" s="10"/>
      <c r="AE4140" s="10"/>
      <c r="AF4140" s="10"/>
      <c r="AG4140" s="10"/>
      <c r="AH4140" s="10"/>
      <c r="AI4140" s="10"/>
      <c r="AJ4140" s="10"/>
      <c r="AK4140" s="10"/>
      <c r="AL4140" s="10"/>
      <c r="AM4140" s="10"/>
      <c r="AN4140" s="10"/>
      <c r="AO4140" s="10"/>
      <c r="AP4140" s="10"/>
      <c r="AQ4140" s="10"/>
      <c r="AR4140" s="10"/>
      <c r="AS4140" s="10"/>
      <c r="AT4140" s="10"/>
      <c r="AU4140" s="10"/>
      <c r="AV4140" s="10"/>
      <c r="AW4140" s="10"/>
      <c r="AX4140" s="10"/>
      <c r="AY4140" s="10"/>
      <c r="AZ4140" s="10"/>
      <c r="BC4140" s="10"/>
      <c r="BD4140" s="10"/>
      <c r="BE4140" s="10"/>
      <c r="BF4140" s="10"/>
      <c r="BG4140" s="10"/>
      <c r="BH4140" s="10"/>
      <c r="BI4140" s="10"/>
      <c r="BL4140" s="10"/>
      <c r="BM4140" s="10"/>
      <c r="BN4140" s="10"/>
      <c r="BO4140" s="10"/>
      <c r="BP4140" s="10"/>
      <c r="BQ4140" s="10"/>
      <c r="BR4140" s="10"/>
      <c r="BU4140" s="66"/>
    </row>
    <row r="4141" spans="22:73" s="6" customFormat="1" x14ac:dyDescent="0.3">
      <c r="V4141" s="21"/>
      <c r="W4141" s="22"/>
      <c r="X4141" s="22"/>
      <c r="Y4141" s="22"/>
      <c r="Z4141" s="22"/>
      <c r="AA4141" s="22"/>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AY4141" s="10"/>
      <c r="AZ4141" s="10"/>
      <c r="BC4141" s="10"/>
      <c r="BD4141" s="10"/>
      <c r="BE4141" s="10"/>
      <c r="BF4141" s="10"/>
      <c r="BG4141" s="10"/>
      <c r="BH4141" s="10"/>
      <c r="BI4141" s="10"/>
      <c r="BL4141" s="10"/>
      <c r="BM4141" s="10"/>
      <c r="BN4141" s="10"/>
      <c r="BO4141" s="10"/>
      <c r="BP4141" s="10"/>
      <c r="BQ4141" s="10"/>
      <c r="BR4141" s="10"/>
      <c r="BU4141" s="66"/>
    </row>
    <row r="4142" spans="22:73" s="6" customFormat="1" x14ac:dyDescent="0.3">
      <c r="V4142" s="21"/>
      <c r="W4142" s="22"/>
      <c r="X4142" s="22"/>
      <c r="Y4142" s="22"/>
      <c r="Z4142" s="22"/>
      <c r="AA4142" s="22"/>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AY4142" s="10"/>
      <c r="AZ4142" s="10"/>
      <c r="BC4142" s="10"/>
      <c r="BD4142" s="10"/>
      <c r="BE4142" s="10"/>
      <c r="BF4142" s="10"/>
      <c r="BG4142" s="10"/>
      <c r="BH4142" s="10"/>
      <c r="BI4142" s="10"/>
      <c r="BL4142" s="10"/>
      <c r="BM4142" s="10"/>
      <c r="BN4142" s="10"/>
      <c r="BO4142" s="10"/>
      <c r="BP4142" s="10"/>
      <c r="BQ4142" s="10"/>
      <c r="BR4142" s="10"/>
      <c r="BU4142" s="66"/>
    </row>
    <row r="4143" spans="22:73" s="6" customFormat="1" x14ac:dyDescent="0.3">
      <c r="V4143" s="21"/>
      <c r="W4143" s="22"/>
      <c r="X4143" s="22"/>
      <c r="Y4143" s="22"/>
      <c r="Z4143" s="22"/>
      <c r="AA4143" s="22"/>
      <c r="AB4143" s="10"/>
      <c r="AC4143" s="10"/>
      <c r="AD4143" s="10"/>
      <c r="AE4143" s="10"/>
      <c r="AF4143" s="10"/>
      <c r="AG4143" s="10"/>
      <c r="AH4143" s="10"/>
      <c r="AI4143" s="10"/>
      <c r="AJ4143" s="10"/>
      <c r="AK4143" s="10"/>
      <c r="AL4143" s="10"/>
      <c r="AM4143" s="10"/>
      <c r="AN4143" s="10"/>
      <c r="AO4143" s="10"/>
      <c r="AP4143" s="10"/>
      <c r="AQ4143" s="10"/>
      <c r="AR4143" s="10"/>
      <c r="AS4143" s="10"/>
      <c r="AT4143" s="10"/>
      <c r="AU4143" s="10"/>
      <c r="AV4143" s="10"/>
      <c r="AW4143" s="10"/>
      <c r="AX4143" s="10"/>
      <c r="AY4143" s="10"/>
      <c r="AZ4143" s="10"/>
      <c r="BC4143" s="10"/>
      <c r="BD4143" s="10"/>
      <c r="BE4143" s="10"/>
      <c r="BF4143" s="10"/>
      <c r="BG4143" s="10"/>
      <c r="BH4143" s="10"/>
      <c r="BI4143" s="10"/>
      <c r="BL4143" s="10"/>
      <c r="BM4143" s="10"/>
      <c r="BN4143" s="10"/>
      <c r="BO4143" s="10"/>
      <c r="BP4143" s="10"/>
      <c r="BQ4143" s="10"/>
      <c r="BR4143" s="10"/>
      <c r="BU4143" s="66"/>
    </row>
    <row r="4144" spans="22:73" s="6" customFormat="1" x14ac:dyDescent="0.3">
      <c r="V4144" s="21"/>
      <c r="W4144" s="22"/>
      <c r="X4144" s="22"/>
      <c r="Y4144" s="22"/>
      <c r="Z4144" s="22"/>
      <c r="AA4144" s="22"/>
      <c r="AB4144" s="10"/>
      <c r="AC4144" s="10"/>
      <c r="AD4144" s="10"/>
      <c r="AE4144" s="10"/>
      <c r="AF4144" s="10"/>
      <c r="AG4144" s="10"/>
      <c r="AH4144" s="10"/>
      <c r="AI4144" s="10"/>
      <c r="AJ4144" s="10"/>
      <c r="AK4144" s="10"/>
      <c r="AL4144" s="10"/>
      <c r="AM4144" s="10"/>
      <c r="AN4144" s="10"/>
      <c r="AO4144" s="10"/>
      <c r="AP4144" s="10"/>
      <c r="AQ4144" s="10"/>
      <c r="AR4144" s="10"/>
      <c r="AS4144" s="10"/>
      <c r="AT4144" s="10"/>
      <c r="AU4144" s="10"/>
      <c r="AV4144" s="10"/>
      <c r="AW4144" s="10"/>
      <c r="AX4144" s="10"/>
      <c r="AY4144" s="10"/>
      <c r="AZ4144" s="10"/>
      <c r="BC4144" s="10"/>
      <c r="BD4144" s="10"/>
      <c r="BE4144" s="10"/>
      <c r="BF4144" s="10"/>
      <c r="BG4144" s="10"/>
      <c r="BH4144" s="10"/>
      <c r="BI4144" s="10"/>
      <c r="BL4144" s="10"/>
      <c r="BM4144" s="10"/>
      <c r="BN4144" s="10"/>
      <c r="BO4144" s="10"/>
      <c r="BP4144" s="10"/>
      <c r="BQ4144" s="10"/>
      <c r="BR4144" s="10"/>
      <c r="BU4144" s="66"/>
    </row>
    <row r="4145" spans="22:73" s="6" customFormat="1" x14ac:dyDescent="0.3">
      <c r="V4145" s="21"/>
      <c r="W4145" s="22"/>
      <c r="X4145" s="22"/>
      <c r="Y4145" s="22"/>
      <c r="Z4145" s="22"/>
      <c r="AA4145" s="22"/>
      <c r="AB4145" s="10"/>
      <c r="AC4145" s="10"/>
      <c r="AD4145" s="10"/>
      <c r="AE4145" s="10"/>
      <c r="AF4145" s="10"/>
      <c r="AG4145" s="10"/>
      <c r="AH4145" s="10"/>
      <c r="AI4145" s="10"/>
      <c r="AJ4145" s="10"/>
      <c r="AK4145" s="10"/>
      <c r="AL4145" s="10"/>
      <c r="AM4145" s="10"/>
      <c r="AN4145" s="10"/>
      <c r="AO4145" s="10"/>
      <c r="AP4145" s="10"/>
      <c r="AQ4145" s="10"/>
      <c r="AR4145" s="10"/>
      <c r="AS4145" s="10"/>
      <c r="AT4145" s="10"/>
      <c r="AU4145" s="10"/>
      <c r="AV4145" s="10"/>
      <c r="AW4145" s="10"/>
      <c r="AX4145" s="10"/>
      <c r="AY4145" s="10"/>
      <c r="AZ4145" s="10"/>
      <c r="BC4145" s="10"/>
      <c r="BD4145" s="10"/>
      <c r="BE4145" s="10"/>
      <c r="BF4145" s="10"/>
      <c r="BG4145" s="10"/>
      <c r="BH4145" s="10"/>
      <c r="BI4145" s="10"/>
      <c r="BL4145" s="10"/>
      <c r="BM4145" s="10"/>
      <c r="BN4145" s="10"/>
      <c r="BO4145" s="10"/>
      <c r="BP4145" s="10"/>
      <c r="BQ4145" s="10"/>
      <c r="BR4145" s="10"/>
      <c r="BU4145" s="66"/>
    </row>
    <row r="4146" spans="22:73" s="6" customFormat="1" x14ac:dyDescent="0.3">
      <c r="V4146" s="21"/>
      <c r="W4146" s="22"/>
      <c r="X4146" s="22"/>
      <c r="Y4146" s="22"/>
      <c r="Z4146" s="22"/>
      <c r="AA4146" s="22"/>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c r="AY4146" s="10"/>
      <c r="AZ4146" s="10"/>
      <c r="BC4146" s="10"/>
      <c r="BD4146" s="10"/>
      <c r="BE4146" s="10"/>
      <c r="BF4146" s="10"/>
      <c r="BG4146" s="10"/>
      <c r="BH4146" s="10"/>
      <c r="BI4146" s="10"/>
      <c r="BL4146" s="10"/>
      <c r="BM4146" s="10"/>
      <c r="BN4146" s="10"/>
      <c r="BO4146" s="10"/>
      <c r="BP4146" s="10"/>
      <c r="BQ4146" s="10"/>
      <c r="BR4146" s="10"/>
      <c r="BU4146" s="66"/>
    </row>
    <row r="4147" spans="22:73" s="6" customFormat="1" x14ac:dyDescent="0.3">
      <c r="V4147" s="21"/>
      <c r="W4147" s="22"/>
      <c r="X4147" s="22"/>
      <c r="Y4147" s="22"/>
      <c r="Z4147" s="22"/>
      <c r="AA4147" s="22"/>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10"/>
      <c r="AY4147" s="10"/>
      <c r="AZ4147" s="10"/>
      <c r="BC4147" s="10"/>
      <c r="BD4147" s="10"/>
      <c r="BE4147" s="10"/>
      <c r="BF4147" s="10"/>
      <c r="BG4147" s="10"/>
      <c r="BH4147" s="10"/>
      <c r="BI4147" s="10"/>
      <c r="BL4147" s="10"/>
      <c r="BM4147" s="10"/>
      <c r="BN4147" s="10"/>
      <c r="BO4147" s="10"/>
      <c r="BP4147" s="10"/>
      <c r="BQ4147" s="10"/>
      <c r="BR4147" s="10"/>
      <c r="BU4147" s="66"/>
    </row>
    <row r="4148" spans="22:73" s="6" customFormat="1" x14ac:dyDescent="0.3">
      <c r="V4148" s="21"/>
      <c r="W4148" s="22"/>
      <c r="X4148" s="22"/>
      <c r="Y4148" s="22"/>
      <c r="Z4148" s="22"/>
      <c r="AA4148" s="22"/>
      <c r="AB4148" s="10"/>
      <c r="AC4148" s="10"/>
      <c r="AD4148" s="10"/>
      <c r="AE4148" s="10"/>
      <c r="AF4148" s="10"/>
      <c r="AG4148" s="10"/>
      <c r="AH4148" s="10"/>
      <c r="AI4148" s="10"/>
      <c r="AJ4148" s="10"/>
      <c r="AK4148" s="10"/>
      <c r="AL4148" s="10"/>
      <c r="AM4148" s="10"/>
      <c r="AN4148" s="10"/>
      <c r="AO4148" s="10"/>
      <c r="AP4148" s="10"/>
      <c r="AQ4148" s="10"/>
      <c r="AR4148" s="10"/>
      <c r="AS4148" s="10"/>
      <c r="AT4148" s="10"/>
      <c r="AU4148" s="10"/>
      <c r="AV4148" s="10"/>
      <c r="AW4148" s="10"/>
      <c r="AX4148" s="10"/>
      <c r="AY4148" s="10"/>
      <c r="AZ4148" s="10"/>
      <c r="BC4148" s="10"/>
      <c r="BD4148" s="10"/>
      <c r="BE4148" s="10"/>
      <c r="BF4148" s="10"/>
      <c r="BG4148" s="10"/>
      <c r="BH4148" s="10"/>
      <c r="BI4148" s="10"/>
      <c r="BL4148" s="10"/>
      <c r="BM4148" s="10"/>
      <c r="BN4148" s="10"/>
      <c r="BO4148" s="10"/>
      <c r="BP4148" s="10"/>
      <c r="BQ4148" s="10"/>
      <c r="BR4148" s="10"/>
      <c r="BU4148" s="66"/>
    </row>
    <row r="4149" spans="22:73" s="6" customFormat="1" x14ac:dyDescent="0.3">
      <c r="V4149" s="21"/>
      <c r="W4149" s="22"/>
      <c r="X4149" s="22"/>
      <c r="Y4149" s="22"/>
      <c r="Z4149" s="22"/>
      <c r="AA4149" s="22"/>
      <c r="AB4149" s="10"/>
      <c r="AC4149" s="10"/>
      <c r="AD4149" s="10"/>
      <c r="AE4149" s="10"/>
      <c r="AF4149" s="10"/>
      <c r="AG4149" s="10"/>
      <c r="AH4149" s="10"/>
      <c r="AI4149" s="10"/>
      <c r="AJ4149" s="10"/>
      <c r="AK4149" s="10"/>
      <c r="AL4149" s="10"/>
      <c r="AM4149" s="10"/>
      <c r="AN4149" s="10"/>
      <c r="AO4149" s="10"/>
      <c r="AP4149" s="10"/>
      <c r="AQ4149" s="10"/>
      <c r="AR4149" s="10"/>
      <c r="AS4149" s="10"/>
      <c r="AT4149" s="10"/>
      <c r="AU4149" s="10"/>
      <c r="AV4149" s="10"/>
      <c r="AW4149" s="10"/>
      <c r="AX4149" s="10"/>
      <c r="AY4149" s="10"/>
      <c r="AZ4149" s="10"/>
      <c r="BC4149" s="10"/>
      <c r="BD4149" s="10"/>
      <c r="BE4149" s="10"/>
      <c r="BF4149" s="10"/>
      <c r="BG4149" s="10"/>
      <c r="BH4149" s="10"/>
      <c r="BI4149" s="10"/>
      <c r="BL4149" s="10"/>
      <c r="BM4149" s="10"/>
      <c r="BN4149" s="10"/>
      <c r="BO4149" s="10"/>
      <c r="BP4149" s="10"/>
      <c r="BQ4149" s="10"/>
      <c r="BR4149" s="10"/>
      <c r="BU4149" s="66"/>
    </row>
    <row r="4150" spans="22:73" s="6" customFormat="1" x14ac:dyDescent="0.3">
      <c r="V4150" s="21"/>
      <c r="W4150" s="22"/>
      <c r="X4150" s="22"/>
      <c r="Y4150" s="22"/>
      <c r="Z4150" s="22"/>
      <c r="AA4150" s="22"/>
      <c r="AB4150" s="10"/>
      <c r="AC4150" s="10"/>
      <c r="AD4150" s="10"/>
      <c r="AE4150" s="10"/>
      <c r="AF4150" s="10"/>
      <c r="AG4150" s="10"/>
      <c r="AH4150" s="10"/>
      <c r="AI4150" s="10"/>
      <c r="AJ4150" s="10"/>
      <c r="AK4150" s="10"/>
      <c r="AL4150" s="10"/>
      <c r="AM4150" s="10"/>
      <c r="AN4150" s="10"/>
      <c r="AO4150" s="10"/>
      <c r="AP4150" s="10"/>
      <c r="AQ4150" s="10"/>
      <c r="AR4150" s="10"/>
      <c r="AS4150" s="10"/>
      <c r="AT4150" s="10"/>
      <c r="AU4150" s="10"/>
      <c r="AV4150" s="10"/>
      <c r="AW4150" s="10"/>
      <c r="AX4150" s="10"/>
      <c r="AY4150" s="10"/>
      <c r="AZ4150" s="10"/>
      <c r="BC4150" s="10"/>
      <c r="BD4150" s="10"/>
      <c r="BE4150" s="10"/>
      <c r="BF4150" s="10"/>
      <c r="BG4150" s="10"/>
      <c r="BH4150" s="10"/>
      <c r="BI4150" s="10"/>
      <c r="BL4150" s="10"/>
      <c r="BM4150" s="10"/>
      <c r="BN4150" s="10"/>
      <c r="BO4150" s="10"/>
      <c r="BP4150" s="10"/>
      <c r="BQ4150" s="10"/>
      <c r="BR4150" s="10"/>
      <c r="BU4150" s="66"/>
    </row>
    <row r="4151" spans="22:73" s="6" customFormat="1" x14ac:dyDescent="0.3">
      <c r="V4151" s="21"/>
      <c r="W4151" s="22"/>
      <c r="X4151" s="22"/>
      <c r="Y4151" s="22"/>
      <c r="Z4151" s="22"/>
      <c r="AA4151" s="22"/>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AY4151" s="10"/>
      <c r="AZ4151" s="10"/>
      <c r="BC4151" s="10"/>
      <c r="BD4151" s="10"/>
      <c r="BE4151" s="10"/>
      <c r="BF4151" s="10"/>
      <c r="BG4151" s="10"/>
      <c r="BH4151" s="10"/>
      <c r="BI4151" s="10"/>
      <c r="BL4151" s="10"/>
      <c r="BM4151" s="10"/>
      <c r="BN4151" s="10"/>
      <c r="BO4151" s="10"/>
      <c r="BP4151" s="10"/>
      <c r="BQ4151" s="10"/>
      <c r="BR4151" s="10"/>
      <c r="BU4151" s="66"/>
    </row>
    <row r="4152" spans="22:73" s="6" customFormat="1" x14ac:dyDescent="0.3">
      <c r="V4152" s="21"/>
      <c r="W4152" s="22"/>
      <c r="X4152" s="22"/>
      <c r="Y4152" s="22"/>
      <c r="Z4152" s="22"/>
      <c r="AA4152" s="22"/>
      <c r="AB4152" s="10"/>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10"/>
      <c r="AY4152" s="10"/>
      <c r="AZ4152" s="10"/>
      <c r="BC4152" s="10"/>
      <c r="BD4152" s="10"/>
      <c r="BE4152" s="10"/>
      <c r="BF4152" s="10"/>
      <c r="BG4152" s="10"/>
      <c r="BH4152" s="10"/>
      <c r="BI4152" s="10"/>
      <c r="BL4152" s="10"/>
      <c r="BM4152" s="10"/>
      <c r="BN4152" s="10"/>
      <c r="BO4152" s="10"/>
      <c r="BP4152" s="10"/>
      <c r="BQ4152" s="10"/>
      <c r="BR4152" s="10"/>
      <c r="BU4152" s="66"/>
    </row>
    <row r="4153" spans="22:73" s="6" customFormat="1" x14ac:dyDescent="0.3">
      <c r="V4153" s="21"/>
      <c r="W4153" s="22"/>
      <c r="X4153" s="22"/>
      <c r="Y4153" s="22"/>
      <c r="Z4153" s="22"/>
      <c r="AA4153" s="22"/>
      <c r="AB4153" s="10"/>
      <c r="AC4153" s="10"/>
      <c r="AD4153" s="10"/>
      <c r="AE4153" s="10"/>
      <c r="AF4153" s="10"/>
      <c r="AG4153" s="10"/>
      <c r="AH4153" s="10"/>
      <c r="AI4153" s="10"/>
      <c r="AJ4153" s="10"/>
      <c r="AK4153" s="10"/>
      <c r="AL4153" s="10"/>
      <c r="AM4153" s="10"/>
      <c r="AN4153" s="10"/>
      <c r="AO4153" s="10"/>
      <c r="AP4153" s="10"/>
      <c r="AQ4153" s="10"/>
      <c r="AR4153" s="10"/>
      <c r="AS4153" s="10"/>
      <c r="AT4153" s="10"/>
      <c r="AU4153" s="10"/>
      <c r="AV4153" s="10"/>
      <c r="AW4153" s="10"/>
      <c r="AX4153" s="10"/>
      <c r="AY4153" s="10"/>
      <c r="AZ4153" s="10"/>
      <c r="BC4153" s="10"/>
      <c r="BD4153" s="10"/>
      <c r="BE4153" s="10"/>
      <c r="BF4153" s="10"/>
      <c r="BG4153" s="10"/>
      <c r="BH4153" s="10"/>
      <c r="BI4153" s="10"/>
      <c r="BL4153" s="10"/>
      <c r="BM4153" s="10"/>
      <c r="BN4153" s="10"/>
      <c r="BO4153" s="10"/>
      <c r="BP4153" s="10"/>
      <c r="BQ4153" s="10"/>
      <c r="BR4153" s="10"/>
      <c r="BU4153" s="66"/>
    </row>
    <row r="4154" spans="22:73" s="6" customFormat="1" x14ac:dyDescent="0.3">
      <c r="V4154" s="21"/>
      <c r="W4154" s="22"/>
      <c r="X4154" s="22"/>
      <c r="Y4154" s="22"/>
      <c r="Z4154" s="22"/>
      <c r="AA4154" s="22"/>
      <c r="AB4154" s="10"/>
      <c r="AC4154" s="10"/>
      <c r="AD4154" s="10"/>
      <c r="AE4154" s="10"/>
      <c r="AF4154" s="10"/>
      <c r="AG4154" s="10"/>
      <c r="AH4154" s="10"/>
      <c r="AI4154" s="10"/>
      <c r="AJ4154" s="10"/>
      <c r="AK4154" s="10"/>
      <c r="AL4154" s="10"/>
      <c r="AM4154" s="10"/>
      <c r="AN4154" s="10"/>
      <c r="AO4154" s="10"/>
      <c r="AP4154" s="10"/>
      <c r="AQ4154" s="10"/>
      <c r="AR4154" s="10"/>
      <c r="AS4154" s="10"/>
      <c r="AT4154" s="10"/>
      <c r="AU4154" s="10"/>
      <c r="AV4154" s="10"/>
      <c r="AW4154" s="10"/>
      <c r="AX4154" s="10"/>
      <c r="AY4154" s="10"/>
      <c r="AZ4154" s="10"/>
      <c r="BC4154" s="10"/>
      <c r="BD4154" s="10"/>
      <c r="BE4154" s="10"/>
      <c r="BF4154" s="10"/>
      <c r="BG4154" s="10"/>
      <c r="BH4154" s="10"/>
      <c r="BI4154" s="10"/>
      <c r="BL4154" s="10"/>
      <c r="BM4154" s="10"/>
      <c r="BN4154" s="10"/>
      <c r="BO4154" s="10"/>
      <c r="BP4154" s="10"/>
      <c r="BQ4154" s="10"/>
      <c r="BR4154" s="10"/>
      <c r="BU4154" s="66"/>
    </row>
    <row r="4155" spans="22:73" s="6" customFormat="1" x14ac:dyDescent="0.3">
      <c r="V4155" s="21"/>
      <c r="W4155" s="22"/>
      <c r="X4155" s="22"/>
      <c r="Y4155" s="22"/>
      <c r="Z4155" s="22"/>
      <c r="AA4155" s="22"/>
      <c r="AB4155" s="10"/>
      <c r="AC4155" s="10"/>
      <c r="AD4155" s="10"/>
      <c r="AE4155" s="10"/>
      <c r="AF4155" s="10"/>
      <c r="AG4155" s="10"/>
      <c r="AH4155" s="10"/>
      <c r="AI4155" s="10"/>
      <c r="AJ4155" s="10"/>
      <c r="AK4155" s="10"/>
      <c r="AL4155" s="10"/>
      <c r="AM4155" s="10"/>
      <c r="AN4155" s="10"/>
      <c r="AO4155" s="10"/>
      <c r="AP4155" s="10"/>
      <c r="AQ4155" s="10"/>
      <c r="AR4155" s="10"/>
      <c r="AS4155" s="10"/>
      <c r="AT4155" s="10"/>
      <c r="AU4155" s="10"/>
      <c r="AV4155" s="10"/>
      <c r="AW4155" s="10"/>
      <c r="AX4155" s="10"/>
      <c r="AY4155" s="10"/>
      <c r="AZ4155" s="10"/>
      <c r="BC4155" s="10"/>
      <c r="BD4155" s="10"/>
      <c r="BE4155" s="10"/>
      <c r="BF4155" s="10"/>
      <c r="BG4155" s="10"/>
      <c r="BH4155" s="10"/>
      <c r="BI4155" s="10"/>
      <c r="BL4155" s="10"/>
      <c r="BM4155" s="10"/>
      <c r="BN4155" s="10"/>
      <c r="BO4155" s="10"/>
      <c r="BP4155" s="10"/>
      <c r="BQ4155" s="10"/>
      <c r="BR4155" s="10"/>
      <c r="BU4155" s="66"/>
    </row>
    <row r="4156" spans="22:73" s="6" customFormat="1" x14ac:dyDescent="0.3">
      <c r="V4156" s="21"/>
      <c r="W4156" s="22"/>
      <c r="X4156" s="22"/>
      <c r="Y4156" s="22"/>
      <c r="Z4156" s="22"/>
      <c r="AA4156" s="22"/>
      <c r="AB4156" s="10"/>
      <c r="AC4156" s="10"/>
      <c r="AD4156" s="10"/>
      <c r="AE4156" s="10"/>
      <c r="AF4156" s="10"/>
      <c r="AG4156" s="10"/>
      <c r="AH4156" s="10"/>
      <c r="AI4156" s="10"/>
      <c r="AJ4156" s="10"/>
      <c r="AK4156" s="10"/>
      <c r="AL4156" s="10"/>
      <c r="AM4156" s="10"/>
      <c r="AN4156" s="10"/>
      <c r="AO4156" s="10"/>
      <c r="AP4156" s="10"/>
      <c r="AQ4156" s="10"/>
      <c r="AR4156" s="10"/>
      <c r="AS4156" s="10"/>
      <c r="AT4156" s="10"/>
      <c r="AU4156" s="10"/>
      <c r="AV4156" s="10"/>
      <c r="AW4156" s="10"/>
      <c r="AX4156" s="10"/>
      <c r="AY4156" s="10"/>
      <c r="AZ4156" s="10"/>
      <c r="BC4156" s="10"/>
      <c r="BD4156" s="10"/>
      <c r="BE4156" s="10"/>
      <c r="BF4156" s="10"/>
      <c r="BG4156" s="10"/>
      <c r="BH4156" s="10"/>
      <c r="BI4156" s="10"/>
      <c r="BL4156" s="10"/>
      <c r="BM4156" s="10"/>
      <c r="BN4156" s="10"/>
      <c r="BO4156" s="10"/>
      <c r="BP4156" s="10"/>
      <c r="BQ4156" s="10"/>
      <c r="BR4156" s="10"/>
      <c r="BU4156" s="66"/>
    </row>
    <row r="4157" spans="22:73" s="6" customFormat="1" x14ac:dyDescent="0.3">
      <c r="V4157" s="21"/>
      <c r="W4157" s="22"/>
      <c r="X4157" s="22"/>
      <c r="Y4157" s="22"/>
      <c r="Z4157" s="22"/>
      <c r="AA4157" s="22"/>
      <c r="AB4157" s="10"/>
      <c r="AC4157" s="10"/>
      <c r="AD4157" s="10"/>
      <c r="AE4157" s="10"/>
      <c r="AF4157" s="10"/>
      <c r="AG4157" s="10"/>
      <c r="AH4157" s="10"/>
      <c r="AI4157" s="10"/>
      <c r="AJ4157" s="10"/>
      <c r="AK4157" s="10"/>
      <c r="AL4157" s="10"/>
      <c r="AM4157" s="10"/>
      <c r="AN4157" s="10"/>
      <c r="AO4157" s="10"/>
      <c r="AP4157" s="10"/>
      <c r="AQ4157" s="10"/>
      <c r="AR4157" s="10"/>
      <c r="AS4157" s="10"/>
      <c r="AT4157" s="10"/>
      <c r="AU4157" s="10"/>
      <c r="AV4157" s="10"/>
      <c r="AW4157" s="10"/>
      <c r="AX4157" s="10"/>
      <c r="AY4157" s="10"/>
      <c r="AZ4157" s="10"/>
      <c r="BC4157" s="10"/>
      <c r="BD4157" s="10"/>
      <c r="BE4157" s="10"/>
      <c r="BF4157" s="10"/>
      <c r="BG4157" s="10"/>
      <c r="BH4157" s="10"/>
      <c r="BI4157" s="10"/>
      <c r="BL4157" s="10"/>
      <c r="BM4157" s="10"/>
      <c r="BN4157" s="10"/>
      <c r="BO4157" s="10"/>
      <c r="BP4157" s="10"/>
      <c r="BQ4157" s="10"/>
      <c r="BR4157" s="10"/>
      <c r="BU4157" s="66"/>
    </row>
    <row r="4158" spans="22:73" s="6" customFormat="1" x14ac:dyDescent="0.3">
      <c r="V4158" s="21"/>
      <c r="W4158" s="22"/>
      <c r="X4158" s="22"/>
      <c r="Y4158" s="22"/>
      <c r="Z4158" s="22"/>
      <c r="AA4158" s="22"/>
      <c r="AB4158" s="10"/>
      <c r="AC4158" s="10"/>
      <c r="AD4158" s="10"/>
      <c r="AE4158" s="10"/>
      <c r="AF4158" s="10"/>
      <c r="AG4158" s="10"/>
      <c r="AH4158" s="10"/>
      <c r="AI4158" s="10"/>
      <c r="AJ4158" s="10"/>
      <c r="AK4158" s="10"/>
      <c r="AL4158" s="10"/>
      <c r="AM4158" s="10"/>
      <c r="AN4158" s="10"/>
      <c r="AO4158" s="10"/>
      <c r="AP4158" s="10"/>
      <c r="AQ4158" s="10"/>
      <c r="AR4158" s="10"/>
      <c r="AS4158" s="10"/>
      <c r="AT4158" s="10"/>
      <c r="AU4158" s="10"/>
      <c r="AV4158" s="10"/>
      <c r="AW4158" s="10"/>
      <c r="AX4158" s="10"/>
      <c r="AY4158" s="10"/>
      <c r="AZ4158" s="10"/>
      <c r="BC4158" s="10"/>
      <c r="BD4158" s="10"/>
      <c r="BE4158" s="10"/>
      <c r="BF4158" s="10"/>
      <c r="BG4158" s="10"/>
      <c r="BH4158" s="10"/>
      <c r="BI4158" s="10"/>
      <c r="BL4158" s="10"/>
      <c r="BM4158" s="10"/>
      <c r="BN4158" s="10"/>
      <c r="BO4158" s="10"/>
      <c r="BP4158" s="10"/>
      <c r="BQ4158" s="10"/>
      <c r="BR4158" s="10"/>
      <c r="BU4158" s="66"/>
    </row>
    <row r="4159" spans="22:73" s="6" customFormat="1" x14ac:dyDescent="0.3">
      <c r="V4159" s="21"/>
      <c r="W4159" s="22"/>
      <c r="X4159" s="22"/>
      <c r="Y4159" s="22"/>
      <c r="Z4159" s="22"/>
      <c r="AA4159" s="22"/>
      <c r="AB4159" s="10"/>
      <c r="AC4159" s="10"/>
      <c r="AD4159" s="10"/>
      <c r="AE4159" s="10"/>
      <c r="AF4159" s="10"/>
      <c r="AG4159" s="10"/>
      <c r="AH4159" s="10"/>
      <c r="AI4159" s="10"/>
      <c r="AJ4159" s="10"/>
      <c r="AK4159" s="10"/>
      <c r="AL4159" s="10"/>
      <c r="AM4159" s="10"/>
      <c r="AN4159" s="10"/>
      <c r="AO4159" s="10"/>
      <c r="AP4159" s="10"/>
      <c r="AQ4159" s="10"/>
      <c r="AR4159" s="10"/>
      <c r="AS4159" s="10"/>
      <c r="AT4159" s="10"/>
      <c r="AU4159" s="10"/>
      <c r="AV4159" s="10"/>
      <c r="AW4159" s="10"/>
      <c r="AX4159" s="10"/>
      <c r="AY4159" s="10"/>
      <c r="AZ4159" s="10"/>
      <c r="BC4159" s="10"/>
      <c r="BD4159" s="10"/>
      <c r="BE4159" s="10"/>
      <c r="BF4159" s="10"/>
      <c r="BG4159" s="10"/>
      <c r="BH4159" s="10"/>
      <c r="BI4159" s="10"/>
      <c r="BL4159" s="10"/>
      <c r="BM4159" s="10"/>
      <c r="BN4159" s="10"/>
      <c r="BO4159" s="10"/>
      <c r="BP4159" s="10"/>
      <c r="BQ4159" s="10"/>
      <c r="BR4159" s="10"/>
      <c r="BU4159" s="66"/>
    </row>
    <row r="4160" spans="22:73" s="6" customFormat="1" x14ac:dyDescent="0.3">
      <c r="V4160" s="21"/>
      <c r="W4160" s="22"/>
      <c r="X4160" s="22"/>
      <c r="Y4160" s="22"/>
      <c r="Z4160" s="22"/>
      <c r="AA4160" s="22"/>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c r="AY4160" s="10"/>
      <c r="AZ4160" s="10"/>
      <c r="BC4160" s="10"/>
      <c r="BD4160" s="10"/>
      <c r="BE4160" s="10"/>
      <c r="BF4160" s="10"/>
      <c r="BG4160" s="10"/>
      <c r="BH4160" s="10"/>
      <c r="BI4160" s="10"/>
      <c r="BL4160" s="10"/>
      <c r="BM4160" s="10"/>
      <c r="BN4160" s="10"/>
      <c r="BO4160" s="10"/>
      <c r="BP4160" s="10"/>
      <c r="BQ4160" s="10"/>
      <c r="BR4160" s="10"/>
      <c r="BU4160" s="66"/>
    </row>
    <row r="4161" spans="22:73" s="6" customFormat="1" x14ac:dyDescent="0.3">
      <c r="V4161" s="21"/>
      <c r="W4161" s="22"/>
      <c r="X4161" s="22"/>
      <c r="Y4161" s="22"/>
      <c r="Z4161" s="22"/>
      <c r="AA4161" s="22"/>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10"/>
      <c r="AY4161" s="10"/>
      <c r="AZ4161" s="10"/>
      <c r="BC4161" s="10"/>
      <c r="BD4161" s="10"/>
      <c r="BE4161" s="10"/>
      <c r="BF4161" s="10"/>
      <c r="BG4161" s="10"/>
      <c r="BH4161" s="10"/>
      <c r="BI4161" s="10"/>
      <c r="BL4161" s="10"/>
      <c r="BM4161" s="10"/>
      <c r="BN4161" s="10"/>
      <c r="BO4161" s="10"/>
      <c r="BP4161" s="10"/>
      <c r="BQ4161" s="10"/>
      <c r="BR4161" s="10"/>
      <c r="BU4161" s="66"/>
    </row>
    <row r="4162" spans="22:73" s="6" customFormat="1" x14ac:dyDescent="0.3">
      <c r="V4162" s="21"/>
      <c r="W4162" s="22"/>
      <c r="X4162" s="22"/>
      <c r="Y4162" s="22"/>
      <c r="Z4162" s="22"/>
      <c r="AA4162" s="22"/>
      <c r="AB4162" s="10"/>
      <c r="AC4162" s="10"/>
      <c r="AD4162" s="10"/>
      <c r="AE4162" s="10"/>
      <c r="AF4162" s="10"/>
      <c r="AG4162" s="10"/>
      <c r="AH4162" s="10"/>
      <c r="AI4162" s="10"/>
      <c r="AJ4162" s="10"/>
      <c r="AK4162" s="10"/>
      <c r="AL4162" s="10"/>
      <c r="AM4162" s="10"/>
      <c r="AN4162" s="10"/>
      <c r="AO4162" s="10"/>
      <c r="AP4162" s="10"/>
      <c r="AQ4162" s="10"/>
      <c r="AR4162" s="10"/>
      <c r="AS4162" s="10"/>
      <c r="AT4162" s="10"/>
      <c r="AU4162" s="10"/>
      <c r="AV4162" s="10"/>
      <c r="AW4162" s="10"/>
      <c r="AX4162" s="10"/>
      <c r="AY4162" s="10"/>
      <c r="AZ4162" s="10"/>
      <c r="BC4162" s="10"/>
      <c r="BD4162" s="10"/>
      <c r="BE4162" s="10"/>
      <c r="BF4162" s="10"/>
      <c r="BG4162" s="10"/>
      <c r="BH4162" s="10"/>
      <c r="BI4162" s="10"/>
      <c r="BL4162" s="10"/>
      <c r="BM4162" s="10"/>
      <c r="BN4162" s="10"/>
      <c r="BO4162" s="10"/>
      <c r="BP4162" s="10"/>
      <c r="BQ4162" s="10"/>
      <c r="BR4162" s="10"/>
      <c r="BU4162" s="66"/>
    </row>
    <row r="4163" spans="22:73" s="6" customFormat="1" x14ac:dyDescent="0.3">
      <c r="V4163" s="21"/>
      <c r="W4163" s="22"/>
      <c r="X4163" s="22"/>
      <c r="Y4163" s="22"/>
      <c r="Z4163" s="22"/>
      <c r="AA4163" s="22"/>
      <c r="AB4163" s="10"/>
      <c r="AC4163" s="10"/>
      <c r="AD4163" s="10"/>
      <c r="AE4163" s="10"/>
      <c r="AF4163" s="10"/>
      <c r="AG4163" s="10"/>
      <c r="AH4163" s="10"/>
      <c r="AI4163" s="10"/>
      <c r="AJ4163" s="10"/>
      <c r="AK4163" s="10"/>
      <c r="AL4163" s="10"/>
      <c r="AM4163" s="10"/>
      <c r="AN4163" s="10"/>
      <c r="AO4163" s="10"/>
      <c r="AP4163" s="10"/>
      <c r="AQ4163" s="10"/>
      <c r="AR4163" s="10"/>
      <c r="AS4163" s="10"/>
      <c r="AT4163" s="10"/>
      <c r="AU4163" s="10"/>
      <c r="AV4163" s="10"/>
      <c r="AW4163" s="10"/>
      <c r="AX4163" s="10"/>
      <c r="AY4163" s="10"/>
      <c r="AZ4163" s="10"/>
      <c r="BC4163" s="10"/>
      <c r="BD4163" s="10"/>
      <c r="BE4163" s="10"/>
      <c r="BF4163" s="10"/>
      <c r="BG4163" s="10"/>
      <c r="BH4163" s="10"/>
      <c r="BI4163" s="10"/>
      <c r="BL4163" s="10"/>
      <c r="BM4163" s="10"/>
      <c r="BN4163" s="10"/>
      <c r="BO4163" s="10"/>
      <c r="BP4163" s="10"/>
      <c r="BQ4163" s="10"/>
      <c r="BR4163" s="10"/>
      <c r="BU4163" s="66"/>
    </row>
    <row r="4164" spans="22:73" s="6" customFormat="1" x14ac:dyDescent="0.3">
      <c r="V4164" s="21"/>
      <c r="W4164" s="22"/>
      <c r="X4164" s="22"/>
      <c r="Y4164" s="22"/>
      <c r="Z4164" s="22"/>
      <c r="AA4164" s="22"/>
      <c r="AB4164" s="10"/>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AY4164" s="10"/>
      <c r="AZ4164" s="10"/>
      <c r="BC4164" s="10"/>
      <c r="BD4164" s="10"/>
      <c r="BE4164" s="10"/>
      <c r="BF4164" s="10"/>
      <c r="BG4164" s="10"/>
      <c r="BH4164" s="10"/>
      <c r="BI4164" s="10"/>
      <c r="BL4164" s="10"/>
      <c r="BM4164" s="10"/>
      <c r="BN4164" s="10"/>
      <c r="BO4164" s="10"/>
      <c r="BP4164" s="10"/>
      <c r="BQ4164" s="10"/>
      <c r="BR4164" s="10"/>
      <c r="BU4164" s="66"/>
    </row>
    <row r="4165" spans="22:73" s="6" customFormat="1" x14ac:dyDescent="0.3">
      <c r="V4165" s="21"/>
      <c r="W4165" s="22"/>
      <c r="X4165" s="22"/>
      <c r="Y4165" s="22"/>
      <c r="Z4165" s="22"/>
      <c r="AA4165" s="22"/>
      <c r="AB4165" s="10"/>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c r="AY4165" s="10"/>
      <c r="AZ4165" s="10"/>
      <c r="BC4165" s="10"/>
      <c r="BD4165" s="10"/>
      <c r="BE4165" s="10"/>
      <c r="BF4165" s="10"/>
      <c r="BG4165" s="10"/>
      <c r="BH4165" s="10"/>
      <c r="BI4165" s="10"/>
      <c r="BL4165" s="10"/>
      <c r="BM4165" s="10"/>
      <c r="BN4165" s="10"/>
      <c r="BO4165" s="10"/>
      <c r="BP4165" s="10"/>
      <c r="BQ4165" s="10"/>
      <c r="BR4165" s="10"/>
      <c r="BU4165" s="66"/>
    </row>
    <row r="4166" spans="22:73" s="6" customFormat="1" x14ac:dyDescent="0.3">
      <c r="V4166" s="21"/>
      <c r="W4166" s="22"/>
      <c r="X4166" s="22"/>
      <c r="Y4166" s="22"/>
      <c r="Z4166" s="22"/>
      <c r="AA4166" s="22"/>
      <c r="AB4166" s="10"/>
      <c r="AC4166" s="10"/>
      <c r="AD4166" s="10"/>
      <c r="AE4166" s="10"/>
      <c r="AF4166" s="10"/>
      <c r="AG4166" s="10"/>
      <c r="AH4166" s="10"/>
      <c r="AI4166" s="10"/>
      <c r="AJ4166" s="10"/>
      <c r="AK4166" s="10"/>
      <c r="AL4166" s="10"/>
      <c r="AM4166" s="10"/>
      <c r="AN4166" s="10"/>
      <c r="AO4166" s="10"/>
      <c r="AP4166" s="10"/>
      <c r="AQ4166" s="10"/>
      <c r="AR4166" s="10"/>
      <c r="AS4166" s="10"/>
      <c r="AT4166" s="10"/>
      <c r="AU4166" s="10"/>
      <c r="AV4166" s="10"/>
      <c r="AW4166" s="10"/>
      <c r="AX4166" s="10"/>
      <c r="AY4166" s="10"/>
      <c r="AZ4166" s="10"/>
      <c r="BC4166" s="10"/>
      <c r="BD4166" s="10"/>
      <c r="BE4166" s="10"/>
      <c r="BF4166" s="10"/>
      <c r="BG4166" s="10"/>
      <c r="BH4166" s="10"/>
      <c r="BI4166" s="10"/>
      <c r="BL4166" s="10"/>
      <c r="BM4166" s="10"/>
      <c r="BN4166" s="10"/>
      <c r="BO4166" s="10"/>
      <c r="BP4166" s="10"/>
      <c r="BQ4166" s="10"/>
      <c r="BR4166" s="10"/>
      <c r="BU4166" s="66"/>
    </row>
    <row r="4167" spans="22:73" s="6" customFormat="1" x14ac:dyDescent="0.3">
      <c r="V4167" s="21"/>
      <c r="W4167" s="22"/>
      <c r="X4167" s="22"/>
      <c r="Y4167" s="22"/>
      <c r="Z4167" s="22"/>
      <c r="AA4167" s="22"/>
      <c r="AB4167" s="10"/>
      <c r="AC4167" s="10"/>
      <c r="AD4167" s="10"/>
      <c r="AE4167" s="10"/>
      <c r="AF4167" s="10"/>
      <c r="AG4167" s="10"/>
      <c r="AH4167" s="10"/>
      <c r="AI4167" s="10"/>
      <c r="AJ4167" s="10"/>
      <c r="AK4167" s="10"/>
      <c r="AL4167" s="10"/>
      <c r="AM4167" s="10"/>
      <c r="AN4167" s="10"/>
      <c r="AO4167" s="10"/>
      <c r="AP4167" s="10"/>
      <c r="AQ4167" s="10"/>
      <c r="AR4167" s="10"/>
      <c r="AS4167" s="10"/>
      <c r="AT4167" s="10"/>
      <c r="AU4167" s="10"/>
      <c r="AV4167" s="10"/>
      <c r="AW4167" s="10"/>
      <c r="AX4167" s="10"/>
      <c r="AY4167" s="10"/>
      <c r="AZ4167" s="10"/>
      <c r="BC4167" s="10"/>
      <c r="BD4167" s="10"/>
      <c r="BE4167" s="10"/>
      <c r="BF4167" s="10"/>
      <c r="BG4167" s="10"/>
      <c r="BH4167" s="10"/>
      <c r="BI4167" s="10"/>
      <c r="BL4167" s="10"/>
      <c r="BM4167" s="10"/>
      <c r="BN4167" s="10"/>
      <c r="BO4167" s="10"/>
      <c r="BP4167" s="10"/>
      <c r="BQ4167" s="10"/>
      <c r="BR4167" s="10"/>
      <c r="BU4167" s="66"/>
    </row>
    <row r="4168" spans="22:73" s="6" customFormat="1" x14ac:dyDescent="0.3">
      <c r="V4168" s="21"/>
      <c r="W4168" s="22"/>
      <c r="X4168" s="22"/>
      <c r="Y4168" s="22"/>
      <c r="Z4168" s="22"/>
      <c r="AA4168" s="22"/>
      <c r="AB4168" s="10"/>
      <c r="AC4168" s="10"/>
      <c r="AD4168" s="10"/>
      <c r="AE4168" s="10"/>
      <c r="AF4168" s="10"/>
      <c r="AG4168" s="10"/>
      <c r="AH4168" s="10"/>
      <c r="AI4168" s="10"/>
      <c r="AJ4168" s="10"/>
      <c r="AK4168" s="10"/>
      <c r="AL4168" s="10"/>
      <c r="AM4168" s="10"/>
      <c r="AN4168" s="10"/>
      <c r="AO4168" s="10"/>
      <c r="AP4168" s="10"/>
      <c r="AQ4168" s="10"/>
      <c r="AR4168" s="10"/>
      <c r="AS4168" s="10"/>
      <c r="AT4168" s="10"/>
      <c r="AU4168" s="10"/>
      <c r="AV4168" s="10"/>
      <c r="AW4168" s="10"/>
      <c r="AX4168" s="10"/>
      <c r="AY4168" s="10"/>
      <c r="AZ4168" s="10"/>
      <c r="BC4168" s="10"/>
      <c r="BD4168" s="10"/>
      <c r="BE4168" s="10"/>
      <c r="BF4168" s="10"/>
      <c r="BG4168" s="10"/>
      <c r="BH4168" s="10"/>
      <c r="BI4168" s="10"/>
      <c r="BL4168" s="10"/>
      <c r="BM4168" s="10"/>
      <c r="BN4168" s="10"/>
      <c r="BO4168" s="10"/>
      <c r="BP4168" s="10"/>
      <c r="BQ4168" s="10"/>
      <c r="BR4168" s="10"/>
      <c r="BU4168" s="66"/>
    </row>
    <row r="4169" spans="22:73" s="6" customFormat="1" x14ac:dyDescent="0.3">
      <c r="V4169" s="21"/>
      <c r="W4169" s="22"/>
      <c r="X4169" s="22"/>
      <c r="Y4169" s="22"/>
      <c r="Z4169" s="22"/>
      <c r="AA4169" s="22"/>
      <c r="AB4169" s="10"/>
      <c r="AC4169" s="10"/>
      <c r="AD4169" s="10"/>
      <c r="AE4169" s="10"/>
      <c r="AF4169" s="10"/>
      <c r="AG4169" s="10"/>
      <c r="AH4169" s="10"/>
      <c r="AI4169" s="10"/>
      <c r="AJ4169" s="10"/>
      <c r="AK4169" s="10"/>
      <c r="AL4169" s="10"/>
      <c r="AM4169" s="10"/>
      <c r="AN4169" s="10"/>
      <c r="AO4169" s="10"/>
      <c r="AP4169" s="10"/>
      <c r="AQ4169" s="10"/>
      <c r="AR4169" s="10"/>
      <c r="AS4169" s="10"/>
      <c r="AT4169" s="10"/>
      <c r="AU4169" s="10"/>
      <c r="AV4169" s="10"/>
      <c r="AW4169" s="10"/>
      <c r="AX4169" s="10"/>
      <c r="AY4169" s="10"/>
      <c r="AZ4169" s="10"/>
      <c r="BC4169" s="10"/>
      <c r="BD4169" s="10"/>
      <c r="BE4169" s="10"/>
      <c r="BF4169" s="10"/>
      <c r="BG4169" s="10"/>
      <c r="BH4169" s="10"/>
      <c r="BI4169" s="10"/>
      <c r="BL4169" s="10"/>
      <c r="BM4169" s="10"/>
      <c r="BN4169" s="10"/>
      <c r="BO4169" s="10"/>
      <c r="BP4169" s="10"/>
      <c r="BQ4169" s="10"/>
      <c r="BR4169" s="10"/>
      <c r="BU4169" s="66"/>
    </row>
    <row r="4170" spans="22:73" s="6" customFormat="1" x14ac:dyDescent="0.3">
      <c r="V4170" s="21"/>
      <c r="W4170" s="22"/>
      <c r="X4170" s="22"/>
      <c r="Y4170" s="22"/>
      <c r="Z4170" s="22"/>
      <c r="AA4170" s="22"/>
      <c r="AB4170" s="10"/>
      <c r="AC4170" s="10"/>
      <c r="AD4170" s="10"/>
      <c r="AE4170" s="10"/>
      <c r="AF4170" s="10"/>
      <c r="AG4170" s="10"/>
      <c r="AH4170" s="10"/>
      <c r="AI4170" s="10"/>
      <c r="AJ4170" s="10"/>
      <c r="AK4170" s="10"/>
      <c r="AL4170" s="10"/>
      <c r="AM4170" s="10"/>
      <c r="AN4170" s="10"/>
      <c r="AO4170" s="10"/>
      <c r="AP4170" s="10"/>
      <c r="AQ4170" s="10"/>
      <c r="AR4170" s="10"/>
      <c r="AS4170" s="10"/>
      <c r="AT4170" s="10"/>
      <c r="AU4170" s="10"/>
      <c r="AV4170" s="10"/>
      <c r="AW4170" s="10"/>
      <c r="AX4170" s="10"/>
      <c r="AY4170" s="10"/>
      <c r="AZ4170" s="10"/>
      <c r="BC4170" s="10"/>
      <c r="BD4170" s="10"/>
      <c r="BE4170" s="10"/>
      <c r="BF4170" s="10"/>
      <c r="BG4170" s="10"/>
      <c r="BH4170" s="10"/>
      <c r="BI4170" s="10"/>
      <c r="BL4170" s="10"/>
      <c r="BM4170" s="10"/>
      <c r="BN4170" s="10"/>
      <c r="BO4170" s="10"/>
      <c r="BP4170" s="10"/>
      <c r="BQ4170" s="10"/>
      <c r="BR4170" s="10"/>
      <c r="BU4170" s="66"/>
    </row>
    <row r="4171" spans="22:73" s="6" customFormat="1" x14ac:dyDescent="0.3">
      <c r="V4171" s="21"/>
      <c r="W4171" s="22"/>
      <c r="X4171" s="22"/>
      <c r="Y4171" s="22"/>
      <c r="Z4171" s="22"/>
      <c r="AA4171" s="22"/>
      <c r="AB4171" s="10"/>
      <c r="AC4171" s="10"/>
      <c r="AD4171" s="10"/>
      <c r="AE4171" s="10"/>
      <c r="AF4171" s="10"/>
      <c r="AG4171" s="10"/>
      <c r="AH4171" s="10"/>
      <c r="AI4171" s="10"/>
      <c r="AJ4171" s="10"/>
      <c r="AK4171" s="10"/>
      <c r="AL4171" s="10"/>
      <c r="AM4171" s="10"/>
      <c r="AN4171" s="10"/>
      <c r="AO4171" s="10"/>
      <c r="AP4171" s="10"/>
      <c r="AQ4171" s="10"/>
      <c r="AR4171" s="10"/>
      <c r="AS4171" s="10"/>
      <c r="AT4171" s="10"/>
      <c r="AU4171" s="10"/>
      <c r="AV4171" s="10"/>
      <c r="AW4171" s="10"/>
      <c r="AX4171" s="10"/>
      <c r="AY4171" s="10"/>
      <c r="AZ4171" s="10"/>
      <c r="BC4171" s="10"/>
      <c r="BD4171" s="10"/>
      <c r="BE4171" s="10"/>
      <c r="BF4171" s="10"/>
      <c r="BG4171" s="10"/>
      <c r="BH4171" s="10"/>
      <c r="BI4171" s="10"/>
      <c r="BL4171" s="10"/>
      <c r="BM4171" s="10"/>
      <c r="BN4171" s="10"/>
      <c r="BO4171" s="10"/>
      <c r="BP4171" s="10"/>
      <c r="BQ4171" s="10"/>
      <c r="BR4171" s="10"/>
      <c r="BU4171" s="66"/>
    </row>
    <row r="4172" spans="22:73" s="6" customFormat="1" x14ac:dyDescent="0.3">
      <c r="V4172" s="21"/>
      <c r="W4172" s="22"/>
      <c r="X4172" s="22"/>
      <c r="Y4172" s="22"/>
      <c r="Z4172" s="22"/>
      <c r="AA4172" s="22"/>
      <c r="AB4172" s="10"/>
      <c r="AC4172" s="10"/>
      <c r="AD4172" s="10"/>
      <c r="AE4172" s="10"/>
      <c r="AF4172" s="10"/>
      <c r="AG4172" s="10"/>
      <c r="AH4172" s="10"/>
      <c r="AI4172" s="10"/>
      <c r="AJ4172" s="10"/>
      <c r="AK4172" s="10"/>
      <c r="AL4172" s="10"/>
      <c r="AM4172" s="10"/>
      <c r="AN4172" s="10"/>
      <c r="AO4172" s="10"/>
      <c r="AP4172" s="10"/>
      <c r="AQ4172" s="10"/>
      <c r="AR4172" s="10"/>
      <c r="AS4172" s="10"/>
      <c r="AT4172" s="10"/>
      <c r="AU4172" s="10"/>
      <c r="AV4172" s="10"/>
      <c r="AW4172" s="10"/>
      <c r="AX4172" s="10"/>
      <c r="AY4172" s="10"/>
      <c r="AZ4172" s="10"/>
      <c r="BC4172" s="10"/>
      <c r="BD4172" s="10"/>
      <c r="BE4172" s="10"/>
      <c r="BF4172" s="10"/>
      <c r="BG4172" s="10"/>
      <c r="BH4172" s="10"/>
      <c r="BI4172" s="10"/>
      <c r="BL4172" s="10"/>
      <c r="BM4172" s="10"/>
      <c r="BN4172" s="10"/>
      <c r="BO4172" s="10"/>
      <c r="BP4172" s="10"/>
      <c r="BQ4172" s="10"/>
      <c r="BR4172" s="10"/>
      <c r="BU4172" s="66"/>
    </row>
    <row r="4173" spans="22:73" s="6" customFormat="1" x14ac:dyDescent="0.3">
      <c r="V4173" s="21"/>
      <c r="W4173" s="22"/>
      <c r="X4173" s="22"/>
      <c r="Y4173" s="22"/>
      <c r="Z4173" s="22"/>
      <c r="AA4173" s="22"/>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AY4173" s="10"/>
      <c r="AZ4173" s="10"/>
      <c r="BC4173" s="10"/>
      <c r="BD4173" s="10"/>
      <c r="BE4173" s="10"/>
      <c r="BF4173" s="10"/>
      <c r="BG4173" s="10"/>
      <c r="BH4173" s="10"/>
      <c r="BI4173" s="10"/>
      <c r="BL4173" s="10"/>
      <c r="BM4173" s="10"/>
      <c r="BN4173" s="10"/>
      <c r="BO4173" s="10"/>
      <c r="BP4173" s="10"/>
      <c r="BQ4173" s="10"/>
      <c r="BR4173" s="10"/>
      <c r="BU4173" s="66"/>
    </row>
    <row r="4174" spans="22:73" s="6" customFormat="1" x14ac:dyDescent="0.3">
      <c r="V4174" s="21"/>
      <c r="W4174" s="22"/>
      <c r="X4174" s="22"/>
      <c r="Y4174" s="22"/>
      <c r="Z4174" s="22"/>
      <c r="AA4174" s="22"/>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AY4174" s="10"/>
      <c r="AZ4174" s="10"/>
      <c r="BC4174" s="10"/>
      <c r="BD4174" s="10"/>
      <c r="BE4174" s="10"/>
      <c r="BF4174" s="10"/>
      <c r="BG4174" s="10"/>
      <c r="BH4174" s="10"/>
      <c r="BI4174" s="10"/>
      <c r="BL4174" s="10"/>
      <c r="BM4174" s="10"/>
      <c r="BN4174" s="10"/>
      <c r="BO4174" s="10"/>
      <c r="BP4174" s="10"/>
      <c r="BQ4174" s="10"/>
      <c r="BR4174" s="10"/>
      <c r="BU4174" s="66"/>
    </row>
    <row r="4175" spans="22:73" s="6" customFormat="1" x14ac:dyDescent="0.3">
      <c r="V4175" s="21"/>
      <c r="W4175" s="22"/>
      <c r="X4175" s="22"/>
      <c r="Y4175" s="22"/>
      <c r="Z4175" s="22"/>
      <c r="AA4175" s="22"/>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10"/>
      <c r="AY4175" s="10"/>
      <c r="AZ4175" s="10"/>
      <c r="BC4175" s="10"/>
      <c r="BD4175" s="10"/>
      <c r="BE4175" s="10"/>
      <c r="BF4175" s="10"/>
      <c r="BG4175" s="10"/>
      <c r="BH4175" s="10"/>
      <c r="BI4175" s="10"/>
      <c r="BL4175" s="10"/>
      <c r="BM4175" s="10"/>
      <c r="BN4175" s="10"/>
      <c r="BO4175" s="10"/>
      <c r="BP4175" s="10"/>
      <c r="BQ4175" s="10"/>
      <c r="BR4175" s="10"/>
      <c r="BU4175" s="66"/>
    </row>
    <row r="4176" spans="22:73" s="6" customFormat="1" x14ac:dyDescent="0.3">
      <c r="V4176" s="21"/>
      <c r="W4176" s="22"/>
      <c r="X4176" s="22"/>
      <c r="Y4176" s="22"/>
      <c r="Z4176" s="22"/>
      <c r="AA4176" s="22"/>
      <c r="AB4176" s="10"/>
      <c r="AC4176" s="10"/>
      <c r="AD4176" s="10"/>
      <c r="AE4176" s="10"/>
      <c r="AF4176" s="10"/>
      <c r="AG4176" s="10"/>
      <c r="AH4176" s="10"/>
      <c r="AI4176" s="10"/>
      <c r="AJ4176" s="10"/>
      <c r="AK4176" s="10"/>
      <c r="AL4176" s="10"/>
      <c r="AM4176" s="10"/>
      <c r="AN4176" s="10"/>
      <c r="AO4176" s="10"/>
      <c r="AP4176" s="10"/>
      <c r="AQ4176" s="10"/>
      <c r="AR4176" s="10"/>
      <c r="AS4176" s="10"/>
      <c r="AT4176" s="10"/>
      <c r="AU4176" s="10"/>
      <c r="AV4176" s="10"/>
      <c r="AW4176" s="10"/>
      <c r="AX4176" s="10"/>
      <c r="AY4176" s="10"/>
      <c r="AZ4176" s="10"/>
      <c r="BC4176" s="10"/>
      <c r="BD4176" s="10"/>
      <c r="BE4176" s="10"/>
      <c r="BF4176" s="10"/>
      <c r="BG4176" s="10"/>
      <c r="BH4176" s="10"/>
      <c r="BI4176" s="10"/>
      <c r="BL4176" s="10"/>
      <c r="BM4176" s="10"/>
      <c r="BN4176" s="10"/>
      <c r="BO4176" s="10"/>
      <c r="BP4176" s="10"/>
      <c r="BQ4176" s="10"/>
      <c r="BR4176" s="10"/>
      <c r="BU4176" s="66"/>
    </row>
    <row r="4177" spans="22:73" s="6" customFormat="1" x14ac:dyDescent="0.3">
      <c r="V4177" s="21"/>
      <c r="W4177" s="22"/>
      <c r="X4177" s="22"/>
      <c r="Y4177" s="22"/>
      <c r="Z4177" s="22"/>
      <c r="AA4177" s="22"/>
      <c r="AB4177" s="10"/>
      <c r="AC4177" s="10"/>
      <c r="AD4177" s="10"/>
      <c r="AE4177" s="10"/>
      <c r="AF4177" s="10"/>
      <c r="AG4177" s="10"/>
      <c r="AH4177" s="10"/>
      <c r="AI4177" s="10"/>
      <c r="AJ4177" s="10"/>
      <c r="AK4177" s="10"/>
      <c r="AL4177" s="10"/>
      <c r="AM4177" s="10"/>
      <c r="AN4177" s="10"/>
      <c r="AO4177" s="10"/>
      <c r="AP4177" s="10"/>
      <c r="AQ4177" s="10"/>
      <c r="AR4177" s="10"/>
      <c r="AS4177" s="10"/>
      <c r="AT4177" s="10"/>
      <c r="AU4177" s="10"/>
      <c r="AV4177" s="10"/>
      <c r="AW4177" s="10"/>
      <c r="AX4177" s="10"/>
      <c r="AY4177" s="10"/>
      <c r="AZ4177" s="10"/>
      <c r="BC4177" s="10"/>
      <c r="BD4177" s="10"/>
      <c r="BE4177" s="10"/>
      <c r="BF4177" s="10"/>
      <c r="BG4177" s="10"/>
      <c r="BH4177" s="10"/>
      <c r="BI4177" s="10"/>
      <c r="BL4177" s="10"/>
      <c r="BM4177" s="10"/>
      <c r="BN4177" s="10"/>
      <c r="BO4177" s="10"/>
      <c r="BP4177" s="10"/>
      <c r="BQ4177" s="10"/>
      <c r="BR4177" s="10"/>
      <c r="BU4177" s="66"/>
    </row>
    <row r="4178" spans="22:73" s="6" customFormat="1" x14ac:dyDescent="0.3">
      <c r="V4178" s="21"/>
      <c r="W4178" s="22"/>
      <c r="X4178" s="22"/>
      <c r="Y4178" s="22"/>
      <c r="Z4178" s="22"/>
      <c r="AA4178" s="22"/>
      <c r="AB4178" s="10"/>
      <c r="AC4178" s="10"/>
      <c r="AD4178" s="10"/>
      <c r="AE4178" s="10"/>
      <c r="AF4178" s="10"/>
      <c r="AG4178" s="10"/>
      <c r="AH4178" s="10"/>
      <c r="AI4178" s="10"/>
      <c r="AJ4178" s="10"/>
      <c r="AK4178" s="10"/>
      <c r="AL4178" s="10"/>
      <c r="AM4178" s="10"/>
      <c r="AN4178" s="10"/>
      <c r="AO4178" s="10"/>
      <c r="AP4178" s="10"/>
      <c r="AQ4178" s="10"/>
      <c r="AR4178" s="10"/>
      <c r="AS4178" s="10"/>
      <c r="AT4178" s="10"/>
      <c r="AU4178" s="10"/>
      <c r="AV4178" s="10"/>
      <c r="AW4178" s="10"/>
      <c r="AX4178" s="10"/>
      <c r="AY4178" s="10"/>
      <c r="AZ4178" s="10"/>
      <c r="BC4178" s="10"/>
      <c r="BD4178" s="10"/>
      <c r="BE4178" s="10"/>
      <c r="BF4178" s="10"/>
      <c r="BG4178" s="10"/>
      <c r="BH4178" s="10"/>
      <c r="BI4178" s="10"/>
      <c r="BL4178" s="10"/>
      <c r="BM4178" s="10"/>
      <c r="BN4178" s="10"/>
      <c r="BO4178" s="10"/>
      <c r="BP4178" s="10"/>
      <c r="BQ4178" s="10"/>
      <c r="BR4178" s="10"/>
      <c r="BU4178" s="66"/>
    </row>
    <row r="4179" spans="22:73" s="6" customFormat="1" x14ac:dyDescent="0.3">
      <c r="V4179" s="21"/>
      <c r="W4179" s="22"/>
      <c r="X4179" s="22"/>
      <c r="Y4179" s="22"/>
      <c r="Z4179" s="22"/>
      <c r="AA4179" s="22"/>
      <c r="AB4179" s="10"/>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10"/>
      <c r="AY4179" s="10"/>
      <c r="AZ4179" s="10"/>
      <c r="BC4179" s="10"/>
      <c r="BD4179" s="10"/>
      <c r="BE4179" s="10"/>
      <c r="BF4179" s="10"/>
      <c r="BG4179" s="10"/>
      <c r="BH4179" s="10"/>
      <c r="BI4179" s="10"/>
      <c r="BL4179" s="10"/>
      <c r="BM4179" s="10"/>
      <c r="BN4179" s="10"/>
      <c r="BO4179" s="10"/>
      <c r="BP4179" s="10"/>
      <c r="BQ4179" s="10"/>
      <c r="BR4179" s="10"/>
      <c r="BU4179" s="66"/>
    </row>
    <row r="4180" spans="22:73" s="6" customFormat="1" x14ac:dyDescent="0.3">
      <c r="V4180" s="21"/>
      <c r="W4180" s="22"/>
      <c r="X4180" s="22"/>
      <c r="Y4180" s="22"/>
      <c r="Z4180" s="22"/>
      <c r="AA4180" s="22"/>
      <c r="AB4180" s="10"/>
      <c r="AC4180" s="10"/>
      <c r="AD4180" s="10"/>
      <c r="AE4180" s="10"/>
      <c r="AF4180" s="10"/>
      <c r="AG4180" s="10"/>
      <c r="AH4180" s="10"/>
      <c r="AI4180" s="10"/>
      <c r="AJ4180" s="10"/>
      <c r="AK4180" s="10"/>
      <c r="AL4180" s="10"/>
      <c r="AM4180" s="10"/>
      <c r="AN4180" s="10"/>
      <c r="AO4180" s="10"/>
      <c r="AP4180" s="10"/>
      <c r="AQ4180" s="10"/>
      <c r="AR4180" s="10"/>
      <c r="AS4180" s="10"/>
      <c r="AT4180" s="10"/>
      <c r="AU4180" s="10"/>
      <c r="AV4180" s="10"/>
      <c r="AW4180" s="10"/>
      <c r="AX4180" s="10"/>
      <c r="AY4180" s="10"/>
      <c r="AZ4180" s="10"/>
      <c r="BC4180" s="10"/>
      <c r="BD4180" s="10"/>
      <c r="BE4180" s="10"/>
      <c r="BF4180" s="10"/>
      <c r="BG4180" s="10"/>
      <c r="BH4180" s="10"/>
      <c r="BI4180" s="10"/>
      <c r="BL4180" s="10"/>
      <c r="BM4180" s="10"/>
      <c r="BN4180" s="10"/>
      <c r="BO4180" s="10"/>
      <c r="BP4180" s="10"/>
      <c r="BQ4180" s="10"/>
      <c r="BR4180" s="10"/>
      <c r="BU4180" s="66"/>
    </row>
    <row r="4181" spans="22:73" s="6" customFormat="1" x14ac:dyDescent="0.3">
      <c r="V4181" s="21"/>
      <c r="W4181" s="22"/>
      <c r="X4181" s="22"/>
      <c r="Y4181" s="22"/>
      <c r="Z4181" s="22"/>
      <c r="AA4181" s="22"/>
      <c r="AB4181" s="10"/>
      <c r="AC4181" s="10"/>
      <c r="AD4181" s="10"/>
      <c r="AE4181" s="10"/>
      <c r="AF4181" s="10"/>
      <c r="AG4181" s="10"/>
      <c r="AH4181" s="10"/>
      <c r="AI4181" s="10"/>
      <c r="AJ4181" s="10"/>
      <c r="AK4181" s="10"/>
      <c r="AL4181" s="10"/>
      <c r="AM4181" s="10"/>
      <c r="AN4181" s="10"/>
      <c r="AO4181" s="10"/>
      <c r="AP4181" s="10"/>
      <c r="AQ4181" s="10"/>
      <c r="AR4181" s="10"/>
      <c r="AS4181" s="10"/>
      <c r="AT4181" s="10"/>
      <c r="AU4181" s="10"/>
      <c r="AV4181" s="10"/>
      <c r="AW4181" s="10"/>
      <c r="AX4181" s="10"/>
      <c r="AY4181" s="10"/>
      <c r="AZ4181" s="10"/>
      <c r="BC4181" s="10"/>
      <c r="BD4181" s="10"/>
      <c r="BE4181" s="10"/>
      <c r="BF4181" s="10"/>
      <c r="BG4181" s="10"/>
      <c r="BH4181" s="10"/>
      <c r="BI4181" s="10"/>
      <c r="BL4181" s="10"/>
      <c r="BM4181" s="10"/>
      <c r="BN4181" s="10"/>
      <c r="BO4181" s="10"/>
      <c r="BP4181" s="10"/>
      <c r="BQ4181" s="10"/>
      <c r="BR4181" s="10"/>
      <c r="BU4181" s="66"/>
    </row>
    <row r="4182" spans="22:73" s="6" customFormat="1" x14ac:dyDescent="0.3">
      <c r="V4182" s="21"/>
      <c r="W4182" s="22"/>
      <c r="X4182" s="22"/>
      <c r="Y4182" s="22"/>
      <c r="Z4182" s="22"/>
      <c r="AA4182" s="22"/>
      <c r="AB4182" s="10"/>
      <c r="AC4182" s="10"/>
      <c r="AD4182" s="10"/>
      <c r="AE4182" s="10"/>
      <c r="AF4182" s="10"/>
      <c r="AG4182" s="10"/>
      <c r="AH4182" s="10"/>
      <c r="AI4182" s="10"/>
      <c r="AJ4182" s="10"/>
      <c r="AK4182" s="10"/>
      <c r="AL4182" s="10"/>
      <c r="AM4182" s="10"/>
      <c r="AN4182" s="10"/>
      <c r="AO4182" s="10"/>
      <c r="AP4182" s="10"/>
      <c r="AQ4182" s="10"/>
      <c r="AR4182" s="10"/>
      <c r="AS4182" s="10"/>
      <c r="AT4182" s="10"/>
      <c r="AU4182" s="10"/>
      <c r="AV4182" s="10"/>
      <c r="AW4182" s="10"/>
      <c r="AX4182" s="10"/>
      <c r="AY4182" s="10"/>
      <c r="AZ4182" s="10"/>
      <c r="BC4182" s="10"/>
      <c r="BD4182" s="10"/>
      <c r="BE4182" s="10"/>
      <c r="BF4182" s="10"/>
      <c r="BG4182" s="10"/>
      <c r="BH4182" s="10"/>
      <c r="BI4182" s="10"/>
      <c r="BL4182" s="10"/>
      <c r="BM4182" s="10"/>
      <c r="BN4182" s="10"/>
      <c r="BO4182" s="10"/>
      <c r="BP4182" s="10"/>
      <c r="BQ4182" s="10"/>
      <c r="BR4182" s="10"/>
      <c r="BU4182" s="66"/>
    </row>
    <row r="4183" spans="22:73" s="6" customFormat="1" x14ac:dyDescent="0.3">
      <c r="V4183" s="21"/>
      <c r="W4183" s="22"/>
      <c r="X4183" s="22"/>
      <c r="Y4183" s="22"/>
      <c r="Z4183" s="22"/>
      <c r="AA4183" s="22"/>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AY4183" s="10"/>
      <c r="AZ4183" s="10"/>
      <c r="BC4183" s="10"/>
      <c r="BD4183" s="10"/>
      <c r="BE4183" s="10"/>
      <c r="BF4183" s="10"/>
      <c r="BG4183" s="10"/>
      <c r="BH4183" s="10"/>
      <c r="BI4183" s="10"/>
      <c r="BL4183" s="10"/>
      <c r="BM4183" s="10"/>
      <c r="BN4183" s="10"/>
      <c r="BO4183" s="10"/>
      <c r="BP4183" s="10"/>
      <c r="BQ4183" s="10"/>
      <c r="BR4183" s="10"/>
      <c r="BU4183" s="66"/>
    </row>
    <row r="4184" spans="22:73" s="6" customFormat="1" x14ac:dyDescent="0.3">
      <c r="V4184" s="21"/>
      <c r="W4184" s="22"/>
      <c r="X4184" s="22"/>
      <c r="Y4184" s="22"/>
      <c r="Z4184" s="22"/>
      <c r="AA4184" s="22"/>
      <c r="AB4184" s="10"/>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10"/>
      <c r="AY4184" s="10"/>
      <c r="AZ4184" s="10"/>
      <c r="BC4184" s="10"/>
      <c r="BD4184" s="10"/>
      <c r="BE4184" s="10"/>
      <c r="BF4184" s="10"/>
      <c r="BG4184" s="10"/>
      <c r="BH4184" s="10"/>
      <c r="BI4184" s="10"/>
      <c r="BL4184" s="10"/>
      <c r="BM4184" s="10"/>
      <c r="BN4184" s="10"/>
      <c r="BO4184" s="10"/>
      <c r="BP4184" s="10"/>
      <c r="BQ4184" s="10"/>
      <c r="BR4184" s="10"/>
      <c r="BU4184" s="66"/>
    </row>
    <row r="4185" spans="22:73" s="6" customFormat="1" x14ac:dyDescent="0.3">
      <c r="V4185" s="21"/>
      <c r="W4185" s="22"/>
      <c r="X4185" s="22"/>
      <c r="Y4185" s="22"/>
      <c r="Z4185" s="22"/>
      <c r="AA4185" s="22"/>
      <c r="AB4185" s="10"/>
      <c r="AC4185" s="10"/>
      <c r="AD4185" s="10"/>
      <c r="AE4185" s="10"/>
      <c r="AF4185" s="10"/>
      <c r="AG4185" s="10"/>
      <c r="AH4185" s="10"/>
      <c r="AI4185" s="10"/>
      <c r="AJ4185" s="10"/>
      <c r="AK4185" s="10"/>
      <c r="AL4185" s="10"/>
      <c r="AM4185" s="10"/>
      <c r="AN4185" s="10"/>
      <c r="AO4185" s="10"/>
      <c r="AP4185" s="10"/>
      <c r="AQ4185" s="10"/>
      <c r="AR4185" s="10"/>
      <c r="AS4185" s="10"/>
      <c r="AT4185" s="10"/>
      <c r="AU4185" s="10"/>
      <c r="AV4185" s="10"/>
      <c r="AW4185" s="10"/>
      <c r="AX4185" s="10"/>
      <c r="AY4185" s="10"/>
      <c r="AZ4185" s="10"/>
      <c r="BC4185" s="10"/>
      <c r="BD4185" s="10"/>
      <c r="BE4185" s="10"/>
      <c r="BF4185" s="10"/>
      <c r="BG4185" s="10"/>
      <c r="BH4185" s="10"/>
      <c r="BI4185" s="10"/>
      <c r="BL4185" s="10"/>
      <c r="BM4185" s="10"/>
      <c r="BN4185" s="10"/>
      <c r="BO4185" s="10"/>
      <c r="BP4185" s="10"/>
      <c r="BQ4185" s="10"/>
      <c r="BR4185" s="10"/>
      <c r="BU4185" s="66"/>
    </row>
    <row r="4186" spans="22:73" s="6" customFormat="1" x14ac:dyDescent="0.3">
      <c r="V4186" s="21"/>
      <c r="W4186" s="22"/>
      <c r="X4186" s="22"/>
      <c r="Y4186" s="22"/>
      <c r="Z4186" s="22"/>
      <c r="AA4186" s="22"/>
      <c r="AB4186" s="10"/>
      <c r="AC4186" s="10"/>
      <c r="AD4186" s="10"/>
      <c r="AE4186" s="10"/>
      <c r="AF4186" s="10"/>
      <c r="AG4186" s="10"/>
      <c r="AH4186" s="10"/>
      <c r="AI4186" s="10"/>
      <c r="AJ4186" s="10"/>
      <c r="AK4186" s="10"/>
      <c r="AL4186" s="10"/>
      <c r="AM4186" s="10"/>
      <c r="AN4186" s="10"/>
      <c r="AO4186" s="10"/>
      <c r="AP4186" s="10"/>
      <c r="AQ4186" s="10"/>
      <c r="AR4186" s="10"/>
      <c r="AS4186" s="10"/>
      <c r="AT4186" s="10"/>
      <c r="AU4186" s="10"/>
      <c r="AV4186" s="10"/>
      <c r="AW4186" s="10"/>
      <c r="AX4186" s="10"/>
      <c r="AY4186" s="10"/>
      <c r="AZ4186" s="10"/>
      <c r="BC4186" s="10"/>
      <c r="BD4186" s="10"/>
      <c r="BE4186" s="10"/>
      <c r="BF4186" s="10"/>
      <c r="BG4186" s="10"/>
      <c r="BH4186" s="10"/>
      <c r="BI4186" s="10"/>
      <c r="BL4186" s="10"/>
      <c r="BM4186" s="10"/>
      <c r="BN4186" s="10"/>
      <c r="BO4186" s="10"/>
      <c r="BP4186" s="10"/>
      <c r="BQ4186" s="10"/>
      <c r="BR4186" s="10"/>
      <c r="BU4186" s="66"/>
    </row>
    <row r="4187" spans="22:73" s="6" customFormat="1" x14ac:dyDescent="0.3">
      <c r="V4187" s="21"/>
      <c r="W4187" s="22"/>
      <c r="X4187" s="22"/>
      <c r="Y4187" s="22"/>
      <c r="Z4187" s="22"/>
      <c r="AA4187" s="22"/>
      <c r="AB4187" s="10"/>
      <c r="AC4187" s="10"/>
      <c r="AD4187" s="10"/>
      <c r="AE4187" s="10"/>
      <c r="AF4187" s="10"/>
      <c r="AG4187" s="10"/>
      <c r="AH4187" s="10"/>
      <c r="AI4187" s="10"/>
      <c r="AJ4187" s="10"/>
      <c r="AK4187" s="10"/>
      <c r="AL4187" s="10"/>
      <c r="AM4187" s="10"/>
      <c r="AN4187" s="10"/>
      <c r="AO4187" s="10"/>
      <c r="AP4187" s="10"/>
      <c r="AQ4187" s="10"/>
      <c r="AR4187" s="10"/>
      <c r="AS4187" s="10"/>
      <c r="AT4187" s="10"/>
      <c r="AU4187" s="10"/>
      <c r="AV4187" s="10"/>
      <c r="AW4187" s="10"/>
      <c r="AX4187" s="10"/>
      <c r="AY4187" s="10"/>
      <c r="AZ4187" s="10"/>
      <c r="BC4187" s="10"/>
      <c r="BD4187" s="10"/>
      <c r="BE4187" s="10"/>
      <c r="BF4187" s="10"/>
      <c r="BG4187" s="10"/>
      <c r="BH4187" s="10"/>
      <c r="BI4187" s="10"/>
      <c r="BL4187" s="10"/>
      <c r="BM4187" s="10"/>
      <c r="BN4187" s="10"/>
      <c r="BO4187" s="10"/>
      <c r="BP4187" s="10"/>
      <c r="BQ4187" s="10"/>
      <c r="BR4187" s="10"/>
      <c r="BU4187" s="66"/>
    </row>
    <row r="4188" spans="22:73" s="6" customFormat="1" x14ac:dyDescent="0.3">
      <c r="V4188" s="21"/>
      <c r="W4188" s="22"/>
      <c r="X4188" s="22"/>
      <c r="Y4188" s="22"/>
      <c r="Z4188" s="22"/>
      <c r="AA4188" s="22"/>
      <c r="AB4188" s="10"/>
      <c r="AC4188" s="10"/>
      <c r="AD4188" s="10"/>
      <c r="AE4188" s="10"/>
      <c r="AF4188" s="10"/>
      <c r="AG4188" s="10"/>
      <c r="AH4188" s="10"/>
      <c r="AI4188" s="10"/>
      <c r="AJ4188" s="10"/>
      <c r="AK4188" s="10"/>
      <c r="AL4188" s="10"/>
      <c r="AM4188" s="10"/>
      <c r="AN4188" s="10"/>
      <c r="AO4188" s="10"/>
      <c r="AP4188" s="10"/>
      <c r="AQ4188" s="10"/>
      <c r="AR4188" s="10"/>
      <c r="AS4188" s="10"/>
      <c r="AT4188" s="10"/>
      <c r="AU4188" s="10"/>
      <c r="AV4188" s="10"/>
      <c r="AW4188" s="10"/>
      <c r="AX4188" s="10"/>
      <c r="AY4188" s="10"/>
      <c r="AZ4188" s="10"/>
      <c r="BC4188" s="10"/>
      <c r="BD4188" s="10"/>
      <c r="BE4188" s="10"/>
      <c r="BF4188" s="10"/>
      <c r="BG4188" s="10"/>
      <c r="BH4188" s="10"/>
      <c r="BI4188" s="10"/>
      <c r="BL4188" s="10"/>
      <c r="BM4188" s="10"/>
      <c r="BN4188" s="10"/>
      <c r="BO4188" s="10"/>
      <c r="BP4188" s="10"/>
      <c r="BQ4188" s="10"/>
      <c r="BR4188" s="10"/>
      <c r="BU4188" s="66"/>
    </row>
    <row r="4189" spans="22:73" s="6" customFormat="1" x14ac:dyDescent="0.3">
      <c r="V4189" s="21"/>
      <c r="W4189" s="22"/>
      <c r="X4189" s="22"/>
      <c r="Y4189" s="22"/>
      <c r="Z4189" s="22"/>
      <c r="AA4189" s="22"/>
      <c r="AB4189" s="10"/>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c r="AY4189" s="10"/>
      <c r="AZ4189" s="10"/>
      <c r="BC4189" s="10"/>
      <c r="BD4189" s="10"/>
      <c r="BE4189" s="10"/>
      <c r="BF4189" s="10"/>
      <c r="BG4189" s="10"/>
      <c r="BH4189" s="10"/>
      <c r="BI4189" s="10"/>
      <c r="BL4189" s="10"/>
      <c r="BM4189" s="10"/>
      <c r="BN4189" s="10"/>
      <c r="BO4189" s="10"/>
      <c r="BP4189" s="10"/>
      <c r="BQ4189" s="10"/>
      <c r="BR4189" s="10"/>
      <c r="BU4189" s="66"/>
    </row>
    <row r="4190" spans="22:73" s="6" customFormat="1" x14ac:dyDescent="0.3">
      <c r="V4190" s="21"/>
      <c r="W4190" s="22"/>
      <c r="X4190" s="22"/>
      <c r="Y4190" s="22"/>
      <c r="Z4190" s="22"/>
      <c r="AA4190" s="22"/>
      <c r="AB4190" s="10"/>
      <c r="AC4190" s="10"/>
      <c r="AD4190" s="10"/>
      <c r="AE4190" s="10"/>
      <c r="AF4190" s="10"/>
      <c r="AG4190" s="10"/>
      <c r="AH4190" s="10"/>
      <c r="AI4190" s="10"/>
      <c r="AJ4190" s="10"/>
      <c r="AK4190" s="10"/>
      <c r="AL4190" s="10"/>
      <c r="AM4190" s="10"/>
      <c r="AN4190" s="10"/>
      <c r="AO4190" s="10"/>
      <c r="AP4190" s="10"/>
      <c r="AQ4190" s="10"/>
      <c r="AR4190" s="10"/>
      <c r="AS4190" s="10"/>
      <c r="AT4190" s="10"/>
      <c r="AU4190" s="10"/>
      <c r="AV4190" s="10"/>
      <c r="AW4190" s="10"/>
      <c r="AX4190" s="10"/>
      <c r="AY4190" s="10"/>
      <c r="AZ4190" s="10"/>
      <c r="BC4190" s="10"/>
      <c r="BD4190" s="10"/>
      <c r="BE4190" s="10"/>
      <c r="BF4190" s="10"/>
      <c r="BG4190" s="10"/>
      <c r="BH4190" s="10"/>
      <c r="BI4190" s="10"/>
      <c r="BL4190" s="10"/>
      <c r="BM4190" s="10"/>
      <c r="BN4190" s="10"/>
      <c r="BO4190" s="10"/>
      <c r="BP4190" s="10"/>
      <c r="BQ4190" s="10"/>
      <c r="BR4190" s="10"/>
      <c r="BU4190" s="66"/>
    </row>
    <row r="4191" spans="22:73" s="6" customFormat="1" x14ac:dyDescent="0.3">
      <c r="V4191" s="21"/>
      <c r="W4191" s="22"/>
      <c r="X4191" s="22"/>
      <c r="Y4191" s="22"/>
      <c r="Z4191" s="22"/>
      <c r="AA4191" s="22"/>
      <c r="AB4191" s="10"/>
      <c r="AC4191" s="10"/>
      <c r="AD4191" s="10"/>
      <c r="AE4191" s="10"/>
      <c r="AF4191" s="10"/>
      <c r="AG4191" s="10"/>
      <c r="AH4191" s="10"/>
      <c r="AI4191" s="10"/>
      <c r="AJ4191" s="10"/>
      <c r="AK4191" s="10"/>
      <c r="AL4191" s="10"/>
      <c r="AM4191" s="10"/>
      <c r="AN4191" s="10"/>
      <c r="AO4191" s="10"/>
      <c r="AP4191" s="10"/>
      <c r="AQ4191" s="10"/>
      <c r="AR4191" s="10"/>
      <c r="AS4191" s="10"/>
      <c r="AT4191" s="10"/>
      <c r="AU4191" s="10"/>
      <c r="AV4191" s="10"/>
      <c r="AW4191" s="10"/>
      <c r="AX4191" s="10"/>
      <c r="AY4191" s="10"/>
      <c r="AZ4191" s="10"/>
      <c r="BC4191" s="10"/>
      <c r="BD4191" s="10"/>
      <c r="BE4191" s="10"/>
      <c r="BF4191" s="10"/>
      <c r="BG4191" s="10"/>
      <c r="BH4191" s="10"/>
      <c r="BI4191" s="10"/>
      <c r="BL4191" s="10"/>
      <c r="BM4191" s="10"/>
      <c r="BN4191" s="10"/>
      <c r="BO4191" s="10"/>
      <c r="BP4191" s="10"/>
      <c r="BQ4191" s="10"/>
      <c r="BR4191" s="10"/>
      <c r="BU4191" s="66"/>
    </row>
    <row r="4192" spans="22:73" s="6" customFormat="1" x14ac:dyDescent="0.3">
      <c r="V4192" s="21"/>
      <c r="W4192" s="22"/>
      <c r="X4192" s="22"/>
      <c r="Y4192" s="22"/>
      <c r="Z4192" s="22"/>
      <c r="AA4192" s="22"/>
      <c r="AB4192" s="10"/>
      <c r="AC4192" s="10"/>
      <c r="AD4192" s="10"/>
      <c r="AE4192" s="10"/>
      <c r="AF4192" s="10"/>
      <c r="AG4192" s="10"/>
      <c r="AH4192" s="10"/>
      <c r="AI4192" s="10"/>
      <c r="AJ4192" s="10"/>
      <c r="AK4192" s="10"/>
      <c r="AL4192" s="10"/>
      <c r="AM4192" s="10"/>
      <c r="AN4192" s="10"/>
      <c r="AO4192" s="10"/>
      <c r="AP4192" s="10"/>
      <c r="AQ4192" s="10"/>
      <c r="AR4192" s="10"/>
      <c r="AS4192" s="10"/>
      <c r="AT4192" s="10"/>
      <c r="AU4192" s="10"/>
      <c r="AV4192" s="10"/>
      <c r="AW4192" s="10"/>
      <c r="AX4192" s="10"/>
      <c r="AY4192" s="10"/>
      <c r="AZ4192" s="10"/>
      <c r="BC4192" s="10"/>
      <c r="BD4192" s="10"/>
      <c r="BE4192" s="10"/>
      <c r="BF4192" s="10"/>
      <c r="BG4192" s="10"/>
      <c r="BH4192" s="10"/>
      <c r="BI4192" s="10"/>
      <c r="BL4192" s="10"/>
      <c r="BM4192" s="10"/>
      <c r="BN4192" s="10"/>
      <c r="BO4192" s="10"/>
      <c r="BP4192" s="10"/>
      <c r="BQ4192" s="10"/>
      <c r="BR4192" s="10"/>
      <c r="BU4192" s="66"/>
    </row>
    <row r="4193" spans="22:73" s="6" customFormat="1" x14ac:dyDescent="0.3">
      <c r="V4193" s="21"/>
      <c r="W4193" s="22"/>
      <c r="X4193" s="22"/>
      <c r="Y4193" s="22"/>
      <c r="Z4193" s="22"/>
      <c r="AA4193" s="22"/>
      <c r="AB4193" s="10"/>
      <c r="AC4193" s="10"/>
      <c r="AD4193" s="10"/>
      <c r="AE4193" s="10"/>
      <c r="AF4193" s="10"/>
      <c r="AG4193" s="10"/>
      <c r="AH4193" s="10"/>
      <c r="AI4193" s="10"/>
      <c r="AJ4193" s="10"/>
      <c r="AK4193" s="10"/>
      <c r="AL4193" s="10"/>
      <c r="AM4193" s="10"/>
      <c r="AN4193" s="10"/>
      <c r="AO4193" s="10"/>
      <c r="AP4193" s="10"/>
      <c r="AQ4193" s="10"/>
      <c r="AR4193" s="10"/>
      <c r="AS4193" s="10"/>
      <c r="AT4193" s="10"/>
      <c r="AU4193" s="10"/>
      <c r="AV4193" s="10"/>
      <c r="AW4193" s="10"/>
      <c r="AX4193" s="10"/>
      <c r="AY4193" s="10"/>
      <c r="AZ4193" s="10"/>
      <c r="BC4193" s="10"/>
      <c r="BD4193" s="10"/>
      <c r="BE4193" s="10"/>
      <c r="BF4193" s="10"/>
      <c r="BG4193" s="10"/>
      <c r="BH4193" s="10"/>
      <c r="BI4193" s="10"/>
      <c r="BL4193" s="10"/>
      <c r="BM4193" s="10"/>
      <c r="BN4193" s="10"/>
      <c r="BO4193" s="10"/>
      <c r="BP4193" s="10"/>
      <c r="BQ4193" s="10"/>
      <c r="BR4193" s="10"/>
      <c r="BU4193" s="66"/>
    </row>
    <row r="4194" spans="22:73" s="6" customFormat="1" x14ac:dyDescent="0.3">
      <c r="V4194" s="21"/>
      <c r="W4194" s="22"/>
      <c r="X4194" s="22"/>
      <c r="Y4194" s="22"/>
      <c r="Z4194" s="22"/>
      <c r="AA4194" s="22"/>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AY4194" s="10"/>
      <c r="AZ4194" s="10"/>
      <c r="BC4194" s="10"/>
      <c r="BD4194" s="10"/>
      <c r="BE4194" s="10"/>
      <c r="BF4194" s="10"/>
      <c r="BG4194" s="10"/>
      <c r="BH4194" s="10"/>
      <c r="BI4194" s="10"/>
      <c r="BL4194" s="10"/>
      <c r="BM4194" s="10"/>
      <c r="BN4194" s="10"/>
      <c r="BO4194" s="10"/>
      <c r="BP4194" s="10"/>
      <c r="BQ4194" s="10"/>
      <c r="BR4194" s="10"/>
      <c r="BU4194" s="66"/>
    </row>
    <row r="4195" spans="22:73" s="6" customFormat="1" x14ac:dyDescent="0.3">
      <c r="V4195" s="21"/>
      <c r="W4195" s="22"/>
      <c r="X4195" s="22"/>
      <c r="Y4195" s="22"/>
      <c r="Z4195" s="22"/>
      <c r="AA4195" s="22"/>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10"/>
      <c r="AY4195" s="10"/>
      <c r="AZ4195" s="10"/>
      <c r="BC4195" s="10"/>
      <c r="BD4195" s="10"/>
      <c r="BE4195" s="10"/>
      <c r="BF4195" s="10"/>
      <c r="BG4195" s="10"/>
      <c r="BH4195" s="10"/>
      <c r="BI4195" s="10"/>
      <c r="BL4195" s="10"/>
      <c r="BM4195" s="10"/>
      <c r="BN4195" s="10"/>
      <c r="BO4195" s="10"/>
      <c r="BP4195" s="10"/>
      <c r="BQ4195" s="10"/>
      <c r="BR4195" s="10"/>
      <c r="BU4195" s="66"/>
    </row>
    <row r="4196" spans="22:73" s="6" customFormat="1" x14ac:dyDescent="0.3">
      <c r="V4196" s="21"/>
      <c r="W4196" s="22"/>
      <c r="X4196" s="22"/>
      <c r="Y4196" s="22"/>
      <c r="Z4196" s="22"/>
      <c r="AA4196" s="22"/>
      <c r="AB4196" s="10"/>
      <c r="AC4196" s="10"/>
      <c r="AD4196" s="10"/>
      <c r="AE4196" s="10"/>
      <c r="AF4196" s="10"/>
      <c r="AG4196" s="10"/>
      <c r="AH4196" s="10"/>
      <c r="AI4196" s="10"/>
      <c r="AJ4196" s="10"/>
      <c r="AK4196" s="10"/>
      <c r="AL4196" s="10"/>
      <c r="AM4196" s="10"/>
      <c r="AN4196" s="10"/>
      <c r="AO4196" s="10"/>
      <c r="AP4196" s="10"/>
      <c r="AQ4196" s="10"/>
      <c r="AR4196" s="10"/>
      <c r="AS4196" s="10"/>
      <c r="AT4196" s="10"/>
      <c r="AU4196" s="10"/>
      <c r="AV4196" s="10"/>
      <c r="AW4196" s="10"/>
      <c r="AX4196" s="10"/>
      <c r="AY4196" s="10"/>
      <c r="AZ4196" s="10"/>
      <c r="BC4196" s="10"/>
      <c r="BD4196" s="10"/>
      <c r="BE4196" s="10"/>
      <c r="BF4196" s="10"/>
      <c r="BG4196" s="10"/>
      <c r="BH4196" s="10"/>
      <c r="BI4196" s="10"/>
      <c r="BL4196" s="10"/>
      <c r="BM4196" s="10"/>
      <c r="BN4196" s="10"/>
      <c r="BO4196" s="10"/>
      <c r="BP4196" s="10"/>
      <c r="BQ4196" s="10"/>
      <c r="BR4196" s="10"/>
      <c r="BU4196" s="66"/>
    </row>
    <row r="4197" spans="22:73" s="6" customFormat="1" x14ac:dyDescent="0.3">
      <c r="V4197" s="21"/>
      <c r="W4197" s="22"/>
      <c r="X4197" s="22"/>
      <c r="Y4197" s="22"/>
      <c r="Z4197" s="22"/>
      <c r="AA4197" s="22"/>
      <c r="AB4197" s="10"/>
      <c r="AC4197" s="10"/>
      <c r="AD4197" s="10"/>
      <c r="AE4197" s="10"/>
      <c r="AF4197" s="10"/>
      <c r="AG4197" s="10"/>
      <c r="AH4197" s="10"/>
      <c r="AI4197" s="10"/>
      <c r="AJ4197" s="10"/>
      <c r="AK4197" s="10"/>
      <c r="AL4197" s="10"/>
      <c r="AM4197" s="10"/>
      <c r="AN4197" s="10"/>
      <c r="AO4197" s="10"/>
      <c r="AP4197" s="10"/>
      <c r="AQ4197" s="10"/>
      <c r="AR4197" s="10"/>
      <c r="AS4197" s="10"/>
      <c r="AT4197" s="10"/>
      <c r="AU4197" s="10"/>
      <c r="AV4197" s="10"/>
      <c r="AW4197" s="10"/>
      <c r="AX4197" s="10"/>
      <c r="AY4197" s="10"/>
      <c r="AZ4197" s="10"/>
      <c r="BC4197" s="10"/>
      <c r="BD4197" s="10"/>
      <c r="BE4197" s="10"/>
      <c r="BF4197" s="10"/>
      <c r="BG4197" s="10"/>
      <c r="BH4197" s="10"/>
      <c r="BI4197" s="10"/>
      <c r="BL4197" s="10"/>
      <c r="BM4197" s="10"/>
      <c r="BN4197" s="10"/>
      <c r="BO4197" s="10"/>
      <c r="BP4197" s="10"/>
      <c r="BQ4197" s="10"/>
      <c r="BR4197" s="10"/>
      <c r="BU4197" s="66"/>
    </row>
    <row r="4198" spans="22:73" s="6" customFormat="1" x14ac:dyDescent="0.3">
      <c r="V4198" s="21"/>
      <c r="W4198" s="22"/>
      <c r="X4198" s="22"/>
      <c r="Y4198" s="22"/>
      <c r="Z4198" s="22"/>
      <c r="AA4198" s="22"/>
      <c r="AB4198" s="10"/>
      <c r="AC4198" s="10"/>
      <c r="AD4198" s="10"/>
      <c r="AE4198" s="10"/>
      <c r="AF4198" s="10"/>
      <c r="AG4198" s="10"/>
      <c r="AH4198" s="10"/>
      <c r="AI4198" s="10"/>
      <c r="AJ4198" s="10"/>
      <c r="AK4198" s="10"/>
      <c r="AL4198" s="10"/>
      <c r="AM4198" s="10"/>
      <c r="AN4198" s="10"/>
      <c r="AO4198" s="10"/>
      <c r="AP4198" s="10"/>
      <c r="AQ4198" s="10"/>
      <c r="AR4198" s="10"/>
      <c r="AS4198" s="10"/>
      <c r="AT4198" s="10"/>
      <c r="AU4198" s="10"/>
      <c r="AV4198" s="10"/>
      <c r="AW4198" s="10"/>
      <c r="AX4198" s="10"/>
      <c r="AY4198" s="10"/>
      <c r="AZ4198" s="10"/>
      <c r="BC4198" s="10"/>
      <c r="BD4198" s="10"/>
      <c r="BE4198" s="10"/>
      <c r="BF4198" s="10"/>
      <c r="BG4198" s="10"/>
      <c r="BH4198" s="10"/>
      <c r="BI4198" s="10"/>
      <c r="BL4198" s="10"/>
      <c r="BM4198" s="10"/>
      <c r="BN4198" s="10"/>
      <c r="BO4198" s="10"/>
      <c r="BP4198" s="10"/>
      <c r="BQ4198" s="10"/>
      <c r="BR4198" s="10"/>
      <c r="BU4198" s="66"/>
    </row>
    <row r="4199" spans="22:73" s="6" customFormat="1" x14ac:dyDescent="0.3">
      <c r="V4199" s="21"/>
      <c r="W4199" s="22"/>
      <c r="X4199" s="22"/>
      <c r="Y4199" s="22"/>
      <c r="Z4199" s="22"/>
      <c r="AA4199" s="22"/>
      <c r="AB4199" s="10"/>
      <c r="AC4199" s="10"/>
      <c r="AD4199" s="10"/>
      <c r="AE4199" s="10"/>
      <c r="AF4199" s="10"/>
      <c r="AG4199" s="10"/>
      <c r="AH4199" s="10"/>
      <c r="AI4199" s="10"/>
      <c r="AJ4199" s="10"/>
      <c r="AK4199" s="10"/>
      <c r="AL4199" s="10"/>
      <c r="AM4199" s="10"/>
      <c r="AN4199" s="10"/>
      <c r="AO4199" s="10"/>
      <c r="AP4199" s="10"/>
      <c r="AQ4199" s="10"/>
      <c r="AR4199" s="10"/>
      <c r="AS4199" s="10"/>
      <c r="AT4199" s="10"/>
      <c r="AU4199" s="10"/>
      <c r="AV4199" s="10"/>
      <c r="AW4199" s="10"/>
      <c r="AX4199" s="10"/>
      <c r="AY4199" s="10"/>
      <c r="AZ4199" s="10"/>
      <c r="BC4199" s="10"/>
      <c r="BD4199" s="10"/>
      <c r="BE4199" s="10"/>
      <c r="BF4199" s="10"/>
      <c r="BG4199" s="10"/>
      <c r="BH4199" s="10"/>
      <c r="BI4199" s="10"/>
      <c r="BL4199" s="10"/>
      <c r="BM4199" s="10"/>
      <c r="BN4199" s="10"/>
      <c r="BO4199" s="10"/>
      <c r="BP4199" s="10"/>
      <c r="BQ4199" s="10"/>
      <c r="BR4199" s="10"/>
      <c r="BU4199" s="66"/>
    </row>
    <row r="4200" spans="22:73" s="6" customFormat="1" x14ac:dyDescent="0.3">
      <c r="V4200" s="21"/>
      <c r="W4200" s="22"/>
      <c r="X4200" s="22"/>
      <c r="Y4200" s="22"/>
      <c r="Z4200" s="22"/>
      <c r="AA4200" s="22"/>
      <c r="AB4200" s="10"/>
      <c r="AC4200" s="10"/>
      <c r="AD4200" s="10"/>
      <c r="AE4200" s="10"/>
      <c r="AF4200" s="10"/>
      <c r="AG4200" s="10"/>
      <c r="AH4200" s="10"/>
      <c r="AI4200" s="10"/>
      <c r="AJ4200" s="10"/>
      <c r="AK4200" s="10"/>
      <c r="AL4200" s="10"/>
      <c r="AM4200" s="10"/>
      <c r="AN4200" s="10"/>
      <c r="AO4200" s="10"/>
      <c r="AP4200" s="10"/>
      <c r="AQ4200" s="10"/>
      <c r="AR4200" s="10"/>
      <c r="AS4200" s="10"/>
      <c r="AT4200" s="10"/>
      <c r="AU4200" s="10"/>
      <c r="AV4200" s="10"/>
      <c r="AW4200" s="10"/>
      <c r="AX4200" s="10"/>
      <c r="AY4200" s="10"/>
      <c r="AZ4200" s="10"/>
      <c r="BC4200" s="10"/>
      <c r="BD4200" s="10"/>
      <c r="BE4200" s="10"/>
      <c r="BF4200" s="10"/>
      <c r="BG4200" s="10"/>
      <c r="BH4200" s="10"/>
      <c r="BI4200" s="10"/>
      <c r="BL4200" s="10"/>
      <c r="BM4200" s="10"/>
      <c r="BN4200" s="10"/>
      <c r="BO4200" s="10"/>
      <c r="BP4200" s="10"/>
      <c r="BQ4200" s="10"/>
      <c r="BR4200" s="10"/>
      <c r="BU4200" s="66"/>
    </row>
    <row r="4201" spans="22:73" s="6" customFormat="1" x14ac:dyDescent="0.3">
      <c r="V4201" s="21"/>
      <c r="W4201" s="22"/>
      <c r="X4201" s="22"/>
      <c r="Y4201" s="22"/>
      <c r="Z4201" s="22"/>
      <c r="AA4201" s="22"/>
      <c r="AB4201" s="10"/>
      <c r="AC4201" s="10"/>
      <c r="AD4201" s="10"/>
      <c r="AE4201" s="10"/>
      <c r="AF4201" s="10"/>
      <c r="AG4201" s="10"/>
      <c r="AH4201" s="10"/>
      <c r="AI4201" s="10"/>
      <c r="AJ4201" s="10"/>
      <c r="AK4201" s="10"/>
      <c r="AL4201" s="10"/>
      <c r="AM4201" s="10"/>
      <c r="AN4201" s="10"/>
      <c r="AO4201" s="10"/>
      <c r="AP4201" s="10"/>
      <c r="AQ4201" s="10"/>
      <c r="AR4201" s="10"/>
      <c r="AS4201" s="10"/>
      <c r="AT4201" s="10"/>
      <c r="AU4201" s="10"/>
      <c r="AV4201" s="10"/>
      <c r="AW4201" s="10"/>
      <c r="AX4201" s="10"/>
      <c r="AY4201" s="10"/>
      <c r="AZ4201" s="10"/>
      <c r="BC4201" s="10"/>
      <c r="BD4201" s="10"/>
      <c r="BE4201" s="10"/>
      <c r="BF4201" s="10"/>
      <c r="BG4201" s="10"/>
      <c r="BH4201" s="10"/>
      <c r="BI4201" s="10"/>
      <c r="BL4201" s="10"/>
      <c r="BM4201" s="10"/>
      <c r="BN4201" s="10"/>
      <c r="BO4201" s="10"/>
      <c r="BP4201" s="10"/>
      <c r="BQ4201" s="10"/>
      <c r="BR4201" s="10"/>
      <c r="BU4201" s="66"/>
    </row>
    <row r="4202" spans="22:73" s="6" customFormat="1" x14ac:dyDescent="0.3">
      <c r="V4202" s="21"/>
      <c r="W4202" s="22"/>
      <c r="X4202" s="22"/>
      <c r="Y4202" s="22"/>
      <c r="Z4202" s="22"/>
      <c r="AA4202" s="22"/>
      <c r="AB4202" s="10"/>
      <c r="AC4202" s="10"/>
      <c r="AD4202" s="10"/>
      <c r="AE4202" s="10"/>
      <c r="AF4202" s="10"/>
      <c r="AG4202" s="10"/>
      <c r="AH4202" s="10"/>
      <c r="AI4202" s="10"/>
      <c r="AJ4202" s="10"/>
      <c r="AK4202" s="10"/>
      <c r="AL4202" s="10"/>
      <c r="AM4202" s="10"/>
      <c r="AN4202" s="10"/>
      <c r="AO4202" s="10"/>
      <c r="AP4202" s="10"/>
      <c r="AQ4202" s="10"/>
      <c r="AR4202" s="10"/>
      <c r="AS4202" s="10"/>
      <c r="AT4202" s="10"/>
      <c r="AU4202" s="10"/>
      <c r="AV4202" s="10"/>
      <c r="AW4202" s="10"/>
      <c r="AX4202" s="10"/>
      <c r="AY4202" s="10"/>
      <c r="AZ4202" s="10"/>
      <c r="BC4202" s="10"/>
      <c r="BD4202" s="10"/>
      <c r="BE4202" s="10"/>
      <c r="BF4202" s="10"/>
      <c r="BG4202" s="10"/>
      <c r="BH4202" s="10"/>
      <c r="BI4202" s="10"/>
      <c r="BL4202" s="10"/>
      <c r="BM4202" s="10"/>
      <c r="BN4202" s="10"/>
      <c r="BO4202" s="10"/>
      <c r="BP4202" s="10"/>
      <c r="BQ4202" s="10"/>
      <c r="BR4202" s="10"/>
      <c r="BU4202" s="66"/>
    </row>
    <row r="4203" spans="22:73" s="6" customFormat="1" x14ac:dyDescent="0.3">
      <c r="V4203" s="21"/>
      <c r="W4203" s="22"/>
      <c r="X4203" s="22"/>
      <c r="Y4203" s="22"/>
      <c r="Z4203" s="22"/>
      <c r="AA4203" s="22"/>
      <c r="AB4203" s="10"/>
      <c r="AC4203" s="10"/>
      <c r="AD4203" s="10"/>
      <c r="AE4203" s="10"/>
      <c r="AF4203" s="10"/>
      <c r="AG4203" s="10"/>
      <c r="AH4203" s="10"/>
      <c r="AI4203" s="10"/>
      <c r="AJ4203" s="10"/>
      <c r="AK4203" s="10"/>
      <c r="AL4203" s="10"/>
      <c r="AM4203" s="10"/>
      <c r="AN4203" s="10"/>
      <c r="AO4203" s="10"/>
      <c r="AP4203" s="10"/>
      <c r="AQ4203" s="10"/>
      <c r="AR4203" s="10"/>
      <c r="AS4203" s="10"/>
      <c r="AT4203" s="10"/>
      <c r="AU4203" s="10"/>
      <c r="AV4203" s="10"/>
      <c r="AW4203" s="10"/>
      <c r="AX4203" s="10"/>
      <c r="AY4203" s="10"/>
      <c r="AZ4203" s="10"/>
      <c r="BC4203" s="10"/>
      <c r="BD4203" s="10"/>
      <c r="BE4203" s="10"/>
      <c r="BF4203" s="10"/>
      <c r="BG4203" s="10"/>
      <c r="BH4203" s="10"/>
      <c r="BI4203" s="10"/>
      <c r="BL4203" s="10"/>
      <c r="BM4203" s="10"/>
      <c r="BN4203" s="10"/>
      <c r="BO4203" s="10"/>
      <c r="BP4203" s="10"/>
      <c r="BQ4203" s="10"/>
      <c r="BR4203" s="10"/>
      <c r="BU4203" s="66"/>
    </row>
    <row r="4204" spans="22:73" s="6" customFormat="1" x14ac:dyDescent="0.3">
      <c r="V4204" s="21"/>
      <c r="W4204" s="22"/>
      <c r="X4204" s="22"/>
      <c r="Y4204" s="22"/>
      <c r="Z4204" s="22"/>
      <c r="AA4204" s="22"/>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AY4204" s="10"/>
      <c r="AZ4204" s="10"/>
      <c r="BC4204" s="10"/>
      <c r="BD4204" s="10"/>
      <c r="BE4204" s="10"/>
      <c r="BF4204" s="10"/>
      <c r="BG4204" s="10"/>
      <c r="BH4204" s="10"/>
      <c r="BI4204" s="10"/>
      <c r="BL4204" s="10"/>
      <c r="BM4204" s="10"/>
      <c r="BN4204" s="10"/>
      <c r="BO4204" s="10"/>
      <c r="BP4204" s="10"/>
      <c r="BQ4204" s="10"/>
      <c r="BR4204" s="10"/>
      <c r="BU4204" s="66"/>
    </row>
    <row r="4205" spans="22:73" s="6" customFormat="1" x14ac:dyDescent="0.3">
      <c r="V4205" s="21"/>
      <c r="W4205" s="22"/>
      <c r="X4205" s="22"/>
      <c r="Y4205" s="22"/>
      <c r="Z4205" s="22"/>
      <c r="AA4205" s="22"/>
      <c r="AB4205" s="10"/>
      <c r="AC4205" s="10"/>
      <c r="AD4205" s="10"/>
      <c r="AE4205" s="10"/>
      <c r="AF4205" s="10"/>
      <c r="AG4205" s="10"/>
      <c r="AH4205" s="10"/>
      <c r="AI4205" s="10"/>
      <c r="AJ4205" s="10"/>
      <c r="AK4205" s="10"/>
      <c r="AL4205" s="10"/>
      <c r="AM4205" s="10"/>
      <c r="AN4205" s="10"/>
      <c r="AO4205" s="10"/>
      <c r="AP4205" s="10"/>
      <c r="AQ4205" s="10"/>
      <c r="AR4205" s="10"/>
      <c r="AS4205" s="10"/>
      <c r="AT4205" s="10"/>
      <c r="AU4205" s="10"/>
      <c r="AV4205" s="10"/>
      <c r="AW4205" s="10"/>
      <c r="AX4205" s="10"/>
      <c r="AY4205" s="10"/>
      <c r="AZ4205" s="10"/>
      <c r="BC4205" s="10"/>
      <c r="BD4205" s="10"/>
      <c r="BE4205" s="10"/>
      <c r="BF4205" s="10"/>
      <c r="BG4205" s="10"/>
      <c r="BH4205" s="10"/>
      <c r="BI4205" s="10"/>
      <c r="BL4205" s="10"/>
      <c r="BM4205" s="10"/>
      <c r="BN4205" s="10"/>
      <c r="BO4205" s="10"/>
      <c r="BP4205" s="10"/>
      <c r="BQ4205" s="10"/>
      <c r="BR4205" s="10"/>
      <c r="BU4205" s="66"/>
    </row>
    <row r="4206" spans="22:73" s="6" customFormat="1" x14ac:dyDescent="0.3">
      <c r="V4206" s="21"/>
      <c r="W4206" s="22"/>
      <c r="X4206" s="22"/>
      <c r="Y4206" s="22"/>
      <c r="Z4206" s="22"/>
      <c r="AA4206" s="22"/>
      <c r="AB4206" s="10"/>
      <c r="AC4206" s="10"/>
      <c r="AD4206" s="10"/>
      <c r="AE4206" s="10"/>
      <c r="AF4206" s="10"/>
      <c r="AG4206" s="10"/>
      <c r="AH4206" s="10"/>
      <c r="AI4206" s="10"/>
      <c r="AJ4206" s="10"/>
      <c r="AK4206" s="10"/>
      <c r="AL4206" s="10"/>
      <c r="AM4206" s="10"/>
      <c r="AN4206" s="10"/>
      <c r="AO4206" s="10"/>
      <c r="AP4206" s="10"/>
      <c r="AQ4206" s="10"/>
      <c r="AR4206" s="10"/>
      <c r="AS4206" s="10"/>
      <c r="AT4206" s="10"/>
      <c r="AU4206" s="10"/>
      <c r="AV4206" s="10"/>
      <c r="AW4206" s="10"/>
      <c r="AX4206" s="10"/>
      <c r="AY4206" s="10"/>
      <c r="AZ4206" s="10"/>
      <c r="BC4206" s="10"/>
      <c r="BD4206" s="10"/>
      <c r="BE4206" s="10"/>
      <c r="BF4206" s="10"/>
      <c r="BG4206" s="10"/>
      <c r="BH4206" s="10"/>
      <c r="BI4206" s="10"/>
      <c r="BL4206" s="10"/>
      <c r="BM4206" s="10"/>
      <c r="BN4206" s="10"/>
      <c r="BO4206" s="10"/>
      <c r="BP4206" s="10"/>
      <c r="BQ4206" s="10"/>
      <c r="BR4206" s="10"/>
      <c r="BU4206" s="66"/>
    </row>
    <row r="4207" spans="22:73" s="6" customFormat="1" x14ac:dyDescent="0.3">
      <c r="V4207" s="21"/>
      <c r="W4207" s="22"/>
      <c r="X4207" s="22"/>
      <c r="Y4207" s="22"/>
      <c r="Z4207" s="22"/>
      <c r="AA4207" s="22"/>
      <c r="AB4207" s="10"/>
      <c r="AC4207" s="10"/>
      <c r="AD4207" s="10"/>
      <c r="AE4207" s="10"/>
      <c r="AF4207" s="10"/>
      <c r="AG4207" s="10"/>
      <c r="AH4207" s="10"/>
      <c r="AI4207" s="10"/>
      <c r="AJ4207" s="10"/>
      <c r="AK4207" s="10"/>
      <c r="AL4207" s="10"/>
      <c r="AM4207" s="10"/>
      <c r="AN4207" s="10"/>
      <c r="AO4207" s="10"/>
      <c r="AP4207" s="10"/>
      <c r="AQ4207" s="10"/>
      <c r="AR4207" s="10"/>
      <c r="AS4207" s="10"/>
      <c r="AT4207" s="10"/>
      <c r="AU4207" s="10"/>
      <c r="AV4207" s="10"/>
      <c r="AW4207" s="10"/>
      <c r="AX4207" s="10"/>
      <c r="AY4207" s="10"/>
      <c r="AZ4207" s="10"/>
      <c r="BC4207" s="10"/>
      <c r="BD4207" s="10"/>
      <c r="BE4207" s="10"/>
      <c r="BF4207" s="10"/>
      <c r="BG4207" s="10"/>
      <c r="BH4207" s="10"/>
      <c r="BI4207" s="10"/>
      <c r="BL4207" s="10"/>
      <c r="BM4207" s="10"/>
      <c r="BN4207" s="10"/>
      <c r="BO4207" s="10"/>
      <c r="BP4207" s="10"/>
      <c r="BQ4207" s="10"/>
      <c r="BR4207" s="10"/>
      <c r="BU4207" s="66"/>
    </row>
    <row r="4208" spans="22:73" s="6" customFormat="1" x14ac:dyDescent="0.3">
      <c r="V4208" s="21"/>
      <c r="W4208" s="22"/>
      <c r="X4208" s="22"/>
      <c r="Y4208" s="22"/>
      <c r="Z4208" s="22"/>
      <c r="AA4208" s="22"/>
      <c r="AB4208" s="10"/>
      <c r="AC4208" s="10"/>
      <c r="AD4208" s="10"/>
      <c r="AE4208" s="10"/>
      <c r="AF4208" s="10"/>
      <c r="AG4208" s="10"/>
      <c r="AH4208" s="10"/>
      <c r="AI4208" s="10"/>
      <c r="AJ4208" s="10"/>
      <c r="AK4208" s="10"/>
      <c r="AL4208" s="10"/>
      <c r="AM4208" s="10"/>
      <c r="AN4208" s="10"/>
      <c r="AO4208" s="10"/>
      <c r="AP4208" s="10"/>
      <c r="AQ4208" s="10"/>
      <c r="AR4208" s="10"/>
      <c r="AS4208" s="10"/>
      <c r="AT4208" s="10"/>
      <c r="AU4208" s="10"/>
      <c r="AV4208" s="10"/>
      <c r="AW4208" s="10"/>
      <c r="AX4208" s="10"/>
      <c r="AY4208" s="10"/>
      <c r="AZ4208" s="10"/>
      <c r="BC4208" s="10"/>
      <c r="BD4208" s="10"/>
      <c r="BE4208" s="10"/>
      <c r="BF4208" s="10"/>
      <c r="BG4208" s="10"/>
      <c r="BH4208" s="10"/>
      <c r="BI4208" s="10"/>
      <c r="BL4208" s="10"/>
      <c r="BM4208" s="10"/>
      <c r="BN4208" s="10"/>
      <c r="BO4208" s="10"/>
      <c r="BP4208" s="10"/>
      <c r="BQ4208" s="10"/>
      <c r="BR4208" s="10"/>
      <c r="BU4208" s="66"/>
    </row>
    <row r="4209" spans="22:73" s="6" customFormat="1" x14ac:dyDescent="0.3">
      <c r="V4209" s="21"/>
      <c r="W4209" s="22"/>
      <c r="X4209" s="22"/>
      <c r="Y4209" s="22"/>
      <c r="Z4209" s="22"/>
      <c r="AA4209" s="22"/>
      <c r="AB4209" s="10"/>
      <c r="AC4209" s="10"/>
      <c r="AD4209" s="10"/>
      <c r="AE4209" s="10"/>
      <c r="AF4209" s="10"/>
      <c r="AG4209" s="10"/>
      <c r="AH4209" s="10"/>
      <c r="AI4209" s="10"/>
      <c r="AJ4209" s="10"/>
      <c r="AK4209" s="10"/>
      <c r="AL4209" s="10"/>
      <c r="AM4209" s="10"/>
      <c r="AN4209" s="10"/>
      <c r="AO4209" s="10"/>
      <c r="AP4209" s="10"/>
      <c r="AQ4209" s="10"/>
      <c r="AR4209" s="10"/>
      <c r="AS4209" s="10"/>
      <c r="AT4209" s="10"/>
      <c r="AU4209" s="10"/>
      <c r="AV4209" s="10"/>
      <c r="AW4209" s="10"/>
      <c r="AX4209" s="10"/>
      <c r="AY4209" s="10"/>
      <c r="AZ4209" s="10"/>
      <c r="BC4209" s="10"/>
      <c r="BD4209" s="10"/>
      <c r="BE4209" s="10"/>
      <c r="BF4209" s="10"/>
      <c r="BG4209" s="10"/>
      <c r="BH4209" s="10"/>
      <c r="BI4209" s="10"/>
      <c r="BL4209" s="10"/>
      <c r="BM4209" s="10"/>
      <c r="BN4209" s="10"/>
      <c r="BO4209" s="10"/>
      <c r="BP4209" s="10"/>
      <c r="BQ4209" s="10"/>
      <c r="BR4209" s="10"/>
      <c r="BU4209" s="66"/>
    </row>
    <row r="4210" spans="22:73" s="6" customFormat="1" x14ac:dyDescent="0.3">
      <c r="V4210" s="21"/>
      <c r="W4210" s="22"/>
      <c r="X4210" s="22"/>
      <c r="Y4210" s="22"/>
      <c r="Z4210" s="22"/>
      <c r="AA4210" s="22"/>
      <c r="AB4210" s="10"/>
      <c r="AC4210" s="10"/>
      <c r="AD4210" s="10"/>
      <c r="AE4210" s="10"/>
      <c r="AF4210" s="10"/>
      <c r="AG4210" s="10"/>
      <c r="AH4210" s="10"/>
      <c r="AI4210" s="10"/>
      <c r="AJ4210" s="10"/>
      <c r="AK4210" s="10"/>
      <c r="AL4210" s="10"/>
      <c r="AM4210" s="10"/>
      <c r="AN4210" s="10"/>
      <c r="AO4210" s="10"/>
      <c r="AP4210" s="10"/>
      <c r="AQ4210" s="10"/>
      <c r="AR4210" s="10"/>
      <c r="AS4210" s="10"/>
      <c r="AT4210" s="10"/>
      <c r="AU4210" s="10"/>
      <c r="AV4210" s="10"/>
      <c r="AW4210" s="10"/>
      <c r="AX4210" s="10"/>
      <c r="AY4210" s="10"/>
      <c r="AZ4210" s="10"/>
      <c r="BC4210" s="10"/>
      <c r="BD4210" s="10"/>
      <c r="BE4210" s="10"/>
      <c r="BF4210" s="10"/>
      <c r="BG4210" s="10"/>
      <c r="BH4210" s="10"/>
      <c r="BI4210" s="10"/>
      <c r="BL4210" s="10"/>
      <c r="BM4210" s="10"/>
      <c r="BN4210" s="10"/>
      <c r="BO4210" s="10"/>
      <c r="BP4210" s="10"/>
      <c r="BQ4210" s="10"/>
      <c r="BR4210" s="10"/>
      <c r="BU4210" s="66"/>
    </row>
    <row r="4211" spans="22:73" s="6" customFormat="1" x14ac:dyDescent="0.3">
      <c r="V4211" s="21"/>
      <c r="W4211" s="22"/>
      <c r="X4211" s="22"/>
      <c r="Y4211" s="22"/>
      <c r="Z4211" s="22"/>
      <c r="AA4211" s="22"/>
      <c r="AB4211" s="10"/>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AY4211" s="10"/>
      <c r="AZ4211" s="10"/>
      <c r="BC4211" s="10"/>
      <c r="BD4211" s="10"/>
      <c r="BE4211" s="10"/>
      <c r="BF4211" s="10"/>
      <c r="BG4211" s="10"/>
      <c r="BH4211" s="10"/>
      <c r="BI4211" s="10"/>
      <c r="BL4211" s="10"/>
      <c r="BM4211" s="10"/>
      <c r="BN4211" s="10"/>
      <c r="BO4211" s="10"/>
      <c r="BP4211" s="10"/>
      <c r="BQ4211" s="10"/>
      <c r="BR4211" s="10"/>
      <c r="BU4211" s="66"/>
    </row>
    <row r="4212" spans="22:73" s="6" customFormat="1" x14ac:dyDescent="0.3">
      <c r="V4212" s="21"/>
      <c r="W4212" s="22"/>
      <c r="X4212" s="22"/>
      <c r="Y4212" s="22"/>
      <c r="Z4212" s="22"/>
      <c r="AA4212" s="22"/>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AY4212" s="10"/>
      <c r="AZ4212" s="10"/>
      <c r="BC4212" s="10"/>
      <c r="BD4212" s="10"/>
      <c r="BE4212" s="10"/>
      <c r="BF4212" s="10"/>
      <c r="BG4212" s="10"/>
      <c r="BH4212" s="10"/>
      <c r="BI4212" s="10"/>
      <c r="BL4212" s="10"/>
      <c r="BM4212" s="10"/>
      <c r="BN4212" s="10"/>
      <c r="BO4212" s="10"/>
      <c r="BP4212" s="10"/>
      <c r="BQ4212" s="10"/>
      <c r="BR4212" s="10"/>
      <c r="BU4212" s="66"/>
    </row>
    <row r="4213" spans="22:73" s="6" customFormat="1" x14ac:dyDescent="0.3">
      <c r="V4213" s="21"/>
      <c r="W4213" s="22"/>
      <c r="X4213" s="22"/>
      <c r="Y4213" s="22"/>
      <c r="Z4213" s="22"/>
      <c r="AA4213" s="22"/>
      <c r="AB4213" s="10"/>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10"/>
      <c r="AY4213" s="10"/>
      <c r="AZ4213" s="10"/>
      <c r="BC4213" s="10"/>
      <c r="BD4213" s="10"/>
      <c r="BE4213" s="10"/>
      <c r="BF4213" s="10"/>
      <c r="BG4213" s="10"/>
      <c r="BH4213" s="10"/>
      <c r="BI4213" s="10"/>
      <c r="BL4213" s="10"/>
      <c r="BM4213" s="10"/>
      <c r="BN4213" s="10"/>
      <c r="BO4213" s="10"/>
      <c r="BP4213" s="10"/>
      <c r="BQ4213" s="10"/>
      <c r="BR4213" s="10"/>
      <c r="BU4213" s="66"/>
    </row>
    <row r="4214" spans="22:73" s="6" customFormat="1" x14ac:dyDescent="0.3">
      <c r="V4214" s="21"/>
      <c r="W4214" s="22"/>
      <c r="X4214" s="22"/>
      <c r="Y4214" s="22"/>
      <c r="Z4214" s="22"/>
      <c r="AA4214" s="22"/>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c r="AY4214" s="10"/>
      <c r="AZ4214" s="10"/>
      <c r="BC4214" s="10"/>
      <c r="BD4214" s="10"/>
      <c r="BE4214" s="10"/>
      <c r="BF4214" s="10"/>
      <c r="BG4214" s="10"/>
      <c r="BH4214" s="10"/>
      <c r="BI4214" s="10"/>
      <c r="BL4214" s="10"/>
      <c r="BM4214" s="10"/>
      <c r="BN4214" s="10"/>
      <c r="BO4214" s="10"/>
      <c r="BP4214" s="10"/>
      <c r="BQ4214" s="10"/>
      <c r="BR4214" s="10"/>
      <c r="BU4214" s="66"/>
    </row>
    <row r="4215" spans="22:73" s="6" customFormat="1" x14ac:dyDescent="0.3">
      <c r="V4215" s="21"/>
      <c r="W4215" s="22"/>
      <c r="X4215" s="22"/>
      <c r="Y4215" s="22"/>
      <c r="Z4215" s="22"/>
      <c r="AA4215" s="22"/>
      <c r="AB4215" s="10"/>
      <c r="AC4215" s="10"/>
      <c r="AD4215" s="10"/>
      <c r="AE4215" s="10"/>
      <c r="AF4215" s="10"/>
      <c r="AG4215" s="10"/>
      <c r="AH4215" s="10"/>
      <c r="AI4215" s="10"/>
      <c r="AJ4215" s="10"/>
      <c r="AK4215" s="10"/>
      <c r="AL4215" s="10"/>
      <c r="AM4215" s="10"/>
      <c r="AN4215" s="10"/>
      <c r="AO4215" s="10"/>
      <c r="AP4215" s="10"/>
      <c r="AQ4215" s="10"/>
      <c r="AR4215" s="10"/>
      <c r="AS4215" s="10"/>
      <c r="AT4215" s="10"/>
      <c r="AU4215" s="10"/>
      <c r="AV4215" s="10"/>
      <c r="AW4215" s="10"/>
      <c r="AX4215" s="10"/>
      <c r="AY4215" s="10"/>
      <c r="AZ4215" s="10"/>
      <c r="BC4215" s="10"/>
      <c r="BD4215" s="10"/>
      <c r="BE4215" s="10"/>
      <c r="BF4215" s="10"/>
      <c r="BG4215" s="10"/>
      <c r="BH4215" s="10"/>
      <c r="BI4215" s="10"/>
      <c r="BL4215" s="10"/>
      <c r="BM4215" s="10"/>
      <c r="BN4215" s="10"/>
      <c r="BO4215" s="10"/>
      <c r="BP4215" s="10"/>
      <c r="BQ4215" s="10"/>
      <c r="BR4215" s="10"/>
      <c r="BU4215" s="66"/>
    </row>
    <row r="4216" spans="22:73" s="6" customFormat="1" x14ac:dyDescent="0.3">
      <c r="V4216" s="21"/>
      <c r="W4216" s="22"/>
      <c r="X4216" s="22"/>
      <c r="Y4216" s="22"/>
      <c r="Z4216" s="22"/>
      <c r="AA4216" s="22"/>
      <c r="AB4216" s="10"/>
      <c r="AC4216" s="10"/>
      <c r="AD4216" s="10"/>
      <c r="AE4216" s="10"/>
      <c r="AF4216" s="10"/>
      <c r="AG4216" s="10"/>
      <c r="AH4216" s="10"/>
      <c r="AI4216" s="10"/>
      <c r="AJ4216" s="10"/>
      <c r="AK4216" s="10"/>
      <c r="AL4216" s="10"/>
      <c r="AM4216" s="10"/>
      <c r="AN4216" s="10"/>
      <c r="AO4216" s="10"/>
      <c r="AP4216" s="10"/>
      <c r="AQ4216" s="10"/>
      <c r="AR4216" s="10"/>
      <c r="AS4216" s="10"/>
      <c r="AT4216" s="10"/>
      <c r="AU4216" s="10"/>
      <c r="AV4216" s="10"/>
      <c r="AW4216" s="10"/>
      <c r="AX4216" s="10"/>
      <c r="AY4216" s="10"/>
      <c r="AZ4216" s="10"/>
      <c r="BC4216" s="10"/>
      <c r="BD4216" s="10"/>
      <c r="BE4216" s="10"/>
      <c r="BF4216" s="10"/>
      <c r="BG4216" s="10"/>
      <c r="BH4216" s="10"/>
      <c r="BI4216" s="10"/>
      <c r="BL4216" s="10"/>
      <c r="BM4216" s="10"/>
      <c r="BN4216" s="10"/>
      <c r="BO4216" s="10"/>
      <c r="BP4216" s="10"/>
      <c r="BQ4216" s="10"/>
      <c r="BR4216" s="10"/>
      <c r="BU4216" s="66"/>
    </row>
    <row r="4217" spans="22:73" s="6" customFormat="1" x14ac:dyDescent="0.3">
      <c r="V4217" s="21"/>
      <c r="W4217" s="22"/>
      <c r="X4217" s="22"/>
      <c r="Y4217" s="22"/>
      <c r="Z4217" s="22"/>
      <c r="AA4217" s="22"/>
      <c r="AB4217" s="10"/>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10"/>
      <c r="AY4217" s="10"/>
      <c r="AZ4217" s="10"/>
      <c r="BC4217" s="10"/>
      <c r="BD4217" s="10"/>
      <c r="BE4217" s="10"/>
      <c r="BF4217" s="10"/>
      <c r="BG4217" s="10"/>
      <c r="BH4217" s="10"/>
      <c r="BI4217" s="10"/>
      <c r="BL4217" s="10"/>
      <c r="BM4217" s="10"/>
      <c r="BN4217" s="10"/>
      <c r="BO4217" s="10"/>
      <c r="BP4217" s="10"/>
      <c r="BQ4217" s="10"/>
      <c r="BR4217" s="10"/>
      <c r="BU4217" s="66"/>
    </row>
    <row r="4218" spans="22:73" s="6" customFormat="1" x14ac:dyDescent="0.3">
      <c r="V4218" s="21"/>
      <c r="W4218" s="22"/>
      <c r="X4218" s="22"/>
      <c r="Y4218" s="22"/>
      <c r="Z4218" s="22"/>
      <c r="AA4218" s="22"/>
      <c r="AB4218" s="10"/>
      <c r="AC4218" s="10"/>
      <c r="AD4218" s="10"/>
      <c r="AE4218" s="10"/>
      <c r="AF4218" s="10"/>
      <c r="AG4218" s="10"/>
      <c r="AH4218" s="10"/>
      <c r="AI4218" s="10"/>
      <c r="AJ4218" s="10"/>
      <c r="AK4218" s="10"/>
      <c r="AL4218" s="10"/>
      <c r="AM4218" s="10"/>
      <c r="AN4218" s="10"/>
      <c r="AO4218" s="10"/>
      <c r="AP4218" s="10"/>
      <c r="AQ4218" s="10"/>
      <c r="AR4218" s="10"/>
      <c r="AS4218" s="10"/>
      <c r="AT4218" s="10"/>
      <c r="AU4218" s="10"/>
      <c r="AV4218" s="10"/>
      <c r="AW4218" s="10"/>
      <c r="AX4218" s="10"/>
      <c r="AY4218" s="10"/>
      <c r="AZ4218" s="10"/>
      <c r="BC4218" s="10"/>
      <c r="BD4218" s="10"/>
      <c r="BE4218" s="10"/>
      <c r="BF4218" s="10"/>
      <c r="BG4218" s="10"/>
      <c r="BH4218" s="10"/>
      <c r="BI4218" s="10"/>
      <c r="BL4218" s="10"/>
      <c r="BM4218" s="10"/>
      <c r="BN4218" s="10"/>
      <c r="BO4218" s="10"/>
      <c r="BP4218" s="10"/>
      <c r="BQ4218" s="10"/>
      <c r="BR4218" s="10"/>
      <c r="BU4218" s="66"/>
    </row>
    <row r="4219" spans="22:73" s="6" customFormat="1" x14ac:dyDescent="0.3">
      <c r="V4219" s="21"/>
      <c r="W4219" s="22"/>
      <c r="X4219" s="22"/>
      <c r="Y4219" s="22"/>
      <c r="Z4219" s="22"/>
      <c r="AA4219" s="22"/>
      <c r="AB4219" s="10"/>
      <c r="AC4219" s="10"/>
      <c r="AD4219" s="10"/>
      <c r="AE4219" s="10"/>
      <c r="AF4219" s="10"/>
      <c r="AG4219" s="10"/>
      <c r="AH4219" s="10"/>
      <c r="AI4219" s="10"/>
      <c r="AJ4219" s="10"/>
      <c r="AK4219" s="10"/>
      <c r="AL4219" s="10"/>
      <c r="AM4219" s="10"/>
      <c r="AN4219" s="10"/>
      <c r="AO4219" s="10"/>
      <c r="AP4219" s="10"/>
      <c r="AQ4219" s="10"/>
      <c r="AR4219" s="10"/>
      <c r="AS4219" s="10"/>
      <c r="AT4219" s="10"/>
      <c r="AU4219" s="10"/>
      <c r="AV4219" s="10"/>
      <c r="AW4219" s="10"/>
      <c r="AX4219" s="10"/>
      <c r="AY4219" s="10"/>
      <c r="AZ4219" s="10"/>
      <c r="BC4219" s="10"/>
      <c r="BD4219" s="10"/>
      <c r="BE4219" s="10"/>
      <c r="BF4219" s="10"/>
      <c r="BG4219" s="10"/>
      <c r="BH4219" s="10"/>
      <c r="BI4219" s="10"/>
      <c r="BL4219" s="10"/>
      <c r="BM4219" s="10"/>
      <c r="BN4219" s="10"/>
      <c r="BO4219" s="10"/>
      <c r="BP4219" s="10"/>
      <c r="BQ4219" s="10"/>
      <c r="BR4219" s="10"/>
      <c r="BU4219" s="66"/>
    </row>
    <row r="4220" spans="22:73" s="6" customFormat="1" x14ac:dyDescent="0.3">
      <c r="V4220" s="21"/>
      <c r="W4220" s="22"/>
      <c r="X4220" s="22"/>
      <c r="Y4220" s="22"/>
      <c r="Z4220" s="22"/>
      <c r="AA4220" s="22"/>
      <c r="AB4220" s="10"/>
      <c r="AC4220" s="10"/>
      <c r="AD4220" s="10"/>
      <c r="AE4220" s="10"/>
      <c r="AF4220" s="10"/>
      <c r="AG4220" s="10"/>
      <c r="AH4220" s="10"/>
      <c r="AI4220" s="10"/>
      <c r="AJ4220" s="10"/>
      <c r="AK4220" s="10"/>
      <c r="AL4220" s="10"/>
      <c r="AM4220" s="10"/>
      <c r="AN4220" s="10"/>
      <c r="AO4220" s="10"/>
      <c r="AP4220" s="10"/>
      <c r="AQ4220" s="10"/>
      <c r="AR4220" s="10"/>
      <c r="AS4220" s="10"/>
      <c r="AT4220" s="10"/>
      <c r="AU4220" s="10"/>
      <c r="AV4220" s="10"/>
      <c r="AW4220" s="10"/>
      <c r="AX4220" s="10"/>
      <c r="AY4220" s="10"/>
      <c r="AZ4220" s="10"/>
      <c r="BC4220" s="10"/>
      <c r="BD4220" s="10"/>
      <c r="BE4220" s="10"/>
      <c r="BF4220" s="10"/>
      <c r="BG4220" s="10"/>
      <c r="BH4220" s="10"/>
      <c r="BI4220" s="10"/>
      <c r="BL4220" s="10"/>
      <c r="BM4220" s="10"/>
      <c r="BN4220" s="10"/>
      <c r="BO4220" s="10"/>
      <c r="BP4220" s="10"/>
      <c r="BQ4220" s="10"/>
      <c r="BR4220" s="10"/>
      <c r="BU4220" s="66"/>
    </row>
    <row r="4221" spans="22:73" s="6" customFormat="1" x14ac:dyDescent="0.3">
      <c r="V4221" s="21"/>
      <c r="W4221" s="22"/>
      <c r="X4221" s="22"/>
      <c r="Y4221" s="22"/>
      <c r="Z4221" s="22"/>
      <c r="AA4221" s="22"/>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AY4221" s="10"/>
      <c r="AZ4221" s="10"/>
      <c r="BC4221" s="10"/>
      <c r="BD4221" s="10"/>
      <c r="BE4221" s="10"/>
      <c r="BF4221" s="10"/>
      <c r="BG4221" s="10"/>
      <c r="BH4221" s="10"/>
      <c r="BI4221" s="10"/>
      <c r="BL4221" s="10"/>
      <c r="BM4221" s="10"/>
      <c r="BN4221" s="10"/>
      <c r="BO4221" s="10"/>
      <c r="BP4221" s="10"/>
      <c r="BQ4221" s="10"/>
      <c r="BR4221" s="10"/>
      <c r="BU4221" s="66"/>
    </row>
    <row r="4222" spans="22:73" s="6" customFormat="1" x14ac:dyDescent="0.3">
      <c r="V4222" s="21"/>
      <c r="W4222" s="22"/>
      <c r="X4222" s="22"/>
      <c r="Y4222" s="22"/>
      <c r="Z4222" s="22"/>
      <c r="AA4222" s="22"/>
      <c r="AB4222" s="10"/>
      <c r="AC4222" s="10"/>
      <c r="AD4222" s="10"/>
      <c r="AE4222" s="10"/>
      <c r="AF4222" s="10"/>
      <c r="AG4222" s="10"/>
      <c r="AH4222" s="10"/>
      <c r="AI4222" s="10"/>
      <c r="AJ4222" s="10"/>
      <c r="AK4222" s="10"/>
      <c r="AL4222" s="10"/>
      <c r="AM4222" s="10"/>
      <c r="AN4222" s="10"/>
      <c r="AO4222" s="10"/>
      <c r="AP4222" s="10"/>
      <c r="AQ4222" s="10"/>
      <c r="AR4222" s="10"/>
      <c r="AS4222" s="10"/>
      <c r="AT4222" s="10"/>
      <c r="AU4222" s="10"/>
      <c r="AV4222" s="10"/>
      <c r="AW4222" s="10"/>
      <c r="AX4222" s="10"/>
      <c r="AY4222" s="10"/>
      <c r="AZ4222" s="10"/>
      <c r="BC4222" s="10"/>
      <c r="BD4222" s="10"/>
      <c r="BE4222" s="10"/>
      <c r="BF4222" s="10"/>
      <c r="BG4222" s="10"/>
      <c r="BH4222" s="10"/>
      <c r="BI4222" s="10"/>
      <c r="BL4222" s="10"/>
      <c r="BM4222" s="10"/>
      <c r="BN4222" s="10"/>
      <c r="BO4222" s="10"/>
      <c r="BP4222" s="10"/>
      <c r="BQ4222" s="10"/>
      <c r="BR4222" s="10"/>
      <c r="BU4222" s="66"/>
    </row>
    <row r="4223" spans="22:73" s="6" customFormat="1" x14ac:dyDescent="0.3">
      <c r="V4223" s="21"/>
      <c r="W4223" s="22"/>
      <c r="X4223" s="22"/>
      <c r="Y4223" s="22"/>
      <c r="Z4223" s="22"/>
      <c r="AA4223" s="22"/>
      <c r="AB4223" s="10"/>
      <c r="AC4223" s="10"/>
      <c r="AD4223" s="10"/>
      <c r="AE4223" s="10"/>
      <c r="AF4223" s="10"/>
      <c r="AG4223" s="10"/>
      <c r="AH4223" s="10"/>
      <c r="AI4223" s="10"/>
      <c r="AJ4223" s="10"/>
      <c r="AK4223" s="10"/>
      <c r="AL4223" s="10"/>
      <c r="AM4223" s="10"/>
      <c r="AN4223" s="10"/>
      <c r="AO4223" s="10"/>
      <c r="AP4223" s="10"/>
      <c r="AQ4223" s="10"/>
      <c r="AR4223" s="10"/>
      <c r="AS4223" s="10"/>
      <c r="AT4223" s="10"/>
      <c r="AU4223" s="10"/>
      <c r="AV4223" s="10"/>
      <c r="AW4223" s="10"/>
      <c r="AX4223" s="10"/>
      <c r="AY4223" s="10"/>
      <c r="AZ4223" s="10"/>
      <c r="BC4223" s="10"/>
      <c r="BD4223" s="10"/>
      <c r="BE4223" s="10"/>
      <c r="BF4223" s="10"/>
      <c r="BG4223" s="10"/>
      <c r="BH4223" s="10"/>
      <c r="BI4223" s="10"/>
      <c r="BL4223" s="10"/>
      <c r="BM4223" s="10"/>
      <c r="BN4223" s="10"/>
      <c r="BO4223" s="10"/>
      <c r="BP4223" s="10"/>
      <c r="BQ4223" s="10"/>
      <c r="BR4223" s="10"/>
      <c r="BU4223" s="66"/>
    </row>
    <row r="4224" spans="22:73" s="6" customFormat="1" x14ac:dyDescent="0.3">
      <c r="V4224" s="21"/>
      <c r="W4224" s="22"/>
      <c r="X4224" s="22"/>
      <c r="Y4224" s="22"/>
      <c r="Z4224" s="22"/>
      <c r="AA4224" s="22"/>
      <c r="AB4224" s="10"/>
      <c r="AC4224" s="10"/>
      <c r="AD4224" s="10"/>
      <c r="AE4224" s="10"/>
      <c r="AF4224" s="10"/>
      <c r="AG4224" s="10"/>
      <c r="AH4224" s="10"/>
      <c r="AI4224" s="10"/>
      <c r="AJ4224" s="10"/>
      <c r="AK4224" s="10"/>
      <c r="AL4224" s="10"/>
      <c r="AM4224" s="10"/>
      <c r="AN4224" s="10"/>
      <c r="AO4224" s="10"/>
      <c r="AP4224" s="10"/>
      <c r="AQ4224" s="10"/>
      <c r="AR4224" s="10"/>
      <c r="AS4224" s="10"/>
      <c r="AT4224" s="10"/>
      <c r="AU4224" s="10"/>
      <c r="AV4224" s="10"/>
      <c r="AW4224" s="10"/>
      <c r="AX4224" s="10"/>
      <c r="AY4224" s="10"/>
      <c r="AZ4224" s="10"/>
      <c r="BC4224" s="10"/>
      <c r="BD4224" s="10"/>
      <c r="BE4224" s="10"/>
      <c r="BF4224" s="10"/>
      <c r="BG4224" s="10"/>
      <c r="BH4224" s="10"/>
      <c r="BI4224" s="10"/>
      <c r="BL4224" s="10"/>
      <c r="BM4224" s="10"/>
      <c r="BN4224" s="10"/>
      <c r="BO4224" s="10"/>
      <c r="BP4224" s="10"/>
      <c r="BQ4224" s="10"/>
      <c r="BR4224" s="10"/>
      <c r="BU4224" s="66"/>
    </row>
    <row r="4225" spans="22:73" s="6" customFormat="1" x14ac:dyDescent="0.3">
      <c r="V4225" s="21"/>
      <c r="W4225" s="22"/>
      <c r="X4225" s="22"/>
      <c r="Y4225" s="22"/>
      <c r="Z4225" s="22"/>
      <c r="AA4225" s="22"/>
      <c r="AB4225" s="10"/>
      <c r="AC4225" s="10"/>
      <c r="AD4225" s="10"/>
      <c r="AE4225" s="10"/>
      <c r="AF4225" s="10"/>
      <c r="AG4225" s="10"/>
      <c r="AH4225" s="10"/>
      <c r="AI4225" s="10"/>
      <c r="AJ4225" s="10"/>
      <c r="AK4225" s="10"/>
      <c r="AL4225" s="10"/>
      <c r="AM4225" s="10"/>
      <c r="AN4225" s="10"/>
      <c r="AO4225" s="10"/>
      <c r="AP4225" s="10"/>
      <c r="AQ4225" s="10"/>
      <c r="AR4225" s="10"/>
      <c r="AS4225" s="10"/>
      <c r="AT4225" s="10"/>
      <c r="AU4225" s="10"/>
      <c r="AV4225" s="10"/>
      <c r="AW4225" s="10"/>
      <c r="AX4225" s="10"/>
      <c r="AY4225" s="10"/>
      <c r="AZ4225" s="10"/>
      <c r="BC4225" s="10"/>
      <c r="BD4225" s="10"/>
      <c r="BE4225" s="10"/>
      <c r="BF4225" s="10"/>
      <c r="BG4225" s="10"/>
      <c r="BH4225" s="10"/>
      <c r="BI4225" s="10"/>
      <c r="BL4225" s="10"/>
      <c r="BM4225" s="10"/>
      <c r="BN4225" s="10"/>
      <c r="BO4225" s="10"/>
      <c r="BP4225" s="10"/>
      <c r="BQ4225" s="10"/>
      <c r="BR4225" s="10"/>
      <c r="BU4225" s="66"/>
    </row>
    <row r="4226" spans="22:73" s="6" customFormat="1" x14ac:dyDescent="0.3">
      <c r="V4226" s="21"/>
      <c r="W4226" s="22"/>
      <c r="X4226" s="22"/>
      <c r="Y4226" s="22"/>
      <c r="Z4226" s="22"/>
      <c r="AA4226" s="22"/>
      <c r="AB4226" s="10"/>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c r="AY4226" s="10"/>
      <c r="AZ4226" s="10"/>
      <c r="BC4226" s="10"/>
      <c r="BD4226" s="10"/>
      <c r="BE4226" s="10"/>
      <c r="BF4226" s="10"/>
      <c r="BG4226" s="10"/>
      <c r="BH4226" s="10"/>
      <c r="BI4226" s="10"/>
      <c r="BL4226" s="10"/>
      <c r="BM4226" s="10"/>
      <c r="BN4226" s="10"/>
      <c r="BO4226" s="10"/>
      <c r="BP4226" s="10"/>
      <c r="BQ4226" s="10"/>
      <c r="BR4226" s="10"/>
      <c r="BU4226" s="66"/>
    </row>
    <row r="4227" spans="22:73" s="6" customFormat="1" x14ac:dyDescent="0.3">
      <c r="V4227" s="21"/>
      <c r="W4227" s="22"/>
      <c r="X4227" s="22"/>
      <c r="Y4227" s="22"/>
      <c r="Z4227" s="22"/>
      <c r="AA4227" s="22"/>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AY4227" s="10"/>
      <c r="AZ4227" s="10"/>
      <c r="BC4227" s="10"/>
      <c r="BD4227" s="10"/>
      <c r="BE4227" s="10"/>
      <c r="BF4227" s="10"/>
      <c r="BG4227" s="10"/>
      <c r="BH4227" s="10"/>
      <c r="BI4227" s="10"/>
      <c r="BL4227" s="10"/>
      <c r="BM4227" s="10"/>
      <c r="BN4227" s="10"/>
      <c r="BO4227" s="10"/>
      <c r="BP4227" s="10"/>
      <c r="BQ4227" s="10"/>
      <c r="BR4227" s="10"/>
      <c r="BU4227" s="66"/>
    </row>
    <row r="4228" spans="22:73" s="6" customFormat="1" x14ac:dyDescent="0.3">
      <c r="V4228" s="21"/>
      <c r="W4228" s="22"/>
      <c r="X4228" s="22"/>
      <c r="Y4228" s="22"/>
      <c r="Z4228" s="22"/>
      <c r="AA4228" s="22"/>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AY4228" s="10"/>
      <c r="AZ4228" s="10"/>
      <c r="BC4228" s="10"/>
      <c r="BD4228" s="10"/>
      <c r="BE4228" s="10"/>
      <c r="BF4228" s="10"/>
      <c r="BG4228" s="10"/>
      <c r="BH4228" s="10"/>
      <c r="BI4228" s="10"/>
      <c r="BL4228" s="10"/>
      <c r="BM4228" s="10"/>
      <c r="BN4228" s="10"/>
      <c r="BO4228" s="10"/>
      <c r="BP4228" s="10"/>
      <c r="BQ4228" s="10"/>
      <c r="BR4228" s="10"/>
      <c r="BU4228" s="66"/>
    </row>
    <row r="4229" spans="22:73" s="6" customFormat="1" x14ac:dyDescent="0.3">
      <c r="V4229" s="21"/>
      <c r="W4229" s="22"/>
      <c r="X4229" s="22"/>
      <c r="Y4229" s="22"/>
      <c r="Z4229" s="22"/>
      <c r="AA4229" s="22"/>
      <c r="AB4229" s="10"/>
      <c r="AC4229" s="10"/>
      <c r="AD4229" s="10"/>
      <c r="AE4229" s="10"/>
      <c r="AF4229" s="10"/>
      <c r="AG4229" s="10"/>
      <c r="AH4229" s="10"/>
      <c r="AI4229" s="10"/>
      <c r="AJ4229" s="10"/>
      <c r="AK4229" s="10"/>
      <c r="AL4229" s="10"/>
      <c r="AM4229" s="10"/>
      <c r="AN4229" s="10"/>
      <c r="AO4229" s="10"/>
      <c r="AP4229" s="10"/>
      <c r="AQ4229" s="10"/>
      <c r="AR4229" s="10"/>
      <c r="AS4229" s="10"/>
      <c r="AT4229" s="10"/>
      <c r="AU4229" s="10"/>
      <c r="AV4229" s="10"/>
      <c r="AW4229" s="10"/>
      <c r="AX4229" s="10"/>
      <c r="AY4229" s="10"/>
      <c r="AZ4229" s="10"/>
      <c r="BC4229" s="10"/>
      <c r="BD4229" s="10"/>
      <c r="BE4229" s="10"/>
      <c r="BF4229" s="10"/>
      <c r="BG4229" s="10"/>
      <c r="BH4229" s="10"/>
      <c r="BI4229" s="10"/>
      <c r="BL4229" s="10"/>
      <c r="BM4229" s="10"/>
      <c r="BN4229" s="10"/>
      <c r="BO4229" s="10"/>
      <c r="BP4229" s="10"/>
      <c r="BQ4229" s="10"/>
      <c r="BR4229" s="10"/>
      <c r="BU4229" s="66"/>
    </row>
    <row r="4230" spans="22:73" s="6" customFormat="1" x14ac:dyDescent="0.3">
      <c r="V4230" s="21"/>
      <c r="W4230" s="22"/>
      <c r="X4230" s="22"/>
      <c r="Y4230" s="22"/>
      <c r="Z4230" s="22"/>
      <c r="AA4230" s="22"/>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c r="AY4230" s="10"/>
      <c r="AZ4230" s="10"/>
      <c r="BC4230" s="10"/>
      <c r="BD4230" s="10"/>
      <c r="BE4230" s="10"/>
      <c r="BF4230" s="10"/>
      <c r="BG4230" s="10"/>
      <c r="BH4230" s="10"/>
      <c r="BI4230" s="10"/>
      <c r="BL4230" s="10"/>
      <c r="BM4230" s="10"/>
      <c r="BN4230" s="10"/>
      <c r="BO4230" s="10"/>
      <c r="BP4230" s="10"/>
      <c r="BQ4230" s="10"/>
      <c r="BR4230" s="10"/>
      <c r="BU4230" s="66"/>
    </row>
    <row r="4231" spans="22:73" s="6" customFormat="1" x14ac:dyDescent="0.3">
      <c r="V4231" s="21"/>
      <c r="W4231" s="22"/>
      <c r="X4231" s="22"/>
      <c r="Y4231" s="22"/>
      <c r="Z4231" s="22"/>
      <c r="AA4231" s="22"/>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10"/>
      <c r="AY4231" s="10"/>
      <c r="AZ4231" s="10"/>
      <c r="BC4231" s="10"/>
      <c r="BD4231" s="10"/>
      <c r="BE4231" s="10"/>
      <c r="BF4231" s="10"/>
      <c r="BG4231" s="10"/>
      <c r="BH4231" s="10"/>
      <c r="BI4231" s="10"/>
      <c r="BL4231" s="10"/>
      <c r="BM4231" s="10"/>
      <c r="BN4231" s="10"/>
      <c r="BO4231" s="10"/>
      <c r="BP4231" s="10"/>
      <c r="BQ4231" s="10"/>
      <c r="BR4231" s="10"/>
      <c r="BU4231" s="66"/>
    </row>
    <row r="4232" spans="22:73" s="6" customFormat="1" x14ac:dyDescent="0.3">
      <c r="V4232" s="21"/>
      <c r="W4232" s="22"/>
      <c r="X4232" s="22"/>
      <c r="Y4232" s="22"/>
      <c r="Z4232" s="22"/>
      <c r="AA4232" s="22"/>
      <c r="AB4232" s="10"/>
      <c r="AC4232" s="10"/>
      <c r="AD4232" s="10"/>
      <c r="AE4232" s="10"/>
      <c r="AF4232" s="10"/>
      <c r="AG4232" s="10"/>
      <c r="AH4232" s="10"/>
      <c r="AI4232" s="10"/>
      <c r="AJ4232" s="10"/>
      <c r="AK4232" s="10"/>
      <c r="AL4232" s="10"/>
      <c r="AM4232" s="10"/>
      <c r="AN4232" s="10"/>
      <c r="AO4232" s="10"/>
      <c r="AP4232" s="10"/>
      <c r="AQ4232" s="10"/>
      <c r="AR4232" s="10"/>
      <c r="AS4232" s="10"/>
      <c r="AT4232" s="10"/>
      <c r="AU4232" s="10"/>
      <c r="AV4232" s="10"/>
      <c r="AW4232" s="10"/>
      <c r="AX4232" s="10"/>
      <c r="AY4232" s="10"/>
      <c r="AZ4232" s="10"/>
      <c r="BC4232" s="10"/>
      <c r="BD4232" s="10"/>
      <c r="BE4232" s="10"/>
      <c r="BF4232" s="10"/>
      <c r="BG4232" s="10"/>
      <c r="BH4232" s="10"/>
      <c r="BI4232" s="10"/>
      <c r="BL4232" s="10"/>
      <c r="BM4232" s="10"/>
      <c r="BN4232" s="10"/>
      <c r="BO4232" s="10"/>
      <c r="BP4232" s="10"/>
      <c r="BQ4232" s="10"/>
      <c r="BR4232" s="10"/>
      <c r="BU4232" s="66"/>
    </row>
    <row r="4233" spans="22:73" s="6" customFormat="1" x14ac:dyDescent="0.3">
      <c r="V4233" s="21"/>
      <c r="W4233" s="22"/>
      <c r="X4233" s="22"/>
      <c r="Y4233" s="22"/>
      <c r="Z4233" s="22"/>
      <c r="AA4233" s="22"/>
      <c r="AB4233" s="10"/>
      <c r="AC4233" s="10"/>
      <c r="AD4233" s="10"/>
      <c r="AE4233" s="10"/>
      <c r="AF4233" s="10"/>
      <c r="AG4233" s="10"/>
      <c r="AH4233" s="10"/>
      <c r="AI4233" s="10"/>
      <c r="AJ4233" s="10"/>
      <c r="AK4233" s="10"/>
      <c r="AL4233" s="10"/>
      <c r="AM4233" s="10"/>
      <c r="AN4233" s="10"/>
      <c r="AO4233" s="10"/>
      <c r="AP4233" s="10"/>
      <c r="AQ4233" s="10"/>
      <c r="AR4233" s="10"/>
      <c r="AS4233" s="10"/>
      <c r="AT4233" s="10"/>
      <c r="AU4233" s="10"/>
      <c r="AV4233" s="10"/>
      <c r="AW4233" s="10"/>
      <c r="AX4233" s="10"/>
      <c r="AY4233" s="10"/>
      <c r="AZ4233" s="10"/>
      <c r="BC4233" s="10"/>
      <c r="BD4233" s="10"/>
      <c r="BE4233" s="10"/>
      <c r="BF4233" s="10"/>
      <c r="BG4233" s="10"/>
      <c r="BH4233" s="10"/>
      <c r="BI4233" s="10"/>
      <c r="BL4233" s="10"/>
      <c r="BM4233" s="10"/>
      <c r="BN4233" s="10"/>
      <c r="BO4233" s="10"/>
      <c r="BP4233" s="10"/>
      <c r="BQ4233" s="10"/>
      <c r="BR4233" s="10"/>
      <c r="BU4233" s="66"/>
    </row>
    <row r="4234" spans="22:73" s="6" customFormat="1" x14ac:dyDescent="0.3">
      <c r="V4234" s="21"/>
      <c r="W4234" s="22"/>
      <c r="X4234" s="22"/>
      <c r="Y4234" s="22"/>
      <c r="Z4234" s="22"/>
      <c r="AA4234" s="22"/>
      <c r="AB4234" s="10"/>
      <c r="AC4234" s="10"/>
      <c r="AD4234" s="10"/>
      <c r="AE4234" s="10"/>
      <c r="AF4234" s="10"/>
      <c r="AG4234" s="10"/>
      <c r="AH4234" s="10"/>
      <c r="AI4234" s="10"/>
      <c r="AJ4234" s="10"/>
      <c r="AK4234" s="10"/>
      <c r="AL4234" s="10"/>
      <c r="AM4234" s="10"/>
      <c r="AN4234" s="10"/>
      <c r="AO4234" s="10"/>
      <c r="AP4234" s="10"/>
      <c r="AQ4234" s="10"/>
      <c r="AR4234" s="10"/>
      <c r="AS4234" s="10"/>
      <c r="AT4234" s="10"/>
      <c r="AU4234" s="10"/>
      <c r="AV4234" s="10"/>
      <c r="AW4234" s="10"/>
      <c r="AX4234" s="10"/>
      <c r="AY4234" s="10"/>
      <c r="AZ4234" s="10"/>
      <c r="BC4234" s="10"/>
      <c r="BD4234" s="10"/>
      <c r="BE4234" s="10"/>
      <c r="BF4234" s="10"/>
      <c r="BG4234" s="10"/>
      <c r="BH4234" s="10"/>
      <c r="BI4234" s="10"/>
      <c r="BL4234" s="10"/>
      <c r="BM4234" s="10"/>
      <c r="BN4234" s="10"/>
      <c r="BO4234" s="10"/>
      <c r="BP4234" s="10"/>
      <c r="BQ4234" s="10"/>
      <c r="BR4234" s="10"/>
      <c r="BU4234" s="66"/>
    </row>
    <row r="4235" spans="22:73" s="6" customFormat="1" x14ac:dyDescent="0.3">
      <c r="V4235" s="21"/>
      <c r="W4235" s="22"/>
      <c r="X4235" s="22"/>
      <c r="Y4235" s="22"/>
      <c r="Z4235" s="22"/>
      <c r="AA4235" s="22"/>
      <c r="AB4235" s="10"/>
      <c r="AC4235" s="10"/>
      <c r="AD4235" s="10"/>
      <c r="AE4235" s="10"/>
      <c r="AF4235" s="10"/>
      <c r="AG4235" s="10"/>
      <c r="AH4235" s="10"/>
      <c r="AI4235" s="10"/>
      <c r="AJ4235" s="10"/>
      <c r="AK4235" s="10"/>
      <c r="AL4235" s="10"/>
      <c r="AM4235" s="10"/>
      <c r="AN4235" s="10"/>
      <c r="AO4235" s="10"/>
      <c r="AP4235" s="10"/>
      <c r="AQ4235" s="10"/>
      <c r="AR4235" s="10"/>
      <c r="AS4235" s="10"/>
      <c r="AT4235" s="10"/>
      <c r="AU4235" s="10"/>
      <c r="AV4235" s="10"/>
      <c r="AW4235" s="10"/>
      <c r="AX4235" s="10"/>
      <c r="AY4235" s="10"/>
      <c r="AZ4235" s="10"/>
      <c r="BC4235" s="10"/>
      <c r="BD4235" s="10"/>
      <c r="BE4235" s="10"/>
      <c r="BF4235" s="10"/>
      <c r="BG4235" s="10"/>
      <c r="BH4235" s="10"/>
      <c r="BI4235" s="10"/>
      <c r="BL4235" s="10"/>
      <c r="BM4235" s="10"/>
      <c r="BN4235" s="10"/>
      <c r="BO4235" s="10"/>
      <c r="BP4235" s="10"/>
      <c r="BQ4235" s="10"/>
      <c r="BR4235" s="10"/>
      <c r="BU4235" s="66"/>
    </row>
    <row r="4236" spans="22:73" s="6" customFormat="1" x14ac:dyDescent="0.3">
      <c r="V4236" s="21"/>
      <c r="W4236" s="22"/>
      <c r="X4236" s="22"/>
      <c r="Y4236" s="22"/>
      <c r="Z4236" s="22"/>
      <c r="AA4236" s="22"/>
      <c r="AB4236" s="10"/>
      <c r="AC4236" s="10"/>
      <c r="AD4236" s="10"/>
      <c r="AE4236" s="10"/>
      <c r="AF4236" s="10"/>
      <c r="AG4236" s="10"/>
      <c r="AH4236" s="10"/>
      <c r="AI4236" s="10"/>
      <c r="AJ4236" s="10"/>
      <c r="AK4236" s="10"/>
      <c r="AL4236" s="10"/>
      <c r="AM4236" s="10"/>
      <c r="AN4236" s="10"/>
      <c r="AO4236" s="10"/>
      <c r="AP4236" s="10"/>
      <c r="AQ4236" s="10"/>
      <c r="AR4236" s="10"/>
      <c r="AS4236" s="10"/>
      <c r="AT4236" s="10"/>
      <c r="AU4236" s="10"/>
      <c r="AV4236" s="10"/>
      <c r="AW4236" s="10"/>
      <c r="AX4236" s="10"/>
      <c r="AY4236" s="10"/>
      <c r="AZ4236" s="10"/>
      <c r="BC4236" s="10"/>
      <c r="BD4236" s="10"/>
      <c r="BE4236" s="10"/>
      <c r="BF4236" s="10"/>
      <c r="BG4236" s="10"/>
      <c r="BH4236" s="10"/>
      <c r="BI4236" s="10"/>
      <c r="BL4236" s="10"/>
      <c r="BM4236" s="10"/>
      <c r="BN4236" s="10"/>
      <c r="BO4236" s="10"/>
      <c r="BP4236" s="10"/>
      <c r="BQ4236" s="10"/>
      <c r="BR4236" s="10"/>
      <c r="BU4236" s="66"/>
    </row>
    <row r="4237" spans="22:73" s="6" customFormat="1" x14ac:dyDescent="0.3">
      <c r="V4237" s="21"/>
      <c r="W4237" s="22"/>
      <c r="X4237" s="22"/>
      <c r="Y4237" s="22"/>
      <c r="Z4237" s="22"/>
      <c r="AA4237" s="22"/>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AY4237" s="10"/>
      <c r="AZ4237" s="10"/>
      <c r="BC4237" s="10"/>
      <c r="BD4237" s="10"/>
      <c r="BE4237" s="10"/>
      <c r="BF4237" s="10"/>
      <c r="BG4237" s="10"/>
      <c r="BH4237" s="10"/>
      <c r="BI4237" s="10"/>
      <c r="BL4237" s="10"/>
      <c r="BM4237" s="10"/>
      <c r="BN4237" s="10"/>
      <c r="BO4237" s="10"/>
      <c r="BP4237" s="10"/>
      <c r="BQ4237" s="10"/>
      <c r="BR4237" s="10"/>
      <c r="BU4237" s="66"/>
    </row>
    <row r="4238" spans="22:73" s="6" customFormat="1" x14ac:dyDescent="0.3">
      <c r="V4238" s="21"/>
      <c r="W4238" s="22"/>
      <c r="X4238" s="22"/>
      <c r="Y4238" s="22"/>
      <c r="Z4238" s="22"/>
      <c r="AA4238" s="22"/>
      <c r="AB4238" s="10"/>
      <c r="AC4238" s="10"/>
      <c r="AD4238" s="10"/>
      <c r="AE4238" s="10"/>
      <c r="AF4238" s="10"/>
      <c r="AG4238" s="10"/>
      <c r="AH4238" s="10"/>
      <c r="AI4238" s="10"/>
      <c r="AJ4238" s="10"/>
      <c r="AK4238" s="10"/>
      <c r="AL4238" s="10"/>
      <c r="AM4238" s="10"/>
      <c r="AN4238" s="10"/>
      <c r="AO4238" s="10"/>
      <c r="AP4238" s="10"/>
      <c r="AQ4238" s="10"/>
      <c r="AR4238" s="10"/>
      <c r="AS4238" s="10"/>
      <c r="AT4238" s="10"/>
      <c r="AU4238" s="10"/>
      <c r="AV4238" s="10"/>
      <c r="AW4238" s="10"/>
      <c r="AX4238" s="10"/>
      <c r="AY4238" s="10"/>
      <c r="AZ4238" s="10"/>
      <c r="BC4238" s="10"/>
      <c r="BD4238" s="10"/>
      <c r="BE4238" s="10"/>
      <c r="BF4238" s="10"/>
      <c r="BG4238" s="10"/>
      <c r="BH4238" s="10"/>
      <c r="BI4238" s="10"/>
      <c r="BL4238" s="10"/>
      <c r="BM4238" s="10"/>
      <c r="BN4238" s="10"/>
      <c r="BO4238" s="10"/>
      <c r="BP4238" s="10"/>
      <c r="BQ4238" s="10"/>
      <c r="BR4238" s="10"/>
      <c r="BU4238" s="66"/>
    </row>
    <row r="4239" spans="22:73" s="6" customFormat="1" x14ac:dyDescent="0.3">
      <c r="V4239" s="21"/>
      <c r="W4239" s="22"/>
      <c r="X4239" s="22"/>
      <c r="Y4239" s="22"/>
      <c r="Z4239" s="22"/>
      <c r="AA4239" s="22"/>
      <c r="AB4239" s="10"/>
      <c r="AC4239" s="10"/>
      <c r="AD4239" s="10"/>
      <c r="AE4239" s="10"/>
      <c r="AF4239" s="10"/>
      <c r="AG4239" s="10"/>
      <c r="AH4239" s="10"/>
      <c r="AI4239" s="10"/>
      <c r="AJ4239" s="10"/>
      <c r="AK4239" s="10"/>
      <c r="AL4239" s="10"/>
      <c r="AM4239" s="10"/>
      <c r="AN4239" s="10"/>
      <c r="AO4239" s="10"/>
      <c r="AP4239" s="10"/>
      <c r="AQ4239" s="10"/>
      <c r="AR4239" s="10"/>
      <c r="AS4239" s="10"/>
      <c r="AT4239" s="10"/>
      <c r="AU4239" s="10"/>
      <c r="AV4239" s="10"/>
      <c r="AW4239" s="10"/>
      <c r="AX4239" s="10"/>
      <c r="AY4239" s="10"/>
      <c r="AZ4239" s="10"/>
      <c r="BC4239" s="10"/>
      <c r="BD4239" s="10"/>
      <c r="BE4239" s="10"/>
      <c r="BF4239" s="10"/>
      <c r="BG4239" s="10"/>
      <c r="BH4239" s="10"/>
      <c r="BI4239" s="10"/>
      <c r="BL4239" s="10"/>
      <c r="BM4239" s="10"/>
      <c r="BN4239" s="10"/>
      <c r="BO4239" s="10"/>
      <c r="BP4239" s="10"/>
      <c r="BQ4239" s="10"/>
      <c r="BR4239" s="10"/>
      <c r="BU4239" s="66"/>
    </row>
    <row r="4240" spans="22:73" s="6" customFormat="1" x14ac:dyDescent="0.3">
      <c r="V4240" s="21"/>
      <c r="W4240" s="22"/>
      <c r="X4240" s="22"/>
      <c r="Y4240" s="22"/>
      <c r="Z4240" s="22"/>
      <c r="AA4240" s="22"/>
      <c r="AB4240" s="10"/>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c r="AY4240" s="10"/>
      <c r="AZ4240" s="10"/>
      <c r="BC4240" s="10"/>
      <c r="BD4240" s="10"/>
      <c r="BE4240" s="10"/>
      <c r="BF4240" s="10"/>
      <c r="BG4240" s="10"/>
      <c r="BH4240" s="10"/>
      <c r="BI4240" s="10"/>
      <c r="BL4240" s="10"/>
      <c r="BM4240" s="10"/>
      <c r="BN4240" s="10"/>
      <c r="BO4240" s="10"/>
      <c r="BP4240" s="10"/>
      <c r="BQ4240" s="10"/>
      <c r="BR4240" s="10"/>
      <c r="BU4240" s="66"/>
    </row>
    <row r="4241" spans="22:73" s="6" customFormat="1" x14ac:dyDescent="0.3">
      <c r="V4241" s="21"/>
      <c r="W4241" s="22"/>
      <c r="X4241" s="22"/>
      <c r="Y4241" s="22"/>
      <c r="Z4241" s="22"/>
      <c r="AA4241" s="22"/>
      <c r="AB4241" s="10"/>
      <c r="AC4241" s="10"/>
      <c r="AD4241" s="10"/>
      <c r="AE4241" s="10"/>
      <c r="AF4241" s="10"/>
      <c r="AG4241" s="10"/>
      <c r="AH4241" s="10"/>
      <c r="AI4241" s="10"/>
      <c r="AJ4241" s="10"/>
      <c r="AK4241" s="10"/>
      <c r="AL4241" s="10"/>
      <c r="AM4241" s="10"/>
      <c r="AN4241" s="10"/>
      <c r="AO4241" s="10"/>
      <c r="AP4241" s="10"/>
      <c r="AQ4241" s="10"/>
      <c r="AR4241" s="10"/>
      <c r="AS4241" s="10"/>
      <c r="AT4241" s="10"/>
      <c r="AU4241" s="10"/>
      <c r="AV4241" s="10"/>
      <c r="AW4241" s="10"/>
      <c r="AX4241" s="10"/>
      <c r="AY4241" s="10"/>
      <c r="AZ4241" s="10"/>
      <c r="BC4241" s="10"/>
      <c r="BD4241" s="10"/>
      <c r="BE4241" s="10"/>
      <c r="BF4241" s="10"/>
      <c r="BG4241" s="10"/>
      <c r="BH4241" s="10"/>
      <c r="BI4241" s="10"/>
      <c r="BL4241" s="10"/>
      <c r="BM4241" s="10"/>
      <c r="BN4241" s="10"/>
      <c r="BO4241" s="10"/>
      <c r="BP4241" s="10"/>
      <c r="BQ4241" s="10"/>
      <c r="BR4241" s="10"/>
      <c r="BU4241" s="66"/>
    </row>
    <row r="4242" spans="22:73" s="6" customFormat="1" x14ac:dyDescent="0.3">
      <c r="V4242" s="21"/>
      <c r="W4242" s="22"/>
      <c r="X4242" s="22"/>
      <c r="Y4242" s="22"/>
      <c r="Z4242" s="22"/>
      <c r="AA4242" s="22"/>
      <c r="AB4242" s="10"/>
      <c r="AC4242" s="10"/>
      <c r="AD4242" s="10"/>
      <c r="AE4242" s="10"/>
      <c r="AF4242" s="10"/>
      <c r="AG4242" s="10"/>
      <c r="AH4242" s="10"/>
      <c r="AI4242" s="10"/>
      <c r="AJ4242" s="10"/>
      <c r="AK4242" s="10"/>
      <c r="AL4242" s="10"/>
      <c r="AM4242" s="10"/>
      <c r="AN4242" s="10"/>
      <c r="AO4242" s="10"/>
      <c r="AP4242" s="10"/>
      <c r="AQ4242" s="10"/>
      <c r="AR4242" s="10"/>
      <c r="AS4242" s="10"/>
      <c r="AT4242" s="10"/>
      <c r="AU4242" s="10"/>
      <c r="AV4242" s="10"/>
      <c r="AW4242" s="10"/>
      <c r="AX4242" s="10"/>
      <c r="AY4242" s="10"/>
      <c r="AZ4242" s="10"/>
      <c r="BC4242" s="10"/>
      <c r="BD4242" s="10"/>
      <c r="BE4242" s="10"/>
      <c r="BF4242" s="10"/>
      <c r="BG4242" s="10"/>
      <c r="BH4242" s="10"/>
      <c r="BI4242" s="10"/>
      <c r="BL4242" s="10"/>
      <c r="BM4242" s="10"/>
      <c r="BN4242" s="10"/>
      <c r="BO4242" s="10"/>
      <c r="BP4242" s="10"/>
      <c r="BQ4242" s="10"/>
      <c r="BR4242" s="10"/>
      <c r="BU4242" s="66"/>
    </row>
    <row r="4243" spans="22:73" s="6" customFormat="1" x14ac:dyDescent="0.3">
      <c r="V4243" s="21"/>
      <c r="W4243" s="22"/>
      <c r="X4243" s="22"/>
      <c r="Y4243" s="22"/>
      <c r="Z4243" s="22"/>
      <c r="AA4243" s="22"/>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AY4243" s="10"/>
      <c r="AZ4243" s="10"/>
      <c r="BC4243" s="10"/>
      <c r="BD4243" s="10"/>
      <c r="BE4243" s="10"/>
      <c r="BF4243" s="10"/>
      <c r="BG4243" s="10"/>
      <c r="BH4243" s="10"/>
      <c r="BI4243" s="10"/>
      <c r="BL4243" s="10"/>
      <c r="BM4243" s="10"/>
      <c r="BN4243" s="10"/>
      <c r="BO4243" s="10"/>
      <c r="BP4243" s="10"/>
      <c r="BQ4243" s="10"/>
      <c r="BR4243" s="10"/>
      <c r="BU4243" s="66"/>
    </row>
    <row r="4244" spans="22:73" s="6" customFormat="1" x14ac:dyDescent="0.3">
      <c r="V4244" s="21"/>
      <c r="W4244" s="22"/>
      <c r="X4244" s="22"/>
      <c r="Y4244" s="22"/>
      <c r="Z4244" s="22"/>
      <c r="AA4244" s="22"/>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AY4244" s="10"/>
      <c r="AZ4244" s="10"/>
      <c r="BC4244" s="10"/>
      <c r="BD4244" s="10"/>
      <c r="BE4244" s="10"/>
      <c r="BF4244" s="10"/>
      <c r="BG4244" s="10"/>
      <c r="BH4244" s="10"/>
      <c r="BI4244" s="10"/>
      <c r="BL4244" s="10"/>
      <c r="BM4244" s="10"/>
      <c r="BN4244" s="10"/>
      <c r="BO4244" s="10"/>
      <c r="BP4244" s="10"/>
      <c r="BQ4244" s="10"/>
      <c r="BR4244" s="10"/>
      <c r="BU4244" s="66"/>
    </row>
    <row r="4245" spans="22:73" s="6" customFormat="1" x14ac:dyDescent="0.3">
      <c r="V4245" s="21"/>
      <c r="W4245" s="22"/>
      <c r="X4245" s="22"/>
      <c r="Y4245" s="22"/>
      <c r="Z4245" s="22"/>
      <c r="AA4245" s="22"/>
      <c r="AB4245" s="10"/>
      <c r="AC4245" s="10"/>
      <c r="AD4245" s="10"/>
      <c r="AE4245" s="10"/>
      <c r="AF4245" s="10"/>
      <c r="AG4245" s="10"/>
      <c r="AH4245" s="10"/>
      <c r="AI4245" s="10"/>
      <c r="AJ4245" s="10"/>
      <c r="AK4245" s="10"/>
      <c r="AL4245" s="10"/>
      <c r="AM4245" s="10"/>
      <c r="AN4245" s="10"/>
      <c r="AO4245" s="10"/>
      <c r="AP4245" s="10"/>
      <c r="AQ4245" s="10"/>
      <c r="AR4245" s="10"/>
      <c r="AS4245" s="10"/>
      <c r="AT4245" s="10"/>
      <c r="AU4245" s="10"/>
      <c r="AV4245" s="10"/>
      <c r="AW4245" s="10"/>
      <c r="AX4245" s="10"/>
      <c r="AY4245" s="10"/>
      <c r="AZ4245" s="10"/>
      <c r="BC4245" s="10"/>
      <c r="BD4245" s="10"/>
      <c r="BE4245" s="10"/>
      <c r="BF4245" s="10"/>
      <c r="BG4245" s="10"/>
      <c r="BH4245" s="10"/>
      <c r="BI4245" s="10"/>
      <c r="BL4245" s="10"/>
      <c r="BM4245" s="10"/>
      <c r="BN4245" s="10"/>
      <c r="BO4245" s="10"/>
      <c r="BP4245" s="10"/>
      <c r="BQ4245" s="10"/>
      <c r="BR4245" s="10"/>
      <c r="BU4245" s="66"/>
    </row>
    <row r="4246" spans="22:73" s="6" customFormat="1" x14ac:dyDescent="0.3">
      <c r="V4246" s="21"/>
      <c r="W4246" s="22"/>
      <c r="X4246" s="22"/>
      <c r="Y4246" s="22"/>
      <c r="Z4246" s="22"/>
      <c r="AA4246" s="22"/>
      <c r="AB4246" s="10"/>
      <c r="AC4246" s="10"/>
      <c r="AD4246" s="10"/>
      <c r="AE4246" s="10"/>
      <c r="AF4246" s="10"/>
      <c r="AG4246" s="10"/>
      <c r="AH4246" s="10"/>
      <c r="AI4246" s="10"/>
      <c r="AJ4246" s="10"/>
      <c r="AK4246" s="10"/>
      <c r="AL4246" s="10"/>
      <c r="AM4246" s="10"/>
      <c r="AN4246" s="10"/>
      <c r="AO4246" s="10"/>
      <c r="AP4246" s="10"/>
      <c r="AQ4246" s="10"/>
      <c r="AR4246" s="10"/>
      <c r="AS4246" s="10"/>
      <c r="AT4246" s="10"/>
      <c r="AU4246" s="10"/>
      <c r="AV4246" s="10"/>
      <c r="AW4246" s="10"/>
      <c r="AX4246" s="10"/>
      <c r="AY4246" s="10"/>
      <c r="AZ4246" s="10"/>
      <c r="BC4246" s="10"/>
      <c r="BD4246" s="10"/>
      <c r="BE4246" s="10"/>
      <c r="BF4246" s="10"/>
      <c r="BG4246" s="10"/>
      <c r="BH4246" s="10"/>
      <c r="BI4246" s="10"/>
      <c r="BL4246" s="10"/>
      <c r="BM4246" s="10"/>
      <c r="BN4246" s="10"/>
      <c r="BO4246" s="10"/>
      <c r="BP4246" s="10"/>
      <c r="BQ4246" s="10"/>
      <c r="BR4246" s="10"/>
      <c r="BU4246" s="66"/>
    </row>
    <row r="4247" spans="22:73" s="6" customFormat="1" x14ac:dyDescent="0.3">
      <c r="V4247" s="21"/>
      <c r="W4247" s="22"/>
      <c r="X4247" s="22"/>
      <c r="Y4247" s="22"/>
      <c r="Z4247" s="22"/>
      <c r="AA4247" s="22"/>
      <c r="AB4247" s="10"/>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10"/>
      <c r="AY4247" s="10"/>
      <c r="AZ4247" s="10"/>
      <c r="BC4247" s="10"/>
      <c r="BD4247" s="10"/>
      <c r="BE4247" s="10"/>
      <c r="BF4247" s="10"/>
      <c r="BG4247" s="10"/>
      <c r="BH4247" s="10"/>
      <c r="BI4247" s="10"/>
      <c r="BL4247" s="10"/>
      <c r="BM4247" s="10"/>
      <c r="BN4247" s="10"/>
      <c r="BO4247" s="10"/>
      <c r="BP4247" s="10"/>
      <c r="BQ4247" s="10"/>
      <c r="BR4247" s="10"/>
      <c r="BU4247" s="66"/>
    </row>
    <row r="4248" spans="22:73" s="6" customFormat="1" x14ac:dyDescent="0.3">
      <c r="V4248" s="21"/>
      <c r="W4248" s="22"/>
      <c r="X4248" s="22"/>
      <c r="Y4248" s="22"/>
      <c r="Z4248" s="22"/>
      <c r="AA4248" s="22"/>
      <c r="AB4248" s="10"/>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c r="AY4248" s="10"/>
      <c r="AZ4248" s="10"/>
      <c r="BC4248" s="10"/>
      <c r="BD4248" s="10"/>
      <c r="BE4248" s="10"/>
      <c r="BF4248" s="10"/>
      <c r="BG4248" s="10"/>
      <c r="BH4248" s="10"/>
      <c r="BI4248" s="10"/>
      <c r="BL4248" s="10"/>
      <c r="BM4248" s="10"/>
      <c r="BN4248" s="10"/>
      <c r="BO4248" s="10"/>
      <c r="BP4248" s="10"/>
      <c r="BQ4248" s="10"/>
      <c r="BR4248" s="10"/>
      <c r="BU4248" s="66"/>
    </row>
    <row r="4249" spans="22:73" s="6" customFormat="1" x14ac:dyDescent="0.3">
      <c r="V4249" s="21"/>
      <c r="W4249" s="22"/>
      <c r="X4249" s="22"/>
      <c r="Y4249" s="22"/>
      <c r="Z4249" s="22"/>
      <c r="AA4249" s="22"/>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10"/>
      <c r="AY4249" s="10"/>
      <c r="AZ4249" s="10"/>
      <c r="BC4249" s="10"/>
      <c r="BD4249" s="10"/>
      <c r="BE4249" s="10"/>
      <c r="BF4249" s="10"/>
      <c r="BG4249" s="10"/>
      <c r="BH4249" s="10"/>
      <c r="BI4249" s="10"/>
      <c r="BL4249" s="10"/>
      <c r="BM4249" s="10"/>
      <c r="BN4249" s="10"/>
      <c r="BO4249" s="10"/>
      <c r="BP4249" s="10"/>
      <c r="BQ4249" s="10"/>
      <c r="BR4249" s="10"/>
      <c r="BU4249" s="66"/>
    </row>
    <row r="4250" spans="22:73" s="6" customFormat="1" x14ac:dyDescent="0.3">
      <c r="V4250" s="21"/>
      <c r="W4250" s="22"/>
      <c r="X4250" s="22"/>
      <c r="Y4250" s="22"/>
      <c r="Z4250" s="22"/>
      <c r="AA4250" s="22"/>
      <c r="AB4250" s="10"/>
      <c r="AC4250" s="10"/>
      <c r="AD4250" s="10"/>
      <c r="AE4250" s="10"/>
      <c r="AF4250" s="10"/>
      <c r="AG4250" s="10"/>
      <c r="AH4250" s="10"/>
      <c r="AI4250" s="10"/>
      <c r="AJ4250" s="10"/>
      <c r="AK4250" s="10"/>
      <c r="AL4250" s="10"/>
      <c r="AM4250" s="10"/>
      <c r="AN4250" s="10"/>
      <c r="AO4250" s="10"/>
      <c r="AP4250" s="10"/>
      <c r="AQ4250" s="10"/>
      <c r="AR4250" s="10"/>
      <c r="AS4250" s="10"/>
      <c r="AT4250" s="10"/>
      <c r="AU4250" s="10"/>
      <c r="AV4250" s="10"/>
      <c r="AW4250" s="10"/>
      <c r="AX4250" s="10"/>
      <c r="AY4250" s="10"/>
      <c r="AZ4250" s="10"/>
      <c r="BC4250" s="10"/>
      <c r="BD4250" s="10"/>
      <c r="BE4250" s="10"/>
      <c r="BF4250" s="10"/>
      <c r="BG4250" s="10"/>
      <c r="BH4250" s="10"/>
      <c r="BI4250" s="10"/>
      <c r="BL4250" s="10"/>
      <c r="BM4250" s="10"/>
      <c r="BN4250" s="10"/>
      <c r="BO4250" s="10"/>
      <c r="BP4250" s="10"/>
      <c r="BQ4250" s="10"/>
      <c r="BR4250" s="10"/>
      <c r="BU4250" s="66"/>
    </row>
    <row r="4251" spans="22:73" s="6" customFormat="1" x14ac:dyDescent="0.3">
      <c r="V4251" s="21"/>
      <c r="W4251" s="22"/>
      <c r="X4251" s="22"/>
      <c r="Y4251" s="22"/>
      <c r="Z4251" s="22"/>
      <c r="AA4251" s="22"/>
      <c r="AB4251" s="10"/>
      <c r="AC4251" s="10"/>
      <c r="AD4251" s="10"/>
      <c r="AE4251" s="10"/>
      <c r="AF4251" s="10"/>
      <c r="AG4251" s="10"/>
      <c r="AH4251" s="10"/>
      <c r="AI4251" s="10"/>
      <c r="AJ4251" s="10"/>
      <c r="AK4251" s="10"/>
      <c r="AL4251" s="10"/>
      <c r="AM4251" s="10"/>
      <c r="AN4251" s="10"/>
      <c r="AO4251" s="10"/>
      <c r="AP4251" s="10"/>
      <c r="AQ4251" s="10"/>
      <c r="AR4251" s="10"/>
      <c r="AS4251" s="10"/>
      <c r="AT4251" s="10"/>
      <c r="AU4251" s="10"/>
      <c r="AV4251" s="10"/>
      <c r="AW4251" s="10"/>
      <c r="AX4251" s="10"/>
      <c r="AY4251" s="10"/>
      <c r="AZ4251" s="10"/>
      <c r="BC4251" s="10"/>
      <c r="BD4251" s="10"/>
      <c r="BE4251" s="10"/>
      <c r="BF4251" s="10"/>
      <c r="BG4251" s="10"/>
      <c r="BH4251" s="10"/>
      <c r="BI4251" s="10"/>
      <c r="BL4251" s="10"/>
      <c r="BM4251" s="10"/>
      <c r="BN4251" s="10"/>
      <c r="BO4251" s="10"/>
      <c r="BP4251" s="10"/>
      <c r="BQ4251" s="10"/>
      <c r="BR4251" s="10"/>
      <c r="BU4251" s="66"/>
    </row>
    <row r="4252" spans="22:73" s="6" customFormat="1" x14ac:dyDescent="0.3">
      <c r="V4252" s="21"/>
      <c r="W4252" s="22"/>
      <c r="X4252" s="22"/>
      <c r="Y4252" s="22"/>
      <c r="Z4252" s="22"/>
      <c r="AA4252" s="22"/>
      <c r="AB4252" s="10"/>
      <c r="AC4252" s="10"/>
      <c r="AD4252" s="10"/>
      <c r="AE4252" s="10"/>
      <c r="AF4252" s="10"/>
      <c r="AG4252" s="10"/>
      <c r="AH4252" s="10"/>
      <c r="AI4252" s="10"/>
      <c r="AJ4252" s="10"/>
      <c r="AK4252" s="10"/>
      <c r="AL4252" s="10"/>
      <c r="AM4252" s="10"/>
      <c r="AN4252" s="10"/>
      <c r="AO4252" s="10"/>
      <c r="AP4252" s="10"/>
      <c r="AQ4252" s="10"/>
      <c r="AR4252" s="10"/>
      <c r="AS4252" s="10"/>
      <c r="AT4252" s="10"/>
      <c r="AU4252" s="10"/>
      <c r="AV4252" s="10"/>
      <c r="AW4252" s="10"/>
      <c r="AX4252" s="10"/>
      <c r="AY4252" s="10"/>
      <c r="AZ4252" s="10"/>
      <c r="BC4252" s="10"/>
      <c r="BD4252" s="10"/>
      <c r="BE4252" s="10"/>
      <c r="BF4252" s="10"/>
      <c r="BG4252" s="10"/>
      <c r="BH4252" s="10"/>
      <c r="BI4252" s="10"/>
      <c r="BL4252" s="10"/>
      <c r="BM4252" s="10"/>
      <c r="BN4252" s="10"/>
      <c r="BO4252" s="10"/>
      <c r="BP4252" s="10"/>
      <c r="BQ4252" s="10"/>
      <c r="BR4252" s="10"/>
      <c r="BU4252" s="66"/>
    </row>
    <row r="4253" spans="22:73" s="6" customFormat="1" x14ac:dyDescent="0.3">
      <c r="V4253" s="21"/>
      <c r="W4253" s="22"/>
      <c r="X4253" s="22"/>
      <c r="Y4253" s="22"/>
      <c r="Z4253" s="22"/>
      <c r="AA4253" s="22"/>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AY4253" s="10"/>
      <c r="AZ4253" s="10"/>
      <c r="BC4253" s="10"/>
      <c r="BD4253" s="10"/>
      <c r="BE4253" s="10"/>
      <c r="BF4253" s="10"/>
      <c r="BG4253" s="10"/>
      <c r="BH4253" s="10"/>
      <c r="BI4253" s="10"/>
      <c r="BL4253" s="10"/>
      <c r="BM4253" s="10"/>
      <c r="BN4253" s="10"/>
      <c r="BO4253" s="10"/>
      <c r="BP4253" s="10"/>
      <c r="BQ4253" s="10"/>
      <c r="BR4253" s="10"/>
      <c r="BU4253" s="66"/>
    </row>
    <row r="4254" spans="22:73" s="6" customFormat="1" x14ac:dyDescent="0.3">
      <c r="V4254" s="21"/>
      <c r="W4254" s="22"/>
      <c r="X4254" s="22"/>
      <c r="Y4254" s="22"/>
      <c r="Z4254" s="22"/>
      <c r="AA4254" s="22"/>
      <c r="AB4254" s="10"/>
      <c r="AC4254" s="10"/>
      <c r="AD4254" s="10"/>
      <c r="AE4254" s="10"/>
      <c r="AF4254" s="10"/>
      <c r="AG4254" s="10"/>
      <c r="AH4254" s="10"/>
      <c r="AI4254" s="10"/>
      <c r="AJ4254" s="10"/>
      <c r="AK4254" s="10"/>
      <c r="AL4254" s="10"/>
      <c r="AM4254" s="10"/>
      <c r="AN4254" s="10"/>
      <c r="AO4254" s="10"/>
      <c r="AP4254" s="10"/>
      <c r="AQ4254" s="10"/>
      <c r="AR4254" s="10"/>
      <c r="AS4254" s="10"/>
      <c r="AT4254" s="10"/>
      <c r="AU4254" s="10"/>
      <c r="AV4254" s="10"/>
      <c r="AW4254" s="10"/>
      <c r="AX4254" s="10"/>
      <c r="AY4254" s="10"/>
      <c r="AZ4254" s="10"/>
      <c r="BC4254" s="10"/>
      <c r="BD4254" s="10"/>
      <c r="BE4254" s="10"/>
      <c r="BF4254" s="10"/>
      <c r="BG4254" s="10"/>
      <c r="BH4254" s="10"/>
      <c r="BI4254" s="10"/>
      <c r="BL4254" s="10"/>
      <c r="BM4254" s="10"/>
      <c r="BN4254" s="10"/>
      <c r="BO4254" s="10"/>
      <c r="BP4254" s="10"/>
      <c r="BQ4254" s="10"/>
      <c r="BR4254" s="10"/>
      <c r="BU4254" s="66"/>
    </row>
    <row r="4255" spans="22:73" s="6" customFormat="1" x14ac:dyDescent="0.3">
      <c r="V4255" s="21"/>
      <c r="W4255" s="22"/>
      <c r="X4255" s="22"/>
      <c r="Y4255" s="22"/>
      <c r="Z4255" s="22"/>
      <c r="AA4255" s="22"/>
      <c r="AB4255" s="10"/>
      <c r="AC4255" s="10"/>
      <c r="AD4255" s="10"/>
      <c r="AE4255" s="10"/>
      <c r="AF4255" s="10"/>
      <c r="AG4255" s="10"/>
      <c r="AH4255" s="10"/>
      <c r="AI4255" s="10"/>
      <c r="AJ4255" s="10"/>
      <c r="AK4255" s="10"/>
      <c r="AL4255" s="10"/>
      <c r="AM4255" s="10"/>
      <c r="AN4255" s="10"/>
      <c r="AO4255" s="10"/>
      <c r="AP4255" s="10"/>
      <c r="AQ4255" s="10"/>
      <c r="AR4255" s="10"/>
      <c r="AS4255" s="10"/>
      <c r="AT4255" s="10"/>
      <c r="AU4255" s="10"/>
      <c r="AV4255" s="10"/>
      <c r="AW4255" s="10"/>
      <c r="AX4255" s="10"/>
      <c r="AY4255" s="10"/>
      <c r="AZ4255" s="10"/>
      <c r="BC4255" s="10"/>
      <c r="BD4255" s="10"/>
      <c r="BE4255" s="10"/>
      <c r="BF4255" s="10"/>
      <c r="BG4255" s="10"/>
      <c r="BH4255" s="10"/>
      <c r="BI4255" s="10"/>
      <c r="BL4255" s="10"/>
      <c r="BM4255" s="10"/>
      <c r="BN4255" s="10"/>
      <c r="BO4255" s="10"/>
      <c r="BP4255" s="10"/>
      <c r="BQ4255" s="10"/>
      <c r="BR4255" s="10"/>
      <c r="BU4255" s="66"/>
    </row>
    <row r="4256" spans="22:73" s="6" customFormat="1" x14ac:dyDescent="0.3">
      <c r="V4256" s="21"/>
      <c r="W4256" s="22"/>
      <c r="X4256" s="22"/>
      <c r="Y4256" s="22"/>
      <c r="Z4256" s="22"/>
      <c r="AA4256" s="22"/>
      <c r="AB4256" s="10"/>
      <c r="AC4256" s="10"/>
      <c r="AD4256" s="10"/>
      <c r="AE4256" s="10"/>
      <c r="AF4256" s="10"/>
      <c r="AG4256" s="10"/>
      <c r="AH4256" s="10"/>
      <c r="AI4256" s="10"/>
      <c r="AJ4256" s="10"/>
      <c r="AK4256" s="10"/>
      <c r="AL4256" s="10"/>
      <c r="AM4256" s="10"/>
      <c r="AN4256" s="10"/>
      <c r="AO4256" s="10"/>
      <c r="AP4256" s="10"/>
      <c r="AQ4256" s="10"/>
      <c r="AR4256" s="10"/>
      <c r="AS4256" s="10"/>
      <c r="AT4256" s="10"/>
      <c r="AU4256" s="10"/>
      <c r="AV4256" s="10"/>
      <c r="AW4256" s="10"/>
      <c r="AX4256" s="10"/>
      <c r="AY4256" s="10"/>
      <c r="AZ4256" s="10"/>
      <c r="BC4256" s="10"/>
      <c r="BD4256" s="10"/>
      <c r="BE4256" s="10"/>
      <c r="BF4256" s="10"/>
      <c r="BG4256" s="10"/>
      <c r="BH4256" s="10"/>
      <c r="BI4256" s="10"/>
      <c r="BL4256" s="10"/>
      <c r="BM4256" s="10"/>
      <c r="BN4256" s="10"/>
      <c r="BO4256" s="10"/>
      <c r="BP4256" s="10"/>
      <c r="BQ4256" s="10"/>
      <c r="BR4256" s="10"/>
      <c r="BU4256" s="66"/>
    </row>
    <row r="4257" spans="22:73" s="6" customFormat="1" x14ac:dyDescent="0.3">
      <c r="V4257" s="21"/>
      <c r="W4257" s="22"/>
      <c r="X4257" s="22"/>
      <c r="Y4257" s="22"/>
      <c r="Z4257" s="22"/>
      <c r="AA4257" s="22"/>
      <c r="AB4257" s="10"/>
      <c r="AC4257" s="10"/>
      <c r="AD4257" s="10"/>
      <c r="AE4257" s="10"/>
      <c r="AF4257" s="10"/>
      <c r="AG4257" s="10"/>
      <c r="AH4257" s="10"/>
      <c r="AI4257" s="10"/>
      <c r="AJ4257" s="10"/>
      <c r="AK4257" s="10"/>
      <c r="AL4257" s="10"/>
      <c r="AM4257" s="10"/>
      <c r="AN4257" s="10"/>
      <c r="AO4257" s="10"/>
      <c r="AP4257" s="10"/>
      <c r="AQ4257" s="10"/>
      <c r="AR4257" s="10"/>
      <c r="AS4257" s="10"/>
      <c r="AT4257" s="10"/>
      <c r="AU4257" s="10"/>
      <c r="AV4257" s="10"/>
      <c r="AW4257" s="10"/>
      <c r="AX4257" s="10"/>
      <c r="AY4257" s="10"/>
      <c r="AZ4257" s="10"/>
      <c r="BC4257" s="10"/>
      <c r="BD4257" s="10"/>
      <c r="BE4257" s="10"/>
      <c r="BF4257" s="10"/>
      <c r="BG4257" s="10"/>
      <c r="BH4257" s="10"/>
      <c r="BI4257" s="10"/>
      <c r="BL4257" s="10"/>
      <c r="BM4257" s="10"/>
      <c r="BN4257" s="10"/>
      <c r="BO4257" s="10"/>
      <c r="BP4257" s="10"/>
      <c r="BQ4257" s="10"/>
      <c r="BR4257" s="10"/>
      <c r="BU4257" s="66"/>
    </row>
    <row r="4258" spans="22:73" s="6" customFormat="1" x14ac:dyDescent="0.3">
      <c r="V4258" s="21"/>
      <c r="W4258" s="22"/>
      <c r="X4258" s="22"/>
      <c r="Y4258" s="22"/>
      <c r="Z4258" s="22"/>
      <c r="AA4258" s="22"/>
      <c r="AB4258" s="10"/>
      <c r="AC4258" s="10"/>
      <c r="AD4258" s="10"/>
      <c r="AE4258" s="10"/>
      <c r="AF4258" s="10"/>
      <c r="AG4258" s="10"/>
      <c r="AH4258" s="10"/>
      <c r="AI4258" s="10"/>
      <c r="AJ4258" s="10"/>
      <c r="AK4258" s="10"/>
      <c r="AL4258" s="10"/>
      <c r="AM4258" s="10"/>
      <c r="AN4258" s="10"/>
      <c r="AO4258" s="10"/>
      <c r="AP4258" s="10"/>
      <c r="AQ4258" s="10"/>
      <c r="AR4258" s="10"/>
      <c r="AS4258" s="10"/>
      <c r="AT4258" s="10"/>
      <c r="AU4258" s="10"/>
      <c r="AV4258" s="10"/>
      <c r="AW4258" s="10"/>
      <c r="AX4258" s="10"/>
      <c r="AY4258" s="10"/>
      <c r="AZ4258" s="10"/>
      <c r="BC4258" s="10"/>
      <c r="BD4258" s="10"/>
      <c r="BE4258" s="10"/>
      <c r="BF4258" s="10"/>
      <c r="BG4258" s="10"/>
      <c r="BH4258" s="10"/>
      <c r="BI4258" s="10"/>
      <c r="BL4258" s="10"/>
      <c r="BM4258" s="10"/>
      <c r="BN4258" s="10"/>
      <c r="BO4258" s="10"/>
      <c r="BP4258" s="10"/>
      <c r="BQ4258" s="10"/>
      <c r="BR4258" s="10"/>
      <c r="BU4258" s="66"/>
    </row>
    <row r="4259" spans="22:73" s="6" customFormat="1" x14ac:dyDescent="0.3">
      <c r="V4259" s="21"/>
      <c r="W4259" s="22"/>
      <c r="X4259" s="22"/>
      <c r="Y4259" s="22"/>
      <c r="Z4259" s="22"/>
      <c r="AA4259" s="22"/>
      <c r="AB4259" s="10"/>
      <c r="AC4259" s="10"/>
      <c r="AD4259" s="10"/>
      <c r="AE4259" s="10"/>
      <c r="AF4259" s="10"/>
      <c r="AG4259" s="10"/>
      <c r="AH4259" s="10"/>
      <c r="AI4259" s="10"/>
      <c r="AJ4259" s="10"/>
      <c r="AK4259" s="10"/>
      <c r="AL4259" s="10"/>
      <c r="AM4259" s="10"/>
      <c r="AN4259" s="10"/>
      <c r="AO4259" s="10"/>
      <c r="AP4259" s="10"/>
      <c r="AQ4259" s="10"/>
      <c r="AR4259" s="10"/>
      <c r="AS4259" s="10"/>
      <c r="AT4259" s="10"/>
      <c r="AU4259" s="10"/>
      <c r="AV4259" s="10"/>
      <c r="AW4259" s="10"/>
      <c r="AX4259" s="10"/>
      <c r="AY4259" s="10"/>
      <c r="AZ4259" s="10"/>
      <c r="BC4259" s="10"/>
      <c r="BD4259" s="10"/>
      <c r="BE4259" s="10"/>
      <c r="BF4259" s="10"/>
      <c r="BG4259" s="10"/>
      <c r="BH4259" s="10"/>
      <c r="BI4259" s="10"/>
      <c r="BL4259" s="10"/>
      <c r="BM4259" s="10"/>
      <c r="BN4259" s="10"/>
      <c r="BO4259" s="10"/>
      <c r="BP4259" s="10"/>
      <c r="BQ4259" s="10"/>
      <c r="BR4259" s="10"/>
      <c r="BU4259" s="66"/>
    </row>
    <row r="4260" spans="22:73" s="6" customFormat="1" x14ac:dyDescent="0.3">
      <c r="V4260" s="21"/>
      <c r="W4260" s="22"/>
      <c r="X4260" s="22"/>
      <c r="Y4260" s="22"/>
      <c r="Z4260" s="22"/>
      <c r="AA4260" s="22"/>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c r="AY4260" s="10"/>
      <c r="AZ4260" s="10"/>
      <c r="BC4260" s="10"/>
      <c r="BD4260" s="10"/>
      <c r="BE4260" s="10"/>
      <c r="BF4260" s="10"/>
      <c r="BG4260" s="10"/>
      <c r="BH4260" s="10"/>
      <c r="BI4260" s="10"/>
      <c r="BL4260" s="10"/>
      <c r="BM4260" s="10"/>
      <c r="BN4260" s="10"/>
      <c r="BO4260" s="10"/>
      <c r="BP4260" s="10"/>
      <c r="BQ4260" s="10"/>
      <c r="BR4260" s="10"/>
      <c r="BU4260" s="66"/>
    </row>
    <row r="4261" spans="22:73" s="6" customFormat="1" x14ac:dyDescent="0.3">
      <c r="V4261" s="21"/>
      <c r="W4261" s="22"/>
      <c r="X4261" s="22"/>
      <c r="Y4261" s="22"/>
      <c r="Z4261" s="22"/>
      <c r="AA4261" s="22"/>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AY4261" s="10"/>
      <c r="AZ4261" s="10"/>
      <c r="BC4261" s="10"/>
      <c r="BD4261" s="10"/>
      <c r="BE4261" s="10"/>
      <c r="BF4261" s="10"/>
      <c r="BG4261" s="10"/>
      <c r="BH4261" s="10"/>
      <c r="BI4261" s="10"/>
      <c r="BL4261" s="10"/>
      <c r="BM4261" s="10"/>
      <c r="BN4261" s="10"/>
      <c r="BO4261" s="10"/>
      <c r="BP4261" s="10"/>
      <c r="BQ4261" s="10"/>
      <c r="BR4261" s="10"/>
      <c r="BU4261" s="66"/>
    </row>
    <row r="4262" spans="22:73" s="6" customFormat="1" x14ac:dyDescent="0.3">
      <c r="V4262" s="21"/>
      <c r="W4262" s="22"/>
      <c r="X4262" s="22"/>
      <c r="Y4262" s="22"/>
      <c r="Z4262" s="22"/>
      <c r="AA4262" s="22"/>
      <c r="AB4262" s="10"/>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AY4262" s="10"/>
      <c r="AZ4262" s="10"/>
      <c r="BC4262" s="10"/>
      <c r="BD4262" s="10"/>
      <c r="BE4262" s="10"/>
      <c r="BF4262" s="10"/>
      <c r="BG4262" s="10"/>
      <c r="BH4262" s="10"/>
      <c r="BI4262" s="10"/>
      <c r="BL4262" s="10"/>
      <c r="BM4262" s="10"/>
      <c r="BN4262" s="10"/>
      <c r="BO4262" s="10"/>
      <c r="BP4262" s="10"/>
      <c r="BQ4262" s="10"/>
      <c r="BR4262" s="10"/>
      <c r="BU4262" s="66"/>
    </row>
    <row r="4263" spans="22:73" s="6" customFormat="1" x14ac:dyDescent="0.3">
      <c r="V4263" s="21"/>
      <c r="W4263" s="22"/>
      <c r="X4263" s="22"/>
      <c r="Y4263" s="22"/>
      <c r="Z4263" s="22"/>
      <c r="AA4263" s="22"/>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c r="AY4263" s="10"/>
      <c r="AZ4263" s="10"/>
      <c r="BC4263" s="10"/>
      <c r="BD4263" s="10"/>
      <c r="BE4263" s="10"/>
      <c r="BF4263" s="10"/>
      <c r="BG4263" s="10"/>
      <c r="BH4263" s="10"/>
      <c r="BI4263" s="10"/>
      <c r="BL4263" s="10"/>
      <c r="BM4263" s="10"/>
      <c r="BN4263" s="10"/>
      <c r="BO4263" s="10"/>
      <c r="BP4263" s="10"/>
      <c r="BQ4263" s="10"/>
      <c r="BR4263" s="10"/>
      <c r="BU4263" s="66"/>
    </row>
    <row r="4264" spans="22:73" s="6" customFormat="1" x14ac:dyDescent="0.3">
      <c r="V4264" s="21"/>
      <c r="W4264" s="22"/>
      <c r="X4264" s="22"/>
      <c r="Y4264" s="22"/>
      <c r="Z4264" s="22"/>
      <c r="AA4264" s="22"/>
      <c r="AB4264" s="10"/>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10"/>
      <c r="AY4264" s="10"/>
      <c r="AZ4264" s="10"/>
      <c r="BC4264" s="10"/>
      <c r="BD4264" s="10"/>
      <c r="BE4264" s="10"/>
      <c r="BF4264" s="10"/>
      <c r="BG4264" s="10"/>
      <c r="BH4264" s="10"/>
      <c r="BI4264" s="10"/>
      <c r="BL4264" s="10"/>
      <c r="BM4264" s="10"/>
      <c r="BN4264" s="10"/>
      <c r="BO4264" s="10"/>
      <c r="BP4264" s="10"/>
      <c r="BQ4264" s="10"/>
      <c r="BR4264" s="10"/>
      <c r="BU4264" s="66"/>
    </row>
    <row r="4265" spans="22:73" s="6" customFormat="1" x14ac:dyDescent="0.3">
      <c r="V4265" s="21"/>
      <c r="W4265" s="22"/>
      <c r="X4265" s="22"/>
      <c r="Y4265" s="22"/>
      <c r="Z4265" s="22"/>
      <c r="AA4265" s="22"/>
      <c r="AB4265" s="10"/>
      <c r="AC4265" s="10"/>
      <c r="AD4265" s="10"/>
      <c r="AE4265" s="10"/>
      <c r="AF4265" s="10"/>
      <c r="AG4265" s="10"/>
      <c r="AH4265" s="10"/>
      <c r="AI4265" s="10"/>
      <c r="AJ4265" s="10"/>
      <c r="AK4265" s="10"/>
      <c r="AL4265" s="10"/>
      <c r="AM4265" s="10"/>
      <c r="AN4265" s="10"/>
      <c r="AO4265" s="10"/>
      <c r="AP4265" s="10"/>
      <c r="AQ4265" s="10"/>
      <c r="AR4265" s="10"/>
      <c r="AS4265" s="10"/>
      <c r="AT4265" s="10"/>
      <c r="AU4265" s="10"/>
      <c r="AV4265" s="10"/>
      <c r="AW4265" s="10"/>
      <c r="AX4265" s="10"/>
      <c r="AY4265" s="10"/>
      <c r="AZ4265" s="10"/>
      <c r="BC4265" s="10"/>
      <c r="BD4265" s="10"/>
      <c r="BE4265" s="10"/>
      <c r="BF4265" s="10"/>
      <c r="BG4265" s="10"/>
      <c r="BH4265" s="10"/>
      <c r="BI4265" s="10"/>
      <c r="BL4265" s="10"/>
      <c r="BM4265" s="10"/>
      <c r="BN4265" s="10"/>
      <c r="BO4265" s="10"/>
      <c r="BP4265" s="10"/>
      <c r="BQ4265" s="10"/>
      <c r="BR4265" s="10"/>
      <c r="BU4265" s="66"/>
    </row>
    <row r="4266" spans="22:73" s="6" customFormat="1" x14ac:dyDescent="0.3">
      <c r="V4266" s="21"/>
      <c r="W4266" s="22"/>
      <c r="X4266" s="22"/>
      <c r="Y4266" s="22"/>
      <c r="Z4266" s="22"/>
      <c r="AA4266" s="22"/>
      <c r="AB4266" s="10"/>
      <c r="AC4266" s="10"/>
      <c r="AD4266" s="10"/>
      <c r="AE4266" s="10"/>
      <c r="AF4266" s="10"/>
      <c r="AG4266" s="10"/>
      <c r="AH4266" s="10"/>
      <c r="AI4266" s="10"/>
      <c r="AJ4266" s="10"/>
      <c r="AK4266" s="10"/>
      <c r="AL4266" s="10"/>
      <c r="AM4266" s="10"/>
      <c r="AN4266" s="10"/>
      <c r="AO4266" s="10"/>
      <c r="AP4266" s="10"/>
      <c r="AQ4266" s="10"/>
      <c r="AR4266" s="10"/>
      <c r="AS4266" s="10"/>
      <c r="AT4266" s="10"/>
      <c r="AU4266" s="10"/>
      <c r="AV4266" s="10"/>
      <c r="AW4266" s="10"/>
      <c r="AX4266" s="10"/>
      <c r="AY4266" s="10"/>
      <c r="AZ4266" s="10"/>
      <c r="BC4266" s="10"/>
      <c r="BD4266" s="10"/>
      <c r="BE4266" s="10"/>
      <c r="BF4266" s="10"/>
      <c r="BG4266" s="10"/>
      <c r="BH4266" s="10"/>
      <c r="BI4266" s="10"/>
      <c r="BL4266" s="10"/>
      <c r="BM4266" s="10"/>
      <c r="BN4266" s="10"/>
      <c r="BO4266" s="10"/>
      <c r="BP4266" s="10"/>
      <c r="BQ4266" s="10"/>
      <c r="BR4266" s="10"/>
      <c r="BU4266" s="66"/>
    </row>
    <row r="4267" spans="22:73" s="6" customFormat="1" x14ac:dyDescent="0.3">
      <c r="V4267" s="21"/>
      <c r="W4267" s="22"/>
      <c r="X4267" s="22"/>
      <c r="Y4267" s="22"/>
      <c r="Z4267" s="22"/>
      <c r="AA4267" s="22"/>
      <c r="AB4267" s="10"/>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10"/>
      <c r="AY4267" s="10"/>
      <c r="AZ4267" s="10"/>
      <c r="BC4267" s="10"/>
      <c r="BD4267" s="10"/>
      <c r="BE4267" s="10"/>
      <c r="BF4267" s="10"/>
      <c r="BG4267" s="10"/>
      <c r="BH4267" s="10"/>
      <c r="BI4267" s="10"/>
      <c r="BL4267" s="10"/>
      <c r="BM4267" s="10"/>
      <c r="BN4267" s="10"/>
      <c r="BO4267" s="10"/>
      <c r="BP4267" s="10"/>
      <c r="BQ4267" s="10"/>
      <c r="BR4267" s="10"/>
      <c r="BU4267" s="66"/>
    </row>
    <row r="4268" spans="22:73" s="6" customFormat="1" x14ac:dyDescent="0.3">
      <c r="V4268" s="21"/>
      <c r="W4268" s="22"/>
      <c r="X4268" s="22"/>
      <c r="Y4268" s="22"/>
      <c r="Z4268" s="22"/>
      <c r="AA4268" s="22"/>
      <c r="AB4268" s="10"/>
      <c r="AC4268" s="10"/>
      <c r="AD4268" s="10"/>
      <c r="AE4268" s="10"/>
      <c r="AF4268" s="10"/>
      <c r="AG4268" s="10"/>
      <c r="AH4268" s="10"/>
      <c r="AI4268" s="10"/>
      <c r="AJ4268" s="10"/>
      <c r="AK4268" s="10"/>
      <c r="AL4268" s="10"/>
      <c r="AM4268" s="10"/>
      <c r="AN4268" s="10"/>
      <c r="AO4268" s="10"/>
      <c r="AP4268" s="10"/>
      <c r="AQ4268" s="10"/>
      <c r="AR4268" s="10"/>
      <c r="AS4268" s="10"/>
      <c r="AT4268" s="10"/>
      <c r="AU4268" s="10"/>
      <c r="AV4268" s="10"/>
      <c r="AW4268" s="10"/>
      <c r="AX4268" s="10"/>
      <c r="AY4268" s="10"/>
      <c r="AZ4268" s="10"/>
      <c r="BC4268" s="10"/>
      <c r="BD4268" s="10"/>
      <c r="BE4268" s="10"/>
      <c r="BF4268" s="10"/>
      <c r="BG4268" s="10"/>
      <c r="BH4268" s="10"/>
      <c r="BI4268" s="10"/>
      <c r="BL4268" s="10"/>
      <c r="BM4268" s="10"/>
      <c r="BN4268" s="10"/>
      <c r="BO4268" s="10"/>
      <c r="BP4268" s="10"/>
      <c r="BQ4268" s="10"/>
      <c r="BR4268" s="10"/>
      <c r="BU4268" s="66"/>
    </row>
    <row r="4269" spans="22:73" s="6" customFormat="1" x14ac:dyDescent="0.3">
      <c r="V4269" s="21"/>
      <c r="W4269" s="22"/>
      <c r="X4269" s="22"/>
      <c r="Y4269" s="22"/>
      <c r="Z4269" s="22"/>
      <c r="AA4269" s="22"/>
      <c r="AB4269" s="10"/>
      <c r="AC4269" s="10"/>
      <c r="AD4269" s="10"/>
      <c r="AE4269" s="10"/>
      <c r="AF4269" s="10"/>
      <c r="AG4269" s="10"/>
      <c r="AH4269" s="10"/>
      <c r="AI4269" s="10"/>
      <c r="AJ4269" s="10"/>
      <c r="AK4269" s="10"/>
      <c r="AL4269" s="10"/>
      <c r="AM4269" s="10"/>
      <c r="AN4269" s="10"/>
      <c r="AO4269" s="10"/>
      <c r="AP4269" s="10"/>
      <c r="AQ4269" s="10"/>
      <c r="AR4269" s="10"/>
      <c r="AS4269" s="10"/>
      <c r="AT4269" s="10"/>
      <c r="AU4269" s="10"/>
      <c r="AV4269" s="10"/>
      <c r="AW4269" s="10"/>
      <c r="AX4269" s="10"/>
      <c r="AY4269" s="10"/>
      <c r="AZ4269" s="10"/>
      <c r="BC4269" s="10"/>
      <c r="BD4269" s="10"/>
      <c r="BE4269" s="10"/>
      <c r="BF4269" s="10"/>
      <c r="BG4269" s="10"/>
      <c r="BH4269" s="10"/>
      <c r="BI4269" s="10"/>
      <c r="BL4269" s="10"/>
      <c r="BM4269" s="10"/>
      <c r="BN4269" s="10"/>
      <c r="BO4269" s="10"/>
      <c r="BP4269" s="10"/>
      <c r="BQ4269" s="10"/>
      <c r="BR4269" s="10"/>
      <c r="BU4269" s="66"/>
    </row>
    <row r="4270" spans="22:73" s="6" customFormat="1" x14ac:dyDescent="0.3">
      <c r="V4270" s="21"/>
      <c r="W4270" s="22"/>
      <c r="X4270" s="22"/>
      <c r="Y4270" s="22"/>
      <c r="Z4270" s="22"/>
      <c r="AA4270" s="22"/>
      <c r="AB4270" s="10"/>
      <c r="AC4270" s="10"/>
      <c r="AD4270" s="10"/>
      <c r="AE4270" s="10"/>
      <c r="AF4270" s="10"/>
      <c r="AG4270" s="10"/>
      <c r="AH4270" s="10"/>
      <c r="AI4270" s="10"/>
      <c r="AJ4270" s="10"/>
      <c r="AK4270" s="10"/>
      <c r="AL4270" s="10"/>
      <c r="AM4270" s="10"/>
      <c r="AN4270" s="10"/>
      <c r="AO4270" s="10"/>
      <c r="AP4270" s="10"/>
      <c r="AQ4270" s="10"/>
      <c r="AR4270" s="10"/>
      <c r="AS4270" s="10"/>
      <c r="AT4270" s="10"/>
      <c r="AU4270" s="10"/>
      <c r="AV4270" s="10"/>
      <c r="AW4270" s="10"/>
      <c r="AX4270" s="10"/>
      <c r="AY4270" s="10"/>
      <c r="AZ4270" s="10"/>
      <c r="BC4270" s="10"/>
      <c r="BD4270" s="10"/>
      <c r="BE4270" s="10"/>
      <c r="BF4270" s="10"/>
      <c r="BG4270" s="10"/>
      <c r="BH4270" s="10"/>
      <c r="BI4270" s="10"/>
      <c r="BL4270" s="10"/>
      <c r="BM4270" s="10"/>
      <c r="BN4270" s="10"/>
      <c r="BO4270" s="10"/>
      <c r="BP4270" s="10"/>
      <c r="BQ4270" s="10"/>
      <c r="BR4270" s="10"/>
      <c r="BU4270" s="66"/>
    </row>
    <row r="4271" spans="22:73" s="6" customFormat="1" x14ac:dyDescent="0.3">
      <c r="V4271" s="21"/>
      <c r="W4271" s="22"/>
      <c r="X4271" s="22"/>
      <c r="Y4271" s="22"/>
      <c r="Z4271" s="22"/>
      <c r="AA4271" s="22"/>
      <c r="AB4271" s="10"/>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AY4271" s="10"/>
      <c r="AZ4271" s="10"/>
      <c r="BC4271" s="10"/>
      <c r="BD4271" s="10"/>
      <c r="BE4271" s="10"/>
      <c r="BF4271" s="10"/>
      <c r="BG4271" s="10"/>
      <c r="BH4271" s="10"/>
      <c r="BI4271" s="10"/>
      <c r="BL4271" s="10"/>
      <c r="BM4271" s="10"/>
      <c r="BN4271" s="10"/>
      <c r="BO4271" s="10"/>
      <c r="BP4271" s="10"/>
      <c r="BQ4271" s="10"/>
      <c r="BR4271" s="10"/>
      <c r="BU4271" s="66"/>
    </row>
    <row r="4272" spans="22:73" s="6" customFormat="1" x14ac:dyDescent="0.3">
      <c r="V4272" s="21"/>
      <c r="W4272" s="22"/>
      <c r="X4272" s="22"/>
      <c r="Y4272" s="22"/>
      <c r="Z4272" s="22"/>
      <c r="AA4272" s="22"/>
      <c r="AB4272" s="10"/>
      <c r="AC4272" s="10"/>
      <c r="AD4272" s="10"/>
      <c r="AE4272" s="10"/>
      <c r="AF4272" s="10"/>
      <c r="AG4272" s="10"/>
      <c r="AH4272" s="10"/>
      <c r="AI4272" s="10"/>
      <c r="AJ4272" s="10"/>
      <c r="AK4272" s="10"/>
      <c r="AL4272" s="10"/>
      <c r="AM4272" s="10"/>
      <c r="AN4272" s="10"/>
      <c r="AO4272" s="10"/>
      <c r="AP4272" s="10"/>
      <c r="AQ4272" s="10"/>
      <c r="AR4272" s="10"/>
      <c r="AS4272" s="10"/>
      <c r="AT4272" s="10"/>
      <c r="AU4272" s="10"/>
      <c r="AV4272" s="10"/>
      <c r="AW4272" s="10"/>
      <c r="AX4272" s="10"/>
      <c r="AY4272" s="10"/>
      <c r="AZ4272" s="10"/>
      <c r="BC4272" s="10"/>
      <c r="BD4272" s="10"/>
      <c r="BE4272" s="10"/>
      <c r="BF4272" s="10"/>
      <c r="BG4272" s="10"/>
      <c r="BH4272" s="10"/>
      <c r="BI4272" s="10"/>
      <c r="BL4272" s="10"/>
      <c r="BM4272" s="10"/>
      <c r="BN4272" s="10"/>
      <c r="BO4272" s="10"/>
      <c r="BP4272" s="10"/>
      <c r="BQ4272" s="10"/>
      <c r="BR4272" s="10"/>
      <c r="BU4272" s="66"/>
    </row>
    <row r="4273" spans="22:73" s="6" customFormat="1" x14ac:dyDescent="0.3">
      <c r="V4273" s="21"/>
      <c r="W4273" s="22"/>
      <c r="X4273" s="22"/>
      <c r="Y4273" s="22"/>
      <c r="Z4273" s="22"/>
      <c r="AA4273" s="22"/>
      <c r="AB4273" s="10"/>
      <c r="AC4273" s="10"/>
      <c r="AD4273" s="10"/>
      <c r="AE4273" s="10"/>
      <c r="AF4273" s="10"/>
      <c r="AG4273" s="10"/>
      <c r="AH4273" s="10"/>
      <c r="AI4273" s="10"/>
      <c r="AJ4273" s="10"/>
      <c r="AK4273" s="10"/>
      <c r="AL4273" s="10"/>
      <c r="AM4273" s="10"/>
      <c r="AN4273" s="10"/>
      <c r="AO4273" s="10"/>
      <c r="AP4273" s="10"/>
      <c r="AQ4273" s="10"/>
      <c r="AR4273" s="10"/>
      <c r="AS4273" s="10"/>
      <c r="AT4273" s="10"/>
      <c r="AU4273" s="10"/>
      <c r="AV4273" s="10"/>
      <c r="AW4273" s="10"/>
      <c r="AX4273" s="10"/>
      <c r="AY4273" s="10"/>
      <c r="AZ4273" s="10"/>
      <c r="BC4273" s="10"/>
      <c r="BD4273" s="10"/>
      <c r="BE4273" s="10"/>
      <c r="BF4273" s="10"/>
      <c r="BG4273" s="10"/>
      <c r="BH4273" s="10"/>
      <c r="BI4273" s="10"/>
      <c r="BL4273" s="10"/>
      <c r="BM4273" s="10"/>
      <c r="BN4273" s="10"/>
      <c r="BO4273" s="10"/>
      <c r="BP4273" s="10"/>
      <c r="BQ4273" s="10"/>
      <c r="BR4273" s="10"/>
      <c r="BU4273" s="66"/>
    </row>
    <row r="4274" spans="22:73" s="6" customFormat="1" x14ac:dyDescent="0.3">
      <c r="V4274" s="21"/>
      <c r="W4274" s="22"/>
      <c r="X4274" s="22"/>
      <c r="Y4274" s="22"/>
      <c r="Z4274" s="22"/>
      <c r="AA4274" s="22"/>
      <c r="AB4274" s="10"/>
      <c r="AC4274" s="10"/>
      <c r="AD4274" s="10"/>
      <c r="AE4274" s="10"/>
      <c r="AF4274" s="10"/>
      <c r="AG4274" s="10"/>
      <c r="AH4274" s="10"/>
      <c r="AI4274" s="10"/>
      <c r="AJ4274" s="10"/>
      <c r="AK4274" s="10"/>
      <c r="AL4274" s="10"/>
      <c r="AM4274" s="10"/>
      <c r="AN4274" s="10"/>
      <c r="AO4274" s="10"/>
      <c r="AP4274" s="10"/>
      <c r="AQ4274" s="10"/>
      <c r="AR4274" s="10"/>
      <c r="AS4274" s="10"/>
      <c r="AT4274" s="10"/>
      <c r="AU4274" s="10"/>
      <c r="AV4274" s="10"/>
      <c r="AW4274" s="10"/>
      <c r="AX4274" s="10"/>
      <c r="AY4274" s="10"/>
      <c r="AZ4274" s="10"/>
      <c r="BC4274" s="10"/>
      <c r="BD4274" s="10"/>
      <c r="BE4274" s="10"/>
      <c r="BF4274" s="10"/>
      <c r="BG4274" s="10"/>
      <c r="BH4274" s="10"/>
      <c r="BI4274" s="10"/>
      <c r="BL4274" s="10"/>
      <c r="BM4274" s="10"/>
      <c r="BN4274" s="10"/>
      <c r="BO4274" s="10"/>
      <c r="BP4274" s="10"/>
      <c r="BQ4274" s="10"/>
      <c r="BR4274" s="10"/>
      <c r="BU4274" s="66"/>
    </row>
    <row r="4275" spans="22:73" s="6" customFormat="1" x14ac:dyDescent="0.3">
      <c r="V4275" s="21"/>
      <c r="W4275" s="22"/>
      <c r="X4275" s="22"/>
      <c r="Y4275" s="22"/>
      <c r="Z4275" s="22"/>
      <c r="AA4275" s="22"/>
      <c r="AB4275" s="10"/>
      <c r="AC4275" s="10"/>
      <c r="AD4275" s="10"/>
      <c r="AE4275" s="10"/>
      <c r="AF4275" s="10"/>
      <c r="AG4275" s="10"/>
      <c r="AH4275" s="10"/>
      <c r="AI4275" s="10"/>
      <c r="AJ4275" s="10"/>
      <c r="AK4275" s="10"/>
      <c r="AL4275" s="10"/>
      <c r="AM4275" s="10"/>
      <c r="AN4275" s="10"/>
      <c r="AO4275" s="10"/>
      <c r="AP4275" s="10"/>
      <c r="AQ4275" s="10"/>
      <c r="AR4275" s="10"/>
      <c r="AS4275" s="10"/>
      <c r="AT4275" s="10"/>
      <c r="AU4275" s="10"/>
      <c r="AV4275" s="10"/>
      <c r="AW4275" s="10"/>
      <c r="AX4275" s="10"/>
      <c r="AY4275" s="10"/>
      <c r="AZ4275" s="10"/>
      <c r="BC4275" s="10"/>
      <c r="BD4275" s="10"/>
      <c r="BE4275" s="10"/>
      <c r="BF4275" s="10"/>
      <c r="BG4275" s="10"/>
      <c r="BH4275" s="10"/>
      <c r="BI4275" s="10"/>
      <c r="BL4275" s="10"/>
      <c r="BM4275" s="10"/>
      <c r="BN4275" s="10"/>
      <c r="BO4275" s="10"/>
      <c r="BP4275" s="10"/>
      <c r="BQ4275" s="10"/>
      <c r="BR4275" s="10"/>
      <c r="BU4275" s="66"/>
    </row>
    <row r="4276" spans="22:73" s="6" customFormat="1" x14ac:dyDescent="0.3">
      <c r="V4276" s="21"/>
      <c r="W4276" s="22"/>
      <c r="X4276" s="22"/>
      <c r="Y4276" s="22"/>
      <c r="Z4276" s="22"/>
      <c r="AA4276" s="22"/>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AY4276" s="10"/>
      <c r="AZ4276" s="10"/>
      <c r="BC4276" s="10"/>
      <c r="BD4276" s="10"/>
      <c r="BE4276" s="10"/>
      <c r="BF4276" s="10"/>
      <c r="BG4276" s="10"/>
      <c r="BH4276" s="10"/>
      <c r="BI4276" s="10"/>
      <c r="BL4276" s="10"/>
      <c r="BM4276" s="10"/>
      <c r="BN4276" s="10"/>
      <c r="BO4276" s="10"/>
      <c r="BP4276" s="10"/>
      <c r="BQ4276" s="10"/>
      <c r="BR4276" s="10"/>
      <c r="BU4276" s="66"/>
    </row>
    <row r="4277" spans="22:73" s="6" customFormat="1" x14ac:dyDescent="0.3">
      <c r="V4277" s="21"/>
      <c r="W4277" s="22"/>
      <c r="X4277" s="22"/>
      <c r="Y4277" s="22"/>
      <c r="Z4277" s="22"/>
      <c r="AA4277" s="22"/>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AY4277" s="10"/>
      <c r="AZ4277" s="10"/>
      <c r="BC4277" s="10"/>
      <c r="BD4277" s="10"/>
      <c r="BE4277" s="10"/>
      <c r="BF4277" s="10"/>
      <c r="BG4277" s="10"/>
      <c r="BH4277" s="10"/>
      <c r="BI4277" s="10"/>
      <c r="BL4277" s="10"/>
      <c r="BM4277" s="10"/>
      <c r="BN4277" s="10"/>
      <c r="BO4277" s="10"/>
      <c r="BP4277" s="10"/>
      <c r="BQ4277" s="10"/>
      <c r="BR4277" s="10"/>
      <c r="BU4277" s="66"/>
    </row>
    <row r="4278" spans="22:73" s="6" customFormat="1" x14ac:dyDescent="0.3">
      <c r="V4278" s="21"/>
      <c r="W4278" s="22"/>
      <c r="X4278" s="22"/>
      <c r="Y4278" s="22"/>
      <c r="Z4278" s="22"/>
      <c r="AA4278" s="22"/>
      <c r="AB4278" s="10"/>
      <c r="AC4278" s="10"/>
      <c r="AD4278" s="10"/>
      <c r="AE4278" s="10"/>
      <c r="AF4278" s="10"/>
      <c r="AG4278" s="10"/>
      <c r="AH4278" s="10"/>
      <c r="AI4278" s="10"/>
      <c r="AJ4278" s="10"/>
      <c r="AK4278" s="10"/>
      <c r="AL4278" s="10"/>
      <c r="AM4278" s="10"/>
      <c r="AN4278" s="10"/>
      <c r="AO4278" s="10"/>
      <c r="AP4278" s="10"/>
      <c r="AQ4278" s="10"/>
      <c r="AR4278" s="10"/>
      <c r="AS4278" s="10"/>
      <c r="AT4278" s="10"/>
      <c r="AU4278" s="10"/>
      <c r="AV4278" s="10"/>
      <c r="AW4278" s="10"/>
      <c r="AX4278" s="10"/>
      <c r="AY4278" s="10"/>
      <c r="AZ4278" s="10"/>
      <c r="BC4278" s="10"/>
      <c r="BD4278" s="10"/>
      <c r="BE4278" s="10"/>
      <c r="BF4278" s="10"/>
      <c r="BG4278" s="10"/>
      <c r="BH4278" s="10"/>
      <c r="BI4278" s="10"/>
      <c r="BL4278" s="10"/>
      <c r="BM4278" s="10"/>
      <c r="BN4278" s="10"/>
      <c r="BO4278" s="10"/>
      <c r="BP4278" s="10"/>
      <c r="BQ4278" s="10"/>
      <c r="BR4278" s="10"/>
      <c r="BU4278" s="66"/>
    </row>
    <row r="4279" spans="22:73" s="6" customFormat="1" x14ac:dyDescent="0.3">
      <c r="V4279" s="21"/>
      <c r="W4279" s="22"/>
      <c r="X4279" s="22"/>
      <c r="Y4279" s="22"/>
      <c r="Z4279" s="22"/>
      <c r="AA4279" s="22"/>
      <c r="AB4279" s="10"/>
      <c r="AC4279" s="10"/>
      <c r="AD4279" s="10"/>
      <c r="AE4279" s="10"/>
      <c r="AF4279" s="10"/>
      <c r="AG4279" s="10"/>
      <c r="AH4279" s="10"/>
      <c r="AI4279" s="10"/>
      <c r="AJ4279" s="10"/>
      <c r="AK4279" s="10"/>
      <c r="AL4279" s="10"/>
      <c r="AM4279" s="10"/>
      <c r="AN4279" s="10"/>
      <c r="AO4279" s="10"/>
      <c r="AP4279" s="10"/>
      <c r="AQ4279" s="10"/>
      <c r="AR4279" s="10"/>
      <c r="AS4279" s="10"/>
      <c r="AT4279" s="10"/>
      <c r="AU4279" s="10"/>
      <c r="AV4279" s="10"/>
      <c r="AW4279" s="10"/>
      <c r="AX4279" s="10"/>
      <c r="AY4279" s="10"/>
      <c r="AZ4279" s="10"/>
      <c r="BC4279" s="10"/>
      <c r="BD4279" s="10"/>
      <c r="BE4279" s="10"/>
      <c r="BF4279" s="10"/>
      <c r="BG4279" s="10"/>
      <c r="BH4279" s="10"/>
      <c r="BI4279" s="10"/>
      <c r="BL4279" s="10"/>
      <c r="BM4279" s="10"/>
      <c r="BN4279" s="10"/>
      <c r="BO4279" s="10"/>
      <c r="BP4279" s="10"/>
      <c r="BQ4279" s="10"/>
      <c r="BR4279" s="10"/>
      <c r="BU4279" s="66"/>
    </row>
    <row r="4280" spans="22:73" s="6" customFormat="1" x14ac:dyDescent="0.3">
      <c r="V4280" s="21"/>
      <c r="W4280" s="22"/>
      <c r="X4280" s="22"/>
      <c r="Y4280" s="22"/>
      <c r="Z4280" s="22"/>
      <c r="AA4280" s="22"/>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c r="AY4280" s="10"/>
      <c r="AZ4280" s="10"/>
      <c r="BC4280" s="10"/>
      <c r="BD4280" s="10"/>
      <c r="BE4280" s="10"/>
      <c r="BF4280" s="10"/>
      <c r="BG4280" s="10"/>
      <c r="BH4280" s="10"/>
      <c r="BI4280" s="10"/>
      <c r="BL4280" s="10"/>
      <c r="BM4280" s="10"/>
      <c r="BN4280" s="10"/>
      <c r="BO4280" s="10"/>
      <c r="BP4280" s="10"/>
      <c r="BQ4280" s="10"/>
      <c r="BR4280" s="10"/>
      <c r="BU4280" s="66"/>
    </row>
    <row r="4281" spans="22:73" s="6" customFormat="1" x14ac:dyDescent="0.3">
      <c r="V4281" s="21"/>
      <c r="W4281" s="22"/>
      <c r="X4281" s="22"/>
      <c r="Y4281" s="22"/>
      <c r="Z4281" s="22"/>
      <c r="AA4281" s="22"/>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10"/>
      <c r="AY4281" s="10"/>
      <c r="AZ4281" s="10"/>
      <c r="BC4281" s="10"/>
      <c r="BD4281" s="10"/>
      <c r="BE4281" s="10"/>
      <c r="BF4281" s="10"/>
      <c r="BG4281" s="10"/>
      <c r="BH4281" s="10"/>
      <c r="BI4281" s="10"/>
      <c r="BL4281" s="10"/>
      <c r="BM4281" s="10"/>
      <c r="BN4281" s="10"/>
      <c r="BO4281" s="10"/>
      <c r="BP4281" s="10"/>
      <c r="BQ4281" s="10"/>
      <c r="BR4281" s="10"/>
      <c r="BU4281" s="66"/>
    </row>
    <row r="4282" spans="22:73" s="6" customFormat="1" x14ac:dyDescent="0.3">
      <c r="V4282" s="21"/>
      <c r="W4282" s="22"/>
      <c r="X4282" s="22"/>
      <c r="Y4282" s="22"/>
      <c r="Z4282" s="22"/>
      <c r="AA4282" s="22"/>
      <c r="AB4282" s="10"/>
      <c r="AC4282" s="10"/>
      <c r="AD4282" s="10"/>
      <c r="AE4282" s="10"/>
      <c r="AF4282" s="10"/>
      <c r="AG4282" s="10"/>
      <c r="AH4282" s="10"/>
      <c r="AI4282" s="10"/>
      <c r="AJ4282" s="10"/>
      <c r="AK4282" s="10"/>
      <c r="AL4282" s="10"/>
      <c r="AM4282" s="10"/>
      <c r="AN4282" s="10"/>
      <c r="AO4282" s="10"/>
      <c r="AP4282" s="10"/>
      <c r="AQ4282" s="10"/>
      <c r="AR4282" s="10"/>
      <c r="AS4282" s="10"/>
      <c r="AT4282" s="10"/>
      <c r="AU4282" s="10"/>
      <c r="AV4282" s="10"/>
      <c r="AW4282" s="10"/>
      <c r="AX4282" s="10"/>
      <c r="AY4282" s="10"/>
      <c r="AZ4282" s="10"/>
      <c r="BC4282" s="10"/>
      <c r="BD4282" s="10"/>
      <c r="BE4282" s="10"/>
      <c r="BF4282" s="10"/>
      <c r="BG4282" s="10"/>
      <c r="BH4282" s="10"/>
      <c r="BI4282" s="10"/>
      <c r="BL4282" s="10"/>
      <c r="BM4282" s="10"/>
      <c r="BN4282" s="10"/>
      <c r="BO4282" s="10"/>
      <c r="BP4282" s="10"/>
      <c r="BQ4282" s="10"/>
      <c r="BR4282" s="10"/>
      <c r="BU4282" s="66"/>
    </row>
    <row r="4283" spans="22:73" s="6" customFormat="1" x14ac:dyDescent="0.3">
      <c r="V4283" s="21"/>
      <c r="W4283" s="22"/>
      <c r="X4283" s="22"/>
      <c r="Y4283" s="22"/>
      <c r="Z4283" s="22"/>
      <c r="AA4283" s="22"/>
      <c r="AB4283" s="10"/>
      <c r="AC4283" s="10"/>
      <c r="AD4283" s="10"/>
      <c r="AE4283" s="10"/>
      <c r="AF4283" s="10"/>
      <c r="AG4283" s="10"/>
      <c r="AH4283" s="10"/>
      <c r="AI4283" s="10"/>
      <c r="AJ4283" s="10"/>
      <c r="AK4283" s="10"/>
      <c r="AL4283" s="10"/>
      <c r="AM4283" s="10"/>
      <c r="AN4283" s="10"/>
      <c r="AO4283" s="10"/>
      <c r="AP4283" s="10"/>
      <c r="AQ4283" s="10"/>
      <c r="AR4283" s="10"/>
      <c r="AS4283" s="10"/>
      <c r="AT4283" s="10"/>
      <c r="AU4283" s="10"/>
      <c r="AV4283" s="10"/>
      <c r="AW4283" s="10"/>
      <c r="AX4283" s="10"/>
      <c r="AY4283" s="10"/>
      <c r="AZ4283" s="10"/>
      <c r="BC4283" s="10"/>
      <c r="BD4283" s="10"/>
      <c r="BE4283" s="10"/>
      <c r="BF4283" s="10"/>
      <c r="BG4283" s="10"/>
      <c r="BH4283" s="10"/>
      <c r="BI4283" s="10"/>
      <c r="BL4283" s="10"/>
      <c r="BM4283" s="10"/>
      <c r="BN4283" s="10"/>
      <c r="BO4283" s="10"/>
      <c r="BP4283" s="10"/>
      <c r="BQ4283" s="10"/>
      <c r="BR4283" s="10"/>
      <c r="BU4283" s="66"/>
    </row>
    <row r="4284" spans="22:73" s="6" customFormat="1" x14ac:dyDescent="0.3">
      <c r="V4284" s="21"/>
      <c r="W4284" s="22"/>
      <c r="X4284" s="22"/>
      <c r="Y4284" s="22"/>
      <c r="Z4284" s="22"/>
      <c r="AA4284" s="22"/>
      <c r="AB4284" s="10"/>
      <c r="AC4284" s="10"/>
      <c r="AD4284" s="10"/>
      <c r="AE4284" s="10"/>
      <c r="AF4284" s="10"/>
      <c r="AG4284" s="10"/>
      <c r="AH4284" s="10"/>
      <c r="AI4284" s="10"/>
      <c r="AJ4284" s="10"/>
      <c r="AK4284" s="10"/>
      <c r="AL4284" s="10"/>
      <c r="AM4284" s="10"/>
      <c r="AN4284" s="10"/>
      <c r="AO4284" s="10"/>
      <c r="AP4284" s="10"/>
      <c r="AQ4284" s="10"/>
      <c r="AR4284" s="10"/>
      <c r="AS4284" s="10"/>
      <c r="AT4284" s="10"/>
      <c r="AU4284" s="10"/>
      <c r="AV4284" s="10"/>
      <c r="AW4284" s="10"/>
      <c r="AX4284" s="10"/>
      <c r="AY4284" s="10"/>
      <c r="AZ4284" s="10"/>
      <c r="BC4284" s="10"/>
      <c r="BD4284" s="10"/>
      <c r="BE4284" s="10"/>
      <c r="BF4284" s="10"/>
      <c r="BG4284" s="10"/>
      <c r="BH4284" s="10"/>
      <c r="BI4284" s="10"/>
      <c r="BL4284" s="10"/>
      <c r="BM4284" s="10"/>
      <c r="BN4284" s="10"/>
      <c r="BO4284" s="10"/>
      <c r="BP4284" s="10"/>
      <c r="BQ4284" s="10"/>
      <c r="BR4284" s="10"/>
      <c r="BU4284" s="66"/>
    </row>
    <row r="4285" spans="22:73" s="6" customFormat="1" x14ac:dyDescent="0.3">
      <c r="V4285" s="21"/>
      <c r="W4285" s="22"/>
      <c r="X4285" s="22"/>
      <c r="Y4285" s="22"/>
      <c r="Z4285" s="22"/>
      <c r="AA4285" s="22"/>
      <c r="AB4285" s="10"/>
      <c r="AC4285" s="10"/>
      <c r="AD4285" s="10"/>
      <c r="AE4285" s="10"/>
      <c r="AF4285" s="10"/>
      <c r="AG4285" s="10"/>
      <c r="AH4285" s="10"/>
      <c r="AI4285" s="10"/>
      <c r="AJ4285" s="10"/>
      <c r="AK4285" s="10"/>
      <c r="AL4285" s="10"/>
      <c r="AM4285" s="10"/>
      <c r="AN4285" s="10"/>
      <c r="AO4285" s="10"/>
      <c r="AP4285" s="10"/>
      <c r="AQ4285" s="10"/>
      <c r="AR4285" s="10"/>
      <c r="AS4285" s="10"/>
      <c r="AT4285" s="10"/>
      <c r="AU4285" s="10"/>
      <c r="AV4285" s="10"/>
      <c r="AW4285" s="10"/>
      <c r="AX4285" s="10"/>
      <c r="AY4285" s="10"/>
      <c r="AZ4285" s="10"/>
      <c r="BC4285" s="10"/>
      <c r="BD4285" s="10"/>
      <c r="BE4285" s="10"/>
      <c r="BF4285" s="10"/>
      <c r="BG4285" s="10"/>
      <c r="BH4285" s="10"/>
      <c r="BI4285" s="10"/>
      <c r="BL4285" s="10"/>
      <c r="BM4285" s="10"/>
      <c r="BN4285" s="10"/>
      <c r="BO4285" s="10"/>
      <c r="BP4285" s="10"/>
      <c r="BQ4285" s="10"/>
      <c r="BR4285" s="10"/>
      <c r="BU4285" s="66"/>
    </row>
    <row r="4286" spans="22:73" s="6" customFormat="1" x14ac:dyDescent="0.3">
      <c r="V4286" s="21"/>
      <c r="W4286" s="22"/>
      <c r="X4286" s="22"/>
      <c r="Y4286" s="22"/>
      <c r="Z4286" s="22"/>
      <c r="AA4286" s="22"/>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AY4286" s="10"/>
      <c r="AZ4286" s="10"/>
      <c r="BC4286" s="10"/>
      <c r="BD4286" s="10"/>
      <c r="BE4286" s="10"/>
      <c r="BF4286" s="10"/>
      <c r="BG4286" s="10"/>
      <c r="BH4286" s="10"/>
      <c r="BI4286" s="10"/>
      <c r="BL4286" s="10"/>
      <c r="BM4286" s="10"/>
      <c r="BN4286" s="10"/>
      <c r="BO4286" s="10"/>
      <c r="BP4286" s="10"/>
      <c r="BQ4286" s="10"/>
      <c r="BR4286" s="10"/>
      <c r="BU4286" s="66"/>
    </row>
    <row r="4287" spans="22:73" s="6" customFormat="1" x14ac:dyDescent="0.3">
      <c r="V4287" s="21"/>
      <c r="W4287" s="22"/>
      <c r="X4287" s="22"/>
      <c r="Y4287" s="22"/>
      <c r="Z4287" s="22"/>
      <c r="AA4287" s="22"/>
      <c r="AB4287" s="10"/>
      <c r="AC4287" s="10"/>
      <c r="AD4287" s="10"/>
      <c r="AE4287" s="10"/>
      <c r="AF4287" s="10"/>
      <c r="AG4287" s="10"/>
      <c r="AH4287" s="10"/>
      <c r="AI4287" s="10"/>
      <c r="AJ4287" s="10"/>
      <c r="AK4287" s="10"/>
      <c r="AL4287" s="10"/>
      <c r="AM4287" s="10"/>
      <c r="AN4287" s="10"/>
      <c r="AO4287" s="10"/>
      <c r="AP4287" s="10"/>
      <c r="AQ4287" s="10"/>
      <c r="AR4287" s="10"/>
      <c r="AS4287" s="10"/>
      <c r="AT4287" s="10"/>
      <c r="AU4287" s="10"/>
      <c r="AV4287" s="10"/>
      <c r="AW4287" s="10"/>
      <c r="AX4287" s="10"/>
      <c r="AY4287" s="10"/>
      <c r="AZ4287" s="10"/>
      <c r="BC4287" s="10"/>
      <c r="BD4287" s="10"/>
      <c r="BE4287" s="10"/>
      <c r="BF4287" s="10"/>
      <c r="BG4287" s="10"/>
      <c r="BH4287" s="10"/>
      <c r="BI4287" s="10"/>
      <c r="BL4287" s="10"/>
      <c r="BM4287" s="10"/>
      <c r="BN4287" s="10"/>
      <c r="BO4287" s="10"/>
      <c r="BP4287" s="10"/>
      <c r="BQ4287" s="10"/>
      <c r="BR4287" s="10"/>
      <c r="BU4287" s="66"/>
    </row>
    <row r="4288" spans="22:73" s="6" customFormat="1" x14ac:dyDescent="0.3">
      <c r="V4288" s="21"/>
      <c r="W4288" s="22"/>
      <c r="X4288" s="22"/>
      <c r="Y4288" s="22"/>
      <c r="Z4288" s="22"/>
      <c r="AA4288" s="22"/>
      <c r="AB4288" s="10"/>
      <c r="AC4288" s="10"/>
      <c r="AD4288" s="10"/>
      <c r="AE4288" s="10"/>
      <c r="AF4288" s="10"/>
      <c r="AG4288" s="10"/>
      <c r="AH4288" s="10"/>
      <c r="AI4288" s="10"/>
      <c r="AJ4288" s="10"/>
      <c r="AK4288" s="10"/>
      <c r="AL4288" s="10"/>
      <c r="AM4288" s="10"/>
      <c r="AN4288" s="10"/>
      <c r="AO4288" s="10"/>
      <c r="AP4288" s="10"/>
      <c r="AQ4288" s="10"/>
      <c r="AR4288" s="10"/>
      <c r="AS4288" s="10"/>
      <c r="AT4288" s="10"/>
      <c r="AU4288" s="10"/>
      <c r="AV4288" s="10"/>
      <c r="AW4288" s="10"/>
      <c r="AX4288" s="10"/>
      <c r="AY4288" s="10"/>
      <c r="AZ4288" s="10"/>
      <c r="BC4288" s="10"/>
      <c r="BD4288" s="10"/>
      <c r="BE4288" s="10"/>
      <c r="BF4288" s="10"/>
      <c r="BG4288" s="10"/>
      <c r="BH4288" s="10"/>
      <c r="BI4288" s="10"/>
      <c r="BL4288" s="10"/>
      <c r="BM4288" s="10"/>
      <c r="BN4288" s="10"/>
      <c r="BO4288" s="10"/>
      <c r="BP4288" s="10"/>
      <c r="BQ4288" s="10"/>
      <c r="BR4288" s="10"/>
      <c r="BU4288" s="66"/>
    </row>
    <row r="4289" spans="22:73" s="6" customFormat="1" x14ac:dyDescent="0.3">
      <c r="V4289" s="21"/>
      <c r="W4289" s="22"/>
      <c r="X4289" s="22"/>
      <c r="Y4289" s="22"/>
      <c r="Z4289" s="22"/>
      <c r="AA4289" s="22"/>
      <c r="AB4289" s="10"/>
      <c r="AC4289" s="10"/>
      <c r="AD4289" s="10"/>
      <c r="AE4289" s="10"/>
      <c r="AF4289" s="10"/>
      <c r="AG4289" s="10"/>
      <c r="AH4289" s="10"/>
      <c r="AI4289" s="10"/>
      <c r="AJ4289" s="10"/>
      <c r="AK4289" s="10"/>
      <c r="AL4289" s="10"/>
      <c r="AM4289" s="10"/>
      <c r="AN4289" s="10"/>
      <c r="AO4289" s="10"/>
      <c r="AP4289" s="10"/>
      <c r="AQ4289" s="10"/>
      <c r="AR4289" s="10"/>
      <c r="AS4289" s="10"/>
      <c r="AT4289" s="10"/>
      <c r="AU4289" s="10"/>
      <c r="AV4289" s="10"/>
      <c r="AW4289" s="10"/>
      <c r="AX4289" s="10"/>
      <c r="AY4289" s="10"/>
      <c r="AZ4289" s="10"/>
      <c r="BC4289" s="10"/>
      <c r="BD4289" s="10"/>
      <c r="BE4289" s="10"/>
      <c r="BF4289" s="10"/>
      <c r="BG4289" s="10"/>
      <c r="BH4289" s="10"/>
      <c r="BI4289" s="10"/>
      <c r="BL4289" s="10"/>
      <c r="BM4289" s="10"/>
      <c r="BN4289" s="10"/>
      <c r="BO4289" s="10"/>
      <c r="BP4289" s="10"/>
      <c r="BQ4289" s="10"/>
      <c r="BR4289" s="10"/>
      <c r="BU4289" s="66"/>
    </row>
    <row r="4290" spans="22:73" s="6" customFormat="1" x14ac:dyDescent="0.3">
      <c r="V4290" s="21"/>
      <c r="W4290" s="22"/>
      <c r="X4290" s="22"/>
      <c r="Y4290" s="22"/>
      <c r="Z4290" s="22"/>
      <c r="AA4290" s="22"/>
      <c r="AB4290" s="10"/>
      <c r="AC4290" s="10"/>
      <c r="AD4290" s="10"/>
      <c r="AE4290" s="10"/>
      <c r="AF4290" s="10"/>
      <c r="AG4290" s="10"/>
      <c r="AH4290" s="10"/>
      <c r="AI4290" s="10"/>
      <c r="AJ4290" s="10"/>
      <c r="AK4290" s="10"/>
      <c r="AL4290" s="10"/>
      <c r="AM4290" s="10"/>
      <c r="AN4290" s="10"/>
      <c r="AO4290" s="10"/>
      <c r="AP4290" s="10"/>
      <c r="AQ4290" s="10"/>
      <c r="AR4290" s="10"/>
      <c r="AS4290" s="10"/>
      <c r="AT4290" s="10"/>
      <c r="AU4290" s="10"/>
      <c r="AV4290" s="10"/>
      <c r="AW4290" s="10"/>
      <c r="AX4290" s="10"/>
      <c r="AY4290" s="10"/>
      <c r="AZ4290" s="10"/>
      <c r="BC4290" s="10"/>
      <c r="BD4290" s="10"/>
      <c r="BE4290" s="10"/>
      <c r="BF4290" s="10"/>
      <c r="BG4290" s="10"/>
      <c r="BH4290" s="10"/>
      <c r="BI4290" s="10"/>
      <c r="BL4290" s="10"/>
      <c r="BM4290" s="10"/>
      <c r="BN4290" s="10"/>
      <c r="BO4290" s="10"/>
      <c r="BP4290" s="10"/>
      <c r="BQ4290" s="10"/>
      <c r="BR4290" s="10"/>
      <c r="BU4290" s="66"/>
    </row>
    <row r="4291" spans="22:73" s="6" customFormat="1" x14ac:dyDescent="0.3">
      <c r="V4291" s="21"/>
      <c r="W4291" s="22"/>
      <c r="X4291" s="22"/>
      <c r="Y4291" s="22"/>
      <c r="Z4291" s="22"/>
      <c r="AA4291" s="22"/>
      <c r="AB4291" s="10"/>
      <c r="AC4291" s="10"/>
      <c r="AD4291" s="10"/>
      <c r="AE4291" s="10"/>
      <c r="AF4291" s="10"/>
      <c r="AG4291" s="10"/>
      <c r="AH4291" s="10"/>
      <c r="AI4291" s="10"/>
      <c r="AJ4291" s="10"/>
      <c r="AK4291" s="10"/>
      <c r="AL4291" s="10"/>
      <c r="AM4291" s="10"/>
      <c r="AN4291" s="10"/>
      <c r="AO4291" s="10"/>
      <c r="AP4291" s="10"/>
      <c r="AQ4291" s="10"/>
      <c r="AR4291" s="10"/>
      <c r="AS4291" s="10"/>
      <c r="AT4291" s="10"/>
      <c r="AU4291" s="10"/>
      <c r="AV4291" s="10"/>
      <c r="AW4291" s="10"/>
      <c r="AX4291" s="10"/>
      <c r="AY4291" s="10"/>
      <c r="AZ4291" s="10"/>
      <c r="BC4291" s="10"/>
      <c r="BD4291" s="10"/>
      <c r="BE4291" s="10"/>
      <c r="BF4291" s="10"/>
      <c r="BG4291" s="10"/>
      <c r="BH4291" s="10"/>
      <c r="BI4291" s="10"/>
      <c r="BL4291" s="10"/>
      <c r="BM4291" s="10"/>
      <c r="BN4291" s="10"/>
      <c r="BO4291" s="10"/>
      <c r="BP4291" s="10"/>
      <c r="BQ4291" s="10"/>
      <c r="BR4291" s="10"/>
      <c r="BU4291" s="66"/>
    </row>
    <row r="4292" spans="22:73" s="6" customFormat="1" x14ac:dyDescent="0.3">
      <c r="V4292" s="21"/>
      <c r="W4292" s="22"/>
      <c r="X4292" s="22"/>
      <c r="Y4292" s="22"/>
      <c r="Z4292" s="22"/>
      <c r="AA4292" s="22"/>
      <c r="AB4292" s="10"/>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c r="AY4292" s="10"/>
      <c r="AZ4292" s="10"/>
      <c r="BC4292" s="10"/>
      <c r="BD4292" s="10"/>
      <c r="BE4292" s="10"/>
      <c r="BF4292" s="10"/>
      <c r="BG4292" s="10"/>
      <c r="BH4292" s="10"/>
      <c r="BI4292" s="10"/>
      <c r="BL4292" s="10"/>
      <c r="BM4292" s="10"/>
      <c r="BN4292" s="10"/>
      <c r="BO4292" s="10"/>
      <c r="BP4292" s="10"/>
      <c r="BQ4292" s="10"/>
      <c r="BR4292" s="10"/>
      <c r="BU4292" s="66"/>
    </row>
    <row r="4293" spans="22:73" s="6" customFormat="1" x14ac:dyDescent="0.3">
      <c r="V4293" s="21"/>
      <c r="W4293" s="22"/>
      <c r="X4293" s="22"/>
      <c r="Y4293" s="22"/>
      <c r="Z4293" s="22"/>
      <c r="AA4293" s="22"/>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AY4293" s="10"/>
      <c r="AZ4293" s="10"/>
      <c r="BC4293" s="10"/>
      <c r="BD4293" s="10"/>
      <c r="BE4293" s="10"/>
      <c r="BF4293" s="10"/>
      <c r="BG4293" s="10"/>
      <c r="BH4293" s="10"/>
      <c r="BI4293" s="10"/>
      <c r="BL4293" s="10"/>
      <c r="BM4293" s="10"/>
      <c r="BN4293" s="10"/>
      <c r="BO4293" s="10"/>
      <c r="BP4293" s="10"/>
      <c r="BQ4293" s="10"/>
      <c r="BR4293" s="10"/>
      <c r="BU4293" s="66"/>
    </row>
    <row r="4294" spans="22:73" s="6" customFormat="1" x14ac:dyDescent="0.3">
      <c r="V4294" s="21"/>
      <c r="W4294" s="22"/>
      <c r="X4294" s="22"/>
      <c r="Y4294" s="22"/>
      <c r="Z4294" s="22"/>
      <c r="AA4294" s="22"/>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AY4294" s="10"/>
      <c r="AZ4294" s="10"/>
      <c r="BC4294" s="10"/>
      <c r="BD4294" s="10"/>
      <c r="BE4294" s="10"/>
      <c r="BF4294" s="10"/>
      <c r="BG4294" s="10"/>
      <c r="BH4294" s="10"/>
      <c r="BI4294" s="10"/>
      <c r="BL4294" s="10"/>
      <c r="BM4294" s="10"/>
      <c r="BN4294" s="10"/>
      <c r="BO4294" s="10"/>
      <c r="BP4294" s="10"/>
      <c r="BQ4294" s="10"/>
      <c r="BR4294" s="10"/>
      <c r="BU4294" s="66"/>
    </row>
    <row r="4295" spans="22:73" s="6" customFormat="1" x14ac:dyDescent="0.3">
      <c r="V4295" s="21"/>
      <c r="W4295" s="22"/>
      <c r="X4295" s="22"/>
      <c r="Y4295" s="22"/>
      <c r="Z4295" s="22"/>
      <c r="AA4295" s="22"/>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c r="AY4295" s="10"/>
      <c r="AZ4295" s="10"/>
      <c r="BC4295" s="10"/>
      <c r="BD4295" s="10"/>
      <c r="BE4295" s="10"/>
      <c r="BF4295" s="10"/>
      <c r="BG4295" s="10"/>
      <c r="BH4295" s="10"/>
      <c r="BI4295" s="10"/>
      <c r="BL4295" s="10"/>
      <c r="BM4295" s="10"/>
      <c r="BN4295" s="10"/>
      <c r="BO4295" s="10"/>
      <c r="BP4295" s="10"/>
      <c r="BQ4295" s="10"/>
      <c r="BR4295" s="10"/>
      <c r="BU4295" s="66"/>
    </row>
    <row r="4296" spans="22:73" s="6" customFormat="1" x14ac:dyDescent="0.3">
      <c r="V4296" s="21"/>
      <c r="W4296" s="22"/>
      <c r="X4296" s="22"/>
      <c r="Y4296" s="22"/>
      <c r="Z4296" s="22"/>
      <c r="AA4296" s="22"/>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10"/>
      <c r="AY4296" s="10"/>
      <c r="AZ4296" s="10"/>
      <c r="BC4296" s="10"/>
      <c r="BD4296" s="10"/>
      <c r="BE4296" s="10"/>
      <c r="BF4296" s="10"/>
      <c r="BG4296" s="10"/>
      <c r="BH4296" s="10"/>
      <c r="BI4296" s="10"/>
      <c r="BL4296" s="10"/>
      <c r="BM4296" s="10"/>
      <c r="BN4296" s="10"/>
      <c r="BO4296" s="10"/>
      <c r="BP4296" s="10"/>
      <c r="BQ4296" s="10"/>
      <c r="BR4296" s="10"/>
      <c r="BU4296" s="66"/>
    </row>
    <row r="4297" spans="22:73" s="6" customFormat="1" x14ac:dyDescent="0.3">
      <c r="V4297" s="21"/>
      <c r="W4297" s="22"/>
      <c r="X4297" s="22"/>
      <c r="Y4297" s="22"/>
      <c r="Z4297" s="22"/>
      <c r="AA4297" s="22"/>
      <c r="AB4297" s="10"/>
      <c r="AC4297" s="10"/>
      <c r="AD4297" s="10"/>
      <c r="AE4297" s="10"/>
      <c r="AF4297" s="10"/>
      <c r="AG4297" s="10"/>
      <c r="AH4297" s="10"/>
      <c r="AI4297" s="10"/>
      <c r="AJ4297" s="10"/>
      <c r="AK4297" s="10"/>
      <c r="AL4297" s="10"/>
      <c r="AM4297" s="10"/>
      <c r="AN4297" s="10"/>
      <c r="AO4297" s="10"/>
      <c r="AP4297" s="10"/>
      <c r="AQ4297" s="10"/>
      <c r="AR4297" s="10"/>
      <c r="AS4297" s="10"/>
      <c r="AT4297" s="10"/>
      <c r="AU4297" s="10"/>
      <c r="AV4297" s="10"/>
      <c r="AW4297" s="10"/>
      <c r="AX4297" s="10"/>
      <c r="AY4297" s="10"/>
      <c r="AZ4297" s="10"/>
      <c r="BC4297" s="10"/>
      <c r="BD4297" s="10"/>
      <c r="BE4297" s="10"/>
      <c r="BF4297" s="10"/>
      <c r="BG4297" s="10"/>
      <c r="BH4297" s="10"/>
      <c r="BI4297" s="10"/>
      <c r="BL4297" s="10"/>
      <c r="BM4297" s="10"/>
      <c r="BN4297" s="10"/>
      <c r="BO4297" s="10"/>
      <c r="BP4297" s="10"/>
      <c r="BQ4297" s="10"/>
      <c r="BR4297" s="10"/>
      <c r="BU4297" s="66"/>
    </row>
    <row r="4298" spans="22:73" s="6" customFormat="1" x14ac:dyDescent="0.3">
      <c r="V4298" s="21"/>
      <c r="W4298" s="22"/>
      <c r="X4298" s="22"/>
      <c r="Y4298" s="22"/>
      <c r="Z4298" s="22"/>
      <c r="AA4298" s="22"/>
      <c r="AB4298" s="10"/>
      <c r="AC4298" s="10"/>
      <c r="AD4298" s="10"/>
      <c r="AE4298" s="10"/>
      <c r="AF4298" s="10"/>
      <c r="AG4298" s="10"/>
      <c r="AH4298" s="10"/>
      <c r="AI4298" s="10"/>
      <c r="AJ4298" s="10"/>
      <c r="AK4298" s="10"/>
      <c r="AL4298" s="10"/>
      <c r="AM4298" s="10"/>
      <c r="AN4298" s="10"/>
      <c r="AO4298" s="10"/>
      <c r="AP4298" s="10"/>
      <c r="AQ4298" s="10"/>
      <c r="AR4298" s="10"/>
      <c r="AS4298" s="10"/>
      <c r="AT4298" s="10"/>
      <c r="AU4298" s="10"/>
      <c r="AV4298" s="10"/>
      <c r="AW4298" s="10"/>
      <c r="AX4298" s="10"/>
      <c r="AY4298" s="10"/>
      <c r="AZ4298" s="10"/>
      <c r="BC4298" s="10"/>
      <c r="BD4298" s="10"/>
      <c r="BE4298" s="10"/>
      <c r="BF4298" s="10"/>
      <c r="BG4298" s="10"/>
      <c r="BH4298" s="10"/>
      <c r="BI4298" s="10"/>
      <c r="BL4298" s="10"/>
      <c r="BM4298" s="10"/>
      <c r="BN4298" s="10"/>
      <c r="BO4298" s="10"/>
      <c r="BP4298" s="10"/>
      <c r="BQ4298" s="10"/>
      <c r="BR4298" s="10"/>
      <c r="BU4298" s="66"/>
    </row>
    <row r="4299" spans="22:73" s="6" customFormat="1" x14ac:dyDescent="0.3">
      <c r="V4299" s="21"/>
      <c r="W4299" s="22"/>
      <c r="X4299" s="22"/>
      <c r="Y4299" s="22"/>
      <c r="Z4299" s="22"/>
      <c r="AA4299" s="22"/>
      <c r="AB4299" s="10"/>
      <c r="AC4299" s="10"/>
      <c r="AD4299" s="10"/>
      <c r="AE4299" s="10"/>
      <c r="AF4299" s="10"/>
      <c r="AG4299" s="10"/>
      <c r="AH4299" s="10"/>
      <c r="AI4299" s="10"/>
      <c r="AJ4299" s="10"/>
      <c r="AK4299" s="10"/>
      <c r="AL4299" s="10"/>
      <c r="AM4299" s="10"/>
      <c r="AN4299" s="10"/>
      <c r="AO4299" s="10"/>
      <c r="AP4299" s="10"/>
      <c r="AQ4299" s="10"/>
      <c r="AR4299" s="10"/>
      <c r="AS4299" s="10"/>
      <c r="AT4299" s="10"/>
      <c r="AU4299" s="10"/>
      <c r="AV4299" s="10"/>
      <c r="AW4299" s="10"/>
      <c r="AX4299" s="10"/>
      <c r="AY4299" s="10"/>
      <c r="AZ4299" s="10"/>
      <c r="BC4299" s="10"/>
      <c r="BD4299" s="10"/>
      <c r="BE4299" s="10"/>
      <c r="BF4299" s="10"/>
      <c r="BG4299" s="10"/>
      <c r="BH4299" s="10"/>
      <c r="BI4299" s="10"/>
      <c r="BL4299" s="10"/>
      <c r="BM4299" s="10"/>
      <c r="BN4299" s="10"/>
      <c r="BO4299" s="10"/>
      <c r="BP4299" s="10"/>
      <c r="BQ4299" s="10"/>
      <c r="BR4299" s="10"/>
      <c r="BU4299" s="66"/>
    </row>
    <row r="4300" spans="22:73" s="6" customFormat="1" x14ac:dyDescent="0.3">
      <c r="V4300" s="21"/>
      <c r="W4300" s="22"/>
      <c r="X4300" s="22"/>
      <c r="Y4300" s="22"/>
      <c r="Z4300" s="22"/>
      <c r="AA4300" s="22"/>
      <c r="AB4300" s="10"/>
      <c r="AC4300" s="10"/>
      <c r="AD4300" s="10"/>
      <c r="AE4300" s="10"/>
      <c r="AF4300" s="10"/>
      <c r="AG4300" s="10"/>
      <c r="AH4300" s="10"/>
      <c r="AI4300" s="10"/>
      <c r="AJ4300" s="10"/>
      <c r="AK4300" s="10"/>
      <c r="AL4300" s="10"/>
      <c r="AM4300" s="10"/>
      <c r="AN4300" s="10"/>
      <c r="AO4300" s="10"/>
      <c r="AP4300" s="10"/>
      <c r="AQ4300" s="10"/>
      <c r="AR4300" s="10"/>
      <c r="AS4300" s="10"/>
      <c r="AT4300" s="10"/>
      <c r="AU4300" s="10"/>
      <c r="AV4300" s="10"/>
      <c r="AW4300" s="10"/>
      <c r="AX4300" s="10"/>
      <c r="AY4300" s="10"/>
      <c r="AZ4300" s="10"/>
      <c r="BC4300" s="10"/>
      <c r="BD4300" s="10"/>
      <c r="BE4300" s="10"/>
      <c r="BF4300" s="10"/>
      <c r="BG4300" s="10"/>
      <c r="BH4300" s="10"/>
      <c r="BI4300" s="10"/>
      <c r="BL4300" s="10"/>
      <c r="BM4300" s="10"/>
      <c r="BN4300" s="10"/>
      <c r="BO4300" s="10"/>
      <c r="BP4300" s="10"/>
      <c r="BQ4300" s="10"/>
      <c r="BR4300" s="10"/>
      <c r="BU4300" s="66"/>
    </row>
    <row r="4301" spans="22:73" s="6" customFormat="1" x14ac:dyDescent="0.3">
      <c r="V4301" s="21"/>
      <c r="W4301" s="22"/>
      <c r="X4301" s="22"/>
      <c r="Y4301" s="22"/>
      <c r="Z4301" s="22"/>
      <c r="AA4301" s="22"/>
      <c r="AB4301" s="10"/>
      <c r="AC4301" s="10"/>
      <c r="AD4301" s="10"/>
      <c r="AE4301" s="10"/>
      <c r="AF4301" s="10"/>
      <c r="AG4301" s="10"/>
      <c r="AH4301" s="10"/>
      <c r="AI4301" s="10"/>
      <c r="AJ4301" s="10"/>
      <c r="AK4301" s="10"/>
      <c r="AL4301" s="10"/>
      <c r="AM4301" s="10"/>
      <c r="AN4301" s="10"/>
      <c r="AO4301" s="10"/>
      <c r="AP4301" s="10"/>
      <c r="AQ4301" s="10"/>
      <c r="AR4301" s="10"/>
      <c r="AS4301" s="10"/>
      <c r="AT4301" s="10"/>
      <c r="AU4301" s="10"/>
      <c r="AV4301" s="10"/>
      <c r="AW4301" s="10"/>
      <c r="AX4301" s="10"/>
      <c r="AY4301" s="10"/>
      <c r="AZ4301" s="10"/>
      <c r="BC4301" s="10"/>
      <c r="BD4301" s="10"/>
      <c r="BE4301" s="10"/>
      <c r="BF4301" s="10"/>
      <c r="BG4301" s="10"/>
      <c r="BH4301" s="10"/>
      <c r="BI4301" s="10"/>
      <c r="BL4301" s="10"/>
      <c r="BM4301" s="10"/>
      <c r="BN4301" s="10"/>
      <c r="BO4301" s="10"/>
      <c r="BP4301" s="10"/>
      <c r="BQ4301" s="10"/>
      <c r="BR4301" s="10"/>
      <c r="BU4301" s="66"/>
    </row>
    <row r="4302" spans="22:73" s="6" customFormat="1" x14ac:dyDescent="0.3">
      <c r="V4302" s="21"/>
      <c r="W4302" s="22"/>
      <c r="X4302" s="22"/>
      <c r="Y4302" s="22"/>
      <c r="Z4302" s="22"/>
      <c r="AA4302" s="22"/>
      <c r="AB4302" s="10"/>
      <c r="AC4302" s="10"/>
      <c r="AD4302" s="10"/>
      <c r="AE4302" s="10"/>
      <c r="AF4302" s="10"/>
      <c r="AG4302" s="10"/>
      <c r="AH4302" s="10"/>
      <c r="AI4302" s="10"/>
      <c r="AJ4302" s="10"/>
      <c r="AK4302" s="10"/>
      <c r="AL4302" s="10"/>
      <c r="AM4302" s="10"/>
      <c r="AN4302" s="10"/>
      <c r="AO4302" s="10"/>
      <c r="AP4302" s="10"/>
      <c r="AQ4302" s="10"/>
      <c r="AR4302" s="10"/>
      <c r="AS4302" s="10"/>
      <c r="AT4302" s="10"/>
      <c r="AU4302" s="10"/>
      <c r="AV4302" s="10"/>
      <c r="AW4302" s="10"/>
      <c r="AX4302" s="10"/>
      <c r="AY4302" s="10"/>
      <c r="AZ4302" s="10"/>
      <c r="BC4302" s="10"/>
      <c r="BD4302" s="10"/>
      <c r="BE4302" s="10"/>
      <c r="BF4302" s="10"/>
      <c r="BG4302" s="10"/>
      <c r="BH4302" s="10"/>
      <c r="BI4302" s="10"/>
      <c r="BL4302" s="10"/>
      <c r="BM4302" s="10"/>
      <c r="BN4302" s="10"/>
      <c r="BO4302" s="10"/>
      <c r="BP4302" s="10"/>
      <c r="BQ4302" s="10"/>
      <c r="BR4302" s="10"/>
      <c r="BU4302" s="66"/>
    </row>
    <row r="4303" spans="22:73" s="6" customFormat="1" x14ac:dyDescent="0.3">
      <c r="V4303" s="21"/>
      <c r="W4303" s="22"/>
      <c r="X4303" s="22"/>
      <c r="Y4303" s="22"/>
      <c r="Z4303" s="22"/>
      <c r="AA4303" s="22"/>
      <c r="AB4303" s="10"/>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AY4303" s="10"/>
      <c r="AZ4303" s="10"/>
      <c r="BC4303" s="10"/>
      <c r="BD4303" s="10"/>
      <c r="BE4303" s="10"/>
      <c r="BF4303" s="10"/>
      <c r="BG4303" s="10"/>
      <c r="BH4303" s="10"/>
      <c r="BI4303" s="10"/>
      <c r="BL4303" s="10"/>
      <c r="BM4303" s="10"/>
      <c r="BN4303" s="10"/>
      <c r="BO4303" s="10"/>
      <c r="BP4303" s="10"/>
      <c r="BQ4303" s="10"/>
      <c r="BR4303" s="10"/>
      <c r="BU4303" s="66"/>
    </row>
    <row r="4304" spans="22:73" s="6" customFormat="1" x14ac:dyDescent="0.3">
      <c r="V4304" s="21"/>
      <c r="W4304" s="22"/>
      <c r="X4304" s="22"/>
      <c r="Y4304" s="22"/>
      <c r="Z4304" s="22"/>
      <c r="AA4304" s="22"/>
      <c r="AB4304" s="10"/>
      <c r="AC4304" s="10"/>
      <c r="AD4304" s="10"/>
      <c r="AE4304" s="10"/>
      <c r="AF4304" s="10"/>
      <c r="AG4304" s="10"/>
      <c r="AH4304" s="10"/>
      <c r="AI4304" s="10"/>
      <c r="AJ4304" s="10"/>
      <c r="AK4304" s="10"/>
      <c r="AL4304" s="10"/>
      <c r="AM4304" s="10"/>
      <c r="AN4304" s="10"/>
      <c r="AO4304" s="10"/>
      <c r="AP4304" s="10"/>
      <c r="AQ4304" s="10"/>
      <c r="AR4304" s="10"/>
      <c r="AS4304" s="10"/>
      <c r="AT4304" s="10"/>
      <c r="AU4304" s="10"/>
      <c r="AV4304" s="10"/>
      <c r="AW4304" s="10"/>
      <c r="AX4304" s="10"/>
      <c r="AY4304" s="10"/>
      <c r="AZ4304" s="10"/>
      <c r="BC4304" s="10"/>
      <c r="BD4304" s="10"/>
      <c r="BE4304" s="10"/>
      <c r="BF4304" s="10"/>
      <c r="BG4304" s="10"/>
      <c r="BH4304" s="10"/>
      <c r="BI4304" s="10"/>
      <c r="BL4304" s="10"/>
      <c r="BM4304" s="10"/>
      <c r="BN4304" s="10"/>
      <c r="BO4304" s="10"/>
      <c r="BP4304" s="10"/>
      <c r="BQ4304" s="10"/>
      <c r="BR4304" s="10"/>
      <c r="BU4304" s="66"/>
    </row>
    <row r="4305" spans="22:73" s="6" customFormat="1" x14ac:dyDescent="0.3">
      <c r="V4305" s="21"/>
      <c r="W4305" s="22"/>
      <c r="X4305" s="22"/>
      <c r="Y4305" s="22"/>
      <c r="Z4305" s="22"/>
      <c r="AA4305" s="22"/>
      <c r="AB4305" s="10"/>
      <c r="AC4305" s="10"/>
      <c r="AD4305" s="10"/>
      <c r="AE4305" s="10"/>
      <c r="AF4305" s="10"/>
      <c r="AG4305" s="10"/>
      <c r="AH4305" s="10"/>
      <c r="AI4305" s="10"/>
      <c r="AJ4305" s="10"/>
      <c r="AK4305" s="10"/>
      <c r="AL4305" s="10"/>
      <c r="AM4305" s="10"/>
      <c r="AN4305" s="10"/>
      <c r="AO4305" s="10"/>
      <c r="AP4305" s="10"/>
      <c r="AQ4305" s="10"/>
      <c r="AR4305" s="10"/>
      <c r="AS4305" s="10"/>
      <c r="AT4305" s="10"/>
      <c r="AU4305" s="10"/>
      <c r="AV4305" s="10"/>
      <c r="AW4305" s="10"/>
      <c r="AX4305" s="10"/>
      <c r="AY4305" s="10"/>
      <c r="AZ4305" s="10"/>
      <c r="BC4305" s="10"/>
      <c r="BD4305" s="10"/>
      <c r="BE4305" s="10"/>
      <c r="BF4305" s="10"/>
      <c r="BG4305" s="10"/>
      <c r="BH4305" s="10"/>
      <c r="BI4305" s="10"/>
      <c r="BL4305" s="10"/>
      <c r="BM4305" s="10"/>
      <c r="BN4305" s="10"/>
      <c r="BO4305" s="10"/>
      <c r="BP4305" s="10"/>
      <c r="BQ4305" s="10"/>
      <c r="BR4305" s="10"/>
      <c r="BU4305" s="66"/>
    </row>
    <row r="4306" spans="22:73" s="6" customFormat="1" x14ac:dyDescent="0.3">
      <c r="V4306" s="21"/>
      <c r="W4306" s="22"/>
      <c r="X4306" s="22"/>
      <c r="Y4306" s="22"/>
      <c r="Z4306" s="22"/>
      <c r="AA4306" s="22"/>
      <c r="AB4306" s="10"/>
      <c r="AC4306" s="10"/>
      <c r="AD4306" s="10"/>
      <c r="AE4306" s="10"/>
      <c r="AF4306" s="10"/>
      <c r="AG4306" s="10"/>
      <c r="AH4306" s="10"/>
      <c r="AI4306" s="10"/>
      <c r="AJ4306" s="10"/>
      <c r="AK4306" s="10"/>
      <c r="AL4306" s="10"/>
      <c r="AM4306" s="10"/>
      <c r="AN4306" s="10"/>
      <c r="AO4306" s="10"/>
      <c r="AP4306" s="10"/>
      <c r="AQ4306" s="10"/>
      <c r="AR4306" s="10"/>
      <c r="AS4306" s="10"/>
      <c r="AT4306" s="10"/>
      <c r="AU4306" s="10"/>
      <c r="AV4306" s="10"/>
      <c r="AW4306" s="10"/>
      <c r="AX4306" s="10"/>
      <c r="AY4306" s="10"/>
      <c r="AZ4306" s="10"/>
      <c r="BC4306" s="10"/>
      <c r="BD4306" s="10"/>
      <c r="BE4306" s="10"/>
      <c r="BF4306" s="10"/>
      <c r="BG4306" s="10"/>
      <c r="BH4306" s="10"/>
      <c r="BI4306" s="10"/>
      <c r="BL4306" s="10"/>
      <c r="BM4306" s="10"/>
      <c r="BN4306" s="10"/>
      <c r="BO4306" s="10"/>
      <c r="BP4306" s="10"/>
      <c r="BQ4306" s="10"/>
      <c r="BR4306" s="10"/>
      <c r="BU4306" s="66"/>
    </row>
    <row r="4307" spans="22:73" s="6" customFormat="1" x14ac:dyDescent="0.3">
      <c r="V4307" s="21"/>
      <c r="W4307" s="22"/>
      <c r="X4307" s="22"/>
      <c r="Y4307" s="22"/>
      <c r="Z4307" s="22"/>
      <c r="AA4307" s="22"/>
      <c r="AB4307" s="10"/>
      <c r="AC4307" s="10"/>
      <c r="AD4307" s="10"/>
      <c r="AE4307" s="10"/>
      <c r="AF4307" s="10"/>
      <c r="AG4307" s="10"/>
      <c r="AH4307" s="10"/>
      <c r="AI4307" s="10"/>
      <c r="AJ4307" s="10"/>
      <c r="AK4307" s="10"/>
      <c r="AL4307" s="10"/>
      <c r="AM4307" s="10"/>
      <c r="AN4307" s="10"/>
      <c r="AO4307" s="10"/>
      <c r="AP4307" s="10"/>
      <c r="AQ4307" s="10"/>
      <c r="AR4307" s="10"/>
      <c r="AS4307" s="10"/>
      <c r="AT4307" s="10"/>
      <c r="AU4307" s="10"/>
      <c r="AV4307" s="10"/>
      <c r="AW4307" s="10"/>
      <c r="AX4307" s="10"/>
      <c r="AY4307" s="10"/>
      <c r="AZ4307" s="10"/>
      <c r="BC4307" s="10"/>
      <c r="BD4307" s="10"/>
      <c r="BE4307" s="10"/>
      <c r="BF4307" s="10"/>
      <c r="BG4307" s="10"/>
      <c r="BH4307" s="10"/>
      <c r="BI4307" s="10"/>
      <c r="BL4307" s="10"/>
      <c r="BM4307" s="10"/>
      <c r="BN4307" s="10"/>
      <c r="BO4307" s="10"/>
      <c r="BP4307" s="10"/>
      <c r="BQ4307" s="10"/>
      <c r="BR4307" s="10"/>
      <c r="BU4307" s="66"/>
    </row>
    <row r="4308" spans="22:73" s="6" customFormat="1" x14ac:dyDescent="0.3">
      <c r="V4308" s="21"/>
      <c r="W4308" s="22"/>
      <c r="X4308" s="22"/>
      <c r="Y4308" s="22"/>
      <c r="Z4308" s="22"/>
      <c r="AA4308" s="22"/>
      <c r="AB4308" s="10"/>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AY4308" s="10"/>
      <c r="AZ4308" s="10"/>
      <c r="BC4308" s="10"/>
      <c r="BD4308" s="10"/>
      <c r="BE4308" s="10"/>
      <c r="BF4308" s="10"/>
      <c r="BG4308" s="10"/>
      <c r="BH4308" s="10"/>
      <c r="BI4308" s="10"/>
      <c r="BL4308" s="10"/>
      <c r="BM4308" s="10"/>
      <c r="BN4308" s="10"/>
      <c r="BO4308" s="10"/>
      <c r="BP4308" s="10"/>
      <c r="BQ4308" s="10"/>
      <c r="BR4308" s="10"/>
      <c r="BU4308" s="66"/>
    </row>
    <row r="4309" spans="22:73" s="6" customFormat="1" x14ac:dyDescent="0.3">
      <c r="V4309" s="21"/>
      <c r="W4309" s="22"/>
      <c r="X4309" s="22"/>
      <c r="Y4309" s="22"/>
      <c r="Z4309" s="22"/>
      <c r="AA4309" s="22"/>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AY4309" s="10"/>
      <c r="AZ4309" s="10"/>
      <c r="BC4309" s="10"/>
      <c r="BD4309" s="10"/>
      <c r="BE4309" s="10"/>
      <c r="BF4309" s="10"/>
      <c r="BG4309" s="10"/>
      <c r="BH4309" s="10"/>
      <c r="BI4309" s="10"/>
      <c r="BL4309" s="10"/>
      <c r="BM4309" s="10"/>
      <c r="BN4309" s="10"/>
      <c r="BO4309" s="10"/>
      <c r="BP4309" s="10"/>
      <c r="BQ4309" s="10"/>
      <c r="BR4309" s="10"/>
      <c r="BU4309" s="66"/>
    </row>
    <row r="4310" spans="22:73" s="6" customFormat="1" x14ac:dyDescent="0.3">
      <c r="V4310" s="21"/>
      <c r="W4310" s="22"/>
      <c r="X4310" s="22"/>
      <c r="Y4310" s="22"/>
      <c r="Z4310" s="22"/>
      <c r="AA4310" s="22"/>
      <c r="AB4310" s="10"/>
      <c r="AC4310" s="10"/>
      <c r="AD4310" s="10"/>
      <c r="AE4310" s="10"/>
      <c r="AF4310" s="10"/>
      <c r="AG4310" s="10"/>
      <c r="AH4310" s="10"/>
      <c r="AI4310" s="10"/>
      <c r="AJ4310" s="10"/>
      <c r="AK4310" s="10"/>
      <c r="AL4310" s="10"/>
      <c r="AM4310" s="10"/>
      <c r="AN4310" s="10"/>
      <c r="AO4310" s="10"/>
      <c r="AP4310" s="10"/>
      <c r="AQ4310" s="10"/>
      <c r="AR4310" s="10"/>
      <c r="AS4310" s="10"/>
      <c r="AT4310" s="10"/>
      <c r="AU4310" s="10"/>
      <c r="AV4310" s="10"/>
      <c r="AW4310" s="10"/>
      <c r="AX4310" s="10"/>
      <c r="AY4310" s="10"/>
      <c r="AZ4310" s="10"/>
      <c r="BC4310" s="10"/>
      <c r="BD4310" s="10"/>
      <c r="BE4310" s="10"/>
      <c r="BF4310" s="10"/>
      <c r="BG4310" s="10"/>
      <c r="BH4310" s="10"/>
      <c r="BI4310" s="10"/>
      <c r="BL4310" s="10"/>
      <c r="BM4310" s="10"/>
      <c r="BN4310" s="10"/>
      <c r="BO4310" s="10"/>
      <c r="BP4310" s="10"/>
      <c r="BQ4310" s="10"/>
      <c r="BR4310" s="10"/>
      <c r="BU4310" s="66"/>
    </row>
    <row r="4311" spans="22:73" s="6" customFormat="1" x14ac:dyDescent="0.3">
      <c r="V4311" s="21"/>
      <c r="W4311" s="22"/>
      <c r="X4311" s="22"/>
      <c r="Y4311" s="22"/>
      <c r="Z4311" s="22"/>
      <c r="AA4311" s="22"/>
      <c r="AB4311" s="10"/>
      <c r="AC4311" s="10"/>
      <c r="AD4311" s="10"/>
      <c r="AE4311" s="10"/>
      <c r="AF4311" s="10"/>
      <c r="AG4311" s="10"/>
      <c r="AH4311" s="10"/>
      <c r="AI4311" s="10"/>
      <c r="AJ4311" s="10"/>
      <c r="AK4311" s="10"/>
      <c r="AL4311" s="10"/>
      <c r="AM4311" s="10"/>
      <c r="AN4311" s="10"/>
      <c r="AO4311" s="10"/>
      <c r="AP4311" s="10"/>
      <c r="AQ4311" s="10"/>
      <c r="AR4311" s="10"/>
      <c r="AS4311" s="10"/>
      <c r="AT4311" s="10"/>
      <c r="AU4311" s="10"/>
      <c r="AV4311" s="10"/>
      <c r="AW4311" s="10"/>
      <c r="AX4311" s="10"/>
      <c r="AY4311" s="10"/>
      <c r="AZ4311" s="10"/>
      <c r="BC4311" s="10"/>
      <c r="BD4311" s="10"/>
      <c r="BE4311" s="10"/>
      <c r="BF4311" s="10"/>
      <c r="BG4311" s="10"/>
      <c r="BH4311" s="10"/>
      <c r="BI4311" s="10"/>
      <c r="BL4311" s="10"/>
      <c r="BM4311" s="10"/>
      <c r="BN4311" s="10"/>
      <c r="BO4311" s="10"/>
      <c r="BP4311" s="10"/>
      <c r="BQ4311" s="10"/>
      <c r="BR4311" s="10"/>
      <c r="BU4311" s="66"/>
    </row>
    <row r="4312" spans="22:73" s="6" customFormat="1" x14ac:dyDescent="0.3">
      <c r="V4312" s="21"/>
      <c r="W4312" s="22"/>
      <c r="X4312" s="22"/>
      <c r="Y4312" s="22"/>
      <c r="Z4312" s="22"/>
      <c r="AA4312" s="22"/>
      <c r="AB4312" s="10"/>
      <c r="AC4312" s="10"/>
      <c r="AD4312" s="10"/>
      <c r="AE4312" s="10"/>
      <c r="AF4312" s="10"/>
      <c r="AG4312" s="10"/>
      <c r="AH4312" s="10"/>
      <c r="AI4312" s="10"/>
      <c r="AJ4312" s="10"/>
      <c r="AK4312" s="10"/>
      <c r="AL4312" s="10"/>
      <c r="AM4312" s="10"/>
      <c r="AN4312" s="10"/>
      <c r="AO4312" s="10"/>
      <c r="AP4312" s="10"/>
      <c r="AQ4312" s="10"/>
      <c r="AR4312" s="10"/>
      <c r="AS4312" s="10"/>
      <c r="AT4312" s="10"/>
      <c r="AU4312" s="10"/>
      <c r="AV4312" s="10"/>
      <c r="AW4312" s="10"/>
      <c r="AX4312" s="10"/>
      <c r="AY4312" s="10"/>
      <c r="AZ4312" s="10"/>
      <c r="BC4312" s="10"/>
      <c r="BD4312" s="10"/>
      <c r="BE4312" s="10"/>
      <c r="BF4312" s="10"/>
      <c r="BG4312" s="10"/>
      <c r="BH4312" s="10"/>
      <c r="BI4312" s="10"/>
      <c r="BL4312" s="10"/>
      <c r="BM4312" s="10"/>
      <c r="BN4312" s="10"/>
      <c r="BO4312" s="10"/>
      <c r="BP4312" s="10"/>
      <c r="BQ4312" s="10"/>
      <c r="BR4312" s="10"/>
      <c r="BU4312" s="66"/>
    </row>
    <row r="4313" spans="22:73" s="6" customFormat="1" x14ac:dyDescent="0.3">
      <c r="V4313" s="21"/>
      <c r="W4313" s="22"/>
      <c r="X4313" s="22"/>
      <c r="Y4313" s="22"/>
      <c r="Z4313" s="22"/>
      <c r="AA4313" s="22"/>
      <c r="AB4313" s="10"/>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c r="AY4313" s="10"/>
      <c r="AZ4313" s="10"/>
      <c r="BC4313" s="10"/>
      <c r="BD4313" s="10"/>
      <c r="BE4313" s="10"/>
      <c r="BF4313" s="10"/>
      <c r="BG4313" s="10"/>
      <c r="BH4313" s="10"/>
      <c r="BI4313" s="10"/>
      <c r="BL4313" s="10"/>
      <c r="BM4313" s="10"/>
      <c r="BN4313" s="10"/>
      <c r="BO4313" s="10"/>
      <c r="BP4313" s="10"/>
      <c r="BQ4313" s="10"/>
      <c r="BR4313" s="10"/>
      <c r="BU4313" s="66"/>
    </row>
    <row r="4314" spans="22:73" s="6" customFormat="1" x14ac:dyDescent="0.3">
      <c r="V4314" s="21"/>
      <c r="W4314" s="22"/>
      <c r="X4314" s="22"/>
      <c r="Y4314" s="22"/>
      <c r="Z4314" s="22"/>
      <c r="AA4314" s="22"/>
      <c r="AB4314" s="10"/>
      <c r="AC4314" s="10"/>
      <c r="AD4314" s="10"/>
      <c r="AE4314" s="10"/>
      <c r="AF4314" s="10"/>
      <c r="AG4314" s="10"/>
      <c r="AH4314" s="10"/>
      <c r="AI4314" s="10"/>
      <c r="AJ4314" s="10"/>
      <c r="AK4314" s="10"/>
      <c r="AL4314" s="10"/>
      <c r="AM4314" s="10"/>
      <c r="AN4314" s="10"/>
      <c r="AO4314" s="10"/>
      <c r="AP4314" s="10"/>
      <c r="AQ4314" s="10"/>
      <c r="AR4314" s="10"/>
      <c r="AS4314" s="10"/>
      <c r="AT4314" s="10"/>
      <c r="AU4314" s="10"/>
      <c r="AV4314" s="10"/>
      <c r="AW4314" s="10"/>
      <c r="AX4314" s="10"/>
      <c r="AY4314" s="10"/>
      <c r="AZ4314" s="10"/>
      <c r="BC4314" s="10"/>
      <c r="BD4314" s="10"/>
      <c r="BE4314" s="10"/>
      <c r="BF4314" s="10"/>
      <c r="BG4314" s="10"/>
      <c r="BH4314" s="10"/>
      <c r="BI4314" s="10"/>
      <c r="BL4314" s="10"/>
      <c r="BM4314" s="10"/>
      <c r="BN4314" s="10"/>
      <c r="BO4314" s="10"/>
      <c r="BP4314" s="10"/>
      <c r="BQ4314" s="10"/>
      <c r="BR4314" s="10"/>
      <c r="BU4314" s="66"/>
    </row>
    <row r="4315" spans="22:73" s="6" customFormat="1" x14ac:dyDescent="0.3">
      <c r="V4315" s="21"/>
      <c r="W4315" s="22"/>
      <c r="X4315" s="22"/>
      <c r="Y4315" s="22"/>
      <c r="Z4315" s="22"/>
      <c r="AA4315" s="22"/>
      <c r="AB4315" s="10"/>
      <c r="AC4315" s="10"/>
      <c r="AD4315" s="10"/>
      <c r="AE4315" s="10"/>
      <c r="AF4315" s="10"/>
      <c r="AG4315" s="10"/>
      <c r="AH4315" s="10"/>
      <c r="AI4315" s="10"/>
      <c r="AJ4315" s="10"/>
      <c r="AK4315" s="10"/>
      <c r="AL4315" s="10"/>
      <c r="AM4315" s="10"/>
      <c r="AN4315" s="10"/>
      <c r="AO4315" s="10"/>
      <c r="AP4315" s="10"/>
      <c r="AQ4315" s="10"/>
      <c r="AR4315" s="10"/>
      <c r="AS4315" s="10"/>
      <c r="AT4315" s="10"/>
      <c r="AU4315" s="10"/>
      <c r="AV4315" s="10"/>
      <c r="AW4315" s="10"/>
      <c r="AX4315" s="10"/>
      <c r="AY4315" s="10"/>
      <c r="AZ4315" s="10"/>
      <c r="BC4315" s="10"/>
      <c r="BD4315" s="10"/>
      <c r="BE4315" s="10"/>
      <c r="BF4315" s="10"/>
      <c r="BG4315" s="10"/>
      <c r="BH4315" s="10"/>
      <c r="BI4315" s="10"/>
      <c r="BL4315" s="10"/>
      <c r="BM4315" s="10"/>
      <c r="BN4315" s="10"/>
      <c r="BO4315" s="10"/>
      <c r="BP4315" s="10"/>
      <c r="BQ4315" s="10"/>
      <c r="BR4315" s="10"/>
      <c r="BU4315" s="66"/>
    </row>
    <row r="4316" spans="22:73" s="6" customFormat="1" x14ac:dyDescent="0.3">
      <c r="V4316" s="21"/>
      <c r="W4316" s="22"/>
      <c r="X4316" s="22"/>
      <c r="Y4316" s="22"/>
      <c r="Z4316" s="22"/>
      <c r="AA4316" s="22"/>
      <c r="AB4316" s="10"/>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10"/>
      <c r="AY4316" s="10"/>
      <c r="AZ4316" s="10"/>
      <c r="BC4316" s="10"/>
      <c r="BD4316" s="10"/>
      <c r="BE4316" s="10"/>
      <c r="BF4316" s="10"/>
      <c r="BG4316" s="10"/>
      <c r="BH4316" s="10"/>
      <c r="BI4316" s="10"/>
      <c r="BL4316" s="10"/>
      <c r="BM4316" s="10"/>
      <c r="BN4316" s="10"/>
      <c r="BO4316" s="10"/>
      <c r="BP4316" s="10"/>
      <c r="BQ4316" s="10"/>
      <c r="BR4316" s="10"/>
      <c r="BU4316" s="66"/>
    </row>
    <row r="4317" spans="22:73" s="6" customFormat="1" x14ac:dyDescent="0.3">
      <c r="V4317" s="21"/>
      <c r="W4317" s="22"/>
      <c r="X4317" s="22"/>
      <c r="Y4317" s="22"/>
      <c r="Z4317" s="22"/>
      <c r="AA4317" s="22"/>
      <c r="AB4317" s="10"/>
      <c r="AC4317" s="10"/>
      <c r="AD4317" s="10"/>
      <c r="AE4317" s="10"/>
      <c r="AF4317" s="10"/>
      <c r="AG4317" s="10"/>
      <c r="AH4317" s="10"/>
      <c r="AI4317" s="10"/>
      <c r="AJ4317" s="10"/>
      <c r="AK4317" s="10"/>
      <c r="AL4317" s="10"/>
      <c r="AM4317" s="10"/>
      <c r="AN4317" s="10"/>
      <c r="AO4317" s="10"/>
      <c r="AP4317" s="10"/>
      <c r="AQ4317" s="10"/>
      <c r="AR4317" s="10"/>
      <c r="AS4317" s="10"/>
      <c r="AT4317" s="10"/>
      <c r="AU4317" s="10"/>
      <c r="AV4317" s="10"/>
      <c r="AW4317" s="10"/>
      <c r="AX4317" s="10"/>
      <c r="AY4317" s="10"/>
      <c r="AZ4317" s="10"/>
      <c r="BC4317" s="10"/>
      <c r="BD4317" s="10"/>
      <c r="BE4317" s="10"/>
      <c r="BF4317" s="10"/>
      <c r="BG4317" s="10"/>
      <c r="BH4317" s="10"/>
      <c r="BI4317" s="10"/>
      <c r="BL4317" s="10"/>
      <c r="BM4317" s="10"/>
      <c r="BN4317" s="10"/>
      <c r="BO4317" s="10"/>
      <c r="BP4317" s="10"/>
      <c r="BQ4317" s="10"/>
      <c r="BR4317" s="10"/>
      <c r="BU4317" s="66"/>
    </row>
    <row r="4318" spans="22:73" s="6" customFormat="1" x14ac:dyDescent="0.3">
      <c r="V4318" s="21"/>
      <c r="W4318" s="22"/>
      <c r="X4318" s="22"/>
      <c r="Y4318" s="22"/>
      <c r="Z4318" s="22"/>
      <c r="AA4318" s="22"/>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AY4318" s="10"/>
      <c r="AZ4318" s="10"/>
      <c r="BC4318" s="10"/>
      <c r="BD4318" s="10"/>
      <c r="BE4318" s="10"/>
      <c r="BF4318" s="10"/>
      <c r="BG4318" s="10"/>
      <c r="BH4318" s="10"/>
      <c r="BI4318" s="10"/>
      <c r="BL4318" s="10"/>
      <c r="BM4318" s="10"/>
      <c r="BN4318" s="10"/>
      <c r="BO4318" s="10"/>
      <c r="BP4318" s="10"/>
      <c r="BQ4318" s="10"/>
      <c r="BR4318" s="10"/>
      <c r="BU4318" s="66"/>
    </row>
    <row r="4319" spans="22:73" s="6" customFormat="1" x14ac:dyDescent="0.3">
      <c r="V4319" s="21"/>
      <c r="W4319" s="22"/>
      <c r="X4319" s="22"/>
      <c r="Y4319" s="22"/>
      <c r="Z4319" s="22"/>
      <c r="AA4319" s="22"/>
      <c r="AB4319" s="10"/>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10"/>
      <c r="AY4319" s="10"/>
      <c r="AZ4319" s="10"/>
      <c r="BC4319" s="10"/>
      <c r="BD4319" s="10"/>
      <c r="BE4319" s="10"/>
      <c r="BF4319" s="10"/>
      <c r="BG4319" s="10"/>
      <c r="BH4319" s="10"/>
      <c r="BI4319" s="10"/>
      <c r="BL4319" s="10"/>
      <c r="BM4319" s="10"/>
      <c r="BN4319" s="10"/>
      <c r="BO4319" s="10"/>
      <c r="BP4319" s="10"/>
      <c r="BQ4319" s="10"/>
      <c r="BR4319" s="10"/>
      <c r="BU4319" s="66"/>
    </row>
    <row r="4320" spans="22:73" s="6" customFormat="1" x14ac:dyDescent="0.3">
      <c r="V4320" s="21"/>
      <c r="W4320" s="22"/>
      <c r="X4320" s="22"/>
      <c r="Y4320" s="22"/>
      <c r="Z4320" s="22"/>
      <c r="AA4320" s="22"/>
      <c r="AB4320" s="10"/>
      <c r="AC4320" s="10"/>
      <c r="AD4320" s="10"/>
      <c r="AE4320" s="10"/>
      <c r="AF4320" s="10"/>
      <c r="AG4320" s="10"/>
      <c r="AH4320" s="10"/>
      <c r="AI4320" s="10"/>
      <c r="AJ4320" s="10"/>
      <c r="AK4320" s="10"/>
      <c r="AL4320" s="10"/>
      <c r="AM4320" s="10"/>
      <c r="AN4320" s="10"/>
      <c r="AO4320" s="10"/>
      <c r="AP4320" s="10"/>
      <c r="AQ4320" s="10"/>
      <c r="AR4320" s="10"/>
      <c r="AS4320" s="10"/>
      <c r="AT4320" s="10"/>
      <c r="AU4320" s="10"/>
      <c r="AV4320" s="10"/>
      <c r="AW4320" s="10"/>
      <c r="AX4320" s="10"/>
      <c r="AY4320" s="10"/>
      <c r="AZ4320" s="10"/>
      <c r="BC4320" s="10"/>
      <c r="BD4320" s="10"/>
      <c r="BE4320" s="10"/>
      <c r="BF4320" s="10"/>
      <c r="BG4320" s="10"/>
      <c r="BH4320" s="10"/>
      <c r="BI4320" s="10"/>
      <c r="BL4320" s="10"/>
      <c r="BM4320" s="10"/>
      <c r="BN4320" s="10"/>
      <c r="BO4320" s="10"/>
      <c r="BP4320" s="10"/>
      <c r="BQ4320" s="10"/>
      <c r="BR4320" s="10"/>
      <c r="BU4320" s="66"/>
    </row>
    <row r="4321" spans="22:73" s="6" customFormat="1" x14ac:dyDescent="0.3">
      <c r="V4321" s="21"/>
      <c r="W4321" s="22"/>
      <c r="X4321" s="22"/>
      <c r="Y4321" s="22"/>
      <c r="Z4321" s="22"/>
      <c r="AA4321" s="22"/>
      <c r="AB4321" s="10"/>
      <c r="AC4321" s="10"/>
      <c r="AD4321" s="10"/>
      <c r="AE4321" s="10"/>
      <c r="AF4321" s="10"/>
      <c r="AG4321" s="10"/>
      <c r="AH4321" s="10"/>
      <c r="AI4321" s="10"/>
      <c r="AJ4321" s="10"/>
      <c r="AK4321" s="10"/>
      <c r="AL4321" s="10"/>
      <c r="AM4321" s="10"/>
      <c r="AN4321" s="10"/>
      <c r="AO4321" s="10"/>
      <c r="AP4321" s="10"/>
      <c r="AQ4321" s="10"/>
      <c r="AR4321" s="10"/>
      <c r="AS4321" s="10"/>
      <c r="AT4321" s="10"/>
      <c r="AU4321" s="10"/>
      <c r="AV4321" s="10"/>
      <c r="AW4321" s="10"/>
      <c r="AX4321" s="10"/>
      <c r="AY4321" s="10"/>
      <c r="AZ4321" s="10"/>
      <c r="BC4321" s="10"/>
      <c r="BD4321" s="10"/>
      <c r="BE4321" s="10"/>
      <c r="BF4321" s="10"/>
      <c r="BG4321" s="10"/>
      <c r="BH4321" s="10"/>
      <c r="BI4321" s="10"/>
      <c r="BL4321" s="10"/>
      <c r="BM4321" s="10"/>
      <c r="BN4321" s="10"/>
      <c r="BO4321" s="10"/>
      <c r="BP4321" s="10"/>
      <c r="BQ4321" s="10"/>
      <c r="BR4321" s="10"/>
      <c r="BU4321" s="66"/>
    </row>
    <row r="4322" spans="22:73" s="6" customFormat="1" x14ac:dyDescent="0.3">
      <c r="V4322" s="21"/>
      <c r="W4322" s="22"/>
      <c r="X4322" s="22"/>
      <c r="Y4322" s="22"/>
      <c r="Z4322" s="22"/>
      <c r="AA4322" s="22"/>
      <c r="AB4322" s="10"/>
      <c r="AC4322" s="10"/>
      <c r="AD4322" s="10"/>
      <c r="AE4322" s="10"/>
      <c r="AF4322" s="10"/>
      <c r="AG4322" s="10"/>
      <c r="AH4322" s="10"/>
      <c r="AI4322" s="10"/>
      <c r="AJ4322" s="10"/>
      <c r="AK4322" s="10"/>
      <c r="AL4322" s="10"/>
      <c r="AM4322" s="10"/>
      <c r="AN4322" s="10"/>
      <c r="AO4322" s="10"/>
      <c r="AP4322" s="10"/>
      <c r="AQ4322" s="10"/>
      <c r="AR4322" s="10"/>
      <c r="AS4322" s="10"/>
      <c r="AT4322" s="10"/>
      <c r="AU4322" s="10"/>
      <c r="AV4322" s="10"/>
      <c r="AW4322" s="10"/>
      <c r="AX4322" s="10"/>
      <c r="AY4322" s="10"/>
      <c r="AZ4322" s="10"/>
      <c r="BC4322" s="10"/>
      <c r="BD4322" s="10"/>
      <c r="BE4322" s="10"/>
      <c r="BF4322" s="10"/>
      <c r="BG4322" s="10"/>
      <c r="BH4322" s="10"/>
      <c r="BI4322" s="10"/>
      <c r="BL4322" s="10"/>
      <c r="BM4322" s="10"/>
      <c r="BN4322" s="10"/>
      <c r="BO4322" s="10"/>
      <c r="BP4322" s="10"/>
      <c r="BQ4322" s="10"/>
      <c r="BR4322" s="10"/>
      <c r="BU4322" s="66"/>
    </row>
    <row r="4323" spans="22:73" s="6" customFormat="1" x14ac:dyDescent="0.3">
      <c r="V4323" s="21"/>
      <c r="W4323" s="22"/>
      <c r="X4323" s="22"/>
      <c r="Y4323" s="22"/>
      <c r="Z4323" s="22"/>
      <c r="AA4323" s="22"/>
      <c r="AB4323" s="10"/>
      <c r="AC4323" s="10"/>
      <c r="AD4323" s="10"/>
      <c r="AE4323" s="10"/>
      <c r="AF4323" s="10"/>
      <c r="AG4323" s="10"/>
      <c r="AH4323" s="10"/>
      <c r="AI4323" s="10"/>
      <c r="AJ4323" s="10"/>
      <c r="AK4323" s="10"/>
      <c r="AL4323" s="10"/>
      <c r="AM4323" s="10"/>
      <c r="AN4323" s="10"/>
      <c r="AO4323" s="10"/>
      <c r="AP4323" s="10"/>
      <c r="AQ4323" s="10"/>
      <c r="AR4323" s="10"/>
      <c r="AS4323" s="10"/>
      <c r="AT4323" s="10"/>
      <c r="AU4323" s="10"/>
      <c r="AV4323" s="10"/>
      <c r="AW4323" s="10"/>
      <c r="AX4323" s="10"/>
      <c r="AY4323" s="10"/>
      <c r="AZ4323" s="10"/>
      <c r="BC4323" s="10"/>
      <c r="BD4323" s="10"/>
      <c r="BE4323" s="10"/>
      <c r="BF4323" s="10"/>
      <c r="BG4323" s="10"/>
      <c r="BH4323" s="10"/>
      <c r="BI4323" s="10"/>
      <c r="BL4323" s="10"/>
      <c r="BM4323" s="10"/>
      <c r="BN4323" s="10"/>
      <c r="BO4323" s="10"/>
      <c r="BP4323" s="10"/>
      <c r="BQ4323" s="10"/>
      <c r="BR4323" s="10"/>
      <c r="BU4323" s="66"/>
    </row>
    <row r="4324" spans="22:73" s="6" customFormat="1" x14ac:dyDescent="0.3">
      <c r="V4324" s="21"/>
      <c r="W4324" s="22"/>
      <c r="X4324" s="22"/>
      <c r="Y4324" s="22"/>
      <c r="Z4324" s="22"/>
      <c r="AA4324" s="22"/>
      <c r="AB4324" s="10"/>
      <c r="AC4324" s="10"/>
      <c r="AD4324" s="10"/>
      <c r="AE4324" s="10"/>
      <c r="AF4324" s="10"/>
      <c r="AG4324" s="10"/>
      <c r="AH4324" s="10"/>
      <c r="AI4324" s="10"/>
      <c r="AJ4324" s="10"/>
      <c r="AK4324" s="10"/>
      <c r="AL4324" s="10"/>
      <c r="AM4324" s="10"/>
      <c r="AN4324" s="10"/>
      <c r="AO4324" s="10"/>
      <c r="AP4324" s="10"/>
      <c r="AQ4324" s="10"/>
      <c r="AR4324" s="10"/>
      <c r="AS4324" s="10"/>
      <c r="AT4324" s="10"/>
      <c r="AU4324" s="10"/>
      <c r="AV4324" s="10"/>
      <c r="AW4324" s="10"/>
      <c r="AX4324" s="10"/>
      <c r="AY4324" s="10"/>
      <c r="AZ4324" s="10"/>
      <c r="BC4324" s="10"/>
      <c r="BD4324" s="10"/>
      <c r="BE4324" s="10"/>
      <c r="BF4324" s="10"/>
      <c r="BG4324" s="10"/>
      <c r="BH4324" s="10"/>
      <c r="BI4324" s="10"/>
      <c r="BL4324" s="10"/>
      <c r="BM4324" s="10"/>
      <c r="BN4324" s="10"/>
      <c r="BO4324" s="10"/>
      <c r="BP4324" s="10"/>
      <c r="BQ4324" s="10"/>
      <c r="BR4324" s="10"/>
      <c r="BU4324" s="66"/>
    </row>
    <row r="4325" spans="22:73" s="6" customFormat="1" x14ac:dyDescent="0.3">
      <c r="V4325" s="21"/>
      <c r="W4325" s="22"/>
      <c r="X4325" s="22"/>
      <c r="Y4325" s="22"/>
      <c r="Z4325" s="22"/>
      <c r="AA4325" s="22"/>
      <c r="AB4325" s="10"/>
      <c r="AC4325" s="10"/>
      <c r="AD4325" s="10"/>
      <c r="AE4325" s="10"/>
      <c r="AF4325" s="10"/>
      <c r="AG4325" s="10"/>
      <c r="AH4325" s="10"/>
      <c r="AI4325" s="10"/>
      <c r="AJ4325" s="10"/>
      <c r="AK4325" s="10"/>
      <c r="AL4325" s="10"/>
      <c r="AM4325" s="10"/>
      <c r="AN4325" s="10"/>
      <c r="AO4325" s="10"/>
      <c r="AP4325" s="10"/>
      <c r="AQ4325" s="10"/>
      <c r="AR4325" s="10"/>
      <c r="AS4325" s="10"/>
      <c r="AT4325" s="10"/>
      <c r="AU4325" s="10"/>
      <c r="AV4325" s="10"/>
      <c r="AW4325" s="10"/>
      <c r="AX4325" s="10"/>
      <c r="AY4325" s="10"/>
      <c r="AZ4325" s="10"/>
      <c r="BC4325" s="10"/>
      <c r="BD4325" s="10"/>
      <c r="BE4325" s="10"/>
      <c r="BF4325" s="10"/>
      <c r="BG4325" s="10"/>
      <c r="BH4325" s="10"/>
      <c r="BI4325" s="10"/>
      <c r="BL4325" s="10"/>
      <c r="BM4325" s="10"/>
      <c r="BN4325" s="10"/>
      <c r="BO4325" s="10"/>
      <c r="BP4325" s="10"/>
      <c r="BQ4325" s="10"/>
      <c r="BR4325" s="10"/>
      <c r="BU4325" s="66"/>
    </row>
    <row r="4326" spans="22:73" s="6" customFormat="1" x14ac:dyDescent="0.3">
      <c r="V4326" s="21"/>
      <c r="W4326" s="22"/>
      <c r="X4326" s="22"/>
      <c r="Y4326" s="22"/>
      <c r="Z4326" s="22"/>
      <c r="AA4326" s="22"/>
      <c r="AB4326" s="10"/>
      <c r="AC4326" s="10"/>
      <c r="AD4326" s="10"/>
      <c r="AE4326" s="10"/>
      <c r="AF4326" s="10"/>
      <c r="AG4326" s="10"/>
      <c r="AH4326" s="10"/>
      <c r="AI4326" s="10"/>
      <c r="AJ4326" s="10"/>
      <c r="AK4326" s="10"/>
      <c r="AL4326" s="10"/>
      <c r="AM4326" s="10"/>
      <c r="AN4326" s="10"/>
      <c r="AO4326" s="10"/>
      <c r="AP4326" s="10"/>
      <c r="AQ4326" s="10"/>
      <c r="AR4326" s="10"/>
      <c r="AS4326" s="10"/>
      <c r="AT4326" s="10"/>
      <c r="AU4326" s="10"/>
      <c r="AV4326" s="10"/>
      <c r="AW4326" s="10"/>
      <c r="AX4326" s="10"/>
      <c r="AY4326" s="10"/>
      <c r="AZ4326" s="10"/>
      <c r="BC4326" s="10"/>
      <c r="BD4326" s="10"/>
      <c r="BE4326" s="10"/>
      <c r="BF4326" s="10"/>
      <c r="BG4326" s="10"/>
      <c r="BH4326" s="10"/>
      <c r="BI4326" s="10"/>
      <c r="BL4326" s="10"/>
      <c r="BM4326" s="10"/>
      <c r="BN4326" s="10"/>
      <c r="BO4326" s="10"/>
      <c r="BP4326" s="10"/>
      <c r="BQ4326" s="10"/>
      <c r="BR4326" s="10"/>
      <c r="BU4326" s="66"/>
    </row>
    <row r="4327" spans="22:73" s="6" customFormat="1" x14ac:dyDescent="0.3">
      <c r="V4327" s="21"/>
      <c r="W4327" s="22"/>
      <c r="X4327" s="22"/>
      <c r="Y4327" s="22"/>
      <c r="Z4327" s="22"/>
      <c r="AA4327" s="22"/>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c r="AY4327" s="10"/>
      <c r="AZ4327" s="10"/>
      <c r="BC4327" s="10"/>
      <c r="BD4327" s="10"/>
      <c r="BE4327" s="10"/>
      <c r="BF4327" s="10"/>
      <c r="BG4327" s="10"/>
      <c r="BH4327" s="10"/>
      <c r="BI4327" s="10"/>
      <c r="BL4327" s="10"/>
      <c r="BM4327" s="10"/>
      <c r="BN4327" s="10"/>
      <c r="BO4327" s="10"/>
      <c r="BP4327" s="10"/>
      <c r="BQ4327" s="10"/>
      <c r="BR4327" s="10"/>
      <c r="BU4327" s="66"/>
    </row>
    <row r="4328" spans="22:73" s="6" customFormat="1" x14ac:dyDescent="0.3">
      <c r="V4328" s="21"/>
      <c r="W4328" s="22"/>
      <c r="X4328" s="22"/>
      <c r="Y4328" s="22"/>
      <c r="Z4328" s="22"/>
      <c r="AA4328" s="22"/>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10"/>
      <c r="AY4328" s="10"/>
      <c r="AZ4328" s="10"/>
      <c r="BC4328" s="10"/>
      <c r="BD4328" s="10"/>
      <c r="BE4328" s="10"/>
      <c r="BF4328" s="10"/>
      <c r="BG4328" s="10"/>
      <c r="BH4328" s="10"/>
      <c r="BI4328" s="10"/>
      <c r="BL4328" s="10"/>
      <c r="BM4328" s="10"/>
      <c r="BN4328" s="10"/>
      <c r="BO4328" s="10"/>
      <c r="BP4328" s="10"/>
      <c r="BQ4328" s="10"/>
      <c r="BR4328" s="10"/>
      <c r="BU4328" s="66"/>
    </row>
    <row r="4329" spans="22:73" s="6" customFormat="1" x14ac:dyDescent="0.3">
      <c r="V4329" s="21"/>
      <c r="W4329" s="22"/>
      <c r="X4329" s="22"/>
      <c r="Y4329" s="22"/>
      <c r="Z4329" s="22"/>
      <c r="AA4329" s="22"/>
      <c r="AB4329" s="10"/>
      <c r="AC4329" s="10"/>
      <c r="AD4329" s="10"/>
      <c r="AE4329" s="10"/>
      <c r="AF4329" s="10"/>
      <c r="AG4329" s="10"/>
      <c r="AH4329" s="10"/>
      <c r="AI4329" s="10"/>
      <c r="AJ4329" s="10"/>
      <c r="AK4329" s="10"/>
      <c r="AL4329" s="10"/>
      <c r="AM4329" s="10"/>
      <c r="AN4329" s="10"/>
      <c r="AO4329" s="10"/>
      <c r="AP4329" s="10"/>
      <c r="AQ4329" s="10"/>
      <c r="AR4329" s="10"/>
      <c r="AS4329" s="10"/>
      <c r="AT4329" s="10"/>
      <c r="AU4329" s="10"/>
      <c r="AV4329" s="10"/>
      <c r="AW4329" s="10"/>
      <c r="AX4329" s="10"/>
      <c r="AY4329" s="10"/>
      <c r="AZ4329" s="10"/>
      <c r="BC4329" s="10"/>
      <c r="BD4329" s="10"/>
      <c r="BE4329" s="10"/>
      <c r="BF4329" s="10"/>
      <c r="BG4329" s="10"/>
      <c r="BH4329" s="10"/>
      <c r="BI4329" s="10"/>
      <c r="BL4329" s="10"/>
      <c r="BM4329" s="10"/>
      <c r="BN4329" s="10"/>
      <c r="BO4329" s="10"/>
      <c r="BP4329" s="10"/>
      <c r="BQ4329" s="10"/>
      <c r="BR4329" s="10"/>
      <c r="BU4329" s="66"/>
    </row>
    <row r="4330" spans="22:73" s="6" customFormat="1" x14ac:dyDescent="0.3">
      <c r="V4330" s="21"/>
      <c r="W4330" s="22"/>
      <c r="X4330" s="22"/>
      <c r="Y4330" s="22"/>
      <c r="Z4330" s="22"/>
      <c r="AA4330" s="22"/>
      <c r="AB4330" s="10"/>
      <c r="AC4330" s="10"/>
      <c r="AD4330" s="10"/>
      <c r="AE4330" s="10"/>
      <c r="AF4330" s="10"/>
      <c r="AG4330" s="10"/>
      <c r="AH4330" s="10"/>
      <c r="AI4330" s="10"/>
      <c r="AJ4330" s="10"/>
      <c r="AK4330" s="10"/>
      <c r="AL4330" s="10"/>
      <c r="AM4330" s="10"/>
      <c r="AN4330" s="10"/>
      <c r="AO4330" s="10"/>
      <c r="AP4330" s="10"/>
      <c r="AQ4330" s="10"/>
      <c r="AR4330" s="10"/>
      <c r="AS4330" s="10"/>
      <c r="AT4330" s="10"/>
      <c r="AU4330" s="10"/>
      <c r="AV4330" s="10"/>
      <c r="AW4330" s="10"/>
      <c r="AX4330" s="10"/>
      <c r="AY4330" s="10"/>
      <c r="AZ4330" s="10"/>
      <c r="BC4330" s="10"/>
      <c r="BD4330" s="10"/>
      <c r="BE4330" s="10"/>
      <c r="BF4330" s="10"/>
      <c r="BG4330" s="10"/>
      <c r="BH4330" s="10"/>
      <c r="BI4330" s="10"/>
      <c r="BL4330" s="10"/>
      <c r="BM4330" s="10"/>
      <c r="BN4330" s="10"/>
      <c r="BO4330" s="10"/>
      <c r="BP4330" s="10"/>
      <c r="BQ4330" s="10"/>
      <c r="BR4330" s="10"/>
      <c r="BU4330" s="66"/>
    </row>
    <row r="4331" spans="22:73" s="6" customFormat="1" x14ac:dyDescent="0.3">
      <c r="V4331" s="21"/>
      <c r="W4331" s="22"/>
      <c r="X4331" s="22"/>
      <c r="Y4331" s="22"/>
      <c r="Z4331" s="22"/>
      <c r="AA4331" s="22"/>
      <c r="AB4331" s="10"/>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AY4331" s="10"/>
      <c r="AZ4331" s="10"/>
      <c r="BC4331" s="10"/>
      <c r="BD4331" s="10"/>
      <c r="BE4331" s="10"/>
      <c r="BF4331" s="10"/>
      <c r="BG4331" s="10"/>
      <c r="BH4331" s="10"/>
      <c r="BI4331" s="10"/>
      <c r="BL4331" s="10"/>
      <c r="BM4331" s="10"/>
      <c r="BN4331" s="10"/>
      <c r="BO4331" s="10"/>
      <c r="BP4331" s="10"/>
      <c r="BQ4331" s="10"/>
      <c r="BR4331" s="10"/>
      <c r="BU4331" s="66"/>
    </row>
    <row r="4332" spans="22:73" s="6" customFormat="1" x14ac:dyDescent="0.3">
      <c r="V4332" s="21"/>
      <c r="W4332" s="22"/>
      <c r="X4332" s="22"/>
      <c r="Y4332" s="22"/>
      <c r="Z4332" s="22"/>
      <c r="AA4332" s="22"/>
      <c r="AB4332" s="10"/>
      <c r="AC4332" s="10"/>
      <c r="AD4332" s="10"/>
      <c r="AE4332" s="10"/>
      <c r="AF4332" s="10"/>
      <c r="AG4332" s="10"/>
      <c r="AH4332" s="10"/>
      <c r="AI4332" s="10"/>
      <c r="AJ4332" s="10"/>
      <c r="AK4332" s="10"/>
      <c r="AL4332" s="10"/>
      <c r="AM4332" s="10"/>
      <c r="AN4332" s="10"/>
      <c r="AO4332" s="10"/>
      <c r="AP4332" s="10"/>
      <c r="AQ4332" s="10"/>
      <c r="AR4332" s="10"/>
      <c r="AS4332" s="10"/>
      <c r="AT4332" s="10"/>
      <c r="AU4332" s="10"/>
      <c r="AV4332" s="10"/>
      <c r="AW4332" s="10"/>
      <c r="AX4332" s="10"/>
      <c r="AY4332" s="10"/>
      <c r="AZ4332" s="10"/>
      <c r="BC4332" s="10"/>
      <c r="BD4332" s="10"/>
      <c r="BE4332" s="10"/>
      <c r="BF4332" s="10"/>
      <c r="BG4332" s="10"/>
      <c r="BH4332" s="10"/>
      <c r="BI4332" s="10"/>
      <c r="BL4332" s="10"/>
      <c r="BM4332" s="10"/>
      <c r="BN4332" s="10"/>
      <c r="BO4332" s="10"/>
      <c r="BP4332" s="10"/>
      <c r="BQ4332" s="10"/>
      <c r="BR4332" s="10"/>
      <c r="BU4332" s="66"/>
    </row>
    <row r="4333" spans="22:73" s="6" customFormat="1" x14ac:dyDescent="0.3">
      <c r="V4333" s="21"/>
      <c r="W4333" s="22"/>
      <c r="X4333" s="22"/>
      <c r="Y4333" s="22"/>
      <c r="Z4333" s="22"/>
      <c r="AA4333" s="22"/>
      <c r="AB4333" s="10"/>
      <c r="AC4333" s="10"/>
      <c r="AD4333" s="10"/>
      <c r="AE4333" s="10"/>
      <c r="AF4333" s="10"/>
      <c r="AG4333" s="10"/>
      <c r="AH4333" s="10"/>
      <c r="AI4333" s="10"/>
      <c r="AJ4333" s="10"/>
      <c r="AK4333" s="10"/>
      <c r="AL4333" s="10"/>
      <c r="AM4333" s="10"/>
      <c r="AN4333" s="10"/>
      <c r="AO4333" s="10"/>
      <c r="AP4333" s="10"/>
      <c r="AQ4333" s="10"/>
      <c r="AR4333" s="10"/>
      <c r="AS4333" s="10"/>
      <c r="AT4333" s="10"/>
      <c r="AU4333" s="10"/>
      <c r="AV4333" s="10"/>
      <c r="AW4333" s="10"/>
      <c r="AX4333" s="10"/>
      <c r="AY4333" s="10"/>
      <c r="AZ4333" s="10"/>
      <c r="BC4333" s="10"/>
      <c r="BD4333" s="10"/>
      <c r="BE4333" s="10"/>
      <c r="BF4333" s="10"/>
      <c r="BG4333" s="10"/>
      <c r="BH4333" s="10"/>
      <c r="BI4333" s="10"/>
      <c r="BL4333" s="10"/>
      <c r="BM4333" s="10"/>
      <c r="BN4333" s="10"/>
      <c r="BO4333" s="10"/>
      <c r="BP4333" s="10"/>
      <c r="BQ4333" s="10"/>
      <c r="BR4333" s="10"/>
      <c r="BU4333" s="66"/>
    </row>
    <row r="4334" spans="22:73" s="6" customFormat="1" x14ac:dyDescent="0.3">
      <c r="V4334" s="21"/>
      <c r="W4334" s="22"/>
      <c r="X4334" s="22"/>
      <c r="Y4334" s="22"/>
      <c r="Z4334" s="22"/>
      <c r="AA4334" s="22"/>
      <c r="AB4334" s="10"/>
      <c r="AC4334" s="10"/>
      <c r="AD4334" s="10"/>
      <c r="AE4334" s="10"/>
      <c r="AF4334" s="10"/>
      <c r="AG4334" s="10"/>
      <c r="AH4334" s="10"/>
      <c r="AI4334" s="10"/>
      <c r="AJ4334" s="10"/>
      <c r="AK4334" s="10"/>
      <c r="AL4334" s="10"/>
      <c r="AM4334" s="10"/>
      <c r="AN4334" s="10"/>
      <c r="AO4334" s="10"/>
      <c r="AP4334" s="10"/>
      <c r="AQ4334" s="10"/>
      <c r="AR4334" s="10"/>
      <c r="AS4334" s="10"/>
      <c r="AT4334" s="10"/>
      <c r="AU4334" s="10"/>
      <c r="AV4334" s="10"/>
      <c r="AW4334" s="10"/>
      <c r="AX4334" s="10"/>
      <c r="AY4334" s="10"/>
      <c r="AZ4334" s="10"/>
      <c r="BC4334" s="10"/>
      <c r="BD4334" s="10"/>
      <c r="BE4334" s="10"/>
      <c r="BF4334" s="10"/>
      <c r="BG4334" s="10"/>
      <c r="BH4334" s="10"/>
      <c r="BI4334" s="10"/>
      <c r="BL4334" s="10"/>
      <c r="BM4334" s="10"/>
      <c r="BN4334" s="10"/>
      <c r="BO4334" s="10"/>
      <c r="BP4334" s="10"/>
      <c r="BQ4334" s="10"/>
      <c r="BR4334" s="10"/>
      <c r="BU4334" s="66"/>
    </row>
    <row r="4335" spans="22:73" s="6" customFormat="1" x14ac:dyDescent="0.3">
      <c r="V4335" s="21"/>
      <c r="W4335" s="22"/>
      <c r="X4335" s="22"/>
      <c r="Y4335" s="22"/>
      <c r="Z4335" s="22"/>
      <c r="AA4335" s="22"/>
      <c r="AB4335" s="10"/>
      <c r="AC4335" s="10"/>
      <c r="AD4335" s="10"/>
      <c r="AE4335" s="10"/>
      <c r="AF4335" s="10"/>
      <c r="AG4335" s="10"/>
      <c r="AH4335" s="10"/>
      <c r="AI4335" s="10"/>
      <c r="AJ4335" s="10"/>
      <c r="AK4335" s="10"/>
      <c r="AL4335" s="10"/>
      <c r="AM4335" s="10"/>
      <c r="AN4335" s="10"/>
      <c r="AO4335" s="10"/>
      <c r="AP4335" s="10"/>
      <c r="AQ4335" s="10"/>
      <c r="AR4335" s="10"/>
      <c r="AS4335" s="10"/>
      <c r="AT4335" s="10"/>
      <c r="AU4335" s="10"/>
      <c r="AV4335" s="10"/>
      <c r="AW4335" s="10"/>
      <c r="AX4335" s="10"/>
      <c r="AY4335" s="10"/>
      <c r="AZ4335" s="10"/>
      <c r="BC4335" s="10"/>
      <c r="BD4335" s="10"/>
      <c r="BE4335" s="10"/>
      <c r="BF4335" s="10"/>
      <c r="BG4335" s="10"/>
      <c r="BH4335" s="10"/>
      <c r="BI4335" s="10"/>
      <c r="BL4335" s="10"/>
      <c r="BM4335" s="10"/>
      <c r="BN4335" s="10"/>
      <c r="BO4335" s="10"/>
      <c r="BP4335" s="10"/>
      <c r="BQ4335" s="10"/>
      <c r="BR4335" s="10"/>
      <c r="BU4335" s="66"/>
    </row>
    <row r="4336" spans="22:73" s="6" customFormat="1" x14ac:dyDescent="0.3">
      <c r="V4336" s="21"/>
      <c r="W4336" s="22"/>
      <c r="X4336" s="22"/>
      <c r="Y4336" s="22"/>
      <c r="Z4336" s="22"/>
      <c r="AA4336" s="22"/>
      <c r="AB4336" s="10"/>
      <c r="AC4336" s="10"/>
      <c r="AD4336" s="10"/>
      <c r="AE4336" s="10"/>
      <c r="AF4336" s="10"/>
      <c r="AG4336" s="10"/>
      <c r="AH4336" s="10"/>
      <c r="AI4336" s="10"/>
      <c r="AJ4336" s="10"/>
      <c r="AK4336" s="10"/>
      <c r="AL4336" s="10"/>
      <c r="AM4336" s="10"/>
      <c r="AN4336" s="10"/>
      <c r="AO4336" s="10"/>
      <c r="AP4336" s="10"/>
      <c r="AQ4336" s="10"/>
      <c r="AR4336" s="10"/>
      <c r="AS4336" s="10"/>
      <c r="AT4336" s="10"/>
      <c r="AU4336" s="10"/>
      <c r="AV4336" s="10"/>
      <c r="AW4336" s="10"/>
      <c r="AX4336" s="10"/>
      <c r="AY4336" s="10"/>
      <c r="AZ4336" s="10"/>
      <c r="BC4336" s="10"/>
      <c r="BD4336" s="10"/>
      <c r="BE4336" s="10"/>
      <c r="BF4336" s="10"/>
      <c r="BG4336" s="10"/>
      <c r="BH4336" s="10"/>
      <c r="BI4336" s="10"/>
      <c r="BL4336" s="10"/>
      <c r="BM4336" s="10"/>
      <c r="BN4336" s="10"/>
      <c r="BO4336" s="10"/>
      <c r="BP4336" s="10"/>
      <c r="BQ4336" s="10"/>
      <c r="BR4336" s="10"/>
      <c r="BU4336" s="66"/>
    </row>
    <row r="4337" spans="22:73" s="6" customFormat="1" x14ac:dyDescent="0.3">
      <c r="V4337" s="21"/>
      <c r="W4337" s="22"/>
      <c r="X4337" s="22"/>
      <c r="Y4337" s="22"/>
      <c r="Z4337" s="22"/>
      <c r="AA4337" s="22"/>
      <c r="AB4337" s="10"/>
      <c r="AC4337" s="10"/>
      <c r="AD4337" s="10"/>
      <c r="AE4337" s="10"/>
      <c r="AF4337" s="10"/>
      <c r="AG4337" s="10"/>
      <c r="AH4337" s="10"/>
      <c r="AI4337" s="10"/>
      <c r="AJ4337" s="10"/>
      <c r="AK4337" s="10"/>
      <c r="AL4337" s="10"/>
      <c r="AM4337" s="10"/>
      <c r="AN4337" s="10"/>
      <c r="AO4337" s="10"/>
      <c r="AP4337" s="10"/>
      <c r="AQ4337" s="10"/>
      <c r="AR4337" s="10"/>
      <c r="AS4337" s="10"/>
      <c r="AT4337" s="10"/>
      <c r="AU4337" s="10"/>
      <c r="AV4337" s="10"/>
      <c r="AW4337" s="10"/>
      <c r="AX4337" s="10"/>
      <c r="AY4337" s="10"/>
      <c r="AZ4337" s="10"/>
      <c r="BC4337" s="10"/>
      <c r="BD4337" s="10"/>
      <c r="BE4337" s="10"/>
      <c r="BF4337" s="10"/>
      <c r="BG4337" s="10"/>
      <c r="BH4337" s="10"/>
      <c r="BI4337" s="10"/>
      <c r="BL4337" s="10"/>
      <c r="BM4337" s="10"/>
      <c r="BN4337" s="10"/>
      <c r="BO4337" s="10"/>
      <c r="BP4337" s="10"/>
      <c r="BQ4337" s="10"/>
      <c r="BR4337" s="10"/>
      <c r="BU4337" s="66"/>
    </row>
    <row r="4338" spans="22:73" s="6" customFormat="1" x14ac:dyDescent="0.3">
      <c r="V4338" s="21"/>
      <c r="W4338" s="22"/>
      <c r="X4338" s="22"/>
      <c r="Y4338" s="22"/>
      <c r="Z4338" s="22"/>
      <c r="AA4338" s="22"/>
      <c r="AB4338" s="10"/>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c r="AY4338" s="10"/>
      <c r="AZ4338" s="10"/>
      <c r="BC4338" s="10"/>
      <c r="BD4338" s="10"/>
      <c r="BE4338" s="10"/>
      <c r="BF4338" s="10"/>
      <c r="BG4338" s="10"/>
      <c r="BH4338" s="10"/>
      <c r="BI4338" s="10"/>
      <c r="BL4338" s="10"/>
      <c r="BM4338" s="10"/>
      <c r="BN4338" s="10"/>
      <c r="BO4338" s="10"/>
      <c r="BP4338" s="10"/>
      <c r="BQ4338" s="10"/>
      <c r="BR4338" s="10"/>
      <c r="BU4338" s="66"/>
    </row>
    <row r="4339" spans="22:73" s="6" customFormat="1" x14ac:dyDescent="0.3">
      <c r="V4339" s="21"/>
      <c r="W4339" s="22"/>
      <c r="X4339" s="22"/>
      <c r="Y4339" s="22"/>
      <c r="Z4339" s="22"/>
      <c r="AA4339" s="22"/>
      <c r="AB4339" s="10"/>
      <c r="AC4339" s="10"/>
      <c r="AD4339" s="10"/>
      <c r="AE4339" s="10"/>
      <c r="AF4339" s="10"/>
      <c r="AG4339" s="10"/>
      <c r="AH4339" s="10"/>
      <c r="AI4339" s="10"/>
      <c r="AJ4339" s="10"/>
      <c r="AK4339" s="10"/>
      <c r="AL4339" s="10"/>
      <c r="AM4339" s="10"/>
      <c r="AN4339" s="10"/>
      <c r="AO4339" s="10"/>
      <c r="AP4339" s="10"/>
      <c r="AQ4339" s="10"/>
      <c r="AR4339" s="10"/>
      <c r="AS4339" s="10"/>
      <c r="AT4339" s="10"/>
      <c r="AU4339" s="10"/>
      <c r="AV4339" s="10"/>
      <c r="AW4339" s="10"/>
      <c r="AX4339" s="10"/>
      <c r="AY4339" s="10"/>
      <c r="AZ4339" s="10"/>
      <c r="BC4339" s="10"/>
      <c r="BD4339" s="10"/>
      <c r="BE4339" s="10"/>
      <c r="BF4339" s="10"/>
      <c r="BG4339" s="10"/>
      <c r="BH4339" s="10"/>
      <c r="BI4339" s="10"/>
      <c r="BL4339" s="10"/>
      <c r="BM4339" s="10"/>
      <c r="BN4339" s="10"/>
      <c r="BO4339" s="10"/>
      <c r="BP4339" s="10"/>
      <c r="BQ4339" s="10"/>
      <c r="BR4339" s="10"/>
      <c r="BU4339" s="66"/>
    </row>
    <row r="4340" spans="22:73" s="6" customFormat="1" x14ac:dyDescent="0.3">
      <c r="V4340" s="21"/>
      <c r="W4340" s="22"/>
      <c r="X4340" s="22"/>
      <c r="Y4340" s="22"/>
      <c r="Z4340" s="22"/>
      <c r="AA4340" s="22"/>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AY4340" s="10"/>
      <c r="AZ4340" s="10"/>
      <c r="BC4340" s="10"/>
      <c r="BD4340" s="10"/>
      <c r="BE4340" s="10"/>
      <c r="BF4340" s="10"/>
      <c r="BG4340" s="10"/>
      <c r="BH4340" s="10"/>
      <c r="BI4340" s="10"/>
      <c r="BL4340" s="10"/>
      <c r="BM4340" s="10"/>
      <c r="BN4340" s="10"/>
      <c r="BO4340" s="10"/>
      <c r="BP4340" s="10"/>
      <c r="BQ4340" s="10"/>
      <c r="BR4340" s="10"/>
      <c r="BU4340" s="66"/>
    </row>
    <row r="4341" spans="22:73" s="6" customFormat="1" x14ac:dyDescent="0.3">
      <c r="V4341" s="21"/>
      <c r="W4341" s="22"/>
      <c r="X4341" s="22"/>
      <c r="Y4341" s="22"/>
      <c r="Z4341" s="22"/>
      <c r="AA4341" s="22"/>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AY4341" s="10"/>
      <c r="AZ4341" s="10"/>
      <c r="BC4341" s="10"/>
      <c r="BD4341" s="10"/>
      <c r="BE4341" s="10"/>
      <c r="BF4341" s="10"/>
      <c r="BG4341" s="10"/>
      <c r="BH4341" s="10"/>
      <c r="BI4341" s="10"/>
      <c r="BL4341" s="10"/>
      <c r="BM4341" s="10"/>
      <c r="BN4341" s="10"/>
      <c r="BO4341" s="10"/>
      <c r="BP4341" s="10"/>
      <c r="BQ4341" s="10"/>
      <c r="BR4341" s="10"/>
      <c r="BU4341" s="66"/>
    </row>
    <row r="4342" spans="22:73" s="6" customFormat="1" x14ac:dyDescent="0.3">
      <c r="V4342" s="21"/>
      <c r="W4342" s="22"/>
      <c r="X4342" s="22"/>
      <c r="Y4342" s="22"/>
      <c r="Z4342" s="22"/>
      <c r="AA4342" s="22"/>
      <c r="AB4342" s="10"/>
      <c r="AC4342" s="10"/>
      <c r="AD4342" s="10"/>
      <c r="AE4342" s="10"/>
      <c r="AF4342" s="10"/>
      <c r="AG4342" s="10"/>
      <c r="AH4342" s="10"/>
      <c r="AI4342" s="10"/>
      <c r="AJ4342" s="10"/>
      <c r="AK4342" s="10"/>
      <c r="AL4342" s="10"/>
      <c r="AM4342" s="10"/>
      <c r="AN4342" s="10"/>
      <c r="AO4342" s="10"/>
      <c r="AP4342" s="10"/>
      <c r="AQ4342" s="10"/>
      <c r="AR4342" s="10"/>
      <c r="AS4342" s="10"/>
      <c r="AT4342" s="10"/>
      <c r="AU4342" s="10"/>
      <c r="AV4342" s="10"/>
      <c r="AW4342" s="10"/>
      <c r="AX4342" s="10"/>
      <c r="AY4342" s="10"/>
      <c r="AZ4342" s="10"/>
      <c r="BC4342" s="10"/>
      <c r="BD4342" s="10"/>
      <c r="BE4342" s="10"/>
      <c r="BF4342" s="10"/>
      <c r="BG4342" s="10"/>
      <c r="BH4342" s="10"/>
      <c r="BI4342" s="10"/>
      <c r="BL4342" s="10"/>
      <c r="BM4342" s="10"/>
      <c r="BN4342" s="10"/>
      <c r="BO4342" s="10"/>
      <c r="BP4342" s="10"/>
      <c r="BQ4342" s="10"/>
      <c r="BR4342" s="10"/>
      <c r="BU4342" s="66"/>
    </row>
    <row r="4343" spans="22:73" s="6" customFormat="1" x14ac:dyDescent="0.3">
      <c r="V4343" s="21"/>
      <c r="W4343" s="22"/>
      <c r="X4343" s="22"/>
      <c r="Y4343" s="22"/>
      <c r="Z4343" s="22"/>
      <c r="AA4343" s="22"/>
      <c r="AB4343" s="10"/>
      <c r="AC4343" s="10"/>
      <c r="AD4343" s="10"/>
      <c r="AE4343" s="10"/>
      <c r="AF4343" s="10"/>
      <c r="AG4343" s="10"/>
      <c r="AH4343" s="10"/>
      <c r="AI4343" s="10"/>
      <c r="AJ4343" s="10"/>
      <c r="AK4343" s="10"/>
      <c r="AL4343" s="10"/>
      <c r="AM4343" s="10"/>
      <c r="AN4343" s="10"/>
      <c r="AO4343" s="10"/>
      <c r="AP4343" s="10"/>
      <c r="AQ4343" s="10"/>
      <c r="AR4343" s="10"/>
      <c r="AS4343" s="10"/>
      <c r="AT4343" s="10"/>
      <c r="AU4343" s="10"/>
      <c r="AV4343" s="10"/>
      <c r="AW4343" s="10"/>
      <c r="AX4343" s="10"/>
      <c r="AY4343" s="10"/>
      <c r="AZ4343" s="10"/>
      <c r="BC4343" s="10"/>
      <c r="BD4343" s="10"/>
      <c r="BE4343" s="10"/>
      <c r="BF4343" s="10"/>
      <c r="BG4343" s="10"/>
      <c r="BH4343" s="10"/>
      <c r="BI4343" s="10"/>
      <c r="BL4343" s="10"/>
      <c r="BM4343" s="10"/>
      <c r="BN4343" s="10"/>
      <c r="BO4343" s="10"/>
      <c r="BP4343" s="10"/>
      <c r="BQ4343" s="10"/>
      <c r="BR4343" s="10"/>
      <c r="BU4343" s="66"/>
    </row>
    <row r="4344" spans="22:73" s="6" customFormat="1" x14ac:dyDescent="0.3">
      <c r="V4344" s="21"/>
      <c r="W4344" s="22"/>
      <c r="X4344" s="22"/>
      <c r="Y4344" s="22"/>
      <c r="Z4344" s="22"/>
      <c r="AA4344" s="22"/>
      <c r="AB4344" s="10"/>
      <c r="AC4344" s="10"/>
      <c r="AD4344" s="10"/>
      <c r="AE4344" s="10"/>
      <c r="AF4344" s="10"/>
      <c r="AG4344" s="10"/>
      <c r="AH4344" s="10"/>
      <c r="AI4344" s="10"/>
      <c r="AJ4344" s="10"/>
      <c r="AK4344" s="10"/>
      <c r="AL4344" s="10"/>
      <c r="AM4344" s="10"/>
      <c r="AN4344" s="10"/>
      <c r="AO4344" s="10"/>
      <c r="AP4344" s="10"/>
      <c r="AQ4344" s="10"/>
      <c r="AR4344" s="10"/>
      <c r="AS4344" s="10"/>
      <c r="AT4344" s="10"/>
      <c r="AU4344" s="10"/>
      <c r="AV4344" s="10"/>
      <c r="AW4344" s="10"/>
      <c r="AX4344" s="10"/>
      <c r="AY4344" s="10"/>
      <c r="AZ4344" s="10"/>
      <c r="BC4344" s="10"/>
      <c r="BD4344" s="10"/>
      <c r="BE4344" s="10"/>
      <c r="BF4344" s="10"/>
      <c r="BG4344" s="10"/>
      <c r="BH4344" s="10"/>
      <c r="BI4344" s="10"/>
      <c r="BL4344" s="10"/>
      <c r="BM4344" s="10"/>
      <c r="BN4344" s="10"/>
      <c r="BO4344" s="10"/>
      <c r="BP4344" s="10"/>
      <c r="BQ4344" s="10"/>
      <c r="BR4344" s="10"/>
      <c r="BU4344" s="66"/>
    </row>
    <row r="4345" spans="22:73" s="6" customFormat="1" x14ac:dyDescent="0.3">
      <c r="V4345" s="21"/>
      <c r="W4345" s="22"/>
      <c r="X4345" s="22"/>
      <c r="Y4345" s="22"/>
      <c r="Z4345" s="22"/>
      <c r="AA4345" s="22"/>
      <c r="AB4345" s="10"/>
      <c r="AC4345" s="10"/>
      <c r="AD4345" s="10"/>
      <c r="AE4345" s="10"/>
      <c r="AF4345" s="10"/>
      <c r="AG4345" s="10"/>
      <c r="AH4345" s="10"/>
      <c r="AI4345" s="10"/>
      <c r="AJ4345" s="10"/>
      <c r="AK4345" s="10"/>
      <c r="AL4345" s="10"/>
      <c r="AM4345" s="10"/>
      <c r="AN4345" s="10"/>
      <c r="AO4345" s="10"/>
      <c r="AP4345" s="10"/>
      <c r="AQ4345" s="10"/>
      <c r="AR4345" s="10"/>
      <c r="AS4345" s="10"/>
      <c r="AT4345" s="10"/>
      <c r="AU4345" s="10"/>
      <c r="AV4345" s="10"/>
      <c r="AW4345" s="10"/>
      <c r="AX4345" s="10"/>
      <c r="AY4345" s="10"/>
      <c r="AZ4345" s="10"/>
      <c r="BC4345" s="10"/>
      <c r="BD4345" s="10"/>
      <c r="BE4345" s="10"/>
      <c r="BF4345" s="10"/>
      <c r="BG4345" s="10"/>
      <c r="BH4345" s="10"/>
      <c r="BI4345" s="10"/>
      <c r="BL4345" s="10"/>
      <c r="BM4345" s="10"/>
      <c r="BN4345" s="10"/>
      <c r="BO4345" s="10"/>
      <c r="BP4345" s="10"/>
      <c r="BQ4345" s="10"/>
      <c r="BR4345" s="10"/>
      <c r="BU4345" s="66"/>
    </row>
    <row r="4346" spans="22:73" s="6" customFormat="1" x14ac:dyDescent="0.3">
      <c r="V4346" s="21"/>
      <c r="W4346" s="22"/>
      <c r="X4346" s="22"/>
      <c r="Y4346" s="22"/>
      <c r="Z4346" s="22"/>
      <c r="AA4346" s="22"/>
      <c r="AB4346" s="10"/>
      <c r="AC4346" s="10"/>
      <c r="AD4346" s="10"/>
      <c r="AE4346" s="10"/>
      <c r="AF4346" s="10"/>
      <c r="AG4346" s="10"/>
      <c r="AH4346" s="10"/>
      <c r="AI4346" s="10"/>
      <c r="AJ4346" s="10"/>
      <c r="AK4346" s="10"/>
      <c r="AL4346" s="10"/>
      <c r="AM4346" s="10"/>
      <c r="AN4346" s="10"/>
      <c r="AO4346" s="10"/>
      <c r="AP4346" s="10"/>
      <c r="AQ4346" s="10"/>
      <c r="AR4346" s="10"/>
      <c r="AS4346" s="10"/>
      <c r="AT4346" s="10"/>
      <c r="AU4346" s="10"/>
      <c r="AV4346" s="10"/>
      <c r="AW4346" s="10"/>
      <c r="AX4346" s="10"/>
      <c r="AY4346" s="10"/>
      <c r="AZ4346" s="10"/>
      <c r="BC4346" s="10"/>
      <c r="BD4346" s="10"/>
      <c r="BE4346" s="10"/>
      <c r="BF4346" s="10"/>
      <c r="BG4346" s="10"/>
      <c r="BH4346" s="10"/>
      <c r="BI4346" s="10"/>
      <c r="BL4346" s="10"/>
      <c r="BM4346" s="10"/>
      <c r="BN4346" s="10"/>
      <c r="BO4346" s="10"/>
      <c r="BP4346" s="10"/>
      <c r="BQ4346" s="10"/>
      <c r="BR4346" s="10"/>
      <c r="BU4346" s="66"/>
    </row>
    <row r="4347" spans="22:73" s="6" customFormat="1" x14ac:dyDescent="0.3">
      <c r="V4347" s="21"/>
      <c r="W4347" s="22"/>
      <c r="X4347" s="22"/>
      <c r="Y4347" s="22"/>
      <c r="Z4347" s="22"/>
      <c r="AA4347" s="22"/>
      <c r="AB4347" s="10"/>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c r="AY4347" s="10"/>
      <c r="AZ4347" s="10"/>
      <c r="BC4347" s="10"/>
      <c r="BD4347" s="10"/>
      <c r="BE4347" s="10"/>
      <c r="BF4347" s="10"/>
      <c r="BG4347" s="10"/>
      <c r="BH4347" s="10"/>
      <c r="BI4347" s="10"/>
      <c r="BL4347" s="10"/>
      <c r="BM4347" s="10"/>
      <c r="BN4347" s="10"/>
      <c r="BO4347" s="10"/>
      <c r="BP4347" s="10"/>
      <c r="BQ4347" s="10"/>
      <c r="BR4347" s="10"/>
      <c r="BU4347" s="66"/>
    </row>
    <row r="4348" spans="22:73" s="6" customFormat="1" x14ac:dyDescent="0.3">
      <c r="V4348" s="21"/>
      <c r="W4348" s="22"/>
      <c r="X4348" s="22"/>
      <c r="Y4348" s="22"/>
      <c r="Z4348" s="22"/>
      <c r="AA4348" s="22"/>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c r="AY4348" s="10"/>
      <c r="AZ4348" s="10"/>
      <c r="BC4348" s="10"/>
      <c r="BD4348" s="10"/>
      <c r="BE4348" s="10"/>
      <c r="BF4348" s="10"/>
      <c r="BG4348" s="10"/>
      <c r="BH4348" s="10"/>
      <c r="BI4348" s="10"/>
      <c r="BL4348" s="10"/>
      <c r="BM4348" s="10"/>
      <c r="BN4348" s="10"/>
      <c r="BO4348" s="10"/>
      <c r="BP4348" s="10"/>
      <c r="BQ4348" s="10"/>
      <c r="BR4348" s="10"/>
      <c r="BU4348" s="66"/>
    </row>
    <row r="4349" spans="22:73" s="6" customFormat="1" x14ac:dyDescent="0.3">
      <c r="V4349" s="21"/>
      <c r="W4349" s="22"/>
      <c r="X4349" s="22"/>
      <c r="Y4349" s="22"/>
      <c r="Z4349" s="22"/>
      <c r="AA4349" s="22"/>
      <c r="AB4349" s="10"/>
      <c r="AC4349" s="10"/>
      <c r="AD4349" s="10"/>
      <c r="AE4349" s="10"/>
      <c r="AF4349" s="10"/>
      <c r="AG4349" s="10"/>
      <c r="AH4349" s="10"/>
      <c r="AI4349" s="10"/>
      <c r="AJ4349" s="10"/>
      <c r="AK4349" s="10"/>
      <c r="AL4349" s="10"/>
      <c r="AM4349" s="10"/>
      <c r="AN4349" s="10"/>
      <c r="AO4349" s="10"/>
      <c r="AP4349" s="10"/>
      <c r="AQ4349" s="10"/>
      <c r="AR4349" s="10"/>
      <c r="AS4349" s="10"/>
      <c r="AT4349" s="10"/>
      <c r="AU4349" s="10"/>
      <c r="AV4349" s="10"/>
      <c r="AW4349" s="10"/>
      <c r="AX4349" s="10"/>
      <c r="AY4349" s="10"/>
      <c r="AZ4349" s="10"/>
      <c r="BC4349" s="10"/>
      <c r="BD4349" s="10"/>
      <c r="BE4349" s="10"/>
      <c r="BF4349" s="10"/>
      <c r="BG4349" s="10"/>
      <c r="BH4349" s="10"/>
      <c r="BI4349" s="10"/>
      <c r="BL4349" s="10"/>
      <c r="BM4349" s="10"/>
      <c r="BN4349" s="10"/>
      <c r="BO4349" s="10"/>
      <c r="BP4349" s="10"/>
      <c r="BQ4349" s="10"/>
      <c r="BR4349" s="10"/>
      <c r="BU4349" s="66"/>
    </row>
    <row r="4350" spans="22:73" s="6" customFormat="1" x14ac:dyDescent="0.3">
      <c r="V4350" s="21"/>
      <c r="W4350" s="22"/>
      <c r="X4350" s="22"/>
      <c r="Y4350" s="22"/>
      <c r="Z4350" s="22"/>
      <c r="AA4350" s="22"/>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AY4350" s="10"/>
      <c r="AZ4350" s="10"/>
      <c r="BC4350" s="10"/>
      <c r="BD4350" s="10"/>
      <c r="BE4350" s="10"/>
      <c r="BF4350" s="10"/>
      <c r="BG4350" s="10"/>
      <c r="BH4350" s="10"/>
      <c r="BI4350" s="10"/>
      <c r="BL4350" s="10"/>
      <c r="BM4350" s="10"/>
      <c r="BN4350" s="10"/>
      <c r="BO4350" s="10"/>
      <c r="BP4350" s="10"/>
      <c r="BQ4350" s="10"/>
      <c r="BR4350" s="10"/>
      <c r="BU4350" s="66"/>
    </row>
    <row r="4351" spans="22:73" s="6" customFormat="1" x14ac:dyDescent="0.3">
      <c r="V4351" s="21"/>
      <c r="W4351" s="22"/>
      <c r="X4351" s="22"/>
      <c r="Y4351" s="22"/>
      <c r="Z4351" s="22"/>
      <c r="AA4351" s="22"/>
      <c r="AB4351" s="10"/>
      <c r="AC4351" s="10"/>
      <c r="AD4351" s="10"/>
      <c r="AE4351" s="10"/>
      <c r="AF4351" s="10"/>
      <c r="AG4351" s="10"/>
      <c r="AH4351" s="10"/>
      <c r="AI4351" s="10"/>
      <c r="AJ4351" s="10"/>
      <c r="AK4351" s="10"/>
      <c r="AL4351" s="10"/>
      <c r="AM4351" s="10"/>
      <c r="AN4351" s="10"/>
      <c r="AO4351" s="10"/>
      <c r="AP4351" s="10"/>
      <c r="AQ4351" s="10"/>
      <c r="AR4351" s="10"/>
      <c r="AS4351" s="10"/>
      <c r="AT4351" s="10"/>
      <c r="AU4351" s="10"/>
      <c r="AV4351" s="10"/>
      <c r="AW4351" s="10"/>
      <c r="AX4351" s="10"/>
      <c r="AY4351" s="10"/>
      <c r="AZ4351" s="10"/>
      <c r="BC4351" s="10"/>
      <c r="BD4351" s="10"/>
      <c r="BE4351" s="10"/>
      <c r="BF4351" s="10"/>
      <c r="BG4351" s="10"/>
      <c r="BH4351" s="10"/>
      <c r="BI4351" s="10"/>
      <c r="BL4351" s="10"/>
      <c r="BM4351" s="10"/>
      <c r="BN4351" s="10"/>
      <c r="BO4351" s="10"/>
      <c r="BP4351" s="10"/>
      <c r="BQ4351" s="10"/>
      <c r="BR4351" s="10"/>
      <c r="BU4351" s="66"/>
    </row>
    <row r="4352" spans="22:73" s="6" customFormat="1" x14ac:dyDescent="0.3">
      <c r="V4352" s="21"/>
      <c r="W4352" s="22"/>
      <c r="X4352" s="22"/>
      <c r="Y4352" s="22"/>
      <c r="Z4352" s="22"/>
      <c r="AA4352" s="22"/>
      <c r="AB4352" s="10"/>
      <c r="AC4352" s="10"/>
      <c r="AD4352" s="10"/>
      <c r="AE4352" s="10"/>
      <c r="AF4352" s="10"/>
      <c r="AG4352" s="10"/>
      <c r="AH4352" s="10"/>
      <c r="AI4352" s="10"/>
      <c r="AJ4352" s="10"/>
      <c r="AK4352" s="10"/>
      <c r="AL4352" s="10"/>
      <c r="AM4352" s="10"/>
      <c r="AN4352" s="10"/>
      <c r="AO4352" s="10"/>
      <c r="AP4352" s="10"/>
      <c r="AQ4352" s="10"/>
      <c r="AR4352" s="10"/>
      <c r="AS4352" s="10"/>
      <c r="AT4352" s="10"/>
      <c r="AU4352" s="10"/>
      <c r="AV4352" s="10"/>
      <c r="AW4352" s="10"/>
      <c r="AX4352" s="10"/>
      <c r="AY4352" s="10"/>
      <c r="AZ4352" s="10"/>
      <c r="BC4352" s="10"/>
      <c r="BD4352" s="10"/>
      <c r="BE4352" s="10"/>
      <c r="BF4352" s="10"/>
      <c r="BG4352" s="10"/>
      <c r="BH4352" s="10"/>
      <c r="BI4352" s="10"/>
      <c r="BL4352" s="10"/>
      <c r="BM4352" s="10"/>
      <c r="BN4352" s="10"/>
      <c r="BO4352" s="10"/>
      <c r="BP4352" s="10"/>
      <c r="BQ4352" s="10"/>
      <c r="BR4352" s="10"/>
      <c r="BU4352" s="66"/>
    </row>
    <row r="4353" spans="22:73" s="6" customFormat="1" x14ac:dyDescent="0.3">
      <c r="V4353" s="21"/>
      <c r="W4353" s="22"/>
      <c r="X4353" s="22"/>
      <c r="Y4353" s="22"/>
      <c r="Z4353" s="22"/>
      <c r="AA4353" s="22"/>
      <c r="AB4353" s="10"/>
      <c r="AC4353" s="10"/>
      <c r="AD4353" s="10"/>
      <c r="AE4353" s="10"/>
      <c r="AF4353" s="10"/>
      <c r="AG4353" s="10"/>
      <c r="AH4353" s="10"/>
      <c r="AI4353" s="10"/>
      <c r="AJ4353" s="10"/>
      <c r="AK4353" s="10"/>
      <c r="AL4353" s="10"/>
      <c r="AM4353" s="10"/>
      <c r="AN4353" s="10"/>
      <c r="AO4353" s="10"/>
      <c r="AP4353" s="10"/>
      <c r="AQ4353" s="10"/>
      <c r="AR4353" s="10"/>
      <c r="AS4353" s="10"/>
      <c r="AT4353" s="10"/>
      <c r="AU4353" s="10"/>
      <c r="AV4353" s="10"/>
      <c r="AW4353" s="10"/>
      <c r="AX4353" s="10"/>
      <c r="AY4353" s="10"/>
      <c r="AZ4353" s="10"/>
      <c r="BC4353" s="10"/>
      <c r="BD4353" s="10"/>
      <c r="BE4353" s="10"/>
      <c r="BF4353" s="10"/>
      <c r="BG4353" s="10"/>
      <c r="BH4353" s="10"/>
      <c r="BI4353" s="10"/>
      <c r="BL4353" s="10"/>
      <c r="BM4353" s="10"/>
      <c r="BN4353" s="10"/>
      <c r="BO4353" s="10"/>
      <c r="BP4353" s="10"/>
      <c r="BQ4353" s="10"/>
      <c r="BR4353" s="10"/>
      <c r="BU4353" s="66"/>
    </row>
    <row r="4354" spans="22:73" s="6" customFormat="1" x14ac:dyDescent="0.3">
      <c r="V4354" s="21"/>
      <c r="W4354" s="22"/>
      <c r="X4354" s="22"/>
      <c r="Y4354" s="22"/>
      <c r="Z4354" s="22"/>
      <c r="AA4354" s="22"/>
      <c r="AB4354" s="10"/>
      <c r="AC4354" s="10"/>
      <c r="AD4354" s="10"/>
      <c r="AE4354" s="10"/>
      <c r="AF4354" s="10"/>
      <c r="AG4354" s="10"/>
      <c r="AH4354" s="10"/>
      <c r="AI4354" s="10"/>
      <c r="AJ4354" s="10"/>
      <c r="AK4354" s="10"/>
      <c r="AL4354" s="10"/>
      <c r="AM4354" s="10"/>
      <c r="AN4354" s="10"/>
      <c r="AO4354" s="10"/>
      <c r="AP4354" s="10"/>
      <c r="AQ4354" s="10"/>
      <c r="AR4354" s="10"/>
      <c r="AS4354" s="10"/>
      <c r="AT4354" s="10"/>
      <c r="AU4354" s="10"/>
      <c r="AV4354" s="10"/>
      <c r="AW4354" s="10"/>
      <c r="AX4354" s="10"/>
      <c r="AY4354" s="10"/>
      <c r="AZ4354" s="10"/>
      <c r="BC4354" s="10"/>
      <c r="BD4354" s="10"/>
      <c r="BE4354" s="10"/>
      <c r="BF4354" s="10"/>
      <c r="BG4354" s="10"/>
      <c r="BH4354" s="10"/>
      <c r="BI4354" s="10"/>
      <c r="BL4354" s="10"/>
      <c r="BM4354" s="10"/>
      <c r="BN4354" s="10"/>
      <c r="BO4354" s="10"/>
      <c r="BP4354" s="10"/>
      <c r="BQ4354" s="10"/>
      <c r="BR4354" s="10"/>
      <c r="BU4354" s="66"/>
    </row>
    <row r="4355" spans="22:73" s="6" customFormat="1" x14ac:dyDescent="0.3">
      <c r="V4355" s="21"/>
      <c r="W4355" s="22"/>
      <c r="X4355" s="22"/>
      <c r="Y4355" s="22"/>
      <c r="Z4355" s="22"/>
      <c r="AA4355" s="22"/>
      <c r="AB4355" s="10"/>
      <c r="AC4355" s="10"/>
      <c r="AD4355" s="10"/>
      <c r="AE4355" s="10"/>
      <c r="AF4355" s="10"/>
      <c r="AG4355" s="10"/>
      <c r="AH4355" s="10"/>
      <c r="AI4355" s="10"/>
      <c r="AJ4355" s="10"/>
      <c r="AK4355" s="10"/>
      <c r="AL4355" s="10"/>
      <c r="AM4355" s="10"/>
      <c r="AN4355" s="10"/>
      <c r="AO4355" s="10"/>
      <c r="AP4355" s="10"/>
      <c r="AQ4355" s="10"/>
      <c r="AR4355" s="10"/>
      <c r="AS4355" s="10"/>
      <c r="AT4355" s="10"/>
      <c r="AU4355" s="10"/>
      <c r="AV4355" s="10"/>
      <c r="AW4355" s="10"/>
      <c r="AX4355" s="10"/>
      <c r="AY4355" s="10"/>
      <c r="AZ4355" s="10"/>
      <c r="BC4355" s="10"/>
      <c r="BD4355" s="10"/>
      <c r="BE4355" s="10"/>
      <c r="BF4355" s="10"/>
      <c r="BG4355" s="10"/>
      <c r="BH4355" s="10"/>
      <c r="BI4355" s="10"/>
      <c r="BL4355" s="10"/>
      <c r="BM4355" s="10"/>
      <c r="BN4355" s="10"/>
      <c r="BO4355" s="10"/>
      <c r="BP4355" s="10"/>
      <c r="BQ4355" s="10"/>
      <c r="BR4355" s="10"/>
      <c r="BU4355" s="66"/>
    </row>
    <row r="4356" spans="22:73" s="6" customFormat="1" x14ac:dyDescent="0.3">
      <c r="V4356" s="21"/>
      <c r="W4356" s="22"/>
      <c r="X4356" s="22"/>
      <c r="Y4356" s="22"/>
      <c r="Z4356" s="22"/>
      <c r="AA4356" s="22"/>
      <c r="AB4356" s="10"/>
      <c r="AC4356" s="10"/>
      <c r="AD4356" s="10"/>
      <c r="AE4356" s="10"/>
      <c r="AF4356" s="10"/>
      <c r="AG4356" s="10"/>
      <c r="AH4356" s="10"/>
      <c r="AI4356" s="10"/>
      <c r="AJ4356" s="10"/>
      <c r="AK4356" s="10"/>
      <c r="AL4356" s="10"/>
      <c r="AM4356" s="10"/>
      <c r="AN4356" s="10"/>
      <c r="AO4356" s="10"/>
      <c r="AP4356" s="10"/>
      <c r="AQ4356" s="10"/>
      <c r="AR4356" s="10"/>
      <c r="AS4356" s="10"/>
      <c r="AT4356" s="10"/>
      <c r="AU4356" s="10"/>
      <c r="AV4356" s="10"/>
      <c r="AW4356" s="10"/>
      <c r="AX4356" s="10"/>
      <c r="AY4356" s="10"/>
      <c r="AZ4356" s="10"/>
      <c r="BC4356" s="10"/>
      <c r="BD4356" s="10"/>
      <c r="BE4356" s="10"/>
      <c r="BF4356" s="10"/>
      <c r="BG4356" s="10"/>
      <c r="BH4356" s="10"/>
      <c r="BI4356" s="10"/>
      <c r="BL4356" s="10"/>
      <c r="BM4356" s="10"/>
      <c r="BN4356" s="10"/>
      <c r="BO4356" s="10"/>
      <c r="BP4356" s="10"/>
      <c r="BQ4356" s="10"/>
      <c r="BR4356" s="10"/>
      <c r="BU4356" s="66"/>
    </row>
    <row r="4357" spans="22:73" s="6" customFormat="1" x14ac:dyDescent="0.3">
      <c r="V4357" s="21"/>
      <c r="W4357" s="22"/>
      <c r="X4357" s="22"/>
      <c r="Y4357" s="22"/>
      <c r="Z4357" s="22"/>
      <c r="AA4357" s="22"/>
      <c r="AB4357" s="10"/>
      <c r="AC4357" s="10"/>
      <c r="AD4357" s="10"/>
      <c r="AE4357" s="10"/>
      <c r="AF4357" s="10"/>
      <c r="AG4357" s="10"/>
      <c r="AH4357" s="10"/>
      <c r="AI4357" s="10"/>
      <c r="AJ4357" s="10"/>
      <c r="AK4357" s="10"/>
      <c r="AL4357" s="10"/>
      <c r="AM4357" s="10"/>
      <c r="AN4357" s="10"/>
      <c r="AO4357" s="10"/>
      <c r="AP4357" s="10"/>
      <c r="AQ4357" s="10"/>
      <c r="AR4357" s="10"/>
      <c r="AS4357" s="10"/>
      <c r="AT4357" s="10"/>
      <c r="AU4357" s="10"/>
      <c r="AV4357" s="10"/>
      <c r="AW4357" s="10"/>
      <c r="AX4357" s="10"/>
      <c r="AY4357" s="10"/>
      <c r="AZ4357" s="10"/>
      <c r="BC4357" s="10"/>
      <c r="BD4357" s="10"/>
      <c r="BE4357" s="10"/>
      <c r="BF4357" s="10"/>
      <c r="BG4357" s="10"/>
      <c r="BH4357" s="10"/>
      <c r="BI4357" s="10"/>
      <c r="BL4357" s="10"/>
      <c r="BM4357" s="10"/>
      <c r="BN4357" s="10"/>
      <c r="BO4357" s="10"/>
      <c r="BP4357" s="10"/>
      <c r="BQ4357" s="10"/>
      <c r="BR4357" s="10"/>
      <c r="BU4357" s="66"/>
    </row>
    <row r="4358" spans="22:73" s="6" customFormat="1" x14ac:dyDescent="0.3">
      <c r="V4358" s="21"/>
      <c r="W4358" s="22"/>
      <c r="X4358" s="22"/>
      <c r="Y4358" s="22"/>
      <c r="Z4358" s="22"/>
      <c r="AA4358" s="22"/>
      <c r="AB4358" s="10"/>
      <c r="AC4358" s="10"/>
      <c r="AD4358" s="10"/>
      <c r="AE4358" s="10"/>
      <c r="AF4358" s="10"/>
      <c r="AG4358" s="10"/>
      <c r="AH4358" s="10"/>
      <c r="AI4358" s="10"/>
      <c r="AJ4358" s="10"/>
      <c r="AK4358" s="10"/>
      <c r="AL4358" s="10"/>
      <c r="AM4358" s="10"/>
      <c r="AN4358" s="10"/>
      <c r="AO4358" s="10"/>
      <c r="AP4358" s="10"/>
      <c r="AQ4358" s="10"/>
      <c r="AR4358" s="10"/>
      <c r="AS4358" s="10"/>
      <c r="AT4358" s="10"/>
      <c r="AU4358" s="10"/>
      <c r="AV4358" s="10"/>
      <c r="AW4358" s="10"/>
      <c r="AX4358" s="10"/>
      <c r="AY4358" s="10"/>
      <c r="AZ4358" s="10"/>
      <c r="BC4358" s="10"/>
      <c r="BD4358" s="10"/>
      <c r="BE4358" s="10"/>
      <c r="BF4358" s="10"/>
      <c r="BG4358" s="10"/>
      <c r="BH4358" s="10"/>
      <c r="BI4358" s="10"/>
      <c r="BL4358" s="10"/>
      <c r="BM4358" s="10"/>
      <c r="BN4358" s="10"/>
      <c r="BO4358" s="10"/>
      <c r="BP4358" s="10"/>
      <c r="BQ4358" s="10"/>
      <c r="BR4358" s="10"/>
      <c r="BU4358" s="66"/>
    </row>
    <row r="4359" spans="22:73" s="6" customFormat="1" x14ac:dyDescent="0.3">
      <c r="V4359" s="21"/>
      <c r="W4359" s="22"/>
      <c r="X4359" s="22"/>
      <c r="Y4359" s="22"/>
      <c r="Z4359" s="22"/>
      <c r="AA4359" s="22"/>
      <c r="AB4359" s="10"/>
      <c r="AC4359" s="10"/>
      <c r="AD4359" s="10"/>
      <c r="AE4359" s="10"/>
      <c r="AF4359" s="10"/>
      <c r="AG4359" s="10"/>
      <c r="AH4359" s="10"/>
      <c r="AI4359" s="10"/>
      <c r="AJ4359" s="10"/>
      <c r="AK4359" s="10"/>
      <c r="AL4359" s="10"/>
      <c r="AM4359" s="10"/>
      <c r="AN4359" s="10"/>
      <c r="AO4359" s="10"/>
      <c r="AP4359" s="10"/>
      <c r="AQ4359" s="10"/>
      <c r="AR4359" s="10"/>
      <c r="AS4359" s="10"/>
      <c r="AT4359" s="10"/>
      <c r="AU4359" s="10"/>
      <c r="AV4359" s="10"/>
      <c r="AW4359" s="10"/>
      <c r="AX4359" s="10"/>
      <c r="AY4359" s="10"/>
      <c r="AZ4359" s="10"/>
      <c r="BC4359" s="10"/>
      <c r="BD4359" s="10"/>
      <c r="BE4359" s="10"/>
      <c r="BF4359" s="10"/>
      <c r="BG4359" s="10"/>
      <c r="BH4359" s="10"/>
      <c r="BI4359" s="10"/>
      <c r="BL4359" s="10"/>
      <c r="BM4359" s="10"/>
      <c r="BN4359" s="10"/>
      <c r="BO4359" s="10"/>
      <c r="BP4359" s="10"/>
      <c r="BQ4359" s="10"/>
      <c r="BR4359" s="10"/>
      <c r="BU4359" s="66"/>
    </row>
    <row r="4360" spans="22:73" s="6" customFormat="1" x14ac:dyDescent="0.3">
      <c r="V4360" s="21"/>
      <c r="W4360" s="22"/>
      <c r="X4360" s="22"/>
      <c r="Y4360" s="22"/>
      <c r="Z4360" s="22"/>
      <c r="AA4360" s="22"/>
      <c r="AB4360" s="10"/>
      <c r="AC4360" s="10"/>
      <c r="AD4360" s="10"/>
      <c r="AE4360" s="10"/>
      <c r="AF4360" s="10"/>
      <c r="AG4360" s="10"/>
      <c r="AH4360" s="10"/>
      <c r="AI4360" s="10"/>
      <c r="AJ4360" s="10"/>
      <c r="AK4360" s="10"/>
      <c r="AL4360" s="10"/>
      <c r="AM4360" s="10"/>
      <c r="AN4360" s="10"/>
      <c r="AO4360" s="10"/>
      <c r="AP4360" s="10"/>
      <c r="AQ4360" s="10"/>
      <c r="AR4360" s="10"/>
      <c r="AS4360" s="10"/>
      <c r="AT4360" s="10"/>
      <c r="AU4360" s="10"/>
      <c r="AV4360" s="10"/>
      <c r="AW4360" s="10"/>
      <c r="AX4360" s="10"/>
      <c r="AY4360" s="10"/>
      <c r="AZ4360" s="10"/>
      <c r="BC4360" s="10"/>
      <c r="BD4360" s="10"/>
      <c r="BE4360" s="10"/>
      <c r="BF4360" s="10"/>
      <c r="BG4360" s="10"/>
      <c r="BH4360" s="10"/>
      <c r="BI4360" s="10"/>
      <c r="BL4360" s="10"/>
      <c r="BM4360" s="10"/>
      <c r="BN4360" s="10"/>
      <c r="BO4360" s="10"/>
      <c r="BP4360" s="10"/>
      <c r="BQ4360" s="10"/>
      <c r="BR4360" s="10"/>
      <c r="BU4360" s="66"/>
    </row>
    <row r="4361" spans="22:73" s="6" customFormat="1" x14ac:dyDescent="0.3">
      <c r="V4361" s="21"/>
      <c r="W4361" s="22"/>
      <c r="X4361" s="22"/>
      <c r="Y4361" s="22"/>
      <c r="Z4361" s="22"/>
      <c r="AA4361" s="22"/>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c r="AY4361" s="10"/>
      <c r="AZ4361" s="10"/>
      <c r="BC4361" s="10"/>
      <c r="BD4361" s="10"/>
      <c r="BE4361" s="10"/>
      <c r="BF4361" s="10"/>
      <c r="BG4361" s="10"/>
      <c r="BH4361" s="10"/>
      <c r="BI4361" s="10"/>
      <c r="BL4361" s="10"/>
      <c r="BM4361" s="10"/>
      <c r="BN4361" s="10"/>
      <c r="BO4361" s="10"/>
      <c r="BP4361" s="10"/>
      <c r="BQ4361" s="10"/>
      <c r="BR4361" s="10"/>
      <c r="BU4361" s="66"/>
    </row>
    <row r="4362" spans="22:73" s="6" customFormat="1" x14ac:dyDescent="0.3">
      <c r="V4362" s="21"/>
      <c r="W4362" s="22"/>
      <c r="X4362" s="22"/>
      <c r="Y4362" s="22"/>
      <c r="Z4362" s="22"/>
      <c r="AA4362" s="22"/>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c r="AY4362" s="10"/>
      <c r="AZ4362" s="10"/>
      <c r="BC4362" s="10"/>
      <c r="BD4362" s="10"/>
      <c r="BE4362" s="10"/>
      <c r="BF4362" s="10"/>
      <c r="BG4362" s="10"/>
      <c r="BH4362" s="10"/>
      <c r="BI4362" s="10"/>
      <c r="BL4362" s="10"/>
      <c r="BM4362" s="10"/>
      <c r="BN4362" s="10"/>
      <c r="BO4362" s="10"/>
      <c r="BP4362" s="10"/>
      <c r="BQ4362" s="10"/>
      <c r="BR4362" s="10"/>
      <c r="BU4362" s="66"/>
    </row>
    <row r="4363" spans="22:73" s="6" customFormat="1" x14ac:dyDescent="0.3">
      <c r="V4363" s="21"/>
      <c r="W4363" s="22"/>
      <c r="X4363" s="22"/>
      <c r="Y4363" s="22"/>
      <c r="Z4363" s="22"/>
      <c r="AA4363" s="22"/>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c r="AY4363" s="10"/>
      <c r="AZ4363" s="10"/>
      <c r="BC4363" s="10"/>
      <c r="BD4363" s="10"/>
      <c r="BE4363" s="10"/>
      <c r="BF4363" s="10"/>
      <c r="BG4363" s="10"/>
      <c r="BH4363" s="10"/>
      <c r="BI4363" s="10"/>
      <c r="BL4363" s="10"/>
      <c r="BM4363" s="10"/>
      <c r="BN4363" s="10"/>
      <c r="BO4363" s="10"/>
      <c r="BP4363" s="10"/>
      <c r="BQ4363" s="10"/>
      <c r="BR4363" s="10"/>
      <c r="BU4363" s="66"/>
    </row>
    <row r="4364" spans="22:73" s="6" customFormat="1" x14ac:dyDescent="0.3">
      <c r="V4364" s="21"/>
      <c r="W4364" s="22"/>
      <c r="X4364" s="22"/>
      <c r="Y4364" s="22"/>
      <c r="Z4364" s="22"/>
      <c r="AA4364" s="22"/>
      <c r="AB4364" s="10"/>
      <c r="AC4364" s="10"/>
      <c r="AD4364" s="10"/>
      <c r="AE4364" s="10"/>
      <c r="AF4364" s="10"/>
      <c r="AG4364" s="10"/>
      <c r="AH4364" s="10"/>
      <c r="AI4364" s="10"/>
      <c r="AJ4364" s="10"/>
      <c r="AK4364" s="10"/>
      <c r="AL4364" s="10"/>
      <c r="AM4364" s="10"/>
      <c r="AN4364" s="10"/>
      <c r="AO4364" s="10"/>
      <c r="AP4364" s="10"/>
      <c r="AQ4364" s="10"/>
      <c r="AR4364" s="10"/>
      <c r="AS4364" s="10"/>
      <c r="AT4364" s="10"/>
      <c r="AU4364" s="10"/>
      <c r="AV4364" s="10"/>
      <c r="AW4364" s="10"/>
      <c r="AX4364" s="10"/>
      <c r="AY4364" s="10"/>
      <c r="AZ4364" s="10"/>
      <c r="BC4364" s="10"/>
      <c r="BD4364" s="10"/>
      <c r="BE4364" s="10"/>
      <c r="BF4364" s="10"/>
      <c r="BG4364" s="10"/>
      <c r="BH4364" s="10"/>
      <c r="BI4364" s="10"/>
      <c r="BL4364" s="10"/>
      <c r="BM4364" s="10"/>
      <c r="BN4364" s="10"/>
      <c r="BO4364" s="10"/>
      <c r="BP4364" s="10"/>
      <c r="BQ4364" s="10"/>
      <c r="BR4364" s="10"/>
      <c r="BU4364" s="66"/>
    </row>
    <row r="4365" spans="22:73" s="6" customFormat="1" x14ac:dyDescent="0.3">
      <c r="V4365" s="21"/>
      <c r="W4365" s="22"/>
      <c r="X4365" s="22"/>
      <c r="Y4365" s="22"/>
      <c r="Z4365" s="22"/>
      <c r="AA4365" s="22"/>
      <c r="AB4365" s="10"/>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AY4365" s="10"/>
      <c r="AZ4365" s="10"/>
      <c r="BC4365" s="10"/>
      <c r="BD4365" s="10"/>
      <c r="BE4365" s="10"/>
      <c r="BF4365" s="10"/>
      <c r="BG4365" s="10"/>
      <c r="BH4365" s="10"/>
      <c r="BI4365" s="10"/>
      <c r="BL4365" s="10"/>
      <c r="BM4365" s="10"/>
      <c r="BN4365" s="10"/>
      <c r="BO4365" s="10"/>
      <c r="BP4365" s="10"/>
      <c r="BQ4365" s="10"/>
      <c r="BR4365" s="10"/>
      <c r="BU4365" s="66"/>
    </row>
    <row r="4366" spans="22:73" s="6" customFormat="1" x14ac:dyDescent="0.3">
      <c r="V4366" s="21"/>
      <c r="W4366" s="22"/>
      <c r="X4366" s="22"/>
      <c r="Y4366" s="22"/>
      <c r="Z4366" s="22"/>
      <c r="AA4366" s="22"/>
      <c r="AB4366" s="10"/>
      <c r="AC4366" s="10"/>
      <c r="AD4366" s="10"/>
      <c r="AE4366" s="10"/>
      <c r="AF4366" s="10"/>
      <c r="AG4366" s="10"/>
      <c r="AH4366" s="10"/>
      <c r="AI4366" s="10"/>
      <c r="AJ4366" s="10"/>
      <c r="AK4366" s="10"/>
      <c r="AL4366" s="10"/>
      <c r="AM4366" s="10"/>
      <c r="AN4366" s="10"/>
      <c r="AO4366" s="10"/>
      <c r="AP4366" s="10"/>
      <c r="AQ4366" s="10"/>
      <c r="AR4366" s="10"/>
      <c r="AS4366" s="10"/>
      <c r="AT4366" s="10"/>
      <c r="AU4366" s="10"/>
      <c r="AV4366" s="10"/>
      <c r="AW4366" s="10"/>
      <c r="AX4366" s="10"/>
      <c r="AY4366" s="10"/>
      <c r="AZ4366" s="10"/>
      <c r="BC4366" s="10"/>
      <c r="BD4366" s="10"/>
      <c r="BE4366" s="10"/>
      <c r="BF4366" s="10"/>
      <c r="BG4366" s="10"/>
      <c r="BH4366" s="10"/>
      <c r="BI4366" s="10"/>
      <c r="BL4366" s="10"/>
      <c r="BM4366" s="10"/>
      <c r="BN4366" s="10"/>
      <c r="BO4366" s="10"/>
      <c r="BP4366" s="10"/>
      <c r="BQ4366" s="10"/>
      <c r="BR4366" s="10"/>
      <c r="BU4366" s="66"/>
    </row>
    <row r="4367" spans="22:73" s="6" customFormat="1" x14ac:dyDescent="0.3">
      <c r="V4367" s="21"/>
      <c r="W4367" s="22"/>
      <c r="X4367" s="22"/>
      <c r="Y4367" s="22"/>
      <c r="Z4367" s="22"/>
      <c r="AA4367" s="22"/>
      <c r="AB4367" s="10"/>
      <c r="AC4367" s="10"/>
      <c r="AD4367" s="10"/>
      <c r="AE4367" s="10"/>
      <c r="AF4367" s="10"/>
      <c r="AG4367" s="10"/>
      <c r="AH4367" s="10"/>
      <c r="AI4367" s="10"/>
      <c r="AJ4367" s="10"/>
      <c r="AK4367" s="10"/>
      <c r="AL4367" s="10"/>
      <c r="AM4367" s="10"/>
      <c r="AN4367" s="10"/>
      <c r="AO4367" s="10"/>
      <c r="AP4367" s="10"/>
      <c r="AQ4367" s="10"/>
      <c r="AR4367" s="10"/>
      <c r="AS4367" s="10"/>
      <c r="AT4367" s="10"/>
      <c r="AU4367" s="10"/>
      <c r="AV4367" s="10"/>
      <c r="AW4367" s="10"/>
      <c r="AX4367" s="10"/>
      <c r="AY4367" s="10"/>
      <c r="AZ4367" s="10"/>
      <c r="BC4367" s="10"/>
      <c r="BD4367" s="10"/>
      <c r="BE4367" s="10"/>
      <c r="BF4367" s="10"/>
      <c r="BG4367" s="10"/>
      <c r="BH4367" s="10"/>
      <c r="BI4367" s="10"/>
      <c r="BL4367" s="10"/>
      <c r="BM4367" s="10"/>
      <c r="BN4367" s="10"/>
      <c r="BO4367" s="10"/>
      <c r="BP4367" s="10"/>
      <c r="BQ4367" s="10"/>
      <c r="BR4367" s="10"/>
      <c r="BU4367" s="66"/>
    </row>
    <row r="4368" spans="22:73" s="6" customFormat="1" x14ac:dyDescent="0.3">
      <c r="V4368" s="21"/>
      <c r="W4368" s="22"/>
      <c r="X4368" s="22"/>
      <c r="Y4368" s="22"/>
      <c r="Z4368" s="22"/>
      <c r="AA4368" s="22"/>
      <c r="AB4368" s="10"/>
      <c r="AC4368" s="10"/>
      <c r="AD4368" s="10"/>
      <c r="AE4368" s="10"/>
      <c r="AF4368" s="10"/>
      <c r="AG4368" s="10"/>
      <c r="AH4368" s="10"/>
      <c r="AI4368" s="10"/>
      <c r="AJ4368" s="10"/>
      <c r="AK4368" s="10"/>
      <c r="AL4368" s="10"/>
      <c r="AM4368" s="10"/>
      <c r="AN4368" s="10"/>
      <c r="AO4368" s="10"/>
      <c r="AP4368" s="10"/>
      <c r="AQ4368" s="10"/>
      <c r="AR4368" s="10"/>
      <c r="AS4368" s="10"/>
      <c r="AT4368" s="10"/>
      <c r="AU4368" s="10"/>
      <c r="AV4368" s="10"/>
      <c r="AW4368" s="10"/>
      <c r="AX4368" s="10"/>
      <c r="AY4368" s="10"/>
      <c r="AZ4368" s="10"/>
      <c r="BC4368" s="10"/>
      <c r="BD4368" s="10"/>
      <c r="BE4368" s="10"/>
      <c r="BF4368" s="10"/>
      <c r="BG4368" s="10"/>
      <c r="BH4368" s="10"/>
      <c r="BI4368" s="10"/>
      <c r="BL4368" s="10"/>
      <c r="BM4368" s="10"/>
      <c r="BN4368" s="10"/>
      <c r="BO4368" s="10"/>
      <c r="BP4368" s="10"/>
      <c r="BQ4368" s="10"/>
      <c r="BR4368" s="10"/>
      <c r="BU4368" s="66"/>
    </row>
    <row r="4369" spans="22:73" s="6" customFormat="1" x14ac:dyDescent="0.3">
      <c r="V4369" s="21"/>
      <c r="W4369" s="22"/>
      <c r="X4369" s="22"/>
      <c r="Y4369" s="22"/>
      <c r="Z4369" s="22"/>
      <c r="AA4369" s="22"/>
      <c r="AB4369" s="10"/>
      <c r="AC4369" s="10"/>
      <c r="AD4369" s="10"/>
      <c r="AE4369" s="10"/>
      <c r="AF4369" s="10"/>
      <c r="AG4369" s="10"/>
      <c r="AH4369" s="10"/>
      <c r="AI4369" s="10"/>
      <c r="AJ4369" s="10"/>
      <c r="AK4369" s="10"/>
      <c r="AL4369" s="10"/>
      <c r="AM4369" s="10"/>
      <c r="AN4369" s="10"/>
      <c r="AO4369" s="10"/>
      <c r="AP4369" s="10"/>
      <c r="AQ4369" s="10"/>
      <c r="AR4369" s="10"/>
      <c r="AS4369" s="10"/>
      <c r="AT4369" s="10"/>
      <c r="AU4369" s="10"/>
      <c r="AV4369" s="10"/>
      <c r="AW4369" s="10"/>
      <c r="AX4369" s="10"/>
      <c r="AY4369" s="10"/>
      <c r="AZ4369" s="10"/>
      <c r="BC4369" s="10"/>
      <c r="BD4369" s="10"/>
      <c r="BE4369" s="10"/>
      <c r="BF4369" s="10"/>
      <c r="BG4369" s="10"/>
      <c r="BH4369" s="10"/>
      <c r="BI4369" s="10"/>
      <c r="BL4369" s="10"/>
      <c r="BM4369" s="10"/>
      <c r="BN4369" s="10"/>
      <c r="BO4369" s="10"/>
      <c r="BP4369" s="10"/>
      <c r="BQ4369" s="10"/>
      <c r="BR4369" s="10"/>
      <c r="BU4369" s="66"/>
    </row>
    <row r="4370" spans="22:73" s="6" customFormat="1" x14ac:dyDescent="0.3">
      <c r="V4370" s="21"/>
      <c r="W4370" s="22"/>
      <c r="X4370" s="22"/>
      <c r="Y4370" s="22"/>
      <c r="Z4370" s="22"/>
      <c r="AA4370" s="22"/>
      <c r="AB4370" s="10"/>
      <c r="AC4370" s="10"/>
      <c r="AD4370" s="10"/>
      <c r="AE4370" s="10"/>
      <c r="AF4370" s="10"/>
      <c r="AG4370" s="10"/>
      <c r="AH4370" s="10"/>
      <c r="AI4370" s="10"/>
      <c r="AJ4370" s="10"/>
      <c r="AK4370" s="10"/>
      <c r="AL4370" s="10"/>
      <c r="AM4370" s="10"/>
      <c r="AN4370" s="10"/>
      <c r="AO4370" s="10"/>
      <c r="AP4370" s="10"/>
      <c r="AQ4370" s="10"/>
      <c r="AR4370" s="10"/>
      <c r="AS4370" s="10"/>
      <c r="AT4370" s="10"/>
      <c r="AU4370" s="10"/>
      <c r="AV4370" s="10"/>
      <c r="AW4370" s="10"/>
      <c r="AX4370" s="10"/>
      <c r="AY4370" s="10"/>
      <c r="AZ4370" s="10"/>
      <c r="BC4370" s="10"/>
      <c r="BD4370" s="10"/>
      <c r="BE4370" s="10"/>
      <c r="BF4370" s="10"/>
      <c r="BG4370" s="10"/>
      <c r="BH4370" s="10"/>
      <c r="BI4370" s="10"/>
      <c r="BL4370" s="10"/>
      <c r="BM4370" s="10"/>
      <c r="BN4370" s="10"/>
      <c r="BO4370" s="10"/>
      <c r="BP4370" s="10"/>
      <c r="BQ4370" s="10"/>
      <c r="BR4370" s="10"/>
      <c r="BU4370" s="66"/>
    </row>
    <row r="4371" spans="22:73" s="6" customFormat="1" x14ac:dyDescent="0.3">
      <c r="V4371" s="21"/>
      <c r="W4371" s="22"/>
      <c r="X4371" s="22"/>
      <c r="Y4371" s="22"/>
      <c r="Z4371" s="22"/>
      <c r="AA4371" s="22"/>
      <c r="AB4371" s="10"/>
      <c r="AC4371" s="10"/>
      <c r="AD4371" s="10"/>
      <c r="AE4371" s="10"/>
      <c r="AF4371" s="10"/>
      <c r="AG4371" s="10"/>
      <c r="AH4371" s="10"/>
      <c r="AI4371" s="10"/>
      <c r="AJ4371" s="10"/>
      <c r="AK4371" s="10"/>
      <c r="AL4371" s="10"/>
      <c r="AM4371" s="10"/>
      <c r="AN4371" s="10"/>
      <c r="AO4371" s="10"/>
      <c r="AP4371" s="10"/>
      <c r="AQ4371" s="10"/>
      <c r="AR4371" s="10"/>
      <c r="AS4371" s="10"/>
      <c r="AT4371" s="10"/>
      <c r="AU4371" s="10"/>
      <c r="AV4371" s="10"/>
      <c r="AW4371" s="10"/>
      <c r="AX4371" s="10"/>
      <c r="AY4371" s="10"/>
      <c r="AZ4371" s="10"/>
      <c r="BC4371" s="10"/>
      <c r="BD4371" s="10"/>
      <c r="BE4371" s="10"/>
      <c r="BF4371" s="10"/>
      <c r="BG4371" s="10"/>
      <c r="BH4371" s="10"/>
      <c r="BI4371" s="10"/>
      <c r="BL4371" s="10"/>
      <c r="BM4371" s="10"/>
      <c r="BN4371" s="10"/>
      <c r="BO4371" s="10"/>
      <c r="BP4371" s="10"/>
      <c r="BQ4371" s="10"/>
      <c r="BR4371" s="10"/>
      <c r="BU4371" s="66"/>
    </row>
    <row r="4372" spans="22:73" s="6" customFormat="1" x14ac:dyDescent="0.3">
      <c r="V4372" s="21"/>
      <c r="W4372" s="22"/>
      <c r="X4372" s="22"/>
      <c r="Y4372" s="22"/>
      <c r="Z4372" s="22"/>
      <c r="AA4372" s="22"/>
      <c r="AB4372" s="10"/>
      <c r="AC4372" s="10"/>
      <c r="AD4372" s="10"/>
      <c r="AE4372" s="10"/>
      <c r="AF4372" s="10"/>
      <c r="AG4372" s="10"/>
      <c r="AH4372" s="10"/>
      <c r="AI4372" s="10"/>
      <c r="AJ4372" s="10"/>
      <c r="AK4372" s="10"/>
      <c r="AL4372" s="10"/>
      <c r="AM4372" s="10"/>
      <c r="AN4372" s="10"/>
      <c r="AO4372" s="10"/>
      <c r="AP4372" s="10"/>
      <c r="AQ4372" s="10"/>
      <c r="AR4372" s="10"/>
      <c r="AS4372" s="10"/>
      <c r="AT4372" s="10"/>
      <c r="AU4372" s="10"/>
      <c r="AV4372" s="10"/>
      <c r="AW4372" s="10"/>
      <c r="AX4372" s="10"/>
      <c r="AY4372" s="10"/>
      <c r="AZ4372" s="10"/>
      <c r="BC4372" s="10"/>
      <c r="BD4372" s="10"/>
      <c r="BE4372" s="10"/>
      <c r="BF4372" s="10"/>
      <c r="BG4372" s="10"/>
      <c r="BH4372" s="10"/>
      <c r="BI4372" s="10"/>
      <c r="BL4372" s="10"/>
      <c r="BM4372" s="10"/>
      <c r="BN4372" s="10"/>
      <c r="BO4372" s="10"/>
      <c r="BP4372" s="10"/>
      <c r="BQ4372" s="10"/>
      <c r="BR4372" s="10"/>
      <c r="BU4372" s="66"/>
    </row>
    <row r="4373" spans="22:73" s="6" customFormat="1" x14ac:dyDescent="0.3">
      <c r="V4373" s="21"/>
      <c r="W4373" s="22"/>
      <c r="X4373" s="22"/>
      <c r="Y4373" s="22"/>
      <c r="Z4373" s="22"/>
      <c r="AA4373" s="22"/>
      <c r="AB4373" s="10"/>
      <c r="AC4373" s="10"/>
      <c r="AD4373" s="10"/>
      <c r="AE4373" s="10"/>
      <c r="AF4373" s="10"/>
      <c r="AG4373" s="10"/>
      <c r="AH4373" s="10"/>
      <c r="AI4373" s="10"/>
      <c r="AJ4373" s="10"/>
      <c r="AK4373" s="10"/>
      <c r="AL4373" s="10"/>
      <c r="AM4373" s="10"/>
      <c r="AN4373" s="10"/>
      <c r="AO4373" s="10"/>
      <c r="AP4373" s="10"/>
      <c r="AQ4373" s="10"/>
      <c r="AR4373" s="10"/>
      <c r="AS4373" s="10"/>
      <c r="AT4373" s="10"/>
      <c r="AU4373" s="10"/>
      <c r="AV4373" s="10"/>
      <c r="AW4373" s="10"/>
      <c r="AX4373" s="10"/>
      <c r="AY4373" s="10"/>
      <c r="AZ4373" s="10"/>
      <c r="BC4373" s="10"/>
      <c r="BD4373" s="10"/>
      <c r="BE4373" s="10"/>
      <c r="BF4373" s="10"/>
      <c r="BG4373" s="10"/>
      <c r="BH4373" s="10"/>
      <c r="BI4373" s="10"/>
      <c r="BL4373" s="10"/>
      <c r="BM4373" s="10"/>
      <c r="BN4373" s="10"/>
      <c r="BO4373" s="10"/>
      <c r="BP4373" s="10"/>
      <c r="BQ4373" s="10"/>
      <c r="BR4373" s="10"/>
      <c r="BU4373" s="66"/>
    </row>
    <row r="4374" spans="22:73" s="6" customFormat="1" x14ac:dyDescent="0.3">
      <c r="V4374" s="21"/>
      <c r="W4374" s="22"/>
      <c r="X4374" s="22"/>
      <c r="Y4374" s="22"/>
      <c r="Z4374" s="22"/>
      <c r="AA4374" s="22"/>
      <c r="AB4374" s="10"/>
      <c r="AC4374" s="10"/>
      <c r="AD4374" s="10"/>
      <c r="AE4374" s="10"/>
      <c r="AF4374" s="10"/>
      <c r="AG4374" s="10"/>
      <c r="AH4374" s="10"/>
      <c r="AI4374" s="10"/>
      <c r="AJ4374" s="10"/>
      <c r="AK4374" s="10"/>
      <c r="AL4374" s="10"/>
      <c r="AM4374" s="10"/>
      <c r="AN4374" s="10"/>
      <c r="AO4374" s="10"/>
      <c r="AP4374" s="10"/>
      <c r="AQ4374" s="10"/>
      <c r="AR4374" s="10"/>
      <c r="AS4374" s="10"/>
      <c r="AT4374" s="10"/>
      <c r="AU4374" s="10"/>
      <c r="AV4374" s="10"/>
      <c r="AW4374" s="10"/>
      <c r="AX4374" s="10"/>
      <c r="AY4374" s="10"/>
      <c r="AZ4374" s="10"/>
      <c r="BC4374" s="10"/>
      <c r="BD4374" s="10"/>
      <c r="BE4374" s="10"/>
      <c r="BF4374" s="10"/>
      <c r="BG4374" s="10"/>
      <c r="BH4374" s="10"/>
      <c r="BI4374" s="10"/>
      <c r="BL4374" s="10"/>
      <c r="BM4374" s="10"/>
      <c r="BN4374" s="10"/>
      <c r="BO4374" s="10"/>
      <c r="BP4374" s="10"/>
      <c r="BQ4374" s="10"/>
      <c r="BR4374" s="10"/>
      <c r="BU4374" s="66"/>
    </row>
    <row r="4375" spans="22:73" s="6" customFormat="1" x14ac:dyDescent="0.3">
      <c r="V4375" s="21"/>
      <c r="W4375" s="22"/>
      <c r="X4375" s="22"/>
      <c r="Y4375" s="22"/>
      <c r="Z4375" s="22"/>
      <c r="AA4375" s="22"/>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AY4375" s="10"/>
      <c r="AZ4375" s="10"/>
      <c r="BC4375" s="10"/>
      <c r="BD4375" s="10"/>
      <c r="BE4375" s="10"/>
      <c r="BF4375" s="10"/>
      <c r="BG4375" s="10"/>
      <c r="BH4375" s="10"/>
      <c r="BI4375" s="10"/>
      <c r="BL4375" s="10"/>
      <c r="BM4375" s="10"/>
      <c r="BN4375" s="10"/>
      <c r="BO4375" s="10"/>
      <c r="BP4375" s="10"/>
      <c r="BQ4375" s="10"/>
      <c r="BR4375" s="10"/>
      <c r="BU4375" s="66"/>
    </row>
    <row r="4376" spans="22:73" s="6" customFormat="1" x14ac:dyDescent="0.3">
      <c r="V4376" s="21"/>
      <c r="W4376" s="22"/>
      <c r="X4376" s="22"/>
      <c r="Y4376" s="22"/>
      <c r="Z4376" s="22"/>
      <c r="AA4376" s="22"/>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AY4376" s="10"/>
      <c r="AZ4376" s="10"/>
      <c r="BC4376" s="10"/>
      <c r="BD4376" s="10"/>
      <c r="BE4376" s="10"/>
      <c r="BF4376" s="10"/>
      <c r="BG4376" s="10"/>
      <c r="BH4376" s="10"/>
      <c r="BI4376" s="10"/>
      <c r="BL4376" s="10"/>
      <c r="BM4376" s="10"/>
      <c r="BN4376" s="10"/>
      <c r="BO4376" s="10"/>
      <c r="BP4376" s="10"/>
      <c r="BQ4376" s="10"/>
      <c r="BR4376" s="10"/>
      <c r="BU4376" s="66"/>
    </row>
    <row r="4377" spans="22:73" s="6" customFormat="1" x14ac:dyDescent="0.3">
      <c r="V4377" s="21"/>
      <c r="W4377" s="22"/>
      <c r="X4377" s="22"/>
      <c r="Y4377" s="22"/>
      <c r="Z4377" s="22"/>
      <c r="AA4377" s="22"/>
      <c r="AB4377" s="10"/>
      <c r="AC4377" s="10"/>
      <c r="AD4377" s="10"/>
      <c r="AE4377" s="10"/>
      <c r="AF4377" s="10"/>
      <c r="AG4377" s="10"/>
      <c r="AH4377" s="10"/>
      <c r="AI4377" s="10"/>
      <c r="AJ4377" s="10"/>
      <c r="AK4377" s="10"/>
      <c r="AL4377" s="10"/>
      <c r="AM4377" s="10"/>
      <c r="AN4377" s="10"/>
      <c r="AO4377" s="10"/>
      <c r="AP4377" s="10"/>
      <c r="AQ4377" s="10"/>
      <c r="AR4377" s="10"/>
      <c r="AS4377" s="10"/>
      <c r="AT4377" s="10"/>
      <c r="AU4377" s="10"/>
      <c r="AV4377" s="10"/>
      <c r="AW4377" s="10"/>
      <c r="AX4377" s="10"/>
      <c r="AY4377" s="10"/>
      <c r="AZ4377" s="10"/>
      <c r="BC4377" s="10"/>
      <c r="BD4377" s="10"/>
      <c r="BE4377" s="10"/>
      <c r="BF4377" s="10"/>
      <c r="BG4377" s="10"/>
      <c r="BH4377" s="10"/>
      <c r="BI4377" s="10"/>
      <c r="BL4377" s="10"/>
      <c r="BM4377" s="10"/>
      <c r="BN4377" s="10"/>
      <c r="BO4377" s="10"/>
      <c r="BP4377" s="10"/>
      <c r="BQ4377" s="10"/>
      <c r="BR4377" s="10"/>
      <c r="BU4377" s="66"/>
    </row>
    <row r="4378" spans="22:73" s="6" customFormat="1" x14ac:dyDescent="0.3">
      <c r="V4378" s="21"/>
      <c r="W4378" s="22"/>
      <c r="X4378" s="22"/>
      <c r="Y4378" s="22"/>
      <c r="Z4378" s="22"/>
      <c r="AA4378" s="22"/>
      <c r="AB4378" s="10"/>
      <c r="AC4378" s="10"/>
      <c r="AD4378" s="10"/>
      <c r="AE4378" s="10"/>
      <c r="AF4378" s="10"/>
      <c r="AG4378" s="10"/>
      <c r="AH4378" s="10"/>
      <c r="AI4378" s="10"/>
      <c r="AJ4378" s="10"/>
      <c r="AK4378" s="10"/>
      <c r="AL4378" s="10"/>
      <c r="AM4378" s="10"/>
      <c r="AN4378" s="10"/>
      <c r="AO4378" s="10"/>
      <c r="AP4378" s="10"/>
      <c r="AQ4378" s="10"/>
      <c r="AR4378" s="10"/>
      <c r="AS4378" s="10"/>
      <c r="AT4378" s="10"/>
      <c r="AU4378" s="10"/>
      <c r="AV4378" s="10"/>
      <c r="AW4378" s="10"/>
      <c r="AX4378" s="10"/>
      <c r="AY4378" s="10"/>
      <c r="AZ4378" s="10"/>
      <c r="BC4378" s="10"/>
      <c r="BD4378" s="10"/>
      <c r="BE4378" s="10"/>
      <c r="BF4378" s="10"/>
      <c r="BG4378" s="10"/>
      <c r="BH4378" s="10"/>
      <c r="BI4378" s="10"/>
      <c r="BL4378" s="10"/>
      <c r="BM4378" s="10"/>
      <c r="BN4378" s="10"/>
      <c r="BO4378" s="10"/>
      <c r="BP4378" s="10"/>
      <c r="BQ4378" s="10"/>
      <c r="BR4378" s="10"/>
      <c r="BU4378" s="66"/>
    </row>
    <row r="4379" spans="22:73" s="6" customFormat="1" x14ac:dyDescent="0.3">
      <c r="V4379" s="21"/>
      <c r="W4379" s="22"/>
      <c r="X4379" s="22"/>
      <c r="Y4379" s="22"/>
      <c r="Z4379" s="22"/>
      <c r="AA4379" s="22"/>
      <c r="AB4379" s="10"/>
      <c r="AC4379" s="10"/>
      <c r="AD4379" s="10"/>
      <c r="AE4379" s="10"/>
      <c r="AF4379" s="10"/>
      <c r="AG4379" s="10"/>
      <c r="AH4379" s="10"/>
      <c r="AI4379" s="10"/>
      <c r="AJ4379" s="10"/>
      <c r="AK4379" s="10"/>
      <c r="AL4379" s="10"/>
      <c r="AM4379" s="10"/>
      <c r="AN4379" s="10"/>
      <c r="AO4379" s="10"/>
      <c r="AP4379" s="10"/>
      <c r="AQ4379" s="10"/>
      <c r="AR4379" s="10"/>
      <c r="AS4379" s="10"/>
      <c r="AT4379" s="10"/>
      <c r="AU4379" s="10"/>
      <c r="AV4379" s="10"/>
      <c r="AW4379" s="10"/>
      <c r="AX4379" s="10"/>
      <c r="AY4379" s="10"/>
      <c r="AZ4379" s="10"/>
      <c r="BC4379" s="10"/>
      <c r="BD4379" s="10"/>
      <c r="BE4379" s="10"/>
      <c r="BF4379" s="10"/>
      <c r="BG4379" s="10"/>
      <c r="BH4379" s="10"/>
      <c r="BI4379" s="10"/>
      <c r="BL4379" s="10"/>
      <c r="BM4379" s="10"/>
      <c r="BN4379" s="10"/>
      <c r="BO4379" s="10"/>
      <c r="BP4379" s="10"/>
      <c r="BQ4379" s="10"/>
      <c r="BR4379" s="10"/>
      <c r="BU4379" s="66"/>
    </row>
    <row r="4380" spans="22:73" s="6" customFormat="1" x14ac:dyDescent="0.3">
      <c r="V4380" s="21"/>
      <c r="W4380" s="22"/>
      <c r="X4380" s="22"/>
      <c r="Y4380" s="22"/>
      <c r="Z4380" s="22"/>
      <c r="AA4380" s="22"/>
      <c r="AB4380" s="10"/>
      <c r="AC4380" s="10"/>
      <c r="AD4380" s="10"/>
      <c r="AE4380" s="10"/>
      <c r="AF4380" s="10"/>
      <c r="AG4380" s="10"/>
      <c r="AH4380" s="10"/>
      <c r="AI4380" s="10"/>
      <c r="AJ4380" s="10"/>
      <c r="AK4380" s="10"/>
      <c r="AL4380" s="10"/>
      <c r="AM4380" s="10"/>
      <c r="AN4380" s="10"/>
      <c r="AO4380" s="10"/>
      <c r="AP4380" s="10"/>
      <c r="AQ4380" s="10"/>
      <c r="AR4380" s="10"/>
      <c r="AS4380" s="10"/>
      <c r="AT4380" s="10"/>
      <c r="AU4380" s="10"/>
      <c r="AV4380" s="10"/>
      <c r="AW4380" s="10"/>
      <c r="AX4380" s="10"/>
      <c r="AY4380" s="10"/>
      <c r="AZ4380" s="10"/>
      <c r="BC4380" s="10"/>
      <c r="BD4380" s="10"/>
      <c r="BE4380" s="10"/>
      <c r="BF4380" s="10"/>
      <c r="BG4380" s="10"/>
      <c r="BH4380" s="10"/>
      <c r="BI4380" s="10"/>
      <c r="BL4380" s="10"/>
      <c r="BM4380" s="10"/>
      <c r="BN4380" s="10"/>
      <c r="BO4380" s="10"/>
      <c r="BP4380" s="10"/>
      <c r="BQ4380" s="10"/>
      <c r="BR4380" s="10"/>
      <c r="BU4380" s="66"/>
    </row>
    <row r="4381" spans="22:73" s="6" customFormat="1" x14ac:dyDescent="0.3">
      <c r="V4381" s="21"/>
      <c r="W4381" s="22"/>
      <c r="X4381" s="22"/>
      <c r="Y4381" s="22"/>
      <c r="Z4381" s="22"/>
      <c r="AA4381" s="22"/>
      <c r="AB4381" s="10"/>
      <c r="AC4381" s="10"/>
      <c r="AD4381" s="10"/>
      <c r="AE4381" s="10"/>
      <c r="AF4381" s="10"/>
      <c r="AG4381" s="10"/>
      <c r="AH4381" s="10"/>
      <c r="AI4381" s="10"/>
      <c r="AJ4381" s="10"/>
      <c r="AK4381" s="10"/>
      <c r="AL4381" s="10"/>
      <c r="AM4381" s="10"/>
      <c r="AN4381" s="10"/>
      <c r="AO4381" s="10"/>
      <c r="AP4381" s="10"/>
      <c r="AQ4381" s="10"/>
      <c r="AR4381" s="10"/>
      <c r="AS4381" s="10"/>
      <c r="AT4381" s="10"/>
      <c r="AU4381" s="10"/>
      <c r="AV4381" s="10"/>
      <c r="AW4381" s="10"/>
      <c r="AX4381" s="10"/>
      <c r="AY4381" s="10"/>
      <c r="AZ4381" s="10"/>
      <c r="BC4381" s="10"/>
      <c r="BD4381" s="10"/>
      <c r="BE4381" s="10"/>
      <c r="BF4381" s="10"/>
      <c r="BG4381" s="10"/>
      <c r="BH4381" s="10"/>
      <c r="BI4381" s="10"/>
      <c r="BL4381" s="10"/>
      <c r="BM4381" s="10"/>
      <c r="BN4381" s="10"/>
      <c r="BO4381" s="10"/>
      <c r="BP4381" s="10"/>
      <c r="BQ4381" s="10"/>
      <c r="BR4381" s="10"/>
      <c r="BU4381" s="66"/>
    </row>
    <row r="4382" spans="22:73" s="6" customFormat="1" x14ac:dyDescent="0.3">
      <c r="V4382" s="21"/>
      <c r="W4382" s="22"/>
      <c r="X4382" s="22"/>
      <c r="Y4382" s="22"/>
      <c r="Z4382" s="22"/>
      <c r="AA4382" s="22"/>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c r="AY4382" s="10"/>
      <c r="AZ4382" s="10"/>
      <c r="BC4382" s="10"/>
      <c r="BD4382" s="10"/>
      <c r="BE4382" s="10"/>
      <c r="BF4382" s="10"/>
      <c r="BG4382" s="10"/>
      <c r="BH4382" s="10"/>
      <c r="BI4382" s="10"/>
      <c r="BL4382" s="10"/>
      <c r="BM4382" s="10"/>
      <c r="BN4382" s="10"/>
      <c r="BO4382" s="10"/>
      <c r="BP4382" s="10"/>
      <c r="BQ4382" s="10"/>
      <c r="BR4382" s="10"/>
      <c r="BU4382" s="66"/>
    </row>
    <row r="4383" spans="22:73" s="6" customFormat="1" x14ac:dyDescent="0.3">
      <c r="V4383" s="21"/>
      <c r="W4383" s="22"/>
      <c r="X4383" s="22"/>
      <c r="Y4383" s="22"/>
      <c r="Z4383" s="22"/>
      <c r="AA4383" s="22"/>
      <c r="AB4383" s="10"/>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10"/>
      <c r="AY4383" s="10"/>
      <c r="AZ4383" s="10"/>
      <c r="BC4383" s="10"/>
      <c r="BD4383" s="10"/>
      <c r="BE4383" s="10"/>
      <c r="BF4383" s="10"/>
      <c r="BG4383" s="10"/>
      <c r="BH4383" s="10"/>
      <c r="BI4383" s="10"/>
      <c r="BL4383" s="10"/>
      <c r="BM4383" s="10"/>
      <c r="BN4383" s="10"/>
      <c r="BO4383" s="10"/>
      <c r="BP4383" s="10"/>
      <c r="BQ4383" s="10"/>
      <c r="BR4383" s="10"/>
      <c r="BU4383" s="66"/>
    </row>
    <row r="4384" spans="22:73" s="6" customFormat="1" x14ac:dyDescent="0.3">
      <c r="V4384" s="21"/>
      <c r="W4384" s="22"/>
      <c r="X4384" s="22"/>
      <c r="Y4384" s="22"/>
      <c r="Z4384" s="22"/>
      <c r="AA4384" s="22"/>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c r="AY4384" s="10"/>
      <c r="AZ4384" s="10"/>
      <c r="BC4384" s="10"/>
      <c r="BD4384" s="10"/>
      <c r="BE4384" s="10"/>
      <c r="BF4384" s="10"/>
      <c r="BG4384" s="10"/>
      <c r="BH4384" s="10"/>
      <c r="BI4384" s="10"/>
      <c r="BL4384" s="10"/>
      <c r="BM4384" s="10"/>
      <c r="BN4384" s="10"/>
      <c r="BO4384" s="10"/>
      <c r="BP4384" s="10"/>
      <c r="BQ4384" s="10"/>
      <c r="BR4384" s="10"/>
      <c r="BU4384" s="66"/>
    </row>
    <row r="4385" spans="22:73" s="6" customFormat="1" x14ac:dyDescent="0.3">
      <c r="V4385" s="21"/>
      <c r="W4385" s="22"/>
      <c r="X4385" s="22"/>
      <c r="Y4385" s="22"/>
      <c r="Z4385" s="22"/>
      <c r="AA4385" s="22"/>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AY4385" s="10"/>
      <c r="AZ4385" s="10"/>
      <c r="BC4385" s="10"/>
      <c r="BD4385" s="10"/>
      <c r="BE4385" s="10"/>
      <c r="BF4385" s="10"/>
      <c r="BG4385" s="10"/>
      <c r="BH4385" s="10"/>
      <c r="BI4385" s="10"/>
      <c r="BL4385" s="10"/>
      <c r="BM4385" s="10"/>
      <c r="BN4385" s="10"/>
      <c r="BO4385" s="10"/>
      <c r="BP4385" s="10"/>
      <c r="BQ4385" s="10"/>
      <c r="BR4385" s="10"/>
      <c r="BU4385" s="66"/>
    </row>
    <row r="4386" spans="22:73" s="6" customFormat="1" x14ac:dyDescent="0.3">
      <c r="V4386" s="21"/>
      <c r="W4386" s="22"/>
      <c r="X4386" s="22"/>
      <c r="Y4386" s="22"/>
      <c r="Z4386" s="22"/>
      <c r="AA4386" s="22"/>
      <c r="AB4386" s="10"/>
      <c r="AC4386" s="10"/>
      <c r="AD4386" s="10"/>
      <c r="AE4386" s="10"/>
      <c r="AF4386" s="10"/>
      <c r="AG4386" s="10"/>
      <c r="AH4386" s="10"/>
      <c r="AI4386" s="10"/>
      <c r="AJ4386" s="10"/>
      <c r="AK4386" s="10"/>
      <c r="AL4386" s="10"/>
      <c r="AM4386" s="10"/>
      <c r="AN4386" s="10"/>
      <c r="AO4386" s="10"/>
      <c r="AP4386" s="10"/>
      <c r="AQ4386" s="10"/>
      <c r="AR4386" s="10"/>
      <c r="AS4386" s="10"/>
      <c r="AT4386" s="10"/>
      <c r="AU4386" s="10"/>
      <c r="AV4386" s="10"/>
      <c r="AW4386" s="10"/>
      <c r="AX4386" s="10"/>
      <c r="AY4386" s="10"/>
      <c r="AZ4386" s="10"/>
      <c r="BC4386" s="10"/>
      <c r="BD4386" s="10"/>
      <c r="BE4386" s="10"/>
      <c r="BF4386" s="10"/>
      <c r="BG4386" s="10"/>
      <c r="BH4386" s="10"/>
      <c r="BI4386" s="10"/>
      <c r="BL4386" s="10"/>
      <c r="BM4386" s="10"/>
      <c r="BN4386" s="10"/>
      <c r="BO4386" s="10"/>
      <c r="BP4386" s="10"/>
      <c r="BQ4386" s="10"/>
      <c r="BR4386" s="10"/>
      <c r="BU4386" s="66"/>
    </row>
    <row r="4387" spans="22:73" s="6" customFormat="1" x14ac:dyDescent="0.3">
      <c r="V4387" s="21"/>
      <c r="W4387" s="22"/>
      <c r="X4387" s="22"/>
      <c r="Y4387" s="22"/>
      <c r="Z4387" s="22"/>
      <c r="AA4387" s="22"/>
      <c r="AB4387" s="10"/>
      <c r="AC4387" s="10"/>
      <c r="AD4387" s="10"/>
      <c r="AE4387" s="10"/>
      <c r="AF4387" s="10"/>
      <c r="AG4387" s="10"/>
      <c r="AH4387" s="10"/>
      <c r="AI4387" s="10"/>
      <c r="AJ4387" s="10"/>
      <c r="AK4387" s="10"/>
      <c r="AL4387" s="10"/>
      <c r="AM4387" s="10"/>
      <c r="AN4387" s="10"/>
      <c r="AO4387" s="10"/>
      <c r="AP4387" s="10"/>
      <c r="AQ4387" s="10"/>
      <c r="AR4387" s="10"/>
      <c r="AS4387" s="10"/>
      <c r="AT4387" s="10"/>
      <c r="AU4387" s="10"/>
      <c r="AV4387" s="10"/>
      <c r="AW4387" s="10"/>
      <c r="AX4387" s="10"/>
      <c r="AY4387" s="10"/>
      <c r="AZ4387" s="10"/>
      <c r="BC4387" s="10"/>
      <c r="BD4387" s="10"/>
      <c r="BE4387" s="10"/>
      <c r="BF4387" s="10"/>
      <c r="BG4387" s="10"/>
      <c r="BH4387" s="10"/>
      <c r="BI4387" s="10"/>
      <c r="BL4387" s="10"/>
      <c r="BM4387" s="10"/>
      <c r="BN4387" s="10"/>
      <c r="BO4387" s="10"/>
      <c r="BP4387" s="10"/>
      <c r="BQ4387" s="10"/>
      <c r="BR4387" s="10"/>
      <c r="BU4387" s="66"/>
    </row>
    <row r="4388" spans="22:73" s="6" customFormat="1" x14ac:dyDescent="0.3">
      <c r="V4388" s="21"/>
      <c r="W4388" s="22"/>
      <c r="X4388" s="22"/>
      <c r="Y4388" s="22"/>
      <c r="Z4388" s="22"/>
      <c r="AA4388" s="22"/>
      <c r="AB4388" s="10"/>
      <c r="AC4388" s="10"/>
      <c r="AD4388" s="10"/>
      <c r="AE4388" s="10"/>
      <c r="AF4388" s="10"/>
      <c r="AG4388" s="10"/>
      <c r="AH4388" s="10"/>
      <c r="AI4388" s="10"/>
      <c r="AJ4388" s="10"/>
      <c r="AK4388" s="10"/>
      <c r="AL4388" s="10"/>
      <c r="AM4388" s="10"/>
      <c r="AN4388" s="10"/>
      <c r="AO4388" s="10"/>
      <c r="AP4388" s="10"/>
      <c r="AQ4388" s="10"/>
      <c r="AR4388" s="10"/>
      <c r="AS4388" s="10"/>
      <c r="AT4388" s="10"/>
      <c r="AU4388" s="10"/>
      <c r="AV4388" s="10"/>
      <c r="AW4388" s="10"/>
      <c r="AX4388" s="10"/>
      <c r="AY4388" s="10"/>
      <c r="AZ4388" s="10"/>
      <c r="BC4388" s="10"/>
      <c r="BD4388" s="10"/>
      <c r="BE4388" s="10"/>
      <c r="BF4388" s="10"/>
      <c r="BG4388" s="10"/>
      <c r="BH4388" s="10"/>
      <c r="BI4388" s="10"/>
      <c r="BL4388" s="10"/>
      <c r="BM4388" s="10"/>
      <c r="BN4388" s="10"/>
      <c r="BO4388" s="10"/>
      <c r="BP4388" s="10"/>
      <c r="BQ4388" s="10"/>
      <c r="BR4388" s="10"/>
      <c r="BU4388" s="66"/>
    </row>
    <row r="4389" spans="22:73" s="6" customFormat="1" x14ac:dyDescent="0.3">
      <c r="V4389" s="21"/>
      <c r="W4389" s="22"/>
      <c r="X4389" s="22"/>
      <c r="Y4389" s="22"/>
      <c r="Z4389" s="22"/>
      <c r="AA4389" s="22"/>
      <c r="AB4389" s="10"/>
      <c r="AC4389" s="10"/>
      <c r="AD4389" s="10"/>
      <c r="AE4389" s="10"/>
      <c r="AF4389" s="10"/>
      <c r="AG4389" s="10"/>
      <c r="AH4389" s="10"/>
      <c r="AI4389" s="10"/>
      <c r="AJ4389" s="10"/>
      <c r="AK4389" s="10"/>
      <c r="AL4389" s="10"/>
      <c r="AM4389" s="10"/>
      <c r="AN4389" s="10"/>
      <c r="AO4389" s="10"/>
      <c r="AP4389" s="10"/>
      <c r="AQ4389" s="10"/>
      <c r="AR4389" s="10"/>
      <c r="AS4389" s="10"/>
      <c r="AT4389" s="10"/>
      <c r="AU4389" s="10"/>
      <c r="AV4389" s="10"/>
      <c r="AW4389" s="10"/>
      <c r="AX4389" s="10"/>
      <c r="AY4389" s="10"/>
      <c r="AZ4389" s="10"/>
      <c r="BC4389" s="10"/>
      <c r="BD4389" s="10"/>
      <c r="BE4389" s="10"/>
      <c r="BF4389" s="10"/>
      <c r="BG4389" s="10"/>
      <c r="BH4389" s="10"/>
      <c r="BI4389" s="10"/>
      <c r="BL4389" s="10"/>
      <c r="BM4389" s="10"/>
      <c r="BN4389" s="10"/>
      <c r="BO4389" s="10"/>
      <c r="BP4389" s="10"/>
      <c r="BQ4389" s="10"/>
      <c r="BR4389" s="10"/>
      <c r="BU4389" s="66"/>
    </row>
    <row r="4390" spans="22:73" s="6" customFormat="1" x14ac:dyDescent="0.3">
      <c r="V4390" s="21"/>
      <c r="W4390" s="22"/>
      <c r="X4390" s="22"/>
      <c r="Y4390" s="22"/>
      <c r="Z4390" s="22"/>
      <c r="AA4390" s="22"/>
      <c r="AB4390" s="10"/>
      <c r="AC4390" s="10"/>
      <c r="AD4390" s="10"/>
      <c r="AE4390" s="10"/>
      <c r="AF4390" s="10"/>
      <c r="AG4390" s="10"/>
      <c r="AH4390" s="10"/>
      <c r="AI4390" s="10"/>
      <c r="AJ4390" s="10"/>
      <c r="AK4390" s="10"/>
      <c r="AL4390" s="10"/>
      <c r="AM4390" s="10"/>
      <c r="AN4390" s="10"/>
      <c r="AO4390" s="10"/>
      <c r="AP4390" s="10"/>
      <c r="AQ4390" s="10"/>
      <c r="AR4390" s="10"/>
      <c r="AS4390" s="10"/>
      <c r="AT4390" s="10"/>
      <c r="AU4390" s="10"/>
      <c r="AV4390" s="10"/>
      <c r="AW4390" s="10"/>
      <c r="AX4390" s="10"/>
      <c r="AY4390" s="10"/>
      <c r="AZ4390" s="10"/>
      <c r="BC4390" s="10"/>
      <c r="BD4390" s="10"/>
      <c r="BE4390" s="10"/>
      <c r="BF4390" s="10"/>
      <c r="BG4390" s="10"/>
      <c r="BH4390" s="10"/>
      <c r="BI4390" s="10"/>
      <c r="BL4390" s="10"/>
      <c r="BM4390" s="10"/>
      <c r="BN4390" s="10"/>
      <c r="BO4390" s="10"/>
      <c r="BP4390" s="10"/>
      <c r="BQ4390" s="10"/>
      <c r="BR4390" s="10"/>
      <c r="BU4390" s="66"/>
    </row>
    <row r="4391" spans="22:73" s="6" customFormat="1" x14ac:dyDescent="0.3">
      <c r="V4391" s="21"/>
      <c r="W4391" s="22"/>
      <c r="X4391" s="22"/>
      <c r="Y4391" s="22"/>
      <c r="Z4391" s="22"/>
      <c r="AA4391" s="22"/>
      <c r="AB4391" s="10"/>
      <c r="AC4391" s="10"/>
      <c r="AD4391" s="10"/>
      <c r="AE4391" s="10"/>
      <c r="AF4391" s="10"/>
      <c r="AG4391" s="10"/>
      <c r="AH4391" s="10"/>
      <c r="AI4391" s="10"/>
      <c r="AJ4391" s="10"/>
      <c r="AK4391" s="10"/>
      <c r="AL4391" s="10"/>
      <c r="AM4391" s="10"/>
      <c r="AN4391" s="10"/>
      <c r="AO4391" s="10"/>
      <c r="AP4391" s="10"/>
      <c r="AQ4391" s="10"/>
      <c r="AR4391" s="10"/>
      <c r="AS4391" s="10"/>
      <c r="AT4391" s="10"/>
      <c r="AU4391" s="10"/>
      <c r="AV4391" s="10"/>
      <c r="AW4391" s="10"/>
      <c r="AX4391" s="10"/>
      <c r="AY4391" s="10"/>
      <c r="AZ4391" s="10"/>
      <c r="BC4391" s="10"/>
      <c r="BD4391" s="10"/>
      <c r="BE4391" s="10"/>
      <c r="BF4391" s="10"/>
      <c r="BG4391" s="10"/>
      <c r="BH4391" s="10"/>
      <c r="BI4391" s="10"/>
      <c r="BL4391" s="10"/>
      <c r="BM4391" s="10"/>
      <c r="BN4391" s="10"/>
      <c r="BO4391" s="10"/>
      <c r="BP4391" s="10"/>
      <c r="BQ4391" s="10"/>
      <c r="BR4391" s="10"/>
      <c r="BU4391" s="66"/>
    </row>
    <row r="4392" spans="22:73" s="6" customFormat="1" x14ac:dyDescent="0.3">
      <c r="V4392" s="21"/>
      <c r="W4392" s="22"/>
      <c r="X4392" s="22"/>
      <c r="Y4392" s="22"/>
      <c r="Z4392" s="22"/>
      <c r="AA4392" s="22"/>
      <c r="AB4392" s="10"/>
      <c r="AC4392" s="10"/>
      <c r="AD4392" s="10"/>
      <c r="AE4392" s="10"/>
      <c r="AF4392" s="10"/>
      <c r="AG4392" s="10"/>
      <c r="AH4392" s="10"/>
      <c r="AI4392" s="10"/>
      <c r="AJ4392" s="10"/>
      <c r="AK4392" s="10"/>
      <c r="AL4392" s="10"/>
      <c r="AM4392" s="10"/>
      <c r="AN4392" s="10"/>
      <c r="AO4392" s="10"/>
      <c r="AP4392" s="10"/>
      <c r="AQ4392" s="10"/>
      <c r="AR4392" s="10"/>
      <c r="AS4392" s="10"/>
      <c r="AT4392" s="10"/>
      <c r="AU4392" s="10"/>
      <c r="AV4392" s="10"/>
      <c r="AW4392" s="10"/>
      <c r="AX4392" s="10"/>
      <c r="AY4392" s="10"/>
      <c r="AZ4392" s="10"/>
      <c r="BC4392" s="10"/>
      <c r="BD4392" s="10"/>
      <c r="BE4392" s="10"/>
      <c r="BF4392" s="10"/>
      <c r="BG4392" s="10"/>
      <c r="BH4392" s="10"/>
      <c r="BI4392" s="10"/>
      <c r="BL4392" s="10"/>
      <c r="BM4392" s="10"/>
      <c r="BN4392" s="10"/>
      <c r="BO4392" s="10"/>
      <c r="BP4392" s="10"/>
      <c r="BQ4392" s="10"/>
      <c r="BR4392" s="10"/>
      <c r="BU4392" s="66"/>
    </row>
    <row r="4393" spans="22:73" s="6" customFormat="1" x14ac:dyDescent="0.3">
      <c r="V4393" s="21"/>
      <c r="W4393" s="22"/>
      <c r="X4393" s="22"/>
      <c r="Y4393" s="22"/>
      <c r="Z4393" s="22"/>
      <c r="AA4393" s="22"/>
      <c r="AB4393" s="10"/>
      <c r="AC4393" s="10"/>
      <c r="AD4393" s="10"/>
      <c r="AE4393" s="10"/>
      <c r="AF4393" s="10"/>
      <c r="AG4393" s="10"/>
      <c r="AH4393" s="10"/>
      <c r="AI4393" s="10"/>
      <c r="AJ4393" s="10"/>
      <c r="AK4393" s="10"/>
      <c r="AL4393" s="10"/>
      <c r="AM4393" s="10"/>
      <c r="AN4393" s="10"/>
      <c r="AO4393" s="10"/>
      <c r="AP4393" s="10"/>
      <c r="AQ4393" s="10"/>
      <c r="AR4393" s="10"/>
      <c r="AS4393" s="10"/>
      <c r="AT4393" s="10"/>
      <c r="AU4393" s="10"/>
      <c r="AV4393" s="10"/>
      <c r="AW4393" s="10"/>
      <c r="AX4393" s="10"/>
      <c r="AY4393" s="10"/>
      <c r="AZ4393" s="10"/>
      <c r="BC4393" s="10"/>
      <c r="BD4393" s="10"/>
      <c r="BE4393" s="10"/>
      <c r="BF4393" s="10"/>
      <c r="BG4393" s="10"/>
      <c r="BH4393" s="10"/>
      <c r="BI4393" s="10"/>
      <c r="BL4393" s="10"/>
      <c r="BM4393" s="10"/>
      <c r="BN4393" s="10"/>
      <c r="BO4393" s="10"/>
      <c r="BP4393" s="10"/>
      <c r="BQ4393" s="10"/>
      <c r="BR4393" s="10"/>
      <c r="BU4393" s="66"/>
    </row>
    <row r="4394" spans="22:73" s="6" customFormat="1" x14ac:dyDescent="0.3">
      <c r="V4394" s="21"/>
      <c r="W4394" s="22"/>
      <c r="X4394" s="22"/>
      <c r="Y4394" s="22"/>
      <c r="Z4394" s="22"/>
      <c r="AA4394" s="22"/>
      <c r="AB4394" s="10"/>
      <c r="AC4394" s="10"/>
      <c r="AD4394" s="10"/>
      <c r="AE4394" s="10"/>
      <c r="AF4394" s="10"/>
      <c r="AG4394" s="10"/>
      <c r="AH4394" s="10"/>
      <c r="AI4394" s="10"/>
      <c r="AJ4394" s="10"/>
      <c r="AK4394" s="10"/>
      <c r="AL4394" s="10"/>
      <c r="AM4394" s="10"/>
      <c r="AN4394" s="10"/>
      <c r="AO4394" s="10"/>
      <c r="AP4394" s="10"/>
      <c r="AQ4394" s="10"/>
      <c r="AR4394" s="10"/>
      <c r="AS4394" s="10"/>
      <c r="AT4394" s="10"/>
      <c r="AU4394" s="10"/>
      <c r="AV4394" s="10"/>
      <c r="AW4394" s="10"/>
      <c r="AX4394" s="10"/>
      <c r="AY4394" s="10"/>
      <c r="AZ4394" s="10"/>
      <c r="BC4394" s="10"/>
      <c r="BD4394" s="10"/>
      <c r="BE4394" s="10"/>
      <c r="BF4394" s="10"/>
      <c r="BG4394" s="10"/>
      <c r="BH4394" s="10"/>
      <c r="BI4394" s="10"/>
      <c r="BL4394" s="10"/>
      <c r="BM4394" s="10"/>
      <c r="BN4394" s="10"/>
      <c r="BO4394" s="10"/>
      <c r="BP4394" s="10"/>
      <c r="BQ4394" s="10"/>
      <c r="BR4394" s="10"/>
      <c r="BU4394" s="66"/>
    </row>
    <row r="4395" spans="22:73" s="6" customFormat="1" x14ac:dyDescent="0.3">
      <c r="V4395" s="21"/>
      <c r="W4395" s="22"/>
      <c r="X4395" s="22"/>
      <c r="Y4395" s="22"/>
      <c r="Z4395" s="22"/>
      <c r="AA4395" s="22"/>
      <c r="AB4395" s="10"/>
      <c r="AC4395" s="10"/>
      <c r="AD4395" s="10"/>
      <c r="AE4395" s="10"/>
      <c r="AF4395" s="10"/>
      <c r="AG4395" s="10"/>
      <c r="AH4395" s="10"/>
      <c r="AI4395" s="10"/>
      <c r="AJ4395" s="10"/>
      <c r="AK4395" s="10"/>
      <c r="AL4395" s="10"/>
      <c r="AM4395" s="10"/>
      <c r="AN4395" s="10"/>
      <c r="AO4395" s="10"/>
      <c r="AP4395" s="10"/>
      <c r="AQ4395" s="10"/>
      <c r="AR4395" s="10"/>
      <c r="AS4395" s="10"/>
      <c r="AT4395" s="10"/>
      <c r="AU4395" s="10"/>
      <c r="AV4395" s="10"/>
      <c r="AW4395" s="10"/>
      <c r="AX4395" s="10"/>
      <c r="AY4395" s="10"/>
      <c r="AZ4395" s="10"/>
      <c r="BC4395" s="10"/>
      <c r="BD4395" s="10"/>
      <c r="BE4395" s="10"/>
      <c r="BF4395" s="10"/>
      <c r="BG4395" s="10"/>
      <c r="BH4395" s="10"/>
      <c r="BI4395" s="10"/>
      <c r="BL4395" s="10"/>
      <c r="BM4395" s="10"/>
      <c r="BN4395" s="10"/>
      <c r="BO4395" s="10"/>
      <c r="BP4395" s="10"/>
      <c r="BQ4395" s="10"/>
      <c r="BR4395" s="10"/>
      <c r="BU4395" s="66"/>
    </row>
    <row r="4396" spans="22:73" s="6" customFormat="1" x14ac:dyDescent="0.3">
      <c r="V4396" s="21"/>
      <c r="W4396" s="22"/>
      <c r="X4396" s="22"/>
      <c r="Y4396" s="22"/>
      <c r="Z4396" s="22"/>
      <c r="AA4396" s="22"/>
      <c r="AB4396" s="10"/>
      <c r="AC4396" s="10"/>
      <c r="AD4396" s="10"/>
      <c r="AE4396" s="10"/>
      <c r="AF4396" s="10"/>
      <c r="AG4396" s="10"/>
      <c r="AH4396" s="10"/>
      <c r="AI4396" s="10"/>
      <c r="AJ4396" s="10"/>
      <c r="AK4396" s="10"/>
      <c r="AL4396" s="10"/>
      <c r="AM4396" s="10"/>
      <c r="AN4396" s="10"/>
      <c r="AO4396" s="10"/>
      <c r="AP4396" s="10"/>
      <c r="AQ4396" s="10"/>
      <c r="AR4396" s="10"/>
      <c r="AS4396" s="10"/>
      <c r="AT4396" s="10"/>
      <c r="AU4396" s="10"/>
      <c r="AV4396" s="10"/>
      <c r="AW4396" s="10"/>
      <c r="AX4396" s="10"/>
      <c r="AY4396" s="10"/>
      <c r="AZ4396" s="10"/>
      <c r="BC4396" s="10"/>
      <c r="BD4396" s="10"/>
      <c r="BE4396" s="10"/>
      <c r="BF4396" s="10"/>
      <c r="BG4396" s="10"/>
      <c r="BH4396" s="10"/>
      <c r="BI4396" s="10"/>
      <c r="BL4396" s="10"/>
      <c r="BM4396" s="10"/>
      <c r="BN4396" s="10"/>
      <c r="BO4396" s="10"/>
      <c r="BP4396" s="10"/>
      <c r="BQ4396" s="10"/>
      <c r="BR4396" s="10"/>
      <c r="BU4396" s="66"/>
    </row>
    <row r="4397" spans="22:73" s="6" customFormat="1" x14ac:dyDescent="0.3">
      <c r="V4397" s="21"/>
      <c r="W4397" s="22"/>
      <c r="X4397" s="22"/>
      <c r="Y4397" s="22"/>
      <c r="Z4397" s="22"/>
      <c r="AA4397" s="22"/>
      <c r="AB4397" s="10"/>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AY4397" s="10"/>
      <c r="AZ4397" s="10"/>
      <c r="BC4397" s="10"/>
      <c r="BD4397" s="10"/>
      <c r="BE4397" s="10"/>
      <c r="BF4397" s="10"/>
      <c r="BG4397" s="10"/>
      <c r="BH4397" s="10"/>
      <c r="BI4397" s="10"/>
      <c r="BL4397" s="10"/>
      <c r="BM4397" s="10"/>
      <c r="BN4397" s="10"/>
      <c r="BO4397" s="10"/>
      <c r="BP4397" s="10"/>
      <c r="BQ4397" s="10"/>
      <c r="BR4397" s="10"/>
      <c r="BU4397" s="66"/>
    </row>
    <row r="4398" spans="22:73" s="6" customFormat="1" x14ac:dyDescent="0.3">
      <c r="V4398" s="21"/>
      <c r="W4398" s="22"/>
      <c r="X4398" s="22"/>
      <c r="Y4398" s="22"/>
      <c r="Z4398" s="22"/>
      <c r="AA4398" s="22"/>
      <c r="AB4398" s="10"/>
      <c r="AC4398" s="10"/>
      <c r="AD4398" s="10"/>
      <c r="AE4398" s="10"/>
      <c r="AF4398" s="10"/>
      <c r="AG4398" s="10"/>
      <c r="AH4398" s="10"/>
      <c r="AI4398" s="10"/>
      <c r="AJ4398" s="10"/>
      <c r="AK4398" s="10"/>
      <c r="AL4398" s="10"/>
      <c r="AM4398" s="10"/>
      <c r="AN4398" s="10"/>
      <c r="AO4398" s="10"/>
      <c r="AP4398" s="10"/>
      <c r="AQ4398" s="10"/>
      <c r="AR4398" s="10"/>
      <c r="AS4398" s="10"/>
      <c r="AT4398" s="10"/>
      <c r="AU4398" s="10"/>
      <c r="AV4398" s="10"/>
      <c r="AW4398" s="10"/>
      <c r="AX4398" s="10"/>
      <c r="AY4398" s="10"/>
      <c r="AZ4398" s="10"/>
      <c r="BC4398" s="10"/>
      <c r="BD4398" s="10"/>
      <c r="BE4398" s="10"/>
      <c r="BF4398" s="10"/>
      <c r="BG4398" s="10"/>
      <c r="BH4398" s="10"/>
      <c r="BI4398" s="10"/>
      <c r="BL4398" s="10"/>
      <c r="BM4398" s="10"/>
      <c r="BN4398" s="10"/>
      <c r="BO4398" s="10"/>
      <c r="BP4398" s="10"/>
      <c r="BQ4398" s="10"/>
      <c r="BR4398" s="10"/>
      <c r="BU4398" s="66"/>
    </row>
    <row r="4399" spans="22:73" s="6" customFormat="1" x14ac:dyDescent="0.3">
      <c r="V4399" s="21"/>
      <c r="W4399" s="22"/>
      <c r="X4399" s="22"/>
      <c r="Y4399" s="22"/>
      <c r="Z4399" s="22"/>
      <c r="AA4399" s="22"/>
      <c r="AB4399" s="10"/>
      <c r="AC4399" s="10"/>
      <c r="AD4399" s="10"/>
      <c r="AE4399" s="10"/>
      <c r="AF4399" s="10"/>
      <c r="AG4399" s="10"/>
      <c r="AH4399" s="10"/>
      <c r="AI4399" s="10"/>
      <c r="AJ4399" s="10"/>
      <c r="AK4399" s="10"/>
      <c r="AL4399" s="10"/>
      <c r="AM4399" s="10"/>
      <c r="AN4399" s="10"/>
      <c r="AO4399" s="10"/>
      <c r="AP4399" s="10"/>
      <c r="AQ4399" s="10"/>
      <c r="AR4399" s="10"/>
      <c r="AS4399" s="10"/>
      <c r="AT4399" s="10"/>
      <c r="AU4399" s="10"/>
      <c r="AV4399" s="10"/>
      <c r="AW4399" s="10"/>
      <c r="AX4399" s="10"/>
      <c r="AY4399" s="10"/>
      <c r="AZ4399" s="10"/>
      <c r="BC4399" s="10"/>
      <c r="BD4399" s="10"/>
      <c r="BE4399" s="10"/>
      <c r="BF4399" s="10"/>
      <c r="BG4399" s="10"/>
      <c r="BH4399" s="10"/>
      <c r="BI4399" s="10"/>
      <c r="BL4399" s="10"/>
      <c r="BM4399" s="10"/>
      <c r="BN4399" s="10"/>
      <c r="BO4399" s="10"/>
      <c r="BP4399" s="10"/>
      <c r="BQ4399" s="10"/>
      <c r="BR4399" s="10"/>
      <c r="BU4399" s="66"/>
    </row>
    <row r="4400" spans="22:73" s="6" customFormat="1" x14ac:dyDescent="0.3">
      <c r="V4400" s="21"/>
      <c r="W4400" s="22"/>
      <c r="X4400" s="22"/>
      <c r="Y4400" s="22"/>
      <c r="Z4400" s="22"/>
      <c r="AA4400" s="22"/>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c r="AY4400" s="10"/>
      <c r="AZ4400" s="10"/>
      <c r="BC4400" s="10"/>
      <c r="BD4400" s="10"/>
      <c r="BE4400" s="10"/>
      <c r="BF4400" s="10"/>
      <c r="BG4400" s="10"/>
      <c r="BH4400" s="10"/>
      <c r="BI4400" s="10"/>
      <c r="BL4400" s="10"/>
      <c r="BM4400" s="10"/>
      <c r="BN4400" s="10"/>
      <c r="BO4400" s="10"/>
      <c r="BP4400" s="10"/>
      <c r="BQ4400" s="10"/>
      <c r="BR4400" s="10"/>
      <c r="BU4400" s="66"/>
    </row>
    <row r="4401" spans="22:73" s="6" customFormat="1" x14ac:dyDescent="0.3">
      <c r="V4401" s="21"/>
      <c r="W4401" s="22"/>
      <c r="X4401" s="22"/>
      <c r="Y4401" s="22"/>
      <c r="Z4401" s="22"/>
      <c r="AA4401" s="22"/>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10"/>
      <c r="AY4401" s="10"/>
      <c r="AZ4401" s="10"/>
      <c r="BC4401" s="10"/>
      <c r="BD4401" s="10"/>
      <c r="BE4401" s="10"/>
      <c r="BF4401" s="10"/>
      <c r="BG4401" s="10"/>
      <c r="BH4401" s="10"/>
      <c r="BI4401" s="10"/>
      <c r="BL4401" s="10"/>
      <c r="BM4401" s="10"/>
      <c r="BN4401" s="10"/>
      <c r="BO4401" s="10"/>
      <c r="BP4401" s="10"/>
      <c r="BQ4401" s="10"/>
      <c r="BR4401" s="10"/>
      <c r="BU4401" s="66"/>
    </row>
    <row r="4402" spans="22:73" s="6" customFormat="1" x14ac:dyDescent="0.3">
      <c r="V4402" s="21"/>
      <c r="W4402" s="22"/>
      <c r="X4402" s="22"/>
      <c r="Y4402" s="22"/>
      <c r="Z4402" s="22"/>
      <c r="AA4402" s="22"/>
      <c r="AB4402" s="10"/>
      <c r="AC4402" s="10"/>
      <c r="AD4402" s="10"/>
      <c r="AE4402" s="10"/>
      <c r="AF4402" s="10"/>
      <c r="AG4402" s="10"/>
      <c r="AH4402" s="10"/>
      <c r="AI4402" s="10"/>
      <c r="AJ4402" s="10"/>
      <c r="AK4402" s="10"/>
      <c r="AL4402" s="10"/>
      <c r="AM4402" s="10"/>
      <c r="AN4402" s="10"/>
      <c r="AO4402" s="10"/>
      <c r="AP4402" s="10"/>
      <c r="AQ4402" s="10"/>
      <c r="AR4402" s="10"/>
      <c r="AS4402" s="10"/>
      <c r="AT4402" s="10"/>
      <c r="AU4402" s="10"/>
      <c r="AV4402" s="10"/>
      <c r="AW4402" s="10"/>
      <c r="AX4402" s="10"/>
      <c r="AY4402" s="10"/>
      <c r="AZ4402" s="10"/>
      <c r="BC4402" s="10"/>
      <c r="BD4402" s="10"/>
      <c r="BE4402" s="10"/>
      <c r="BF4402" s="10"/>
      <c r="BG4402" s="10"/>
      <c r="BH4402" s="10"/>
      <c r="BI4402" s="10"/>
      <c r="BL4402" s="10"/>
      <c r="BM4402" s="10"/>
      <c r="BN4402" s="10"/>
      <c r="BO4402" s="10"/>
      <c r="BP4402" s="10"/>
      <c r="BQ4402" s="10"/>
      <c r="BR4402" s="10"/>
      <c r="BU4402" s="66"/>
    </row>
    <row r="4403" spans="22:73" s="6" customFormat="1" x14ac:dyDescent="0.3">
      <c r="V4403" s="21"/>
      <c r="W4403" s="22"/>
      <c r="X4403" s="22"/>
      <c r="Y4403" s="22"/>
      <c r="Z4403" s="22"/>
      <c r="AA4403" s="22"/>
      <c r="AB4403" s="10"/>
      <c r="AC4403" s="10"/>
      <c r="AD4403" s="10"/>
      <c r="AE4403" s="10"/>
      <c r="AF4403" s="10"/>
      <c r="AG4403" s="10"/>
      <c r="AH4403" s="10"/>
      <c r="AI4403" s="10"/>
      <c r="AJ4403" s="10"/>
      <c r="AK4403" s="10"/>
      <c r="AL4403" s="10"/>
      <c r="AM4403" s="10"/>
      <c r="AN4403" s="10"/>
      <c r="AO4403" s="10"/>
      <c r="AP4403" s="10"/>
      <c r="AQ4403" s="10"/>
      <c r="AR4403" s="10"/>
      <c r="AS4403" s="10"/>
      <c r="AT4403" s="10"/>
      <c r="AU4403" s="10"/>
      <c r="AV4403" s="10"/>
      <c r="AW4403" s="10"/>
      <c r="AX4403" s="10"/>
      <c r="AY4403" s="10"/>
      <c r="AZ4403" s="10"/>
      <c r="BC4403" s="10"/>
      <c r="BD4403" s="10"/>
      <c r="BE4403" s="10"/>
      <c r="BF4403" s="10"/>
      <c r="BG4403" s="10"/>
      <c r="BH4403" s="10"/>
      <c r="BI4403" s="10"/>
      <c r="BL4403" s="10"/>
      <c r="BM4403" s="10"/>
      <c r="BN4403" s="10"/>
      <c r="BO4403" s="10"/>
      <c r="BP4403" s="10"/>
      <c r="BQ4403" s="10"/>
      <c r="BR4403" s="10"/>
      <c r="BU4403" s="66"/>
    </row>
    <row r="4404" spans="22:73" s="6" customFormat="1" x14ac:dyDescent="0.3">
      <c r="V4404" s="21"/>
      <c r="W4404" s="22"/>
      <c r="X4404" s="22"/>
      <c r="Y4404" s="22"/>
      <c r="Z4404" s="22"/>
      <c r="AA4404" s="22"/>
      <c r="AB4404" s="10"/>
      <c r="AC4404" s="10"/>
      <c r="AD4404" s="10"/>
      <c r="AE4404" s="10"/>
      <c r="AF4404" s="10"/>
      <c r="AG4404" s="10"/>
      <c r="AH4404" s="10"/>
      <c r="AI4404" s="10"/>
      <c r="AJ4404" s="10"/>
      <c r="AK4404" s="10"/>
      <c r="AL4404" s="10"/>
      <c r="AM4404" s="10"/>
      <c r="AN4404" s="10"/>
      <c r="AO4404" s="10"/>
      <c r="AP4404" s="10"/>
      <c r="AQ4404" s="10"/>
      <c r="AR4404" s="10"/>
      <c r="AS4404" s="10"/>
      <c r="AT4404" s="10"/>
      <c r="AU4404" s="10"/>
      <c r="AV4404" s="10"/>
      <c r="AW4404" s="10"/>
      <c r="AX4404" s="10"/>
      <c r="AY4404" s="10"/>
      <c r="AZ4404" s="10"/>
      <c r="BC4404" s="10"/>
      <c r="BD4404" s="10"/>
      <c r="BE4404" s="10"/>
      <c r="BF4404" s="10"/>
      <c r="BG4404" s="10"/>
      <c r="BH4404" s="10"/>
      <c r="BI4404" s="10"/>
      <c r="BL4404" s="10"/>
      <c r="BM4404" s="10"/>
      <c r="BN4404" s="10"/>
      <c r="BO4404" s="10"/>
      <c r="BP4404" s="10"/>
      <c r="BQ4404" s="10"/>
      <c r="BR4404" s="10"/>
      <c r="BU4404" s="66"/>
    </row>
    <row r="4405" spans="22:73" s="6" customFormat="1" x14ac:dyDescent="0.3">
      <c r="V4405" s="21"/>
      <c r="W4405" s="22"/>
      <c r="X4405" s="22"/>
      <c r="Y4405" s="22"/>
      <c r="Z4405" s="22"/>
      <c r="AA4405" s="22"/>
      <c r="AB4405" s="10"/>
      <c r="AC4405" s="10"/>
      <c r="AD4405" s="10"/>
      <c r="AE4405" s="10"/>
      <c r="AF4405" s="10"/>
      <c r="AG4405" s="10"/>
      <c r="AH4405" s="10"/>
      <c r="AI4405" s="10"/>
      <c r="AJ4405" s="10"/>
      <c r="AK4405" s="10"/>
      <c r="AL4405" s="10"/>
      <c r="AM4405" s="10"/>
      <c r="AN4405" s="10"/>
      <c r="AO4405" s="10"/>
      <c r="AP4405" s="10"/>
      <c r="AQ4405" s="10"/>
      <c r="AR4405" s="10"/>
      <c r="AS4405" s="10"/>
      <c r="AT4405" s="10"/>
      <c r="AU4405" s="10"/>
      <c r="AV4405" s="10"/>
      <c r="AW4405" s="10"/>
      <c r="AX4405" s="10"/>
      <c r="AY4405" s="10"/>
      <c r="AZ4405" s="10"/>
      <c r="BC4405" s="10"/>
      <c r="BD4405" s="10"/>
      <c r="BE4405" s="10"/>
      <c r="BF4405" s="10"/>
      <c r="BG4405" s="10"/>
      <c r="BH4405" s="10"/>
      <c r="BI4405" s="10"/>
      <c r="BL4405" s="10"/>
      <c r="BM4405" s="10"/>
      <c r="BN4405" s="10"/>
      <c r="BO4405" s="10"/>
      <c r="BP4405" s="10"/>
      <c r="BQ4405" s="10"/>
      <c r="BR4405" s="10"/>
      <c r="BU4405" s="66"/>
    </row>
    <row r="4406" spans="22:73" s="6" customFormat="1" x14ac:dyDescent="0.3">
      <c r="V4406" s="21"/>
      <c r="W4406" s="22"/>
      <c r="X4406" s="22"/>
      <c r="Y4406" s="22"/>
      <c r="Z4406" s="22"/>
      <c r="AA4406" s="22"/>
      <c r="AB4406" s="10"/>
      <c r="AC4406" s="10"/>
      <c r="AD4406" s="10"/>
      <c r="AE4406" s="10"/>
      <c r="AF4406" s="10"/>
      <c r="AG4406" s="10"/>
      <c r="AH4406" s="10"/>
      <c r="AI4406" s="10"/>
      <c r="AJ4406" s="10"/>
      <c r="AK4406" s="10"/>
      <c r="AL4406" s="10"/>
      <c r="AM4406" s="10"/>
      <c r="AN4406" s="10"/>
      <c r="AO4406" s="10"/>
      <c r="AP4406" s="10"/>
      <c r="AQ4406" s="10"/>
      <c r="AR4406" s="10"/>
      <c r="AS4406" s="10"/>
      <c r="AT4406" s="10"/>
      <c r="AU4406" s="10"/>
      <c r="AV4406" s="10"/>
      <c r="AW4406" s="10"/>
      <c r="AX4406" s="10"/>
      <c r="AY4406" s="10"/>
      <c r="AZ4406" s="10"/>
      <c r="BC4406" s="10"/>
      <c r="BD4406" s="10"/>
      <c r="BE4406" s="10"/>
      <c r="BF4406" s="10"/>
      <c r="BG4406" s="10"/>
      <c r="BH4406" s="10"/>
      <c r="BI4406" s="10"/>
      <c r="BL4406" s="10"/>
      <c r="BM4406" s="10"/>
      <c r="BN4406" s="10"/>
      <c r="BO4406" s="10"/>
      <c r="BP4406" s="10"/>
      <c r="BQ4406" s="10"/>
      <c r="BR4406" s="10"/>
      <c r="BU4406" s="66"/>
    </row>
    <row r="4407" spans="22:73" s="6" customFormat="1" x14ac:dyDescent="0.3">
      <c r="V4407" s="21"/>
      <c r="W4407" s="22"/>
      <c r="X4407" s="22"/>
      <c r="Y4407" s="22"/>
      <c r="Z4407" s="22"/>
      <c r="AA4407" s="22"/>
      <c r="AB4407" s="10"/>
      <c r="AC4407" s="10"/>
      <c r="AD4407" s="10"/>
      <c r="AE4407" s="10"/>
      <c r="AF4407" s="10"/>
      <c r="AG4407" s="10"/>
      <c r="AH4407" s="10"/>
      <c r="AI4407" s="10"/>
      <c r="AJ4407" s="10"/>
      <c r="AK4407" s="10"/>
      <c r="AL4407" s="10"/>
      <c r="AM4407" s="10"/>
      <c r="AN4407" s="10"/>
      <c r="AO4407" s="10"/>
      <c r="AP4407" s="10"/>
      <c r="AQ4407" s="10"/>
      <c r="AR4407" s="10"/>
      <c r="AS4407" s="10"/>
      <c r="AT4407" s="10"/>
      <c r="AU4407" s="10"/>
      <c r="AV4407" s="10"/>
      <c r="AW4407" s="10"/>
      <c r="AX4407" s="10"/>
      <c r="AY4407" s="10"/>
      <c r="AZ4407" s="10"/>
      <c r="BC4407" s="10"/>
      <c r="BD4407" s="10"/>
      <c r="BE4407" s="10"/>
      <c r="BF4407" s="10"/>
      <c r="BG4407" s="10"/>
      <c r="BH4407" s="10"/>
      <c r="BI4407" s="10"/>
      <c r="BL4407" s="10"/>
      <c r="BM4407" s="10"/>
      <c r="BN4407" s="10"/>
      <c r="BO4407" s="10"/>
      <c r="BP4407" s="10"/>
      <c r="BQ4407" s="10"/>
      <c r="BR4407" s="10"/>
      <c r="BU4407" s="66"/>
    </row>
    <row r="4408" spans="22:73" s="6" customFormat="1" x14ac:dyDescent="0.3">
      <c r="V4408" s="21"/>
      <c r="W4408" s="22"/>
      <c r="X4408" s="22"/>
      <c r="Y4408" s="22"/>
      <c r="Z4408" s="22"/>
      <c r="AA4408" s="22"/>
      <c r="AB4408" s="10"/>
      <c r="AC4408" s="10"/>
      <c r="AD4408" s="10"/>
      <c r="AE4408" s="10"/>
      <c r="AF4408" s="10"/>
      <c r="AG4408" s="10"/>
      <c r="AH4408" s="10"/>
      <c r="AI4408" s="10"/>
      <c r="AJ4408" s="10"/>
      <c r="AK4408" s="10"/>
      <c r="AL4408" s="10"/>
      <c r="AM4408" s="10"/>
      <c r="AN4408" s="10"/>
      <c r="AO4408" s="10"/>
      <c r="AP4408" s="10"/>
      <c r="AQ4408" s="10"/>
      <c r="AR4408" s="10"/>
      <c r="AS4408" s="10"/>
      <c r="AT4408" s="10"/>
      <c r="AU4408" s="10"/>
      <c r="AV4408" s="10"/>
      <c r="AW4408" s="10"/>
      <c r="AX4408" s="10"/>
      <c r="AY4408" s="10"/>
      <c r="AZ4408" s="10"/>
      <c r="BC4408" s="10"/>
      <c r="BD4408" s="10"/>
      <c r="BE4408" s="10"/>
      <c r="BF4408" s="10"/>
      <c r="BG4408" s="10"/>
      <c r="BH4408" s="10"/>
      <c r="BI4408" s="10"/>
      <c r="BL4408" s="10"/>
      <c r="BM4408" s="10"/>
      <c r="BN4408" s="10"/>
      <c r="BO4408" s="10"/>
      <c r="BP4408" s="10"/>
      <c r="BQ4408" s="10"/>
      <c r="BR4408" s="10"/>
      <c r="BU4408" s="66"/>
    </row>
    <row r="4409" spans="22:73" s="6" customFormat="1" x14ac:dyDescent="0.3">
      <c r="V4409" s="21"/>
      <c r="W4409" s="22"/>
      <c r="X4409" s="22"/>
      <c r="Y4409" s="22"/>
      <c r="Z4409" s="22"/>
      <c r="AA4409" s="22"/>
      <c r="AB4409" s="10"/>
      <c r="AC4409" s="10"/>
      <c r="AD4409" s="10"/>
      <c r="AE4409" s="10"/>
      <c r="AF4409" s="10"/>
      <c r="AG4409" s="10"/>
      <c r="AH4409" s="10"/>
      <c r="AI4409" s="10"/>
      <c r="AJ4409" s="10"/>
      <c r="AK4409" s="10"/>
      <c r="AL4409" s="10"/>
      <c r="AM4409" s="10"/>
      <c r="AN4409" s="10"/>
      <c r="AO4409" s="10"/>
      <c r="AP4409" s="10"/>
      <c r="AQ4409" s="10"/>
      <c r="AR4409" s="10"/>
      <c r="AS4409" s="10"/>
      <c r="AT4409" s="10"/>
      <c r="AU4409" s="10"/>
      <c r="AV4409" s="10"/>
      <c r="AW4409" s="10"/>
      <c r="AX4409" s="10"/>
      <c r="AY4409" s="10"/>
      <c r="AZ4409" s="10"/>
      <c r="BC4409" s="10"/>
      <c r="BD4409" s="10"/>
      <c r="BE4409" s="10"/>
      <c r="BF4409" s="10"/>
      <c r="BG4409" s="10"/>
      <c r="BH4409" s="10"/>
      <c r="BI4409" s="10"/>
      <c r="BL4409" s="10"/>
      <c r="BM4409" s="10"/>
      <c r="BN4409" s="10"/>
      <c r="BO4409" s="10"/>
      <c r="BP4409" s="10"/>
      <c r="BQ4409" s="10"/>
      <c r="BR4409" s="10"/>
      <c r="BU4409" s="66"/>
    </row>
    <row r="4410" spans="22:73" s="6" customFormat="1" x14ac:dyDescent="0.3">
      <c r="V4410" s="21"/>
      <c r="W4410" s="22"/>
      <c r="X4410" s="22"/>
      <c r="Y4410" s="22"/>
      <c r="Z4410" s="22"/>
      <c r="AA4410" s="22"/>
      <c r="AB4410" s="10"/>
      <c r="AC4410" s="10"/>
      <c r="AD4410" s="10"/>
      <c r="AE4410" s="10"/>
      <c r="AF4410" s="10"/>
      <c r="AG4410" s="10"/>
      <c r="AH4410" s="10"/>
      <c r="AI4410" s="10"/>
      <c r="AJ4410" s="10"/>
      <c r="AK4410" s="10"/>
      <c r="AL4410" s="10"/>
      <c r="AM4410" s="10"/>
      <c r="AN4410" s="10"/>
      <c r="AO4410" s="10"/>
      <c r="AP4410" s="10"/>
      <c r="AQ4410" s="10"/>
      <c r="AR4410" s="10"/>
      <c r="AS4410" s="10"/>
      <c r="AT4410" s="10"/>
      <c r="AU4410" s="10"/>
      <c r="AV4410" s="10"/>
      <c r="AW4410" s="10"/>
      <c r="AX4410" s="10"/>
      <c r="AY4410" s="10"/>
      <c r="AZ4410" s="10"/>
      <c r="BC4410" s="10"/>
      <c r="BD4410" s="10"/>
      <c r="BE4410" s="10"/>
      <c r="BF4410" s="10"/>
      <c r="BG4410" s="10"/>
      <c r="BH4410" s="10"/>
      <c r="BI4410" s="10"/>
      <c r="BL4410" s="10"/>
      <c r="BM4410" s="10"/>
      <c r="BN4410" s="10"/>
      <c r="BO4410" s="10"/>
      <c r="BP4410" s="10"/>
      <c r="BQ4410" s="10"/>
      <c r="BR4410" s="10"/>
      <c r="BU4410" s="66"/>
    </row>
    <row r="4411" spans="22:73" s="6" customFormat="1" x14ac:dyDescent="0.3">
      <c r="V4411" s="21"/>
      <c r="W4411" s="22"/>
      <c r="X4411" s="22"/>
      <c r="Y4411" s="22"/>
      <c r="Z4411" s="22"/>
      <c r="AA4411" s="22"/>
      <c r="AB4411" s="10"/>
      <c r="AC4411" s="10"/>
      <c r="AD4411" s="10"/>
      <c r="AE4411" s="10"/>
      <c r="AF4411" s="10"/>
      <c r="AG4411" s="10"/>
      <c r="AH4411" s="10"/>
      <c r="AI4411" s="10"/>
      <c r="AJ4411" s="10"/>
      <c r="AK4411" s="10"/>
      <c r="AL4411" s="10"/>
      <c r="AM4411" s="10"/>
      <c r="AN4411" s="10"/>
      <c r="AO4411" s="10"/>
      <c r="AP4411" s="10"/>
      <c r="AQ4411" s="10"/>
      <c r="AR4411" s="10"/>
      <c r="AS4411" s="10"/>
      <c r="AT4411" s="10"/>
      <c r="AU4411" s="10"/>
      <c r="AV4411" s="10"/>
      <c r="AW4411" s="10"/>
      <c r="AX4411" s="10"/>
      <c r="AY4411" s="10"/>
      <c r="AZ4411" s="10"/>
      <c r="BC4411" s="10"/>
      <c r="BD4411" s="10"/>
      <c r="BE4411" s="10"/>
      <c r="BF4411" s="10"/>
      <c r="BG4411" s="10"/>
      <c r="BH4411" s="10"/>
      <c r="BI4411" s="10"/>
      <c r="BL4411" s="10"/>
      <c r="BM4411" s="10"/>
      <c r="BN4411" s="10"/>
      <c r="BO4411" s="10"/>
      <c r="BP4411" s="10"/>
      <c r="BQ4411" s="10"/>
      <c r="BR4411" s="10"/>
      <c r="BU4411" s="66"/>
    </row>
    <row r="4412" spans="22:73" s="6" customFormat="1" x14ac:dyDescent="0.3">
      <c r="V4412" s="21"/>
      <c r="W4412" s="22"/>
      <c r="X4412" s="22"/>
      <c r="Y4412" s="22"/>
      <c r="Z4412" s="22"/>
      <c r="AA4412" s="22"/>
      <c r="AB4412" s="10"/>
      <c r="AC4412" s="10"/>
      <c r="AD4412" s="10"/>
      <c r="AE4412" s="10"/>
      <c r="AF4412" s="10"/>
      <c r="AG4412" s="10"/>
      <c r="AH4412" s="10"/>
      <c r="AI4412" s="10"/>
      <c r="AJ4412" s="10"/>
      <c r="AK4412" s="10"/>
      <c r="AL4412" s="10"/>
      <c r="AM4412" s="10"/>
      <c r="AN4412" s="10"/>
      <c r="AO4412" s="10"/>
      <c r="AP4412" s="10"/>
      <c r="AQ4412" s="10"/>
      <c r="AR4412" s="10"/>
      <c r="AS4412" s="10"/>
      <c r="AT4412" s="10"/>
      <c r="AU4412" s="10"/>
      <c r="AV4412" s="10"/>
      <c r="AW4412" s="10"/>
      <c r="AX4412" s="10"/>
      <c r="AY4412" s="10"/>
      <c r="AZ4412" s="10"/>
      <c r="BC4412" s="10"/>
      <c r="BD4412" s="10"/>
      <c r="BE4412" s="10"/>
      <c r="BF4412" s="10"/>
      <c r="BG4412" s="10"/>
      <c r="BH4412" s="10"/>
      <c r="BI4412" s="10"/>
      <c r="BL4412" s="10"/>
      <c r="BM4412" s="10"/>
      <c r="BN4412" s="10"/>
      <c r="BO4412" s="10"/>
      <c r="BP4412" s="10"/>
      <c r="BQ4412" s="10"/>
      <c r="BR4412" s="10"/>
      <c r="BU4412" s="66"/>
    </row>
    <row r="4413" spans="22:73" s="6" customFormat="1" x14ac:dyDescent="0.3">
      <c r="V4413" s="21"/>
      <c r="W4413" s="22"/>
      <c r="X4413" s="22"/>
      <c r="Y4413" s="22"/>
      <c r="Z4413" s="22"/>
      <c r="AA4413" s="22"/>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AY4413" s="10"/>
      <c r="AZ4413" s="10"/>
      <c r="BC4413" s="10"/>
      <c r="BD4413" s="10"/>
      <c r="BE4413" s="10"/>
      <c r="BF4413" s="10"/>
      <c r="BG4413" s="10"/>
      <c r="BH4413" s="10"/>
      <c r="BI4413" s="10"/>
      <c r="BL4413" s="10"/>
      <c r="BM4413" s="10"/>
      <c r="BN4413" s="10"/>
      <c r="BO4413" s="10"/>
      <c r="BP4413" s="10"/>
      <c r="BQ4413" s="10"/>
      <c r="BR4413" s="10"/>
      <c r="BU4413" s="66"/>
    </row>
    <row r="4414" spans="22:73" s="6" customFormat="1" x14ac:dyDescent="0.3">
      <c r="V4414" s="21"/>
      <c r="W4414" s="22"/>
      <c r="X4414" s="22"/>
      <c r="Y4414" s="22"/>
      <c r="Z4414" s="22"/>
      <c r="AA4414" s="22"/>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AY4414" s="10"/>
      <c r="AZ4414" s="10"/>
      <c r="BC4414" s="10"/>
      <c r="BD4414" s="10"/>
      <c r="BE4414" s="10"/>
      <c r="BF4414" s="10"/>
      <c r="BG4414" s="10"/>
      <c r="BH4414" s="10"/>
      <c r="BI4414" s="10"/>
      <c r="BL4414" s="10"/>
      <c r="BM4414" s="10"/>
      <c r="BN4414" s="10"/>
      <c r="BO4414" s="10"/>
      <c r="BP4414" s="10"/>
      <c r="BQ4414" s="10"/>
      <c r="BR4414" s="10"/>
      <c r="BU4414" s="66"/>
    </row>
    <row r="4415" spans="22:73" s="6" customFormat="1" x14ac:dyDescent="0.3">
      <c r="V4415" s="21"/>
      <c r="W4415" s="22"/>
      <c r="X4415" s="22"/>
      <c r="Y4415" s="22"/>
      <c r="Z4415" s="22"/>
      <c r="AA4415" s="22"/>
      <c r="AB4415" s="10"/>
      <c r="AC4415" s="10"/>
      <c r="AD4415" s="10"/>
      <c r="AE4415" s="10"/>
      <c r="AF4415" s="10"/>
      <c r="AG4415" s="10"/>
      <c r="AH4415" s="10"/>
      <c r="AI4415" s="10"/>
      <c r="AJ4415" s="10"/>
      <c r="AK4415" s="10"/>
      <c r="AL4415" s="10"/>
      <c r="AM4415" s="10"/>
      <c r="AN4415" s="10"/>
      <c r="AO4415" s="10"/>
      <c r="AP4415" s="10"/>
      <c r="AQ4415" s="10"/>
      <c r="AR4415" s="10"/>
      <c r="AS4415" s="10"/>
      <c r="AT4415" s="10"/>
      <c r="AU4415" s="10"/>
      <c r="AV4415" s="10"/>
      <c r="AW4415" s="10"/>
      <c r="AX4415" s="10"/>
      <c r="AY4415" s="10"/>
      <c r="AZ4415" s="10"/>
      <c r="BC4415" s="10"/>
      <c r="BD4415" s="10"/>
      <c r="BE4415" s="10"/>
      <c r="BF4415" s="10"/>
      <c r="BG4415" s="10"/>
      <c r="BH4415" s="10"/>
      <c r="BI4415" s="10"/>
      <c r="BL4415" s="10"/>
      <c r="BM4415" s="10"/>
      <c r="BN4415" s="10"/>
      <c r="BO4415" s="10"/>
      <c r="BP4415" s="10"/>
      <c r="BQ4415" s="10"/>
      <c r="BR4415" s="10"/>
      <c r="BU4415" s="66"/>
    </row>
    <row r="4416" spans="22:73" s="6" customFormat="1" x14ac:dyDescent="0.3">
      <c r="V4416" s="21"/>
      <c r="W4416" s="22"/>
      <c r="X4416" s="22"/>
      <c r="Y4416" s="22"/>
      <c r="Z4416" s="22"/>
      <c r="AA4416" s="22"/>
      <c r="AB4416" s="10"/>
      <c r="AC4416" s="10"/>
      <c r="AD4416" s="10"/>
      <c r="AE4416" s="10"/>
      <c r="AF4416" s="10"/>
      <c r="AG4416" s="10"/>
      <c r="AH4416" s="10"/>
      <c r="AI4416" s="10"/>
      <c r="AJ4416" s="10"/>
      <c r="AK4416" s="10"/>
      <c r="AL4416" s="10"/>
      <c r="AM4416" s="10"/>
      <c r="AN4416" s="10"/>
      <c r="AO4416" s="10"/>
      <c r="AP4416" s="10"/>
      <c r="AQ4416" s="10"/>
      <c r="AR4416" s="10"/>
      <c r="AS4416" s="10"/>
      <c r="AT4416" s="10"/>
      <c r="AU4416" s="10"/>
      <c r="AV4416" s="10"/>
      <c r="AW4416" s="10"/>
      <c r="AX4416" s="10"/>
      <c r="AY4416" s="10"/>
      <c r="AZ4416" s="10"/>
      <c r="BC4416" s="10"/>
      <c r="BD4416" s="10"/>
      <c r="BE4416" s="10"/>
      <c r="BF4416" s="10"/>
      <c r="BG4416" s="10"/>
      <c r="BH4416" s="10"/>
      <c r="BI4416" s="10"/>
      <c r="BL4416" s="10"/>
      <c r="BM4416" s="10"/>
      <c r="BN4416" s="10"/>
      <c r="BO4416" s="10"/>
      <c r="BP4416" s="10"/>
      <c r="BQ4416" s="10"/>
      <c r="BR4416" s="10"/>
      <c r="BU4416" s="66"/>
    </row>
    <row r="4417" spans="22:73" s="6" customFormat="1" x14ac:dyDescent="0.3">
      <c r="V4417" s="21"/>
      <c r="W4417" s="22"/>
      <c r="X4417" s="22"/>
      <c r="Y4417" s="22"/>
      <c r="Z4417" s="22"/>
      <c r="AA4417" s="22"/>
      <c r="AB4417" s="10"/>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10"/>
      <c r="AY4417" s="10"/>
      <c r="AZ4417" s="10"/>
      <c r="BC4417" s="10"/>
      <c r="BD4417" s="10"/>
      <c r="BE4417" s="10"/>
      <c r="BF4417" s="10"/>
      <c r="BG4417" s="10"/>
      <c r="BH4417" s="10"/>
      <c r="BI4417" s="10"/>
      <c r="BL4417" s="10"/>
      <c r="BM4417" s="10"/>
      <c r="BN4417" s="10"/>
      <c r="BO4417" s="10"/>
      <c r="BP4417" s="10"/>
      <c r="BQ4417" s="10"/>
      <c r="BR4417" s="10"/>
      <c r="BU4417" s="66"/>
    </row>
    <row r="4418" spans="22:73" s="6" customFormat="1" x14ac:dyDescent="0.3">
      <c r="V4418" s="21"/>
      <c r="W4418" s="22"/>
      <c r="X4418" s="22"/>
      <c r="Y4418" s="22"/>
      <c r="Z4418" s="22"/>
      <c r="AA4418" s="22"/>
      <c r="AB4418" s="10"/>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10"/>
      <c r="AY4418" s="10"/>
      <c r="AZ4418" s="10"/>
      <c r="BC4418" s="10"/>
      <c r="BD4418" s="10"/>
      <c r="BE4418" s="10"/>
      <c r="BF4418" s="10"/>
      <c r="BG4418" s="10"/>
      <c r="BH4418" s="10"/>
      <c r="BI4418" s="10"/>
      <c r="BL4418" s="10"/>
      <c r="BM4418" s="10"/>
      <c r="BN4418" s="10"/>
      <c r="BO4418" s="10"/>
      <c r="BP4418" s="10"/>
      <c r="BQ4418" s="10"/>
      <c r="BR4418" s="10"/>
      <c r="BU4418" s="66"/>
    </row>
    <row r="4419" spans="22:73" s="6" customFormat="1" x14ac:dyDescent="0.3">
      <c r="V4419" s="21"/>
      <c r="W4419" s="22"/>
      <c r="X4419" s="22"/>
      <c r="Y4419" s="22"/>
      <c r="Z4419" s="22"/>
      <c r="AA4419" s="22"/>
      <c r="AB4419" s="10"/>
      <c r="AC4419" s="10"/>
      <c r="AD4419" s="10"/>
      <c r="AE4419" s="10"/>
      <c r="AF4419" s="10"/>
      <c r="AG4419" s="10"/>
      <c r="AH4419" s="10"/>
      <c r="AI4419" s="10"/>
      <c r="AJ4419" s="10"/>
      <c r="AK4419" s="10"/>
      <c r="AL4419" s="10"/>
      <c r="AM4419" s="10"/>
      <c r="AN4419" s="10"/>
      <c r="AO4419" s="10"/>
      <c r="AP4419" s="10"/>
      <c r="AQ4419" s="10"/>
      <c r="AR4419" s="10"/>
      <c r="AS4419" s="10"/>
      <c r="AT4419" s="10"/>
      <c r="AU4419" s="10"/>
      <c r="AV4419" s="10"/>
      <c r="AW4419" s="10"/>
      <c r="AX4419" s="10"/>
      <c r="AY4419" s="10"/>
      <c r="AZ4419" s="10"/>
      <c r="BC4419" s="10"/>
      <c r="BD4419" s="10"/>
      <c r="BE4419" s="10"/>
      <c r="BF4419" s="10"/>
      <c r="BG4419" s="10"/>
      <c r="BH4419" s="10"/>
      <c r="BI4419" s="10"/>
      <c r="BL4419" s="10"/>
      <c r="BM4419" s="10"/>
      <c r="BN4419" s="10"/>
      <c r="BO4419" s="10"/>
      <c r="BP4419" s="10"/>
      <c r="BQ4419" s="10"/>
      <c r="BR4419" s="10"/>
      <c r="BU4419" s="66"/>
    </row>
    <row r="4420" spans="22:73" s="6" customFormat="1" x14ac:dyDescent="0.3">
      <c r="V4420" s="21"/>
      <c r="W4420" s="22"/>
      <c r="X4420" s="22"/>
      <c r="Y4420" s="22"/>
      <c r="Z4420" s="22"/>
      <c r="AA4420" s="22"/>
      <c r="AB4420" s="10"/>
      <c r="AC4420" s="10"/>
      <c r="AD4420" s="10"/>
      <c r="AE4420" s="10"/>
      <c r="AF4420" s="10"/>
      <c r="AG4420" s="10"/>
      <c r="AH4420" s="10"/>
      <c r="AI4420" s="10"/>
      <c r="AJ4420" s="10"/>
      <c r="AK4420" s="10"/>
      <c r="AL4420" s="10"/>
      <c r="AM4420" s="10"/>
      <c r="AN4420" s="10"/>
      <c r="AO4420" s="10"/>
      <c r="AP4420" s="10"/>
      <c r="AQ4420" s="10"/>
      <c r="AR4420" s="10"/>
      <c r="AS4420" s="10"/>
      <c r="AT4420" s="10"/>
      <c r="AU4420" s="10"/>
      <c r="AV4420" s="10"/>
      <c r="AW4420" s="10"/>
      <c r="AX4420" s="10"/>
      <c r="AY4420" s="10"/>
      <c r="AZ4420" s="10"/>
      <c r="BC4420" s="10"/>
      <c r="BD4420" s="10"/>
      <c r="BE4420" s="10"/>
      <c r="BF4420" s="10"/>
      <c r="BG4420" s="10"/>
      <c r="BH4420" s="10"/>
      <c r="BI4420" s="10"/>
      <c r="BL4420" s="10"/>
      <c r="BM4420" s="10"/>
      <c r="BN4420" s="10"/>
      <c r="BO4420" s="10"/>
      <c r="BP4420" s="10"/>
      <c r="BQ4420" s="10"/>
      <c r="BR4420" s="10"/>
      <c r="BU4420" s="66"/>
    </row>
    <row r="4421" spans="22:73" s="6" customFormat="1" x14ac:dyDescent="0.3">
      <c r="V4421" s="21"/>
      <c r="W4421" s="22"/>
      <c r="X4421" s="22"/>
      <c r="Y4421" s="22"/>
      <c r="Z4421" s="22"/>
      <c r="AA4421" s="22"/>
      <c r="AB4421" s="10"/>
      <c r="AC4421" s="10"/>
      <c r="AD4421" s="10"/>
      <c r="AE4421" s="10"/>
      <c r="AF4421" s="10"/>
      <c r="AG4421" s="10"/>
      <c r="AH4421" s="10"/>
      <c r="AI4421" s="10"/>
      <c r="AJ4421" s="10"/>
      <c r="AK4421" s="10"/>
      <c r="AL4421" s="10"/>
      <c r="AM4421" s="10"/>
      <c r="AN4421" s="10"/>
      <c r="AO4421" s="10"/>
      <c r="AP4421" s="10"/>
      <c r="AQ4421" s="10"/>
      <c r="AR4421" s="10"/>
      <c r="AS4421" s="10"/>
      <c r="AT4421" s="10"/>
      <c r="AU4421" s="10"/>
      <c r="AV4421" s="10"/>
      <c r="AW4421" s="10"/>
      <c r="AX4421" s="10"/>
      <c r="AY4421" s="10"/>
      <c r="AZ4421" s="10"/>
      <c r="BC4421" s="10"/>
      <c r="BD4421" s="10"/>
      <c r="BE4421" s="10"/>
      <c r="BF4421" s="10"/>
      <c r="BG4421" s="10"/>
      <c r="BH4421" s="10"/>
      <c r="BI4421" s="10"/>
      <c r="BL4421" s="10"/>
      <c r="BM4421" s="10"/>
      <c r="BN4421" s="10"/>
      <c r="BO4421" s="10"/>
      <c r="BP4421" s="10"/>
      <c r="BQ4421" s="10"/>
      <c r="BR4421" s="10"/>
      <c r="BU4421" s="66"/>
    </row>
    <row r="4422" spans="22:73" s="6" customFormat="1" x14ac:dyDescent="0.3">
      <c r="V4422" s="21"/>
      <c r="W4422" s="22"/>
      <c r="X4422" s="22"/>
      <c r="Y4422" s="22"/>
      <c r="Z4422" s="22"/>
      <c r="AA4422" s="22"/>
      <c r="AB4422" s="10"/>
      <c r="AC4422" s="10"/>
      <c r="AD4422" s="10"/>
      <c r="AE4422" s="10"/>
      <c r="AF4422" s="10"/>
      <c r="AG4422" s="10"/>
      <c r="AH4422" s="10"/>
      <c r="AI4422" s="10"/>
      <c r="AJ4422" s="10"/>
      <c r="AK4422" s="10"/>
      <c r="AL4422" s="10"/>
      <c r="AM4422" s="10"/>
      <c r="AN4422" s="10"/>
      <c r="AO4422" s="10"/>
      <c r="AP4422" s="10"/>
      <c r="AQ4422" s="10"/>
      <c r="AR4422" s="10"/>
      <c r="AS4422" s="10"/>
      <c r="AT4422" s="10"/>
      <c r="AU4422" s="10"/>
      <c r="AV4422" s="10"/>
      <c r="AW4422" s="10"/>
      <c r="AX4422" s="10"/>
      <c r="AY4422" s="10"/>
      <c r="AZ4422" s="10"/>
      <c r="BC4422" s="10"/>
      <c r="BD4422" s="10"/>
      <c r="BE4422" s="10"/>
      <c r="BF4422" s="10"/>
      <c r="BG4422" s="10"/>
      <c r="BH4422" s="10"/>
      <c r="BI4422" s="10"/>
      <c r="BL4422" s="10"/>
      <c r="BM4422" s="10"/>
      <c r="BN4422" s="10"/>
      <c r="BO4422" s="10"/>
      <c r="BP4422" s="10"/>
      <c r="BQ4422" s="10"/>
      <c r="BR4422" s="10"/>
      <c r="BU4422" s="66"/>
    </row>
    <row r="4423" spans="22:73" s="6" customFormat="1" x14ac:dyDescent="0.3">
      <c r="V4423" s="21"/>
      <c r="W4423" s="22"/>
      <c r="X4423" s="22"/>
      <c r="Y4423" s="22"/>
      <c r="Z4423" s="22"/>
      <c r="AA4423" s="22"/>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AY4423" s="10"/>
      <c r="AZ4423" s="10"/>
      <c r="BC4423" s="10"/>
      <c r="BD4423" s="10"/>
      <c r="BE4423" s="10"/>
      <c r="BF4423" s="10"/>
      <c r="BG4423" s="10"/>
      <c r="BH4423" s="10"/>
      <c r="BI4423" s="10"/>
      <c r="BL4423" s="10"/>
      <c r="BM4423" s="10"/>
      <c r="BN4423" s="10"/>
      <c r="BO4423" s="10"/>
      <c r="BP4423" s="10"/>
      <c r="BQ4423" s="10"/>
      <c r="BR4423" s="10"/>
      <c r="BU4423" s="66"/>
    </row>
    <row r="4424" spans="22:73" s="6" customFormat="1" x14ac:dyDescent="0.3">
      <c r="V4424" s="21"/>
      <c r="W4424" s="22"/>
      <c r="X4424" s="22"/>
      <c r="Y4424" s="22"/>
      <c r="Z4424" s="22"/>
      <c r="AA4424" s="22"/>
      <c r="AB4424" s="10"/>
      <c r="AC4424" s="10"/>
      <c r="AD4424" s="10"/>
      <c r="AE4424" s="10"/>
      <c r="AF4424" s="10"/>
      <c r="AG4424" s="10"/>
      <c r="AH4424" s="10"/>
      <c r="AI4424" s="10"/>
      <c r="AJ4424" s="10"/>
      <c r="AK4424" s="10"/>
      <c r="AL4424" s="10"/>
      <c r="AM4424" s="10"/>
      <c r="AN4424" s="10"/>
      <c r="AO4424" s="10"/>
      <c r="AP4424" s="10"/>
      <c r="AQ4424" s="10"/>
      <c r="AR4424" s="10"/>
      <c r="AS4424" s="10"/>
      <c r="AT4424" s="10"/>
      <c r="AU4424" s="10"/>
      <c r="AV4424" s="10"/>
      <c r="AW4424" s="10"/>
      <c r="AX4424" s="10"/>
      <c r="AY4424" s="10"/>
      <c r="AZ4424" s="10"/>
      <c r="BC4424" s="10"/>
      <c r="BD4424" s="10"/>
      <c r="BE4424" s="10"/>
      <c r="BF4424" s="10"/>
      <c r="BG4424" s="10"/>
      <c r="BH4424" s="10"/>
      <c r="BI4424" s="10"/>
      <c r="BL4424" s="10"/>
      <c r="BM4424" s="10"/>
      <c r="BN4424" s="10"/>
      <c r="BO4424" s="10"/>
      <c r="BP4424" s="10"/>
      <c r="BQ4424" s="10"/>
      <c r="BR4424" s="10"/>
      <c r="BU4424" s="66"/>
    </row>
    <row r="4425" spans="22:73" s="6" customFormat="1" x14ac:dyDescent="0.3">
      <c r="V4425" s="21"/>
      <c r="W4425" s="22"/>
      <c r="X4425" s="22"/>
      <c r="Y4425" s="22"/>
      <c r="Z4425" s="22"/>
      <c r="AA4425" s="22"/>
      <c r="AB4425" s="10"/>
      <c r="AC4425" s="10"/>
      <c r="AD4425" s="10"/>
      <c r="AE4425" s="10"/>
      <c r="AF4425" s="10"/>
      <c r="AG4425" s="10"/>
      <c r="AH4425" s="10"/>
      <c r="AI4425" s="10"/>
      <c r="AJ4425" s="10"/>
      <c r="AK4425" s="10"/>
      <c r="AL4425" s="10"/>
      <c r="AM4425" s="10"/>
      <c r="AN4425" s="10"/>
      <c r="AO4425" s="10"/>
      <c r="AP4425" s="10"/>
      <c r="AQ4425" s="10"/>
      <c r="AR4425" s="10"/>
      <c r="AS4425" s="10"/>
      <c r="AT4425" s="10"/>
      <c r="AU4425" s="10"/>
      <c r="AV4425" s="10"/>
      <c r="AW4425" s="10"/>
      <c r="AX4425" s="10"/>
      <c r="AY4425" s="10"/>
      <c r="AZ4425" s="10"/>
      <c r="BC4425" s="10"/>
      <c r="BD4425" s="10"/>
      <c r="BE4425" s="10"/>
      <c r="BF4425" s="10"/>
      <c r="BG4425" s="10"/>
      <c r="BH4425" s="10"/>
      <c r="BI4425" s="10"/>
      <c r="BL4425" s="10"/>
      <c r="BM4425" s="10"/>
      <c r="BN4425" s="10"/>
      <c r="BO4425" s="10"/>
      <c r="BP4425" s="10"/>
      <c r="BQ4425" s="10"/>
      <c r="BR4425" s="10"/>
      <c r="BU4425" s="66"/>
    </row>
    <row r="4426" spans="22:73" s="6" customFormat="1" x14ac:dyDescent="0.3">
      <c r="V4426" s="21"/>
      <c r="W4426" s="22"/>
      <c r="X4426" s="22"/>
      <c r="Y4426" s="22"/>
      <c r="Z4426" s="22"/>
      <c r="AA4426" s="22"/>
      <c r="AB4426" s="10"/>
      <c r="AC4426" s="10"/>
      <c r="AD4426" s="10"/>
      <c r="AE4426" s="10"/>
      <c r="AF4426" s="10"/>
      <c r="AG4426" s="10"/>
      <c r="AH4426" s="10"/>
      <c r="AI4426" s="10"/>
      <c r="AJ4426" s="10"/>
      <c r="AK4426" s="10"/>
      <c r="AL4426" s="10"/>
      <c r="AM4426" s="10"/>
      <c r="AN4426" s="10"/>
      <c r="AO4426" s="10"/>
      <c r="AP4426" s="10"/>
      <c r="AQ4426" s="10"/>
      <c r="AR4426" s="10"/>
      <c r="AS4426" s="10"/>
      <c r="AT4426" s="10"/>
      <c r="AU4426" s="10"/>
      <c r="AV4426" s="10"/>
      <c r="AW4426" s="10"/>
      <c r="AX4426" s="10"/>
      <c r="AY4426" s="10"/>
      <c r="AZ4426" s="10"/>
      <c r="BC4426" s="10"/>
      <c r="BD4426" s="10"/>
      <c r="BE4426" s="10"/>
      <c r="BF4426" s="10"/>
      <c r="BG4426" s="10"/>
      <c r="BH4426" s="10"/>
      <c r="BI4426" s="10"/>
      <c r="BL4426" s="10"/>
      <c r="BM4426" s="10"/>
      <c r="BN4426" s="10"/>
      <c r="BO4426" s="10"/>
      <c r="BP4426" s="10"/>
      <c r="BQ4426" s="10"/>
      <c r="BR4426" s="10"/>
      <c r="BU4426" s="66"/>
    </row>
    <row r="4427" spans="22:73" s="6" customFormat="1" x14ac:dyDescent="0.3">
      <c r="V4427" s="21"/>
      <c r="W4427" s="22"/>
      <c r="X4427" s="22"/>
      <c r="Y4427" s="22"/>
      <c r="Z4427" s="22"/>
      <c r="AA4427" s="22"/>
      <c r="AB4427" s="10"/>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10"/>
      <c r="AY4427" s="10"/>
      <c r="AZ4427" s="10"/>
      <c r="BC4427" s="10"/>
      <c r="BD4427" s="10"/>
      <c r="BE4427" s="10"/>
      <c r="BF4427" s="10"/>
      <c r="BG4427" s="10"/>
      <c r="BH4427" s="10"/>
      <c r="BI4427" s="10"/>
      <c r="BL4427" s="10"/>
      <c r="BM4427" s="10"/>
      <c r="BN4427" s="10"/>
      <c r="BO4427" s="10"/>
      <c r="BP4427" s="10"/>
      <c r="BQ4427" s="10"/>
      <c r="BR4427" s="10"/>
      <c r="BU4427" s="66"/>
    </row>
    <row r="4428" spans="22:73" s="6" customFormat="1" x14ac:dyDescent="0.3">
      <c r="V4428" s="21"/>
      <c r="W4428" s="22"/>
      <c r="X4428" s="22"/>
      <c r="Y4428" s="22"/>
      <c r="Z4428" s="22"/>
      <c r="AA4428" s="22"/>
      <c r="AB4428" s="10"/>
      <c r="AC4428" s="10"/>
      <c r="AD4428" s="10"/>
      <c r="AE4428" s="10"/>
      <c r="AF4428" s="10"/>
      <c r="AG4428" s="10"/>
      <c r="AH4428" s="10"/>
      <c r="AI4428" s="10"/>
      <c r="AJ4428" s="10"/>
      <c r="AK4428" s="10"/>
      <c r="AL4428" s="10"/>
      <c r="AM4428" s="10"/>
      <c r="AN4428" s="10"/>
      <c r="AO4428" s="10"/>
      <c r="AP4428" s="10"/>
      <c r="AQ4428" s="10"/>
      <c r="AR4428" s="10"/>
      <c r="AS4428" s="10"/>
      <c r="AT4428" s="10"/>
      <c r="AU4428" s="10"/>
      <c r="AV4428" s="10"/>
      <c r="AW4428" s="10"/>
      <c r="AX4428" s="10"/>
      <c r="AY4428" s="10"/>
      <c r="AZ4428" s="10"/>
      <c r="BC4428" s="10"/>
      <c r="BD4428" s="10"/>
      <c r="BE4428" s="10"/>
      <c r="BF4428" s="10"/>
      <c r="BG4428" s="10"/>
      <c r="BH4428" s="10"/>
      <c r="BI4428" s="10"/>
      <c r="BL4428" s="10"/>
      <c r="BM4428" s="10"/>
      <c r="BN4428" s="10"/>
      <c r="BO4428" s="10"/>
      <c r="BP4428" s="10"/>
      <c r="BQ4428" s="10"/>
      <c r="BR4428" s="10"/>
      <c r="BU4428" s="66"/>
    </row>
    <row r="4429" spans="22:73" s="6" customFormat="1" x14ac:dyDescent="0.3">
      <c r="V4429" s="21"/>
      <c r="W4429" s="22"/>
      <c r="X4429" s="22"/>
      <c r="Y4429" s="22"/>
      <c r="Z4429" s="22"/>
      <c r="AA4429" s="22"/>
      <c r="AB4429" s="10"/>
      <c r="AC4429" s="10"/>
      <c r="AD4429" s="10"/>
      <c r="AE4429" s="10"/>
      <c r="AF4429" s="10"/>
      <c r="AG4429" s="10"/>
      <c r="AH4429" s="10"/>
      <c r="AI4429" s="10"/>
      <c r="AJ4429" s="10"/>
      <c r="AK4429" s="10"/>
      <c r="AL4429" s="10"/>
      <c r="AM4429" s="10"/>
      <c r="AN4429" s="10"/>
      <c r="AO4429" s="10"/>
      <c r="AP4429" s="10"/>
      <c r="AQ4429" s="10"/>
      <c r="AR4429" s="10"/>
      <c r="AS4429" s="10"/>
      <c r="AT4429" s="10"/>
      <c r="AU4429" s="10"/>
      <c r="AV4429" s="10"/>
      <c r="AW4429" s="10"/>
      <c r="AX4429" s="10"/>
      <c r="AY4429" s="10"/>
      <c r="AZ4429" s="10"/>
      <c r="BC4429" s="10"/>
      <c r="BD4429" s="10"/>
      <c r="BE4429" s="10"/>
      <c r="BF4429" s="10"/>
      <c r="BG4429" s="10"/>
      <c r="BH4429" s="10"/>
      <c r="BI4429" s="10"/>
      <c r="BL4429" s="10"/>
      <c r="BM4429" s="10"/>
      <c r="BN4429" s="10"/>
      <c r="BO4429" s="10"/>
      <c r="BP4429" s="10"/>
      <c r="BQ4429" s="10"/>
      <c r="BR4429" s="10"/>
      <c r="BU4429" s="66"/>
    </row>
    <row r="4430" spans="22:73" s="6" customFormat="1" x14ac:dyDescent="0.3">
      <c r="V4430" s="21"/>
      <c r="W4430" s="22"/>
      <c r="X4430" s="22"/>
      <c r="Y4430" s="22"/>
      <c r="Z4430" s="22"/>
      <c r="AA4430" s="22"/>
      <c r="AB4430" s="10"/>
      <c r="AC4430" s="10"/>
      <c r="AD4430" s="10"/>
      <c r="AE4430" s="10"/>
      <c r="AF4430" s="10"/>
      <c r="AG4430" s="10"/>
      <c r="AH4430" s="10"/>
      <c r="AI4430" s="10"/>
      <c r="AJ4430" s="10"/>
      <c r="AK4430" s="10"/>
      <c r="AL4430" s="10"/>
      <c r="AM4430" s="10"/>
      <c r="AN4430" s="10"/>
      <c r="AO4430" s="10"/>
      <c r="AP4430" s="10"/>
      <c r="AQ4430" s="10"/>
      <c r="AR4430" s="10"/>
      <c r="AS4430" s="10"/>
      <c r="AT4430" s="10"/>
      <c r="AU4430" s="10"/>
      <c r="AV4430" s="10"/>
      <c r="AW4430" s="10"/>
      <c r="AX4430" s="10"/>
      <c r="AY4430" s="10"/>
      <c r="AZ4430" s="10"/>
      <c r="BC4430" s="10"/>
      <c r="BD4430" s="10"/>
      <c r="BE4430" s="10"/>
      <c r="BF4430" s="10"/>
      <c r="BG4430" s="10"/>
      <c r="BH4430" s="10"/>
      <c r="BI4430" s="10"/>
      <c r="BL4430" s="10"/>
      <c r="BM4430" s="10"/>
      <c r="BN4430" s="10"/>
      <c r="BO4430" s="10"/>
      <c r="BP4430" s="10"/>
      <c r="BQ4430" s="10"/>
      <c r="BR4430" s="10"/>
      <c r="BU4430" s="66"/>
    </row>
    <row r="4431" spans="22:73" s="6" customFormat="1" x14ac:dyDescent="0.3">
      <c r="V4431" s="21"/>
      <c r="W4431" s="22"/>
      <c r="X4431" s="22"/>
      <c r="Y4431" s="22"/>
      <c r="Z4431" s="22"/>
      <c r="AA4431" s="22"/>
      <c r="AB4431" s="10"/>
      <c r="AC4431" s="10"/>
      <c r="AD4431" s="10"/>
      <c r="AE4431" s="10"/>
      <c r="AF4431" s="10"/>
      <c r="AG4431" s="10"/>
      <c r="AH4431" s="10"/>
      <c r="AI4431" s="10"/>
      <c r="AJ4431" s="10"/>
      <c r="AK4431" s="10"/>
      <c r="AL4431" s="10"/>
      <c r="AM4431" s="10"/>
      <c r="AN4431" s="10"/>
      <c r="AO4431" s="10"/>
      <c r="AP4431" s="10"/>
      <c r="AQ4431" s="10"/>
      <c r="AR4431" s="10"/>
      <c r="AS4431" s="10"/>
      <c r="AT4431" s="10"/>
      <c r="AU4431" s="10"/>
      <c r="AV4431" s="10"/>
      <c r="AW4431" s="10"/>
      <c r="AX4431" s="10"/>
      <c r="AY4431" s="10"/>
      <c r="AZ4431" s="10"/>
      <c r="BC4431" s="10"/>
      <c r="BD4431" s="10"/>
      <c r="BE4431" s="10"/>
      <c r="BF4431" s="10"/>
      <c r="BG4431" s="10"/>
      <c r="BH4431" s="10"/>
      <c r="BI4431" s="10"/>
      <c r="BL4431" s="10"/>
      <c r="BM4431" s="10"/>
      <c r="BN4431" s="10"/>
      <c r="BO4431" s="10"/>
      <c r="BP4431" s="10"/>
      <c r="BQ4431" s="10"/>
      <c r="BR4431" s="10"/>
      <c r="BU4431" s="66"/>
    </row>
    <row r="4432" spans="22:73" s="6" customFormat="1" x14ac:dyDescent="0.3">
      <c r="V4432" s="21"/>
      <c r="W4432" s="22"/>
      <c r="X4432" s="22"/>
      <c r="Y4432" s="22"/>
      <c r="Z4432" s="22"/>
      <c r="AA4432" s="22"/>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AY4432" s="10"/>
      <c r="AZ4432" s="10"/>
      <c r="BC4432" s="10"/>
      <c r="BD4432" s="10"/>
      <c r="BE4432" s="10"/>
      <c r="BF4432" s="10"/>
      <c r="BG4432" s="10"/>
      <c r="BH4432" s="10"/>
      <c r="BI4432" s="10"/>
      <c r="BL4432" s="10"/>
      <c r="BM4432" s="10"/>
      <c r="BN4432" s="10"/>
      <c r="BO4432" s="10"/>
      <c r="BP4432" s="10"/>
      <c r="BQ4432" s="10"/>
      <c r="BR4432" s="10"/>
      <c r="BU4432" s="66"/>
    </row>
    <row r="4433" spans="22:73" s="6" customFormat="1" x14ac:dyDescent="0.3">
      <c r="V4433" s="21"/>
      <c r="W4433" s="22"/>
      <c r="X4433" s="22"/>
      <c r="Y4433" s="22"/>
      <c r="Z4433" s="22"/>
      <c r="AA4433" s="22"/>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10"/>
      <c r="AY4433" s="10"/>
      <c r="AZ4433" s="10"/>
      <c r="BC4433" s="10"/>
      <c r="BD4433" s="10"/>
      <c r="BE4433" s="10"/>
      <c r="BF4433" s="10"/>
      <c r="BG4433" s="10"/>
      <c r="BH4433" s="10"/>
      <c r="BI4433" s="10"/>
      <c r="BL4433" s="10"/>
      <c r="BM4433" s="10"/>
      <c r="BN4433" s="10"/>
      <c r="BO4433" s="10"/>
      <c r="BP4433" s="10"/>
      <c r="BQ4433" s="10"/>
      <c r="BR4433" s="10"/>
      <c r="BU4433" s="66"/>
    </row>
    <row r="4434" spans="22:73" s="6" customFormat="1" x14ac:dyDescent="0.3">
      <c r="V4434" s="21"/>
      <c r="W4434" s="22"/>
      <c r="X4434" s="22"/>
      <c r="Y4434" s="22"/>
      <c r="Z4434" s="22"/>
      <c r="AA4434" s="22"/>
      <c r="AB4434" s="10"/>
      <c r="AC4434" s="10"/>
      <c r="AD4434" s="10"/>
      <c r="AE4434" s="10"/>
      <c r="AF4434" s="10"/>
      <c r="AG4434" s="10"/>
      <c r="AH4434" s="10"/>
      <c r="AI4434" s="10"/>
      <c r="AJ4434" s="10"/>
      <c r="AK4434" s="10"/>
      <c r="AL4434" s="10"/>
      <c r="AM4434" s="10"/>
      <c r="AN4434" s="10"/>
      <c r="AO4434" s="10"/>
      <c r="AP4434" s="10"/>
      <c r="AQ4434" s="10"/>
      <c r="AR4434" s="10"/>
      <c r="AS4434" s="10"/>
      <c r="AT4434" s="10"/>
      <c r="AU4434" s="10"/>
      <c r="AV4434" s="10"/>
      <c r="AW4434" s="10"/>
      <c r="AX4434" s="10"/>
      <c r="AY4434" s="10"/>
      <c r="AZ4434" s="10"/>
      <c r="BC4434" s="10"/>
      <c r="BD4434" s="10"/>
      <c r="BE4434" s="10"/>
      <c r="BF4434" s="10"/>
      <c r="BG4434" s="10"/>
      <c r="BH4434" s="10"/>
      <c r="BI4434" s="10"/>
      <c r="BL4434" s="10"/>
      <c r="BM4434" s="10"/>
      <c r="BN4434" s="10"/>
      <c r="BO4434" s="10"/>
      <c r="BP4434" s="10"/>
      <c r="BQ4434" s="10"/>
      <c r="BR4434" s="10"/>
      <c r="BU4434" s="66"/>
    </row>
    <row r="4435" spans="22:73" s="6" customFormat="1" x14ac:dyDescent="0.3">
      <c r="V4435" s="21"/>
      <c r="W4435" s="22"/>
      <c r="X4435" s="22"/>
      <c r="Y4435" s="22"/>
      <c r="Z4435" s="22"/>
      <c r="AA4435" s="22"/>
      <c r="AB4435" s="10"/>
      <c r="AC4435" s="10"/>
      <c r="AD4435" s="10"/>
      <c r="AE4435" s="10"/>
      <c r="AF4435" s="10"/>
      <c r="AG4435" s="10"/>
      <c r="AH4435" s="10"/>
      <c r="AI4435" s="10"/>
      <c r="AJ4435" s="10"/>
      <c r="AK4435" s="10"/>
      <c r="AL4435" s="10"/>
      <c r="AM4435" s="10"/>
      <c r="AN4435" s="10"/>
      <c r="AO4435" s="10"/>
      <c r="AP4435" s="10"/>
      <c r="AQ4435" s="10"/>
      <c r="AR4435" s="10"/>
      <c r="AS4435" s="10"/>
      <c r="AT4435" s="10"/>
      <c r="AU4435" s="10"/>
      <c r="AV4435" s="10"/>
      <c r="AW4435" s="10"/>
      <c r="AX4435" s="10"/>
      <c r="AY4435" s="10"/>
      <c r="AZ4435" s="10"/>
      <c r="BC4435" s="10"/>
      <c r="BD4435" s="10"/>
      <c r="BE4435" s="10"/>
      <c r="BF4435" s="10"/>
      <c r="BG4435" s="10"/>
      <c r="BH4435" s="10"/>
      <c r="BI4435" s="10"/>
      <c r="BL4435" s="10"/>
      <c r="BM4435" s="10"/>
      <c r="BN4435" s="10"/>
      <c r="BO4435" s="10"/>
      <c r="BP4435" s="10"/>
      <c r="BQ4435" s="10"/>
      <c r="BR4435" s="10"/>
      <c r="BU4435" s="66"/>
    </row>
    <row r="4436" spans="22:73" s="6" customFormat="1" x14ac:dyDescent="0.3">
      <c r="V4436" s="21"/>
      <c r="W4436" s="22"/>
      <c r="X4436" s="22"/>
      <c r="Y4436" s="22"/>
      <c r="Z4436" s="22"/>
      <c r="AA4436" s="22"/>
      <c r="AB4436" s="10"/>
      <c r="AC4436" s="10"/>
      <c r="AD4436" s="10"/>
      <c r="AE4436" s="10"/>
      <c r="AF4436" s="10"/>
      <c r="AG4436" s="10"/>
      <c r="AH4436" s="10"/>
      <c r="AI4436" s="10"/>
      <c r="AJ4436" s="10"/>
      <c r="AK4436" s="10"/>
      <c r="AL4436" s="10"/>
      <c r="AM4436" s="10"/>
      <c r="AN4436" s="10"/>
      <c r="AO4436" s="10"/>
      <c r="AP4436" s="10"/>
      <c r="AQ4436" s="10"/>
      <c r="AR4436" s="10"/>
      <c r="AS4436" s="10"/>
      <c r="AT4436" s="10"/>
      <c r="AU4436" s="10"/>
      <c r="AV4436" s="10"/>
      <c r="AW4436" s="10"/>
      <c r="AX4436" s="10"/>
      <c r="AY4436" s="10"/>
      <c r="AZ4436" s="10"/>
      <c r="BC4436" s="10"/>
      <c r="BD4436" s="10"/>
      <c r="BE4436" s="10"/>
      <c r="BF4436" s="10"/>
      <c r="BG4436" s="10"/>
      <c r="BH4436" s="10"/>
      <c r="BI4436" s="10"/>
      <c r="BL4436" s="10"/>
      <c r="BM4436" s="10"/>
      <c r="BN4436" s="10"/>
      <c r="BO4436" s="10"/>
      <c r="BP4436" s="10"/>
      <c r="BQ4436" s="10"/>
      <c r="BR4436" s="10"/>
      <c r="BU4436" s="66"/>
    </row>
    <row r="4437" spans="22:73" s="6" customFormat="1" x14ac:dyDescent="0.3">
      <c r="V4437" s="21"/>
      <c r="W4437" s="22"/>
      <c r="X4437" s="22"/>
      <c r="Y4437" s="22"/>
      <c r="Z4437" s="22"/>
      <c r="AA4437" s="22"/>
      <c r="AB4437" s="10"/>
      <c r="AC4437" s="10"/>
      <c r="AD4437" s="10"/>
      <c r="AE4437" s="10"/>
      <c r="AF4437" s="10"/>
      <c r="AG4437" s="10"/>
      <c r="AH4437" s="10"/>
      <c r="AI4437" s="10"/>
      <c r="AJ4437" s="10"/>
      <c r="AK4437" s="10"/>
      <c r="AL4437" s="10"/>
      <c r="AM4437" s="10"/>
      <c r="AN4437" s="10"/>
      <c r="AO4437" s="10"/>
      <c r="AP4437" s="10"/>
      <c r="AQ4437" s="10"/>
      <c r="AR4437" s="10"/>
      <c r="AS4437" s="10"/>
      <c r="AT4437" s="10"/>
      <c r="AU4437" s="10"/>
      <c r="AV4437" s="10"/>
      <c r="AW4437" s="10"/>
      <c r="AX4437" s="10"/>
      <c r="AY4437" s="10"/>
      <c r="AZ4437" s="10"/>
      <c r="BC4437" s="10"/>
      <c r="BD4437" s="10"/>
      <c r="BE4437" s="10"/>
      <c r="BF4437" s="10"/>
      <c r="BG4437" s="10"/>
      <c r="BH4437" s="10"/>
      <c r="BI4437" s="10"/>
      <c r="BL4437" s="10"/>
      <c r="BM4437" s="10"/>
      <c r="BN4437" s="10"/>
      <c r="BO4437" s="10"/>
      <c r="BP4437" s="10"/>
      <c r="BQ4437" s="10"/>
      <c r="BR4437" s="10"/>
      <c r="BU4437" s="66"/>
    </row>
    <row r="4438" spans="22:73" s="6" customFormat="1" x14ac:dyDescent="0.3">
      <c r="V4438" s="21"/>
      <c r="W4438" s="22"/>
      <c r="X4438" s="22"/>
      <c r="Y4438" s="22"/>
      <c r="Z4438" s="22"/>
      <c r="AA4438" s="22"/>
      <c r="AB4438" s="10"/>
      <c r="AC4438" s="10"/>
      <c r="AD4438" s="10"/>
      <c r="AE4438" s="10"/>
      <c r="AF4438" s="10"/>
      <c r="AG4438" s="10"/>
      <c r="AH4438" s="10"/>
      <c r="AI4438" s="10"/>
      <c r="AJ4438" s="10"/>
      <c r="AK4438" s="10"/>
      <c r="AL4438" s="10"/>
      <c r="AM4438" s="10"/>
      <c r="AN4438" s="10"/>
      <c r="AO4438" s="10"/>
      <c r="AP4438" s="10"/>
      <c r="AQ4438" s="10"/>
      <c r="AR4438" s="10"/>
      <c r="AS4438" s="10"/>
      <c r="AT4438" s="10"/>
      <c r="AU4438" s="10"/>
      <c r="AV4438" s="10"/>
      <c r="AW4438" s="10"/>
      <c r="AX4438" s="10"/>
      <c r="AY4438" s="10"/>
      <c r="AZ4438" s="10"/>
      <c r="BC4438" s="10"/>
      <c r="BD4438" s="10"/>
      <c r="BE4438" s="10"/>
      <c r="BF4438" s="10"/>
      <c r="BG4438" s="10"/>
      <c r="BH4438" s="10"/>
      <c r="BI4438" s="10"/>
      <c r="BL4438" s="10"/>
      <c r="BM4438" s="10"/>
      <c r="BN4438" s="10"/>
      <c r="BO4438" s="10"/>
      <c r="BP4438" s="10"/>
      <c r="BQ4438" s="10"/>
      <c r="BR4438" s="10"/>
      <c r="BU4438" s="66"/>
    </row>
    <row r="4439" spans="22:73" s="6" customFormat="1" x14ac:dyDescent="0.3">
      <c r="V4439" s="21"/>
      <c r="W4439" s="22"/>
      <c r="X4439" s="22"/>
      <c r="Y4439" s="22"/>
      <c r="Z4439" s="22"/>
      <c r="AA4439" s="22"/>
      <c r="AB4439" s="10"/>
      <c r="AC4439" s="10"/>
      <c r="AD4439" s="10"/>
      <c r="AE4439" s="10"/>
      <c r="AF4439" s="10"/>
      <c r="AG4439" s="10"/>
      <c r="AH4439" s="10"/>
      <c r="AI4439" s="10"/>
      <c r="AJ4439" s="10"/>
      <c r="AK4439" s="10"/>
      <c r="AL4439" s="10"/>
      <c r="AM4439" s="10"/>
      <c r="AN4439" s="10"/>
      <c r="AO4439" s="10"/>
      <c r="AP4439" s="10"/>
      <c r="AQ4439" s="10"/>
      <c r="AR4439" s="10"/>
      <c r="AS4439" s="10"/>
      <c r="AT4439" s="10"/>
      <c r="AU4439" s="10"/>
      <c r="AV4439" s="10"/>
      <c r="AW4439" s="10"/>
      <c r="AX4439" s="10"/>
      <c r="AY4439" s="10"/>
      <c r="AZ4439" s="10"/>
      <c r="BC4439" s="10"/>
      <c r="BD4439" s="10"/>
      <c r="BE4439" s="10"/>
      <c r="BF4439" s="10"/>
      <c r="BG4439" s="10"/>
      <c r="BH4439" s="10"/>
      <c r="BI4439" s="10"/>
      <c r="BL4439" s="10"/>
      <c r="BM4439" s="10"/>
      <c r="BN4439" s="10"/>
      <c r="BO4439" s="10"/>
      <c r="BP4439" s="10"/>
      <c r="BQ4439" s="10"/>
      <c r="BR4439" s="10"/>
      <c r="BU4439" s="66"/>
    </row>
    <row r="4440" spans="22:73" s="6" customFormat="1" x14ac:dyDescent="0.3">
      <c r="V4440" s="21"/>
      <c r="W4440" s="22"/>
      <c r="X4440" s="22"/>
      <c r="Y4440" s="22"/>
      <c r="Z4440" s="22"/>
      <c r="AA4440" s="22"/>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AY4440" s="10"/>
      <c r="AZ4440" s="10"/>
      <c r="BC4440" s="10"/>
      <c r="BD4440" s="10"/>
      <c r="BE4440" s="10"/>
      <c r="BF4440" s="10"/>
      <c r="BG4440" s="10"/>
      <c r="BH4440" s="10"/>
      <c r="BI4440" s="10"/>
      <c r="BL4440" s="10"/>
      <c r="BM4440" s="10"/>
      <c r="BN4440" s="10"/>
      <c r="BO4440" s="10"/>
      <c r="BP4440" s="10"/>
      <c r="BQ4440" s="10"/>
      <c r="BR4440" s="10"/>
      <c r="BU4440" s="66"/>
    </row>
    <row r="4441" spans="22:73" s="6" customFormat="1" x14ac:dyDescent="0.3">
      <c r="V4441" s="21"/>
      <c r="W4441" s="22"/>
      <c r="X4441" s="22"/>
      <c r="Y4441" s="22"/>
      <c r="Z4441" s="22"/>
      <c r="AA4441" s="22"/>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AY4441" s="10"/>
      <c r="AZ4441" s="10"/>
      <c r="BC4441" s="10"/>
      <c r="BD4441" s="10"/>
      <c r="BE4441" s="10"/>
      <c r="BF4441" s="10"/>
      <c r="BG4441" s="10"/>
      <c r="BH4441" s="10"/>
      <c r="BI4441" s="10"/>
      <c r="BL4441" s="10"/>
      <c r="BM4441" s="10"/>
      <c r="BN4441" s="10"/>
      <c r="BO4441" s="10"/>
      <c r="BP4441" s="10"/>
      <c r="BQ4441" s="10"/>
      <c r="BR4441" s="10"/>
      <c r="BU4441" s="66"/>
    </row>
    <row r="4442" spans="22:73" s="6" customFormat="1" x14ac:dyDescent="0.3">
      <c r="V4442" s="21"/>
      <c r="W4442" s="22"/>
      <c r="X4442" s="22"/>
      <c r="Y4442" s="22"/>
      <c r="Z4442" s="22"/>
      <c r="AA4442" s="22"/>
      <c r="AB4442" s="10"/>
      <c r="AC4442" s="10"/>
      <c r="AD4442" s="10"/>
      <c r="AE4442" s="10"/>
      <c r="AF4442" s="10"/>
      <c r="AG4442" s="10"/>
      <c r="AH4442" s="10"/>
      <c r="AI4442" s="10"/>
      <c r="AJ4442" s="10"/>
      <c r="AK4442" s="10"/>
      <c r="AL4442" s="10"/>
      <c r="AM4442" s="10"/>
      <c r="AN4442" s="10"/>
      <c r="AO4442" s="10"/>
      <c r="AP4442" s="10"/>
      <c r="AQ4442" s="10"/>
      <c r="AR4442" s="10"/>
      <c r="AS4442" s="10"/>
      <c r="AT4442" s="10"/>
      <c r="AU4442" s="10"/>
      <c r="AV4442" s="10"/>
      <c r="AW4442" s="10"/>
      <c r="AX4442" s="10"/>
      <c r="AY4442" s="10"/>
      <c r="AZ4442" s="10"/>
      <c r="BC4442" s="10"/>
      <c r="BD4442" s="10"/>
      <c r="BE4442" s="10"/>
      <c r="BF4442" s="10"/>
      <c r="BG4442" s="10"/>
      <c r="BH4442" s="10"/>
      <c r="BI4442" s="10"/>
      <c r="BL4442" s="10"/>
      <c r="BM4442" s="10"/>
      <c r="BN4442" s="10"/>
      <c r="BO4442" s="10"/>
      <c r="BP4442" s="10"/>
      <c r="BQ4442" s="10"/>
      <c r="BR4442" s="10"/>
      <c r="BU4442" s="66"/>
    </row>
    <row r="4443" spans="22:73" s="6" customFormat="1" x14ac:dyDescent="0.3">
      <c r="V4443" s="21"/>
      <c r="W4443" s="22"/>
      <c r="X4443" s="22"/>
      <c r="Y4443" s="22"/>
      <c r="Z4443" s="22"/>
      <c r="AA4443" s="22"/>
      <c r="AB4443" s="10"/>
      <c r="AC4443" s="10"/>
      <c r="AD4443" s="10"/>
      <c r="AE4443" s="10"/>
      <c r="AF4443" s="10"/>
      <c r="AG4443" s="10"/>
      <c r="AH4443" s="10"/>
      <c r="AI4443" s="10"/>
      <c r="AJ4443" s="10"/>
      <c r="AK4443" s="10"/>
      <c r="AL4443" s="10"/>
      <c r="AM4443" s="10"/>
      <c r="AN4443" s="10"/>
      <c r="AO4443" s="10"/>
      <c r="AP4443" s="10"/>
      <c r="AQ4443" s="10"/>
      <c r="AR4443" s="10"/>
      <c r="AS4443" s="10"/>
      <c r="AT4443" s="10"/>
      <c r="AU4443" s="10"/>
      <c r="AV4443" s="10"/>
      <c r="AW4443" s="10"/>
      <c r="AX4443" s="10"/>
      <c r="AY4443" s="10"/>
      <c r="AZ4443" s="10"/>
      <c r="BC4443" s="10"/>
      <c r="BD4443" s="10"/>
      <c r="BE4443" s="10"/>
      <c r="BF4443" s="10"/>
      <c r="BG4443" s="10"/>
      <c r="BH4443" s="10"/>
      <c r="BI4443" s="10"/>
      <c r="BL4443" s="10"/>
      <c r="BM4443" s="10"/>
      <c r="BN4443" s="10"/>
      <c r="BO4443" s="10"/>
      <c r="BP4443" s="10"/>
      <c r="BQ4443" s="10"/>
      <c r="BR4443" s="10"/>
      <c r="BU4443" s="66"/>
    </row>
    <row r="4444" spans="22:73" s="6" customFormat="1" x14ac:dyDescent="0.3">
      <c r="V4444" s="21"/>
      <c r="W4444" s="22"/>
      <c r="X4444" s="22"/>
      <c r="Y4444" s="22"/>
      <c r="Z4444" s="22"/>
      <c r="AA4444" s="22"/>
      <c r="AB4444" s="10"/>
      <c r="AC4444" s="10"/>
      <c r="AD4444" s="10"/>
      <c r="AE4444" s="10"/>
      <c r="AF4444" s="10"/>
      <c r="AG4444" s="10"/>
      <c r="AH4444" s="10"/>
      <c r="AI4444" s="10"/>
      <c r="AJ4444" s="10"/>
      <c r="AK4444" s="10"/>
      <c r="AL4444" s="10"/>
      <c r="AM4444" s="10"/>
      <c r="AN4444" s="10"/>
      <c r="AO4444" s="10"/>
      <c r="AP4444" s="10"/>
      <c r="AQ4444" s="10"/>
      <c r="AR4444" s="10"/>
      <c r="AS4444" s="10"/>
      <c r="AT4444" s="10"/>
      <c r="AU4444" s="10"/>
      <c r="AV4444" s="10"/>
      <c r="AW4444" s="10"/>
      <c r="AX4444" s="10"/>
      <c r="AY4444" s="10"/>
      <c r="AZ4444" s="10"/>
      <c r="BC4444" s="10"/>
      <c r="BD4444" s="10"/>
      <c r="BE4444" s="10"/>
      <c r="BF4444" s="10"/>
      <c r="BG4444" s="10"/>
      <c r="BH4444" s="10"/>
      <c r="BI4444" s="10"/>
      <c r="BL4444" s="10"/>
      <c r="BM4444" s="10"/>
      <c r="BN4444" s="10"/>
      <c r="BO4444" s="10"/>
      <c r="BP4444" s="10"/>
      <c r="BQ4444" s="10"/>
      <c r="BR4444" s="10"/>
      <c r="BU4444" s="66"/>
    </row>
    <row r="4445" spans="22:73" s="6" customFormat="1" x14ac:dyDescent="0.3">
      <c r="V4445" s="21"/>
      <c r="W4445" s="22"/>
      <c r="X4445" s="22"/>
      <c r="Y4445" s="22"/>
      <c r="Z4445" s="22"/>
      <c r="AA4445" s="22"/>
      <c r="AB4445" s="10"/>
      <c r="AC4445" s="10"/>
      <c r="AD4445" s="10"/>
      <c r="AE4445" s="10"/>
      <c r="AF4445" s="10"/>
      <c r="AG4445" s="10"/>
      <c r="AH4445" s="10"/>
      <c r="AI4445" s="10"/>
      <c r="AJ4445" s="10"/>
      <c r="AK4445" s="10"/>
      <c r="AL4445" s="10"/>
      <c r="AM4445" s="10"/>
      <c r="AN4445" s="10"/>
      <c r="AO4445" s="10"/>
      <c r="AP4445" s="10"/>
      <c r="AQ4445" s="10"/>
      <c r="AR4445" s="10"/>
      <c r="AS4445" s="10"/>
      <c r="AT4445" s="10"/>
      <c r="AU4445" s="10"/>
      <c r="AV4445" s="10"/>
      <c r="AW4445" s="10"/>
      <c r="AX4445" s="10"/>
      <c r="AY4445" s="10"/>
      <c r="AZ4445" s="10"/>
      <c r="BC4445" s="10"/>
      <c r="BD4445" s="10"/>
      <c r="BE4445" s="10"/>
      <c r="BF4445" s="10"/>
      <c r="BG4445" s="10"/>
      <c r="BH4445" s="10"/>
      <c r="BI4445" s="10"/>
      <c r="BL4445" s="10"/>
      <c r="BM4445" s="10"/>
      <c r="BN4445" s="10"/>
      <c r="BO4445" s="10"/>
      <c r="BP4445" s="10"/>
      <c r="BQ4445" s="10"/>
      <c r="BR4445" s="10"/>
      <c r="BU4445" s="66"/>
    </row>
    <row r="4446" spans="22:73" s="6" customFormat="1" x14ac:dyDescent="0.3">
      <c r="V4446" s="21"/>
      <c r="W4446" s="22"/>
      <c r="X4446" s="22"/>
      <c r="Y4446" s="22"/>
      <c r="Z4446" s="22"/>
      <c r="AA4446" s="22"/>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AY4446" s="10"/>
      <c r="AZ4446" s="10"/>
      <c r="BC4446" s="10"/>
      <c r="BD4446" s="10"/>
      <c r="BE4446" s="10"/>
      <c r="BF4446" s="10"/>
      <c r="BG4446" s="10"/>
      <c r="BH4446" s="10"/>
      <c r="BI4446" s="10"/>
      <c r="BL4446" s="10"/>
      <c r="BM4446" s="10"/>
      <c r="BN4446" s="10"/>
      <c r="BO4446" s="10"/>
      <c r="BP4446" s="10"/>
      <c r="BQ4446" s="10"/>
      <c r="BR4446" s="10"/>
      <c r="BU4446" s="66"/>
    </row>
    <row r="4447" spans="22:73" s="6" customFormat="1" x14ac:dyDescent="0.3">
      <c r="V4447" s="21"/>
      <c r="W4447" s="22"/>
      <c r="X4447" s="22"/>
      <c r="Y4447" s="22"/>
      <c r="Z4447" s="22"/>
      <c r="AA4447" s="22"/>
      <c r="AB4447" s="10"/>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AY4447" s="10"/>
      <c r="AZ4447" s="10"/>
      <c r="BC4447" s="10"/>
      <c r="BD4447" s="10"/>
      <c r="BE4447" s="10"/>
      <c r="BF4447" s="10"/>
      <c r="BG4447" s="10"/>
      <c r="BH4447" s="10"/>
      <c r="BI4447" s="10"/>
      <c r="BL4447" s="10"/>
      <c r="BM4447" s="10"/>
      <c r="BN4447" s="10"/>
      <c r="BO4447" s="10"/>
      <c r="BP4447" s="10"/>
      <c r="BQ4447" s="10"/>
      <c r="BR4447" s="10"/>
      <c r="BU4447" s="66"/>
    </row>
    <row r="4448" spans="22:73" s="6" customFormat="1" x14ac:dyDescent="0.3">
      <c r="V4448" s="21"/>
      <c r="W4448" s="22"/>
      <c r="X4448" s="22"/>
      <c r="Y4448" s="22"/>
      <c r="Z4448" s="22"/>
      <c r="AA4448" s="22"/>
      <c r="AB4448" s="10"/>
      <c r="AC4448" s="10"/>
      <c r="AD4448" s="10"/>
      <c r="AE4448" s="10"/>
      <c r="AF4448" s="10"/>
      <c r="AG4448" s="10"/>
      <c r="AH4448" s="10"/>
      <c r="AI4448" s="10"/>
      <c r="AJ4448" s="10"/>
      <c r="AK4448" s="10"/>
      <c r="AL4448" s="10"/>
      <c r="AM4448" s="10"/>
      <c r="AN4448" s="10"/>
      <c r="AO4448" s="10"/>
      <c r="AP4448" s="10"/>
      <c r="AQ4448" s="10"/>
      <c r="AR4448" s="10"/>
      <c r="AS4448" s="10"/>
      <c r="AT4448" s="10"/>
      <c r="AU4448" s="10"/>
      <c r="AV4448" s="10"/>
      <c r="AW4448" s="10"/>
      <c r="AX4448" s="10"/>
      <c r="AY4448" s="10"/>
      <c r="AZ4448" s="10"/>
      <c r="BC4448" s="10"/>
      <c r="BD4448" s="10"/>
      <c r="BE4448" s="10"/>
      <c r="BF4448" s="10"/>
      <c r="BG4448" s="10"/>
      <c r="BH4448" s="10"/>
      <c r="BI4448" s="10"/>
      <c r="BL4448" s="10"/>
      <c r="BM4448" s="10"/>
      <c r="BN4448" s="10"/>
      <c r="BO4448" s="10"/>
      <c r="BP4448" s="10"/>
      <c r="BQ4448" s="10"/>
      <c r="BR4448" s="10"/>
      <c r="BU4448" s="66"/>
    </row>
    <row r="4449" spans="22:73" s="6" customFormat="1" x14ac:dyDescent="0.3">
      <c r="V4449" s="21"/>
      <c r="W4449" s="22"/>
      <c r="X4449" s="22"/>
      <c r="Y4449" s="22"/>
      <c r="Z4449" s="22"/>
      <c r="AA4449" s="22"/>
      <c r="AB4449" s="10"/>
      <c r="AC4449" s="10"/>
      <c r="AD4449" s="10"/>
      <c r="AE4449" s="10"/>
      <c r="AF4449" s="10"/>
      <c r="AG4449" s="10"/>
      <c r="AH4449" s="10"/>
      <c r="AI4449" s="10"/>
      <c r="AJ4449" s="10"/>
      <c r="AK4449" s="10"/>
      <c r="AL4449" s="10"/>
      <c r="AM4449" s="10"/>
      <c r="AN4449" s="10"/>
      <c r="AO4449" s="10"/>
      <c r="AP4449" s="10"/>
      <c r="AQ4449" s="10"/>
      <c r="AR4449" s="10"/>
      <c r="AS4449" s="10"/>
      <c r="AT4449" s="10"/>
      <c r="AU4449" s="10"/>
      <c r="AV4449" s="10"/>
      <c r="AW4449" s="10"/>
      <c r="AX4449" s="10"/>
      <c r="AY4449" s="10"/>
      <c r="AZ4449" s="10"/>
      <c r="BC4449" s="10"/>
      <c r="BD4449" s="10"/>
      <c r="BE4449" s="10"/>
      <c r="BF4449" s="10"/>
      <c r="BG4449" s="10"/>
      <c r="BH4449" s="10"/>
      <c r="BI4449" s="10"/>
      <c r="BL4449" s="10"/>
      <c r="BM4449" s="10"/>
      <c r="BN4449" s="10"/>
      <c r="BO4449" s="10"/>
      <c r="BP4449" s="10"/>
      <c r="BQ4449" s="10"/>
      <c r="BR4449" s="10"/>
      <c r="BU4449" s="66"/>
    </row>
    <row r="4450" spans="22:73" s="6" customFormat="1" x14ac:dyDescent="0.3">
      <c r="V4450" s="21"/>
      <c r="W4450" s="22"/>
      <c r="X4450" s="22"/>
      <c r="Y4450" s="22"/>
      <c r="Z4450" s="22"/>
      <c r="AA4450" s="22"/>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10"/>
      <c r="AY4450" s="10"/>
      <c r="AZ4450" s="10"/>
      <c r="BC4450" s="10"/>
      <c r="BD4450" s="10"/>
      <c r="BE4450" s="10"/>
      <c r="BF4450" s="10"/>
      <c r="BG4450" s="10"/>
      <c r="BH4450" s="10"/>
      <c r="BI4450" s="10"/>
      <c r="BL4450" s="10"/>
      <c r="BM4450" s="10"/>
      <c r="BN4450" s="10"/>
      <c r="BO4450" s="10"/>
      <c r="BP4450" s="10"/>
      <c r="BQ4450" s="10"/>
      <c r="BR4450" s="10"/>
      <c r="BU4450" s="66"/>
    </row>
    <row r="4451" spans="22:73" s="6" customFormat="1" x14ac:dyDescent="0.3">
      <c r="V4451" s="21"/>
      <c r="W4451" s="22"/>
      <c r="X4451" s="22"/>
      <c r="Y4451" s="22"/>
      <c r="Z4451" s="22"/>
      <c r="AA4451" s="22"/>
      <c r="AB4451" s="10"/>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10"/>
      <c r="AY4451" s="10"/>
      <c r="AZ4451" s="10"/>
      <c r="BC4451" s="10"/>
      <c r="BD4451" s="10"/>
      <c r="BE4451" s="10"/>
      <c r="BF4451" s="10"/>
      <c r="BG4451" s="10"/>
      <c r="BH4451" s="10"/>
      <c r="BI4451" s="10"/>
      <c r="BL4451" s="10"/>
      <c r="BM4451" s="10"/>
      <c r="BN4451" s="10"/>
      <c r="BO4451" s="10"/>
      <c r="BP4451" s="10"/>
      <c r="BQ4451" s="10"/>
      <c r="BR4451" s="10"/>
      <c r="BU4451" s="66"/>
    </row>
    <row r="4452" spans="22:73" s="6" customFormat="1" x14ac:dyDescent="0.3">
      <c r="V4452" s="21"/>
      <c r="W4452" s="22"/>
      <c r="X4452" s="22"/>
      <c r="Y4452" s="22"/>
      <c r="Z4452" s="22"/>
      <c r="AA4452" s="22"/>
      <c r="AB4452" s="10"/>
      <c r="AC4452" s="10"/>
      <c r="AD4452" s="10"/>
      <c r="AE4452" s="10"/>
      <c r="AF4452" s="10"/>
      <c r="AG4452" s="10"/>
      <c r="AH4452" s="10"/>
      <c r="AI4452" s="10"/>
      <c r="AJ4452" s="10"/>
      <c r="AK4452" s="10"/>
      <c r="AL4452" s="10"/>
      <c r="AM4452" s="10"/>
      <c r="AN4452" s="10"/>
      <c r="AO4452" s="10"/>
      <c r="AP4452" s="10"/>
      <c r="AQ4452" s="10"/>
      <c r="AR4452" s="10"/>
      <c r="AS4452" s="10"/>
      <c r="AT4452" s="10"/>
      <c r="AU4452" s="10"/>
      <c r="AV4452" s="10"/>
      <c r="AW4452" s="10"/>
      <c r="AX4452" s="10"/>
      <c r="AY4452" s="10"/>
      <c r="AZ4452" s="10"/>
      <c r="BC4452" s="10"/>
      <c r="BD4452" s="10"/>
      <c r="BE4452" s="10"/>
      <c r="BF4452" s="10"/>
      <c r="BG4452" s="10"/>
      <c r="BH4452" s="10"/>
      <c r="BI4452" s="10"/>
      <c r="BL4452" s="10"/>
      <c r="BM4452" s="10"/>
      <c r="BN4452" s="10"/>
      <c r="BO4452" s="10"/>
      <c r="BP4452" s="10"/>
      <c r="BQ4452" s="10"/>
      <c r="BR4452" s="10"/>
      <c r="BU4452" s="66"/>
    </row>
    <row r="4453" spans="22:73" s="6" customFormat="1" x14ac:dyDescent="0.3">
      <c r="V4453" s="21"/>
      <c r="W4453" s="22"/>
      <c r="X4453" s="22"/>
      <c r="Y4453" s="22"/>
      <c r="Z4453" s="22"/>
      <c r="AA4453" s="22"/>
      <c r="AB4453" s="10"/>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10"/>
      <c r="AY4453" s="10"/>
      <c r="AZ4453" s="10"/>
      <c r="BC4453" s="10"/>
      <c r="BD4453" s="10"/>
      <c r="BE4453" s="10"/>
      <c r="BF4453" s="10"/>
      <c r="BG4453" s="10"/>
      <c r="BH4453" s="10"/>
      <c r="BI4453" s="10"/>
      <c r="BL4453" s="10"/>
      <c r="BM4453" s="10"/>
      <c r="BN4453" s="10"/>
      <c r="BO4453" s="10"/>
      <c r="BP4453" s="10"/>
      <c r="BQ4453" s="10"/>
      <c r="BR4453" s="10"/>
      <c r="BU4453" s="66"/>
    </row>
    <row r="4454" spans="22:73" s="6" customFormat="1" x14ac:dyDescent="0.3">
      <c r="V4454" s="21"/>
      <c r="W4454" s="22"/>
      <c r="X4454" s="22"/>
      <c r="Y4454" s="22"/>
      <c r="Z4454" s="22"/>
      <c r="AA4454" s="22"/>
      <c r="AB4454" s="10"/>
      <c r="AC4454" s="10"/>
      <c r="AD4454" s="10"/>
      <c r="AE4454" s="10"/>
      <c r="AF4454" s="10"/>
      <c r="AG4454" s="10"/>
      <c r="AH4454" s="10"/>
      <c r="AI4454" s="10"/>
      <c r="AJ4454" s="10"/>
      <c r="AK4454" s="10"/>
      <c r="AL4454" s="10"/>
      <c r="AM4454" s="10"/>
      <c r="AN4454" s="10"/>
      <c r="AO4454" s="10"/>
      <c r="AP4454" s="10"/>
      <c r="AQ4454" s="10"/>
      <c r="AR4454" s="10"/>
      <c r="AS4454" s="10"/>
      <c r="AT4454" s="10"/>
      <c r="AU4454" s="10"/>
      <c r="AV4454" s="10"/>
      <c r="AW4454" s="10"/>
      <c r="AX4454" s="10"/>
      <c r="AY4454" s="10"/>
      <c r="AZ4454" s="10"/>
      <c r="BC4454" s="10"/>
      <c r="BD4454" s="10"/>
      <c r="BE4454" s="10"/>
      <c r="BF4454" s="10"/>
      <c r="BG4454" s="10"/>
      <c r="BH4454" s="10"/>
      <c r="BI4454" s="10"/>
      <c r="BL4454" s="10"/>
      <c r="BM4454" s="10"/>
      <c r="BN4454" s="10"/>
      <c r="BO4454" s="10"/>
      <c r="BP4454" s="10"/>
      <c r="BQ4454" s="10"/>
      <c r="BR4454" s="10"/>
      <c r="BU4454" s="66"/>
    </row>
    <row r="4455" spans="22:73" s="6" customFormat="1" x14ac:dyDescent="0.3">
      <c r="V4455" s="21"/>
      <c r="W4455" s="22"/>
      <c r="X4455" s="22"/>
      <c r="Y4455" s="22"/>
      <c r="Z4455" s="22"/>
      <c r="AA4455" s="22"/>
      <c r="AB4455" s="10"/>
      <c r="AC4455" s="10"/>
      <c r="AD4455" s="10"/>
      <c r="AE4455" s="10"/>
      <c r="AF4455" s="10"/>
      <c r="AG4455" s="10"/>
      <c r="AH4455" s="10"/>
      <c r="AI4455" s="10"/>
      <c r="AJ4455" s="10"/>
      <c r="AK4455" s="10"/>
      <c r="AL4455" s="10"/>
      <c r="AM4455" s="10"/>
      <c r="AN4455" s="10"/>
      <c r="AO4455" s="10"/>
      <c r="AP4455" s="10"/>
      <c r="AQ4455" s="10"/>
      <c r="AR4455" s="10"/>
      <c r="AS4455" s="10"/>
      <c r="AT4455" s="10"/>
      <c r="AU4455" s="10"/>
      <c r="AV4455" s="10"/>
      <c r="AW4455" s="10"/>
      <c r="AX4455" s="10"/>
      <c r="AY4455" s="10"/>
      <c r="AZ4455" s="10"/>
      <c r="BC4455" s="10"/>
      <c r="BD4455" s="10"/>
      <c r="BE4455" s="10"/>
      <c r="BF4455" s="10"/>
      <c r="BG4455" s="10"/>
      <c r="BH4455" s="10"/>
      <c r="BI4455" s="10"/>
      <c r="BL4455" s="10"/>
      <c r="BM4455" s="10"/>
      <c r="BN4455" s="10"/>
      <c r="BO4455" s="10"/>
      <c r="BP4455" s="10"/>
      <c r="BQ4455" s="10"/>
      <c r="BR4455" s="10"/>
      <c r="BU4455" s="66"/>
    </row>
    <row r="4456" spans="22:73" s="6" customFormat="1" x14ac:dyDescent="0.3">
      <c r="V4456" s="21"/>
      <c r="W4456" s="22"/>
      <c r="X4456" s="22"/>
      <c r="Y4456" s="22"/>
      <c r="Z4456" s="22"/>
      <c r="AA4456" s="22"/>
      <c r="AB4456" s="10"/>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AY4456" s="10"/>
      <c r="AZ4456" s="10"/>
      <c r="BC4456" s="10"/>
      <c r="BD4456" s="10"/>
      <c r="BE4456" s="10"/>
      <c r="BF4456" s="10"/>
      <c r="BG4456" s="10"/>
      <c r="BH4456" s="10"/>
      <c r="BI4456" s="10"/>
      <c r="BL4456" s="10"/>
      <c r="BM4456" s="10"/>
      <c r="BN4456" s="10"/>
      <c r="BO4456" s="10"/>
      <c r="BP4456" s="10"/>
      <c r="BQ4456" s="10"/>
      <c r="BR4456" s="10"/>
      <c r="BU4456" s="66"/>
    </row>
    <row r="4457" spans="22:73" s="6" customFormat="1" x14ac:dyDescent="0.3">
      <c r="V4457" s="21"/>
      <c r="W4457" s="22"/>
      <c r="X4457" s="22"/>
      <c r="Y4457" s="22"/>
      <c r="Z4457" s="22"/>
      <c r="AA4457" s="22"/>
      <c r="AB4457" s="10"/>
      <c r="AC4457" s="10"/>
      <c r="AD4457" s="10"/>
      <c r="AE4457" s="10"/>
      <c r="AF4457" s="10"/>
      <c r="AG4457" s="10"/>
      <c r="AH4457" s="10"/>
      <c r="AI4457" s="10"/>
      <c r="AJ4457" s="10"/>
      <c r="AK4457" s="10"/>
      <c r="AL4457" s="10"/>
      <c r="AM4457" s="10"/>
      <c r="AN4457" s="10"/>
      <c r="AO4457" s="10"/>
      <c r="AP4457" s="10"/>
      <c r="AQ4457" s="10"/>
      <c r="AR4457" s="10"/>
      <c r="AS4457" s="10"/>
      <c r="AT4457" s="10"/>
      <c r="AU4457" s="10"/>
      <c r="AV4457" s="10"/>
      <c r="AW4457" s="10"/>
      <c r="AX4457" s="10"/>
      <c r="AY4457" s="10"/>
      <c r="AZ4457" s="10"/>
      <c r="BC4457" s="10"/>
      <c r="BD4457" s="10"/>
      <c r="BE4457" s="10"/>
      <c r="BF4457" s="10"/>
      <c r="BG4457" s="10"/>
      <c r="BH4457" s="10"/>
      <c r="BI4457" s="10"/>
      <c r="BL4457" s="10"/>
      <c r="BM4457" s="10"/>
      <c r="BN4457" s="10"/>
      <c r="BO4457" s="10"/>
      <c r="BP4457" s="10"/>
      <c r="BQ4457" s="10"/>
      <c r="BR4457" s="10"/>
      <c r="BU4457" s="66"/>
    </row>
    <row r="4458" spans="22:73" s="6" customFormat="1" x14ac:dyDescent="0.3">
      <c r="V4458" s="21"/>
      <c r="W4458" s="22"/>
      <c r="X4458" s="22"/>
      <c r="Y4458" s="22"/>
      <c r="Z4458" s="22"/>
      <c r="AA4458" s="22"/>
      <c r="AB4458" s="10"/>
      <c r="AC4458" s="10"/>
      <c r="AD4458" s="10"/>
      <c r="AE4458" s="10"/>
      <c r="AF4458" s="10"/>
      <c r="AG4458" s="10"/>
      <c r="AH4458" s="10"/>
      <c r="AI4458" s="10"/>
      <c r="AJ4458" s="10"/>
      <c r="AK4458" s="10"/>
      <c r="AL4458" s="10"/>
      <c r="AM4458" s="10"/>
      <c r="AN4458" s="10"/>
      <c r="AO4458" s="10"/>
      <c r="AP4458" s="10"/>
      <c r="AQ4458" s="10"/>
      <c r="AR4458" s="10"/>
      <c r="AS4458" s="10"/>
      <c r="AT4458" s="10"/>
      <c r="AU4458" s="10"/>
      <c r="AV4458" s="10"/>
      <c r="AW4458" s="10"/>
      <c r="AX4458" s="10"/>
      <c r="AY4458" s="10"/>
      <c r="AZ4458" s="10"/>
      <c r="BC4458" s="10"/>
      <c r="BD4458" s="10"/>
      <c r="BE4458" s="10"/>
      <c r="BF4458" s="10"/>
      <c r="BG4458" s="10"/>
      <c r="BH4458" s="10"/>
      <c r="BI4458" s="10"/>
      <c r="BL4458" s="10"/>
      <c r="BM4458" s="10"/>
      <c r="BN4458" s="10"/>
      <c r="BO4458" s="10"/>
      <c r="BP4458" s="10"/>
      <c r="BQ4458" s="10"/>
      <c r="BR4458" s="10"/>
      <c r="BU4458" s="66"/>
    </row>
    <row r="4459" spans="22:73" s="6" customFormat="1" x14ac:dyDescent="0.3">
      <c r="V4459" s="21"/>
      <c r="W4459" s="22"/>
      <c r="X4459" s="22"/>
      <c r="Y4459" s="22"/>
      <c r="Z4459" s="22"/>
      <c r="AA4459" s="22"/>
      <c r="AB4459" s="10"/>
      <c r="AC4459" s="10"/>
      <c r="AD4459" s="10"/>
      <c r="AE4459" s="10"/>
      <c r="AF4459" s="10"/>
      <c r="AG4459" s="10"/>
      <c r="AH4459" s="10"/>
      <c r="AI4459" s="10"/>
      <c r="AJ4459" s="10"/>
      <c r="AK4459" s="10"/>
      <c r="AL4459" s="10"/>
      <c r="AM4459" s="10"/>
      <c r="AN4459" s="10"/>
      <c r="AO4459" s="10"/>
      <c r="AP4459" s="10"/>
      <c r="AQ4459" s="10"/>
      <c r="AR4459" s="10"/>
      <c r="AS4459" s="10"/>
      <c r="AT4459" s="10"/>
      <c r="AU4459" s="10"/>
      <c r="AV4459" s="10"/>
      <c r="AW4459" s="10"/>
      <c r="AX4459" s="10"/>
      <c r="AY4459" s="10"/>
      <c r="AZ4459" s="10"/>
      <c r="BC4459" s="10"/>
      <c r="BD4459" s="10"/>
      <c r="BE4459" s="10"/>
      <c r="BF4459" s="10"/>
      <c r="BG4459" s="10"/>
      <c r="BH4459" s="10"/>
      <c r="BI4459" s="10"/>
      <c r="BL4459" s="10"/>
      <c r="BM4459" s="10"/>
      <c r="BN4459" s="10"/>
      <c r="BO4459" s="10"/>
      <c r="BP4459" s="10"/>
      <c r="BQ4459" s="10"/>
      <c r="BR4459" s="10"/>
      <c r="BU4459" s="66"/>
    </row>
    <row r="4460" spans="22:73" s="6" customFormat="1" x14ac:dyDescent="0.3">
      <c r="V4460" s="21"/>
      <c r="W4460" s="22"/>
      <c r="X4460" s="22"/>
      <c r="Y4460" s="22"/>
      <c r="Z4460" s="22"/>
      <c r="AA4460" s="22"/>
      <c r="AB4460" s="10"/>
      <c r="AC4460" s="10"/>
      <c r="AD4460" s="10"/>
      <c r="AE4460" s="10"/>
      <c r="AF4460" s="10"/>
      <c r="AG4460" s="10"/>
      <c r="AH4460" s="10"/>
      <c r="AI4460" s="10"/>
      <c r="AJ4460" s="10"/>
      <c r="AK4460" s="10"/>
      <c r="AL4460" s="10"/>
      <c r="AM4460" s="10"/>
      <c r="AN4460" s="10"/>
      <c r="AO4460" s="10"/>
      <c r="AP4460" s="10"/>
      <c r="AQ4460" s="10"/>
      <c r="AR4460" s="10"/>
      <c r="AS4460" s="10"/>
      <c r="AT4460" s="10"/>
      <c r="AU4460" s="10"/>
      <c r="AV4460" s="10"/>
      <c r="AW4460" s="10"/>
      <c r="AX4460" s="10"/>
      <c r="AY4460" s="10"/>
      <c r="AZ4460" s="10"/>
      <c r="BC4460" s="10"/>
      <c r="BD4460" s="10"/>
      <c r="BE4460" s="10"/>
      <c r="BF4460" s="10"/>
      <c r="BG4460" s="10"/>
      <c r="BH4460" s="10"/>
      <c r="BI4460" s="10"/>
      <c r="BL4460" s="10"/>
      <c r="BM4460" s="10"/>
      <c r="BN4460" s="10"/>
      <c r="BO4460" s="10"/>
      <c r="BP4460" s="10"/>
      <c r="BQ4460" s="10"/>
      <c r="BR4460" s="10"/>
      <c r="BU4460" s="66"/>
    </row>
    <row r="4461" spans="22:73" s="6" customFormat="1" x14ac:dyDescent="0.3">
      <c r="V4461" s="21"/>
      <c r="W4461" s="22"/>
      <c r="X4461" s="22"/>
      <c r="Y4461" s="22"/>
      <c r="Z4461" s="22"/>
      <c r="AA4461" s="22"/>
      <c r="AB4461" s="10"/>
      <c r="AC4461" s="10"/>
      <c r="AD4461" s="10"/>
      <c r="AE4461" s="10"/>
      <c r="AF4461" s="10"/>
      <c r="AG4461" s="10"/>
      <c r="AH4461" s="10"/>
      <c r="AI4461" s="10"/>
      <c r="AJ4461" s="10"/>
      <c r="AK4461" s="10"/>
      <c r="AL4461" s="10"/>
      <c r="AM4461" s="10"/>
      <c r="AN4461" s="10"/>
      <c r="AO4461" s="10"/>
      <c r="AP4461" s="10"/>
      <c r="AQ4461" s="10"/>
      <c r="AR4461" s="10"/>
      <c r="AS4461" s="10"/>
      <c r="AT4461" s="10"/>
      <c r="AU4461" s="10"/>
      <c r="AV4461" s="10"/>
      <c r="AW4461" s="10"/>
      <c r="AX4461" s="10"/>
      <c r="AY4461" s="10"/>
      <c r="AZ4461" s="10"/>
      <c r="BC4461" s="10"/>
      <c r="BD4461" s="10"/>
      <c r="BE4461" s="10"/>
      <c r="BF4461" s="10"/>
      <c r="BG4461" s="10"/>
      <c r="BH4461" s="10"/>
      <c r="BI4461" s="10"/>
      <c r="BL4461" s="10"/>
      <c r="BM4461" s="10"/>
      <c r="BN4461" s="10"/>
      <c r="BO4461" s="10"/>
      <c r="BP4461" s="10"/>
      <c r="BQ4461" s="10"/>
      <c r="BR4461" s="10"/>
      <c r="BU4461" s="66"/>
    </row>
    <row r="4462" spans="22:73" s="6" customFormat="1" x14ac:dyDescent="0.3">
      <c r="V4462" s="21"/>
      <c r="W4462" s="22"/>
      <c r="X4462" s="22"/>
      <c r="Y4462" s="22"/>
      <c r="Z4462" s="22"/>
      <c r="AA4462" s="22"/>
      <c r="AB4462" s="10"/>
      <c r="AC4462" s="10"/>
      <c r="AD4462" s="10"/>
      <c r="AE4462" s="10"/>
      <c r="AF4462" s="10"/>
      <c r="AG4462" s="10"/>
      <c r="AH4462" s="10"/>
      <c r="AI4462" s="10"/>
      <c r="AJ4462" s="10"/>
      <c r="AK4462" s="10"/>
      <c r="AL4462" s="10"/>
      <c r="AM4462" s="10"/>
      <c r="AN4462" s="10"/>
      <c r="AO4462" s="10"/>
      <c r="AP4462" s="10"/>
      <c r="AQ4462" s="10"/>
      <c r="AR4462" s="10"/>
      <c r="AS4462" s="10"/>
      <c r="AT4462" s="10"/>
      <c r="AU4462" s="10"/>
      <c r="AV4462" s="10"/>
      <c r="AW4462" s="10"/>
      <c r="AX4462" s="10"/>
      <c r="AY4462" s="10"/>
      <c r="AZ4462" s="10"/>
      <c r="BC4462" s="10"/>
      <c r="BD4462" s="10"/>
      <c r="BE4462" s="10"/>
      <c r="BF4462" s="10"/>
      <c r="BG4462" s="10"/>
      <c r="BH4462" s="10"/>
      <c r="BI4462" s="10"/>
      <c r="BL4462" s="10"/>
      <c r="BM4462" s="10"/>
      <c r="BN4462" s="10"/>
      <c r="BO4462" s="10"/>
      <c r="BP4462" s="10"/>
      <c r="BQ4462" s="10"/>
      <c r="BR4462" s="10"/>
      <c r="BU4462" s="66"/>
    </row>
    <row r="4463" spans="22:73" s="6" customFormat="1" x14ac:dyDescent="0.3">
      <c r="V4463" s="21"/>
      <c r="W4463" s="22"/>
      <c r="X4463" s="22"/>
      <c r="Y4463" s="22"/>
      <c r="Z4463" s="22"/>
      <c r="AA4463" s="22"/>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AY4463" s="10"/>
      <c r="AZ4463" s="10"/>
      <c r="BC4463" s="10"/>
      <c r="BD4463" s="10"/>
      <c r="BE4463" s="10"/>
      <c r="BF4463" s="10"/>
      <c r="BG4463" s="10"/>
      <c r="BH4463" s="10"/>
      <c r="BI4463" s="10"/>
      <c r="BL4463" s="10"/>
      <c r="BM4463" s="10"/>
      <c r="BN4463" s="10"/>
      <c r="BO4463" s="10"/>
      <c r="BP4463" s="10"/>
      <c r="BQ4463" s="10"/>
      <c r="BR4463" s="10"/>
      <c r="BU4463" s="66"/>
    </row>
    <row r="4464" spans="22:73" s="6" customFormat="1" x14ac:dyDescent="0.3">
      <c r="V4464" s="21"/>
      <c r="W4464" s="22"/>
      <c r="X4464" s="22"/>
      <c r="Y4464" s="22"/>
      <c r="Z4464" s="22"/>
      <c r="AA4464" s="22"/>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AY4464" s="10"/>
      <c r="AZ4464" s="10"/>
      <c r="BC4464" s="10"/>
      <c r="BD4464" s="10"/>
      <c r="BE4464" s="10"/>
      <c r="BF4464" s="10"/>
      <c r="BG4464" s="10"/>
      <c r="BH4464" s="10"/>
      <c r="BI4464" s="10"/>
      <c r="BL4464" s="10"/>
      <c r="BM4464" s="10"/>
      <c r="BN4464" s="10"/>
      <c r="BO4464" s="10"/>
      <c r="BP4464" s="10"/>
      <c r="BQ4464" s="10"/>
      <c r="BR4464" s="10"/>
      <c r="BU4464" s="66"/>
    </row>
    <row r="4465" spans="22:73" s="6" customFormat="1" x14ac:dyDescent="0.3">
      <c r="V4465" s="21"/>
      <c r="W4465" s="22"/>
      <c r="X4465" s="22"/>
      <c r="Y4465" s="22"/>
      <c r="Z4465" s="22"/>
      <c r="AA4465" s="22"/>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c r="AY4465" s="10"/>
      <c r="AZ4465" s="10"/>
      <c r="BC4465" s="10"/>
      <c r="BD4465" s="10"/>
      <c r="BE4465" s="10"/>
      <c r="BF4465" s="10"/>
      <c r="BG4465" s="10"/>
      <c r="BH4465" s="10"/>
      <c r="BI4465" s="10"/>
      <c r="BL4465" s="10"/>
      <c r="BM4465" s="10"/>
      <c r="BN4465" s="10"/>
      <c r="BO4465" s="10"/>
      <c r="BP4465" s="10"/>
      <c r="BQ4465" s="10"/>
      <c r="BR4465" s="10"/>
      <c r="BU4465" s="66"/>
    </row>
    <row r="4466" spans="22:73" s="6" customFormat="1" x14ac:dyDescent="0.3">
      <c r="V4466" s="21"/>
      <c r="W4466" s="22"/>
      <c r="X4466" s="22"/>
      <c r="Y4466" s="22"/>
      <c r="Z4466" s="22"/>
      <c r="AA4466" s="22"/>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10"/>
      <c r="AY4466" s="10"/>
      <c r="AZ4466" s="10"/>
      <c r="BC4466" s="10"/>
      <c r="BD4466" s="10"/>
      <c r="BE4466" s="10"/>
      <c r="BF4466" s="10"/>
      <c r="BG4466" s="10"/>
      <c r="BH4466" s="10"/>
      <c r="BI4466" s="10"/>
      <c r="BL4466" s="10"/>
      <c r="BM4466" s="10"/>
      <c r="BN4466" s="10"/>
      <c r="BO4466" s="10"/>
      <c r="BP4466" s="10"/>
      <c r="BQ4466" s="10"/>
      <c r="BR4466" s="10"/>
      <c r="BU4466" s="66"/>
    </row>
    <row r="4467" spans="22:73" s="6" customFormat="1" x14ac:dyDescent="0.3">
      <c r="V4467" s="21"/>
      <c r="W4467" s="22"/>
      <c r="X4467" s="22"/>
      <c r="Y4467" s="22"/>
      <c r="Z4467" s="22"/>
      <c r="AA4467" s="22"/>
      <c r="AB4467" s="10"/>
      <c r="AC4467" s="10"/>
      <c r="AD4467" s="10"/>
      <c r="AE4467" s="10"/>
      <c r="AF4467" s="10"/>
      <c r="AG4467" s="10"/>
      <c r="AH4467" s="10"/>
      <c r="AI4467" s="10"/>
      <c r="AJ4467" s="10"/>
      <c r="AK4467" s="10"/>
      <c r="AL4467" s="10"/>
      <c r="AM4467" s="10"/>
      <c r="AN4467" s="10"/>
      <c r="AO4467" s="10"/>
      <c r="AP4467" s="10"/>
      <c r="AQ4467" s="10"/>
      <c r="AR4467" s="10"/>
      <c r="AS4467" s="10"/>
      <c r="AT4467" s="10"/>
      <c r="AU4467" s="10"/>
      <c r="AV4467" s="10"/>
      <c r="AW4467" s="10"/>
      <c r="AX4467" s="10"/>
      <c r="AY4467" s="10"/>
      <c r="AZ4467" s="10"/>
      <c r="BC4467" s="10"/>
      <c r="BD4467" s="10"/>
      <c r="BE4467" s="10"/>
      <c r="BF4467" s="10"/>
      <c r="BG4467" s="10"/>
      <c r="BH4467" s="10"/>
      <c r="BI4467" s="10"/>
      <c r="BL4467" s="10"/>
      <c r="BM4467" s="10"/>
      <c r="BN4467" s="10"/>
      <c r="BO4467" s="10"/>
      <c r="BP4467" s="10"/>
      <c r="BQ4467" s="10"/>
      <c r="BR4467" s="10"/>
      <c r="BU4467" s="66"/>
    </row>
    <row r="4468" spans="22:73" s="6" customFormat="1" x14ac:dyDescent="0.3">
      <c r="V4468" s="21"/>
      <c r="W4468" s="22"/>
      <c r="X4468" s="22"/>
      <c r="Y4468" s="22"/>
      <c r="Z4468" s="22"/>
      <c r="AA4468" s="22"/>
      <c r="AB4468" s="10"/>
      <c r="AC4468" s="10"/>
      <c r="AD4468" s="10"/>
      <c r="AE4468" s="10"/>
      <c r="AF4468" s="10"/>
      <c r="AG4468" s="10"/>
      <c r="AH4468" s="10"/>
      <c r="AI4468" s="10"/>
      <c r="AJ4468" s="10"/>
      <c r="AK4468" s="10"/>
      <c r="AL4468" s="10"/>
      <c r="AM4468" s="10"/>
      <c r="AN4468" s="10"/>
      <c r="AO4468" s="10"/>
      <c r="AP4468" s="10"/>
      <c r="AQ4468" s="10"/>
      <c r="AR4468" s="10"/>
      <c r="AS4468" s="10"/>
      <c r="AT4468" s="10"/>
      <c r="AU4468" s="10"/>
      <c r="AV4468" s="10"/>
      <c r="AW4468" s="10"/>
      <c r="AX4468" s="10"/>
      <c r="AY4468" s="10"/>
      <c r="AZ4468" s="10"/>
      <c r="BC4468" s="10"/>
      <c r="BD4468" s="10"/>
      <c r="BE4468" s="10"/>
      <c r="BF4468" s="10"/>
      <c r="BG4468" s="10"/>
      <c r="BH4468" s="10"/>
      <c r="BI4468" s="10"/>
      <c r="BL4468" s="10"/>
      <c r="BM4468" s="10"/>
      <c r="BN4468" s="10"/>
      <c r="BO4468" s="10"/>
      <c r="BP4468" s="10"/>
      <c r="BQ4468" s="10"/>
      <c r="BR4468" s="10"/>
      <c r="BU4468" s="66"/>
    </row>
    <row r="4469" spans="22:73" s="6" customFormat="1" x14ac:dyDescent="0.3">
      <c r="V4469" s="21"/>
      <c r="W4469" s="22"/>
      <c r="X4469" s="22"/>
      <c r="Y4469" s="22"/>
      <c r="Z4469" s="22"/>
      <c r="AA4469" s="22"/>
      <c r="AB4469" s="10"/>
      <c r="AC4469" s="10"/>
      <c r="AD4469" s="10"/>
      <c r="AE4469" s="10"/>
      <c r="AF4469" s="10"/>
      <c r="AG4469" s="10"/>
      <c r="AH4469" s="10"/>
      <c r="AI4469" s="10"/>
      <c r="AJ4469" s="10"/>
      <c r="AK4469" s="10"/>
      <c r="AL4469" s="10"/>
      <c r="AM4469" s="10"/>
      <c r="AN4469" s="10"/>
      <c r="AO4469" s="10"/>
      <c r="AP4469" s="10"/>
      <c r="AQ4469" s="10"/>
      <c r="AR4469" s="10"/>
      <c r="AS4469" s="10"/>
      <c r="AT4469" s="10"/>
      <c r="AU4469" s="10"/>
      <c r="AV4469" s="10"/>
      <c r="AW4469" s="10"/>
      <c r="AX4469" s="10"/>
      <c r="AY4469" s="10"/>
      <c r="AZ4469" s="10"/>
      <c r="BC4469" s="10"/>
      <c r="BD4469" s="10"/>
      <c r="BE4469" s="10"/>
      <c r="BF4469" s="10"/>
      <c r="BG4469" s="10"/>
      <c r="BH4469" s="10"/>
      <c r="BI4469" s="10"/>
      <c r="BL4469" s="10"/>
      <c r="BM4469" s="10"/>
      <c r="BN4469" s="10"/>
      <c r="BO4469" s="10"/>
      <c r="BP4469" s="10"/>
      <c r="BQ4469" s="10"/>
      <c r="BR4469" s="10"/>
      <c r="BU4469" s="66"/>
    </row>
    <row r="4470" spans="22:73" s="6" customFormat="1" x14ac:dyDescent="0.3">
      <c r="V4470" s="21"/>
      <c r="W4470" s="22"/>
      <c r="X4470" s="22"/>
      <c r="Y4470" s="22"/>
      <c r="Z4470" s="22"/>
      <c r="AA4470" s="22"/>
      <c r="AB4470" s="10"/>
      <c r="AC4470" s="10"/>
      <c r="AD4470" s="10"/>
      <c r="AE4470" s="10"/>
      <c r="AF4470" s="10"/>
      <c r="AG4470" s="10"/>
      <c r="AH4470" s="10"/>
      <c r="AI4470" s="10"/>
      <c r="AJ4470" s="10"/>
      <c r="AK4470" s="10"/>
      <c r="AL4470" s="10"/>
      <c r="AM4470" s="10"/>
      <c r="AN4470" s="10"/>
      <c r="AO4470" s="10"/>
      <c r="AP4470" s="10"/>
      <c r="AQ4470" s="10"/>
      <c r="AR4470" s="10"/>
      <c r="AS4470" s="10"/>
      <c r="AT4470" s="10"/>
      <c r="AU4470" s="10"/>
      <c r="AV4470" s="10"/>
      <c r="AW4470" s="10"/>
      <c r="AX4470" s="10"/>
      <c r="AY4470" s="10"/>
      <c r="AZ4470" s="10"/>
      <c r="BC4470" s="10"/>
      <c r="BD4470" s="10"/>
      <c r="BE4470" s="10"/>
      <c r="BF4470" s="10"/>
      <c r="BG4470" s="10"/>
      <c r="BH4470" s="10"/>
      <c r="BI4470" s="10"/>
      <c r="BL4470" s="10"/>
      <c r="BM4470" s="10"/>
      <c r="BN4470" s="10"/>
      <c r="BO4470" s="10"/>
      <c r="BP4470" s="10"/>
      <c r="BQ4470" s="10"/>
      <c r="BR4470" s="10"/>
      <c r="BU4470" s="66"/>
    </row>
    <row r="4471" spans="22:73" s="6" customFormat="1" x14ac:dyDescent="0.3">
      <c r="V4471" s="21"/>
      <c r="W4471" s="22"/>
      <c r="X4471" s="22"/>
      <c r="Y4471" s="22"/>
      <c r="Z4471" s="22"/>
      <c r="AA4471" s="22"/>
      <c r="AB4471" s="10"/>
      <c r="AC4471" s="10"/>
      <c r="AD4471" s="10"/>
      <c r="AE4471" s="10"/>
      <c r="AF4471" s="10"/>
      <c r="AG4471" s="10"/>
      <c r="AH4471" s="10"/>
      <c r="AI4471" s="10"/>
      <c r="AJ4471" s="10"/>
      <c r="AK4471" s="10"/>
      <c r="AL4471" s="10"/>
      <c r="AM4471" s="10"/>
      <c r="AN4471" s="10"/>
      <c r="AO4471" s="10"/>
      <c r="AP4471" s="10"/>
      <c r="AQ4471" s="10"/>
      <c r="AR4471" s="10"/>
      <c r="AS4471" s="10"/>
      <c r="AT4471" s="10"/>
      <c r="AU4471" s="10"/>
      <c r="AV4471" s="10"/>
      <c r="AW4471" s="10"/>
      <c r="AX4471" s="10"/>
      <c r="AY4471" s="10"/>
      <c r="AZ4471" s="10"/>
      <c r="BC4471" s="10"/>
      <c r="BD4471" s="10"/>
      <c r="BE4471" s="10"/>
      <c r="BF4471" s="10"/>
      <c r="BG4471" s="10"/>
      <c r="BH4471" s="10"/>
      <c r="BI4471" s="10"/>
      <c r="BL4471" s="10"/>
      <c r="BM4471" s="10"/>
      <c r="BN4471" s="10"/>
      <c r="BO4471" s="10"/>
      <c r="BP4471" s="10"/>
      <c r="BQ4471" s="10"/>
      <c r="BR4471" s="10"/>
      <c r="BU4471" s="66"/>
    </row>
    <row r="4472" spans="22:73" s="6" customFormat="1" x14ac:dyDescent="0.3">
      <c r="V4472" s="21"/>
      <c r="W4472" s="22"/>
      <c r="X4472" s="22"/>
      <c r="Y4472" s="22"/>
      <c r="Z4472" s="22"/>
      <c r="AA4472" s="22"/>
      <c r="AB4472" s="10"/>
      <c r="AC4472" s="10"/>
      <c r="AD4472" s="10"/>
      <c r="AE4472" s="10"/>
      <c r="AF4472" s="10"/>
      <c r="AG4472" s="10"/>
      <c r="AH4472" s="10"/>
      <c r="AI4472" s="10"/>
      <c r="AJ4472" s="10"/>
      <c r="AK4472" s="10"/>
      <c r="AL4472" s="10"/>
      <c r="AM4472" s="10"/>
      <c r="AN4472" s="10"/>
      <c r="AO4472" s="10"/>
      <c r="AP4472" s="10"/>
      <c r="AQ4472" s="10"/>
      <c r="AR4472" s="10"/>
      <c r="AS4472" s="10"/>
      <c r="AT4472" s="10"/>
      <c r="AU4472" s="10"/>
      <c r="AV4472" s="10"/>
      <c r="AW4472" s="10"/>
      <c r="AX4472" s="10"/>
      <c r="AY4472" s="10"/>
      <c r="AZ4472" s="10"/>
      <c r="BC4472" s="10"/>
      <c r="BD4472" s="10"/>
      <c r="BE4472" s="10"/>
      <c r="BF4472" s="10"/>
      <c r="BG4472" s="10"/>
      <c r="BH4472" s="10"/>
      <c r="BI4472" s="10"/>
      <c r="BL4472" s="10"/>
      <c r="BM4472" s="10"/>
      <c r="BN4472" s="10"/>
      <c r="BO4472" s="10"/>
      <c r="BP4472" s="10"/>
      <c r="BQ4472" s="10"/>
      <c r="BR4472" s="10"/>
      <c r="BU4472" s="66"/>
    </row>
    <row r="4473" spans="22:73" s="6" customFormat="1" x14ac:dyDescent="0.3">
      <c r="V4473" s="21"/>
      <c r="W4473" s="22"/>
      <c r="X4473" s="22"/>
      <c r="Y4473" s="22"/>
      <c r="Z4473" s="22"/>
      <c r="AA4473" s="22"/>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AY4473" s="10"/>
      <c r="AZ4473" s="10"/>
      <c r="BC4473" s="10"/>
      <c r="BD4473" s="10"/>
      <c r="BE4473" s="10"/>
      <c r="BF4473" s="10"/>
      <c r="BG4473" s="10"/>
      <c r="BH4473" s="10"/>
      <c r="BI4473" s="10"/>
      <c r="BL4473" s="10"/>
      <c r="BM4473" s="10"/>
      <c r="BN4473" s="10"/>
      <c r="BO4473" s="10"/>
      <c r="BP4473" s="10"/>
      <c r="BQ4473" s="10"/>
      <c r="BR4473" s="10"/>
      <c r="BU4473" s="66"/>
    </row>
    <row r="4474" spans="22:73" s="6" customFormat="1" x14ac:dyDescent="0.3">
      <c r="V4474" s="21"/>
      <c r="W4474" s="22"/>
      <c r="X4474" s="22"/>
      <c r="Y4474" s="22"/>
      <c r="Z4474" s="22"/>
      <c r="AA4474" s="22"/>
      <c r="AB4474" s="10"/>
      <c r="AC4474" s="10"/>
      <c r="AD4474" s="10"/>
      <c r="AE4474" s="10"/>
      <c r="AF4474" s="10"/>
      <c r="AG4474" s="10"/>
      <c r="AH4474" s="10"/>
      <c r="AI4474" s="10"/>
      <c r="AJ4474" s="10"/>
      <c r="AK4474" s="10"/>
      <c r="AL4474" s="10"/>
      <c r="AM4474" s="10"/>
      <c r="AN4474" s="10"/>
      <c r="AO4474" s="10"/>
      <c r="AP4474" s="10"/>
      <c r="AQ4474" s="10"/>
      <c r="AR4474" s="10"/>
      <c r="AS4474" s="10"/>
      <c r="AT4474" s="10"/>
      <c r="AU4474" s="10"/>
      <c r="AV4474" s="10"/>
      <c r="AW4474" s="10"/>
      <c r="AX4474" s="10"/>
      <c r="AY4474" s="10"/>
      <c r="AZ4474" s="10"/>
      <c r="BC4474" s="10"/>
      <c r="BD4474" s="10"/>
      <c r="BE4474" s="10"/>
      <c r="BF4474" s="10"/>
      <c r="BG4474" s="10"/>
      <c r="BH4474" s="10"/>
      <c r="BI4474" s="10"/>
      <c r="BL4474" s="10"/>
      <c r="BM4474" s="10"/>
      <c r="BN4474" s="10"/>
      <c r="BO4474" s="10"/>
      <c r="BP4474" s="10"/>
      <c r="BQ4474" s="10"/>
      <c r="BR4474" s="10"/>
      <c r="BU4474" s="66"/>
    </row>
    <row r="4475" spans="22:73" s="6" customFormat="1" x14ac:dyDescent="0.3">
      <c r="V4475" s="21"/>
      <c r="W4475" s="22"/>
      <c r="X4475" s="22"/>
      <c r="Y4475" s="22"/>
      <c r="Z4475" s="22"/>
      <c r="AA4475" s="22"/>
      <c r="AB4475" s="10"/>
      <c r="AC4475" s="10"/>
      <c r="AD4475" s="10"/>
      <c r="AE4475" s="10"/>
      <c r="AF4475" s="10"/>
      <c r="AG4475" s="10"/>
      <c r="AH4475" s="10"/>
      <c r="AI4475" s="10"/>
      <c r="AJ4475" s="10"/>
      <c r="AK4475" s="10"/>
      <c r="AL4475" s="10"/>
      <c r="AM4475" s="10"/>
      <c r="AN4475" s="10"/>
      <c r="AO4475" s="10"/>
      <c r="AP4475" s="10"/>
      <c r="AQ4475" s="10"/>
      <c r="AR4475" s="10"/>
      <c r="AS4475" s="10"/>
      <c r="AT4475" s="10"/>
      <c r="AU4475" s="10"/>
      <c r="AV4475" s="10"/>
      <c r="AW4475" s="10"/>
      <c r="AX4475" s="10"/>
      <c r="AY4475" s="10"/>
      <c r="AZ4475" s="10"/>
      <c r="BC4475" s="10"/>
      <c r="BD4475" s="10"/>
      <c r="BE4475" s="10"/>
      <c r="BF4475" s="10"/>
      <c r="BG4475" s="10"/>
      <c r="BH4475" s="10"/>
      <c r="BI4475" s="10"/>
      <c r="BL4475" s="10"/>
      <c r="BM4475" s="10"/>
      <c r="BN4475" s="10"/>
      <c r="BO4475" s="10"/>
      <c r="BP4475" s="10"/>
      <c r="BQ4475" s="10"/>
      <c r="BR4475" s="10"/>
      <c r="BU4475" s="66"/>
    </row>
    <row r="4476" spans="22:73" s="6" customFormat="1" x14ac:dyDescent="0.3">
      <c r="V4476" s="21"/>
      <c r="W4476" s="22"/>
      <c r="X4476" s="22"/>
      <c r="Y4476" s="22"/>
      <c r="Z4476" s="22"/>
      <c r="AA4476" s="22"/>
      <c r="AB4476" s="10"/>
      <c r="AC4476" s="10"/>
      <c r="AD4476" s="10"/>
      <c r="AE4476" s="10"/>
      <c r="AF4476" s="10"/>
      <c r="AG4476" s="10"/>
      <c r="AH4476" s="10"/>
      <c r="AI4476" s="10"/>
      <c r="AJ4476" s="10"/>
      <c r="AK4476" s="10"/>
      <c r="AL4476" s="10"/>
      <c r="AM4476" s="10"/>
      <c r="AN4476" s="10"/>
      <c r="AO4476" s="10"/>
      <c r="AP4476" s="10"/>
      <c r="AQ4476" s="10"/>
      <c r="AR4476" s="10"/>
      <c r="AS4476" s="10"/>
      <c r="AT4476" s="10"/>
      <c r="AU4476" s="10"/>
      <c r="AV4476" s="10"/>
      <c r="AW4476" s="10"/>
      <c r="AX4476" s="10"/>
      <c r="AY4476" s="10"/>
      <c r="AZ4476" s="10"/>
      <c r="BC4476" s="10"/>
      <c r="BD4476" s="10"/>
      <c r="BE4476" s="10"/>
      <c r="BF4476" s="10"/>
      <c r="BG4476" s="10"/>
      <c r="BH4476" s="10"/>
      <c r="BI4476" s="10"/>
      <c r="BL4476" s="10"/>
      <c r="BM4476" s="10"/>
      <c r="BN4476" s="10"/>
      <c r="BO4476" s="10"/>
      <c r="BP4476" s="10"/>
      <c r="BQ4476" s="10"/>
      <c r="BR4476" s="10"/>
      <c r="BU4476" s="66"/>
    </row>
    <row r="4477" spans="22:73" s="6" customFormat="1" x14ac:dyDescent="0.3">
      <c r="V4477" s="21"/>
      <c r="W4477" s="22"/>
      <c r="X4477" s="22"/>
      <c r="Y4477" s="22"/>
      <c r="Z4477" s="22"/>
      <c r="AA4477" s="22"/>
      <c r="AB4477" s="10"/>
      <c r="AC4477" s="10"/>
      <c r="AD4477" s="10"/>
      <c r="AE4477" s="10"/>
      <c r="AF4477" s="10"/>
      <c r="AG4477" s="10"/>
      <c r="AH4477" s="10"/>
      <c r="AI4477" s="10"/>
      <c r="AJ4477" s="10"/>
      <c r="AK4477" s="10"/>
      <c r="AL4477" s="10"/>
      <c r="AM4477" s="10"/>
      <c r="AN4477" s="10"/>
      <c r="AO4477" s="10"/>
      <c r="AP4477" s="10"/>
      <c r="AQ4477" s="10"/>
      <c r="AR4477" s="10"/>
      <c r="AS4477" s="10"/>
      <c r="AT4477" s="10"/>
      <c r="AU4477" s="10"/>
      <c r="AV4477" s="10"/>
      <c r="AW4477" s="10"/>
      <c r="AX4477" s="10"/>
      <c r="AY4477" s="10"/>
      <c r="AZ4477" s="10"/>
      <c r="BC4477" s="10"/>
      <c r="BD4477" s="10"/>
      <c r="BE4477" s="10"/>
      <c r="BF4477" s="10"/>
      <c r="BG4477" s="10"/>
      <c r="BH4477" s="10"/>
      <c r="BI4477" s="10"/>
      <c r="BL4477" s="10"/>
      <c r="BM4477" s="10"/>
      <c r="BN4477" s="10"/>
      <c r="BO4477" s="10"/>
      <c r="BP4477" s="10"/>
      <c r="BQ4477" s="10"/>
      <c r="BR4477" s="10"/>
      <c r="BU4477" s="66"/>
    </row>
    <row r="4478" spans="22:73" s="6" customFormat="1" x14ac:dyDescent="0.3">
      <c r="V4478" s="21"/>
      <c r="W4478" s="22"/>
      <c r="X4478" s="22"/>
      <c r="Y4478" s="22"/>
      <c r="Z4478" s="22"/>
      <c r="AA4478" s="22"/>
      <c r="AB4478" s="10"/>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AY4478" s="10"/>
      <c r="AZ4478" s="10"/>
      <c r="BC4478" s="10"/>
      <c r="BD4478" s="10"/>
      <c r="BE4478" s="10"/>
      <c r="BF4478" s="10"/>
      <c r="BG4478" s="10"/>
      <c r="BH4478" s="10"/>
      <c r="BI4478" s="10"/>
      <c r="BL4478" s="10"/>
      <c r="BM4478" s="10"/>
      <c r="BN4478" s="10"/>
      <c r="BO4478" s="10"/>
      <c r="BP4478" s="10"/>
      <c r="BQ4478" s="10"/>
      <c r="BR4478" s="10"/>
      <c r="BU4478" s="66"/>
    </row>
    <row r="4479" spans="22:73" s="6" customFormat="1" x14ac:dyDescent="0.3">
      <c r="V4479" s="21"/>
      <c r="W4479" s="22"/>
      <c r="X4479" s="22"/>
      <c r="Y4479" s="22"/>
      <c r="Z4479" s="22"/>
      <c r="AA4479" s="22"/>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AY4479" s="10"/>
      <c r="AZ4479" s="10"/>
      <c r="BC4479" s="10"/>
      <c r="BD4479" s="10"/>
      <c r="BE4479" s="10"/>
      <c r="BF4479" s="10"/>
      <c r="BG4479" s="10"/>
      <c r="BH4479" s="10"/>
      <c r="BI4479" s="10"/>
      <c r="BL4479" s="10"/>
      <c r="BM4479" s="10"/>
      <c r="BN4479" s="10"/>
      <c r="BO4479" s="10"/>
      <c r="BP4479" s="10"/>
      <c r="BQ4479" s="10"/>
      <c r="BR4479" s="10"/>
      <c r="BU4479" s="66"/>
    </row>
    <row r="4480" spans="22:73" s="6" customFormat="1" x14ac:dyDescent="0.3">
      <c r="V4480" s="21"/>
      <c r="W4480" s="22"/>
      <c r="X4480" s="22"/>
      <c r="Y4480" s="22"/>
      <c r="Z4480" s="22"/>
      <c r="AA4480" s="22"/>
      <c r="AB4480" s="10"/>
      <c r="AC4480" s="10"/>
      <c r="AD4480" s="10"/>
      <c r="AE4480" s="10"/>
      <c r="AF4480" s="10"/>
      <c r="AG4480" s="10"/>
      <c r="AH4480" s="10"/>
      <c r="AI4480" s="10"/>
      <c r="AJ4480" s="10"/>
      <c r="AK4480" s="10"/>
      <c r="AL4480" s="10"/>
      <c r="AM4480" s="10"/>
      <c r="AN4480" s="10"/>
      <c r="AO4480" s="10"/>
      <c r="AP4480" s="10"/>
      <c r="AQ4480" s="10"/>
      <c r="AR4480" s="10"/>
      <c r="AS4480" s="10"/>
      <c r="AT4480" s="10"/>
      <c r="AU4480" s="10"/>
      <c r="AV4480" s="10"/>
      <c r="AW4480" s="10"/>
      <c r="AX4480" s="10"/>
      <c r="AY4480" s="10"/>
      <c r="AZ4480" s="10"/>
      <c r="BC4480" s="10"/>
      <c r="BD4480" s="10"/>
      <c r="BE4480" s="10"/>
      <c r="BF4480" s="10"/>
      <c r="BG4480" s="10"/>
      <c r="BH4480" s="10"/>
      <c r="BI4480" s="10"/>
      <c r="BL4480" s="10"/>
      <c r="BM4480" s="10"/>
      <c r="BN4480" s="10"/>
      <c r="BO4480" s="10"/>
      <c r="BP4480" s="10"/>
      <c r="BQ4480" s="10"/>
      <c r="BR4480" s="10"/>
      <c r="BU4480" s="66"/>
    </row>
    <row r="4481" spans="22:73" s="6" customFormat="1" x14ac:dyDescent="0.3">
      <c r="V4481" s="21"/>
      <c r="W4481" s="22"/>
      <c r="X4481" s="22"/>
      <c r="Y4481" s="22"/>
      <c r="Z4481" s="22"/>
      <c r="AA4481" s="22"/>
      <c r="AB4481" s="10"/>
      <c r="AC4481" s="10"/>
      <c r="AD4481" s="10"/>
      <c r="AE4481" s="10"/>
      <c r="AF4481" s="10"/>
      <c r="AG4481" s="10"/>
      <c r="AH4481" s="10"/>
      <c r="AI4481" s="10"/>
      <c r="AJ4481" s="10"/>
      <c r="AK4481" s="10"/>
      <c r="AL4481" s="10"/>
      <c r="AM4481" s="10"/>
      <c r="AN4481" s="10"/>
      <c r="AO4481" s="10"/>
      <c r="AP4481" s="10"/>
      <c r="AQ4481" s="10"/>
      <c r="AR4481" s="10"/>
      <c r="AS4481" s="10"/>
      <c r="AT4481" s="10"/>
      <c r="AU4481" s="10"/>
      <c r="AV4481" s="10"/>
      <c r="AW4481" s="10"/>
      <c r="AX4481" s="10"/>
      <c r="AY4481" s="10"/>
      <c r="AZ4481" s="10"/>
      <c r="BC4481" s="10"/>
      <c r="BD4481" s="10"/>
      <c r="BE4481" s="10"/>
      <c r="BF4481" s="10"/>
      <c r="BG4481" s="10"/>
      <c r="BH4481" s="10"/>
      <c r="BI4481" s="10"/>
      <c r="BL4481" s="10"/>
      <c r="BM4481" s="10"/>
      <c r="BN4481" s="10"/>
      <c r="BO4481" s="10"/>
      <c r="BP4481" s="10"/>
      <c r="BQ4481" s="10"/>
      <c r="BR4481" s="10"/>
      <c r="BU4481" s="66"/>
    </row>
    <row r="4482" spans="22:73" s="6" customFormat="1" x14ac:dyDescent="0.3">
      <c r="V4482" s="21"/>
      <c r="W4482" s="22"/>
      <c r="X4482" s="22"/>
      <c r="Y4482" s="22"/>
      <c r="Z4482" s="22"/>
      <c r="AA4482" s="22"/>
      <c r="AB4482" s="10"/>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c r="AY4482" s="10"/>
      <c r="AZ4482" s="10"/>
      <c r="BC4482" s="10"/>
      <c r="BD4482" s="10"/>
      <c r="BE4482" s="10"/>
      <c r="BF4482" s="10"/>
      <c r="BG4482" s="10"/>
      <c r="BH4482" s="10"/>
      <c r="BI4482" s="10"/>
      <c r="BL4482" s="10"/>
      <c r="BM4482" s="10"/>
      <c r="BN4482" s="10"/>
      <c r="BO4482" s="10"/>
      <c r="BP4482" s="10"/>
      <c r="BQ4482" s="10"/>
      <c r="BR4482" s="10"/>
      <c r="BU4482" s="66"/>
    </row>
    <row r="4483" spans="22:73" s="6" customFormat="1" x14ac:dyDescent="0.3">
      <c r="V4483" s="21"/>
      <c r="W4483" s="22"/>
      <c r="X4483" s="22"/>
      <c r="Y4483" s="22"/>
      <c r="Z4483" s="22"/>
      <c r="AA4483" s="22"/>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10"/>
      <c r="AY4483" s="10"/>
      <c r="AZ4483" s="10"/>
      <c r="BC4483" s="10"/>
      <c r="BD4483" s="10"/>
      <c r="BE4483" s="10"/>
      <c r="BF4483" s="10"/>
      <c r="BG4483" s="10"/>
      <c r="BH4483" s="10"/>
      <c r="BI4483" s="10"/>
      <c r="BL4483" s="10"/>
      <c r="BM4483" s="10"/>
      <c r="BN4483" s="10"/>
      <c r="BO4483" s="10"/>
      <c r="BP4483" s="10"/>
      <c r="BQ4483" s="10"/>
      <c r="BR4483" s="10"/>
      <c r="BU4483" s="66"/>
    </row>
    <row r="4484" spans="22:73" s="6" customFormat="1" x14ac:dyDescent="0.3">
      <c r="V4484" s="21"/>
      <c r="W4484" s="22"/>
      <c r="X4484" s="22"/>
      <c r="Y4484" s="22"/>
      <c r="Z4484" s="22"/>
      <c r="AA4484" s="22"/>
      <c r="AB4484" s="10"/>
      <c r="AC4484" s="10"/>
      <c r="AD4484" s="10"/>
      <c r="AE4484" s="10"/>
      <c r="AF4484" s="10"/>
      <c r="AG4484" s="10"/>
      <c r="AH4484" s="10"/>
      <c r="AI4484" s="10"/>
      <c r="AJ4484" s="10"/>
      <c r="AK4484" s="10"/>
      <c r="AL4484" s="10"/>
      <c r="AM4484" s="10"/>
      <c r="AN4484" s="10"/>
      <c r="AO4484" s="10"/>
      <c r="AP4484" s="10"/>
      <c r="AQ4484" s="10"/>
      <c r="AR4484" s="10"/>
      <c r="AS4484" s="10"/>
      <c r="AT4484" s="10"/>
      <c r="AU4484" s="10"/>
      <c r="AV4484" s="10"/>
      <c r="AW4484" s="10"/>
      <c r="AX4484" s="10"/>
      <c r="AY4484" s="10"/>
      <c r="AZ4484" s="10"/>
      <c r="BC4484" s="10"/>
      <c r="BD4484" s="10"/>
      <c r="BE4484" s="10"/>
      <c r="BF4484" s="10"/>
      <c r="BG4484" s="10"/>
      <c r="BH4484" s="10"/>
      <c r="BI4484" s="10"/>
      <c r="BL4484" s="10"/>
      <c r="BM4484" s="10"/>
      <c r="BN4484" s="10"/>
      <c r="BO4484" s="10"/>
      <c r="BP4484" s="10"/>
      <c r="BQ4484" s="10"/>
      <c r="BR4484" s="10"/>
      <c r="BU4484" s="66"/>
    </row>
    <row r="4485" spans="22:73" s="6" customFormat="1" x14ac:dyDescent="0.3">
      <c r="V4485" s="21"/>
      <c r="W4485" s="22"/>
      <c r="X4485" s="22"/>
      <c r="Y4485" s="22"/>
      <c r="Z4485" s="22"/>
      <c r="AA4485" s="22"/>
      <c r="AB4485" s="10"/>
      <c r="AC4485" s="10"/>
      <c r="AD4485" s="10"/>
      <c r="AE4485" s="10"/>
      <c r="AF4485" s="10"/>
      <c r="AG4485" s="10"/>
      <c r="AH4485" s="10"/>
      <c r="AI4485" s="10"/>
      <c r="AJ4485" s="10"/>
      <c r="AK4485" s="10"/>
      <c r="AL4485" s="10"/>
      <c r="AM4485" s="10"/>
      <c r="AN4485" s="10"/>
      <c r="AO4485" s="10"/>
      <c r="AP4485" s="10"/>
      <c r="AQ4485" s="10"/>
      <c r="AR4485" s="10"/>
      <c r="AS4485" s="10"/>
      <c r="AT4485" s="10"/>
      <c r="AU4485" s="10"/>
      <c r="AV4485" s="10"/>
      <c r="AW4485" s="10"/>
      <c r="AX4485" s="10"/>
      <c r="AY4485" s="10"/>
      <c r="AZ4485" s="10"/>
      <c r="BC4485" s="10"/>
      <c r="BD4485" s="10"/>
      <c r="BE4485" s="10"/>
      <c r="BF4485" s="10"/>
      <c r="BG4485" s="10"/>
      <c r="BH4485" s="10"/>
      <c r="BI4485" s="10"/>
      <c r="BL4485" s="10"/>
      <c r="BM4485" s="10"/>
      <c r="BN4485" s="10"/>
      <c r="BO4485" s="10"/>
      <c r="BP4485" s="10"/>
      <c r="BQ4485" s="10"/>
      <c r="BR4485" s="10"/>
      <c r="BU4485" s="66"/>
    </row>
    <row r="4486" spans="22:73" s="6" customFormat="1" x14ac:dyDescent="0.3">
      <c r="V4486" s="21"/>
      <c r="W4486" s="22"/>
      <c r="X4486" s="22"/>
      <c r="Y4486" s="22"/>
      <c r="Z4486" s="22"/>
      <c r="AA4486" s="22"/>
      <c r="AB4486" s="10"/>
      <c r="AC4486" s="10"/>
      <c r="AD4486" s="10"/>
      <c r="AE4486" s="10"/>
      <c r="AF4486" s="10"/>
      <c r="AG4486" s="10"/>
      <c r="AH4486" s="10"/>
      <c r="AI4486" s="10"/>
      <c r="AJ4486" s="10"/>
      <c r="AK4486" s="10"/>
      <c r="AL4486" s="10"/>
      <c r="AM4486" s="10"/>
      <c r="AN4486" s="10"/>
      <c r="AO4486" s="10"/>
      <c r="AP4486" s="10"/>
      <c r="AQ4486" s="10"/>
      <c r="AR4486" s="10"/>
      <c r="AS4486" s="10"/>
      <c r="AT4486" s="10"/>
      <c r="AU4486" s="10"/>
      <c r="AV4486" s="10"/>
      <c r="AW4486" s="10"/>
      <c r="AX4486" s="10"/>
      <c r="AY4486" s="10"/>
      <c r="AZ4486" s="10"/>
      <c r="BC4486" s="10"/>
      <c r="BD4486" s="10"/>
      <c r="BE4486" s="10"/>
      <c r="BF4486" s="10"/>
      <c r="BG4486" s="10"/>
      <c r="BH4486" s="10"/>
      <c r="BI4486" s="10"/>
      <c r="BL4486" s="10"/>
      <c r="BM4486" s="10"/>
      <c r="BN4486" s="10"/>
      <c r="BO4486" s="10"/>
      <c r="BP4486" s="10"/>
      <c r="BQ4486" s="10"/>
      <c r="BR4486" s="10"/>
      <c r="BU4486" s="66"/>
    </row>
    <row r="4487" spans="22:73" s="6" customFormat="1" x14ac:dyDescent="0.3">
      <c r="V4487" s="21"/>
      <c r="W4487" s="22"/>
      <c r="X4487" s="22"/>
      <c r="Y4487" s="22"/>
      <c r="Z4487" s="22"/>
      <c r="AA4487" s="22"/>
      <c r="AB4487" s="10"/>
      <c r="AC4487" s="10"/>
      <c r="AD4487" s="10"/>
      <c r="AE4487" s="10"/>
      <c r="AF4487" s="10"/>
      <c r="AG4487" s="10"/>
      <c r="AH4487" s="10"/>
      <c r="AI4487" s="10"/>
      <c r="AJ4487" s="10"/>
      <c r="AK4487" s="10"/>
      <c r="AL4487" s="10"/>
      <c r="AM4487" s="10"/>
      <c r="AN4487" s="10"/>
      <c r="AO4487" s="10"/>
      <c r="AP4487" s="10"/>
      <c r="AQ4487" s="10"/>
      <c r="AR4487" s="10"/>
      <c r="AS4487" s="10"/>
      <c r="AT4487" s="10"/>
      <c r="AU4487" s="10"/>
      <c r="AV4487" s="10"/>
      <c r="AW4487" s="10"/>
      <c r="AX4487" s="10"/>
      <c r="AY4487" s="10"/>
      <c r="AZ4487" s="10"/>
      <c r="BC4487" s="10"/>
      <c r="BD4487" s="10"/>
      <c r="BE4487" s="10"/>
      <c r="BF4487" s="10"/>
      <c r="BG4487" s="10"/>
      <c r="BH4487" s="10"/>
      <c r="BI4487" s="10"/>
      <c r="BL4487" s="10"/>
      <c r="BM4487" s="10"/>
      <c r="BN4487" s="10"/>
      <c r="BO4487" s="10"/>
      <c r="BP4487" s="10"/>
      <c r="BQ4487" s="10"/>
      <c r="BR4487" s="10"/>
      <c r="BU4487" s="66"/>
    </row>
    <row r="4488" spans="22:73" s="6" customFormat="1" x14ac:dyDescent="0.3">
      <c r="V4488" s="21"/>
      <c r="W4488" s="22"/>
      <c r="X4488" s="22"/>
      <c r="Y4488" s="22"/>
      <c r="Z4488" s="22"/>
      <c r="AA4488" s="22"/>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AY4488" s="10"/>
      <c r="AZ4488" s="10"/>
      <c r="BC4488" s="10"/>
      <c r="BD4488" s="10"/>
      <c r="BE4488" s="10"/>
      <c r="BF4488" s="10"/>
      <c r="BG4488" s="10"/>
      <c r="BH4488" s="10"/>
      <c r="BI4488" s="10"/>
      <c r="BL4488" s="10"/>
      <c r="BM4488" s="10"/>
      <c r="BN4488" s="10"/>
      <c r="BO4488" s="10"/>
      <c r="BP4488" s="10"/>
      <c r="BQ4488" s="10"/>
      <c r="BR4488" s="10"/>
      <c r="BU4488" s="66"/>
    </row>
    <row r="4489" spans="22:73" s="6" customFormat="1" x14ac:dyDescent="0.3">
      <c r="V4489" s="21"/>
      <c r="W4489" s="22"/>
      <c r="X4489" s="22"/>
      <c r="Y4489" s="22"/>
      <c r="Z4489" s="22"/>
      <c r="AA4489" s="22"/>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AY4489" s="10"/>
      <c r="AZ4489" s="10"/>
      <c r="BC4489" s="10"/>
      <c r="BD4489" s="10"/>
      <c r="BE4489" s="10"/>
      <c r="BF4489" s="10"/>
      <c r="BG4489" s="10"/>
      <c r="BH4489" s="10"/>
      <c r="BI4489" s="10"/>
      <c r="BL4489" s="10"/>
      <c r="BM4489" s="10"/>
      <c r="BN4489" s="10"/>
      <c r="BO4489" s="10"/>
      <c r="BP4489" s="10"/>
      <c r="BQ4489" s="10"/>
      <c r="BR4489" s="10"/>
      <c r="BU4489" s="66"/>
    </row>
    <row r="4490" spans="22:73" s="6" customFormat="1" x14ac:dyDescent="0.3">
      <c r="V4490" s="21"/>
      <c r="W4490" s="22"/>
      <c r="X4490" s="22"/>
      <c r="Y4490" s="22"/>
      <c r="Z4490" s="22"/>
      <c r="AA4490" s="22"/>
      <c r="AB4490" s="10"/>
      <c r="AC4490" s="10"/>
      <c r="AD4490" s="10"/>
      <c r="AE4490" s="10"/>
      <c r="AF4490" s="10"/>
      <c r="AG4490" s="10"/>
      <c r="AH4490" s="10"/>
      <c r="AI4490" s="10"/>
      <c r="AJ4490" s="10"/>
      <c r="AK4490" s="10"/>
      <c r="AL4490" s="10"/>
      <c r="AM4490" s="10"/>
      <c r="AN4490" s="10"/>
      <c r="AO4490" s="10"/>
      <c r="AP4490" s="10"/>
      <c r="AQ4490" s="10"/>
      <c r="AR4490" s="10"/>
      <c r="AS4490" s="10"/>
      <c r="AT4490" s="10"/>
      <c r="AU4490" s="10"/>
      <c r="AV4490" s="10"/>
      <c r="AW4490" s="10"/>
      <c r="AX4490" s="10"/>
      <c r="AY4490" s="10"/>
      <c r="AZ4490" s="10"/>
      <c r="BC4490" s="10"/>
      <c r="BD4490" s="10"/>
      <c r="BE4490" s="10"/>
      <c r="BF4490" s="10"/>
      <c r="BG4490" s="10"/>
      <c r="BH4490" s="10"/>
      <c r="BI4490" s="10"/>
      <c r="BL4490" s="10"/>
      <c r="BM4490" s="10"/>
      <c r="BN4490" s="10"/>
      <c r="BO4490" s="10"/>
      <c r="BP4490" s="10"/>
      <c r="BQ4490" s="10"/>
      <c r="BR4490" s="10"/>
      <c r="BU4490" s="66"/>
    </row>
    <row r="4491" spans="22:73" s="6" customFormat="1" x14ac:dyDescent="0.3">
      <c r="V4491" s="21"/>
      <c r="W4491" s="22"/>
      <c r="X4491" s="22"/>
      <c r="Y4491" s="22"/>
      <c r="Z4491" s="22"/>
      <c r="AA4491" s="22"/>
      <c r="AB4491" s="10"/>
      <c r="AC4491" s="10"/>
      <c r="AD4491" s="10"/>
      <c r="AE4491" s="10"/>
      <c r="AF4491" s="10"/>
      <c r="AG4491" s="10"/>
      <c r="AH4491" s="10"/>
      <c r="AI4491" s="10"/>
      <c r="AJ4491" s="10"/>
      <c r="AK4491" s="10"/>
      <c r="AL4491" s="10"/>
      <c r="AM4491" s="10"/>
      <c r="AN4491" s="10"/>
      <c r="AO4491" s="10"/>
      <c r="AP4491" s="10"/>
      <c r="AQ4491" s="10"/>
      <c r="AR4491" s="10"/>
      <c r="AS4491" s="10"/>
      <c r="AT4491" s="10"/>
      <c r="AU4491" s="10"/>
      <c r="AV4491" s="10"/>
      <c r="AW4491" s="10"/>
      <c r="AX4491" s="10"/>
      <c r="AY4491" s="10"/>
      <c r="AZ4491" s="10"/>
      <c r="BC4491" s="10"/>
      <c r="BD4491" s="10"/>
      <c r="BE4491" s="10"/>
      <c r="BF4491" s="10"/>
      <c r="BG4491" s="10"/>
      <c r="BH4491" s="10"/>
      <c r="BI4491" s="10"/>
      <c r="BL4491" s="10"/>
      <c r="BM4491" s="10"/>
      <c r="BN4491" s="10"/>
      <c r="BO4491" s="10"/>
      <c r="BP4491" s="10"/>
      <c r="BQ4491" s="10"/>
      <c r="BR4491" s="10"/>
      <c r="BU4491" s="66"/>
    </row>
    <row r="4492" spans="22:73" s="6" customFormat="1" x14ac:dyDescent="0.3">
      <c r="V4492" s="21"/>
      <c r="W4492" s="22"/>
      <c r="X4492" s="22"/>
      <c r="Y4492" s="22"/>
      <c r="Z4492" s="22"/>
      <c r="AA4492" s="22"/>
      <c r="AB4492" s="10"/>
      <c r="AC4492" s="10"/>
      <c r="AD4492" s="10"/>
      <c r="AE4492" s="10"/>
      <c r="AF4492" s="10"/>
      <c r="AG4492" s="10"/>
      <c r="AH4492" s="10"/>
      <c r="AI4492" s="10"/>
      <c r="AJ4492" s="10"/>
      <c r="AK4492" s="10"/>
      <c r="AL4492" s="10"/>
      <c r="AM4492" s="10"/>
      <c r="AN4492" s="10"/>
      <c r="AO4492" s="10"/>
      <c r="AP4492" s="10"/>
      <c r="AQ4492" s="10"/>
      <c r="AR4492" s="10"/>
      <c r="AS4492" s="10"/>
      <c r="AT4492" s="10"/>
      <c r="AU4492" s="10"/>
      <c r="AV4492" s="10"/>
      <c r="AW4492" s="10"/>
      <c r="AX4492" s="10"/>
      <c r="AY4492" s="10"/>
      <c r="AZ4492" s="10"/>
      <c r="BC4492" s="10"/>
      <c r="BD4492" s="10"/>
      <c r="BE4492" s="10"/>
      <c r="BF4492" s="10"/>
      <c r="BG4492" s="10"/>
      <c r="BH4492" s="10"/>
      <c r="BI4492" s="10"/>
      <c r="BL4492" s="10"/>
      <c r="BM4492" s="10"/>
      <c r="BN4492" s="10"/>
      <c r="BO4492" s="10"/>
      <c r="BP4492" s="10"/>
      <c r="BQ4492" s="10"/>
      <c r="BR4492" s="10"/>
      <c r="BU4492" s="66"/>
    </row>
    <row r="4493" spans="22:73" s="6" customFormat="1" x14ac:dyDescent="0.3">
      <c r="V4493" s="21"/>
      <c r="W4493" s="22"/>
      <c r="X4493" s="22"/>
      <c r="Y4493" s="22"/>
      <c r="Z4493" s="22"/>
      <c r="AA4493" s="22"/>
      <c r="AB4493" s="10"/>
      <c r="AC4493" s="10"/>
      <c r="AD4493" s="10"/>
      <c r="AE4493" s="10"/>
      <c r="AF4493" s="10"/>
      <c r="AG4493" s="10"/>
      <c r="AH4493" s="10"/>
      <c r="AI4493" s="10"/>
      <c r="AJ4493" s="10"/>
      <c r="AK4493" s="10"/>
      <c r="AL4493" s="10"/>
      <c r="AM4493" s="10"/>
      <c r="AN4493" s="10"/>
      <c r="AO4493" s="10"/>
      <c r="AP4493" s="10"/>
      <c r="AQ4493" s="10"/>
      <c r="AR4493" s="10"/>
      <c r="AS4493" s="10"/>
      <c r="AT4493" s="10"/>
      <c r="AU4493" s="10"/>
      <c r="AV4493" s="10"/>
      <c r="AW4493" s="10"/>
      <c r="AX4493" s="10"/>
      <c r="AY4493" s="10"/>
      <c r="AZ4493" s="10"/>
      <c r="BC4493" s="10"/>
      <c r="BD4493" s="10"/>
      <c r="BE4493" s="10"/>
      <c r="BF4493" s="10"/>
      <c r="BG4493" s="10"/>
      <c r="BH4493" s="10"/>
      <c r="BI4493" s="10"/>
      <c r="BL4493" s="10"/>
      <c r="BM4493" s="10"/>
      <c r="BN4493" s="10"/>
      <c r="BO4493" s="10"/>
      <c r="BP4493" s="10"/>
      <c r="BQ4493" s="10"/>
      <c r="BR4493" s="10"/>
      <c r="BU4493" s="66"/>
    </row>
    <row r="4494" spans="22:73" s="6" customFormat="1" x14ac:dyDescent="0.3">
      <c r="V4494" s="21"/>
      <c r="W4494" s="22"/>
      <c r="X4494" s="22"/>
      <c r="Y4494" s="22"/>
      <c r="Z4494" s="22"/>
      <c r="AA4494" s="22"/>
      <c r="AB4494" s="10"/>
      <c r="AC4494" s="10"/>
      <c r="AD4494" s="10"/>
      <c r="AE4494" s="10"/>
      <c r="AF4494" s="10"/>
      <c r="AG4494" s="10"/>
      <c r="AH4494" s="10"/>
      <c r="AI4494" s="10"/>
      <c r="AJ4494" s="10"/>
      <c r="AK4494" s="10"/>
      <c r="AL4494" s="10"/>
      <c r="AM4494" s="10"/>
      <c r="AN4494" s="10"/>
      <c r="AO4494" s="10"/>
      <c r="AP4494" s="10"/>
      <c r="AQ4494" s="10"/>
      <c r="AR4494" s="10"/>
      <c r="AS4494" s="10"/>
      <c r="AT4494" s="10"/>
      <c r="AU4494" s="10"/>
      <c r="AV4494" s="10"/>
      <c r="AW4494" s="10"/>
      <c r="AX4494" s="10"/>
      <c r="AY4494" s="10"/>
      <c r="AZ4494" s="10"/>
      <c r="BC4494" s="10"/>
      <c r="BD4494" s="10"/>
      <c r="BE4494" s="10"/>
      <c r="BF4494" s="10"/>
      <c r="BG4494" s="10"/>
      <c r="BH4494" s="10"/>
      <c r="BI4494" s="10"/>
      <c r="BL4494" s="10"/>
      <c r="BM4494" s="10"/>
      <c r="BN4494" s="10"/>
      <c r="BO4494" s="10"/>
      <c r="BP4494" s="10"/>
      <c r="BQ4494" s="10"/>
      <c r="BR4494" s="10"/>
      <c r="BU4494" s="66"/>
    </row>
    <row r="4495" spans="22:73" s="6" customFormat="1" x14ac:dyDescent="0.3">
      <c r="V4495" s="21"/>
      <c r="W4495" s="22"/>
      <c r="X4495" s="22"/>
      <c r="Y4495" s="22"/>
      <c r="Z4495" s="22"/>
      <c r="AA4495" s="22"/>
      <c r="AB4495" s="10"/>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AY4495" s="10"/>
      <c r="AZ4495" s="10"/>
      <c r="BC4495" s="10"/>
      <c r="BD4495" s="10"/>
      <c r="BE4495" s="10"/>
      <c r="BF4495" s="10"/>
      <c r="BG4495" s="10"/>
      <c r="BH4495" s="10"/>
      <c r="BI4495" s="10"/>
      <c r="BL4495" s="10"/>
      <c r="BM4495" s="10"/>
      <c r="BN4495" s="10"/>
      <c r="BO4495" s="10"/>
      <c r="BP4495" s="10"/>
      <c r="BQ4495" s="10"/>
      <c r="BR4495" s="10"/>
      <c r="BU4495" s="66"/>
    </row>
    <row r="4496" spans="22:73" s="6" customFormat="1" x14ac:dyDescent="0.3">
      <c r="V4496" s="21"/>
      <c r="W4496" s="22"/>
      <c r="X4496" s="22"/>
      <c r="Y4496" s="22"/>
      <c r="Z4496" s="22"/>
      <c r="AA4496" s="22"/>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AY4496" s="10"/>
      <c r="AZ4496" s="10"/>
      <c r="BC4496" s="10"/>
      <c r="BD4496" s="10"/>
      <c r="BE4496" s="10"/>
      <c r="BF4496" s="10"/>
      <c r="BG4496" s="10"/>
      <c r="BH4496" s="10"/>
      <c r="BI4496" s="10"/>
      <c r="BL4496" s="10"/>
      <c r="BM4496" s="10"/>
      <c r="BN4496" s="10"/>
      <c r="BO4496" s="10"/>
      <c r="BP4496" s="10"/>
      <c r="BQ4496" s="10"/>
      <c r="BR4496" s="10"/>
      <c r="BU4496" s="66"/>
    </row>
    <row r="4497" spans="22:73" s="6" customFormat="1" x14ac:dyDescent="0.3">
      <c r="V4497" s="21"/>
      <c r="W4497" s="22"/>
      <c r="X4497" s="22"/>
      <c r="Y4497" s="22"/>
      <c r="Z4497" s="22"/>
      <c r="AA4497" s="22"/>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c r="AY4497" s="10"/>
      <c r="AZ4497" s="10"/>
      <c r="BC4497" s="10"/>
      <c r="BD4497" s="10"/>
      <c r="BE4497" s="10"/>
      <c r="BF4497" s="10"/>
      <c r="BG4497" s="10"/>
      <c r="BH4497" s="10"/>
      <c r="BI4497" s="10"/>
      <c r="BL4497" s="10"/>
      <c r="BM4497" s="10"/>
      <c r="BN4497" s="10"/>
      <c r="BO4497" s="10"/>
      <c r="BP4497" s="10"/>
      <c r="BQ4497" s="10"/>
      <c r="BR4497" s="10"/>
      <c r="BU4497" s="66"/>
    </row>
    <row r="4498" spans="22:73" s="6" customFormat="1" x14ac:dyDescent="0.3">
      <c r="V4498" s="21"/>
      <c r="W4498" s="22"/>
      <c r="X4498" s="22"/>
      <c r="Y4498" s="22"/>
      <c r="Z4498" s="22"/>
      <c r="AA4498" s="22"/>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10"/>
      <c r="AY4498" s="10"/>
      <c r="AZ4498" s="10"/>
      <c r="BC4498" s="10"/>
      <c r="BD4498" s="10"/>
      <c r="BE4498" s="10"/>
      <c r="BF4498" s="10"/>
      <c r="BG4498" s="10"/>
      <c r="BH4498" s="10"/>
      <c r="BI4498" s="10"/>
      <c r="BL4498" s="10"/>
      <c r="BM4498" s="10"/>
      <c r="BN4498" s="10"/>
      <c r="BO4498" s="10"/>
      <c r="BP4498" s="10"/>
      <c r="BQ4498" s="10"/>
      <c r="BR4498" s="10"/>
      <c r="BU4498" s="66"/>
    </row>
    <row r="4499" spans="22:73" s="6" customFormat="1" x14ac:dyDescent="0.3">
      <c r="V4499" s="21"/>
      <c r="W4499" s="22"/>
      <c r="X4499" s="22"/>
      <c r="Y4499" s="22"/>
      <c r="Z4499" s="22"/>
      <c r="AA4499" s="22"/>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c r="AY4499" s="10"/>
      <c r="AZ4499" s="10"/>
      <c r="BC4499" s="10"/>
      <c r="BD4499" s="10"/>
      <c r="BE4499" s="10"/>
      <c r="BF4499" s="10"/>
      <c r="BG4499" s="10"/>
      <c r="BH4499" s="10"/>
      <c r="BI4499" s="10"/>
      <c r="BL4499" s="10"/>
      <c r="BM4499" s="10"/>
      <c r="BN4499" s="10"/>
      <c r="BO4499" s="10"/>
      <c r="BP4499" s="10"/>
      <c r="BQ4499" s="10"/>
      <c r="BR4499" s="10"/>
      <c r="BU4499" s="66"/>
    </row>
    <row r="4500" spans="22:73" s="6" customFormat="1" x14ac:dyDescent="0.3">
      <c r="V4500" s="21"/>
      <c r="W4500" s="22"/>
      <c r="X4500" s="22"/>
      <c r="Y4500" s="22"/>
      <c r="Z4500" s="22"/>
      <c r="AA4500" s="22"/>
      <c r="AB4500" s="10"/>
      <c r="AC4500" s="10"/>
      <c r="AD4500" s="10"/>
      <c r="AE4500" s="10"/>
      <c r="AF4500" s="10"/>
      <c r="AG4500" s="10"/>
      <c r="AH4500" s="10"/>
      <c r="AI4500" s="10"/>
      <c r="AJ4500" s="10"/>
      <c r="AK4500" s="10"/>
      <c r="AL4500" s="10"/>
      <c r="AM4500" s="10"/>
      <c r="AN4500" s="10"/>
      <c r="AO4500" s="10"/>
      <c r="AP4500" s="10"/>
      <c r="AQ4500" s="10"/>
      <c r="AR4500" s="10"/>
      <c r="AS4500" s="10"/>
      <c r="AT4500" s="10"/>
      <c r="AU4500" s="10"/>
      <c r="AV4500" s="10"/>
      <c r="AW4500" s="10"/>
      <c r="AX4500" s="10"/>
      <c r="AY4500" s="10"/>
      <c r="AZ4500" s="10"/>
      <c r="BC4500" s="10"/>
      <c r="BD4500" s="10"/>
      <c r="BE4500" s="10"/>
      <c r="BF4500" s="10"/>
      <c r="BG4500" s="10"/>
      <c r="BH4500" s="10"/>
      <c r="BI4500" s="10"/>
      <c r="BL4500" s="10"/>
      <c r="BM4500" s="10"/>
      <c r="BN4500" s="10"/>
      <c r="BO4500" s="10"/>
      <c r="BP4500" s="10"/>
      <c r="BQ4500" s="10"/>
      <c r="BR4500" s="10"/>
      <c r="BU4500" s="66"/>
    </row>
    <row r="4501" spans="22:73" s="6" customFormat="1" x14ac:dyDescent="0.3">
      <c r="V4501" s="21"/>
      <c r="W4501" s="22"/>
      <c r="X4501" s="22"/>
      <c r="Y4501" s="22"/>
      <c r="Z4501" s="22"/>
      <c r="AA4501" s="22"/>
      <c r="AB4501" s="10"/>
      <c r="AC4501" s="10"/>
      <c r="AD4501" s="10"/>
      <c r="AE4501" s="10"/>
      <c r="AF4501" s="10"/>
      <c r="AG4501" s="10"/>
      <c r="AH4501" s="10"/>
      <c r="AI4501" s="10"/>
      <c r="AJ4501" s="10"/>
      <c r="AK4501" s="10"/>
      <c r="AL4501" s="10"/>
      <c r="AM4501" s="10"/>
      <c r="AN4501" s="10"/>
      <c r="AO4501" s="10"/>
      <c r="AP4501" s="10"/>
      <c r="AQ4501" s="10"/>
      <c r="AR4501" s="10"/>
      <c r="AS4501" s="10"/>
      <c r="AT4501" s="10"/>
      <c r="AU4501" s="10"/>
      <c r="AV4501" s="10"/>
      <c r="AW4501" s="10"/>
      <c r="AX4501" s="10"/>
      <c r="AY4501" s="10"/>
      <c r="AZ4501" s="10"/>
      <c r="BC4501" s="10"/>
      <c r="BD4501" s="10"/>
      <c r="BE4501" s="10"/>
      <c r="BF4501" s="10"/>
      <c r="BG4501" s="10"/>
      <c r="BH4501" s="10"/>
      <c r="BI4501" s="10"/>
      <c r="BL4501" s="10"/>
      <c r="BM4501" s="10"/>
      <c r="BN4501" s="10"/>
      <c r="BO4501" s="10"/>
      <c r="BP4501" s="10"/>
      <c r="BQ4501" s="10"/>
      <c r="BR4501" s="10"/>
      <c r="BU4501" s="66"/>
    </row>
    <row r="4502" spans="22:73" s="6" customFormat="1" x14ac:dyDescent="0.3">
      <c r="V4502" s="21"/>
      <c r="W4502" s="22"/>
      <c r="X4502" s="22"/>
      <c r="Y4502" s="22"/>
      <c r="Z4502" s="22"/>
      <c r="AA4502" s="22"/>
      <c r="AB4502" s="10"/>
      <c r="AC4502" s="10"/>
      <c r="AD4502" s="10"/>
      <c r="AE4502" s="10"/>
      <c r="AF4502" s="10"/>
      <c r="AG4502" s="10"/>
      <c r="AH4502" s="10"/>
      <c r="AI4502" s="10"/>
      <c r="AJ4502" s="10"/>
      <c r="AK4502" s="10"/>
      <c r="AL4502" s="10"/>
      <c r="AM4502" s="10"/>
      <c r="AN4502" s="10"/>
      <c r="AO4502" s="10"/>
      <c r="AP4502" s="10"/>
      <c r="AQ4502" s="10"/>
      <c r="AR4502" s="10"/>
      <c r="AS4502" s="10"/>
      <c r="AT4502" s="10"/>
      <c r="AU4502" s="10"/>
      <c r="AV4502" s="10"/>
      <c r="AW4502" s="10"/>
      <c r="AX4502" s="10"/>
      <c r="AY4502" s="10"/>
      <c r="AZ4502" s="10"/>
      <c r="BC4502" s="10"/>
      <c r="BD4502" s="10"/>
      <c r="BE4502" s="10"/>
      <c r="BF4502" s="10"/>
      <c r="BG4502" s="10"/>
      <c r="BH4502" s="10"/>
      <c r="BI4502" s="10"/>
      <c r="BL4502" s="10"/>
      <c r="BM4502" s="10"/>
      <c r="BN4502" s="10"/>
      <c r="BO4502" s="10"/>
      <c r="BP4502" s="10"/>
      <c r="BQ4502" s="10"/>
      <c r="BR4502" s="10"/>
      <c r="BU4502" s="66"/>
    </row>
    <row r="4503" spans="22:73" s="6" customFormat="1" x14ac:dyDescent="0.3">
      <c r="V4503" s="21"/>
      <c r="W4503" s="22"/>
      <c r="X4503" s="22"/>
      <c r="Y4503" s="22"/>
      <c r="Z4503" s="22"/>
      <c r="AA4503" s="22"/>
      <c r="AB4503" s="10"/>
      <c r="AC4503" s="10"/>
      <c r="AD4503" s="10"/>
      <c r="AE4503" s="10"/>
      <c r="AF4503" s="10"/>
      <c r="AG4503" s="10"/>
      <c r="AH4503" s="10"/>
      <c r="AI4503" s="10"/>
      <c r="AJ4503" s="10"/>
      <c r="AK4503" s="10"/>
      <c r="AL4503" s="10"/>
      <c r="AM4503" s="10"/>
      <c r="AN4503" s="10"/>
      <c r="AO4503" s="10"/>
      <c r="AP4503" s="10"/>
      <c r="AQ4503" s="10"/>
      <c r="AR4503" s="10"/>
      <c r="AS4503" s="10"/>
      <c r="AT4503" s="10"/>
      <c r="AU4503" s="10"/>
      <c r="AV4503" s="10"/>
      <c r="AW4503" s="10"/>
      <c r="AX4503" s="10"/>
      <c r="AY4503" s="10"/>
      <c r="AZ4503" s="10"/>
      <c r="BC4503" s="10"/>
      <c r="BD4503" s="10"/>
      <c r="BE4503" s="10"/>
      <c r="BF4503" s="10"/>
      <c r="BG4503" s="10"/>
      <c r="BH4503" s="10"/>
      <c r="BI4503" s="10"/>
      <c r="BL4503" s="10"/>
      <c r="BM4503" s="10"/>
      <c r="BN4503" s="10"/>
      <c r="BO4503" s="10"/>
      <c r="BP4503" s="10"/>
      <c r="BQ4503" s="10"/>
      <c r="BR4503" s="10"/>
      <c r="BU4503" s="66"/>
    </row>
    <row r="4504" spans="22:73" s="6" customFormat="1" x14ac:dyDescent="0.3">
      <c r="V4504" s="21"/>
      <c r="W4504" s="22"/>
      <c r="X4504" s="22"/>
      <c r="Y4504" s="22"/>
      <c r="Z4504" s="22"/>
      <c r="AA4504" s="22"/>
      <c r="AB4504" s="10"/>
      <c r="AC4504" s="10"/>
      <c r="AD4504" s="10"/>
      <c r="AE4504" s="10"/>
      <c r="AF4504" s="10"/>
      <c r="AG4504" s="10"/>
      <c r="AH4504" s="10"/>
      <c r="AI4504" s="10"/>
      <c r="AJ4504" s="10"/>
      <c r="AK4504" s="10"/>
      <c r="AL4504" s="10"/>
      <c r="AM4504" s="10"/>
      <c r="AN4504" s="10"/>
      <c r="AO4504" s="10"/>
      <c r="AP4504" s="10"/>
      <c r="AQ4504" s="10"/>
      <c r="AR4504" s="10"/>
      <c r="AS4504" s="10"/>
      <c r="AT4504" s="10"/>
      <c r="AU4504" s="10"/>
      <c r="AV4504" s="10"/>
      <c r="AW4504" s="10"/>
      <c r="AX4504" s="10"/>
      <c r="AY4504" s="10"/>
      <c r="AZ4504" s="10"/>
      <c r="BC4504" s="10"/>
      <c r="BD4504" s="10"/>
      <c r="BE4504" s="10"/>
      <c r="BF4504" s="10"/>
      <c r="BG4504" s="10"/>
      <c r="BH4504" s="10"/>
      <c r="BI4504" s="10"/>
      <c r="BL4504" s="10"/>
      <c r="BM4504" s="10"/>
      <c r="BN4504" s="10"/>
      <c r="BO4504" s="10"/>
      <c r="BP4504" s="10"/>
      <c r="BQ4504" s="10"/>
      <c r="BR4504" s="10"/>
      <c r="BU4504" s="66"/>
    </row>
    <row r="4505" spans="22:73" s="6" customFormat="1" x14ac:dyDescent="0.3">
      <c r="V4505" s="21"/>
      <c r="W4505" s="22"/>
      <c r="X4505" s="22"/>
      <c r="Y4505" s="22"/>
      <c r="Z4505" s="22"/>
      <c r="AA4505" s="22"/>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AY4505" s="10"/>
      <c r="AZ4505" s="10"/>
      <c r="BC4505" s="10"/>
      <c r="BD4505" s="10"/>
      <c r="BE4505" s="10"/>
      <c r="BF4505" s="10"/>
      <c r="BG4505" s="10"/>
      <c r="BH4505" s="10"/>
      <c r="BI4505" s="10"/>
      <c r="BL4505" s="10"/>
      <c r="BM4505" s="10"/>
      <c r="BN4505" s="10"/>
      <c r="BO4505" s="10"/>
      <c r="BP4505" s="10"/>
      <c r="BQ4505" s="10"/>
      <c r="BR4505" s="10"/>
      <c r="BU4505" s="66"/>
    </row>
    <row r="4506" spans="22:73" s="6" customFormat="1" x14ac:dyDescent="0.3">
      <c r="V4506" s="21"/>
      <c r="W4506" s="22"/>
      <c r="X4506" s="22"/>
      <c r="Y4506" s="22"/>
      <c r="Z4506" s="22"/>
      <c r="AA4506" s="22"/>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AY4506" s="10"/>
      <c r="AZ4506" s="10"/>
      <c r="BC4506" s="10"/>
      <c r="BD4506" s="10"/>
      <c r="BE4506" s="10"/>
      <c r="BF4506" s="10"/>
      <c r="BG4506" s="10"/>
      <c r="BH4506" s="10"/>
      <c r="BI4506" s="10"/>
      <c r="BL4506" s="10"/>
      <c r="BM4506" s="10"/>
      <c r="BN4506" s="10"/>
      <c r="BO4506" s="10"/>
      <c r="BP4506" s="10"/>
      <c r="BQ4506" s="10"/>
      <c r="BR4506" s="10"/>
      <c r="BU4506" s="66"/>
    </row>
    <row r="4507" spans="22:73" s="6" customFormat="1" x14ac:dyDescent="0.3">
      <c r="V4507" s="21"/>
      <c r="W4507" s="22"/>
      <c r="X4507" s="22"/>
      <c r="Y4507" s="22"/>
      <c r="Z4507" s="22"/>
      <c r="AA4507" s="22"/>
      <c r="AB4507" s="10"/>
      <c r="AC4507" s="10"/>
      <c r="AD4507" s="10"/>
      <c r="AE4507" s="10"/>
      <c r="AF4507" s="10"/>
      <c r="AG4507" s="10"/>
      <c r="AH4507" s="10"/>
      <c r="AI4507" s="10"/>
      <c r="AJ4507" s="10"/>
      <c r="AK4507" s="10"/>
      <c r="AL4507" s="10"/>
      <c r="AM4507" s="10"/>
      <c r="AN4507" s="10"/>
      <c r="AO4507" s="10"/>
      <c r="AP4507" s="10"/>
      <c r="AQ4507" s="10"/>
      <c r="AR4507" s="10"/>
      <c r="AS4507" s="10"/>
      <c r="AT4507" s="10"/>
      <c r="AU4507" s="10"/>
      <c r="AV4507" s="10"/>
      <c r="AW4507" s="10"/>
      <c r="AX4507" s="10"/>
      <c r="AY4507" s="10"/>
      <c r="AZ4507" s="10"/>
      <c r="BC4507" s="10"/>
      <c r="BD4507" s="10"/>
      <c r="BE4507" s="10"/>
      <c r="BF4507" s="10"/>
      <c r="BG4507" s="10"/>
      <c r="BH4507" s="10"/>
      <c r="BI4507" s="10"/>
      <c r="BL4507" s="10"/>
      <c r="BM4507" s="10"/>
      <c r="BN4507" s="10"/>
      <c r="BO4507" s="10"/>
      <c r="BP4507" s="10"/>
      <c r="BQ4507" s="10"/>
      <c r="BR4507" s="10"/>
      <c r="BU4507" s="66"/>
    </row>
    <row r="4508" spans="22:73" s="6" customFormat="1" x14ac:dyDescent="0.3">
      <c r="V4508" s="21"/>
      <c r="W4508" s="22"/>
      <c r="X4508" s="22"/>
      <c r="Y4508" s="22"/>
      <c r="Z4508" s="22"/>
      <c r="AA4508" s="22"/>
      <c r="AB4508" s="10"/>
      <c r="AC4508" s="10"/>
      <c r="AD4508" s="10"/>
      <c r="AE4508" s="10"/>
      <c r="AF4508" s="10"/>
      <c r="AG4508" s="10"/>
      <c r="AH4508" s="10"/>
      <c r="AI4508" s="10"/>
      <c r="AJ4508" s="10"/>
      <c r="AK4508" s="10"/>
      <c r="AL4508" s="10"/>
      <c r="AM4508" s="10"/>
      <c r="AN4508" s="10"/>
      <c r="AO4508" s="10"/>
      <c r="AP4508" s="10"/>
      <c r="AQ4508" s="10"/>
      <c r="AR4508" s="10"/>
      <c r="AS4508" s="10"/>
      <c r="AT4508" s="10"/>
      <c r="AU4508" s="10"/>
      <c r="AV4508" s="10"/>
      <c r="AW4508" s="10"/>
      <c r="AX4508" s="10"/>
      <c r="AY4508" s="10"/>
      <c r="AZ4508" s="10"/>
      <c r="BC4508" s="10"/>
      <c r="BD4508" s="10"/>
      <c r="BE4508" s="10"/>
      <c r="BF4508" s="10"/>
      <c r="BG4508" s="10"/>
      <c r="BH4508" s="10"/>
      <c r="BI4508" s="10"/>
      <c r="BL4508" s="10"/>
      <c r="BM4508" s="10"/>
      <c r="BN4508" s="10"/>
      <c r="BO4508" s="10"/>
      <c r="BP4508" s="10"/>
      <c r="BQ4508" s="10"/>
      <c r="BR4508" s="10"/>
      <c r="BU4508" s="66"/>
    </row>
    <row r="4509" spans="22:73" s="6" customFormat="1" x14ac:dyDescent="0.3">
      <c r="V4509" s="21"/>
      <c r="W4509" s="22"/>
      <c r="X4509" s="22"/>
      <c r="Y4509" s="22"/>
      <c r="Z4509" s="22"/>
      <c r="AA4509" s="22"/>
      <c r="AB4509" s="10"/>
      <c r="AC4509" s="10"/>
      <c r="AD4509" s="10"/>
      <c r="AE4509" s="10"/>
      <c r="AF4509" s="10"/>
      <c r="AG4509" s="10"/>
      <c r="AH4509" s="10"/>
      <c r="AI4509" s="10"/>
      <c r="AJ4509" s="10"/>
      <c r="AK4509" s="10"/>
      <c r="AL4509" s="10"/>
      <c r="AM4509" s="10"/>
      <c r="AN4509" s="10"/>
      <c r="AO4509" s="10"/>
      <c r="AP4509" s="10"/>
      <c r="AQ4509" s="10"/>
      <c r="AR4509" s="10"/>
      <c r="AS4509" s="10"/>
      <c r="AT4509" s="10"/>
      <c r="AU4509" s="10"/>
      <c r="AV4509" s="10"/>
      <c r="AW4509" s="10"/>
      <c r="AX4509" s="10"/>
      <c r="AY4509" s="10"/>
      <c r="AZ4509" s="10"/>
      <c r="BC4509" s="10"/>
      <c r="BD4509" s="10"/>
      <c r="BE4509" s="10"/>
      <c r="BF4509" s="10"/>
      <c r="BG4509" s="10"/>
      <c r="BH4509" s="10"/>
      <c r="BI4509" s="10"/>
      <c r="BL4509" s="10"/>
      <c r="BM4509" s="10"/>
      <c r="BN4509" s="10"/>
      <c r="BO4509" s="10"/>
      <c r="BP4509" s="10"/>
      <c r="BQ4509" s="10"/>
      <c r="BR4509" s="10"/>
      <c r="BU4509" s="66"/>
    </row>
    <row r="4510" spans="22:73" s="6" customFormat="1" x14ac:dyDescent="0.3">
      <c r="V4510" s="21"/>
      <c r="W4510" s="22"/>
      <c r="X4510" s="22"/>
      <c r="Y4510" s="22"/>
      <c r="Z4510" s="22"/>
      <c r="AA4510" s="22"/>
      <c r="AB4510" s="10"/>
      <c r="AC4510" s="10"/>
      <c r="AD4510" s="10"/>
      <c r="AE4510" s="10"/>
      <c r="AF4510" s="10"/>
      <c r="AG4510" s="10"/>
      <c r="AH4510" s="10"/>
      <c r="AI4510" s="10"/>
      <c r="AJ4510" s="10"/>
      <c r="AK4510" s="10"/>
      <c r="AL4510" s="10"/>
      <c r="AM4510" s="10"/>
      <c r="AN4510" s="10"/>
      <c r="AO4510" s="10"/>
      <c r="AP4510" s="10"/>
      <c r="AQ4510" s="10"/>
      <c r="AR4510" s="10"/>
      <c r="AS4510" s="10"/>
      <c r="AT4510" s="10"/>
      <c r="AU4510" s="10"/>
      <c r="AV4510" s="10"/>
      <c r="AW4510" s="10"/>
      <c r="AX4510" s="10"/>
      <c r="AY4510" s="10"/>
      <c r="AZ4510" s="10"/>
      <c r="BC4510" s="10"/>
      <c r="BD4510" s="10"/>
      <c r="BE4510" s="10"/>
      <c r="BF4510" s="10"/>
      <c r="BG4510" s="10"/>
      <c r="BH4510" s="10"/>
      <c r="BI4510" s="10"/>
      <c r="BL4510" s="10"/>
      <c r="BM4510" s="10"/>
      <c r="BN4510" s="10"/>
      <c r="BO4510" s="10"/>
      <c r="BP4510" s="10"/>
      <c r="BQ4510" s="10"/>
      <c r="BR4510" s="10"/>
      <c r="BU4510" s="66"/>
    </row>
    <row r="4511" spans="22:73" s="6" customFormat="1" x14ac:dyDescent="0.3">
      <c r="V4511" s="21"/>
      <c r="W4511" s="22"/>
      <c r="X4511" s="22"/>
      <c r="Y4511" s="22"/>
      <c r="Z4511" s="22"/>
      <c r="AA4511" s="22"/>
      <c r="AB4511" s="10"/>
      <c r="AC4511" s="10"/>
      <c r="AD4511" s="10"/>
      <c r="AE4511" s="10"/>
      <c r="AF4511" s="10"/>
      <c r="AG4511" s="10"/>
      <c r="AH4511" s="10"/>
      <c r="AI4511" s="10"/>
      <c r="AJ4511" s="10"/>
      <c r="AK4511" s="10"/>
      <c r="AL4511" s="10"/>
      <c r="AM4511" s="10"/>
      <c r="AN4511" s="10"/>
      <c r="AO4511" s="10"/>
      <c r="AP4511" s="10"/>
      <c r="AQ4511" s="10"/>
      <c r="AR4511" s="10"/>
      <c r="AS4511" s="10"/>
      <c r="AT4511" s="10"/>
      <c r="AU4511" s="10"/>
      <c r="AV4511" s="10"/>
      <c r="AW4511" s="10"/>
      <c r="AX4511" s="10"/>
      <c r="AY4511" s="10"/>
      <c r="AZ4511" s="10"/>
      <c r="BC4511" s="10"/>
      <c r="BD4511" s="10"/>
      <c r="BE4511" s="10"/>
      <c r="BF4511" s="10"/>
      <c r="BG4511" s="10"/>
      <c r="BH4511" s="10"/>
      <c r="BI4511" s="10"/>
      <c r="BL4511" s="10"/>
      <c r="BM4511" s="10"/>
      <c r="BN4511" s="10"/>
      <c r="BO4511" s="10"/>
      <c r="BP4511" s="10"/>
      <c r="BQ4511" s="10"/>
      <c r="BR4511" s="10"/>
      <c r="BU4511" s="66"/>
    </row>
    <row r="4512" spans="22:73" s="6" customFormat="1" x14ac:dyDescent="0.3">
      <c r="V4512" s="21"/>
      <c r="W4512" s="22"/>
      <c r="X4512" s="22"/>
      <c r="Y4512" s="22"/>
      <c r="Z4512" s="22"/>
      <c r="AA4512" s="22"/>
      <c r="AB4512" s="10"/>
      <c r="AC4512" s="10"/>
      <c r="AD4512" s="10"/>
      <c r="AE4512" s="10"/>
      <c r="AF4512" s="10"/>
      <c r="AG4512" s="10"/>
      <c r="AH4512" s="10"/>
      <c r="AI4512" s="10"/>
      <c r="AJ4512" s="10"/>
      <c r="AK4512" s="10"/>
      <c r="AL4512" s="10"/>
      <c r="AM4512" s="10"/>
      <c r="AN4512" s="10"/>
      <c r="AO4512" s="10"/>
      <c r="AP4512" s="10"/>
      <c r="AQ4512" s="10"/>
      <c r="AR4512" s="10"/>
      <c r="AS4512" s="10"/>
      <c r="AT4512" s="10"/>
      <c r="AU4512" s="10"/>
      <c r="AV4512" s="10"/>
      <c r="AW4512" s="10"/>
      <c r="AX4512" s="10"/>
      <c r="AY4512" s="10"/>
      <c r="AZ4512" s="10"/>
      <c r="BC4512" s="10"/>
      <c r="BD4512" s="10"/>
      <c r="BE4512" s="10"/>
      <c r="BF4512" s="10"/>
      <c r="BG4512" s="10"/>
      <c r="BH4512" s="10"/>
      <c r="BI4512" s="10"/>
      <c r="BL4512" s="10"/>
      <c r="BM4512" s="10"/>
      <c r="BN4512" s="10"/>
      <c r="BO4512" s="10"/>
      <c r="BP4512" s="10"/>
      <c r="BQ4512" s="10"/>
      <c r="BR4512" s="10"/>
      <c r="BU4512" s="66"/>
    </row>
    <row r="4513" spans="22:73" s="6" customFormat="1" x14ac:dyDescent="0.3">
      <c r="V4513" s="21"/>
      <c r="W4513" s="22"/>
      <c r="X4513" s="22"/>
      <c r="Y4513" s="22"/>
      <c r="Z4513" s="22"/>
      <c r="AA4513" s="22"/>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AY4513" s="10"/>
      <c r="AZ4513" s="10"/>
      <c r="BC4513" s="10"/>
      <c r="BD4513" s="10"/>
      <c r="BE4513" s="10"/>
      <c r="BF4513" s="10"/>
      <c r="BG4513" s="10"/>
      <c r="BH4513" s="10"/>
      <c r="BI4513" s="10"/>
      <c r="BL4513" s="10"/>
      <c r="BM4513" s="10"/>
      <c r="BN4513" s="10"/>
      <c r="BO4513" s="10"/>
      <c r="BP4513" s="10"/>
      <c r="BQ4513" s="10"/>
      <c r="BR4513" s="10"/>
      <c r="BU4513" s="66"/>
    </row>
    <row r="4514" spans="22:73" s="6" customFormat="1" x14ac:dyDescent="0.3">
      <c r="V4514" s="21"/>
      <c r="W4514" s="22"/>
      <c r="X4514" s="22"/>
      <c r="Y4514" s="22"/>
      <c r="Z4514" s="22"/>
      <c r="AA4514" s="22"/>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AY4514" s="10"/>
      <c r="AZ4514" s="10"/>
      <c r="BC4514" s="10"/>
      <c r="BD4514" s="10"/>
      <c r="BE4514" s="10"/>
      <c r="BF4514" s="10"/>
      <c r="BG4514" s="10"/>
      <c r="BH4514" s="10"/>
      <c r="BI4514" s="10"/>
      <c r="BL4514" s="10"/>
      <c r="BM4514" s="10"/>
      <c r="BN4514" s="10"/>
      <c r="BO4514" s="10"/>
      <c r="BP4514" s="10"/>
      <c r="BQ4514" s="10"/>
      <c r="BR4514" s="10"/>
      <c r="BU4514" s="66"/>
    </row>
    <row r="4515" spans="22:73" s="6" customFormat="1" x14ac:dyDescent="0.3">
      <c r="V4515" s="21"/>
      <c r="W4515" s="22"/>
      <c r="X4515" s="22"/>
      <c r="Y4515" s="22"/>
      <c r="Z4515" s="22"/>
      <c r="AA4515" s="22"/>
      <c r="AB4515" s="10"/>
      <c r="AC4515" s="10"/>
      <c r="AD4515" s="10"/>
      <c r="AE4515" s="10"/>
      <c r="AF4515" s="10"/>
      <c r="AG4515" s="10"/>
      <c r="AH4515" s="10"/>
      <c r="AI4515" s="10"/>
      <c r="AJ4515" s="10"/>
      <c r="AK4515" s="10"/>
      <c r="AL4515" s="10"/>
      <c r="AM4515" s="10"/>
      <c r="AN4515" s="10"/>
      <c r="AO4515" s="10"/>
      <c r="AP4515" s="10"/>
      <c r="AQ4515" s="10"/>
      <c r="AR4515" s="10"/>
      <c r="AS4515" s="10"/>
      <c r="AT4515" s="10"/>
      <c r="AU4515" s="10"/>
      <c r="AV4515" s="10"/>
      <c r="AW4515" s="10"/>
      <c r="AX4515" s="10"/>
      <c r="AY4515" s="10"/>
      <c r="AZ4515" s="10"/>
      <c r="BC4515" s="10"/>
      <c r="BD4515" s="10"/>
      <c r="BE4515" s="10"/>
      <c r="BF4515" s="10"/>
      <c r="BG4515" s="10"/>
      <c r="BH4515" s="10"/>
      <c r="BI4515" s="10"/>
      <c r="BL4515" s="10"/>
      <c r="BM4515" s="10"/>
      <c r="BN4515" s="10"/>
      <c r="BO4515" s="10"/>
      <c r="BP4515" s="10"/>
      <c r="BQ4515" s="10"/>
      <c r="BR4515" s="10"/>
      <c r="BU4515" s="66"/>
    </row>
    <row r="4516" spans="22:73" s="6" customFormat="1" x14ac:dyDescent="0.3">
      <c r="V4516" s="21"/>
      <c r="W4516" s="22"/>
      <c r="X4516" s="22"/>
      <c r="Y4516" s="22"/>
      <c r="Z4516" s="22"/>
      <c r="AA4516" s="22"/>
      <c r="AB4516" s="10"/>
      <c r="AC4516" s="10"/>
      <c r="AD4516" s="10"/>
      <c r="AE4516" s="10"/>
      <c r="AF4516" s="10"/>
      <c r="AG4516" s="10"/>
      <c r="AH4516" s="10"/>
      <c r="AI4516" s="10"/>
      <c r="AJ4516" s="10"/>
      <c r="AK4516" s="10"/>
      <c r="AL4516" s="10"/>
      <c r="AM4516" s="10"/>
      <c r="AN4516" s="10"/>
      <c r="AO4516" s="10"/>
      <c r="AP4516" s="10"/>
      <c r="AQ4516" s="10"/>
      <c r="AR4516" s="10"/>
      <c r="AS4516" s="10"/>
      <c r="AT4516" s="10"/>
      <c r="AU4516" s="10"/>
      <c r="AV4516" s="10"/>
      <c r="AW4516" s="10"/>
      <c r="AX4516" s="10"/>
      <c r="AY4516" s="10"/>
      <c r="AZ4516" s="10"/>
      <c r="BC4516" s="10"/>
      <c r="BD4516" s="10"/>
      <c r="BE4516" s="10"/>
      <c r="BF4516" s="10"/>
      <c r="BG4516" s="10"/>
      <c r="BH4516" s="10"/>
      <c r="BI4516" s="10"/>
      <c r="BL4516" s="10"/>
      <c r="BM4516" s="10"/>
      <c r="BN4516" s="10"/>
      <c r="BO4516" s="10"/>
      <c r="BP4516" s="10"/>
      <c r="BQ4516" s="10"/>
      <c r="BR4516" s="10"/>
      <c r="BU4516" s="66"/>
    </row>
    <row r="4517" spans="22:73" s="6" customFormat="1" x14ac:dyDescent="0.3">
      <c r="V4517" s="21"/>
      <c r="W4517" s="22"/>
      <c r="X4517" s="22"/>
      <c r="Y4517" s="22"/>
      <c r="Z4517" s="22"/>
      <c r="AA4517" s="22"/>
      <c r="AB4517" s="10"/>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c r="AY4517" s="10"/>
      <c r="AZ4517" s="10"/>
      <c r="BC4517" s="10"/>
      <c r="BD4517" s="10"/>
      <c r="BE4517" s="10"/>
      <c r="BF4517" s="10"/>
      <c r="BG4517" s="10"/>
      <c r="BH4517" s="10"/>
      <c r="BI4517" s="10"/>
      <c r="BL4517" s="10"/>
      <c r="BM4517" s="10"/>
      <c r="BN4517" s="10"/>
      <c r="BO4517" s="10"/>
      <c r="BP4517" s="10"/>
      <c r="BQ4517" s="10"/>
      <c r="BR4517" s="10"/>
      <c r="BU4517" s="66"/>
    </row>
    <row r="4518" spans="22:73" s="6" customFormat="1" x14ac:dyDescent="0.3">
      <c r="V4518" s="21"/>
      <c r="W4518" s="22"/>
      <c r="X4518" s="22"/>
      <c r="Y4518" s="22"/>
      <c r="Z4518" s="22"/>
      <c r="AA4518" s="22"/>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10"/>
      <c r="AY4518" s="10"/>
      <c r="AZ4518" s="10"/>
      <c r="BC4518" s="10"/>
      <c r="BD4518" s="10"/>
      <c r="BE4518" s="10"/>
      <c r="BF4518" s="10"/>
      <c r="BG4518" s="10"/>
      <c r="BH4518" s="10"/>
      <c r="BI4518" s="10"/>
      <c r="BL4518" s="10"/>
      <c r="BM4518" s="10"/>
      <c r="BN4518" s="10"/>
      <c r="BO4518" s="10"/>
      <c r="BP4518" s="10"/>
      <c r="BQ4518" s="10"/>
      <c r="BR4518" s="10"/>
      <c r="BU4518" s="66"/>
    </row>
    <row r="4519" spans="22:73" s="6" customFormat="1" x14ac:dyDescent="0.3">
      <c r="V4519" s="21"/>
      <c r="W4519" s="22"/>
      <c r="X4519" s="22"/>
      <c r="Y4519" s="22"/>
      <c r="Z4519" s="22"/>
      <c r="AA4519" s="22"/>
      <c r="AB4519" s="10"/>
      <c r="AC4519" s="10"/>
      <c r="AD4519" s="10"/>
      <c r="AE4519" s="10"/>
      <c r="AF4519" s="10"/>
      <c r="AG4519" s="10"/>
      <c r="AH4519" s="10"/>
      <c r="AI4519" s="10"/>
      <c r="AJ4519" s="10"/>
      <c r="AK4519" s="10"/>
      <c r="AL4519" s="10"/>
      <c r="AM4519" s="10"/>
      <c r="AN4519" s="10"/>
      <c r="AO4519" s="10"/>
      <c r="AP4519" s="10"/>
      <c r="AQ4519" s="10"/>
      <c r="AR4519" s="10"/>
      <c r="AS4519" s="10"/>
      <c r="AT4519" s="10"/>
      <c r="AU4519" s="10"/>
      <c r="AV4519" s="10"/>
      <c r="AW4519" s="10"/>
      <c r="AX4519" s="10"/>
      <c r="AY4519" s="10"/>
      <c r="AZ4519" s="10"/>
      <c r="BC4519" s="10"/>
      <c r="BD4519" s="10"/>
      <c r="BE4519" s="10"/>
      <c r="BF4519" s="10"/>
      <c r="BG4519" s="10"/>
      <c r="BH4519" s="10"/>
      <c r="BI4519" s="10"/>
      <c r="BL4519" s="10"/>
      <c r="BM4519" s="10"/>
      <c r="BN4519" s="10"/>
      <c r="BO4519" s="10"/>
      <c r="BP4519" s="10"/>
      <c r="BQ4519" s="10"/>
      <c r="BR4519" s="10"/>
      <c r="BU4519" s="66"/>
    </row>
    <row r="4520" spans="22:73" s="6" customFormat="1" x14ac:dyDescent="0.3">
      <c r="V4520" s="21"/>
      <c r="W4520" s="22"/>
      <c r="X4520" s="22"/>
      <c r="Y4520" s="22"/>
      <c r="Z4520" s="22"/>
      <c r="AA4520" s="22"/>
      <c r="AB4520" s="10"/>
      <c r="AC4520" s="10"/>
      <c r="AD4520" s="10"/>
      <c r="AE4520" s="10"/>
      <c r="AF4520" s="10"/>
      <c r="AG4520" s="10"/>
      <c r="AH4520" s="10"/>
      <c r="AI4520" s="10"/>
      <c r="AJ4520" s="10"/>
      <c r="AK4520" s="10"/>
      <c r="AL4520" s="10"/>
      <c r="AM4520" s="10"/>
      <c r="AN4520" s="10"/>
      <c r="AO4520" s="10"/>
      <c r="AP4520" s="10"/>
      <c r="AQ4520" s="10"/>
      <c r="AR4520" s="10"/>
      <c r="AS4520" s="10"/>
      <c r="AT4520" s="10"/>
      <c r="AU4520" s="10"/>
      <c r="AV4520" s="10"/>
      <c r="AW4520" s="10"/>
      <c r="AX4520" s="10"/>
      <c r="AY4520" s="10"/>
      <c r="AZ4520" s="10"/>
      <c r="BC4520" s="10"/>
      <c r="BD4520" s="10"/>
      <c r="BE4520" s="10"/>
      <c r="BF4520" s="10"/>
      <c r="BG4520" s="10"/>
      <c r="BH4520" s="10"/>
      <c r="BI4520" s="10"/>
      <c r="BL4520" s="10"/>
      <c r="BM4520" s="10"/>
      <c r="BN4520" s="10"/>
      <c r="BO4520" s="10"/>
      <c r="BP4520" s="10"/>
      <c r="BQ4520" s="10"/>
      <c r="BR4520" s="10"/>
      <c r="BU4520" s="66"/>
    </row>
    <row r="4521" spans="22:73" s="6" customFormat="1" x14ac:dyDescent="0.3">
      <c r="V4521" s="21"/>
      <c r="W4521" s="22"/>
      <c r="X4521" s="22"/>
      <c r="Y4521" s="22"/>
      <c r="Z4521" s="22"/>
      <c r="AA4521" s="22"/>
      <c r="AB4521" s="10"/>
      <c r="AC4521" s="10"/>
      <c r="AD4521" s="10"/>
      <c r="AE4521" s="10"/>
      <c r="AF4521" s="10"/>
      <c r="AG4521" s="10"/>
      <c r="AH4521" s="10"/>
      <c r="AI4521" s="10"/>
      <c r="AJ4521" s="10"/>
      <c r="AK4521" s="10"/>
      <c r="AL4521" s="10"/>
      <c r="AM4521" s="10"/>
      <c r="AN4521" s="10"/>
      <c r="AO4521" s="10"/>
      <c r="AP4521" s="10"/>
      <c r="AQ4521" s="10"/>
      <c r="AR4521" s="10"/>
      <c r="AS4521" s="10"/>
      <c r="AT4521" s="10"/>
      <c r="AU4521" s="10"/>
      <c r="AV4521" s="10"/>
      <c r="AW4521" s="10"/>
      <c r="AX4521" s="10"/>
      <c r="AY4521" s="10"/>
      <c r="AZ4521" s="10"/>
      <c r="BC4521" s="10"/>
      <c r="BD4521" s="10"/>
      <c r="BE4521" s="10"/>
      <c r="BF4521" s="10"/>
      <c r="BG4521" s="10"/>
      <c r="BH4521" s="10"/>
      <c r="BI4521" s="10"/>
      <c r="BL4521" s="10"/>
      <c r="BM4521" s="10"/>
      <c r="BN4521" s="10"/>
      <c r="BO4521" s="10"/>
      <c r="BP4521" s="10"/>
      <c r="BQ4521" s="10"/>
      <c r="BR4521" s="10"/>
      <c r="BU4521" s="66"/>
    </row>
    <row r="4522" spans="22:73" s="6" customFormat="1" x14ac:dyDescent="0.3">
      <c r="V4522" s="21"/>
      <c r="W4522" s="22"/>
      <c r="X4522" s="22"/>
      <c r="Y4522" s="22"/>
      <c r="Z4522" s="22"/>
      <c r="AA4522" s="22"/>
      <c r="AB4522" s="10"/>
      <c r="AC4522" s="10"/>
      <c r="AD4522" s="10"/>
      <c r="AE4522" s="10"/>
      <c r="AF4522" s="10"/>
      <c r="AG4522" s="10"/>
      <c r="AH4522" s="10"/>
      <c r="AI4522" s="10"/>
      <c r="AJ4522" s="10"/>
      <c r="AK4522" s="10"/>
      <c r="AL4522" s="10"/>
      <c r="AM4522" s="10"/>
      <c r="AN4522" s="10"/>
      <c r="AO4522" s="10"/>
      <c r="AP4522" s="10"/>
      <c r="AQ4522" s="10"/>
      <c r="AR4522" s="10"/>
      <c r="AS4522" s="10"/>
      <c r="AT4522" s="10"/>
      <c r="AU4522" s="10"/>
      <c r="AV4522" s="10"/>
      <c r="AW4522" s="10"/>
      <c r="AX4522" s="10"/>
      <c r="AY4522" s="10"/>
      <c r="AZ4522" s="10"/>
      <c r="BC4522" s="10"/>
      <c r="BD4522" s="10"/>
      <c r="BE4522" s="10"/>
      <c r="BF4522" s="10"/>
      <c r="BG4522" s="10"/>
      <c r="BH4522" s="10"/>
      <c r="BI4522" s="10"/>
      <c r="BL4522" s="10"/>
      <c r="BM4522" s="10"/>
      <c r="BN4522" s="10"/>
      <c r="BO4522" s="10"/>
      <c r="BP4522" s="10"/>
      <c r="BQ4522" s="10"/>
      <c r="BR4522" s="10"/>
      <c r="BU4522" s="66"/>
    </row>
    <row r="4523" spans="22:73" s="6" customFormat="1" x14ac:dyDescent="0.3">
      <c r="V4523" s="21"/>
      <c r="W4523" s="22"/>
      <c r="X4523" s="22"/>
      <c r="Y4523" s="22"/>
      <c r="Z4523" s="22"/>
      <c r="AA4523" s="22"/>
      <c r="AB4523" s="10"/>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AY4523" s="10"/>
      <c r="AZ4523" s="10"/>
      <c r="BC4523" s="10"/>
      <c r="BD4523" s="10"/>
      <c r="BE4523" s="10"/>
      <c r="BF4523" s="10"/>
      <c r="BG4523" s="10"/>
      <c r="BH4523" s="10"/>
      <c r="BI4523" s="10"/>
      <c r="BL4523" s="10"/>
      <c r="BM4523" s="10"/>
      <c r="BN4523" s="10"/>
      <c r="BO4523" s="10"/>
      <c r="BP4523" s="10"/>
      <c r="BQ4523" s="10"/>
      <c r="BR4523" s="10"/>
      <c r="BU4523" s="66"/>
    </row>
    <row r="4524" spans="22:73" s="6" customFormat="1" x14ac:dyDescent="0.3">
      <c r="V4524" s="21"/>
      <c r="W4524" s="22"/>
      <c r="X4524" s="22"/>
      <c r="Y4524" s="22"/>
      <c r="Z4524" s="22"/>
      <c r="AA4524" s="22"/>
      <c r="AB4524" s="10"/>
      <c r="AC4524" s="10"/>
      <c r="AD4524" s="10"/>
      <c r="AE4524" s="10"/>
      <c r="AF4524" s="10"/>
      <c r="AG4524" s="10"/>
      <c r="AH4524" s="10"/>
      <c r="AI4524" s="10"/>
      <c r="AJ4524" s="10"/>
      <c r="AK4524" s="10"/>
      <c r="AL4524" s="10"/>
      <c r="AM4524" s="10"/>
      <c r="AN4524" s="10"/>
      <c r="AO4524" s="10"/>
      <c r="AP4524" s="10"/>
      <c r="AQ4524" s="10"/>
      <c r="AR4524" s="10"/>
      <c r="AS4524" s="10"/>
      <c r="AT4524" s="10"/>
      <c r="AU4524" s="10"/>
      <c r="AV4524" s="10"/>
      <c r="AW4524" s="10"/>
      <c r="AX4524" s="10"/>
      <c r="AY4524" s="10"/>
      <c r="AZ4524" s="10"/>
      <c r="BC4524" s="10"/>
      <c r="BD4524" s="10"/>
      <c r="BE4524" s="10"/>
      <c r="BF4524" s="10"/>
      <c r="BG4524" s="10"/>
      <c r="BH4524" s="10"/>
      <c r="BI4524" s="10"/>
      <c r="BL4524" s="10"/>
      <c r="BM4524" s="10"/>
      <c r="BN4524" s="10"/>
      <c r="BO4524" s="10"/>
      <c r="BP4524" s="10"/>
      <c r="BQ4524" s="10"/>
      <c r="BR4524" s="10"/>
      <c r="BU4524" s="66"/>
    </row>
    <row r="4525" spans="22:73" s="6" customFormat="1" x14ac:dyDescent="0.3">
      <c r="V4525" s="21"/>
      <c r="W4525" s="22"/>
      <c r="X4525" s="22"/>
      <c r="Y4525" s="22"/>
      <c r="Z4525" s="22"/>
      <c r="AA4525" s="22"/>
      <c r="AB4525" s="10"/>
      <c r="AC4525" s="10"/>
      <c r="AD4525" s="10"/>
      <c r="AE4525" s="10"/>
      <c r="AF4525" s="10"/>
      <c r="AG4525" s="10"/>
      <c r="AH4525" s="10"/>
      <c r="AI4525" s="10"/>
      <c r="AJ4525" s="10"/>
      <c r="AK4525" s="10"/>
      <c r="AL4525" s="10"/>
      <c r="AM4525" s="10"/>
      <c r="AN4525" s="10"/>
      <c r="AO4525" s="10"/>
      <c r="AP4525" s="10"/>
      <c r="AQ4525" s="10"/>
      <c r="AR4525" s="10"/>
      <c r="AS4525" s="10"/>
      <c r="AT4525" s="10"/>
      <c r="AU4525" s="10"/>
      <c r="AV4525" s="10"/>
      <c r="AW4525" s="10"/>
      <c r="AX4525" s="10"/>
      <c r="AY4525" s="10"/>
      <c r="AZ4525" s="10"/>
      <c r="BC4525" s="10"/>
      <c r="BD4525" s="10"/>
      <c r="BE4525" s="10"/>
      <c r="BF4525" s="10"/>
      <c r="BG4525" s="10"/>
      <c r="BH4525" s="10"/>
      <c r="BI4525" s="10"/>
      <c r="BL4525" s="10"/>
      <c r="BM4525" s="10"/>
      <c r="BN4525" s="10"/>
      <c r="BO4525" s="10"/>
      <c r="BP4525" s="10"/>
      <c r="BQ4525" s="10"/>
      <c r="BR4525" s="10"/>
      <c r="BU4525" s="66"/>
    </row>
    <row r="4526" spans="22:73" s="6" customFormat="1" x14ac:dyDescent="0.3">
      <c r="V4526" s="21"/>
      <c r="W4526" s="22"/>
      <c r="X4526" s="22"/>
      <c r="Y4526" s="22"/>
      <c r="Z4526" s="22"/>
      <c r="AA4526" s="22"/>
      <c r="AB4526" s="10"/>
      <c r="AC4526" s="10"/>
      <c r="AD4526" s="10"/>
      <c r="AE4526" s="10"/>
      <c r="AF4526" s="10"/>
      <c r="AG4526" s="10"/>
      <c r="AH4526" s="10"/>
      <c r="AI4526" s="10"/>
      <c r="AJ4526" s="10"/>
      <c r="AK4526" s="10"/>
      <c r="AL4526" s="10"/>
      <c r="AM4526" s="10"/>
      <c r="AN4526" s="10"/>
      <c r="AO4526" s="10"/>
      <c r="AP4526" s="10"/>
      <c r="AQ4526" s="10"/>
      <c r="AR4526" s="10"/>
      <c r="AS4526" s="10"/>
      <c r="AT4526" s="10"/>
      <c r="AU4526" s="10"/>
      <c r="AV4526" s="10"/>
      <c r="AW4526" s="10"/>
      <c r="AX4526" s="10"/>
      <c r="AY4526" s="10"/>
      <c r="AZ4526" s="10"/>
      <c r="BC4526" s="10"/>
      <c r="BD4526" s="10"/>
      <c r="BE4526" s="10"/>
      <c r="BF4526" s="10"/>
      <c r="BG4526" s="10"/>
      <c r="BH4526" s="10"/>
      <c r="BI4526" s="10"/>
      <c r="BL4526" s="10"/>
      <c r="BM4526" s="10"/>
      <c r="BN4526" s="10"/>
      <c r="BO4526" s="10"/>
      <c r="BP4526" s="10"/>
      <c r="BQ4526" s="10"/>
      <c r="BR4526" s="10"/>
      <c r="BU4526" s="66"/>
    </row>
    <row r="4527" spans="22:73" s="6" customFormat="1" x14ac:dyDescent="0.3">
      <c r="V4527" s="21"/>
      <c r="W4527" s="22"/>
      <c r="X4527" s="22"/>
      <c r="Y4527" s="22"/>
      <c r="Z4527" s="22"/>
      <c r="AA4527" s="22"/>
      <c r="AB4527" s="10"/>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10"/>
      <c r="AY4527" s="10"/>
      <c r="AZ4527" s="10"/>
      <c r="BC4527" s="10"/>
      <c r="BD4527" s="10"/>
      <c r="BE4527" s="10"/>
      <c r="BF4527" s="10"/>
      <c r="BG4527" s="10"/>
      <c r="BH4527" s="10"/>
      <c r="BI4527" s="10"/>
      <c r="BL4527" s="10"/>
      <c r="BM4527" s="10"/>
      <c r="BN4527" s="10"/>
      <c r="BO4527" s="10"/>
      <c r="BP4527" s="10"/>
      <c r="BQ4527" s="10"/>
      <c r="BR4527" s="10"/>
      <c r="BU4527" s="66"/>
    </row>
    <row r="4528" spans="22:73" s="6" customFormat="1" x14ac:dyDescent="0.3">
      <c r="V4528" s="21"/>
      <c r="W4528" s="22"/>
      <c r="X4528" s="22"/>
      <c r="Y4528" s="22"/>
      <c r="Z4528" s="22"/>
      <c r="AA4528" s="22"/>
      <c r="AB4528" s="10"/>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c r="AY4528" s="10"/>
      <c r="AZ4528" s="10"/>
      <c r="BC4528" s="10"/>
      <c r="BD4528" s="10"/>
      <c r="BE4528" s="10"/>
      <c r="BF4528" s="10"/>
      <c r="BG4528" s="10"/>
      <c r="BH4528" s="10"/>
      <c r="BI4528" s="10"/>
      <c r="BL4528" s="10"/>
      <c r="BM4528" s="10"/>
      <c r="BN4528" s="10"/>
      <c r="BO4528" s="10"/>
      <c r="BP4528" s="10"/>
      <c r="BQ4528" s="10"/>
      <c r="BR4528" s="10"/>
      <c r="BU4528" s="66"/>
    </row>
    <row r="4529" spans="22:73" s="6" customFormat="1" x14ac:dyDescent="0.3">
      <c r="V4529" s="21"/>
      <c r="W4529" s="22"/>
      <c r="X4529" s="22"/>
      <c r="Y4529" s="22"/>
      <c r="Z4529" s="22"/>
      <c r="AA4529" s="22"/>
      <c r="AB4529" s="10"/>
      <c r="AC4529" s="10"/>
      <c r="AD4529" s="10"/>
      <c r="AE4529" s="10"/>
      <c r="AF4529" s="10"/>
      <c r="AG4529" s="10"/>
      <c r="AH4529" s="10"/>
      <c r="AI4529" s="10"/>
      <c r="AJ4529" s="10"/>
      <c r="AK4529" s="10"/>
      <c r="AL4529" s="10"/>
      <c r="AM4529" s="10"/>
      <c r="AN4529" s="10"/>
      <c r="AO4529" s="10"/>
      <c r="AP4529" s="10"/>
      <c r="AQ4529" s="10"/>
      <c r="AR4529" s="10"/>
      <c r="AS4529" s="10"/>
      <c r="AT4529" s="10"/>
      <c r="AU4529" s="10"/>
      <c r="AV4529" s="10"/>
      <c r="AW4529" s="10"/>
      <c r="AX4529" s="10"/>
      <c r="AY4529" s="10"/>
      <c r="AZ4529" s="10"/>
      <c r="BC4529" s="10"/>
      <c r="BD4529" s="10"/>
      <c r="BE4529" s="10"/>
      <c r="BF4529" s="10"/>
      <c r="BG4529" s="10"/>
      <c r="BH4529" s="10"/>
      <c r="BI4529" s="10"/>
      <c r="BL4529" s="10"/>
      <c r="BM4529" s="10"/>
      <c r="BN4529" s="10"/>
      <c r="BO4529" s="10"/>
      <c r="BP4529" s="10"/>
      <c r="BQ4529" s="10"/>
      <c r="BR4529" s="10"/>
      <c r="BU4529" s="66"/>
    </row>
    <row r="4530" spans="22:73" s="6" customFormat="1" x14ac:dyDescent="0.3">
      <c r="V4530" s="21"/>
      <c r="W4530" s="22"/>
      <c r="X4530" s="22"/>
      <c r="Y4530" s="22"/>
      <c r="Z4530" s="22"/>
      <c r="AA4530" s="22"/>
      <c r="AB4530" s="10"/>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AY4530" s="10"/>
      <c r="AZ4530" s="10"/>
      <c r="BC4530" s="10"/>
      <c r="BD4530" s="10"/>
      <c r="BE4530" s="10"/>
      <c r="BF4530" s="10"/>
      <c r="BG4530" s="10"/>
      <c r="BH4530" s="10"/>
      <c r="BI4530" s="10"/>
      <c r="BL4530" s="10"/>
      <c r="BM4530" s="10"/>
      <c r="BN4530" s="10"/>
      <c r="BO4530" s="10"/>
      <c r="BP4530" s="10"/>
      <c r="BQ4530" s="10"/>
      <c r="BR4530" s="10"/>
      <c r="BU4530" s="66"/>
    </row>
    <row r="4531" spans="22:73" s="6" customFormat="1" x14ac:dyDescent="0.3">
      <c r="V4531" s="21"/>
      <c r="W4531" s="22"/>
      <c r="X4531" s="22"/>
      <c r="Y4531" s="22"/>
      <c r="Z4531" s="22"/>
      <c r="AA4531" s="22"/>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AY4531" s="10"/>
      <c r="AZ4531" s="10"/>
      <c r="BC4531" s="10"/>
      <c r="BD4531" s="10"/>
      <c r="BE4531" s="10"/>
      <c r="BF4531" s="10"/>
      <c r="BG4531" s="10"/>
      <c r="BH4531" s="10"/>
      <c r="BI4531" s="10"/>
      <c r="BL4531" s="10"/>
      <c r="BM4531" s="10"/>
      <c r="BN4531" s="10"/>
      <c r="BO4531" s="10"/>
      <c r="BP4531" s="10"/>
      <c r="BQ4531" s="10"/>
      <c r="BR4531" s="10"/>
      <c r="BU4531" s="66"/>
    </row>
    <row r="4532" spans="22:73" s="6" customFormat="1" x14ac:dyDescent="0.3">
      <c r="V4532" s="21"/>
      <c r="W4532" s="22"/>
      <c r="X4532" s="22"/>
      <c r="Y4532" s="22"/>
      <c r="Z4532" s="22"/>
      <c r="AA4532" s="22"/>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c r="AY4532" s="10"/>
      <c r="AZ4532" s="10"/>
      <c r="BC4532" s="10"/>
      <c r="BD4532" s="10"/>
      <c r="BE4532" s="10"/>
      <c r="BF4532" s="10"/>
      <c r="BG4532" s="10"/>
      <c r="BH4532" s="10"/>
      <c r="BI4532" s="10"/>
      <c r="BL4532" s="10"/>
      <c r="BM4532" s="10"/>
      <c r="BN4532" s="10"/>
      <c r="BO4532" s="10"/>
      <c r="BP4532" s="10"/>
      <c r="BQ4532" s="10"/>
      <c r="BR4532" s="10"/>
      <c r="BU4532" s="66"/>
    </row>
    <row r="4533" spans="22:73" s="6" customFormat="1" x14ac:dyDescent="0.3">
      <c r="V4533" s="21"/>
      <c r="W4533" s="22"/>
      <c r="X4533" s="22"/>
      <c r="Y4533" s="22"/>
      <c r="Z4533" s="22"/>
      <c r="AA4533" s="22"/>
      <c r="AB4533" s="10"/>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10"/>
      <c r="AY4533" s="10"/>
      <c r="AZ4533" s="10"/>
      <c r="BC4533" s="10"/>
      <c r="BD4533" s="10"/>
      <c r="BE4533" s="10"/>
      <c r="BF4533" s="10"/>
      <c r="BG4533" s="10"/>
      <c r="BH4533" s="10"/>
      <c r="BI4533" s="10"/>
      <c r="BL4533" s="10"/>
      <c r="BM4533" s="10"/>
      <c r="BN4533" s="10"/>
      <c r="BO4533" s="10"/>
      <c r="BP4533" s="10"/>
      <c r="BQ4533" s="10"/>
      <c r="BR4533" s="10"/>
      <c r="BU4533" s="66"/>
    </row>
    <row r="4534" spans="22:73" s="6" customFormat="1" x14ac:dyDescent="0.3">
      <c r="V4534" s="21"/>
      <c r="W4534" s="22"/>
      <c r="X4534" s="22"/>
      <c r="Y4534" s="22"/>
      <c r="Z4534" s="22"/>
      <c r="AA4534" s="22"/>
      <c r="AB4534" s="10"/>
      <c r="AC4534" s="10"/>
      <c r="AD4534" s="10"/>
      <c r="AE4534" s="10"/>
      <c r="AF4534" s="10"/>
      <c r="AG4534" s="10"/>
      <c r="AH4534" s="10"/>
      <c r="AI4534" s="10"/>
      <c r="AJ4534" s="10"/>
      <c r="AK4534" s="10"/>
      <c r="AL4534" s="10"/>
      <c r="AM4534" s="10"/>
      <c r="AN4534" s="10"/>
      <c r="AO4534" s="10"/>
      <c r="AP4534" s="10"/>
      <c r="AQ4534" s="10"/>
      <c r="AR4534" s="10"/>
      <c r="AS4534" s="10"/>
      <c r="AT4534" s="10"/>
      <c r="AU4534" s="10"/>
      <c r="AV4534" s="10"/>
      <c r="AW4534" s="10"/>
      <c r="AX4534" s="10"/>
      <c r="AY4534" s="10"/>
      <c r="AZ4534" s="10"/>
      <c r="BC4534" s="10"/>
      <c r="BD4534" s="10"/>
      <c r="BE4534" s="10"/>
      <c r="BF4534" s="10"/>
      <c r="BG4534" s="10"/>
      <c r="BH4534" s="10"/>
      <c r="BI4534" s="10"/>
      <c r="BL4534" s="10"/>
      <c r="BM4534" s="10"/>
      <c r="BN4534" s="10"/>
      <c r="BO4534" s="10"/>
      <c r="BP4534" s="10"/>
      <c r="BQ4534" s="10"/>
      <c r="BR4534" s="10"/>
      <c r="BU4534" s="66"/>
    </row>
    <row r="4535" spans="22:73" s="6" customFormat="1" x14ac:dyDescent="0.3">
      <c r="V4535" s="21"/>
      <c r="W4535" s="22"/>
      <c r="X4535" s="22"/>
      <c r="Y4535" s="22"/>
      <c r="Z4535" s="22"/>
      <c r="AA4535" s="22"/>
      <c r="AB4535" s="10"/>
      <c r="AC4535" s="10"/>
      <c r="AD4535" s="10"/>
      <c r="AE4535" s="10"/>
      <c r="AF4535" s="10"/>
      <c r="AG4535" s="10"/>
      <c r="AH4535" s="10"/>
      <c r="AI4535" s="10"/>
      <c r="AJ4535" s="10"/>
      <c r="AK4535" s="10"/>
      <c r="AL4535" s="10"/>
      <c r="AM4535" s="10"/>
      <c r="AN4535" s="10"/>
      <c r="AO4535" s="10"/>
      <c r="AP4535" s="10"/>
      <c r="AQ4535" s="10"/>
      <c r="AR4535" s="10"/>
      <c r="AS4535" s="10"/>
      <c r="AT4535" s="10"/>
      <c r="AU4535" s="10"/>
      <c r="AV4535" s="10"/>
      <c r="AW4535" s="10"/>
      <c r="AX4535" s="10"/>
      <c r="AY4535" s="10"/>
      <c r="AZ4535" s="10"/>
      <c r="BC4535" s="10"/>
      <c r="BD4535" s="10"/>
      <c r="BE4535" s="10"/>
      <c r="BF4535" s="10"/>
      <c r="BG4535" s="10"/>
      <c r="BH4535" s="10"/>
      <c r="BI4535" s="10"/>
      <c r="BL4535" s="10"/>
      <c r="BM4535" s="10"/>
      <c r="BN4535" s="10"/>
      <c r="BO4535" s="10"/>
      <c r="BP4535" s="10"/>
      <c r="BQ4535" s="10"/>
      <c r="BR4535" s="10"/>
      <c r="BU4535" s="66"/>
    </row>
    <row r="4536" spans="22:73" s="6" customFormat="1" x14ac:dyDescent="0.3">
      <c r="V4536" s="21"/>
      <c r="W4536" s="22"/>
      <c r="X4536" s="22"/>
      <c r="Y4536" s="22"/>
      <c r="Z4536" s="22"/>
      <c r="AA4536" s="22"/>
      <c r="AB4536" s="10"/>
      <c r="AC4536" s="10"/>
      <c r="AD4536" s="10"/>
      <c r="AE4536" s="10"/>
      <c r="AF4536" s="10"/>
      <c r="AG4536" s="10"/>
      <c r="AH4536" s="10"/>
      <c r="AI4536" s="10"/>
      <c r="AJ4536" s="10"/>
      <c r="AK4536" s="10"/>
      <c r="AL4536" s="10"/>
      <c r="AM4536" s="10"/>
      <c r="AN4536" s="10"/>
      <c r="AO4536" s="10"/>
      <c r="AP4536" s="10"/>
      <c r="AQ4536" s="10"/>
      <c r="AR4536" s="10"/>
      <c r="AS4536" s="10"/>
      <c r="AT4536" s="10"/>
      <c r="AU4536" s="10"/>
      <c r="AV4536" s="10"/>
      <c r="AW4536" s="10"/>
      <c r="AX4536" s="10"/>
      <c r="AY4536" s="10"/>
      <c r="AZ4536" s="10"/>
      <c r="BC4536" s="10"/>
      <c r="BD4536" s="10"/>
      <c r="BE4536" s="10"/>
      <c r="BF4536" s="10"/>
      <c r="BG4536" s="10"/>
      <c r="BH4536" s="10"/>
      <c r="BI4536" s="10"/>
      <c r="BL4536" s="10"/>
      <c r="BM4536" s="10"/>
      <c r="BN4536" s="10"/>
      <c r="BO4536" s="10"/>
      <c r="BP4536" s="10"/>
      <c r="BQ4536" s="10"/>
      <c r="BR4536" s="10"/>
      <c r="BU4536" s="66"/>
    </row>
    <row r="4537" spans="22:73" s="6" customFormat="1" x14ac:dyDescent="0.3">
      <c r="V4537" s="21"/>
      <c r="W4537" s="22"/>
      <c r="X4537" s="22"/>
      <c r="Y4537" s="22"/>
      <c r="Z4537" s="22"/>
      <c r="AA4537" s="22"/>
      <c r="AB4537" s="10"/>
      <c r="AC4537" s="10"/>
      <c r="AD4537" s="10"/>
      <c r="AE4537" s="10"/>
      <c r="AF4537" s="10"/>
      <c r="AG4537" s="10"/>
      <c r="AH4537" s="10"/>
      <c r="AI4537" s="10"/>
      <c r="AJ4537" s="10"/>
      <c r="AK4537" s="10"/>
      <c r="AL4537" s="10"/>
      <c r="AM4537" s="10"/>
      <c r="AN4537" s="10"/>
      <c r="AO4537" s="10"/>
      <c r="AP4537" s="10"/>
      <c r="AQ4537" s="10"/>
      <c r="AR4537" s="10"/>
      <c r="AS4537" s="10"/>
      <c r="AT4537" s="10"/>
      <c r="AU4537" s="10"/>
      <c r="AV4537" s="10"/>
      <c r="AW4537" s="10"/>
      <c r="AX4537" s="10"/>
      <c r="AY4537" s="10"/>
      <c r="AZ4537" s="10"/>
      <c r="BC4537" s="10"/>
      <c r="BD4537" s="10"/>
      <c r="BE4537" s="10"/>
      <c r="BF4537" s="10"/>
      <c r="BG4537" s="10"/>
      <c r="BH4537" s="10"/>
      <c r="BI4537" s="10"/>
      <c r="BL4537" s="10"/>
      <c r="BM4537" s="10"/>
      <c r="BN4537" s="10"/>
      <c r="BO4537" s="10"/>
      <c r="BP4537" s="10"/>
      <c r="BQ4537" s="10"/>
      <c r="BR4537" s="10"/>
      <c r="BU4537" s="66"/>
    </row>
    <row r="4538" spans="22:73" s="6" customFormat="1" x14ac:dyDescent="0.3">
      <c r="V4538" s="21"/>
      <c r="W4538" s="22"/>
      <c r="X4538" s="22"/>
      <c r="Y4538" s="22"/>
      <c r="Z4538" s="22"/>
      <c r="AA4538" s="22"/>
      <c r="AB4538" s="10"/>
      <c r="AC4538" s="10"/>
      <c r="AD4538" s="10"/>
      <c r="AE4538" s="10"/>
      <c r="AF4538" s="10"/>
      <c r="AG4538" s="10"/>
      <c r="AH4538" s="10"/>
      <c r="AI4538" s="10"/>
      <c r="AJ4538" s="10"/>
      <c r="AK4538" s="10"/>
      <c r="AL4538" s="10"/>
      <c r="AM4538" s="10"/>
      <c r="AN4538" s="10"/>
      <c r="AO4538" s="10"/>
      <c r="AP4538" s="10"/>
      <c r="AQ4538" s="10"/>
      <c r="AR4538" s="10"/>
      <c r="AS4538" s="10"/>
      <c r="AT4538" s="10"/>
      <c r="AU4538" s="10"/>
      <c r="AV4538" s="10"/>
      <c r="AW4538" s="10"/>
      <c r="AX4538" s="10"/>
      <c r="AY4538" s="10"/>
      <c r="AZ4538" s="10"/>
      <c r="BC4538" s="10"/>
      <c r="BD4538" s="10"/>
      <c r="BE4538" s="10"/>
      <c r="BF4538" s="10"/>
      <c r="BG4538" s="10"/>
      <c r="BH4538" s="10"/>
      <c r="BI4538" s="10"/>
      <c r="BL4538" s="10"/>
      <c r="BM4538" s="10"/>
      <c r="BN4538" s="10"/>
      <c r="BO4538" s="10"/>
      <c r="BP4538" s="10"/>
      <c r="BQ4538" s="10"/>
      <c r="BR4538" s="10"/>
      <c r="BU4538" s="66"/>
    </row>
    <row r="4539" spans="22:73" s="6" customFormat="1" x14ac:dyDescent="0.3">
      <c r="V4539" s="21"/>
      <c r="W4539" s="22"/>
      <c r="X4539" s="22"/>
      <c r="Y4539" s="22"/>
      <c r="Z4539" s="22"/>
      <c r="AA4539" s="22"/>
      <c r="AB4539" s="10"/>
      <c r="AC4539" s="10"/>
      <c r="AD4539" s="10"/>
      <c r="AE4539" s="10"/>
      <c r="AF4539" s="10"/>
      <c r="AG4539" s="10"/>
      <c r="AH4539" s="10"/>
      <c r="AI4539" s="10"/>
      <c r="AJ4539" s="10"/>
      <c r="AK4539" s="10"/>
      <c r="AL4539" s="10"/>
      <c r="AM4539" s="10"/>
      <c r="AN4539" s="10"/>
      <c r="AO4539" s="10"/>
      <c r="AP4539" s="10"/>
      <c r="AQ4539" s="10"/>
      <c r="AR4539" s="10"/>
      <c r="AS4539" s="10"/>
      <c r="AT4539" s="10"/>
      <c r="AU4539" s="10"/>
      <c r="AV4539" s="10"/>
      <c r="AW4539" s="10"/>
      <c r="AX4539" s="10"/>
      <c r="AY4539" s="10"/>
      <c r="AZ4539" s="10"/>
      <c r="BC4539" s="10"/>
      <c r="BD4539" s="10"/>
      <c r="BE4539" s="10"/>
      <c r="BF4539" s="10"/>
      <c r="BG4539" s="10"/>
      <c r="BH4539" s="10"/>
      <c r="BI4539" s="10"/>
      <c r="BL4539" s="10"/>
      <c r="BM4539" s="10"/>
      <c r="BN4539" s="10"/>
      <c r="BO4539" s="10"/>
      <c r="BP4539" s="10"/>
      <c r="BQ4539" s="10"/>
      <c r="BR4539" s="10"/>
      <c r="BU4539" s="66"/>
    </row>
    <row r="4540" spans="22:73" s="6" customFormat="1" x14ac:dyDescent="0.3">
      <c r="V4540" s="21"/>
      <c r="W4540" s="22"/>
      <c r="X4540" s="22"/>
      <c r="Y4540" s="22"/>
      <c r="Z4540" s="22"/>
      <c r="AA4540" s="22"/>
      <c r="AB4540" s="10"/>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AY4540" s="10"/>
      <c r="AZ4540" s="10"/>
      <c r="BC4540" s="10"/>
      <c r="BD4540" s="10"/>
      <c r="BE4540" s="10"/>
      <c r="BF4540" s="10"/>
      <c r="BG4540" s="10"/>
      <c r="BH4540" s="10"/>
      <c r="BI4540" s="10"/>
      <c r="BL4540" s="10"/>
      <c r="BM4540" s="10"/>
      <c r="BN4540" s="10"/>
      <c r="BO4540" s="10"/>
      <c r="BP4540" s="10"/>
      <c r="BQ4540" s="10"/>
      <c r="BR4540" s="10"/>
      <c r="BU4540" s="66"/>
    </row>
    <row r="4541" spans="22:73" s="6" customFormat="1" x14ac:dyDescent="0.3">
      <c r="V4541" s="21"/>
      <c r="W4541" s="22"/>
      <c r="X4541" s="22"/>
      <c r="Y4541" s="22"/>
      <c r="Z4541" s="22"/>
      <c r="AA4541" s="22"/>
      <c r="AB4541" s="10"/>
      <c r="AC4541" s="10"/>
      <c r="AD4541" s="10"/>
      <c r="AE4541" s="10"/>
      <c r="AF4541" s="10"/>
      <c r="AG4541" s="10"/>
      <c r="AH4541" s="10"/>
      <c r="AI4541" s="10"/>
      <c r="AJ4541" s="10"/>
      <c r="AK4541" s="10"/>
      <c r="AL4541" s="10"/>
      <c r="AM4541" s="10"/>
      <c r="AN4541" s="10"/>
      <c r="AO4541" s="10"/>
      <c r="AP4541" s="10"/>
      <c r="AQ4541" s="10"/>
      <c r="AR4541" s="10"/>
      <c r="AS4541" s="10"/>
      <c r="AT4541" s="10"/>
      <c r="AU4541" s="10"/>
      <c r="AV4541" s="10"/>
      <c r="AW4541" s="10"/>
      <c r="AX4541" s="10"/>
      <c r="AY4541" s="10"/>
      <c r="AZ4541" s="10"/>
      <c r="BC4541" s="10"/>
      <c r="BD4541" s="10"/>
      <c r="BE4541" s="10"/>
      <c r="BF4541" s="10"/>
      <c r="BG4541" s="10"/>
      <c r="BH4541" s="10"/>
      <c r="BI4541" s="10"/>
      <c r="BL4541" s="10"/>
      <c r="BM4541" s="10"/>
      <c r="BN4541" s="10"/>
      <c r="BO4541" s="10"/>
      <c r="BP4541" s="10"/>
      <c r="BQ4541" s="10"/>
      <c r="BR4541" s="10"/>
      <c r="BU4541" s="66"/>
    </row>
    <row r="4542" spans="22:73" s="6" customFormat="1" x14ac:dyDescent="0.3">
      <c r="V4542" s="21"/>
      <c r="W4542" s="22"/>
      <c r="X4542" s="22"/>
      <c r="Y4542" s="22"/>
      <c r="Z4542" s="22"/>
      <c r="AA4542" s="22"/>
      <c r="AB4542" s="10"/>
      <c r="AC4542" s="10"/>
      <c r="AD4542" s="10"/>
      <c r="AE4542" s="10"/>
      <c r="AF4542" s="10"/>
      <c r="AG4542" s="10"/>
      <c r="AH4542" s="10"/>
      <c r="AI4542" s="10"/>
      <c r="AJ4542" s="10"/>
      <c r="AK4542" s="10"/>
      <c r="AL4542" s="10"/>
      <c r="AM4542" s="10"/>
      <c r="AN4542" s="10"/>
      <c r="AO4542" s="10"/>
      <c r="AP4542" s="10"/>
      <c r="AQ4542" s="10"/>
      <c r="AR4542" s="10"/>
      <c r="AS4542" s="10"/>
      <c r="AT4542" s="10"/>
      <c r="AU4542" s="10"/>
      <c r="AV4542" s="10"/>
      <c r="AW4542" s="10"/>
      <c r="AX4542" s="10"/>
      <c r="AY4542" s="10"/>
      <c r="AZ4542" s="10"/>
      <c r="BC4542" s="10"/>
      <c r="BD4542" s="10"/>
      <c r="BE4542" s="10"/>
      <c r="BF4542" s="10"/>
      <c r="BG4542" s="10"/>
      <c r="BH4542" s="10"/>
      <c r="BI4542" s="10"/>
      <c r="BL4542" s="10"/>
      <c r="BM4542" s="10"/>
      <c r="BN4542" s="10"/>
      <c r="BO4542" s="10"/>
      <c r="BP4542" s="10"/>
      <c r="BQ4542" s="10"/>
      <c r="BR4542" s="10"/>
      <c r="BU4542" s="66"/>
    </row>
    <row r="4543" spans="22:73" s="6" customFormat="1" x14ac:dyDescent="0.3">
      <c r="V4543" s="21"/>
      <c r="W4543" s="22"/>
      <c r="X4543" s="22"/>
      <c r="Y4543" s="22"/>
      <c r="Z4543" s="22"/>
      <c r="AA4543" s="22"/>
      <c r="AB4543" s="10"/>
      <c r="AC4543" s="10"/>
      <c r="AD4543" s="10"/>
      <c r="AE4543" s="10"/>
      <c r="AF4543" s="10"/>
      <c r="AG4543" s="10"/>
      <c r="AH4543" s="10"/>
      <c r="AI4543" s="10"/>
      <c r="AJ4543" s="10"/>
      <c r="AK4543" s="10"/>
      <c r="AL4543" s="10"/>
      <c r="AM4543" s="10"/>
      <c r="AN4543" s="10"/>
      <c r="AO4543" s="10"/>
      <c r="AP4543" s="10"/>
      <c r="AQ4543" s="10"/>
      <c r="AR4543" s="10"/>
      <c r="AS4543" s="10"/>
      <c r="AT4543" s="10"/>
      <c r="AU4543" s="10"/>
      <c r="AV4543" s="10"/>
      <c r="AW4543" s="10"/>
      <c r="AX4543" s="10"/>
      <c r="AY4543" s="10"/>
      <c r="AZ4543" s="10"/>
      <c r="BC4543" s="10"/>
      <c r="BD4543" s="10"/>
      <c r="BE4543" s="10"/>
      <c r="BF4543" s="10"/>
      <c r="BG4543" s="10"/>
      <c r="BH4543" s="10"/>
      <c r="BI4543" s="10"/>
      <c r="BL4543" s="10"/>
      <c r="BM4543" s="10"/>
      <c r="BN4543" s="10"/>
      <c r="BO4543" s="10"/>
      <c r="BP4543" s="10"/>
      <c r="BQ4543" s="10"/>
      <c r="BR4543" s="10"/>
      <c r="BU4543" s="66"/>
    </row>
    <row r="4544" spans="22:73" s="6" customFormat="1" x14ac:dyDescent="0.3">
      <c r="V4544" s="21"/>
      <c r="W4544" s="22"/>
      <c r="X4544" s="22"/>
      <c r="Y4544" s="22"/>
      <c r="Z4544" s="22"/>
      <c r="AA4544" s="22"/>
      <c r="AB4544" s="10"/>
      <c r="AC4544" s="10"/>
      <c r="AD4544" s="10"/>
      <c r="AE4544" s="10"/>
      <c r="AF4544" s="10"/>
      <c r="AG4544" s="10"/>
      <c r="AH4544" s="10"/>
      <c r="AI4544" s="10"/>
      <c r="AJ4544" s="10"/>
      <c r="AK4544" s="10"/>
      <c r="AL4544" s="10"/>
      <c r="AM4544" s="10"/>
      <c r="AN4544" s="10"/>
      <c r="AO4544" s="10"/>
      <c r="AP4544" s="10"/>
      <c r="AQ4544" s="10"/>
      <c r="AR4544" s="10"/>
      <c r="AS4544" s="10"/>
      <c r="AT4544" s="10"/>
      <c r="AU4544" s="10"/>
      <c r="AV4544" s="10"/>
      <c r="AW4544" s="10"/>
      <c r="AX4544" s="10"/>
      <c r="AY4544" s="10"/>
      <c r="AZ4544" s="10"/>
      <c r="BC4544" s="10"/>
      <c r="BD4544" s="10"/>
      <c r="BE4544" s="10"/>
      <c r="BF4544" s="10"/>
      <c r="BG4544" s="10"/>
      <c r="BH4544" s="10"/>
      <c r="BI4544" s="10"/>
      <c r="BL4544" s="10"/>
      <c r="BM4544" s="10"/>
      <c r="BN4544" s="10"/>
      <c r="BO4544" s="10"/>
      <c r="BP4544" s="10"/>
      <c r="BQ4544" s="10"/>
      <c r="BR4544" s="10"/>
      <c r="BU4544" s="66"/>
    </row>
    <row r="4545" spans="22:73" s="6" customFormat="1" x14ac:dyDescent="0.3">
      <c r="V4545" s="21"/>
      <c r="W4545" s="22"/>
      <c r="X4545" s="22"/>
      <c r="Y4545" s="22"/>
      <c r="Z4545" s="22"/>
      <c r="AA4545" s="22"/>
      <c r="AB4545" s="10"/>
      <c r="AC4545" s="10"/>
      <c r="AD4545" s="10"/>
      <c r="AE4545" s="10"/>
      <c r="AF4545" s="10"/>
      <c r="AG4545" s="10"/>
      <c r="AH4545" s="10"/>
      <c r="AI4545" s="10"/>
      <c r="AJ4545" s="10"/>
      <c r="AK4545" s="10"/>
      <c r="AL4545" s="10"/>
      <c r="AM4545" s="10"/>
      <c r="AN4545" s="10"/>
      <c r="AO4545" s="10"/>
      <c r="AP4545" s="10"/>
      <c r="AQ4545" s="10"/>
      <c r="AR4545" s="10"/>
      <c r="AS4545" s="10"/>
      <c r="AT4545" s="10"/>
      <c r="AU4545" s="10"/>
      <c r="AV4545" s="10"/>
      <c r="AW4545" s="10"/>
      <c r="AX4545" s="10"/>
      <c r="AY4545" s="10"/>
      <c r="AZ4545" s="10"/>
      <c r="BC4545" s="10"/>
      <c r="BD4545" s="10"/>
      <c r="BE4545" s="10"/>
      <c r="BF4545" s="10"/>
      <c r="BG4545" s="10"/>
      <c r="BH4545" s="10"/>
      <c r="BI4545" s="10"/>
      <c r="BL4545" s="10"/>
      <c r="BM4545" s="10"/>
      <c r="BN4545" s="10"/>
      <c r="BO4545" s="10"/>
      <c r="BP4545" s="10"/>
      <c r="BQ4545" s="10"/>
      <c r="BR4545" s="10"/>
      <c r="BU4545" s="66"/>
    </row>
    <row r="4546" spans="22:73" s="6" customFormat="1" x14ac:dyDescent="0.3">
      <c r="V4546" s="21"/>
      <c r="W4546" s="22"/>
      <c r="X4546" s="22"/>
      <c r="Y4546" s="22"/>
      <c r="Z4546" s="22"/>
      <c r="AA4546" s="22"/>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AY4546" s="10"/>
      <c r="AZ4546" s="10"/>
      <c r="BC4546" s="10"/>
      <c r="BD4546" s="10"/>
      <c r="BE4546" s="10"/>
      <c r="BF4546" s="10"/>
      <c r="BG4546" s="10"/>
      <c r="BH4546" s="10"/>
      <c r="BI4546" s="10"/>
      <c r="BL4546" s="10"/>
      <c r="BM4546" s="10"/>
      <c r="BN4546" s="10"/>
      <c r="BO4546" s="10"/>
      <c r="BP4546" s="10"/>
      <c r="BQ4546" s="10"/>
      <c r="BR4546" s="10"/>
      <c r="BU4546" s="66"/>
    </row>
    <row r="4547" spans="22:73" s="6" customFormat="1" x14ac:dyDescent="0.3">
      <c r="V4547" s="21"/>
      <c r="W4547" s="22"/>
      <c r="X4547" s="22"/>
      <c r="Y4547" s="22"/>
      <c r="Z4547" s="22"/>
      <c r="AA4547" s="22"/>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AY4547" s="10"/>
      <c r="AZ4547" s="10"/>
      <c r="BC4547" s="10"/>
      <c r="BD4547" s="10"/>
      <c r="BE4547" s="10"/>
      <c r="BF4547" s="10"/>
      <c r="BG4547" s="10"/>
      <c r="BH4547" s="10"/>
      <c r="BI4547" s="10"/>
      <c r="BL4547" s="10"/>
      <c r="BM4547" s="10"/>
      <c r="BN4547" s="10"/>
      <c r="BO4547" s="10"/>
      <c r="BP4547" s="10"/>
      <c r="BQ4547" s="10"/>
      <c r="BR4547" s="10"/>
      <c r="BU4547" s="66"/>
    </row>
    <row r="4548" spans="22:73" s="6" customFormat="1" x14ac:dyDescent="0.3">
      <c r="V4548" s="21"/>
      <c r="W4548" s="22"/>
      <c r="X4548" s="22"/>
      <c r="Y4548" s="22"/>
      <c r="Z4548" s="22"/>
      <c r="AA4548" s="22"/>
      <c r="AB4548" s="10"/>
      <c r="AC4548" s="10"/>
      <c r="AD4548" s="10"/>
      <c r="AE4548" s="10"/>
      <c r="AF4548" s="10"/>
      <c r="AG4548" s="10"/>
      <c r="AH4548" s="10"/>
      <c r="AI4548" s="10"/>
      <c r="AJ4548" s="10"/>
      <c r="AK4548" s="10"/>
      <c r="AL4548" s="10"/>
      <c r="AM4548" s="10"/>
      <c r="AN4548" s="10"/>
      <c r="AO4548" s="10"/>
      <c r="AP4548" s="10"/>
      <c r="AQ4548" s="10"/>
      <c r="AR4548" s="10"/>
      <c r="AS4548" s="10"/>
      <c r="AT4548" s="10"/>
      <c r="AU4548" s="10"/>
      <c r="AV4548" s="10"/>
      <c r="AW4548" s="10"/>
      <c r="AX4548" s="10"/>
      <c r="AY4548" s="10"/>
      <c r="AZ4548" s="10"/>
      <c r="BC4548" s="10"/>
      <c r="BD4548" s="10"/>
      <c r="BE4548" s="10"/>
      <c r="BF4548" s="10"/>
      <c r="BG4548" s="10"/>
      <c r="BH4548" s="10"/>
      <c r="BI4548" s="10"/>
      <c r="BL4548" s="10"/>
      <c r="BM4548" s="10"/>
      <c r="BN4548" s="10"/>
      <c r="BO4548" s="10"/>
      <c r="BP4548" s="10"/>
      <c r="BQ4548" s="10"/>
      <c r="BR4548" s="10"/>
      <c r="BU4548" s="66"/>
    </row>
    <row r="4549" spans="22:73" s="6" customFormat="1" x14ac:dyDescent="0.3">
      <c r="V4549" s="21"/>
      <c r="W4549" s="22"/>
      <c r="X4549" s="22"/>
      <c r="Y4549" s="22"/>
      <c r="Z4549" s="22"/>
      <c r="AA4549" s="22"/>
      <c r="AB4549" s="10"/>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10"/>
      <c r="AY4549" s="10"/>
      <c r="AZ4549" s="10"/>
      <c r="BC4549" s="10"/>
      <c r="BD4549" s="10"/>
      <c r="BE4549" s="10"/>
      <c r="BF4549" s="10"/>
      <c r="BG4549" s="10"/>
      <c r="BH4549" s="10"/>
      <c r="BI4549" s="10"/>
      <c r="BL4549" s="10"/>
      <c r="BM4549" s="10"/>
      <c r="BN4549" s="10"/>
      <c r="BO4549" s="10"/>
      <c r="BP4549" s="10"/>
      <c r="BQ4549" s="10"/>
      <c r="BR4549" s="10"/>
      <c r="BU4549" s="66"/>
    </row>
    <row r="4550" spans="22:73" s="6" customFormat="1" x14ac:dyDescent="0.3">
      <c r="V4550" s="21"/>
      <c r="W4550" s="22"/>
      <c r="X4550" s="22"/>
      <c r="Y4550" s="22"/>
      <c r="Z4550" s="22"/>
      <c r="AA4550" s="22"/>
      <c r="AB4550" s="10"/>
      <c r="AC4550" s="10"/>
      <c r="AD4550" s="10"/>
      <c r="AE4550" s="10"/>
      <c r="AF4550" s="10"/>
      <c r="AG4550" s="10"/>
      <c r="AH4550" s="10"/>
      <c r="AI4550" s="10"/>
      <c r="AJ4550" s="10"/>
      <c r="AK4550" s="10"/>
      <c r="AL4550" s="10"/>
      <c r="AM4550" s="10"/>
      <c r="AN4550" s="10"/>
      <c r="AO4550" s="10"/>
      <c r="AP4550" s="10"/>
      <c r="AQ4550" s="10"/>
      <c r="AR4550" s="10"/>
      <c r="AS4550" s="10"/>
      <c r="AT4550" s="10"/>
      <c r="AU4550" s="10"/>
      <c r="AV4550" s="10"/>
      <c r="AW4550" s="10"/>
      <c r="AX4550" s="10"/>
      <c r="AY4550" s="10"/>
      <c r="AZ4550" s="10"/>
      <c r="BC4550" s="10"/>
      <c r="BD4550" s="10"/>
      <c r="BE4550" s="10"/>
      <c r="BF4550" s="10"/>
      <c r="BG4550" s="10"/>
      <c r="BH4550" s="10"/>
      <c r="BI4550" s="10"/>
      <c r="BL4550" s="10"/>
      <c r="BM4550" s="10"/>
      <c r="BN4550" s="10"/>
      <c r="BO4550" s="10"/>
      <c r="BP4550" s="10"/>
      <c r="BQ4550" s="10"/>
      <c r="BR4550" s="10"/>
      <c r="BU4550" s="66"/>
    </row>
    <row r="4551" spans="22:73" s="6" customFormat="1" x14ac:dyDescent="0.3">
      <c r="V4551" s="21"/>
      <c r="W4551" s="22"/>
      <c r="X4551" s="22"/>
      <c r="Y4551" s="22"/>
      <c r="Z4551" s="22"/>
      <c r="AA4551" s="22"/>
      <c r="AB4551" s="10"/>
      <c r="AC4551" s="10"/>
      <c r="AD4551" s="10"/>
      <c r="AE4551" s="10"/>
      <c r="AF4551" s="10"/>
      <c r="AG4551" s="10"/>
      <c r="AH4551" s="10"/>
      <c r="AI4551" s="10"/>
      <c r="AJ4551" s="10"/>
      <c r="AK4551" s="10"/>
      <c r="AL4551" s="10"/>
      <c r="AM4551" s="10"/>
      <c r="AN4551" s="10"/>
      <c r="AO4551" s="10"/>
      <c r="AP4551" s="10"/>
      <c r="AQ4551" s="10"/>
      <c r="AR4551" s="10"/>
      <c r="AS4551" s="10"/>
      <c r="AT4551" s="10"/>
      <c r="AU4551" s="10"/>
      <c r="AV4551" s="10"/>
      <c r="AW4551" s="10"/>
      <c r="AX4551" s="10"/>
      <c r="AY4551" s="10"/>
      <c r="AZ4551" s="10"/>
      <c r="BC4551" s="10"/>
      <c r="BD4551" s="10"/>
      <c r="BE4551" s="10"/>
      <c r="BF4551" s="10"/>
      <c r="BG4551" s="10"/>
      <c r="BH4551" s="10"/>
      <c r="BI4551" s="10"/>
      <c r="BL4551" s="10"/>
      <c r="BM4551" s="10"/>
      <c r="BN4551" s="10"/>
      <c r="BO4551" s="10"/>
      <c r="BP4551" s="10"/>
      <c r="BQ4551" s="10"/>
      <c r="BR4551" s="10"/>
      <c r="BU4551" s="66"/>
    </row>
    <row r="4552" spans="22:73" s="6" customFormat="1" x14ac:dyDescent="0.3">
      <c r="V4552" s="21"/>
      <c r="W4552" s="22"/>
      <c r="X4552" s="22"/>
      <c r="Y4552" s="22"/>
      <c r="Z4552" s="22"/>
      <c r="AA4552" s="22"/>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10"/>
      <c r="AY4552" s="10"/>
      <c r="AZ4552" s="10"/>
      <c r="BC4552" s="10"/>
      <c r="BD4552" s="10"/>
      <c r="BE4552" s="10"/>
      <c r="BF4552" s="10"/>
      <c r="BG4552" s="10"/>
      <c r="BH4552" s="10"/>
      <c r="BI4552" s="10"/>
      <c r="BL4552" s="10"/>
      <c r="BM4552" s="10"/>
      <c r="BN4552" s="10"/>
      <c r="BO4552" s="10"/>
      <c r="BP4552" s="10"/>
      <c r="BQ4552" s="10"/>
      <c r="BR4552" s="10"/>
      <c r="BU4552" s="66"/>
    </row>
    <row r="4553" spans="22:73" s="6" customFormat="1" x14ac:dyDescent="0.3">
      <c r="V4553" s="21"/>
      <c r="W4553" s="22"/>
      <c r="X4553" s="22"/>
      <c r="Y4553" s="22"/>
      <c r="Z4553" s="22"/>
      <c r="AA4553" s="22"/>
      <c r="AB4553" s="10"/>
      <c r="AC4553" s="10"/>
      <c r="AD4553" s="10"/>
      <c r="AE4553" s="10"/>
      <c r="AF4553" s="10"/>
      <c r="AG4553" s="10"/>
      <c r="AH4553" s="10"/>
      <c r="AI4553" s="10"/>
      <c r="AJ4553" s="10"/>
      <c r="AK4553" s="10"/>
      <c r="AL4553" s="10"/>
      <c r="AM4553" s="10"/>
      <c r="AN4553" s="10"/>
      <c r="AO4553" s="10"/>
      <c r="AP4553" s="10"/>
      <c r="AQ4553" s="10"/>
      <c r="AR4553" s="10"/>
      <c r="AS4553" s="10"/>
      <c r="AT4553" s="10"/>
      <c r="AU4553" s="10"/>
      <c r="AV4553" s="10"/>
      <c r="AW4553" s="10"/>
      <c r="AX4553" s="10"/>
      <c r="AY4553" s="10"/>
      <c r="AZ4553" s="10"/>
      <c r="BC4553" s="10"/>
      <c r="BD4553" s="10"/>
      <c r="BE4553" s="10"/>
      <c r="BF4553" s="10"/>
      <c r="BG4553" s="10"/>
      <c r="BH4553" s="10"/>
      <c r="BI4553" s="10"/>
      <c r="BL4553" s="10"/>
      <c r="BM4553" s="10"/>
      <c r="BN4553" s="10"/>
      <c r="BO4553" s="10"/>
      <c r="BP4553" s="10"/>
      <c r="BQ4553" s="10"/>
      <c r="BR4553" s="10"/>
      <c r="BU4553" s="66"/>
    </row>
    <row r="4554" spans="22:73" s="6" customFormat="1" x14ac:dyDescent="0.3">
      <c r="V4554" s="21"/>
      <c r="W4554" s="22"/>
      <c r="X4554" s="22"/>
      <c r="Y4554" s="22"/>
      <c r="Z4554" s="22"/>
      <c r="AA4554" s="22"/>
      <c r="AB4554" s="10"/>
      <c r="AC4554" s="10"/>
      <c r="AD4554" s="10"/>
      <c r="AE4554" s="10"/>
      <c r="AF4554" s="10"/>
      <c r="AG4554" s="10"/>
      <c r="AH4554" s="10"/>
      <c r="AI4554" s="10"/>
      <c r="AJ4554" s="10"/>
      <c r="AK4554" s="10"/>
      <c r="AL4554" s="10"/>
      <c r="AM4554" s="10"/>
      <c r="AN4554" s="10"/>
      <c r="AO4554" s="10"/>
      <c r="AP4554" s="10"/>
      <c r="AQ4554" s="10"/>
      <c r="AR4554" s="10"/>
      <c r="AS4554" s="10"/>
      <c r="AT4554" s="10"/>
      <c r="AU4554" s="10"/>
      <c r="AV4554" s="10"/>
      <c r="AW4554" s="10"/>
      <c r="AX4554" s="10"/>
      <c r="AY4554" s="10"/>
      <c r="AZ4554" s="10"/>
      <c r="BC4554" s="10"/>
      <c r="BD4554" s="10"/>
      <c r="BE4554" s="10"/>
      <c r="BF4554" s="10"/>
      <c r="BG4554" s="10"/>
      <c r="BH4554" s="10"/>
      <c r="BI4554" s="10"/>
      <c r="BL4554" s="10"/>
      <c r="BM4554" s="10"/>
      <c r="BN4554" s="10"/>
      <c r="BO4554" s="10"/>
      <c r="BP4554" s="10"/>
      <c r="BQ4554" s="10"/>
      <c r="BR4554" s="10"/>
      <c r="BU4554" s="66"/>
    </row>
    <row r="4555" spans="22:73" s="6" customFormat="1" x14ac:dyDescent="0.3">
      <c r="V4555" s="21"/>
      <c r="W4555" s="22"/>
      <c r="X4555" s="22"/>
      <c r="Y4555" s="22"/>
      <c r="Z4555" s="22"/>
      <c r="AA4555" s="22"/>
      <c r="AB4555" s="10"/>
      <c r="AC4555" s="10"/>
      <c r="AD4555" s="10"/>
      <c r="AE4555" s="10"/>
      <c r="AF4555" s="10"/>
      <c r="AG4555" s="10"/>
      <c r="AH4555" s="10"/>
      <c r="AI4555" s="10"/>
      <c r="AJ4555" s="10"/>
      <c r="AK4555" s="10"/>
      <c r="AL4555" s="10"/>
      <c r="AM4555" s="10"/>
      <c r="AN4555" s="10"/>
      <c r="AO4555" s="10"/>
      <c r="AP4555" s="10"/>
      <c r="AQ4555" s="10"/>
      <c r="AR4555" s="10"/>
      <c r="AS4555" s="10"/>
      <c r="AT4555" s="10"/>
      <c r="AU4555" s="10"/>
      <c r="AV4555" s="10"/>
      <c r="AW4555" s="10"/>
      <c r="AX4555" s="10"/>
      <c r="AY4555" s="10"/>
      <c r="AZ4555" s="10"/>
      <c r="BC4555" s="10"/>
      <c r="BD4555" s="10"/>
      <c r="BE4555" s="10"/>
      <c r="BF4555" s="10"/>
      <c r="BG4555" s="10"/>
      <c r="BH4555" s="10"/>
      <c r="BI4555" s="10"/>
      <c r="BL4555" s="10"/>
      <c r="BM4555" s="10"/>
      <c r="BN4555" s="10"/>
      <c r="BO4555" s="10"/>
      <c r="BP4555" s="10"/>
      <c r="BQ4555" s="10"/>
      <c r="BR4555" s="10"/>
      <c r="BU4555" s="66"/>
    </row>
    <row r="4556" spans="22:73" s="6" customFormat="1" x14ac:dyDescent="0.3">
      <c r="V4556" s="21"/>
      <c r="W4556" s="22"/>
      <c r="X4556" s="22"/>
      <c r="Y4556" s="22"/>
      <c r="Z4556" s="22"/>
      <c r="AA4556" s="22"/>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AY4556" s="10"/>
      <c r="AZ4556" s="10"/>
      <c r="BC4556" s="10"/>
      <c r="BD4556" s="10"/>
      <c r="BE4556" s="10"/>
      <c r="BF4556" s="10"/>
      <c r="BG4556" s="10"/>
      <c r="BH4556" s="10"/>
      <c r="BI4556" s="10"/>
      <c r="BL4556" s="10"/>
      <c r="BM4556" s="10"/>
      <c r="BN4556" s="10"/>
      <c r="BO4556" s="10"/>
      <c r="BP4556" s="10"/>
      <c r="BQ4556" s="10"/>
      <c r="BR4556" s="10"/>
      <c r="BU4556" s="66"/>
    </row>
    <row r="4557" spans="22:73" s="6" customFormat="1" x14ac:dyDescent="0.3">
      <c r="V4557" s="21"/>
      <c r="W4557" s="22"/>
      <c r="X4557" s="22"/>
      <c r="Y4557" s="22"/>
      <c r="Z4557" s="22"/>
      <c r="AA4557" s="22"/>
      <c r="AB4557" s="10"/>
      <c r="AC4557" s="10"/>
      <c r="AD4557" s="10"/>
      <c r="AE4557" s="10"/>
      <c r="AF4557" s="10"/>
      <c r="AG4557" s="10"/>
      <c r="AH4557" s="10"/>
      <c r="AI4557" s="10"/>
      <c r="AJ4557" s="10"/>
      <c r="AK4557" s="10"/>
      <c r="AL4557" s="10"/>
      <c r="AM4557" s="10"/>
      <c r="AN4557" s="10"/>
      <c r="AO4557" s="10"/>
      <c r="AP4557" s="10"/>
      <c r="AQ4557" s="10"/>
      <c r="AR4557" s="10"/>
      <c r="AS4557" s="10"/>
      <c r="AT4557" s="10"/>
      <c r="AU4557" s="10"/>
      <c r="AV4557" s="10"/>
      <c r="AW4557" s="10"/>
      <c r="AX4557" s="10"/>
      <c r="AY4557" s="10"/>
      <c r="AZ4557" s="10"/>
      <c r="BC4557" s="10"/>
      <c r="BD4557" s="10"/>
      <c r="BE4557" s="10"/>
      <c r="BF4557" s="10"/>
      <c r="BG4557" s="10"/>
      <c r="BH4557" s="10"/>
      <c r="BI4557" s="10"/>
      <c r="BL4557" s="10"/>
      <c r="BM4557" s="10"/>
      <c r="BN4557" s="10"/>
      <c r="BO4557" s="10"/>
      <c r="BP4557" s="10"/>
      <c r="BQ4557" s="10"/>
      <c r="BR4557" s="10"/>
      <c r="BU4557" s="66"/>
    </row>
    <row r="4558" spans="22:73" s="6" customFormat="1" x14ac:dyDescent="0.3">
      <c r="V4558" s="21"/>
      <c r="W4558" s="22"/>
      <c r="X4558" s="22"/>
      <c r="Y4558" s="22"/>
      <c r="Z4558" s="22"/>
      <c r="AA4558" s="22"/>
      <c r="AB4558" s="10"/>
      <c r="AC4558" s="10"/>
      <c r="AD4558" s="10"/>
      <c r="AE4558" s="10"/>
      <c r="AF4558" s="10"/>
      <c r="AG4558" s="10"/>
      <c r="AH4558" s="10"/>
      <c r="AI4558" s="10"/>
      <c r="AJ4558" s="10"/>
      <c r="AK4558" s="10"/>
      <c r="AL4558" s="10"/>
      <c r="AM4558" s="10"/>
      <c r="AN4558" s="10"/>
      <c r="AO4558" s="10"/>
      <c r="AP4558" s="10"/>
      <c r="AQ4558" s="10"/>
      <c r="AR4558" s="10"/>
      <c r="AS4558" s="10"/>
      <c r="AT4558" s="10"/>
      <c r="AU4558" s="10"/>
      <c r="AV4558" s="10"/>
      <c r="AW4558" s="10"/>
      <c r="AX4558" s="10"/>
      <c r="AY4558" s="10"/>
      <c r="AZ4558" s="10"/>
      <c r="BC4558" s="10"/>
      <c r="BD4558" s="10"/>
      <c r="BE4558" s="10"/>
      <c r="BF4558" s="10"/>
      <c r="BG4558" s="10"/>
      <c r="BH4558" s="10"/>
      <c r="BI4558" s="10"/>
      <c r="BL4558" s="10"/>
      <c r="BM4558" s="10"/>
      <c r="BN4558" s="10"/>
      <c r="BO4558" s="10"/>
      <c r="BP4558" s="10"/>
      <c r="BQ4558" s="10"/>
      <c r="BR4558" s="10"/>
      <c r="BU4558" s="66"/>
    </row>
    <row r="4559" spans="22:73" s="6" customFormat="1" x14ac:dyDescent="0.3">
      <c r="V4559" s="21"/>
      <c r="W4559" s="22"/>
      <c r="X4559" s="22"/>
      <c r="Y4559" s="22"/>
      <c r="Z4559" s="22"/>
      <c r="AA4559" s="22"/>
      <c r="AB4559" s="10"/>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10"/>
      <c r="AY4559" s="10"/>
      <c r="AZ4559" s="10"/>
      <c r="BC4559" s="10"/>
      <c r="BD4559" s="10"/>
      <c r="BE4559" s="10"/>
      <c r="BF4559" s="10"/>
      <c r="BG4559" s="10"/>
      <c r="BH4559" s="10"/>
      <c r="BI4559" s="10"/>
      <c r="BL4559" s="10"/>
      <c r="BM4559" s="10"/>
      <c r="BN4559" s="10"/>
      <c r="BO4559" s="10"/>
      <c r="BP4559" s="10"/>
      <c r="BQ4559" s="10"/>
      <c r="BR4559" s="10"/>
      <c r="BU4559" s="66"/>
    </row>
    <row r="4560" spans="22:73" s="6" customFormat="1" x14ac:dyDescent="0.3">
      <c r="V4560" s="21"/>
      <c r="W4560" s="22"/>
      <c r="X4560" s="22"/>
      <c r="Y4560" s="22"/>
      <c r="Z4560" s="22"/>
      <c r="AA4560" s="22"/>
      <c r="AB4560" s="10"/>
      <c r="AC4560" s="10"/>
      <c r="AD4560" s="10"/>
      <c r="AE4560" s="10"/>
      <c r="AF4560" s="10"/>
      <c r="AG4560" s="10"/>
      <c r="AH4560" s="10"/>
      <c r="AI4560" s="10"/>
      <c r="AJ4560" s="10"/>
      <c r="AK4560" s="10"/>
      <c r="AL4560" s="10"/>
      <c r="AM4560" s="10"/>
      <c r="AN4560" s="10"/>
      <c r="AO4560" s="10"/>
      <c r="AP4560" s="10"/>
      <c r="AQ4560" s="10"/>
      <c r="AR4560" s="10"/>
      <c r="AS4560" s="10"/>
      <c r="AT4560" s="10"/>
      <c r="AU4560" s="10"/>
      <c r="AV4560" s="10"/>
      <c r="AW4560" s="10"/>
      <c r="AX4560" s="10"/>
      <c r="AY4560" s="10"/>
      <c r="AZ4560" s="10"/>
      <c r="BC4560" s="10"/>
      <c r="BD4560" s="10"/>
      <c r="BE4560" s="10"/>
      <c r="BF4560" s="10"/>
      <c r="BG4560" s="10"/>
      <c r="BH4560" s="10"/>
      <c r="BI4560" s="10"/>
      <c r="BL4560" s="10"/>
      <c r="BM4560" s="10"/>
      <c r="BN4560" s="10"/>
      <c r="BO4560" s="10"/>
      <c r="BP4560" s="10"/>
      <c r="BQ4560" s="10"/>
      <c r="BR4560" s="10"/>
      <c r="BU4560" s="66"/>
    </row>
    <row r="4561" spans="22:73" s="6" customFormat="1" x14ac:dyDescent="0.3">
      <c r="V4561" s="21"/>
      <c r="W4561" s="22"/>
      <c r="X4561" s="22"/>
      <c r="Y4561" s="22"/>
      <c r="Z4561" s="22"/>
      <c r="AA4561" s="22"/>
      <c r="AB4561" s="10"/>
      <c r="AC4561" s="10"/>
      <c r="AD4561" s="10"/>
      <c r="AE4561" s="10"/>
      <c r="AF4561" s="10"/>
      <c r="AG4561" s="10"/>
      <c r="AH4561" s="10"/>
      <c r="AI4561" s="10"/>
      <c r="AJ4561" s="10"/>
      <c r="AK4561" s="10"/>
      <c r="AL4561" s="10"/>
      <c r="AM4561" s="10"/>
      <c r="AN4561" s="10"/>
      <c r="AO4561" s="10"/>
      <c r="AP4561" s="10"/>
      <c r="AQ4561" s="10"/>
      <c r="AR4561" s="10"/>
      <c r="AS4561" s="10"/>
      <c r="AT4561" s="10"/>
      <c r="AU4561" s="10"/>
      <c r="AV4561" s="10"/>
      <c r="AW4561" s="10"/>
      <c r="AX4561" s="10"/>
      <c r="AY4561" s="10"/>
      <c r="AZ4561" s="10"/>
      <c r="BC4561" s="10"/>
      <c r="BD4561" s="10"/>
      <c r="BE4561" s="10"/>
      <c r="BF4561" s="10"/>
      <c r="BG4561" s="10"/>
      <c r="BH4561" s="10"/>
      <c r="BI4561" s="10"/>
      <c r="BL4561" s="10"/>
      <c r="BM4561" s="10"/>
      <c r="BN4561" s="10"/>
      <c r="BO4561" s="10"/>
      <c r="BP4561" s="10"/>
      <c r="BQ4561" s="10"/>
      <c r="BR4561" s="10"/>
      <c r="BU4561" s="66"/>
    </row>
    <row r="4562" spans="22:73" s="6" customFormat="1" x14ac:dyDescent="0.3">
      <c r="V4562" s="21"/>
      <c r="W4562" s="22"/>
      <c r="X4562" s="22"/>
      <c r="Y4562" s="22"/>
      <c r="Z4562" s="22"/>
      <c r="AA4562" s="22"/>
      <c r="AB4562" s="10"/>
      <c r="AC4562" s="10"/>
      <c r="AD4562" s="10"/>
      <c r="AE4562" s="10"/>
      <c r="AF4562" s="10"/>
      <c r="AG4562" s="10"/>
      <c r="AH4562" s="10"/>
      <c r="AI4562" s="10"/>
      <c r="AJ4562" s="10"/>
      <c r="AK4562" s="10"/>
      <c r="AL4562" s="10"/>
      <c r="AM4562" s="10"/>
      <c r="AN4562" s="10"/>
      <c r="AO4562" s="10"/>
      <c r="AP4562" s="10"/>
      <c r="AQ4562" s="10"/>
      <c r="AR4562" s="10"/>
      <c r="AS4562" s="10"/>
      <c r="AT4562" s="10"/>
      <c r="AU4562" s="10"/>
      <c r="AV4562" s="10"/>
      <c r="AW4562" s="10"/>
      <c r="AX4562" s="10"/>
      <c r="AY4562" s="10"/>
      <c r="AZ4562" s="10"/>
      <c r="BC4562" s="10"/>
      <c r="BD4562" s="10"/>
      <c r="BE4562" s="10"/>
      <c r="BF4562" s="10"/>
      <c r="BG4562" s="10"/>
      <c r="BH4562" s="10"/>
      <c r="BI4562" s="10"/>
      <c r="BL4562" s="10"/>
      <c r="BM4562" s="10"/>
      <c r="BN4562" s="10"/>
      <c r="BO4562" s="10"/>
      <c r="BP4562" s="10"/>
      <c r="BQ4562" s="10"/>
      <c r="BR4562" s="10"/>
      <c r="BU4562" s="66"/>
    </row>
    <row r="4563" spans="22:73" s="6" customFormat="1" x14ac:dyDescent="0.3">
      <c r="V4563" s="21"/>
      <c r="W4563" s="22"/>
      <c r="X4563" s="22"/>
      <c r="Y4563" s="22"/>
      <c r="Z4563" s="22"/>
      <c r="AA4563" s="22"/>
      <c r="AB4563" s="10"/>
      <c r="AC4563" s="10"/>
      <c r="AD4563" s="10"/>
      <c r="AE4563" s="10"/>
      <c r="AF4563" s="10"/>
      <c r="AG4563" s="10"/>
      <c r="AH4563" s="10"/>
      <c r="AI4563" s="10"/>
      <c r="AJ4563" s="10"/>
      <c r="AK4563" s="10"/>
      <c r="AL4563" s="10"/>
      <c r="AM4563" s="10"/>
      <c r="AN4563" s="10"/>
      <c r="AO4563" s="10"/>
      <c r="AP4563" s="10"/>
      <c r="AQ4563" s="10"/>
      <c r="AR4563" s="10"/>
      <c r="AS4563" s="10"/>
      <c r="AT4563" s="10"/>
      <c r="AU4563" s="10"/>
      <c r="AV4563" s="10"/>
      <c r="AW4563" s="10"/>
      <c r="AX4563" s="10"/>
      <c r="AY4563" s="10"/>
      <c r="AZ4563" s="10"/>
      <c r="BC4563" s="10"/>
      <c r="BD4563" s="10"/>
      <c r="BE4563" s="10"/>
      <c r="BF4563" s="10"/>
      <c r="BG4563" s="10"/>
      <c r="BH4563" s="10"/>
      <c r="BI4563" s="10"/>
      <c r="BL4563" s="10"/>
      <c r="BM4563" s="10"/>
      <c r="BN4563" s="10"/>
      <c r="BO4563" s="10"/>
      <c r="BP4563" s="10"/>
      <c r="BQ4563" s="10"/>
      <c r="BR4563" s="10"/>
      <c r="BU4563" s="66"/>
    </row>
    <row r="4564" spans="22:73" s="6" customFormat="1" x14ac:dyDescent="0.3">
      <c r="V4564" s="21"/>
      <c r="W4564" s="22"/>
      <c r="X4564" s="22"/>
      <c r="Y4564" s="22"/>
      <c r="Z4564" s="22"/>
      <c r="AA4564" s="22"/>
      <c r="AB4564" s="10"/>
      <c r="AC4564" s="10"/>
      <c r="AD4564" s="10"/>
      <c r="AE4564" s="10"/>
      <c r="AF4564" s="10"/>
      <c r="AG4564" s="10"/>
      <c r="AH4564" s="10"/>
      <c r="AI4564" s="10"/>
      <c r="AJ4564" s="10"/>
      <c r="AK4564" s="10"/>
      <c r="AL4564" s="10"/>
      <c r="AM4564" s="10"/>
      <c r="AN4564" s="10"/>
      <c r="AO4564" s="10"/>
      <c r="AP4564" s="10"/>
      <c r="AQ4564" s="10"/>
      <c r="AR4564" s="10"/>
      <c r="AS4564" s="10"/>
      <c r="AT4564" s="10"/>
      <c r="AU4564" s="10"/>
      <c r="AV4564" s="10"/>
      <c r="AW4564" s="10"/>
      <c r="AX4564" s="10"/>
      <c r="AY4564" s="10"/>
      <c r="AZ4564" s="10"/>
      <c r="BC4564" s="10"/>
      <c r="BD4564" s="10"/>
      <c r="BE4564" s="10"/>
      <c r="BF4564" s="10"/>
      <c r="BG4564" s="10"/>
      <c r="BH4564" s="10"/>
      <c r="BI4564" s="10"/>
      <c r="BL4564" s="10"/>
      <c r="BM4564" s="10"/>
      <c r="BN4564" s="10"/>
      <c r="BO4564" s="10"/>
      <c r="BP4564" s="10"/>
      <c r="BQ4564" s="10"/>
      <c r="BR4564" s="10"/>
      <c r="BU4564" s="66"/>
    </row>
    <row r="4565" spans="22:73" s="6" customFormat="1" x14ac:dyDescent="0.3">
      <c r="V4565" s="21"/>
      <c r="W4565" s="22"/>
      <c r="X4565" s="22"/>
      <c r="Y4565" s="22"/>
      <c r="Z4565" s="22"/>
      <c r="AA4565" s="22"/>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AY4565" s="10"/>
      <c r="AZ4565" s="10"/>
      <c r="BC4565" s="10"/>
      <c r="BD4565" s="10"/>
      <c r="BE4565" s="10"/>
      <c r="BF4565" s="10"/>
      <c r="BG4565" s="10"/>
      <c r="BH4565" s="10"/>
      <c r="BI4565" s="10"/>
      <c r="BL4565" s="10"/>
      <c r="BM4565" s="10"/>
      <c r="BN4565" s="10"/>
      <c r="BO4565" s="10"/>
      <c r="BP4565" s="10"/>
      <c r="BQ4565" s="10"/>
      <c r="BR4565" s="10"/>
      <c r="BU4565" s="66"/>
    </row>
    <row r="4566" spans="22:73" s="6" customFormat="1" x14ac:dyDescent="0.3">
      <c r="V4566" s="21"/>
      <c r="W4566" s="22"/>
      <c r="X4566" s="22"/>
      <c r="Y4566" s="22"/>
      <c r="Z4566" s="22"/>
      <c r="AA4566" s="22"/>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AY4566" s="10"/>
      <c r="AZ4566" s="10"/>
      <c r="BC4566" s="10"/>
      <c r="BD4566" s="10"/>
      <c r="BE4566" s="10"/>
      <c r="BF4566" s="10"/>
      <c r="BG4566" s="10"/>
      <c r="BH4566" s="10"/>
      <c r="BI4566" s="10"/>
      <c r="BL4566" s="10"/>
      <c r="BM4566" s="10"/>
      <c r="BN4566" s="10"/>
      <c r="BO4566" s="10"/>
      <c r="BP4566" s="10"/>
      <c r="BQ4566" s="10"/>
      <c r="BR4566" s="10"/>
      <c r="BU4566" s="66"/>
    </row>
    <row r="4567" spans="22:73" s="6" customFormat="1" x14ac:dyDescent="0.3">
      <c r="V4567" s="21"/>
      <c r="W4567" s="22"/>
      <c r="X4567" s="22"/>
      <c r="Y4567" s="22"/>
      <c r="Z4567" s="22"/>
      <c r="AA4567" s="22"/>
      <c r="AB4567" s="10"/>
      <c r="AC4567" s="10"/>
      <c r="AD4567" s="10"/>
      <c r="AE4567" s="10"/>
      <c r="AF4567" s="10"/>
      <c r="AG4567" s="10"/>
      <c r="AH4567" s="10"/>
      <c r="AI4567" s="10"/>
      <c r="AJ4567" s="10"/>
      <c r="AK4567" s="10"/>
      <c r="AL4567" s="10"/>
      <c r="AM4567" s="10"/>
      <c r="AN4567" s="10"/>
      <c r="AO4567" s="10"/>
      <c r="AP4567" s="10"/>
      <c r="AQ4567" s="10"/>
      <c r="AR4567" s="10"/>
      <c r="AS4567" s="10"/>
      <c r="AT4567" s="10"/>
      <c r="AU4567" s="10"/>
      <c r="AV4567" s="10"/>
      <c r="AW4567" s="10"/>
      <c r="AX4567" s="10"/>
      <c r="AY4567" s="10"/>
      <c r="AZ4567" s="10"/>
      <c r="BC4567" s="10"/>
      <c r="BD4567" s="10"/>
      <c r="BE4567" s="10"/>
      <c r="BF4567" s="10"/>
      <c r="BG4567" s="10"/>
      <c r="BH4567" s="10"/>
      <c r="BI4567" s="10"/>
      <c r="BL4567" s="10"/>
      <c r="BM4567" s="10"/>
      <c r="BN4567" s="10"/>
      <c r="BO4567" s="10"/>
      <c r="BP4567" s="10"/>
      <c r="BQ4567" s="10"/>
      <c r="BR4567" s="10"/>
      <c r="BU4567" s="66"/>
    </row>
    <row r="4568" spans="22:73" s="6" customFormat="1" x14ac:dyDescent="0.3">
      <c r="V4568" s="21"/>
      <c r="W4568" s="22"/>
      <c r="X4568" s="22"/>
      <c r="Y4568" s="22"/>
      <c r="Z4568" s="22"/>
      <c r="AA4568" s="22"/>
      <c r="AB4568" s="10"/>
      <c r="AC4568" s="10"/>
      <c r="AD4568" s="10"/>
      <c r="AE4568" s="10"/>
      <c r="AF4568" s="10"/>
      <c r="AG4568" s="10"/>
      <c r="AH4568" s="10"/>
      <c r="AI4568" s="10"/>
      <c r="AJ4568" s="10"/>
      <c r="AK4568" s="10"/>
      <c r="AL4568" s="10"/>
      <c r="AM4568" s="10"/>
      <c r="AN4568" s="10"/>
      <c r="AO4568" s="10"/>
      <c r="AP4568" s="10"/>
      <c r="AQ4568" s="10"/>
      <c r="AR4568" s="10"/>
      <c r="AS4568" s="10"/>
      <c r="AT4568" s="10"/>
      <c r="AU4568" s="10"/>
      <c r="AV4568" s="10"/>
      <c r="AW4568" s="10"/>
      <c r="AX4568" s="10"/>
      <c r="AY4568" s="10"/>
      <c r="AZ4568" s="10"/>
      <c r="BC4568" s="10"/>
      <c r="BD4568" s="10"/>
      <c r="BE4568" s="10"/>
      <c r="BF4568" s="10"/>
      <c r="BG4568" s="10"/>
      <c r="BH4568" s="10"/>
      <c r="BI4568" s="10"/>
      <c r="BL4568" s="10"/>
      <c r="BM4568" s="10"/>
      <c r="BN4568" s="10"/>
      <c r="BO4568" s="10"/>
      <c r="BP4568" s="10"/>
      <c r="BQ4568" s="10"/>
      <c r="BR4568" s="10"/>
      <c r="BU4568" s="66"/>
    </row>
    <row r="4569" spans="22:73" s="6" customFormat="1" x14ac:dyDescent="0.3">
      <c r="V4569" s="21"/>
      <c r="W4569" s="22"/>
      <c r="X4569" s="22"/>
      <c r="Y4569" s="22"/>
      <c r="Z4569" s="22"/>
      <c r="AA4569" s="22"/>
      <c r="AB4569" s="10"/>
      <c r="AC4569" s="10"/>
      <c r="AD4569" s="10"/>
      <c r="AE4569" s="10"/>
      <c r="AF4569" s="10"/>
      <c r="AG4569" s="10"/>
      <c r="AH4569" s="10"/>
      <c r="AI4569" s="10"/>
      <c r="AJ4569" s="10"/>
      <c r="AK4569" s="10"/>
      <c r="AL4569" s="10"/>
      <c r="AM4569" s="10"/>
      <c r="AN4569" s="10"/>
      <c r="AO4569" s="10"/>
      <c r="AP4569" s="10"/>
      <c r="AQ4569" s="10"/>
      <c r="AR4569" s="10"/>
      <c r="AS4569" s="10"/>
      <c r="AT4569" s="10"/>
      <c r="AU4569" s="10"/>
      <c r="AV4569" s="10"/>
      <c r="AW4569" s="10"/>
      <c r="AX4569" s="10"/>
      <c r="AY4569" s="10"/>
      <c r="AZ4569" s="10"/>
      <c r="BC4569" s="10"/>
      <c r="BD4569" s="10"/>
      <c r="BE4569" s="10"/>
      <c r="BF4569" s="10"/>
      <c r="BG4569" s="10"/>
      <c r="BH4569" s="10"/>
      <c r="BI4569" s="10"/>
      <c r="BL4569" s="10"/>
      <c r="BM4569" s="10"/>
      <c r="BN4569" s="10"/>
      <c r="BO4569" s="10"/>
      <c r="BP4569" s="10"/>
      <c r="BQ4569" s="10"/>
      <c r="BR4569" s="10"/>
      <c r="BU4569" s="66"/>
    </row>
    <row r="4570" spans="22:73" s="6" customFormat="1" x14ac:dyDescent="0.3">
      <c r="V4570" s="21"/>
      <c r="W4570" s="22"/>
      <c r="X4570" s="22"/>
      <c r="Y4570" s="22"/>
      <c r="Z4570" s="22"/>
      <c r="AA4570" s="22"/>
      <c r="AB4570" s="10"/>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c r="AY4570" s="10"/>
      <c r="AZ4570" s="10"/>
      <c r="BC4570" s="10"/>
      <c r="BD4570" s="10"/>
      <c r="BE4570" s="10"/>
      <c r="BF4570" s="10"/>
      <c r="BG4570" s="10"/>
      <c r="BH4570" s="10"/>
      <c r="BI4570" s="10"/>
      <c r="BL4570" s="10"/>
      <c r="BM4570" s="10"/>
      <c r="BN4570" s="10"/>
      <c r="BO4570" s="10"/>
      <c r="BP4570" s="10"/>
      <c r="BQ4570" s="10"/>
      <c r="BR4570" s="10"/>
      <c r="BU4570" s="66"/>
    </row>
    <row r="4571" spans="22:73" s="6" customFormat="1" x14ac:dyDescent="0.3">
      <c r="V4571" s="21"/>
      <c r="W4571" s="22"/>
      <c r="X4571" s="22"/>
      <c r="Y4571" s="22"/>
      <c r="Z4571" s="22"/>
      <c r="AA4571" s="22"/>
      <c r="AB4571" s="10"/>
      <c r="AC4571" s="10"/>
      <c r="AD4571" s="10"/>
      <c r="AE4571" s="10"/>
      <c r="AF4571" s="10"/>
      <c r="AG4571" s="10"/>
      <c r="AH4571" s="10"/>
      <c r="AI4571" s="10"/>
      <c r="AJ4571" s="10"/>
      <c r="AK4571" s="10"/>
      <c r="AL4571" s="10"/>
      <c r="AM4571" s="10"/>
      <c r="AN4571" s="10"/>
      <c r="AO4571" s="10"/>
      <c r="AP4571" s="10"/>
      <c r="AQ4571" s="10"/>
      <c r="AR4571" s="10"/>
      <c r="AS4571" s="10"/>
      <c r="AT4571" s="10"/>
      <c r="AU4571" s="10"/>
      <c r="AV4571" s="10"/>
      <c r="AW4571" s="10"/>
      <c r="AX4571" s="10"/>
      <c r="AY4571" s="10"/>
      <c r="AZ4571" s="10"/>
      <c r="BC4571" s="10"/>
      <c r="BD4571" s="10"/>
      <c r="BE4571" s="10"/>
      <c r="BF4571" s="10"/>
      <c r="BG4571" s="10"/>
      <c r="BH4571" s="10"/>
      <c r="BI4571" s="10"/>
      <c r="BL4571" s="10"/>
      <c r="BM4571" s="10"/>
      <c r="BN4571" s="10"/>
      <c r="BO4571" s="10"/>
      <c r="BP4571" s="10"/>
      <c r="BQ4571" s="10"/>
      <c r="BR4571" s="10"/>
      <c r="BU4571" s="66"/>
    </row>
    <row r="4572" spans="22:73" s="6" customFormat="1" x14ac:dyDescent="0.3">
      <c r="V4572" s="21"/>
      <c r="W4572" s="22"/>
      <c r="X4572" s="22"/>
      <c r="Y4572" s="22"/>
      <c r="Z4572" s="22"/>
      <c r="AA4572" s="22"/>
      <c r="AB4572" s="10"/>
      <c r="AC4572" s="10"/>
      <c r="AD4572" s="10"/>
      <c r="AE4572" s="10"/>
      <c r="AF4572" s="10"/>
      <c r="AG4572" s="10"/>
      <c r="AH4572" s="10"/>
      <c r="AI4572" s="10"/>
      <c r="AJ4572" s="10"/>
      <c r="AK4572" s="10"/>
      <c r="AL4572" s="10"/>
      <c r="AM4572" s="10"/>
      <c r="AN4572" s="10"/>
      <c r="AO4572" s="10"/>
      <c r="AP4572" s="10"/>
      <c r="AQ4572" s="10"/>
      <c r="AR4572" s="10"/>
      <c r="AS4572" s="10"/>
      <c r="AT4572" s="10"/>
      <c r="AU4572" s="10"/>
      <c r="AV4572" s="10"/>
      <c r="AW4572" s="10"/>
      <c r="AX4572" s="10"/>
      <c r="AY4572" s="10"/>
      <c r="AZ4572" s="10"/>
      <c r="BC4572" s="10"/>
      <c r="BD4572" s="10"/>
      <c r="BE4572" s="10"/>
      <c r="BF4572" s="10"/>
      <c r="BG4572" s="10"/>
      <c r="BH4572" s="10"/>
      <c r="BI4572" s="10"/>
      <c r="BL4572" s="10"/>
      <c r="BM4572" s="10"/>
      <c r="BN4572" s="10"/>
      <c r="BO4572" s="10"/>
      <c r="BP4572" s="10"/>
      <c r="BQ4572" s="10"/>
      <c r="BR4572" s="10"/>
      <c r="BU4572" s="66"/>
    </row>
    <row r="4573" spans="22:73" s="6" customFormat="1" x14ac:dyDescent="0.3">
      <c r="V4573" s="21"/>
      <c r="W4573" s="22"/>
      <c r="X4573" s="22"/>
      <c r="Y4573" s="22"/>
      <c r="Z4573" s="22"/>
      <c r="AA4573" s="22"/>
      <c r="AB4573" s="10"/>
      <c r="AC4573" s="10"/>
      <c r="AD4573" s="10"/>
      <c r="AE4573" s="10"/>
      <c r="AF4573" s="10"/>
      <c r="AG4573" s="10"/>
      <c r="AH4573" s="10"/>
      <c r="AI4573" s="10"/>
      <c r="AJ4573" s="10"/>
      <c r="AK4573" s="10"/>
      <c r="AL4573" s="10"/>
      <c r="AM4573" s="10"/>
      <c r="AN4573" s="10"/>
      <c r="AO4573" s="10"/>
      <c r="AP4573" s="10"/>
      <c r="AQ4573" s="10"/>
      <c r="AR4573" s="10"/>
      <c r="AS4573" s="10"/>
      <c r="AT4573" s="10"/>
      <c r="AU4573" s="10"/>
      <c r="AV4573" s="10"/>
      <c r="AW4573" s="10"/>
      <c r="AX4573" s="10"/>
      <c r="AY4573" s="10"/>
      <c r="AZ4573" s="10"/>
      <c r="BC4573" s="10"/>
      <c r="BD4573" s="10"/>
      <c r="BE4573" s="10"/>
      <c r="BF4573" s="10"/>
      <c r="BG4573" s="10"/>
      <c r="BH4573" s="10"/>
      <c r="BI4573" s="10"/>
      <c r="BL4573" s="10"/>
      <c r="BM4573" s="10"/>
      <c r="BN4573" s="10"/>
      <c r="BO4573" s="10"/>
      <c r="BP4573" s="10"/>
      <c r="BQ4573" s="10"/>
      <c r="BR4573" s="10"/>
      <c r="BU4573" s="66"/>
    </row>
    <row r="4574" spans="22:73" s="6" customFormat="1" x14ac:dyDescent="0.3">
      <c r="V4574" s="21"/>
      <c r="W4574" s="22"/>
      <c r="X4574" s="22"/>
      <c r="Y4574" s="22"/>
      <c r="Z4574" s="22"/>
      <c r="AA4574" s="22"/>
      <c r="AB4574" s="10"/>
      <c r="AC4574" s="10"/>
      <c r="AD4574" s="10"/>
      <c r="AE4574" s="10"/>
      <c r="AF4574" s="10"/>
      <c r="AG4574" s="10"/>
      <c r="AH4574" s="10"/>
      <c r="AI4574" s="10"/>
      <c r="AJ4574" s="10"/>
      <c r="AK4574" s="10"/>
      <c r="AL4574" s="10"/>
      <c r="AM4574" s="10"/>
      <c r="AN4574" s="10"/>
      <c r="AO4574" s="10"/>
      <c r="AP4574" s="10"/>
      <c r="AQ4574" s="10"/>
      <c r="AR4574" s="10"/>
      <c r="AS4574" s="10"/>
      <c r="AT4574" s="10"/>
      <c r="AU4574" s="10"/>
      <c r="AV4574" s="10"/>
      <c r="AW4574" s="10"/>
      <c r="AX4574" s="10"/>
      <c r="AY4574" s="10"/>
      <c r="AZ4574" s="10"/>
      <c r="BC4574" s="10"/>
      <c r="BD4574" s="10"/>
      <c r="BE4574" s="10"/>
      <c r="BF4574" s="10"/>
      <c r="BG4574" s="10"/>
      <c r="BH4574" s="10"/>
      <c r="BI4574" s="10"/>
      <c r="BL4574" s="10"/>
      <c r="BM4574" s="10"/>
      <c r="BN4574" s="10"/>
      <c r="BO4574" s="10"/>
      <c r="BP4574" s="10"/>
      <c r="BQ4574" s="10"/>
      <c r="BR4574" s="10"/>
      <c r="BU4574" s="66"/>
    </row>
    <row r="4575" spans="22:73" s="6" customFormat="1" x14ac:dyDescent="0.3">
      <c r="V4575" s="21"/>
      <c r="W4575" s="22"/>
      <c r="X4575" s="22"/>
      <c r="Y4575" s="22"/>
      <c r="Z4575" s="22"/>
      <c r="AA4575" s="22"/>
      <c r="AB4575" s="10"/>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AY4575" s="10"/>
      <c r="AZ4575" s="10"/>
      <c r="BC4575" s="10"/>
      <c r="BD4575" s="10"/>
      <c r="BE4575" s="10"/>
      <c r="BF4575" s="10"/>
      <c r="BG4575" s="10"/>
      <c r="BH4575" s="10"/>
      <c r="BI4575" s="10"/>
      <c r="BL4575" s="10"/>
      <c r="BM4575" s="10"/>
      <c r="BN4575" s="10"/>
      <c r="BO4575" s="10"/>
      <c r="BP4575" s="10"/>
      <c r="BQ4575" s="10"/>
      <c r="BR4575" s="10"/>
      <c r="BU4575" s="66"/>
    </row>
    <row r="4576" spans="22:73" s="6" customFormat="1" x14ac:dyDescent="0.3">
      <c r="V4576" s="21"/>
      <c r="W4576" s="22"/>
      <c r="X4576" s="22"/>
      <c r="Y4576" s="22"/>
      <c r="Z4576" s="22"/>
      <c r="AA4576" s="22"/>
      <c r="AB4576" s="10"/>
      <c r="AC4576" s="10"/>
      <c r="AD4576" s="10"/>
      <c r="AE4576" s="10"/>
      <c r="AF4576" s="10"/>
      <c r="AG4576" s="10"/>
      <c r="AH4576" s="10"/>
      <c r="AI4576" s="10"/>
      <c r="AJ4576" s="10"/>
      <c r="AK4576" s="10"/>
      <c r="AL4576" s="10"/>
      <c r="AM4576" s="10"/>
      <c r="AN4576" s="10"/>
      <c r="AO4576" s="10"/>
      <c r="AP4576" s="10"/>
      <c r="AQ4576" s="10"/>
      <c r="AR4576" s="10"/>
      <c r="AS4576" s="10"/>
      <c r="AT4576" s="10"/>
      <c r="AU4576" s="10"/>
      <c r="AV4576" s="10"/>
      <c r="AW4576" s="10"/>
      <c r="AX4576" s="10"/>
      <c r="AY4576" s="10"/>
      <c r="AZ4576" s="10"/>
      <c r="BC4576" s="10"/>
      <c r="BD4576" s="10"/>
      <c r="BE4576" s="10"/>
      <c r="BF4576" s="10"/>
      <c r="BG4576" s="10"/>
      <c r="BH4576" s="10"/>
      <c r="BI4576" s="10"/>
      <c r="BL4576" s="10"/>
      <c r="BM4576" s="10"/>
      <c r="BN4576" s="10"/>
      <c r="BO4576" s="10"/>
      <c r="BP4576" s="10"/>
      <c r="BQ4576" s="10"/>
      <c r="BR4576" s="10"/>
      <c r="BU4576" s="66"/>
    </row>
    <row r="4577" spans="22:73" s="6" customFormat="1" x14ac:dyDescent="0.3">
      <c r="V4577" s="21"/>
      <c r="W4577" s="22"/>
      <c r="X4577" s="22"/>
      <c r="Y4577" s="22"/>
      <c r="Z4577" s="22"/>
      <c r="AA4577" s="22"/>
      <c r="AB4577" s="10"/>
      <c r="AC4577" s="10"/>
      <c r="AD4577" s="10"/>
      <c r="AE4577" s="10"/>
      <c r="AF4577" s="10"/>
      <c r="AG4577" s="10"/>
      <c r="AH4577" s="10"/>
      <c r="AI4577" s="10"/>
      <c r="AJ4577" s="10"/>
      <c r="AK4577" s="10"/>
      <c r="AL4577" s="10"/>
      <c r="AM4577" s="10"/>
      <c r="AN4577" s="10"/>
      <c r="AO4577" s="10"/>
      <c r="AP4577" s="10"/>
      <c r="AQ4577" s="10"/>
      <c r="AR4577" s="10"/>
      <c r="AS4577" s="10"/>
      <c r="AT4577" s="10"/>
      <c r="AU4577" s="10"/>
      <c r="AV4577" s="10"/>
      <c r="AW4577" s="10"/>
      <c r="AX4577" s="10"/>
      <c r="AY4577" s="10"/>
      <c r="AZ4577" s="10"/>
      <c r="BC4577" s="10"/>
      <c r="BD4577" s="10"/>
      <c r="BE4577" s="10"/>
      <c r="BF4577" s="10"/>
      <c r="BG4577" s="10"/>
      <c r="BH4577" s="10"/>
      <c r="BI4577" s="10"/>
      <c r="BL4577" s="10"/>
      <c r="BM4577" s="10"/>
      <c r="BN4577" s="10"/>
      <c r="BO4577" s="10"/>
      <c r="BP4577" s="10"/>
      <c r="BQ4577" s="10"/>
      <c r="BR4577" s="10"/>
      <c r="BU4577" s="66"/>
    </row>
    <row r="4578" spans="22:73" s="6" customFormat="1" x14ac:dyDescent="0.3">
      <c r="V4578" s="21"/>
      <c r="W4578" s="22"/>
      <c r="X4578" s="22"/>
      <c r="Y4578" s="22"/>
      <c r="Z4578" s="22"/>
      <c r="AA4578" s="22"/>
      <c r="AB4578" s="10"/>
      <c r="AC4578" s="10"/>
      <c r="AD4578" s="10"/>
      <c r="AE4578" s="10"/>
      <c r="AF4578" s="10"/>
      <c r="AG4578" s="10"/>
      <c r="AH4578" s="10"/>
      <c r="AI4578" s="10"/>
      <c r="AJ4578" s="10"/>
      <c r="AK4578" s="10"/>
      <c r="AL4578" s="10"/>
      <c r="AM4578" s="10"/>
      <c r="AN4578" s="10"/>
      <c r="AO4578" s="10"/>
      <c r="AP4578" s="10"/>
      <c r="AQ4578" s="10"/>
      <c r="AR4578" s="10"/>
      <c r="AS4578" s="10"/>
      <c r="AT4578" s="10"/>
      <c r="AU4578" s="10"/>
      <c r="AV4578" s="10"/>
      <c r="AW4578" s="10"/>
      <c r="AX4578" s="10"/>
      <c r="AY4578" s="10"/>
      <c r="AZ4578" s="10"/>
      <c r="BC4578" s="10"/>
      <c r="BD4578" s="10"/>
      <c r="BE4578" s="10"/>
      <c r="BF4578" s="10"/>
      <c r="BG4578" s="10"/>
      <c r="BH4578" s="10"/>
      <c r="BI4578" s="10"/>
      <c r="BL4578" s="10"/>
      <c r="BM4578" s="10"/>
      <c r="BN4578" s="10"/>
      <c r="BO4578" s="10"/>
      <c r="BP4578" s="10"/>
      <c r="BQ4578" s="10"/>
      <c r="BR4578" s="10"/>
      <c r="BU4578" s="66"/>
    </row>
    <row r="4579" spans="22:73" s="6" customFormat="1" x14ac:dyDescent="0.3">
      <c r="V4579" s="21"/>
      <c r="W4579" s="22"/>
      <c r="X4579" s="22"/>
      <c r="Y4579" s="22"/>
      <c r="Z4579" s="22"/>
      <c r="AA4579" s="22"/>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AY4579" s="10"/>
      <c r="AZ4579" s="10"/>
      <c r="BC4579" s="10"/>
      <c r="BD4579" s="10"/>
      <c r="BE4579" s="10"/>
      <c r="BF4579" s="10"/>
      <c r="BG4579" s="10"/>
      <c r="BH4579" s="10"/>
      <c r="BI4579" s="10"/>
      <c r="BL4579" s="10"/>
      <c r="BM4579" s="10"/>
      <c r="BN4579" s="10"/>
      <c r="BO4579" s="10"/>
      <c r="BP4579" s="10"/>
      <c r="BQ4579" s="10"/>
      <c r="BR4579" s="10"/>
      <c r="BU4579" s="66"/>
    </row>
    <row r="4580" spans="22:73" s="6" customFormat="1" x14ac:dyDescent="0.3">
      <c r="V4580" s="21"/>
      <c r="W4580" s="22"/>
      <c r="X4580" s="22"/>
      <c r="Y4580" s="22"/>
      <c r="Z4580" s="22"/>
      <c r="AA4580" s="22"/>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AY4580" s="10"/>
      <c r="AZ4580" s="10"/>
      <c r="BC4580" s="10"/>
      <c r="BD4580" s="10"/>
      <c r="BE4580" s="10"/>
      <c r="BF4580" s="10"/>
      <c r="BG4580" s="10"/>
      <c r="BH4580" s="10"/>
      <c r="BI4580" s="10"/>
      <c r="BL4580" s="10"/>
      <c r="BM4580" s="10"/>
      <c r="BN4580" s="10"/>
      <c r="BO4580" s="10"/>
      <c r="BP4580" s="10"/>
      <c r="BQ4580" s="10"/>
      <c r="BR4580" s="10"/>
      <c r="BU4580" s="66"/>
    </row>
    <row r="4581" spans="22:73" s="6" customFormat="1" x14ac:dyDescent="0.3">
      <c r="V4581" s="21"/>
      <c r="W4581" s="22"/>
      <c r="X4581" s="22"/>
      <c r="Y4581" s="22"/>
      <c r="Z4581" s="22"/>
      <c r="AA4581" s="22"/>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c r="AY4581" s="10"/>
      <c r="AZ4581" s="10"/>
      <c r="BC4581" s="10"/>
      <c r="BD4581" s="10"/>
      <c r="BE4581" s="10"/>
      <c r="BF4581" s="10"/>
      <c r="BG4581" s="10"/>
      <c r="BH4581" s="10"/>
      <c r="BI4581" s="10"/>
      <c r="BL4581" s="10"/>
      <c r="BM4581" s="10"/>
      <c r="BN4581" s="10"/>
      <c r="BO4581" s="10"/>
      <c r="BP4581" s="10"/>
      <c r="BQ4581" s="10"/>
      <c r="BR4581" s="10"/>
      <c r="BU4581" s="66"/>
    </row>
    <row r="4582" spans="22:73" s="6" customFormat="1" x14ac:dyDescent="0.3">
      <c r="V4582" s="21"/>
      <c r="W4582" s="22"/>
      <c r="X4582" s="22"/>
      <c r="Y4582" s="22"/>
      <c r="Z4582" s="22"/>
      <c r="AA4582" s="22"/>
      <c r="AB4582" s="10"/>
      <c r="AC4582" s="10"/>
      <c r="AD4582" s="10"/>
      <c r="AE4582" s="10"/>
      <c r="AF4582" s="10"/>
      <c r="AG4582" s="10"/>
      <c r="AH4582" s="10"/>
      <c r="AI4582" s="10"/>
      <c r="AJ4582" s="10"/>
      <c r="AK4582" s="10"/>
      <c r="AL4582" s="10"/>
      <c r="AM4582" s="10"/>
      <c r="AN4582" s="10"/>
      <c r="AO4582" s="10"/>
      <c r="AP4582" s="10"/>
      <c r="AQ4582" s="10"/>
      <c r="AR4582" s="10"/>
      <c r="AS4582" s="10"/>
      <c r="AT4582" s="10"/>
      <c r="AU4582" s="10"/>
      <c r="AV4582" s="10"/>
      <c r="AW4582" s="10"/>
      <c r="AX4582" s="10"/>
      <c r="AY4582" s="10"/>
      <c r="AZ4582" s="10"/>
      <c r="BC4582" s="10"/>
      <c r="BD4582" s="10"/>
      <c r="BE4582" s="10"/>
      <c r="BF4582" s="10"/>
      <c r="BG4582" s="10"/>
      <c r="BH4582" s="10"/>
      <c r="BI4582" s="10"/>
      <c r="BL4582" s="10"/>
      <c r="BM4582" s="10"/>
      <c r="BN4582" s="10"/>
      <c r="BO4582" s="10"/>
      <c r="BP4582" s="10"/>
      <c r="BQ4582" s="10"/>
      <c r="BR4582" s="10"/>
      <c r="BU4582" s="66"/>
    </row>
    <row r="4583" spans="22:73" s="6" customFormat="1" x14ac:dyDescent="0.3">
      <c r="V4583" s="21"/>
      <c r="W4583" s="22"/>
      <c r="X4583" s="22"/>
      <c r="Y4583" s="22"/>
      <c r="Z4583" s="22"/>
      <c r="AA4583" s="22"/>
      <c r="AB4583" s="10"/>
      <c r="AC4583" s="10"/>
      <c r="AD4583" s="10"/>
      <c r="AE4583" s="10"/>
      <c r="AF4583" s="10"/>
      <c r="AG4583" s="10"/>
      <c r="AH4583" s="10"/>
      <c r="AI4583" s="10"/>
      <c r="AJ4583" s="10"/>
      <c r="AK4583" s="10"/>
      <c r="AL4583" s="10"/>
      <c r="AM4583" s="10"/>
      <c r="AN4583" s="10"/>
      <c r="AO4583" s="10"/>
      <c r="AP4583" s="10"/>
      <c r="AQ4583" s="10"/>
      <c r="AR4583" s="10"/>
      <c r="AS4583" s="10"/>
      <c r="AT4583" s="10"/>
      <c r="AU4583" s="10"/>
      <c r="AV4583" s="10"/>
      <c r="AW4583" s="10"/>
      <c r="AX4583" s="10"/>
      <c r="AY4583" s="10"/>
      <c r="AZ4583" s="10"/>
      <c r="BC4583" s="10"/>
      <c r="BD4583" s="10"/>
      <c r="BE4583" s="10"/>
      <c r="BF4583" s="10"/>
      <c r="BG4583" s="10"/>
      <c r="BH4583" s="10"/>
      <c r="BI4583" s="10"/>
      <c r="BL4583" s="10"/>
      <c r="BM4583" s="10"/>
      <c r="BN4583" s="10"/>
      <c r="BO4583" s="10"/>
      <c r="BP4583" s="10"/>
      <c r="BQ4583" s="10"/>
      <c r="BR4583" s="10"/>
      <c r="BU4583" s="66"/>
    </row>
    <row r="4584" spans="22:73" s="6" customFormat="1" x14ac:dyDescent="0.3">
      <c r="V4584" s="21"/>
      <c r="W4584" s="22"/>
      <c r="X4584" s="22"/>
      <c r="Y4584" s="22"/>
      <c r="Z4584" s="22"/>
      <c r="AA4584" s="22"/>
      <c r="AB4584" s="10"/>
      <c r="AC4584" s="10"/>
      <c r="AD4584" s="10"/>
      <c r="AE4584" s="10"/>
      <c r="AF4584" s="10"/>
      <c r="AG4584" s="10"/>
      <c r="AH4584" s="10"/>
      <c r="AI4584" s="10"/>
      <c r="AJ4584" s="10"/>
      <c r="AK4584" s="10"/>
      <c r="AL4584" s="10"/>
      <c r="AM4584" s="10"/>
      <c r="AN4584" s="10"/>
      <c r="AO4584" s="10"/>
      <c r="AP4584" s="10"/>
      <c r="AQ4584" s="10"/>
      <c r="AR4584" s="10"/>
      <c r="AS4584" s="10"/>
      <c r="AT4584" s="10"/>
      <c r="AU4584" s="10"/>
      <c r="AV4584" s="10"/>
      <c r="AW4584" s="10"/>
      <c r="AX4584" s="10"/>
      <c r="AY4584" s="10"/>
      <c r="AZ4584" s="10"/>
      <c r="BC4584" s="10"/>
      <c r="BD4584" s="10"/>
      <c r="BE4584" s="10"/>
      <c r="BF4584" s="10"/>
      <c r="BG4584" s="10"/>
      <c r="BH4584" s="10"/>
      <c r="BI4584" s="10"/>
      <c r="BL4584" s="10"/>
      <c r="BM4584" s="10"/>
      <c r="BN4584" s="10"/>
      <c r="BO4584" s="10"/>
      <c r="BP4584" s="10"/>
      <c r="BQ4584" s="10"/>
      <c r="BR4584" s="10"/>
      <c r="BU4584" s="66"/>
    </row>
    <row r="4585" spans="22:73" s="6" customFormat="1" x14ac:dyDescent="0.3">
      <c r="V4585" s="21"/>
      <c r="W4585" s="22"/>
      <c r="X4585" s="22"/>
      <c r="Y4585" s="22"/>
      <c r="Z4585" s="22"/>
      <c r="AA4585" s="22"/>
      <c r="AB4585" s="10"/>
      <c r="AC4585" s="10"/>
      <c r="AD4585" s="10"/>
      <c r="AE4585" s="10"/>
      <c r="AF4585" s="10"/>
      <c r="AG4585" s="10"/>
      <c r="AH4585" s="10"/>
      <c r="AI4585" s="10"/>
      <c r="AJ4585" s="10"/>
      <c r="AK4585" s="10"/>
      <c r="AL4585" s="10"/>
      <c r="AM4585" s="10"/>
      <c r="AN4585" s="10"/>
      <c r="AO4585" s="10"/>
      <c r="AP4585" s="10"/>
      <c r="AQ4585" s="10"/>
      <c r="AR4585" s="10"/>
      <c r="AS4585" s="10"/>
      <c r="AT4585" s="10"/>
      <c r="AU4585" s="10"/>
      <c r="AV4585" s="10"/>
      <c r="AW4585" s="10"/>
      <c r="AX4585" s="10"/>
      <c r="AY4585" s="10"/>
      <c r="AZ4585" s="10"/>
      <c r="BC4585" s="10"/>
      <c r="BD4585" s="10"/>
      <c r="BE4585" s="10"/>
      <c r="BF4585" s="10"/>
      <c r="BG4585" s="10"/>
      <c r="BH4585" s="10"/>
      <c r="BI4585" s="10"/>
      <c r="BL4585" s="10"/>
      <c r="BM4585" s="10"/>
      <c r="BN4585" s="10"/>
      <c r="BO4585" s="10"/>
      <c r="BP4585" s="10"/>
      <c r="BQ4585" s="10"/>
      <c r="BR4585" s="10"/>
      <c r="BU4585" s="66"/>
    </row>
    <row r="4586" spans="22:73" s="6" customFormat="1" x14ac:dyDescent="0.3">
      <c r="V4586" s="21"/>
      <c r="W4586" s="22"/>
      <c r="X4586" s="22"/>
      <c r="Y4586" s="22"/>
      <c r="Z4586" s="22"/>
      <c r="AA4586" s="22"/>
      <c r="AB4586" s="10"/>
      <c r="AC4586" s="10"/>
      <c r="AD4586" s="10"/>
      <c r="AE4586" s="10"/>
      <c r="AF4586" s="10"/>
      <c r="AG4586" s="10"/>
      <c r="AH4586" s="10"/>
      <c r="AI4586" s="10"/>
      <c r="AJ4586" s="10"/>
      <c r="AK4586" s="10"/>
      <c r="AL4586" s="10"/>
      <c r="AM4586" s="10"/>
      <c r="AN4586" s="10"/>
      <c r="AO4586" s="10"/>
      <c r="AP4586" s="10"/>
      <c r="AQ4586" s="10"/>
      <c r="AR4586" s="10"/>
      <c r="AS4586" s="10"/>
      <c r="AT4586" s="10"/>
      <c r="AU4586" s="10"/>
      <c r="AV4586" s="10"/>
      <c r="AW4586" s="10"/>
      <c r="AX4586" s="10"/>
      <c r="AY4586" s="10"/>
      <c r="AZ4586" s="10"/>
      <c r="BC4586" s="10"/>
      <c r="BD4586" s="10"/>
      <c r="BE4586" s="10"/>
      <c r="BF4586" s="10"/>
      <c r="BG4586" s="10"/>
      <c r="BH4586" s="10"/>
      <c r="BI4586" s="10"/>
      <c r="BL4586" s="10"/>
      <c r="BM4586" s="10"/>
      <c r="BN4586" s="10"/>
      <c r="BO4586" s="10"/>
      <c r="BP4586" s="10"/>
      <c r="BQ4586" s="10"/>
      <c r="BR4586" s="10"/>
      <c r="BU4586" s="66"/>
    </row>
    <row r="4587" spans="22:73" s="6" customFormat="1" x14ac:dyDescent="0.3">
      <c r="V4587" s="21"/>
      <c r="W4587" s="22"/>
      <c r="X4587" s="22"/>
      <c r="Y4587" s="22"/>
      <c r="Z4587" s="22"/>
      <c r="AA4587" s="22"/>
      <c r="AB4587" s="10"/>
      <c r="AC4587" s="10"/>
      <c r="AD4587" s="10"/>
      <c r="AE4587" s="10"/>
      <c r="AF4587" s="10"/>
      <c r="AG4587" s="10"/>
      <c r="AH4587" s="10"/>
      <c r="AI4587" s="10"/>
      <c r="AJ4587" s="10"/>
      <c r="AK4587" s="10"/>
      <c r="AL4587" s="10"/>
      <c r="AM4587" s="10"/>
      <c r="AN4587" s="10"/>
      <c r="AO4587" s="10"/>
      <c r="AP4587" s="10"/>
      <c r="AQ4587" s="10"/>
      <c r="AR4587" s="10"/>
      <c r="AS4587" s="10"/>
      <c r="AT4587" s="10"/>
      <c r="AU4587" s="10"/>
      <c r="AV4587" s="10"/>
      <c r="AW4587" s="10"/>
      <c r="AX4587" s="10"/>
      <c r="AY4587" s="10"/>
      <c r="AZ4587" s="10"/>
      <c r="BC4587" s="10"/>
      <c r="BD4587" s="10"/>
      <c r="BE4587" s="10"/>
      <c r="BF4587" s="10"/>
      <c r="BG4587" s="10"/>
      <c r="BH4587" s="10"/>
      <c r="BI4587" s="10"/>
      <c r="BL4587" s="10"/>
      <c r="BM4587" s="10"/>
      <c r="BN4587" s="10"/>
      <c r="BO4587" s="10"/>
      <c r="BP4587" s="10"/>
      <c r="BQ4587" s="10"/>
      <c r="BR4587" s="10"/>
      <c r="BU4587" s="66"/>
    </row>
    <row r="4588" spans="22:73" s="6" customFormat="1" x14ac:dyDescent="0.3">
      <c r="V4588" s="21"/>
      <c r="W4588" s="22"/>
      <c r="X4588" s="22"/>
      <c r="Y4588" s="22"/>
      <c r="Z4588" s="22"/>
      <c r="AA4588" s="22"/>
      <c r="AB4588" s="10"/>
      <c r="AC4588" s="10"/>
      <c r="AD4588" s="10"/>
      <c r="AE4588" s="10"/>
      <c r="AF4588" s="10"/>
      <c r="AG4588" s="10"/>
      <c r="AH4588" s="10"/>
      <c r="AI4588" s="10"/>
      <c r="AJ4588" s="10"/>
      <c r="AK4588" s="10"/>
      <c r="AL4588" s="10"/>
      <c r="AM4588" s="10"/>
      <c r="AN4588" s="10"/>
      <c r="AO4588" s="10"/>
      <c r="AP4588" s="10"/>
      <c r="AQ4588" s="10"/>
      <c r="AR4588" s="10"/>
      <c r="AS4588" s="10"/>
      <c r="AT4588" s="10"/>
      <c r="AU4588" s="10"/>
      <c r="AV4588" s="10"/>
      <c r="AW4588" s="10"/>
      <c r="AX4588" s="10"/>
      <c r="AY4588" s="10"/>
      <c r="AZ4588" s="10"/>
      <c r="BC4588" s="10"/>
      <c r="BD4588" s="10"/>
      <c r="BE4588" s="10"/>
      <c r="BF4588" s="10"/>
      <c r="BG4588" s="10"/>
      <c r="BH4588" s="10"/>
      <c r="BI4588" s="10"/>
      <c r="BL4588" s="10"/>
      <c r="BM4588" s="10"/>
      <c r="BN4588" s="10"/>
      <c r="BO4588" s="10"/>
      <c r="BP4588" s="10"/>
      <c r="BQ4588" s="10"/>
      <c r="BR4588" s="10"/>
      <c r="BU4588" s="66"/>
    </row>
    <row r="4589" spans="22:73" s="6" customFormat="1" x14ac:dyDescent="0.3">
      <c r="V4589" s="21"/>
      <c r="W4589" s="22"/>
      <c r="X4589" s="22"/>
      <c r="Y4589" s="22"/>
      <c r="Z4589" s="22"/>
      <c r="AA4589" s="22"/>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AY4589" s="10"/>
      <c r="AZ4589" s="10"/>
      <c r="BC4589" s="10"/>
      <c r="BD4589" s="10"/>
      <c r="BE4589" s="10"/>
      <c r="BF4589" s="10"/>
      <c r="BG4589" s="10"/>
      <c r="BH4589" s="10"/>
      <c r="BI4589" s="10"/>
      <c r="BL4589" s="10"/>
      <c r="BM4589" s="10"/>
      <c r="BN4589" s="10"/>
      <c r="BO4589" s="10"/>
      <c r="BP4589" s="10"/>
      <c r="BQ4589" s="10"/>
      <c r="BR4589" s="10"/>
      <c r="BU4589" s="66"/>
    </row>
    <row r="4590" spans="22:73" s="6" customFormat="1" x14ac:dyDescent="0.3">
      <c r="V4590" s="21"/>
      <c r="W4590" s="22"/>
      <c r="X4590" s="22"/>
      <c r="Y4590" s="22"/>
      <c r="Z4590" s="22"/>
      <c r="AA4590" s="22"/>
      <c r="AB4590" s="10"/>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c r="AY4590" s="10"/>
      <c r="AZ4590" s="10"/>
      <c r="BC4590" s="10"/>
      <c r="BD4590" s="10"/>
      <c r="BE4590" s="10"/>
      <c r="BF4590" s="10"/>
      <c r="BG4590" s="10"/>
      <c r="BH4590" s="10"/>
      <c r="BI4590" s="10"/>
      <c r="BL4590" s="10"/>
      <c r="BM4590" s="10"/>
      <c r="BN4590" s="10"/>
      <c r="BO4590" s="10"/>
      <c r="BP4590" s="10"/>
      <c r="BQ4590" s="10"/>
      <c r="BR4590" s="10"/>
      <c r="BU4590" s="66"/>
    </row>
    <row r="4591" spans="22:73" s="6" customFormat="1" x14ac:dyDescent="0.3">
      <c r="V4591" s="21"/>
      <c r="W4591" s="22"/>
      <c r="X4591" s="22"/>
      <c r="Y4591" s="22"/>
      <c r="Z4591" s="22"/>
      <c r="AA4591" s="22"/>
      <c r="AB4591" s="10"/>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10"/>
      <c r="AY4591" s="10"/>
      <c r="AZ4591" s="10"/>
      <c r="BC4591" s="10"/>
      <c r="BD4591" s="10"/>
      <c r="BE4591" s="10"/>
      <c r="BF4591" s="10"/>
      <c r="BG4591" s="10"/>
      <c r="BH4591" s="10"/>
      <c r="BI4591" s="10"/>
      <c r="BL4591" s="10"/>
      <c r="BM4591" s="10"/>
      <c r="BN4591" s="10"/>
      <c r="BO4591" s="10"/>
      <c r="BP4591" s="10"/>
      <c r="BQ4591" s="10"/>
      <c r="BR4591" s="10"/>
      <c r="BU4591" s="66"/>
    </row>
    <row r="4592" spans="22:73" s="6" customFormat="1" x14ac:dyDescent="0.3">
      <c r="V4592" s="21"/>
      <c r="W4592" s="22"/>
      <c r="X4592" s="22"/>
      <c r="Y4592" s="22"/>
      <c r="Z4592" s="22"/>
      <c r="AA4592" s="22"/>
      <c r="AB4592" s="10"/>
      <c r="AC4592" s="10"/>
      <c r="AD4592" s="10"/>
      <c r="AE4592" s="10"/>
      <c r="AF4592" s="10"/>
      <c r="AG4592" s="10"/>
      <c r="AH4592" s="10"/>
      <c r="AI4592" s="10"/>
      <c r="AJ4592" s="10"/>
      <c r="AK4592" s="10"/>
      <c r="AL4592" s="10"/>
      <c r="AM4592" s="10"/>
      <c r="AN4592" s="10"/>
      <c r="AO4592" s="10"/>
      <c r="AP4592" s="10"/>
      <c r="AQ4592" s="10"/>
      <c r="AR4592" s="10"/>
      <c r="AS4592" s="10"/>
      <c r="AT4592" s="10"/>
      <c r="AU4592" s="10"/>
      <c r="AV4592" s="10"/>
      <c r="AW4592" s="10"/>
      <c r="AX4592" s="10"/>
      <c r="AY4592" s="10"/>
      <c r="AZ4592" s="10"/>
      <c r="BC4592" s="10"/>
      <c r="BD4592" s="10"/>
      <c r="BE4592" s="10"/>
      <c r="BF4592" s="10"/>
      <c r="BG4592" s="10"/>
      <c r="BH4592" s="10"/>
      <c r="BI4592" s="10"/>
      <c r="BL4592" s="10"/>
      <c r="BM4592" s="10"/>
      <c r="BN4592" s="10"/>
      <c r="BO4592" s="10"/>
      <c r="BP4592" s="10"/>
      <c r="BQ4592" s="10"/>
      <c r="BR4592" s="10"/>
      <c r="BU4592" s="66"/>
    </row>
    <row r="4593" spans="22:73" s="6" customFormat="1" x14ac:dyDescent="0.3">
      <c r="V4593" s="21"/>
      <c r="W4593" s="22"/>
      <c r="X4593" s="22"/>
      <c r="Y4593" s="22"/>
      <c r="Z4593" s="22"/>
      <c r="AA4593" s="22"/>
      <c r="AB4593" s="10"/>
      <c r="AC4593" s="10"/>
      <c r="AD4593" s="10"/>
      <c r="AE4593" s="10"/>
      <c r="AF4593" s="10"/>
      <c r="AG4593" s="10"/>
      <c r="AH4593" s="10"/>
      <c r="AI4593" s="10"/>
      <c r="AJ4593" s="10"/>
      <c r="AK4593" s="10"/>
      <c r="AL4593" s="10"/>
      <c r="AM4593" s="10"/>
      <c r="AN4593" s="10"/>
      <c r="AO4593" s="10"/>
      <c r="AP4593" s="10"/>
      <c r="AQ4593" s="10"/>
      <c r="AR4593" s="10"/>
      <c r="AS4593" s="10"/>
      <c r="AT4593" s="10"/>
      <c r="AU4593" s="10"/>
      <c r="AV4593" s="10"/>
      <c r="AW4593" s="10"/>
      <c r="AX4593" s="10"/>
      <c r="AY4593" s="10"/>
      <c r="AZ4593" s="10"/>
      <c r="BC4593" s="10"/>
      <c r="BD4593" s="10"/>
      <c r="BE4593" s="10"/>
      <c r="BF4593" s="10"/>
      <c r="BG4593" s="10"/>
      <c r="BH4593" s="10"/>
      <c r="BI4593" s="10"/>
      <c r="BL4593" s="10"/>
      <c r="BM4593" s="10"/>
      <c r="BN4593" s="10"/>
      <c r="BO4593" s="10"/>
      <c r="BP4593" s="10"/>
      <c r="BQ4593" s="10"/>
      <c r="BR4593" s="10"/>
      <c r="BU4593" s="66"/>
    </row>
    <row r="4594" spans="22:73" s="6" customFormat="1" x14ac:dyDescent="0.3">
      <c r="V4594" s="21"/>
      <c r="W4594" s="22"/>
      <c r="X4594" s="22"/>
      <c r="Y4594" s="22"/>
      <c r="Z4594" s="22"/>
      <c r="AA4594" s="22"/>
      <c r="AB4594" s="10"/>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AY4594" s="10"/>
      <c r="AZ4594" s="10"/>
      <c r="BC4594" s="10"/>
      <c r="BD4594" s="10"/>
      <c r="BE4594" s="10"/>
      <c r="BF4594" s="10"/>
      <c r="BG4594" s="10"/>
      <c r="BH4594" s="10"/>
      <c r="BI4594" s="10"/>
      <c r="BL4594" s="10"/>
      <c r="BM4594" s="10"/>
      <c r="BN4594" s="10"/>
      <c r="BO4594" s="10"/>
      <c r="BP4594" s="10"/>
      <c r="BQ4594" s="10"/>
      <c r="BR4594" s="10"/>
      <c r="BU4594" s="66"/>
    </row>
    <row r="4595" spans="22:73" s="6" customFormat="1" x14ac:dyDescent="0.3">
      <c r="V4595" s="21"/>
      <c r="W4595" s="22"/>
      <c r="X4595" s="22"/>
      <c r="Y4595" s="22"/>
      <c r="Z4595" s="22"/>
      <c r="AA4595" s="22"/>
      <c r="AB4595" s="10"/>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AY4595" s="10"/>
      <c r="AZ4595" s="10"/>
      <c r="BC4595" s="10"/>
      <c r="BD4595" s="10"/>
      <c r="BE4595" s="10"/>
      <c r="BF4595" s="10"/>
      <c r="BG4595" s="10"/>
      <c r="BH4595" s="10"/>
      <c r="BI4595" s="10"/>
      <c r="BL4595" s="10"/>
      <c r="BM4595" s="10"/>
      <c r="BN4595" s="10"/>
      <c r="BO4595" s="10"/>
      <c r="BP4595" s="10"/>
      <c r="BQ4595" s="10"/>
      <c r="BR4595" s="10"/>
      <c r="BU4595" s="66"/>
    </row>
    <row r="4596" spans="22:73" s="6" customFormat="1" x14ac:dyDescent="0.3">
      <c r="V4596" s="21"/>
      <c r="W4596" s="22"/>
      <c r="X4596" s="22"/>
      <c r="Y4596" s="22"/>
      <c r="Z4596" s="22"/>
      <c r="AA4596" s="22"/>
      <c r="AB4596" s="10"/>
      <c r="AC4596" s="10"/>
      <c r="AD4596" s="10"/>
      <c r="AE4596" s="10"/>
      <c r="AF4596" s="10"/>
      <c r="AG4596" s="10"/>
      <c r="AH4596" s="10"/>
      <c r="AI4596" s="10"/>
      <c r="AJ4596" s="10"/>
      <c r="AK4596" s="10"/>
      <c r="AL4596" s="10"/>
      <c r="AM4596" s="10"/>
      <c r="AN4596" s="10"/>
      <c r="AO4596" s="10"/>
      <c r="AP4596" s="10"/>
      <c r="AQ4596" s="10"/>
      <c r="AR4596" s="10"/>
      <c r="AS4596" s="10"/>
      <c r="AT4596" s="10"/>
      <c r="AU4596" s="10"/>
      <c r="AV4596" s="10"/>
      <c r="AW4596" s="10"/>
      <c r="AX4596" s="10"/>
      <c r="AY4596" s="10"/>
      <c r="AZ4596" s="10"/>
      <c r="BC4596" s="10"/>
      <c r="BD4596" s="10"/>
      <c r="BE4596" s="10"/>
      <c r="BF4596" s="10"/>
      <c r="BG4596" s="10"/>
      <c r="BH4596" s="10"/>
      <c r="BI4596" s="10"/>
      <c r="BL4596" s="10"/>
      <c r="BM4596" s="10"/>
      <c r="BN4596" s="10"/>
      <c r="BO4596" s="10"/>
      <c r="BP4596" s="10"/>
      <c r="BQ4596" s="10"/>
      <c r="BR4596" s="10"/>
      <c r="BU4596" s="66"/>
    </row>
    <row r="4597" spans="22:73" s="6" customFormat="1" x14ac:dyDescent="0.3">
      <c r="V4597" s="21"/>
      <c r="W4597" s="22"/>
      <c r="X4597" s="22"/>
      <c r="Y4597" s="22"/>
      <c r="Z4597" s="22"/>
      <c r="AA4597" s="22"/>
      <c r="AB4597" s="10"/>
      <c r="AC4597" s="10"/>
      <c r="AD4597" s="10"/>
      <c r="AE4597" s="10"/>
      <c r="AF4597" s="10"/>
      <c r="AG4597" s="10"/>
      <c r="AH4597" s="10"/>
      <c r="AI4597" s="10"/>
      <c r="AJ4597" s="10"/>
      <c r="AK4597" s="10"/>
      <c r="AL4597" s="10"/>
      <c r="AM4597" s="10"/>
      <c r="AN4597" s="10"/>
      <c r="AO4597" s="10"/>
      <c r="AP4597" s="10"/>
      <c r="AQ4597" s="10"/>
      <c r="AR4597" s="10"/>
      <c r="AS4597" s="10"/>
      <c r="AT4597" s="10"/>
      <c r="AU4597" s="10"/>
      <c r="AV4597" s="10"/>
      <c r="AW4597" s="10"/>
      <c r="AX4597" s="10"/>
      <c r="AY4597" s="10"/>
      <c r="AZ4597" s="10"/>
      <c r="BC4597" s="10"/>
      <c r="BD4597" s="10"/>
      <c r="BE4597" s="10"/>
      <c r="BF4597" s="10"/>
      <c r="BG4597" s="10"/>
      <c r="BH4597" s="10"/>
      <c r="BI4597" s="10"/>
      <c r="BL4597" s="10"/>
      <c r="BM4597" s="10"/>
      <c r="BN4597" s="10"/>
      <c r="BO4597" s="10"/>
      <c r="BP4597" s="10"/>
      <c r="BQ4597" s="10"/>
      <c r="BR4597" s="10"/>
      <c r="BU4597" s="66"/>
    </row>
    <row r="4598" spans="22:73" s="6" customFormat="1" x14ac:dyDescent="0.3">
      <c r="V4598" s="21"/>
      <c r="W4598" s="22"/>
      <c r="X4598" s="22"/>
      <c r="Y4598" s="22"/>
      <c r="Z4598" s="22"/>
      <c r="AA4598" s="22"/>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c r="AY4598" s="10"/>
      <c r="AZ4598" s="10"/>
      <c r="BC4598" s="10"/>
      <c r="BD4598" s="10"/>
      <c r="BE4598" s="10"/>
      <c r="BF4598" s="10"/>
      <c r="BG4598" s="10"/>
      <c r="BH4598" s="10"/>
      <c r="BI4598" s="10"/>
      <c r="BL4598" s="10"/>
      <c r="BM4598" s="10"/>
      <c r="BN4598" s="10"/>
      <c r="BO4598" s="10"/>
      <c r="BP4598" s="10"/>
      <c r="BQ4598" s="10"/>
      <c r="BR4598" s="10"/>
      <c r="BU4598" s="66"/>
    </row>
    <row r="4599" spans="22:73" s="6" customFormat="1" x14ac:dyDescent="0.3">
      <c r="V4599" s="21"/>
      <c r="W4599" s="22"/>
      <c r="X4599" s="22"/>
      <c r="Y4599" s="22"/>
      <c r="Z4599" s="22"/>
      <c r="AA4599" s="22"/>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10"/>
      <c r="AY4599" s="10"/>
      <c r="AZ4599" s="10"/>
      <c r="BC4599" s="10"/>
      <c r="BD4599" s="10"/>
      <c r="BE4599" s="10"/>
      <c r="BF4599" s="10"/>
      <c r="BG4599" s="10"/>
      <c r="BH4599" s="10"/>
      <c r="BI4599" s="10"/>
      <c r="BL4599" s="10"/>
      <c r="BM4599" s="10"/>
      <c r="BN4599" s="10"/>
      <c r="BO4599" s="10"/>
      <c r="BP4599" s="10"/>
      <c r="BQ4599" s="10"/>
      <c r="BR4599" s="10"/>
      <c r="BU4599" s="66"/>
    </row>
    <row r="4600" spans="22:73" s="6" customFormat="1" x14ac:dyDescent="0.3">
      <c r="V4600" s="21"/>
      <c r="W4600" s="22"/>
      <c r="X4600" s="22"/>
      <c r="Y4600" s="22"/>
      <c r="Z4600" s="22"/>
      <c r="AA4600" s="22"/>
      <c r="AB4600" s="10"/>
      <c r="AC4600" s="10"/>
      <c r="AD4600" s="10"/>
      <c r="AE4600" s="10"/>
      <c r="AF4600" s="10"/>
      <c r="AG4600" s="10"/>
      <c r="AH4600" s="10"/>
      <c r="AI4600" s="10"/>
      <c r="AJ4600" s="10"/>
      <c r="AK4600" s="10"/>
      <c r="AL4600" s="10"/>
      <c r="AM4600" s="10"/>
      <c r="AN4600" s="10"/>
      <c r="AO4600" s="10"/>
      <c r="AP4600" s="10"/>
      <c r="AQ4600" s="10"/>
      <c r="AR4600" s="10"/>
      <c r="AS4600" s="10"/>
      <c r="AT4600" s="10"/>
      <c r="AU4600" s="10"/>
      <c r="AV4600" s="10"/>
      <c r="AW4600" s="10"/>
      <c r="AX4600" s="10"/>
      <c r="AY4600" s="10"/>
      <c r="AZ4600" s="10"/>
      <c r="BC4600" s="10"/>
      <c r="BD4600" s="10"/>
      <c r="BE4600" s="10"/>
      <c r="BF4600" s="10"/>
      <c r="BG4600" s="10"/>
      <c r="BH4600" s="10"/>
      <c r="BI4600" s="10"/>
      <c r="BL4600" s="10"/>
      <c r="BM4600" s="10"/>
      <c r="BN4600" s="10"/>
      <c r="BO4600" s="10"/>
      <c r="BP4600" s="10"/>
      <c r="BQ4600" s="10"/>
      <c r="BR4600" s="10"/>
      <c r="BU4600" s="66"/>
    </row>
    <row r="4601" spans="22:73" s="6" customFormat="1" x14ac:dyDescent="0.3">
      <c r="V4601" s="21"/>
      <c r="W4601" s="22"/>
      <c r="X4601" s="22"/>
      <c r="Y4601" s="22"/>
      <c r="Z4601" s="22"/>
      <c r="AA4601" s="22"/>
      <c r="AB4601" s="10"/>
      <c r="AC4601" s="10"/>
      <c r="AD4601" s="10"/>
      <c r="AE4601" s="10"/>
      <c r="AF4601" s="10"/>
      <c r="AG4601" s="10"/>
      <c r="AH4601" s="10"/>
      <c r="AI4601" s="10"/>
      <c r="AJ4601" s="10"/>
      <c r="AK4601" s="10"/>
      <c r="AL4601" s="10"/>
      <c r="AM4601" s="10"/>
      <c r="AN4601" s="10"/>
      <c r="AO4601" s="10"/>
      <c r="AP4601" s="10"/>
      <c r="AQ4601" s="10"/>
      <c r="AR4601" s="10"/>
      <c r="AS4601" s="10"/>
      <c r="AT4601" s="10"/>
      <c r="AU4601" s="10"/>
      <c r="AV4601" s="10"/>
      <c r="AW4601" s="10"/>
      <c r="AX4601" s="10"/>
      <c r="AY4601" s="10"/>
      <c r="AZ4601" s="10"/>
      <c r="BC4601" s="10"/>
      <c r="BD4601" s="10"/>
      <c r="BE4601" s="10"/>
      <c r="BF4601" s="10"/>
      <c r="BG4601" s="10"/>
      <c r="BH4601" s="10"/>
      <c r="BI4601" s="10"/>
      <c r="BL4601" s="10"/>
      <c r="BM4601" s="10"/>
      <c r="BN4601" s="10"/>
      <c r="BO4601" s="10"/>
      <c r="BP4601" s="10"/>
      <c r="BQ4601" s="10"/>
      <c r="BR4601" s="10"/>
      <c r="BU4601" s="66"/>
    </row>
    <row r="4602" spans="22:73" s="6" customFormat="1" x14ac:dyDescent="0.3">
      <c r="V4602" s="21"/>
      <c r="W4602" s="22"/>
      <c r="X4602" s="22"/>
      <c r="Y4602" s="22"/>
      <c r="Z4602" s="22"/>
      <c r="AA4602" s="22"/>
      <c r="AB4602" s="10"/>
      <c r="AC4602" s="10"/>
      <c r="AD4602" s="10"/>
      <c r="AE4602" s="10"/>
      <c r="AF4602" s="10"/>
      <c r="AG4602" s="10"/>
      <c r="AH4602" s="10"/>
      <c r="AI4602" s="10"/>
      <c r="AJ4602" s="10"/>
      <c r="AK4602" s="10"/>
      <c r="AL4602" s="10"/>
      <c r="AM4602" s="10"/>
      <c r="AN4602" s="10"/>
      <c r="AO4602" s="10"/>
      <c r="AP4602" s="10"/>
      <c r="AQ4602" s="10"/>
      <c r="AR4602" s="10"/>
      <c r="AS4602" s="10"/>
      <c r="AT4602" s="10"/>
      <c r="AU4602" s="10"/>
      <c r="AV4602" s="10"/>
      <c r="AW4602" s="10"/>
      <c r="AX4602" s="10"/>
      <c r="AY4602" s="10"/>
      <c r="AZ4602" s="10"/>
      <c r="BC4602" s="10"/>
      <c r="BD4602" s="10"/>
      <c r="BE4602" s="10"/>
      <c r="BF4602" s="10"/>
      <c r="BG4602" s="10"/>
      <c r="BH4602" s="10"/>
      <c r="BI4602" s="10"/>
      <c r="BL4602" s="10"/>
      <c r="BM4602" s="10"/>
      <c r="BN4602" s="10"/>
      <c r="BO4602" s="10"/>
      <c r="BP4602" s="10"/>
      <c r="BQ4602" s="10"/>
      <c r="BR4602" s="10"/>
      <c r="BU4602" s="66"/>
    </row>
    <row r="4603" spans="22:73" s="6" customFormat="1" x14ac:dyDescent="0.3">
      <c r="V4603" s="21"/>
      <c r="W4603" s="22"/>
      <c r="X4603" s="22"/>
      <c r="Y4603" s="22"/>
      <c r="Z4603" s="22"/>
      <c r="AA4603" s="22"/>
      <c r="AB4603" s="10"/>
      <c r="AC4603" s="10"/>
      <c r="AD4603" s="10"/>
      <c r="AE4603" s="10"/>
      <c r="AF4603" s="10"/>
      <c r="AG4603" s="10"/>
      <c r="AH4603" s="10"/>
      <c r="AI4603" s="10"/>
      <c r="AJ4603" s="10"/>
      <c r="AK4603" s="10"/>
      <c r="AL4603" s="10"/>
      <c r="AM4603" s="10"/>
      <c r="AN4603" s="10"/>
      <c r="AO4603" s="10"/>
      <c r="AP4603" s="10"/>
      <c r="AQ4603" s="10"/>
      <c r="AR4603" s="10"/>
      <c r="AS4603" s="10"/>
      <c r="AT4603" s="10"/>
      <c r="AU4603" s="10"/>
      <c r="AV4603" s="10"/>
      <c r="AW4603" s="10"/>
      <c r="AX4603" s="10"/>
      <c r="AY4603" s="10"/>
      <c r="AZ4603" s="10"/>
      <c r="BC4603" s="10"/>
      <c r="BD4603" s="10"/>
      <c r="BE4603" s="10"/>
      <c r="BF4603" s="10"/>
      <c r="BG4603" s="10"/>
      <c r="BH4603" s="10"/>
      <c r="BI4603" s="10"/>
      <c r="BL4603" s="10"/>
      <c r="BM4603" s="10"/>
      <c r="BN4603" s="10"/>
      <c r="BO4603" s="10"/>
      <c r="BP4603" s="10"/>
      <c r="BQ4603" s="10"/>
      <c r="BR4603" s="10"/>
      <c r="BU4603" s="66"/>
    </row>
    <row r="4604" spans="22:73" s="6" customFormat="1" x14ac:dyDescent="0.3">
      <c r="V4604" s="21"/>
      <c r="W4604" s="22"/>
      <c r="X4604" s="22"/>
      <c r="Y4604" s="22"/>
      <c r="Z4604" s="22"/>
      <c r="AA4604" s="22"/>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AY4604" s="10"/>
      <c r="AZ4604" s="10"/>
      <c r="BC4604" s="10"/>
      <c r="BD4604" s="10"/>
      <c r="BE4604" s="10"/>
      <c r="BF4604" s="10"/>
      <c r="BG4604" s="10"/>
      <c r="BH4604" s="10"/>
      <c r="BI4604" s="10"/>
      <c r="BL4604" s="10"/>
      <c r="BM4604" s="10"/>
      <c r="BN4604" s="10"/>
      <c r="BO4604" s="10"/>
      <c r="BP4604" s="10"/>
      <c r="BQ4604" s="10"/>
      <c r="BR4604" s="10"/>
      <c r="BU4604" s="66"/>
    </row>
    <row r="4605" spans="22:73" s="6" customFormat="1" x14ac:dyDescent="0.3">
      <c r="V4605" s="21"/>
      <c r="W4605" s="22"/>
      <c r="X4605" s="22"/>
      <c r="Y4605" s="22"/>
      <c r="Z4605" s="22"/>
      <c r="AA4605" s="22"/>
      <c r="AB4605" s="10"/>
      <c r="AC4605" s="10"/>
      <c r="AD4605" s="10"/>
      <c r="AE4605" s="10"/>
      <c r="AF4605" s="10"/>
      <c r="AG4605" s="10"/>
      <c r="AH4605" s="10"/>
      <c r="AI4605" s="10"/>
      <c r="AJ4605" s="10"/>
      <c r="AK4605" s="10"/>
      <c r="AL4605" s="10"/>
      <c r="AM4605" s="10"/>
      <c r="AN4605" s="10"/>
      <c r="AO4605" s="10"/>
      <c r="AP4605" s="10"/>
      <c r="AQ4605" s="10"/>
      <c r="AR4605" s="10"/>
      <c r="AS4605" s="10"/>
      <c r="AT4605" s="10"/>
      <c r="AU4605" s="10"/>
      <c r="AV4605" s="10"/>
      <c r="AW4605" s="10"/>
      <c r="AX4605" s="10"/>
      <c r="AY4605" s="10"/>
      <c r="AZ4605" s="10"/>
      <c r="BC4605" s="10"/>
      <c r="BD4605" s="10"/>
      <c r="BE4605" s="10"/>
      <c r="BF4605" s="10"/>
      <c r="BG4605" s="10"/>
      <c r="BH4605" s="10"/>
      <c r="BI4605" s="10"/>
      <c r="BL4605" s="10"/>
      <c r="BM4605" s="10"/>
      <c r="BN4605" s="10"/>
      <c r="BO4605" s="10"/>
      <c r="BP4605" s="10"/>
      <c r="BQ4605" s="10"/>
      <c r="BR4605" s="10"/>
      <c r="BU4605" s="66"/>
    </row>
    <row r="4606" spans="22:73" s="6" customFormat="1" x14ac:dyDescent="0.3">
      <c r="V4606" s="21"/>
      <c r="W4606" s="22"/>
      <c r="X4606" s="22"/>
      <c r="Y4606" s="22"/>
      <c r="Z4606" s="22"/>
      <c r="AA4606" s="22"/>
      <c r="AB4606" s="10"/>
      <c r="AC4606" s="10"/>
      <c r="AD4606" s="10"/>
      <c r="AE4606" s="10"/>
      <c r="AF4606" s="10"/>
      <c r="AG4606" s="10"/>
      <c r="AH4606" s="10"/>
      <c r="AI4606" s="10"/>
      <c r="AJ4606" s="10"/>
      <c r="AK4606" s="10"/>
      <c r="AL4606" s="10"/>
      <c r="AM4606" s="10"/>
      <c r="AN4606" s="10"/>
      <c r="AO4606" s="10"/>
      <c r="AP4606" s="10"/>
      <c r="AQ4606" s="10"/>
      <c r="AR4606" s="10"/>
      <c r="AS4606" s="10"/>
      <c r="AT4606" s="10"/>
      <c r="AU4606" s="10"/>
      <c r="AV4606" s="10"/>
      <c r="AW4606" s="10"/>
      <c r="AX4606" s="10"/>
      <c r="AY4606" s="10"/>
      <c r="AZ4606" s="10"/>
      <c r="BC4606" s="10"/>
      <c r="BD4606" s="10"/>
      <c r="BE4606" s="10"/>
      <c r="BF4606" s="10"/>
      <c r="BG4606" s="10"/>
      <c r="BH4606" s="10"/>
      <c r="BI4606" s="10"/>
      <c r="BL4606" s="10"/>
      <c r="BM4606" s="10"/>
      <c r="BN4606" s="10"/>
      <c r="BO4606" s="10"/>
      <c r="BP4606" s="10"/>
      <c r="BQ4606" s="10"/>
      <c r="BR4606" s="10"/>
      <c r="BU4606" s="66"/>
    </row>
    <row r="4607" spans="22:73" s="6" customFormat="1" x14ac:dyDescent="0.3">
      <c r="V4607" s="21"/>
      <c r="W4607" s="22"/>
      <c r="X4607" s="22"/>
      <c r="Y4607" s="22"/>
      <c r="Z4607" s="22"/>
      <c r="AA4607" s="22"/>
      <c r="AB4607" s="10"/>
      <c r="AC4607" s="10"/>
      <c r="AD4607" s="10"/>
      <c r="AE4607" s="10"/>
      <c r="AF4607" s="10"/>
      <c r="AG4607" s="10"/>
      <c r="AH4607" s="10"/>
      <c r="AI4607" s="10"/>
      <c r="AJ4607" s="10"/>
      <c r="AK4607" s="10"/>
      <c r="AL4607" s="10"/>
      <c r="AM4607" s="10"/>
      <c r="AN4607" s="10"/>
      <c r="AO4607" s="10"/>
      <c r="AP4607" s="10"/>
      <c r="AQ4607" s="10"/>
      <c r="AR4607" s="10"/>
      <c r="AS4607" s="10"/>
      <c r="AT4607" s="10"/>
      <c r="AU4607" s="10"/>
      <c r="AV4607" s="10"/>
      <c r="AW4607" s="10"/>
      <c r="AX4607" s="10"/>
      <c r="AY4607" s="10"/>
      <c r="AZ4607" s="10"/>
      <c r="BC4607" s="10"/>
      <c r="BD4607" s="10"/>
      <c r="BE4607" s="10"/>
      <c r="BF4607" s="10"/>
      <c r="BG4607" s="10"/>
      <c r="BH4607" s="10"/>
      <c r="BI4607" s="10"/>
      <c r="BL4607" s="10"/>
      <c r="BM4607" s="10"/>
      <c r="BN4607" s="10"/>
      <c r="BO4607" s="10"/>
      <c r="BP4607" s="10"/>
      <c r="BQ4607" s="10"/>
      <c r="BR4607" s="10"/>
      <c r="BU4607" s="66"/>
    </row>
    <row r="4608" spans="22:73" s="6" customFormat="1" x14ac:dyDescent="0.3">
      <c r="V4608" s="21"/>
      <c r="W4608" s="22"/>
      <c r="X4608" s="22"/>
      <c r="Y4608" s="22"/>
      <c r="Z4608" s="22"/>
      <c r="AA4608" s="22"/>
      <c r="AB4608" s="10"/>
      <c r="AC4608" s="10"/>
      <c r="AD4608" s="10"/>
      <c r="AE4608" s="10"/>
      <c r="AF4608" s="10"/>
      <c r="AG4608" s="10"/>
      <c r="AH4608" s="10"/>
      <c r="AI4608" s="10"/>
      <c r="AJ4608" s="10"/>
      <c r="AK4608" s="10"/>
      <c r="AL4608" s="10"/>
      <c r="AM4608" s="10"/>
      <c r="AN4608" s="10"/>
      <c r="AO4608" s="10"/>
      <c r="AP4608" s="10"/>
      <c r="AQ4608" s="10"/>
      <c r="AR4608" s="10"/>
      <c r="AS4608" s="10"/>
      <c r="AT4608" s="10"/>
      <c r="AU4608" s="10"/>
      <c r="AV4608" s="10"/>
      <c r="AW4608" s="10"/>
      <c r="AX4608" s="10"/>
      <c r="AY4608" s="10"/>
      <c r="AZ4608" s="10"/>
      <c r="BC4608" s="10"/>
      <c r="BD4608" s="10"/>
      <c r="BE4608" s="10"/>
      <c r="BF4608" s="10"/>
      <c r="BG4608" s="10"/>
      <c r="BH4608" s="10"/>
      <c r="BI4608" s="10"/>
      <c r="BL4608" s="10"/>
      <c r="BM4608" s="10"/>
      <c r="BN4608" s="10"/>
      <c r="BO4608" s="10"/>
      <c r="BP4608" s="10"/>
      <c r="BQ4608" s="10"/>
      <c r="BR4608" s="10"/>
      <c r="BU4608" s="66"/>
    </row>
    <row r="4609" spans="22:73" s="6" customFormat="1" x14ac:dyDescent="0.3">
      <c r="V4609" s="21"/>
      <c r="W4609" s="22"/>
      <c r="X4609" s="22"/>
      <c r="Y4609" s="22"/>
      <c r="Z4609" s="22"/>
      <c r="AA4609" s="22"/>
      <c r="AB4609" s="10"/>
      <c r="AC4609" s="10"/>
      <c r="AD4609" s="10"/>
      <c r="AE4609" s="10"/>
      <c r="AF4609" s="10"/>
      <c r="AG4609" s="10"/>
      <c r="AH4609" s="10"/>
      <c r="AI4609" s="10"/>
      <c r="AJ4609" s="10"/>
      <c r="AK4609" s="10"/>
      <c r="AL4609" s="10"/>
      <c r="AM4609" s="10"/>
      <c r="AN4609" s="10"/>
      <c r="AO4609" s="10"/>
      <c r="AP4609" s="10"/>
      <c r="AQ4609" s="10"/>
      <c r="AR4609" s="10"/>
      <c r="AS4609" s="10"/>
      <c r="AT4609" s="10"/>
      <c r="AU4609" s="10"/>
      <c r="AV4609" s="10"/>
      <c r="AW4609" s="10"/>
      <c r="AX4609" s="10"/>
      <c r="AY4609" s="10"/>
      <c r="AZ4609" s="10"/>
      <c r="BC4609" s="10"/>
      <c r="BD4609" s="10"/>
      <c r="BE4609" s="10"/>
      <c r="BF4609" s="10"/>
      <c r="BG4609" s="10"/>
      <c r="BH4609" s="10"/>
      <c r="BI4609" s="10"/>
      <c r="BL4609" s="10"/>
      <c r="BM4609" s="10"/>
      <c r="BN4609" s="10"/>
      <c r="BO4609" s="10"/>
      <c r="BP4609" s="10"/>
      <c r="BQ4609" s="10"/>
      <c r="BR4609" s="10"/>
      <c r="BU4609" s="66"/>
    </row>
    <row r="4610" spans="22:73" s="6" customFormat="1" x14ac:dyDescent="0.3">
      <c r="V4610" s="21"/>
      <c r="W4610" s="22"/>
      <c r="X4610" s="22"/>
      <c r="Y4610" s="22"/>
      <c r="Z4610" s="22"/>
      <c r="AA4610" s="22"/>
      <c r="AB4610" s="10"/>
      <c r="AC4610" s="10"/>
      <c r="AD4610" s="10"/>
      <c r="AE4610" s="10"/>
      <c r="AF4610" s="10"/>
      <c r="AG4610" s="10"/>
      <c r="AH4610" s="10"/>
      <c r="AI4610" s="10"/>
      <c r="AJ4610" s="10"/>
      <c r="AK4610" s="10"/>
      <c r="AL4610" s="10"/>
      <c r="AM4610" s="10"/>
      <c r="AN4610" s="10"/>
      <c r="AO4610" s="10"/>
      <c r="AP4610" s="10"/>
      <c r="AQ4610" s="10"/>
      <c r="AR4610" s="10"/>
      <c r="AS4610" s="10"/>
      <c r="AT4610" s="10"/>
      <c r="AU4610" s="10"/>
      <c r="AV4610" s="10"/>
      <c r="AW4610" s="10"/>
      <c r="AX4610" s="10"/>
      <c r="AY4610" s="10"/>
      <c r="AZ4610" s="10"/>
      <c r="BC4610" s="10"/>
      <c r="BD4610" s="10"/>
      <c r="BE4610" s="10"/>
      <c r="BF4610" s="10"/>
      <c r="BG4610" s="10"/>
      <c r="BH4610" s="10"/>
      <c r="BI4610" s="10"/>
      <c r="BL4610" s="10"/>
      <c r="BM4610" s="10"/>
      <c r="BN4610" s="10"/>
      <c r="BO4610" s="10"/>
      <c r="BP4610" s="10"/>
      <c r="BQ4610" s="10"/>
      <c r="BR4610" s="10"/>
      <c r="BU4610" s="66"/>
    </row>
    <row r="4611" spans="22:73" s="6" customFormat="1" x14ac:dyDescent="0.3">
      <c r="V4611" s="21"/>
      <c r="W4611" s="22"/>
      <c r="X4611" s="22"/>
      <c r="Y4611" s="22"/>
      <c r="Z4611" s="22"/>
      <c r="AA4611" s="22"/>
      <c r="AB4611" s="10"/>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AY4611" s="10"/>
      <c r="AZ4611" s="10"/>
      <c r="BC4611" s="10"/>
      <c r="BD4611" s="10"/>
      <c r="BE4611" s="10"/>
      <c r="BF4611" s="10"/>
      <c r="BG4611" s="10"/>
      <c r="BH4611" s="10"/>
      <c r="BI4611" s="10"/>
      <c r="BL4611" s="10"/>
      <c r="BM4611" s="10"/>
      <c r="BN4611" s="10"/>
      <c r="BO4611" s="10"/>
      <c r="BP4611" s="10"/>
      <c r="BQ4611" s="10"/>
      <c r="BR4611" s="10"/>
      <c r="BU4611" s="66"/>
    </row>
    <row r="4612" spans="22:73" s="6" customFormat="1" x14ac:dyDescent="0.3">
      <c r="V4612" s="21"/>
      <c r="W4612" s="22"/>
      <c r="X4612" s="22"/>
      <c r="Y4612" s="22"/>
      <c r="Z4612" s="22"/>
      <c r="AA4612" s="22"/>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AY4612" s="10"/>
      <c r="AZ4612" s="10"/>
      <c r="BC4612" s="10"/>
      <c r="BD4612" s="10"/>
      <c r="BE4612" s="10"/>
      <c r="BF4612" s="10"/>
      <c r="BG4612" s="10"/>
      <c r="BH4612" s="10"/>
      <c r="BI4612" s="10"/>
      <c r="BL4612" s="10"/>
      <c r="BM4612" s="10"/>
      <c r="BN4612" s="10"/>
      <c r="BO4612" s="10"/>
      <c r="BP4612" s="10"/>
      <c r="BQ4612" s="10"/>
      <c r="BR4612" s="10"/>
      <c r="BU4612" s="66"/>
    </row>
    <row r="4613" spans="22:73" s="6" customFormat="1" x14ac:dyDescent="0.3">
      <c r="V4613" s="21"/>
      <c r="W4613" s="22"/>
      <c r="X4613" s="22"/>
      <c r="Y4613" s="22"/>
      <c r="Z4613" s="22"/>
      <c r="AA4613" s="22"/>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AY4613" s="10"/>
      <c r="AZ4613" s="10"/>
      <c r="BC4613" s="10"/>
      <c r="BD4613" s="10"/>
      <c r="BE4613" s="10"/>
      <c r="BF4613" s="10"/>
      <c r="BG4613" s="10"/>
      <c r="BH4613" s="10"/>
      <c r="BI4613" s="10"/>
      <c r="BL4613" s="10"/>
      <c r="BM4613" s="10"/>
      <c r="BN4613" s="10"/>
      <c r="BO4613" s="10"/>
      <c r="BP4613" s="10"/>
      <c r="BQ4613" s="10"/>
      <c r="BR4613" s="10"/>
      <c r="BU4613" s="66"/>
    </row>
    <row r="4614" spans="22:73" s="6" customFormat="1" x14ac:dyDescent="0.3">
      <c r="V4614" s="21"/>
      <c r="W4614" s="22"/>
      <c r="X4614" s="22"/>
      <c r="Y4614" s="22"/>
      <c r="Z4614" s="22"/>
      <c r="AA4614" s="22"/>
      <c r="AB4614" s="10"/>
      <c r="AC4614" s="10"/>
      <c r="AD4614" s="10"/>
      <c r="AE4614" s="10"/>
      <c r="AF4614" s="10"/>
      <c r="AG4614" s="10"/>
      <c r="AH4614" s="10"/>
      <c r="AI4614" s="10"/>
      <c r="AJ4614" s="10"/>
      <c r="AK4614" s="10"/>
      <c r="AL4614" s="10"/>
      <c r="AM4614" s="10"/>
      <c r="AN4614" s="10"/>
      <c r="AO4614" s="10"/>
      <c r="AP4614" s="10"/>
      <c r="AQ4614" s="10"/>
      <c r="AR4614" s="10"/>
      <c r="AS4614" s="10"/>
      <c r="AT4614" s="10"/>
      <c r="AU4614" s="10"/>
      <c r="AV4614" s="10"/>
      <c r="AW4614" s="10"/>
      <c r="AX4614" s="10"/>
      <c r="AY4614" s="10"/>
      <c r="AZ4614" s="10"/>
      <c r="BC4614" s="10"/>
      <c r="BD4614" s="10"/>
      <c r="BE4614" s="10"/>
      <c r="BF4614" s="10"/>
      <c r="BG4614" s="10"/>
      <c r="BH4614" s="10"/>
      <c r="BI4614" s="10"/>
      <c r="BL4614" s="10"/>
      <c r="BM4614" s="10"/>
      <c r="BN4614" s="10"/>
      <c r="BO4614" s="10"/>
      <c r="BP4614" s="10"/>
      <c r="BQ4614" s="10"/>
      <c r="BR4614" s="10"/>
      <c r="BU4614" s="66"/>
    </row>
    <row r="4615" spans="22:73" s="6" customFormat="1" x14ac:dyDescent="0.3">
      <c r="V4615" s="21"/>
      <c r="W4615" s="22"/>
      <c r="X4615" s="22"/>
      <c r="Y4615" s="22"/>
      <c r="Z4615" s="22"/>
      <c r="AA4615" s="22"/>
      <c r="AB4615" s="10"/>
      <c r="AC4615" s="10"/>
      <c r="AD4615" s="10"/>
      <c r="AE4615" s="10"/>
      <c r="AF4615" s="10"/>
      <c r="AG4615" s="10"/>
      <c r="AH4615" s="10"/>
      <c r="AI4615" s="10"/>
      <c r="AJ4615" s="10"/>
      <c r="AK4615" s="10"/>
      <c r="AL4615" s="10"/>
      <c r="AM4615" s="10"/>
      <c r="AN4615" s="10"/>
      <c r="AO4615" s="10"/>
      <c r="AP4615" s="10"/>
      <c r="AQ4615" s="10"/>
      <c r="AR4615" s="10"/>
      <c r="AS4615" s="10"/>
      <c r="AT4615" s="10"/>
      <c r="AU4615" s="10"/>
      <c r="AV4615" s="10"/>
      <c r="AW4615" s="10"/>
      <c r="AX4615" s="10"/>
      <c r="AY4615" s="10"/>
      <c r="AZ4615" s="10"/>
      <c r="BC4615" s="10"/>
      <c r="BD4615" s="10"/>
      <c r="BE4615" s="10"/>
      <c r="BF4615" s="10"/>
      <c r="BG4615" s="10"/>
      <c r="BH4615" s="10"/>
      <c r="BI4615" s="10"/>
      <c r="BL4615" s="10"/>
      <c r="BM4615" s="10"/>
      <c r="BN4615" s="10"/>
      <c r="BO4615" s="10"/>
      <c r="BP4615" s="10"/>
      <c r="BQ4615" s="10"/>
      <c r="BR4615" s="10"/>
      <c r="BU4615" s="66"/>
    </row>
    <row r="4616" spans="22:73" s="6" customFormat="1" x14ac:dyDescent="0.3">
      <c r="V4616" s="21"/>
      <c r="W4616" s="22"/>
      <c r="X4616" s="22"/>
      <c r="Y4616" s="22"/>
      <c r="Z4616" s="22"/>
      <c r="AA4616" s="22"/>
      <c r="AB4616" s="10"/>
      <c r="AC4616" s="10"/>
      <c r="AD4616" s="10"/>
      <c r="AE4616" s="10"/>
      <c r="AF4616" s="10"/>
      <c r="AG4616" s="10"/>
      <c r="AH4616" s="10"/>
      <c r="AI4616" s="10"/>
      <c r="AJ4616" s="10"/>
      <c r="AK4616" s="10"/>
      <c r="AL4616" s="10"/>
      <c r="AM4616" s="10"/>
      <c r="AN4616" s="10"/>
      <c r="AO4616" s="10"/>
      <c r="AP4616" s="10"/>
      <c r="AQ4616" s="10"/>
      <c r="AR4616" s="10"/>
      <c r="AS4616" s="10"/>
      <c r="AT4616" s="10"/>
      <c r="AU4616" s="10"/>
      <c r="AV4616" s="10"/>
      <c r="AW4616" s="10"/>
      <c r="AX4616" s="10"/>
      <c r="AY4616" s="10"/>
      <c r="AZ4616" s="10"/>
      <c r="BC4616" s="10"/>
      <c r="BD4616" s="10"/>
      <c r="BE4616" s="10"/>
      <c r="BF4616" s="10"/>
      <c r="BG4616" s="10"/>
      <c r="BH4616" s="10"/>
      <c r="BI4616" s="10"/>
      <c r="BL4616" s="10"/>
      <c r="BM4616" s="10"/>
      <c r="BN4616" s="10"/>
      <c r="BO4616" s="10"/>
      <c r="BP4616" s="10"/>
      <c r="BQ4616" s="10"/>
      <c r="BR4616" s="10"/>
      <c r="BU4616" s="66"/>
    </row>
    <row r="4617" spans="22:73" s="6" customFormat="1" x14ac:dyDescent="0.3">
      <c r="V4617" s="21"/>
      <c r="W4617" s="22"/>
      <c r="X4617" s="22"/>
      <c r="Y4617" s="22"/>
      <c r="Z4617" s="22"/>
      <c r="AA4617" s="22"/>
      <c r="AB4617" s="10"/>
      <c r="AC4617" s="10"/>
      <c r="AD4617" s="10"/>
      <c r="AE4617" s="10"/>
      <c r="AF4617" s="10"/>
      <c r="AG4617" s="10"/>
      <c r="AH4617" s="10"/>
      <c r="AI4617" s="10"/>
      <c r="AJ4617" s="10"/>
      <c r="AK4617" s="10"/>
      <c r="AL4617" s="10"/>
      <c r="AM4617" s="10"/>
      <c r="AN4617" s="10"/>
      <c r="AO4617" s="10"/>
      <c r="AP4617" s="10"/>
      <c r="AQ4617" s="10"/>
      <c r="AR4617" s="10"/>
      <c r="AS4617" s="10"/>
      <c r="AT4617" s="10"/>
      <c r="AU4617" s="10"/>
      <c r="AV4617" s="10"/>
      <c r="AW4617" s="10"/>
      <c r="AX4617" s="10"/>
      <c r="AY4617" s="10"/>
      <c r="AZ4617" s="10"/>
      <c r="BC4617" s="10"/>
      <c r="BD4617" s="10"/>
      <c r="BE4617" s="10"/>
      <c r="BF4617" s="10"/>
      <c r="BG4617" s="10"/>
      <c r="BH4617" s="10"/>
      <c r="BI4617" s="10"/>
      <c r="BL4617" s="10"/>
      <c r="BM4617" s="10"/>
      <c r="BN4617" s="10"/>
      <c r="BO4617" s="10"/>
      <c r="BP4617" s="10"/>
      <c r="BQ4617" s="10"/>
      <c r="BR4617" s="10"/>
      <c r="BU4617" s="66"/>
    </row>
    <row r="4618" spans="22:73" s="6" customFormat="1" x14ac:dyDescent="0.3">
      <c r="V4618" s="21"/>
      <c r="W4618" s="22"/>
      <c r="X4618" s="22"/>
      <c r="Y4618" s="22"/>
      <c r="Z4618" s="22"/>
      <c r="AA4618" s="22"/>
      <c r="AB4618" s="10"/>
      <c r="AC4618" s="10"/>
      <c r="AD4618" s="10"/>
      <c r="AE4618" s="10"/>
      <c r="AF4618" s="10"/>
      <c r="AG4618" s="10"/>
      <c r="AH4618" s="10"/>
      <c r="AI4618" s="10"/>
      <c r="AJ4618" s="10"/>
      <c r="AK4618" s="10"/>
      <c r="AL4618" s="10"/>
      <c r="AM4618" s="10"/>
      <c r="AN4618" s="10"/>
      <c r="AO4618" s="10"/>
      <c r="AP4618" s="10"/>
      <c r="AQ4618" s="10"/>
      <c r="AR4618" s="10"/>
      <c r="AS4618" s="10"/>
      <c r="AT4618" s="10"/>
      <c r="AU4618" s="10"/>
      <c r="AV4618" s="10"/>
      <c r="AW4618" s="10"/>
      <c r="AX4618" s="10"/>
      <c r="AY4618" s="10"/>
      <c r="AZ4618" s="10"/>
      <c r="BC4618" s="10"/>
      <c r="BD4618" s="10"/>
      <c r="BE4618" s="10"/>
      <c r="BF4618" s="10"/>
      <c r="BG4618" s="10"/>
      <c r="BH4618" s="10"/>
      <c r="BI4618" s="10"/>
      <c r="BL4618" s="10"/>
      <c r="BM4618" s="10"/>
      <c r="BN4618" s="10"/>
      <c r="BO4618" s="10"/>
      <c r="BP4618" s="10"/>
      <c r="BQ4618" s="10"/>
      <c r="BR4618" s="10"/>
      <c r="BU4618" s="66"/>
    </row>
    <row r="4619" spans="22:73" s="6" customFormat="1" x14ac:dyDescent="0.3">
      <c r="V4619" s="21"/>
      <c r="W4619" s="22"/>
      <c r="X4619" s="22"/>
      <c r="Y4619" s="22"/>
      <c r="Z4619" s="22"/>
      <c r="AA4619" s="22"/>
      <c r="AB4619" s="10"/>
      <c r="AC4619" s="10"/>
      <c r="AD4619" s="10"/>
      <c r="AE4619" s="10"/>
      <c r="AF4619" s="10"/>
      <c r="AG4619" s="10"/>
      <c r="AH4619" s="10"/>
      <c r="AI4619" s="10"/>
      <c r="AJ4619" s="10"/>
      <c r="AK4619" s="10"/>
      <c r="AL4619" s="10"/>
      <c r="AM4619" s="10"/>
      <c r="AN4619" s="10"/>
      <c r="AO4619" s="10"/>
      <c r="AP4619" s="10"/>
      <c r="AQ4619" s="10"/>
      <c r="AR4619" s="10"/>
      <c r="AS4619" s="10"/>
      <c r="AT4619" s="10"/>
      <c r="AU4619" s="10"/>
      <c r="AV4619" s="10"/>
      <c r="AW4619" s="10"/>
      <c r="AX4619" s="10"/>
      <c r="AY4619" s="10"/>
      <c r="AZ4619" s="10"/>
      <c r="BC4619" s="10"/>
      <c r="BD4619" s="10"/>
      <c r="BE4619" s="10"/>
      <c r="BF4619" s="10"/>
      <c r="BG4619" s="10"/>
      <c r="BH4619" s="10"/>
      <c r="BI4619" s="10"/>
      <c r="BL4619" s="10"/>
      <c r="BM4619" s="10"/>
      <c r="BN4619" s="10"/>
      <c r="BO4619" s="10"/>
      <c r="BP4619" s="10"/>
      <c r="BQ4619" s="10"/>
      <c r="BR4619" s="10"/>
      <c r="BU4619" s="66"/>
    </row>
    <row r="4620" spans="22:73" s="6" customFormat="1" x14ac:dyDescent="0.3">
      <c r="V4620" s="21"/>
      <c r="W4620" s="22"/>
      <c r="X4620" s="22"/>
      <c r="Y4620" s="22"/>
      <c r="Z4620" s="22"/>
      <c r="AA4620" s="22"/>
      <c r="AB4620" s="10"/>
      <c r="AC4620" s="10"/>
      <c r="AD4620" s="10"/>
      <c r="AE4620" s="10"/>
      <c r="AF4620" s="10"/>
      <c r="AG4620" s="10"/>
      <c r="AH4620" s="10"/>
      <c r="AI4620" s="10"/>
      <c r="AJ4620" s="10"/>
      <c r="AK4620" s="10"/>
      <c r="AL4620" s="10"/>
      <c r="AM4620" s="10"/>
      <c r="AN4620" s="10"/>
      <c r="AO4620" s="10"/>
      <c r="AP4620" s="10"/>
      <c r="AQ4620" s="10"/>
      <c r="AR4620" s="10"/>
      <c r="AS4620" s="10"/>
      <c r="AT4620" s="10"/>
      <c r="AU4620" s="10"/>
      <c r="AV4620" s="10"/>
      <c r="AW4620" s="10"/>
      <c r="AX4620" s="10"/>
      <c r="AY4620" s="10"/>
      <c r="AZ4620" s="10"/>
      <c r="BC4620" s="10"/>
      <c r="BD4620" s="10"/>
      <c r="BE4620" s="10"/>
      <c r="BF4620" s="10"/>
      <c r="BG4620" s="10"/>
      <c r="BH4620" s="10"/>
      <c r="BI4620" s="10"/>
      <c r="BL4620" s="10"/>
      <c r="BM4620" s="10"/>
      <c r="BN4620" s="10"/>
      <c r="BO4620" s="10"/>
      <c r="BP4620" s="10"/>
      <c r="BQ4620" s="10"/>
      <c r="BR4620" s="10"/>
      <c r="BU4620" s="66"/>
    </row>
    <row r="4621" spans="22:73" s="6" customFormat="1" x14ac:dyDescent="0.3">
      <c r="V4621" s="21"/>
      <c r="W4621" s="22"/>
      <c r="X4621" s="22"/>
      <c r="Y4621" s="22"/>
      <c r="Z4621" s="22"/>
      <c r="AA4621" s="22"/>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AY4621" s="10"/>
      <c r="AZ4621" s="10"/>
      <c r="BC4621" s="10"/>
      <c r="BD4621" s="10"/>
      <c r="BE4621" s="10"/>
      <c r="BF4621" s="10"/>
      <c r="BG4621" s="10"/>
      <c r="BH4621" s="10"/>
      <c r="BI4621" s="10"/>
      <c r="BL4621" s="10"/>
      <c r="BM4621" s="10"/>
      <c r="BN4621" s="10"/>
      <c r="BO4621" s="10"/>
      <c r="BP4621" s="10"/>
      <c r="BQ4621" s="10"/>
      <c r="BR4621" s="10"/>
      <c r="BU4621" s="66"/>
    </row>
    <row r="4622" spans="22:73" s="6" customFormat="1" x14ac:dyDescent="0.3">
      <c r="V4622" s="21"/>
      <c r="W4622" s="22"/>
      <c r="X4622" s="22"/>
      <c r="Y4622" s="22"/>
      <c r="Z4622" s="22"/>
      <c r="AA4622" s="22"/>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c r="AY4622" s="10"/>
      <c r="AZ4622" s="10"/>
      <c r="BC4622" s="10"/>
      <c r="BD4622" s="10"/>
      <c r="BE4622" s="10"/>
      <c r="BF4622" s="10"/>
      <c r="BG4622" s="10"/>
      <c r="BH4622" s="10"/>
      <c r="BI4622" s="10"/>
      <c r="BL4622" s="10"/>
      <c r="BM4622" s="10"/>
      <c r="BN4622" s="10"/>
      <c r="BO4622" s="10"/>
      <c r="BP4622" s="10"/>
      <c r="BQ4622" s="10"/>
      <c r="BR4622" s="10"/>
      <c r="BU4622" s="66"/>
    </row>
    <row r="4623" spans="22:73" s="6" customFormat="1" x14ac:dyDescent="0.3">
      <c r="V4623" s="21"/>
      <c r="W4623" s="22"/>
      <c r="X4623" s="22"/>
      <c r="Y4623" s="22"/>
      <c r="Z4623" s="22"/>
      <c r="AA4623" s="22"/>
      <c r="AB4623" s="10"/>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10"/>
      <c r="AY4623" s="10"/>
      <c r="AZ4623" s="10"/>
      <c r="BC4623" s="10"/>
      <c r="BD4623" s="10"/>
      <c r="BE4623" s="10"/>
      <c r="BF4623" s="10"/>
      <c r="BG4623" s="10"/>
      <c r="BH4623" s="10"/>
      <c r="BI4623" s="10"/>
      <c r="BL4623" s="10"/>
      <c r="BM4623" s="10"/>
      <c r="BN4623" s="10"/>
      <c r="BO4623" s="10"/>
      <c r="BP4623" s="10"/>
      <c r="BQ4623" s="10"/>
      <c r="BR4623" s="10"/>
      <c r="BU4623" s="66"/>
    </row>
    <row r="4624" spans="22:73" s="6" customFormat="1" x14ac:dyDescent="0.3">
      <c r="V4624" s="21"/>
      <c r="W4624" s="22"/>
      <c r="X4624" s="22"/>
      <c r="Y4624" s="22"/>
      <c r="Z4624" s="22"/>
      <c r="AA4624" s="22"/>
      <c r="AB4624" s="10"/>
      <c r="AC4624" s="10"/>
      <c r="AD4624" s="10"/>
      <c r="AE4624" s="10"/>
      <c r="AF4624" s="10"/>
      <c r="AG4624" s="10"/>
      <c r="AH4624" s="10"/>
      <c r="AI4624" s="10"/>
      <c r="AJ4624" s="10"/>
      <c r="AK4624" s="10"/>
      <c r="AL4624" s="10"/>
      <c r="AM4624" s="10"/>
      <c r="AN4624" s="10"/>
      <c r="AO4624" s="10"/>
      <c r="AP4624" s="10"/>
      <c r="AQ4624" s="10"/>
      <c r="AR4624" s="10"/>
      <c r="AS4624" s="10"/>
      <c r="AT4624" s="10"/>
      <c r="AU4624" s="10"/>
      <c r="AV4624" s="10"/>
      <c r="AW4624" s="10"/>
      <c r="AX4624" s="10"/>
      <c r="AY4624" s="10"/>
      <c r="AZ4624" s="10"/>
      <c r="BC4624" s="10"/>
      <c r="BD4624" s="10"/>
      <c r="BE4624" s="10"/>
      <c r="BF4624" s="10"/>
      <c r="BG4624" s="10"/>
      <c r="BH4624" s="10"/>
      <c r="BI4624" s="10"/>
      <c r="BL4624" s="10"/>
      <c r="BM4624" s="10"/>
      <c r="BN4624" s="10"/>
      <c r="BO4624" s="10"/>
      <c r="BP4624" s="10"/>
      <c r="BQ4624" s="10"/>
      <c r="BR4624" s="10"/>
      <c r="BU4624" s="66"/>
    </row>
    <row r="4625" spans="22:73" s="6" customFormat="1" x14ac:dyDescent="0.3">
      <c r="V4625" s="21"/>
      <c r="W4625" s="22"/>
      <c r="X4625" s="22"/>
      <c r="Y4625" s="22"/>
      <c r="Z4625" s="22"/>
      <c r="AA4625" s="22"/>
      <c r="AB4625" s="10"/>
      <c r="AC4625" s="10"/>
      <c r="AD4625" s="10"/>
      <c r="AE4625" s="10"/>
      <c r="AF4625" s="10"/>
      <c r="AG4625" s="10"/>
      <c r="AH4625" s="10"/>
      <c r="AI4625" s="10"/>
      <c r="AJ4625" s="10"/>
      <c r="AK4625" s="10"/>
      <c r="AL4625" s="10"/>
      <c r="AM4625" s="10"/>
      <c r="AN4625" s="10"/>
      <c r="AO4625" s="10"/>
      <c r="AP4625" s="10"/>
      <c r="AQ4625" s="10"/>
      <c r="AR4625" s="10"/>
      <c r="AS4625" s="10"/>
      <c r="AT4625" s="10"/>
      <c r="AU4625" s="10"/>
      <c r="AV4625" s="10"/>
      <c r="AW4625" s="10"/>
      <c r="AX4625" s="10"/>
      <c r="AY4625" s="10"/>
      <c r="AZ4625" s="10"/>
      <c r="BC4625" s="10"/>
      <c r="BD4625" s="10"/>
      <c r="BE4625" s="10"/>
      <c r="BF4625" s="10"/>
      <c r="BG4625" s="10"/>
      <c r="BH4625" s="10"/>
      <c r="BI4625" s="10"/>
      <c r="BL4625" s="10"/>
      <c r="BM4625" s="10"/>
      <c r="BN4625" s="10"/>
      <c r="BO4625" s="10"/>
      <c r="BP4625" s="10"/>
      <c r="BQ4625" s="10"/>
      <c r="BR4625" s="10"/>
      <c r="BU4625" s="66"/>
    </row>
    <row r="4626" spans="22:73" s="6" customFormat="1" x14ac:dyDescent="0.3">
      <c r="V4626" s="21"/>
      <c r="W4626" s="22"/>
      <c r="X4626" s="22"/>
      <c r="Y4626" s="22"/>
      <c r="Z4626" s="22"/>
      <c r="AA4626" s="22"/>
      <c r="AB4626" s="10"/>
      <c r="AC4626" s="10"/>
      <c r="AD4626" s="10"/>
      <c r="AE4626" s="10"/>
      <c r="AF4626" s="10"/>
      <c r="AG4626" s="10"/>
      <c r="AH4626" s="10"/>
      <c r="AI4626" s="10"/>
      <c r="AJ4626" s="10"/>
      <c r="AK4626" s="10"/>
      <c r="AL4626" s="10"/>
      <c r="AM4626" s="10"/>
      <c r="AN4626" s="10"/>
      <c r="AO4626" s="10"/>
      <c r="AP4626" s="10"/>
      <c r="AQ4626" s="10"/>
      <c r="AR4626" s="10"/>
      <c r="AS4626" s="10"/>
      <c r="AT4626" s="10"/>
      <c r="AU4626" s="10"/>
      <c r="AV4626" s="10"/>
      <c r="AW4626" s="10"/>
      <c r="AX4626" s="10"/>
      <c r="AY4626" s="10"/>
      <c r="AZ4626" s="10"/>
      <c r="BC4626" s="10"/>
      <c r="BD4626" s="10"/>
      <c r="BE4626" s="10"/>
      <c r="BF4626" s="10"/>
      <c r="BG4626" s="10"/>
      <c r="BH4626" s="10"/>
      <c r="BI4626" s="10"/>
      <c r="BL4626" s="10"/>
      <c r="BM4626" s="10"/>
      <c r="BN4626" s="10"/>
      <c r="BO4626" s="10"/>
      <c r="BP4626" s="10"/>
      <c r="BQ4626" s="10"/>
      <c r="BR4626" s="10"/>
      <c r="BU4626" s="66"/>
    </row>
    <row r="4627" spans="22:73" s="6" customFormat="1" x14ac:dyDescent="0.3">
      <c r="V4627" s="21"/>
      <c r="W4627" s="22"/>
      <c r="X4627" s="22"/>
      <c r="Y4627" s="22"/>
      <c r="Z4627" s="22"/>
      <c r="AA4627" s="22"/>
      <c r="AB4627" s="10"/>
      <c r="AC4627" s="10"/>
      <c r="AD4627" s="10"/>
      <c r="AE4627" s="10"/>
      <c r="AF4627" s="10"/>
      <c r="AG4627" s="10"/>
      <c r="AH4627" s="10"/>
      <c r="AI4627" s="10"/>
      <c r="AJ4627" s="10"/>
      <c r="AK4627" s="10"/>
      <c r="AL4627" s="10"/>
      <c r="AM4627" s="10"/>
      <c r="AN4627" s="10"/>
      <c r="AO4627" s="10"/>
      <c r="AP4627" s="10"/>
      <c r="AQ4627" s="10"/>
      <c r="AR4627" s="10"/>
      <c r="AS4627" s="10"/>
      <c r="AT4627" s="10"/>
      <c r="AU4627" s="10"/>
      <c r="AV4627" s="10"/>
      <c r="AW4627" s="10"/>
      <c r="AX4627" s="10"/>
      <c r="AY4627" s="10"/>
      <c r="AZ4627" s="10"/>
      <c r="BC4627" s="10"/>
      <c r="BD4627" s="10"/>
      <c r="BE4627" s="10"/>
      <c r="BF4627" s="10"/>
      <c r="BG4627" s="10"/>
      <c r="BH4627" s="10"/>
      <c r="BI4627" s="10"/>
      <c r="BL4627" s="10"/>
      <c r="BM4627" s="10"/>
      <c r="BN4627" s="10"/>
      <c r="BO4627" s="10"/>
      <c r="BP4627" s="10"/>
      <c r="BQ4627" s="10"/>
      <c r="BR4627" s="10"/>
      <c r="BU4627" s="66"/>
    </row>
    <row r="4628" spans="22:73" s="6" customFormat="1" x14ac:dyDescent="0.3">
      <c r="V4628" s="21"/>
      <c r="W4628" s="22"/>
      <c r="X4628" s="22"/>
      <c r="Y4628" s="22"/>
      <c r="Z4628" s="22"/>
      <c r="AA4628" s="22"/>
      <c r="AB4628" s="10"/>
      <c r="AC4628" s="10"/>
      <c r="AD4628" s="10"/>
      <c r="AE4628" s="10"/>
      <c r="AF4628" s="10"/>
      <c r="AG4628" s="10"/>
      <c r="AH4628" s="10"/>
      <c r="AI4628" s="10"/>
      <c r="AJ4628" s="10"/>
      <c r="AK4628" s="10"/>
      <c r="AL4628" s="10"/>
      <c r="AM4628" s="10"/>
      <c r="AN4628" s="10"/>
      <c r="AO4628" s="10"/>
      <c r="AP4628" s="10"/>
      <c r="AQ4628" s="10"/>
      <c r="AR4628" s="10"/>
      <c r="AS4628" s="10"/>
      <c r="AT4628" s="10"/>
      <c r="AU4628" s="10"/>
      <c r="AV4628" s="10"/>
      <c r="AW4628" s="10"/>
      <c r="AX4628" s="10"/>
      <c r="AY4628" s="10"/>
      <c r="AZ4628" s="10"/>
      <c r="BC4628" s="10"/>
      <c r="BD4628" s="10"/>
      <c r="BE4628" s="10"/>
      <c r="BF4628" s="10"/>
      <c r="BG4628" s="10"/>
      <c r="BH4628" s="10"/>
      <c r="BI4628" s="10"/>
      <c r="BL4628" s="10"/>
      <c r="BM4628" s="10"/>
      <c r="BN4628" s="10"/>
      <c r="BO4628" s="10"/>
      <c r="BP4628" s="10"/>
      <c r="BQ4628" s="10"/>
      <c r="BR4628" s="10"/>
      <c r="BU4628" s="66"/>
    </row>
    <row r="4629" spans="22:73" s="6" customFormat="1" x14ac:dyDescent="0.3">
      <c r="V4629" s="21"/>
      <c r="W4629" s="22"/>
      <c r="X4629" s="22"/>
      <c r="Y4629" s="22"/>
      <c r="Z4629" s="22"/>
      <c r="AA4629" s="22"/>
      <c r="AB4629" s="10"/>
      <c r="AC4629" s="10"/>
      <c r="AD4629" s="10"/>
      <c r="AE4629" s="10"/>
      <c r="AF4629" s="10"/>
      <c r="AG4629" s="10"/>
      <c r="AH4629" s="10"/>
      <c r="AI4629" s="10"/>
      <c r="AJ4629" s="10"/>
      <c r="AK4629" s="10"/>
      <c r="AL4629" s="10"/>
      <c r="AM4629" s="10"/>
      <c r="AN4629" s="10"/>
      <c r="AO4629" s="10"/>
      <c r="AP4629" s="10"/>
      <c r="AQ4629" s="10"/>
      <c r="AR4629" s="10"/>
      <c r="AS4629" s="10"/>
      <c r="AT4629" s="10"/>
      <c r="AU4629" s="10"/>
      <c r="AV4629" s="10"/>
      <c r="AW4629" s="10"/>
      <c r="AX4629" s="10"/>
      <c r="AY4629" s="10"/>
      <c r="AZ4629" s="10"/>
      <c r="BC4629" s="10"/>
      <c r="BD4629" s="10"/>
      <c r="BE4629" s="10"/>
      <c r="BF4629" s="10"/>
      <c r="BG4629" s="10"/>
      <c r="BH4629" s="10"/>
      <c r="BI4629" s="10"/>
      <c r="BL4629" s="10"/>
      <c r="BM4629" s="10"/>
      <c r="BN4629" s="10"/>
      <c r="BO4629" s="10"/>
      <c r="BP4629" s="10"/>
      <c r="BQ4629" s="10"/>
      <c r="BR4629" s="10"/>
      <c r="BU4629" s="66"/>
    </row>
    <row r="4630" spans="22:73" s="6" customFormat="1" x14ac:dyDescent="0.3">
      <c r="V4630" s="21"/>
      <c r="W4630" s="22"/>
      <c r="X4630" s="22"/>
      <c r="Y4630" s="22"/>
      <c r="Z4630" s="22"/>
      <c r="AA4630" s="22"/>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c r="AY4630" s="10"/>
      <c r="AZ4630" s="10"/>
      <c r="BC4630" s="10"/>
      <c r="BD4630" s="10"/>
      <c r="BE4630" s="10"/>
      <c r="BF4630" s="10"/>
      <c r="BG4630" s="10"/>
      <c r="BH4630" s="10"/>
      <c r="BI4630" s="10"/>
      <c r="BL4630" s="10"/>
      <c r="BM4630" s="10"/>
      <c r="BN4630" s="10"/>
      <c r="BO4630" s="10"/>
      <c r="BP4630" s="10"/>
      <c r="BQ4630" s="10"/>
      <c r="BR4630" s="10"/>
      <c r="BU4630" s="66"/>
    </row>
    <row r="4631" spans="22:73" s="6" customFormat="1" x14ac:dyDescent="0.3">
      <c r="V4631" s="21"/>
      <c r="W4631" s="22"/>
      <c r="X4631" s="22"/>
      <c r="Y4631" s="22"/>
      <c r="Z4631" s="22"/>
      <c r="AA4631" s="22"/>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10"/>
      <c r="AY4631" s="10"/>
      <c r="AZ4631" s="10"/>
      <c r="BC4631" s="10"/>
      <c r="BD4631" s="10"/>
      <c r="BE4631" s="10"/>
      <c r="BF4631" s="10"/>
      <c r="BG4631" s="10"/>
      <c r="BH4631" s="10"/>
      <c r="BI4631" s="10"/>
      <c r="BL4631" s="10"/>
      <c r="BM4631" s="10"/>
      <c r="BN4631" s="10"/>
      <c r="BO4631" s="10"/>
      <c r="BP4631" s="10"/>
      <c r="BQ4631" s="10"/>
      <c r="BR4631" s="10"/>
      <c r="BU4631" s="66"/>
    </row>
    <row r="4632" spans="22:73" s="6" customFormat="1" x14ac:dyDescent="0.3">
      <c r="V4632" s="21"/>
      <c r="W4632" s="22"/>
      <c r="X4632" s="22"/>
      <c r="Y4632" s="22"/>
      <c r="Z4632" s="22"/>
      <c r="AA4632" s="22"/>
      <c r="AB4632" s="10"/>
      <c r="AC4632" s="10"/>
      <c r="AD4632" s="10"/>
      <c r="AE4632" s="10"/>
      <c r="AF4632" s="10"/>
      <c r="AG4632" s="10"/>
      <c r="AH4632" s="10"/>
      <c r="AI4632" s="10"/>
      <c r="AJ4632" s="10"/>
      <c r="AK4632" s="10"/>
      <c r="AL4632" s="10"/>
      <c r="AM4632" s="10"/>
      <c r="AN4632" s="10"/>
      <c r="AO4632" s="10"/>
      <c r="AP4632" s="10"/>
      <c r="AQ4632" s="10"/>
      <c r="AR4632" s="10"/>
      <c r="AS4632" s="10"/>
      <c r="AT4632" s="10"/>
      <c r="AU4632" s="10"/>
      <c r="AV4632" s="10"/>
      <c r="AW4632" s="10"/>
      <c r="AX4632" s="10"/>
      <c r="AY4632" s="10"/>
      <c r="AZ4632" s="10"/>
      <c r="BC4632" s="10"/>
      <c r="BD4632" s="10"/>
      <c r="BE4632" s="10"/>
      <c r="BF4632" s="10"/>
      <c r="BG4632" s="10"/>
      <c r="BH4632" s="10"/>
      <c r="BI4632" s="10"/>
      <c r="BL4632" s="10"/>
      <c r="BM4632" s="10"/>
      <c r="BN4632" s="10"/>
      <c r="BO4632" s="10"/>
      <c r="BP4632" s="10"/>
      <c r="BQ4632" s="10"/>
      <c r="BR4632" s="10"/>
      <c r="BU4632" s="66"/>
    </row>
    <row r="4633" spans="22:73" s="6" customFormat="1" x14ac:dyDescent="0.3">
      <c r="V4633" s="21"/>
      <c r="W4633" s="22"/>
      <c r="X4633" s="22"/>
      <c r="Y4633" s="22"/>
      <c r="Z4633" s="22"/>
      <c r="AA4633" s="22"/>
      <c r="AB4633" s="10"/>
      <c r="AC4633" s="10"/>
      <c r="AD4633" s="10"/>
      <c r="AE4633" s="10"/>
      <c r="AF4633" s="10"/>
      <c r="AG4633" s="10"/>
      <c r="AH4633" s="10"/>
      <c r="AI4633" s="10"/>
      <c r="AJ4633" s="10"/>
      <c r="AK4633" s="10"/>
      <c r="AL4633" s="10"/>
      <c r="AM4633" s="10"/>
      <c r="AN4633" s="10"/>
      <c r="AO4633" s="10"/>
      <c r="AP4633" s="10"/>
      <c r="AQ4633" s="10"/>
      <c r="AR4633" s="10"/>
      <c r="AS4633" s="10"/>
      <c r="AT4633" s="10"/>
      <c r="AU4633" s="10"/>
      <c r="AV4633" s="10"/>
      <c r="AW4633" s="10"/>
      <c r="AX4633" s="10"/>
      <c r="AY4633" s="10"/>
      <c r="AZ4633" s="10"/>
      <c r="BC4633" s="10"/>
      <c r="BD4633" s="10"/>
      <c r="BE4633" s="10"/>
      <c r="BF4633" s="10"/>
      <c r="BG4633" s="10"/>
      <c r="BH4633" s="10"/>
      <c r="BI4633" s="10"/>
      <c r="BL4633" s="10"/>
      <c r="BM4633" s="10"/>
      <c r="BN4633" s="10"/>
      <c r="BO4633" s="10"/>
      <c r="BP4633" s="10"/>
      <c r="BQ4633" s="10"/>
      <c r="BR4633" s="10"/>
      <c r="BU4633" s="66"/>
    </row>
    <row r="4634" spans="22:73" s="6" customFormat="1" x14ac:dyDescent="0.3">
      <c r="V4634" s="21"/>
      <c r="W4634" s="22"/>
      <c r="X4634" s="22"/>
      <c r="Y4634" s="22"/>
      <c r="Z4634" s="22"/>
      <c r="AA4634" s="22"/>
      <c r="AB4634" s="10"/>
      <c r="AC4634" s="10"/>
      <c r="AD4634" s="10"/>
      <c r="AE4634" s="10"/>
      <c r="AF4634" s="10"/>
      <c r="AG4634" s="10"/>
      <c r="AH4634" s="10"/>
      <c r="AI4634" s="10"/>
      <c r="AJ4634" s="10"/>
      <c r="AK4634" s="10"/>
      <c r="AL4634" s="10"/>
      <c r="AM4634" s="10"/>
      <c r="AN4634" s="10"/>
      <c r="AO4634" s="10"/>
      <c r="AP4634" s="10"/>
      <c r="AQ4634" s="10"/>
      <c r="AR4634" s="10"/>
      <c r="AS4634" s="10"/>
      <c r="AT4634" s="10"/>
      <c r="AU4634" s="10"/>
      <c r="AV4634" s="10"/>
      <c r="AW4634" s="10"/>
      <c r="AX4634" s="10"/>
      <c r="AY4634" s="10"/>
      <c r="AZ4634" s="10"/>
      <c r="BC4634" s="10"/>
      <c r="BD4634" s="10"/>
      <c r="BE4634" s="10"/>
      <c r="BF4634" s="10"/>
      <c r="BG4634" s="10"/>
      <c r="BH4634" s="10"/>
      <c r="BI4634" s="10"/>
      <c r="BL4634" s="10"/>
      <c r="BM4634" s="10"/>
      <c r="BN4634" s="10"/>
      <c r="BO4634" s="10"/>
      <c r="BP4634" s="10"/>
      <c r="BQ4634" s="10"/>
      <c r="BR4634" s="10"/>
      <c r="BU4634" s="66"/>
    </row>
    <row r="4635" spans="22:73" s="6" customFormat="1" x14ac:dyDescent="0.3">
      <c r="V4635" s="21"/>
      <c r="W4635" s="22"/>
      <c r="X4635" s="22"/>
      <c r="Y4635" s="22"/>
      <c r="Z4635" s="22"/>
      <c r="AA4635" s="22"/>
      <c r="AB4635" s="10"/>
      <c r="AC4635" s="10"/>
      <c r="AD4635" s="10"/>
      <c r="AE4635" s="10"/>
      <c r="AF4635" s="10"/>
      <c r="AG4635" s="10"/>
      <c r="AH4635" s="10"/>
      <c r="AI4635" s="10"/>
      <c r="AJ4635" s="10"/>
      <c r="AK4635" s="10"/>
      <c r="AL4635" s="10"/>
      <c r="AM4635" s="10"/>
      <c r="AN4635" s="10"/>
      <c r="AO4635" s="10"/>
      <c r="AP4635" s="10"/>
      <c r="AQ4635" s="10"/>
      <c r="AR4635" s="10"/>
      <c r="AS4635" s="10"/>
      <c r="AT4635" s="10"/>
      <c r="AU4635" s="10"/>
      <c r="AV4635" s="10"/>
      <c r="AW4635" s="10"/>
      <c r="AX4635" s="10"/>
      <c r="AY4635" s="10"/>
      <c r="AZ4635" s="10"/>
      <c r="BC4635" s="10"/>
      <c r="BD4635" s="10"/>
      <c r="BE4635" s="10"/>
      <c r="BF4635" s="10"/>
      <c r="BG4635" s="10"/>
      <c r="BH4635" s="10"/>
      <c r="BI4635" s="10"/>
      <c r="BL4635" s="10"/>
      <c r="BM4635" s="10"/>
      <c r="BN4635" s="10"/>
      <c r="BO4635" s="10"/>
      <c r="BP4635" s="10"/>
      <c r="BQ4635" s="10"/>
      <c r="BR4635" s="10"/>
      <c r="BU4635" s="66"/>
    </row>
    <row r="4636" spans="22:73" s="6" customFormat="1" x14ac:dyDescent="0.3">
      <c r="V4636" s="21"/>
      <c r="W4636" s="22"/>
      <c r="X4636" s="22"/>
      <c r="Y4636" s="22"/>
      <c r="Z4636" s="22"/>
      <c r="AA4636" s="22"/>
      <c r="AB4636" s="10"/>
      <c r="AC4636" s="10"/>
      <c r="AD4636" s="10"/>
      <c r="AE4636" s="10"/>
      <c r="AF4636" s="10"/>
      <c r="AG4636" s="10"/>
      <c r="AH4636" s="10"/>
      <c r="AI4636" s="10"/>
      <c r="AJ4636" s="10"/>
      <c r="AK4636" s="10"/>
      <c r="AL4636" s="10"/>
      <c r="AM4636" s="10"/>
      <c r="AN4636" s="10"/>
      <c r="AO4636" s="10"/>
      <c r="AP4636" s="10"/>
      <c r="AQ4636" s="10"/>
      <c r="AR4636" s="10"/>
      <c r="AS4636" s="10"/>
      <c r="AT4636" s="10"/>
      <c r="AU4636" s="10"/>
      <c r="AV4636" s="10"/>
      <c r="AW4636" s="10"/>
      <c r="AX4636" s="10"/>
      <c r="AY4636" s="10"/>
      <c r="AZ4636" s="10"/>
      <c r="BC4636" s="10"/>
      <c r="BD4636" s="10"/>
      <c r="BE4636" s="10"/>
      <c r="BF4636" s="10"/>
      <c r="BG4636" s="10"/>
      <c r="BH4636" s="10"/>
      <c r="BI4636" s="10"/>
      <c r="BL4636" s="10"/>
      <c r="BM4636" s="10"/>
      <c r="BN4636" s="10"/>
      <c r="BO4636" s="10"/>
      <c r="BP4636" s="10"/>
      <c r="BQ4636" s="10"/>
      <c r="BR4636" s="10"/>
      <c r="BU4636" s="66"/>
    </row>
    <row r="4637" spans="22:73" s="6" customFormat="1" x14ac:dyDescent="0.3">
      <c r="V4637" s="21"/>
      <c r="W4637" s="22"/>
      <c r="X4637" s="22"/>
      <c r="Y4637" s="22"/>
      <c r="Z4637" s="22"/>
      <c r="AA4637" s="22"/>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AY4637" s="10"/>
      <c r="AZ4637" s="10"/>
      <c r="BC4637" s="10"/>
      <c r="BD4637" s="10"/>
      <c r="BE4637" s="10"/>
      <c r="BF4637" s="10"/>
      <c r="BG4637" s="10"/>
      <c r="BH4637" s="10"/>
      <c r="BI4637" s="10"/>
      <c r="BL4637" s="10"/>
      <c r="BM4637" s="10"/>
      <c r="BN4637" s="10"/>
      <c r="BO4637" s="10"/>
      <c r="BP4637" s="10"/>
      <c r="BQ4637" s="10"/>
      <c r="BR4637" s="10"/>
      <c r="BU4637" s="66"/>
    </row>
    <row r="4638" spans="22:73" s="6" customFormat="1" x14ac:dyDescent="0.3">
      <c r="V4638" s="21"/>
      <c r="W4638" s="22"/>
      <c r="X4638" s="22"/>
      <c r="Y4638" s="22"/>
      <c r="Z4638" s="22"/>
      <c r="AA4638" s="22"/>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AY4638" s="10"/>
      <c r="AZ4638" s="10"/>
      <c r="BC4638" s="10"/>
      <c r="BD4638" s="10"/>
      <c r="BE4638" s="10"/>
      <c r="BF4638" s="10"/>
      <c r="BG4638" s="10"/>
      <c r="BH4638" s="10"/>
      <c r="BI4638" s="10"/>
      <c r="BL4638" s="10"/>
      <c r="BM4638" s="10"/>
      <c r="BN4638" s="10"/>
      <c r="BO4638" s="10"/>
      <c r="BP4638" s="10"/>
      <c r="BQ4638" s="10"/>
      <c r="BR4638" s="10"/>
      <c r="BU4638" s="66"/>
    </row>
    <row r="4639" spans="22:73" s="6" customFormat="1" x14ac:dyDescent="0.3">
      <c r="V4639" s="21"/>
      <c r="W4639" s="22"/>
      <c r="X4639" s="22"/>
      <c r="Y4639" s="22"/>
      <c r="Z4639" s="22"/>
      <c r="AA4639" s="22"/>
      <c r="AB4639" s="10"/>
      <c r="AC4639" s="10"/>
      <c r="AD4639" s="10"/>
      <c r="AE4639" s="10"/>
      <c r="AF4639" s="10"/>
      <c r="AG4639" s="10"/>
      <c r="AH4639" s="10"/>
      <c r="AI4639" s="10"/>
      <c r="AJ4639" s="10"/>
      <c r="AK4639" s="10"/>
      <c r="AL4639" s="10"/>
      <c r="AM4639" s="10"/>
      <c r="AN4639" s="10"/>
      <c r="AO4639" s="10"/>
      <c r="AP4639" s="10"/>
      <c r="AQ4639" s="10"/>
      <c r="AR4639" s="10"/>
      <c r="AS4639" s="10"/>
      <c r="AT4639" s="10"/>
      <c r="AU4639" s="10"/>
      <c r="AV4639" s="10"/>
      <c r="AW4639" s="10"/>
      <c r="AX4639" s="10"/>
      <c r="AY4639" s="10"/>
      <c r="AZ4639" s="10"/>
      <c r="BC4639" s="10"/>
      <c r="BD4639" s="10"/>
      <c r="BE4639" s="10"/>
      <c r="BF4639" s="10"/>
      <c r="BG4639" s="10"/>
      <c r="BH4639" s="10"/>
      <c r="BI4639" s="10"/>
      <c r="BL4639" s="10"/>
      <c r="BM4639" s="10"/>
      <c r="BN4639" s="10"/>
      <c r="BO4639" s="10"/>
      <c r="BP4639" s="10"/>
      <c r="BQ4639" s="10"/>
      <c r="BR4639" s="10"/>
      <c r="BU4639" s="66"/>
    </row>
    <row r="4640" spans="22:73" s="6" customFormat="1" x14ac:dyDescent="0.3">
      <c r="V4640" s="21"/>
      <c r="W4640" s="22"/>
      <c r="X4640" s="22"/>
      <c r="Y4640" s="22"/>
      <c r="Z4640" s="22"/>
      <c r="AA4640" s="22"/>
      <c r="AB4640" s="10"/>
      <c r="AC4640" s="10"/>
      <c r="AD4640" s="10"/>
      <c r="AE4640" s="10"/>
      <c r="AF4640" s="10"/>
      <c r="AG4640" s="10"/>
      <c r="AH4640" s="10"/>
      <c r="AI4640" s="10"/>
      <c r="AJ4640" s="10"/>
      <c r="AK4640" s="10"/>
      <c r="AL4640" s="10"/>
      <c r="AM4640" s="10"/>
      <c r="AN4640" s="10"/>
      <c r="AO4640" s="10"/>
      <c r="AP4640" s="10"/>
      <c r="AQ4640" s="10"/>
      <c r="AR4640" s="10"/>
      <c r="AS4640" s="10"/>
      <c r="AT4640" s="10"/>
      <c r="AU4640" s="10"/>
      <c r="AV4640" s="10"/>
      <c r="AW4640" s="10"/>
      <c r="AX4640" s="10"/>
      <c r="AY4640" s="10"/>
      <c r="AZ4640" s="10"/>
      <c r="BC4640" s="10"/>
      <c r="BD4640" s="10"/>
      <c r="BE4640" s="10"/>
      <c r="BF4640" s="10"/>
      <c r="BG4640" s="10"/>
      <c r="BH4640" s="10"/>
      <c r="BI4640" s="10"/>
      <c r="BL4640" s="10"/>
      <c r="BM4640" s="10"/>
      <c r="BN4640" s="10"/>
      <c r="BO4640" s="10"/>
      <c r="BP4640" s="10"/>
      <c r="BQ4640" s="10"/>
      <c r="BR4640" s="10"/>
      <c r="BU4640" s="66"/>
    </row>
    <row r="4641" spans="22:73" s="6" customFormat="1" x14ac:dyDescent="0.3">
      <c r="V4641" s="21"/>
      <c r="W4641" s="22"/>
      <c r="X4641" s="22"/>
      <c r="Y4641" s="22"/>
      <c r="Z4641" s="22"/>
      <c r="AA4641" s="22"/>
      <c r="AB4641" s="10"/>
      <c r="AC4641" s="10"/>
      <c r="AD4641" s="10"/>
      <c r="AE4641" s="10"/>
      <c r="AF4641" s="10"/>
      <c r="AG4641" s="10"/>
      <c r="AH4641" s="10"/>
      <c r="AI4641" s="10"/>
      <c r="AJ4641" s="10"/>
      <c r="AK4641" s="10"/>
      <c r="AL4641" s="10"/>
      <c r="AM4641" s="10"/>
      <c r="AN4641" s="10"/>
      <c r="AO4641" s="10"/>
      <c r="AP4641" s="10"/>
      <c r="AQ4641" s="10"/>
      <c r="AR4641" s="10"/>
      <c r="AS4641" s="10"/>
      <c r="AT4641" s="10"/>
      <c r="AU4641" s="10"/>
      <c r="AV4641" s="10"/>
      <c r="AW4641" s="10"/>
      <c r="AX4641" s="10"/>
      <c r="AY4641" s="10"/>
      <c r="AZ4641" s="10"/>
      <c r="BC4641" s="10"/>
      <c r="BD4641" s="10"/>
      <c r="BE4641" s="10"/>
      <c r="BF4641" s="10"/>
      <c r="BG4641" s="10"/>
      <c r="BH4641" s="10"/>
      <c r="BI4641" s="10"/>
      <c r="BL4641" s="10"/>
      <c r="BM4641" s="10"/>
      <c r="BN4641" s="10"/>
      <c r="BO4641" s="10"/>
      <c r="BP4641" s="10"/>
      <c r="BQ4641" s="10"/>
      <c r="BR4641" s="10"/>
      <c r="BU4641" s="66"/>
    </row>
    <row r="4642" spans="22:73" s="6" customFormat="1" x14ac:dyDescent="0.3">
      <c r="V4642" s="21"/>
      <c r="W4642" s="22"/>
      <c r="X4642" s="22"/>
      <c r="Y4642" s="22"/>
      <c r="Z4642" s="22"/>
      <c r="AA4642" s="22"/>
      <c r="AB4642" s="10"/>
      <c r="AC4642" s="10"/>
      <c r="AD4642" s="10"/>
      <c r="AE4642" s="10"/>
      <c r="AF4642" s="10"/>
      <c r="AG4642" s="10"/>
      <c r="AH4642" s="10"/>
      <c r="AI4642" s="10"/>
      <c r="AJ4642" s="10"/>
      <c r="AK4642" s="10"/>
      <c r="AL4642" s="10"/>
      <c r="AM4642" s="10"/>
      <c r="AN4642" s="10"/>
      <c r="AO4642" s="10"/>
      <c r="AP4642" s="10"/>
      <c r="AQ4642" s="10"/>
      <c r="AR4642" s="10"/>
      <c r="AS4642" s="10"/>
      <c r="AT4642" s="10"/>
      <c r="AU4642" s="10"/>
      <c r="AV4642" s="10"/>
      <c r="AW4642" s="10"/>
      <c r="AX4642" s="10"/>
      <c r="AY4642" s="10"/>
      <c r="AZ4642" s="10"/>
      <c r="BC4642" s="10"/>
      <c r="BD4642" s="10"/>
      <c r="BE4642" s="10"/>
      <c r="BF4642" s="10"/>
      <c r="BG4642" s="10"/>
      <c r="BH4642" s="10"/>
      <c r="BI4642" s="10"/>
      <c r="BL4642" s="10"/>
      <c r="BM4642" s="10"/>
      <c r="BN4642" s="10"/>
      <c r="BO4642" s="10"/>
      <c r="BP4642" s="10"/>
      <c r="BQ4642" s="10"/>
      <c r="BR4642" s="10"/>
      <c r="BU4642" s="66"/>
    </row>
    <row r="4643" spans="22:73" s="6" customFormat="1" x14ac:dyDescent="0.3">
      <c r="V4643" s="21"/>
      <c r="W4643" s="22"/>
      <c r="X4643" s="22"/>
      <c r="Y4643" s="22"/>
      <c r="Z4643" s="22"/>
      <c r="AA4643" s="22"/>
      <c r="AB4643" s="10"/>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AY4643" s="10"/>
      <c r="AZ4643" s="10"/>
      <c r="BC4643" s="10"/>
      <c r="BD4643" s="10"/>
      <c r="BE4643" s="10"/>
      <c r="BF4643" s="10"/>
      <c r="BG4643" s="10"/>
      <c r="BH4643" s="10"/>
      <c r="BI4643" s="10"/>
      <c r="BL4643" s="10"/>
      <c r="BM4643" s="10"/>
      <c r="BN4643" s="10"/>
      <c r="BO4643" s="10"/>
      <c r="BP4643" s="10"/>
      <c r="BQ4643" s="10"/>
      <c r="BR4643" s="10"/>
      <c r="BU4643" s="66"/>
    </row>
    <row r="4644" spans="22:73" s="6" customFormat="1" x14ac:dyDescent="0.3">
      <c r="V4644" s="21"/>
      <c r="W4644" s="22"/>
      <c r="X4644" s="22"/>
      <c r="Y4644" s="22"/>
      <c r="Z4644" s="22"/>
      <c r="AA4644" s="22"/>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AY4644" s="10"/>
      <c r="AZ4644" s="10"/>
      <c r="BC4644" s="10"/>
      <c r="BD4644" s="10"/>
      <c r="BE4644" s="10"/>
      <c r="BF4644" s="10"/>
      <c r="BG4644" s="10"/>
      <c r="BH4644" s="10"/>
      <c r="BI4644" s="10"/>
      <c r="BL4644" s="10"/>
      <c r="BM4644" s="10"/>
      <c r="BN4644" s="10"/>
      <c r="BO4644" s="10"/>
      <c r="BP4644" s="10"/>
      <c r="BQ4644" s="10"/>
      <c r="BR4644" s="10"/>
      <c r="BU4644" s="66"/>
    </row>
    <row r="4645" spans="22:73" s="6" customFormat="1" x14ac:dyDescent="0.3">
      <c r="V4645" s="21"/>
      <c r="W4645" s="22"/>
      <c r="X4645" s="22"/>
      <c r="Y4645" s="22"/>
      <c r="Z4645" s="22"/>
      <c r="AA4645" s="22"/>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AY4645" s="10"/>
      <c r="AZ4645" s="10"/>
      <c r="BC4645" s="10"/>
      <c r="BD4645" s="10"/>
      <c r="BE4645" s="10"/>
      <c r="BF4645" s="10"/>
      <c r="BG4645" s="10"/>
      <c r="BH4645" s="10"/>
      <c r="BI4645" s="10"/>
      <c r="BL4645" s="10"/>
      <c r="BM4645" s="10"/>
      <c r="BN4645" s="10"/>
      <c r="BO4645" s="10"/>
      <c r="BP4645" s="10"/>
      <c r="BQ4645" s="10"/>
      <c r="BR4645" s="10"/>
      <c r="BU4645" s="66"/>
    </row>
    <row r="4646" spans="22:73" s="6" customFormat="1" x14ac:dyDescent="0.3">
      <c r="V4646" s="21"/>
      <c r="W4646" s="22"/>
      <c r="X4646" s="22"/>
      <c r="Y4646" s="22"/>
      <c r="Z4646" s="22"/>
      <c r="AA4646" s="22"/>
      <c r="AB4646" s="10"/>
      <c r="AC4646" s="10"/>
      <c r="AD4646" s="10"/>
      <c r="AE4646" s="10"/>
      <c r="AF4646" s="10"/>
      <c r="AG4646" s="10"/>
      <c r="AH4646" s="10"/>
      <c r="AI4646" s="10"/>
      <c r="AJ4646" s="10"/>
      <c r="AK4646" s="10"/>
      <c r="AL4646" s="10"/>
      <c r="AM4646" s="10"/>
      <c r="AN4646" s="10"/>
      <c r="AO4646" s="10"/>
      <c r="AP4646" s="10"/>
      <c r="AQ4646" s="10"/>
      <c r="AR4646" s="10"/>
      <c r="AS4646" s="10"/>
      <c r="AT4646" s="10"/>
      <c r="AU4646" s="10"/>
      <c r="AV4646" s="10"/>
      <c r="AW4646" s="10"/>
      <c r="AX4646" s="10"/>
      <c r="AY4646" s="10"/>
      <c r="AZ4646" s="10"/>
      <c r="BC4646" s="10"/>
      <c r="BD4646" s="10"/>
      <c r="BE4646" s="10"/>
      <c r="BF4646" s="10"/>
      <c r="BG4646" s="10"/>
      <c r="BH4646" s="10"/>
      <c r="BI4646" s="10"/>
      <c r="BL4646" s="10"/>
      <c r="BM4646" s="10"/>
      <c r="BN4646" s="10"/>
      <c r="BO4646" s="10"/>
      <c r="BP4646" s="10"/>
      <c r="BQ4646" s="10"/>
      <c r="BR4646" s="10"/>
      <c r="BU4646" s="66"/>
    </row>
    <row r="4647" spans="22:73" s="6" customFormat="1" x14ac:dyDescent="0.3">
      <c r="V4647" s="21"/>
      <c r="W4647" s="22"/>
      <c r="X4647" s="22"/>
      <c r="Y4647" s="22"/>
      <c r="Z4647" s="22"/>
      <c r="AA4647" s="22"/>
      <c r="AB4647" s="10"/>
      <c r="AC4647" s="10"/>
      <c r="AD4647" s="10"/>
      <c r="AE4647" s="10"/>
      <c r="AF4647" s="10"/>
      <c r="AG4647" s="10"/>
      <c r="AH4647" s="10"/>
      <c r="AI4647" s="10"/>
      <c r="AJ4647" s="10"/>
      <c r="AK4647" s="10"/>
      <c r="AL4647" s="10"/>
      <c r="AM4647" s="10"/>
      <c r="AN4647" s="10"/>
      <c r="AO4647" s="10"/>
      <c r="AP4647" s="10"/>
      <c r="AQ4647" s="10"/>
      <c r="AR4647" s="10"/>
      <c r="AS4647" s="10"/>
      <c r="AT4647" s="10"/>
      <c r="AU4647" s="10"/>
      <c r="AV4647" s="10"/>
      <c r="AW4647" s="10"/>
      <c r="AX4647" s="10"/>
      <c r="AY4647" s="10"/>
      <c r="AZ4647" s="10"/>
      <c r="BC4647" s="10"/>
      <c r="BD4647" s="10"/>
      <c r="BE4647" s="10"/>
      <c r="BF4647" s="10"/>
      <c r="BG4647" s="10"/>
      <c r="BH4647" s="10"/>
      <c r="BI4647" s="10"/>
      <c r="BL4647" s="10"/>
      <c r="BM4647" s="10"/>
      <c r="BN4647" s="10"/>
      <c r="BO4647" s="10"/>
      <c r="BP4647" s="10"/>
      <c r="BQ4647" s="10"/>
      <c r="BR4647" s="10"/>
      <c r="BU4647" s="66"/>
    </row>
    <row r="4648" spans="22:73" s="6" customFormat="1" x14ac:dyDescent="0.3">
      <c r="V4648" s="21"/>
      <c r="W4648" s="22"/>
      <c r="X4648" s="22"/>
      <c r="Y4648" s="22"/>
      <c r="Z4648" s="22"/>
      <c r="AA4648" s="22"/>
      <c r="AB4648" s="10"/>
      <c r="AC4648" s="10"/>
      <c r="AD4648" s="10"/>
      <c r="AE4648" s="10"/>
      <c r="AF4648" s="10"/>
      <c r="AG4648" s="10"/>
      <c r="AH4648" s="10"/>
      <c r="AI4648" s="10"/>
      <c r="AJ4648" s="10"/>
      <c r="AK4648" s="10"/>
      <c r="AL4648" s="10"/>
      <c r="AM4648" s="10"/>
      <c r="AN4648" s="10"/>
      <c r="AO4648" s="10"/>
      <c r="AP4648" s="10"/>
      <c r="AQ4648" s="10"/>
      <c r="AR4648" s="10"/>
      <c r="AS4648" s="10"/>
      <c r="AT4648" s="10"/>
      <c r="AU4648" s="10"/>
      <c r="AV4648" s="10"/>
      <c r="AW4648" s="10"/>
      <c r="AX4648" s="10"/>
      <c r="AY4648" s="10"/>
      <c r="AZ4648" s="10"/>
      <c r="BC4648" s="10"/>
      <c r="BD4648" s="10"/>
      <c r="BE4648" s="10"/>
      <c r="BF4648" s="10"/>
      <c r="BG4648" s="10"/>
      <c r="BH4648" s="10"/>
      <c r="BI4648" s="10"/>
      <c r="BL4648" s="10"/>
      <c r="BM4648" s="10"/>
      <c r="BN4648" s="10"/>
      <c r="BO4648" s="10"/>
      <c r="BP4648" s="10"/>
      <c r="BQ4648" s="10"/>
      <c r="BR4648" s="10"/>
      <c r="BU4648" s="66"/>
    </row>
    <row r="4649" spans="22:73" s="6" customFormat="1" x14ac:dyDescent="0.3">
      <c r="V4649" s="21"/>
      <c r="W4649" s="22"/>
      <c r="X4649" s="22"/>
      <c r="Y4649" s="22"/>
      <c r="Z4649" s="22"/>
      <c r="AA4649" s="22"/>
      <c r="AB4649" s="10"/>
      <c r="AC4649" s="10"/>
      <c r="AD4649" s="10"/>
      <c r="AE4649" s="10"/>
      <c r="AF4649" s="10"/>
      <c r="AG4649" s="10"/>
      <c r="AH4649" s="10"/>
      <c r="AI4649" s="10"/>
      <c r="AJ4649" s="10"/>
      <c r="AK4649" s="10"/>
      <c r="AL4649" s="10"/>
      <c r="AM4649" s="10"/>
      <c r="AN4649" s="10"/>
      <c r="AO4649" s="10"/>
      <c r="AP4649" s="10"/>
      <c r="AQ4649" s="10"/>
      <c r="AR4649" s="10"/>
      <c r="AS4649" s="10"/>
      <c r="AT4649" s="10"/>
      <c r="AU4649" s="10"/>
      <c r="AV4649" s="10"/>
      <c r="AW4649" s="10"/>
      <c r="AX4649" s="10"/>
      <c r="AY4649" s="10"/>
      <c r="AZ4649" s="10"/>
      <c r="BC4649" s="10"/>
      <c r="BD4649" s="10"/>
      <c r="BE4649" s="10"/>
      <c r="BF4649" s="10"/>
      <c r="BG4649" s="10"/>
      <c r="BH4649" s="10"/>
      <c r="BI4649" s="10"/>
      <c r="BL4649" s="10"/>
      <c r="BM4649" s="10"/>
      <c r="BN4649" s="10"/>
      <c r="BO4649" s="10"/>
      <c r="BP4649" s="10"/>
      <c r="BQ4649" s="10"/>
      <c r="BR4649" s="10"/>
      <c r="BU4649" s="66"/>
    </row>
    <row r="4650" spans="22:73" s="6" customFormat="1" x14ac:dyDescent="0.3">
      <c r="V4650" s="21"/>
      <c r="W4650" s="22"/>
      <c r="X4650" s="22"/>
      <c r="Y4650" s="22"/>
      <c r="Z4650" s="22"/>
      <c r="AA4650" s="22"/>
      <c r="AB4650" s="10"/>
      <c r="AC4650" s="10"/>
      <c r="AD4650" s="10"/>
      <c r="AE4650" s="10"/>
      <c r="AF4650" s="10"/>
      <c r="AG4650" s="10"/>
      <c r="AH4650" s="10"/>
      <c r="AI4650" s="10"/>
      <c r="AJ4650" s="10"/>
      <c r="AK4650" s="10"/>
      <c r="AL4650" s="10"/>
      <c r="AM4650" s="10"/>
      <c r="AN4650" s="10"/>
      <c r="AO4650" s="10"/>
      <c r="AP4650" s="10"/>
      <c r="AQ4650" s="10"/>
      <c r="AR4650" s="10"/>
      <c r="AS4650" s="10"/>
      <c r="AT4650" s="10"/>
      <c r="AU4650" s="10"/>
      <c r="AV4650" s="10"/>
      <c r="AW4650" s="10"/>
      <c r="AX4650" s="10"/>
      <c r="AY4650" s="10"/>
      <c r="AZ4650" s="10"/>
      <c r="BC4650" s="10"/>
      <c r="BD4650" s="10"/>
      <c r="BE4650" s="10"/>
      <c r="BF4650" s="10"/>
      <c r="BG4650" s="10"/>
      <c r="BH4650" s="10"/>
      <c r="BI4650" s="10"/>
      <c r="BL4650" s="10"/>
      <c r="BM4650" s="10"/>
      <c r="BN4650" s="10"/>
      <c r="BO4650" s="10"/>
      <c r="BP4650" s="10"/>
      <c r="BQ4650" s="10"/>
      <c r="BR4650" s="10"/>
      <c r="BU4650" s="66"/>
    </row>
    <row r="4651" spans="22:73" s="6" customFormat="1" x14ac:dyDescent="0.3">
      <c r="V4651" s="21"/>
      <c r="W4651" s="22"/>
      <c r="X4651" s="22"/>
      <c r="Y4651" s="22"/>
      <c r="Z4651" s="22"/>
      <c r="AA4651" s="22"/>
      <c r="AB4651" s="10"/>
      <c r="AC4651" s="10"/>
      <c r="AD4651" s="10"/>
      <c r="AE4651" s="10"/>
      <c r="AF4651" s="10"/>
      <c r="AG4651" s="10"/>
      <c r="AH4651" s="10"/>
      <c r="AI4651" s="10"/>
      <c r="AJ4651" s="10"/>
      <c r="AK4651" s="10"/>
      <c r="AL4651" s="10"/>
      <c r="AM4651" s="10"/>
      <c r="AN4651" s="10"/>
      <c r="AO4651" s="10"/>
      <c r="AP4651" s="10"/>
      <c r="AQ4651" s="10"/>
      <c r="AR4651" s="10"/>
      <c r="AS4651" s="10"/>
      <c r="AT4651" s="10"/>
      <c r="AU4651" s="10"/>
      <c r="AV4651" s="10"/>
      <c r="AW4651" s="10"/>
      <c r="AX4651" s="10"/>
      <c r="AY4651" s="10"/>
      <c r="AZ4651" s="10"/>
      <c r="BC4651" s="10"/>
      <c r="BD4651" s="10"/>
      <c r="BE4651" s="10"/>
      <c r="BF4651" s="10"/>
      <c r="BG4651" s="10"/>
      <c r="BH4651" s="10"/>
      <c r="BI4651" s="10"/>
      <c r="BL4651" s="10"/>
      <c r="BM4651" s="10"/>
      <c r="BN4651" s="10"/>
      <c r="BO4651" s="10"/>
      <c r="BP4651" s="10"/>
      <c r="BQ4651" s="10"/>
      <c r="BR4651" s="10"/>
      <c r="BU4651" s="66"/>
    </row>
    <row r="4652" spans="22:73" s="6" customFormat="1" x14ac:dyDescent="0.3">
      <c r="V4652" s="21"/>
      <c r="W4652" s="22"/>
      <c r="X4652" s="22"/>
      <c r="Y4652" s="22"/>
      <c r="Z4652" s="22"/>
      <c r="AA4652" s="22"/>
      <c r="AB4652" s="10"/>
      <c r="AC4652" s="10"/>
      <c r="AD4652" s="10"/>
      <c r="AE4652" s="10"/>
      <c r="AF4652" s="10"/>
      <c r="AG4652" s="10"/>
      <c r="AH4652" s="10"/>
      <c r="AI4652" s="10"/>
      <c r="AJ4652" s="10"/>
      <c r="AK4652" s="10"/>
      <c r="AL4652" s="10"/>
      <c r="AM4652" s="10"/>
      <c r="AN4652" s="10"/>
      <c r="AO4652" s="10"/>
      <c r="AP4652" s="10"/>
      <c r="AQ4652" s="10"/>
      <c r="AR4652" s="10"/>
      <c r="AS4652" s="10"/>
      <c r="AT4652" s="10"/>
      <c r="AU4652" s="10"/>
      <c r="AV4652" s="10"/>
      <c r="AW4652" s="10"/>
      <c r="AX4652" s="10"/>
      <c r="AY4652" s="10"/>
      <c r="AZ4652" s="10"/>
      <c r="BC4652" s="10"/>
      <c r="BD4652" s="10"/>
      <c r="BE4652" s="10"/>
      <c r="BF4652" s="10"/>
      <c r="BG4652" s="10"/>
      <c r="BH4652" s="10"/>
      <c r="BI4652" s="10"/>
      <c r="BL4652" s="10"/>
      <c r="BM4652" s="10"/>
      <c r="BN4652" s="10"/>
      <c r="BO4652" s="10"/>
      <c r="BP4652" s="10"/>
      <c r="BQ4652" s="10"/>
      <c r="BR4652" s="10"/>
      <c r="BU4652" s="66"/>
    </row>
    <row r="4653" spans="22:73" s="6" customFormat="1" x14ac:dyDescent="0.3">
      <c r="V4653" s="21"/>
      <c r="W4653" s="22"/>
      <c r="X4653" s="22"/>
      <c r="Y4653" s="22"/>
      <c r="Z4653" s="22"/>
      <c r="AA4653" s="22"/>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AY4653" s="10"/>
      <c r="AZ4653" s="10"/>
      <c r="BC4653" s="10"/>
      <c r="BD4653" s="10"/>
      <c r="BE4653" s="10"/>
      <c r="BF4653" s="10"/>
      <c r="BG4653" s="10"/>
      <c r="BH4653" s="10"/>
      <c r="BI4653" s="10"/>
      <c r="BL4653" s="10"/>
      <c r="BM4653" s="10"/>
      <c r="BN4653" s="10"/>
      <c r="BO4653" s="10"/>
      <c r="BP4653" s="10"/>
      <c r="BQ4653" s="10"/>
      <c r="BR4653" s="10"/>
      <c r="BU4653" s="66"/>
    </row>
    <row r="4654" spans="22:73" s="6" customFormat="1" x14ac:dyDescent="0.3">
      <c r="V4654" s="21"/>
      <c r="W4654" s="22"/>
      <c r="X4654" s="22"/>
      <c r="Y4654" s="22"/>
      <c r="Z4654" s="22"/>
      <c r="AA4654" s="22"/>
      <c r="AB4654" s="10"/>
      <c r="AC4654" s="10"/>
      <c r="AD4654" s="10"/>
      <c r="AE4654" s="10"/>
      <c r="AF4654" s="10"/>
      <c r="AG4654" s="10"/>
      <c r="AH4654" s="10"/>
      <c r="AI4654" s="10"/>
      <c r="AJ4654" s="10"/>
      <c r="AK4654" s="10"/>
      <c r="AL4654" s="10"/>
      <c r="AM4654" s="10"/>
      <c r="AN4654" s="10"/>
      <c r="AO4654" s="10"/>
      <c r="AP4654" s="10"/>
      <c r="AQ4654" s="10"/>
      <c r="AR4654" s="10"/>
      <c r="AS4654" s="10"/>
      <c r="AT4654" s="10"/>
      <c r="AU4654" s="10"/>
      <c r="AV4654" s="10"/>
      <c r="AW4654" s="10"/>
      <c r="AX4654" s="10"/>
      <c r="AY4654" s="10"/>
      <c r="AZ4654" s="10"/>
      <c r="BC4654" s="10"/>
      <c r="BD4654" s="10"/>
      <c r="BE4654" s="10"/>
      <c r="BF4654" s="10"/>
      <c r="BG4654" s="10"/>
      <c r="BH4654" s="10"/>
      <c r="BI4654" s="10"/>
      <c r="BL4654" s="10"/>
      <c r="BM4654" s="10"/>
      <c r="BN4654" s="10"/>
      <c r="BO4654" s="10"/>
      <c r="BP4654" s="10"/>
      <c r="BQ4654" s="10"/>
      <c r="BR4654" s="10"/>
      <c r="BU4654" s="66"/>
    </row>
    <row r="4655" spans="22:73" s="6" customFormat="1" x14ac:dyDescent="0.3">
      <c r="V4655" s="21"/>
      <c r="W4655" s="22"/>
      <c r="X4655" s="22"/>
      <c r="Y4655" s="22"/>
      <c r="Z4655" s="22"/>
      <c r="AA4655" s="22"/>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c r="AY4655" s="10"/>
      <c r="AZ4655" s="10"/>
      <c r="BC4655" s="10"/>
      <c r="BD4655" s="10"/>
      <c r="BE4655" s="10"/>
      <c r="BF4655" s="10"/>
      <c r="BG4655" s="10"/>
      <c r="BH4655" s="10"/>
      <c r="BI4655" s="10"/>
      <c r="BL4655" s="10"/>
      <c r="BM4655" s="10"/>
      <c r="BN4655" s="10"/>
      <c r="BO4655" s="10"/>
      <c r="BP4655" s="10"/>
      <c r="BQ4655" s="10"/>
      <c r="BR4655" s="10"/>
      <c r="BU4655" s="66"/>
    </row>
    <row r="4656" spans="22:73" s="6" customFormat="1" x14ac:dyDescent="0.3">
      <c r="V4656" s="21"/>
      <c r="W4656" s="22"/>
      <c r="X4656" s="22"/>
      <c r="Y4656" s="22"/>
      <c r="Z4656" s="22"/>
      <c r="AA4656" s="22"/>
      <c r="AB4656" s="10"/>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10"/>
      <c r="AY4656" s="10"/>
      <c r="AZ4656" s="10"/>
      <c r="BC4656" s="10"/>
      <c r="BD4656" s="10"/>
      <c r="BE4656" s="10"/>
      <c r="BF4656" s="10"/>
      <c r="BG4656" s="10"/>
      <c r="BH4656" s="10"/>
      <c r="BI4656" s="10"/>
      <c r="BL4656" s="10"/>
      <c r="BM4656" s="10"/>
      <c r="BN4656" s="10"/>
      <c r="BO4656" s="10"/>
      <c r="BP4656" s="10"/>
      <c r="BQ4656" s="10"/>
      <c r="BR4656" s="10"/>
      <c r="BU4656" s="66"/>
    </row>
    <row r="4657" spans="22:73" s="6" customFormat="1" x14ac:dyDescent="0.3">
      <c r="V4657" s="21"/>
      <c r="W4657" s="22"/>
      <c r="X4657" s="22"/>
      <c r="Y4657" s="22"/>
      <c r="Z4657" s="22"/>
      <c r="AA4657" s="22"/>
      <c r="AB4657" s="10"/>
      <c r="AC4657" s="10"/>
      <c r="AD4657" s="10"/>
      <c r="AE4657" s="10"/>
      <c r="AF4657" s="10"/>
      <c r="AG4657" s="10"/>
      <c r="AH4657" s="10"/>
      <c r="AI4657" s="10"/>
      <c r="AJ4657" s="10"/>
      <c r="AK4657" s="10"/>
      <c r="AL4657" s="10"/>
      <c r="AM4657" s="10"/>
      <c r="AN4657" s="10"/>
      <c r="AO4657" s="10"/>
      <c r="AP4657" s="10"/>
      <c r="AQ4657" s="10"/>
      <c r="AR4657" s="10"/>
      <c r="AS4657" s="10"/>
      <c r="AT4657" s="10"/>
      <c r="AU4657" s="10"/>
      <c r="AV4657" s="10"/>
      <c r="AW4657" s="10"/>
      <c r="AX4657" s="10"/>
      <c r="AY4657" s="10"/>
      <c r="AZ4657" s="10"/>
      <c r="BC4657" s="10"/>
      <c r="BD4657" s="10"/>
      <c r="BE4657" s="10"/>
      <c r="BF4657" s="10"/>
      <c r="BG4657" s="10"/>
      <c r="BH4657" s="10"/>
      <c r="BI4657" s="10"/>
      <c r="BL4657" s="10"/>
      <c r="BM4657" s="10"/>
      <c r="BN4657" s="10"/>
      <c r="BO4657" s="10"/>
      <c r="BP4657" s="10"/>
      <c r="BQ4657" s="10"/>
      <c r="BR4657" s="10"/>
      <c r="BU4657" s="66"/>
    </row>
    <row r="4658" spans="22:73" s="6" customFormat="1" x14ac:dyDescent="0.3">
      <c r="V4658" s="21"/>
      <c r="W4658" s="22"/>
      <c r="X4658" s="22"/>
      <c r="Y4658" s="22"/>
      <c r="Z4658" s="22"/>
      <c r="AA4658" s="22"/>
      <c r="AB4658" s="10"/>
      <c r="AC4658" s="10"/>
      <c r="AD4658" s="10"/>
      <c r="AE4658" s="10"/>
      <c r="AF4658" s="10"/>
      <c r="AG4658" s="10"/>
      <c r="AH4658" s="10"/>
      <c r="AI4658" s="10"/>
      <c r="AJ4658" s="10"/>
      <c r="AK4658" s="10"/>
      <c r="AL4658" s="10"/>
      <c r="AM4658" s="10"/>
      <c r="AN4658" s="10"/>
      <c r="AO4658" s="10"/>
      <c r="AP4658" s="10"/>
      <c r="AQ4658" s="10"/>
      <c r="AR4658" s="10"/>
      <c r="AS4658" s="10"/>
      <c r="AT4658" s="10"/>
      <c r="AU4658" s="10"/>
      <c r="AV4658" s="10"/>
      <c r="AW4658" s="10"/>
      <c r="AX4658" s="10"/>
      <c r="AY4658" s="10"/>
      <c r="AZ4658" s="10"/>
      <c r="BC4658" s="10"/>
      <c r="BD4658" s="10"/>
      <c r="BE4658" s="10"/>
      <c r="BF4658" s="10"/>
      <c r="BG4658" s="10"/>
      <c r="BH4658" s="10"/>
      <c r="BI4658" s="10"/>
      <c r="BL4658" s="10"/>
      <c r="BM4658" s="10"/>
      <c r="BN4658" s="10"/>
      <c r="BO4658" s="10"/>
      <c r="BP4658" s="10"/>
      <c r="BQ4658" s="10"/>
      <c r="BR4658" s="10"/>
      <c r="BU4658" s="66"/>
    </row>
    <row r="4659" spans="22:73" s="6" customFormat="1" x14ac:dyDescent="0.3">
      <c r="V4659" s="21"/>
      <c r="W4659" s="22"/>
      <c r="X4659" s="22"/>
      <c r="Y4659" s="22"/>
      <c r="Z4659" s="22"/>
      <c r="AA4659" s="22"/>
      <c r="AB4659" s="10"/>
      <c r="AC4659" s="10"/>
      <c r="AD4659" s="10"/>
      <c r="AE4659" s="10"/>
      <c r="AF4659" s="10"/>
      <c r="AG4659" s="10"/>
      <c r="AH4659" s="10"/>
      <c r="AI4659" s="10"/>
      <c r="AJ4659" s="10"/>
      <c r="AK4659" s="10"/>
      <c r="AL4659" s="10"/>
      <c r="AM4659" s="10"/>
      <c r="AN4659" s="10"/>
      <c r="AO4659" s="10"/>
      <c r="AP4659" s="10"/>
      <c r="AQ4659" s="10"/>
      <c r="AR4659" s="10"/>
      <c r="AS4659" s="10"/>
      <c r="AT4659" s="10"/>
      <c r="AU4659" s="10"/>
      <c r="AV4659" s="10"/>
      <c r="AW4659" s="10"/>
      <c r="AX4659" s="10"/>
      <c r="AY4659" s="10"/>
      <c r="AZ4659" s="10"/>
      <c r="BC4659" s="10"/>
      <c r="BD4659" s="10"/>
      <c r="BE4659" s="10"/>
      <c r="BF4659" s="10"/>
      <c r="BG4659" s="10"/>
      <c r="BH4659" s="10"/>
      <c r="BI4659" s="10"/>
      <c r="BL4659" s="10"/>
      <c r="BM4659" s="10"/>
      <c r="BN4659" s="10"/>
      <c r="BO4659" s="10"/>
      <c r="BP4659" s="10"/>
      <c r="BQ4659" s="10"/>
      <c r="BR4659" s="10"/>
      <c r="BU4659" s="66"/>
    </row>
    <row r="4660" spans="22:73" s="6" customFormat="1" x14ac:dyDescent="0.3">
      <c r="V4660" s="21"/>
      <c r="W4660" s="22"/>
      <c r="X4660" s="22"/>
      <c r="Y4660" s="22"/>
      <c r="Z4660" s="22"/>
      <c r="AA4660" s="22"/>
      <c r="AB4660" s="10"/>
      <c r="AC4660" s="10"/>
      <c r="AD4660" s="10"/>
      <c r="AE4660" s="10"/>
      <c r="AF4660" s="10"/>
      <c r="AG4660" s="10"/>
      <c r="AH4660" s="10"/>
      <c r="AI4660" s="10"/>
      <c r="AJ4660" s="10"/>
      <c r="AK4660" s="10"/>
      <c r="AL4660" s="10"/>
      <c r="AM4660" s="10"/>
      <c r="AN4660" s="10"/>
      <c r="AO4660" s="10"/>
      <c r="AP4660" s="10"/>
      <c r="AQ4660" s="10"/>
      <c r="AR4660" s="10"/>
      <c r="AS4660" s="10"/>
      <c r="AT4660" s="10"/>
      <c r="AU4660" s="10"/>
      <c r="AV4660" s="10"/>
      <c r="AW4660" s="10"/>
      <c r="AX4660" s="10"/>
      <c r="AY4660" s="10"/>
      <c r="AZ4660" s="10"/>
      <c r="BC4660" s="10"/>
      <c r="BD4660" s="10"/>
      <c r="BE4660" s="10"/>
      <c r="BF4660" s="10"/>
      <c r="BG4660" s="10"/>
      <c r="BH4660" s="10"/>
      <c r="BI4660" s="10"/>
      <c r="BL4660" s="10"/>
      <c r="BM4660" s="10"/>
      <c r="BN4660" s="10"/>
      <c r="BO4660" s="10"/>
      <c r="BP4660" s="10"/>
      <c r="BQ4660" s="10"/>
      <c r="BR4660" s="10"/>
      <c r="BU4660" s="66"/>
    </row>
    <row r="4661" spans="22:73" s="6" customFormat="1" x14ac:dyDescent="0.3">
      <c r="V4661" s="21"/>
      <c r="W4661" s="22"/>
      <c r="X4661" s="22"/>
      <c r="Y4661" s="22"/>
      <c r="Z4661" s="22"/>
      <c r="AA4661" s="22"/>
      <c r="AB4661" s="10"/>
      <c r="AC4661" s="10"/>
      <c r="AD4661" s="10"/>
      <c r="AE4661" s="10"/>
      <c r="AF4661" s="10"/>
      <c r="AG4661" s="10"/>
      <c r="AH4661" s="10"/>
      <c r="AI4661" s="10"/>
      <c r="AJ4661" s="10"/>
      <c r="AK4661" s="10"/>
      <c r="AL4661" s="10"/>
      <c r="AM4661" s="10"/>
      <c r="AN4661" s="10"/>
      <c r="AO4661" s="10"/>
      <c r="AP4661" s="10"/>
      <c r="AQ4661" s="10"/>
      <c r="AR4661" s="10"/>
      <c r="AS4661" s="10"/>
      <c r="AT4661" s="10"/>
      <c r="AU4661" s="10"/>
      <c r="AV4661" s="10"/>
      <c r="AW4661" s="10"/>
      <c r="AX4661" s="10"/>
      <c r="AY4661" s="10"/>
      <c r="AZ4661" s="10"/>
      <c r="BC4661" s="10"/>
      <c r="BD4661" s="10"/>
      <c r="BE4661" s="10"/>
      <c r="BF4661" s="10"/>
      <c r="BG4661" s="10"/>
      <c r="BH4661" s="10"/>
      <c r="BI4661" s="10"/>
      <c r="BL4661" s="10"/>
      <c r="BM4661" s="10"/>
      <c r="BN4661" s="10"/>
      <c r="BO4661" s="10"/>
      <c r="BP4661" s="10"/>
      <c r="BQ4661" s="10"/>
      <c r="BR4661" s="10"/>
      <c r="BU4661" s="66"/>
    </row>
    <row r="4662" spans="22:73" s="6" customFormat="1" x14ac:dyDescent="0.3">
      <c r="V4662" s="21"/>
      <c r="W4662" s="22"/>
      <c r="X4662" s="22"/>
      <c r="Y4662" s="22"/>
      <c r="Z4662" s="22"/>
      <c r="AA4662" s="22"/>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c r="AY4662" s="10"/>
      <c r="AZ4662" s="10"/>
      <c r="BC4662" s="10"/>
      <c r="BD4662" s="10"/>
      <c r="BE4662" s="10"/>
      <c r="BF4662" s="10"/>
      <c r="BG4662" s="10"/>
      <c r="BH4662" s="10"/>
      <c r="BI4662" s="10"/>
      <c r="BL4662" s="10"/>
      <c r="BM4662" s="10"/>
      <c r="BN4662" s="10"/>
      <c r="BO4662" s="10"/>
      <c r="BP4662" s="10"/>
      <c r="BQ4662" s="10"/>
      <c r="BR4662" s="10"/>
      <c r="BU4662" s="66"/>
    </row>
    <row r="4663" spans="22:73" s="6" customFormat="1" x14ac:dyDescent="0.3">
      <c r="V4663" s="21"/>
      <c r="W4663" s="22"/>
      <c r="X4663" s="22"/>
      <c r="Y4663" s="22"/>
      <c r="Z4663" s="22"/>
      <c r="AA4663" s="22"/>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10"/>
      <c r="AY4663" s="10"/>
      <c r="AZ4663" s="10"/>
      <c r="BC4663" s="10"/>
      <c r="BD4663" s="10"/>
      <c r="BE4663" s="10"/>
      <c r="BF4663" s="10"/>
      <c r="BG4663" s="10"/>
      <c r="BH4663" s="10"/>
      <c r="BI4663" s="10"/>
      <c r="BL4663" s="10"/>
      <c r="BM4663" s="10"/>
      <c r="BN4663" s="10"/>
      <c r="BO4663" s="10"/>
      <c r="BP4663" s="10"/>
      <c r="BQ4663" s="10"/>
      <c r="BR4663" s="10"/>
      <c r="BU4663" s="66"/>
    </row>
    <row r="4664" spans="22:73" s="6" customFormat="1" x14ac:dyDescent="0.3">
      <c r="V4664" s="21"/>
      <c r="W4664" s="22"/>
      <c r="X4664" s="22"/>
      <c r="Y4664" s="22"/>
      <c r="Z4664" s="22"/>
      <c r="AA4664" s="22"/>
      <c r="AB4664" s="10"/>
      <c r="AC4664" s="10"/>
      <c r="AD4664" s="10"/>
      <c r="AE4664" s="10"/>
      <c r="AF4664" s="10"/>
      <c r="AG4664" s="10"/>
      <c r="AH4664" s="10"/>
      <c r="AI4664" s="10"/>
      <c r="AJ4664" s="10"/>
      <c r="AK4664" s="10"/>
      <c r="AL4664" s="10"/>
      <c r="AM4664" s="10"/>
      <c r="AN4664" s="10"/>
      <c r="AO4664" s="10"/>
      <c r="AP4664" s="10"/>
      <c r="AQ4664" s="10"/>
      <c r="AR4664" s="10"/>
      <c r="AS4664" s="10"/>
      <c r="AT4664" s="10"/>
      <c r="AU4664" s="10"/>
      <c r="AV4664" s="10"/>
      <c r="AW4664" s="10"/>
      <c r="AX4664" s="10"/>
      <c r="AY4664" s="10"/>
      <c r="AZ4664" s="10"/>
      <c r="BC4664" s="10"/>
      <c r="BD4664" s="10"/>
      <c r="BE4664" s="10"/>
      <c r="BF4664" s="10"/>
      <c r="BG4664" s="10"/>
      <c r="BH4664" s="10"/>
      <c r="BI4664" s="10"/>
      <c r="BL4664" s="10"/>
      <c r="BM4664" s="10"/>
      <c r="BN4664" s="10"/>
      <c r="BO4664" s="10"/>
      <c r="BP4664" s="10"/>
      <c r="BQ4664" s="10"/>
      <c r="BR4664" s="10"/>
      <c r="BU4664" s="66"/>
    </row>
    <row r="4665" spans="22:73" s="6" customFormat="1" x14ac:dyDescent="0.3">
      <c r="V4665" s="21"/>
      <c r="W4665" s="22"/>
      <c r="X4665" s="22"/>
      <c r="Y4665" s="22"/>
      <c r="Z4665" s="22"/>
      <c r="AA4665" s="22"/>
      <c r="AB4665" s="10"/>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10"/>
      <c r="AY4665" s="10"/>
      <c r="AZ4665" s="10"/>
      <c r="BC4665" s="10"/>
      <c r="BD4665" s="10"/>
      <c r="BE4665" s="10"/>
      <c r="BF4665" s="10"/>
      <c r="BG4665" s="10"/>
      <c r="BH4665" s="10"/>
      <c r="BI4665" s="10"/>
      <c r="BL4665" s="10"/>
      <c r="BM4665" s="10"/>
      <c r="BN4665" s="10"/>
      <c r="BO4665" s="10"/>
      <c r="BP4665" s="10"/>
      <c r="BQ4665" s="10"/>
      <c r="BR4665" s="10"/>
      <c r="BU4665" s="66"/>
    </row>
    <row r="4666" spans="22:73" s="6" customFormat="1" x14ac:dyDescent="0.3">
      <c r="V4666" s="21"/>
      <c r="W4666" s="22"/>
      <c r="X4666" s="22"/>
      <c r="Y4666" s="22"/>
      <c r="Z4666" s="22"/>
      <c r="AA4666" s="22"/>
      <c r="AB4666" s="10"/>
      <c r="AC4666" s="10"/>
      <c r="AD4666" s="10"/>
      <c r="AE4666" s="10"/>
      <c r="AF4666" s="10"/>
      <c r="AG4666" s="10"/>
      <c r="AH4666" s="10"/>
      <c r="AI4666" s="10"/>
      <c r="AJ4666" s="10"/>
      <c r="AK4666" s="10"/>
      <c r="AL4666" s="10"/>
      <c r="AM4666" s="10"/>
      <c r="AN4666" s="10"/>
      <c r="AO4666" s="10"/>
      <c r="AP4666" s="10"/>
      <c r="AQ4666" s="10"/>
      <c r="AR4666" s="10"/>
      <c r="AS4666" s="10"/>
      <c r="AT4666" s="10"/>
      <c r="AU4666" s="10"/>
      <c r="AV4666" s="10"/>
      <c r="AW4666" s="10"/>
      <c r="AX4666" s="10"/>
      <c r="AY4666" s="10"/>
      <c r="AZ4666" s="10"/>
      <c r="BC4666" s="10"/>
      <c r="BD4666" s="10"/>
      <c r="BE4666" s="10"/>
      <c r="BF4666" s="10"/>
      <c r="BG4666" s="10"/>
      <c r="BH4666" s="10"/>
      <c r="BI4666" s="10"/>
      <c r="BL4666" s="10"/>
      <c r="BM4666" s="10"/>
      <c r="BN4666" s="10"/>
      <c r="BO4666" s="10"/>
      <c r="BP4666" s="10"/>
      <c r="BQ4666" s="10"/>
      <c r="BR4666" s="10"/>
      <c r="BU4666" s="66"/>
    </row>
    <row r="4667" spans="22:73" s="6" customFormat="1" x14ac:dyDescent="0.3">
      <c r="V4667" s="21"/>
      <c r="W4667" s="22"/>
      <c r="X4667" s="22"/>
      <c r="Y4667" s="22"/>
      <c r="Z4667" s="22"/>
      <c r="AA4667" s="22"/>
      <c r="AB4667" s="10"/>
      <c r="AC4667" s="10"/>
      <c r="AD4667" s="10"/>
      <c r="AE4667" s="10"/>
      <c r="AF4667" s="10"/>
      <c r="AG4667" s="10"/>
      <c r="AH4667" s="10"/>
      <c r="AI4667" s="10"/>
      <c r="AJ4667" s="10"/>
      <c r="AK4667" s="10"/>
      <c r="AL4667" s="10"/>
      <c r="AM4667" s="10"/>
      <c r="AN4667" s="10"/>
      <c r="AO4667" s="10"/>
      <c r="AP4667" s="10"/>
      <c r="AQ4667" s="10"/>
      <c r="AR4667" s="10"/>
      <c r="AS4667" s="10"/>
      <c r="AT4667" s="10"/>
      <c r="AU4667" s="10"/>
      <c r="AV4667" s="10"/>
      <c r="AW4667" s="10"/>
      <c r="AX4667" s="10"/>
      <c r="AY4667" s="10"/>
      <c r="AZ4667" s="10"/>
      <c r="BC4667" s="10"/>
      <c r="BD4667" s="10"/>
      <c r="BE4667" s="10"/>
      <c r="BF4667" s="10"/>
      <c r="BG4667" s="10"/>
      <c r="BH4667" s="10"/>
      <c r="BI4667" s="10"/>
      <c r="BL4667" s="10"/>
      <c r="BM4667" s="10"/>
      <c r="BN4667" s="10"/>
      <c r="BO4667" s="10"/>
      <c r="BP4667" s="10"/>
      <c r="BQ4667" s="10"/>
      <c r="BR4667" s="10"/>
      <c r="BU4667" s="66"/>
    </row>
    <row r="4668" spans="22:73" s="6" customFormat="1" x14ac:dyDescent="0.3">
      <c r="V4668" s="21"/>
      <c r="W4668" s="22"/>
      <c r="X4668" s="22"/>
      <c r="Y4668" s="22"/>
      <c r="Z4668" s="22"/>
      <c r="AA4668" s="22"/>
      <c r="AB4668" s="10"/>
      <c r="AC4668" s="10"/>
      <c r="AD4668" s="10"/>
      <c r="AE4668" s="10"/>
      <c r="AF4668" s="10"/>
      <c r="AG4668" s="10"/>
      <c r="AH4668" s="10"/>
      <c r="AI4668" s="10"/>
      <c r="AJ4668" s="10"/>
      <c r="AK4668" s="10"/>
      <c r="AL4668" s="10"/>
      <c r="AM4668" s="10"/>
      <c r="AN4668" s="10"/>
      <c r="AO4668" s="10"/>
      <c r="AP4668" s="10"/>
      <c r="AQ4668" s="10"/>
      <c r="AR4668" s="10"/>
      <c r="AS4668" s="10"/>
      <c r="AT4668" s="10"/>
      <c r="AU4668" s="10"/>
      <c r="AV4668" s="10"/>
      <c r="AW4668" s="10"/>
      <c r="AX4668" s="10"/>
      <c r="AY4668" s="10"/>
      <c r="AZ4668" s="10"/>
      <c r="BC4668" s="10"/>
      <c r="BD4668" s="10"/>
      <c r="BE4668" s="10"/>
      <c r="BF4668" s="10"/>
      <c r="BG4668" s="10"/>
      <c r="BH4668" s="10"/>
      <c r="BI4668" s="10"/>
      <c r="BL4668" s="10"/>
      <c r="BM4668" s="10"/>
      <c r="BN4668" s="10"/>
      <c r="BO4668" s="10"/>
      <c r="BP4668" s="10"/>
      <c r="BQ4668" s="10"/>
      <c r="BR4668" s="10"/>
      <c r="BU4668" s="66"/>
    </row>
    <row r="4669" spans="22:73" s="6" customFormat="1" x14ac:dyDescent="0.3">
      <c r="V4669" s="21"/>
      <c r="W4669" s="22"/>
      <c r="X4669" s="22"/>
      <c r="Y4669" s="22"/>
      <c r="Z4669" s="22"/>
      <c r="AA4669" s="22"/>
      <c r="AB4669" s="10"/>
      <c r="AC4669" s="10"/>
      <c r="AD4669" s="10"/>
      <c r="AE4669" s="10"/>
      <c r="AF4669" s="10"/>
      <c r="AG4669" s="10"/>
      <c r="AH4669" s="10"/>
      <c r="AI4669" s="10"/>
      <c r="AJ4669" s="10"/>
      <c r="AK4669" s="10"/>
      <c r="AL4669" s="10"/>
      <c r="AM4669" s="10"/>
      <c r="AN4669" s="10"/>
      <c r="AO4669" s="10"/>
      <c r="AP4669" s="10"/>
      <c r="AQ4669" s="10"/>
      <c r="AR4669" s="10"/>
      <c r="AS4669" s="10"/>
      <c r="AT4669" s="10"/>
      <c r="AU4669" s="10"/>
      <c r="AV4669" s="10"/>
      <c r="AW4669" s="10"/>
      <c r="AX4669" s="10"/>
      <c r="AY4669" s="10"/>
      <c r="AZ4669" s="10"/>
      <c r="BC4669" s="10"/>
      <c r="BD4669" s="10"/>
      <c r="BE4669" s="10"/>
      <c r="BF4669" s="10"/>
      <c r="BG4669" s="10"/>
      <c r="BH4669" s="10"/>
      <c r="BI4669" s="10"/>
      <c r="BL4669" s="10"/>
      <c r="BM4669" s="10"/>
      <c r="BN4669" s="10"/>
      <c r="BO4669" s="10"/>
      <c r="BP4669" s="10"/>
      <c r="BQ4669" s="10"/>
      <c r="BR4669" s="10"/>
      <c r="BU4669" s="66"/>
    </row>
    <row r="4670" spans="22:73" s="6" customFormat="1" x14ac:dyDescent="0.3">
      <c r="V4670" s="21"/>
      <c r="W4670" s="22"/>
      <c r="X4670" s="22"/>
      <c r="Y4670" s="22"/>
      <c r="Z4670" s="22"/>
      <c r="AA4670" s="22"/>
      <c r="AB4670" s="10"/>
      <c r="AC4670" s="10"/>
      <c r="AD4670" s="10"/>
      <c r="AE4670" s="10"/>
      <c r="AF4670" s="10"/>
      <c r="AG4670" s="10"/>
      <c r="AH4670" s="10"/>
      <c r="AI4670" s="10"/>
      <c r="AJ4670" s="10"/>
      <c r="AK4670" s="10"/>
      <c r="AL4670" s="10"/>
      <c r="AM4670" s="10"/>
      <c r="AN4670" s="10"/>
      <c r="AO4670" s="10"/>
      <c r="AP4670" s="10"/>
      <c r="AQ4670" s="10"/>
      <c r="AR4670" s="10"/>
      <c r="AS4670" s="10"/>
      <c r="AT4670" s="10"/>
      <c r="AU4670" s="10"/>
      <c r="AV4670" s="10"/>
      <c r="AW4670" s="10"/>
      <c r="AX4670" s="10"/>
      <c r="AY4670" s="10"/>
      <c r="AZ4670" s="10"/>
      <c r="BC4670" s="10"/>
      <c r="BD4670" s="10"/>
      <c r="BE4670" s="10"/>
      <c r="BF4670" s="10"/>
      <c r="BG4670" s="10"/>
      <c r="BH4670" s="10"/>
      <c r="BI4670" s="10"/>
      <c r="BL4670" s="10"/>
      <c r="BM4670" s="10"/>
      <c r="BN4670" s="10"/>
      <c r="BO4670" s="10"/>
      <c r="BP4670" s="10"/>
      <c r="BQ4670" s="10"/>
      <c r="BR4670" s="10"/>
      <c r="BU4670" s="66"/>
    </row>
    <row r="4671" spans="22:73" s="6" customFormat="1" x14ac:dyDescent="0.3">
      <c r="V4671" s="21"/>
      <c r="W4671" s="22"/>
      <c r="X4671" s="22"/>
      <c r="Y4671" s="22"/>
      <c r="Z4671" s="22"/>
      <c r="AA4671" s="22"/>
      <c r="AB4671" s="10"/>
      <c r="AC4671" s="10"/>
      <c r="AD4671" s="10"/>
      <c r="AE4671" s="10"/>
      <c r="AF4671" s="10"/>
      <c r="AG4671" s="10"/>
      <c r="AH4671" s="10"/>
      <c r="AI4671" s="10"/>
      <c r="AJ4671" s="10"/>
      <c r="AK4671" s="10"/>
      <c r="AL4671" s="10"/>
      <c r="AM4671" s="10"/>
      <c r="AN4671" s="10"/>
      <c r="AO4671" s="10"/>
      <c r="AP4671" s="10"/>
      <c r="AQ4671" s="10"/>
      <c r="AR4671" s="10"/>
      <c r="AS4671" s="10"/>
      <c r="AT4671" s="10"/>
      <c r="AU4671" s="10"/>
      <c r="AV4671" s="10"/>
      <c r="AW4671" s="10"/>
      <c r="AX4671" s="10"/>
      <c r="AY4671" s="10"/>
      <c r="AZ4671" s="10"/>
      <c r="BC4671" s="10"/>
      <c r="BD4671" s="10"/>
      <c r="BE4671" s="10"/>
      <c r="BF4671" s="10"/>
      <c r="BG4671" s="10"/>
      <c r="BH4671" s="10"/>
      <c r="BI4671" s="10"/>
      <c r="BL4671" s="10"/>
      <c r="BM4671" s="10"/>
      <c r="BN4671" s="10"/>
      <c r="BO4671" s="10"/>
      <c r="BP4671" s="10"/>
      <c r="BQ4671" s="10"/>
      <c r="BR4671" s="10"/>
      <c r="BU4671" s="66"/>
    </row>
    <row r="4672" spans="22:73" s="6" customFormat="1" x14ac:dyDescent="0.3">
      <c r="V4672" s="21"/>
      <c r="W4672" s="22"/>
      <c r="X4672" s="22"/>
      <c r="Y4672" s="22"/>
      <c r="Z4672" s="22"/>
      <c r="AA4672" s="22"/>
      <c r="AB4672" s="10"/>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c r="AY4672" s="10"/>
      <c r="AZ4672" s="10"/>
      <c r="BC4672" s="10"/>
      <c r="BD4672" s="10"/>
      <c r="BE4672" s="10"/>
      <c r="BF4672" s="10"/>
      <c r="BG4672" s="10"/>
      <c r="BH4672" s="10"/>
      <c r="BI4672" s="10"/>
      <c r="BL4672" s="10"/>
      <c r="BM4672" s="10"/>
      <c r="BN4672" s="10"/>
      <c r="BO4672" s="10"/>
      <c r="BP4672" s="10"/>
      <c r="BQ4672" s="10"/>
      <c r="BR4672" s="10"/>
      <c r="BU4672" s="66"/>
    </row>
    <row r="4673" spans="22:73" s="6" customFormat="1" x14ac:dyDescent="0.3">
      <c r="V4673" s="21"/>
      <c r="W4673" s="22"/>
      <c r="X4673" s="22"/>
      <c r="Y4673" s="22"/>
      <c r="Z4673" s="22"/>
      <c r="AA4673" s="22"/>
      <c r="AB4673" s="10"/>
      <c r="AC4673" s="10"/>
      <c r="AD4673" s="10"/>
      <c r="AE4673" s="10"/>
      <c r="AF4673" s="10"/>
      <c r="AG4673" s="10"/>
      <c r="AH4673" s="10"/>
      <c r="AI4673" s="10"/>
      <c r="AJ4673" s="10"/>
      <c r="AK4673" s="10"/>
      <c r="AL4673" s="10"/>
      <c r="AM4673" s="10"/>
      <c r="AN4673" s="10"/>
      <c r="AO4673" s="10"/>
      <c r="AP4673" s="10"/>
      <c r="AQ4673" s="10"/>
      <c r="AR4673" s="10"/>
      <c r="AS4673" s="10"/>
      <c r="AT4673" s="10"/>
      <c r="AU4673" s="10"/>
      <c r="AV4673" s="10"/>
      <c r="AW4673" s="10"/>
      <c r="AX4673" s="10"/>
      <c r="AY4673" s="10"/>
      <c r="AZ4673" s="10"/>
      <c r="BC4673" s="10"/>
      <c r="BD4673" s="10"/>
      <c r="BE4673" s="10"/>
      <c r="BF4673" s="10"/>
      <c r="BG4673" s="10"/>
      <c r="BH4673" s="10"/>
      <c r="BI4673" s="10"/>
      <c r="BL4673" s="10"/>
      <c r="BM4673" s="10"/>
      <c r="BN4673" s="10"/>
      <c r="BO4673" s="10"/>
      <c r="BP4673" s="10"/>
      <c r="BQ4673" s="10"/>
      <c r="BR4673" s="10"/>
      <c r="BU4673" s="66"/>
    </row>
    <row r="4674" spans="22:73" s="6" customFormat="1" x14ac:dyDescent="0.3">
      <c r="V4674" s="21"/>
      <c r="W4674" s="22"/>
      <c r="X4674" s="22"/>
      <c r="Y4674" s="22"/>
      <c r="Z4674" s="22"/>
      <c r="AA4674" s="22"/>
      <c r="AB4674" s="10"/>
      <c r="AC4674" s="10"/>
      <c r="AD4674" s="10"/>
      <c r="AE4674" s="10"/>
      <c r="AF4674" s="10"/>
      <c r="AG4674" s="10"/>
      <c r="AH4674" s="10"/>
      <c r="AI4674" s="10"/>
      <c r="AJ4674" s="10"/>
      <c r="AK4674" s="10"/>
      <c r="AL4674" s="10"/>
      <c r="AM4674" s="10"/>
      <c r="AN4674" s="10"/>
      <c r="AO4674" s="10"/>
      <c r="AP4674" s="10"/>
      <c r="AQ4674" s="10"/>
      <c r="AR4674" s="10"/>
      <c r="AS4674" s="10"/>
      <c r="AT4674" s="10"/>
      <c r="AU4674" s="10"/>
      <c r="AV4674" s="10"/>
      <c r="AW4674" s="10"/>
      <c r="AX4674" s="10"/>
      <c r="AY4674" s="10"/>
      <c r="AZ4674" s="10"/>
      <c r="BC4674" s="10"/>
      <c r="BD4674" s="10"/>
      <c r="BE4674" s="10"/>
      <c r="BF4674" s="10"/>
      <c r="BG4674" s="10"/>
      <c r="BH4674" s="10"/>
      <c r="BI4674" s="10"/>
      <c r="BL4674" s="10"/>
      <c r="BM4674" s="10"/>
      <c r="BN4674" s="10"/>
      <c r="BO4674" s="10"/>
      <c r="BP4674" s="10"/>
      <c r="BQ4674" s="10"/>
      <c r="BR4674" s="10"/>
      <c r="BU4674" s="66"/>
    </row>
    <row r="4675" spans="22:73" s="6" customFormat="1" x14ac:dyDescent="0.3">
      <c r="V4675" s="21"/>
      <c r="W4675" s="22"/>
      <c r="X4675" s="22"/>
      <c r="Y4675" s="22"/>
      <c r="Z4675" s="22"/>
      <c r="AA4675" s="22"/>
      <c r="AB4675" s="10"/>
      <c r="AC4675" s="10"/>
      <c r="AD4675" s="10"/>
      <c r="AE4675" s="10"/>
      <c r="AF4675" s="10"/>
      <c r="AG4675" s="10"/>
      <c r="AH4675" s="10"/>
      <c r="AI4675" s="10"/>
      <c r="AJ4675" s="10"/>
      <c r="AK4675" s="10"/>
      <c r="AL4675" s="10"/>
      <c r="AM4675" s="10"/>
      <c r="AN4675" s="10"/>
      <c r="AO4675" s="10"/>
      <c r="AP4675" s="10"/>
      <c r="AQ4675" s="10"/>
      <c r="AR4675" s="10"/>
      <c r="AS4675" s="10"/>
      <c r="AT4675" s="10"/>
      <c r="AU4675" s="10"/>
      <c r="AV4675" s="10"/>
      <c r="AW4675" s="10"/>
      <c r="AX4675" s="10"/>
      <c r="AY4675" s="10"/>
      <c r="AZ4675" s="10"/>
      <c r="BC4675" s="10"/>
      <c r="BD4675" s="10"/>
      <c r="BE4675" s="10"/>
      <c r="BF4675" s="10"/>
      <c r="BG4675" s="10"/>
      <c r="BH4675" s="10"/>
      <c r="BI4675" s="10"/>
      <c r="BL4675" s="10"/>
      <c r="BM4675" s="10"/>
      <c r="BN4675" s="10"/>
      <c r="BO4675" s="10"/>
      <c r="BP4675" s="10"/>
      <c r="BQ4675" s="10"/>
      <c r="BR4675" s="10"/>
      <c r="BU4675" s="66"/>
    </row>
    <row r="4676" spans="22:73" s="6" customFormat="1" x14ac:dyDescent="0.3">
      <c r="V4676" s="21"/>
      <c r="W4676" s="22"/>
      <c r="X4676" s="22"/>
      <c r="Y4676" s="22"/>
      <c r="Z4676" s="22"/>
      <c r="AA4676" s="22"/>
      <c r="AB4676" s="10"/>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AY4676" s="10"/>
      <c r="AZ4676" s="10"/>
      <c r="BC4676" s="10"/>
      <c r="BD4676" s="10"/>
      <c r="BE4676" s="10"/>
      <c r="BF4676" s="10"/>
      <c r="BG4676" s="10"/>
      <c r="BH4676" s="10"/>
      <c r="BI4676" s="10"/>
      <c r="BL4676" s="10"/>
      <c r="BM4676" s="10"/>
      <c r="BN4676" s="10"/>
      <c r="BO4676" s="10"/>
      <c r="BP4676" s="10"/>
      <c r="BQ4676" s="10"/>
      <c r="BR4676" s="10"/>
      <c r="BU4676" s="66"/>
    </row>
    <row r="4677" spans="22:73" s="6" customFormat="1" x14ac:dyDescent="0.3">
      <c r="V4677" s="21"/>
      <c r="W4677" s="22"/>
      <c r="X4677" s="22"/>
      <c r="Y4677" s="22"/>
      <c r="Z4677" s="22"/>
      <c r="AA4677" s="22"/>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AY4677" s="10"/>
      <c r="AZ4677" s="10"/>
      <c r="BC4677" s="10"/>
      <c r="BD4677" s="10"/>
      <c r="BE4677" s="10"/>
      <c r="BF4677" s="10"/>
      <c r="BG4677" s="10"/>
      <c r="BH4677" s="10"/>
      <c r="BI4677" s="10"/>
      <c r="BL4677" s="10"/>
      <c r="BM4677" s="10"/>
      <c r="BN4677" s="10"/>
      <c r="BO4677" s="10"/>
      <c r="BP4677" s="10"/>
      <c r="BQ4677" s="10"/>
      <c r="BR4677" s="10"/>
      <c r="BU4677" s="66"/>
    </row>
    <row r="4678" spans="22:73" s="6" customFormat="1" x14ac:dyDescent="0.3">
      <c r="V4678" s="21"/>
      <c r="W4678" s="22"/>
      <c r="X4678" s="22"/>
      <c r="Y4678" s="22"/>
      <c r="Z4678" s="22"/>
      <c r="AA4678" s="22"/>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AY4678" s="10"/>
      <c r="AZ4678" s="10"/>
      <c r="BC4678" s="10"/>
      <c r="BD4678" s="10"/>
      <c r="BE4678" s="10"/>
      <c r="BF4678" s="10"/>
      <c r="BG4678" s="10"/>
      <c r="BH4678" s="10"/>
      <c r="BI4678" s="10"/>
      <c r="BL4678" s="10"/>
      <c r="BM4678" s="10"/>
      <c r="BN4678" s="10"/>
      <c r="BO4678" s="10"/>
      <c r="BP4678" s="10"/>
      <c r="BQ4678" s="10"/>
      <c r="BR4678" s="10"/>
      <c r="BU4678" s="66"/>
    </row>
    <row r="4679" spans="22:73" s="6" customFormat="1" x14ac:dyDescent="0.3">
      <c r="V4679" s="21"/>
      <c r="W4679" s="22"/>
      <c r="X4679" s="22"/>
      <c r="Y4679" s="22"/>
      <c r="Z4679" s="22"/>
      <c r="AA4679" s="22"/>
      <c r="AB4679" s="10"/>
      <c r="AC4679" s="10"/>
      <c r="AD4679" s="10"/>
      <c r="AE4679" s="10"/>
      <c r="AF4679" s="10"/>
      <c r="AG4679" s="10"/>
      <c r="AH4679" s="10"/>
      <c r="AI4679" s="10"/>
      <c r="AJ4679" s="10"/>
      <c r="AK4679" s="10"/>
      <c r="AL4679" s="10"/>
      <c r="AM4679" s="10"/>
      <c r="AN4679" s="10"/>
      <c r="AO4679" s="10"/>
      <c r="AP4679" s="10"/>
      <c r="AQ4679" s="10"/>
      <c r="AR4679" s="10"/>
      <c r="AS4679" s="10"/>
      <c r="AT4679" s="10"/>
      <c r="AU4679" s="10"/>
      <c r="AV4679" s="10"/>
      <c r="AW4679" s="10"/>
      <c r="AX4679" s="10"/>
      <c r="AY4679" s="10"/>
      <c r="AZ4679" s="10"/>
      <c r="BC4679" s="10"/>
      <c r="BD4679" s="10"/>
      <c r="BE4679" s="10"/>
      <c r="BF4679" s="10"/>
      <c r="BG4679" s="10"/>
      <c r="BH4679" s="10"/>
      <c r="BI4679" s="10"/>
      <c r="BL4679" s="10"/>
      <c r="BM4679" s="10"/>
      <c r="BN4679" s="10"/>
      <c r="BO4679" s="10"/>
      <c r="BP4679" s="10"/>
      <c r="BQ4679" s="10"/>
      <c r="BR4679" s="10"/>
      <c r="BU4679" s="66"/>
    </row>
    <row r="4680" spans="22:73" s="6" customFormat="1" x14ac:dyDescent="0.3">
      <c r="V4680" s="21"/>
      <c r="W4680" s="22"/>
      <c r="X4680" s="22"/>
      <c r="Y4680" s="22"/>
      <c r="Z4680" s="22"/>
      <c r="AA4680" s="22"/>
      <c r="AB4680" s="10"/>
      <c r="AC4680" s="10"/>
      <c r="AD4680" s="10"/>
      <c r="AE4680" s="10"/>
      <c r="AF4680" s="10"/>
      <c r="AG4680" s="10"/>
      <c r="AH4680" s="10"/>
      <c r="AI4680" s="10"/>
      <c r="AJ4680" s="10"/>
      <c r="AK4680" s="10"/>
      <c r="AL4680" s="10"/>
      <c r="AM4680" s="10"/>
      <c r="AN4680" s="10"/>
      <c r="AO4680" s="10"/>
      <c r="AP4680" s="10"/>
      <c r="AQ4680" s="10"/>
      <c r="AR4680" s="10"/>
      <c r="AS4680" s="10"/>
      <c r="AT4680" s="10"/>
      <c r="AU4680" s="10"/>
      <c r="AV4680" s="10"/>
      <c r="AW4680" s="10"/>
      <c r="AX4680" s="10"/>
      <c r="AY4680" s="10"/>
      <c r="AZ4680" s="10"/>
      <c r="BC4680" s="10"/>
      <c r="BD4680" s="10"/>
      <c r="BE4680" s="10"/>
      <c r="BF4680" s="10"/>
      <c r="BG4680" s="10"/>
      <c r="BH4680" s="10"/>
      <c r="BI4680" s="10"/>
      <c r="BL4680" s="10"/>
      <c r="BM4680" s="10"/>
      <c r="BN4680" s="10"/>
      <c r="BO4680" s="10"/>
      <c r="BP4680" s="10"/>
      <c r="BQ4680" s="10"/>
      <c r="BR4680" s="10"/>
      <c r="BU4680" s="66"/>
    </row>
    <row r="4681" spans="22:73" s="6" customFormat="1" x14ac:dyDescent="0.3">
      <c r="V4681" s="21"/>
      <c r="W4681" s="22"/>
      <c r="X4681" s="22"/>
      <c r="Y4681" s="22"/>
      <c r="Z4681" s="22"/>
      <c r="AA4681" s="22"/>
      <c r="AB4681" s="10"/>
      <c r="AC4681" s="10"/>
      <c r="AD4681" s="10"/>
      <c r="AE4681" s="10"/>
      <c r="AF4681" s="10"/>
      <c r="AG4681" s="10"/>
      <c r="AH4681" s="10"/>
      <c r="AI4681" s="10"/>
      <c r="AJ4681" s="10"/>
      <c r="AK4681" s="10"/>
      <c r="AL4681" s="10"/>
      <c r="AM4681" s="10"/>
      <c r="AN4681" s="10"/>
      <c r="AO4681" s="10"/>
      <c r="AP4681" s="10"/>
      <c r="AQ4681" s="10"/>
      <c r="AR4681" s="10"/>
      <c r="AS4681" s="10"/>
      <c r="AT4681" s="10"/>
      <c r="AU4681" s="10"/>
      <c r="AV4681" s="10"/>
      <c r="AW4681" s="10"/>
      <c r="AX4681" s="10"/>
      <c r="AY4681" s="10"/>
      <c r="AZ4681" s="10"/>
      <c r="BC4681" s="10"/>
      <c r="BD4681" s="10"/>
      <c r="BE4681" s="10"/>
      <c r="BF4681" s="10"/>
      <c r="BG4681" s="10"/>
      <c r="BH4681" s="10"/>
      <c r="BI4681" s="10"/>
      <c r="BL4681" s="10"/>
      <c r="BM4681" s="10"/>
      <c r="BN4681" s="10"/>
      <c r="BO4681" s="10"/>
      <c r="BP4681" s="10"/>
      <c r="BQ4681" s="10"/>
      <c r="BR4681" s="10"/>
      <c r="BU4681" s="66"/>
    </row>
    <row r="4682" spans="22:73" s="6" customFormat="1" x14ac:dyDescent="0.3">
      <c r="V4682" s="21"/>
      <c r="W4682" s="22"/>
      <c r="X4682" s="22"/>
      <c r="Y4682" s="22"/>
      <c r="Z4682" s="22"/>
      <c r="AA4682" s="22"/>
      <c r="AB4682" s="10"/>
      <c r="AC4682" s="10"/>
      <c r="AD4682" s="10"/>
      <c r="AE4682" s="10"/>
      <c r="AF4682" s="10"/>
      <c r="AG4682" s="10"/>
      <c r="AH4682" s="10"/>
      <c r="AI4682" s="10"/>
      <c r="AJ4682" s="10"/>
      <c r="AK4682" s="10"/>
      <c r="AL4682" s="10"/>
      <c r="AM4682" s="10"/>
      <c r="AN4682" s="10"/>
      <c r="AO4682" s="10"/>
      <c r="AP4682" s="10"/>
      <c r="AQ4682" s="10"/>
      <c r="AR4682" s="10"/>
      <c r="AS4682" s="10"/>
      <c r="AT4682" s="10"/>
      <c r="AU4682" s="10"/>
      <c r="AV4682" s="10"/>
      <c r="AW4682" s="10"/>
      <c r="AX4682" s="10"/>
      <c r="AY4682" s="10"/>
      <c r="AZ4682" s="10"/>
      <c r="BC4682" s="10"/>
      <c r="BD4682" s="10"/>
      <c r="BE4682" s="10"/>
      <c r="BF4682" s="10"/>
      <c r="BG4682" s="10"/>
      <c r="BH4682" s="10"/>
      <c r="BI4682" s="10"/>
      <c r="BL4682" s="10"/>
      <c r="BM4682" s="10"/>
      <c r="BN4682" s="10"/>
      <c r="BO4682" s="10"/>
      <c r="BP4682" s="10"/>
      <c r="BQ4682" s="10"/>
      <c r="BR4682" s="10"/>
      <c r="BU4682" s="66"/>
    </row>
    <row r="4683" spans="22:73" s="6" customFormat="1" x14ac:dyDescent="0.3">
      <c r="V4683" s="21"/>
      <c r="W4683" s="22"/>
      <c r="X4683" s="22"/>
      <c r="Y4683" s="22"/>
      <c r="Z4683" s="22"/>
      <c r="AA4683" s="22"/>
      <c r="AB4683" s="10"/>
      <c r="AC4683" s="10"/>
      <c r="AD4683" s="10"/>
      <c r="AE4683" s="10"/>
      <c r="AF4683" s="10"/>
      <c r="AG4683" s="10"/>
      <c r="AH4683" s="10"/>
      <c r="AI4683" s="10"/>
      <c r="AJ4683" s="10"/>
      <c r="AK4683" s="10"/>
      <c r="AL4683" s="10"/>
      <c r="AM4683" s="10"/>
      <c r="AN4683" s="10"/>
      <c r="AO4683" s="10"/>
      <c r="AP4683" s="10"/>
      <c r="AQ4683" s="10"/>
      <c r="AR4683" s="10"/>
      <c r="AS4683" s="10"/>
      <c r="AT4683" s="10"/>
      <c r="AU4683" s="10"/>
      <c r="AV4683" s="10"/>
      <c r="AW4683" s="10"/>
      <c r="AX4683" s="10"/>
      <c r="AY4683" s="10"/>
      <c r="AZ4683" s="10"/>
      <c r="BC4683" s="10"/>
      <c r="BD4683" s="10"/>
      <c r="BE4683" s="10"/>
      <c r="BF4683" s="10"/>
      <c r="BG4683" s="10"/>
      <c r="BH4683" s="10"/>
      <c r="BI4683" s="10"/>
      <c r="BL4683" s="10"/>
      <c r="BM4683" s="10"/>
      <c r="BN4683" s="10"/>
      <c r="BO4683" s="10"/>
      <c r="BP4683" s="10"/>
      <c r="BQ4683" s="10"/>
      <c r="BR4683" s="10"/>
      <c r="BU4683" s="66"/>
    </row>
    <row r="4684" spans="22:73" s="6" customFormat="1" x14ac:dyDescent="0.3">
      <c r="V4684" s="21"/>
      <c r="W4684" s="22"/>
      <c r="X4684" s="22"/>
      <c r="Y4684" s="22"/>
      <c r="Z4684" s="22"/>
      <c r="AA4684" s="22"/>
      <c r="AB4684" s="10"/>
      <c r="AC4684" s="10"/>
      <c r="AD4684" s="10"/>
      <c r="AE4684" s="10"/>
      <c r="AF4684" s="10"/>
      <c r="AG4684" s="10"/>
      <c r="AH4684" s="10"/>
      <c r="AI4684" s="10"/>
      <c r="AJ4684" s="10"/>
      <c r="AK4684" s="10"/>
      <c r="AL4684" s="10"/>
      <c r="AM4684" s="10"/>
      <c r="AN4684" s="10"/>
      <c r="AO4684" s="10"/>
      <c r="AP4684" s="10"/>
      <c r="AQ4684" s="10"/>
      <c r="AR4684" s="10"/>
      <c r="AS4684" s="10"/>
      <c r="AT4684" s="10"/>
      <c r="AU4684" s="10"/>
      <c r="AV4684" s="10"/>
      <c r="AW4684" s="10"/>
      <c r="AX4684" s="10"/>
      <c r="AY4684" s="10"/>
      <c r="AZ4684" s="10"/>
      <c r="BC4684" s="10"/>
      <c r="BD4684" s="10"/>
      <c r="BE4684" s="10"/>
      <c r="BF4684" s="10"/>
      <c r="BG4684" s="10"/>
      <c r="BH4684" s="10"/>
      <c r="BI4684" s="10"/>
      <c r="BL4684" s="10"/>
      <c r="BM4684" s="10"/>
      <c r="BN4684" s="10"/>
      <c r="BO4684" s="10"/>
      <c r="BP4684" s="10"/>
      <c r="BQ4684" s="10"/>
      <c r="BR4684" s="10"/>
      <c r="BU4684" s="66"/>
    </row>
    <row r="4685" spans="22:73" s="6" customFormat="1" x14ac:dyDescent="0.3">
      <c r="V4685" s="21"/>
      <c r="W4685" s="22"/>
      <c r="X4685" s="22"/>
      <c r="Y4685" s="22"/>
      <c r="Z4685" s="22"/>
      <c r="AA4685" s="22"/>
      <c r="AB4685" s="10"/>
      <c r="AC4685" s="10"/>
      <c r="AD4685" s="10"/>
      <c r="AE4685" s="10"/>
      <c r="AF4685" s="10"/>
      <c r="AG4685" s="10"/>
      <c r="AH4685" s="10"/>
      <c r="AI4685" s="10"/>
      <c r="AJ4685" s="10"/>
      <c r="AK4685" s="10"/>
      <c r="AL4685" s="10"/>
      <c r="AM4685" s="10"/>
      <c r="AN4685" s="10"/>
      <c r="AO4685" s="10"/>
      <c r="AP4685" s="10"/>
      <c r="AQ4685" s="10"/>
      <c r="AR4685" s="10"/>
      <c r="AS4685" s="10"/>
      <c r="AT4685" s="10"/>
      <c r="AU4685" s="10"/>
      <c r="AV4685" s="10"/>
      <c r="AW4685" s="10"/>
      <c r="AX4685" s="10"/>
      <c r="AY4685" s="10"/>
      <c r="AZ4685" s="10"/>
      <c r="BC4685" s="10"/>
      <c r="BD4685" s="10"/>
      <c r="BE4685" s="10"/>
      <c r="BF4685" s="10"/>
      <c r="BG4685" s="10"/>
      <c r="BH4685" s="10"/>
      <c r="BI4685" s="10"/>
      <c r="BL4685" s="10"/>
      <c r="BM4685" s="10"/>
      <c r="BN4685" s="10"/>
      <c r="BO4685" s="10"/>
      <c r="BP4685" s="10"/>
      <c r="BQ4685" s="10"/>
      <c r="BR4685" s="10"/>
      <c r="BU4685" s="66"/>
    </row>
    <row r="4686" spans="22:73" s="6" customFormat="1" x14ac:dyDescent="0.3">
      <c r="V4686" s="21"/>
      <c r="W4686" s="22"/>
      <c r="X4686" s="22"/>
      <c r="Y4686" s="22"/>
      <c r="Z4686" s="22"/>
      <c r="AA4686" s="22"/>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AY4686" s="10"/>
      <c r="AZ4686" s="10"/>
      <c r="BC4686" s="10"/>
      <c r="BD4686" s="10"/>
      <c r="BE4686" s="10"/>
      <c r="BF4686" s="10"/>
      <c r="BG4686" s="10"/>
      <c r="BH4686" s="10"/>
      <c r="BI4686" s="10"/>
      <c r="BL4686" s="10"/>
      <c r="BM4686" s="10"/>
      <c r="BN4686" s="10"/>
      <c r="BO4686" s="10"/>
      <c r="BP4686" s="10"/>
      <c r="BQ4686" s="10"/>
      <c r="BR4686" s="10"/>
      <c r="BU4686" s="66"/>
    </row>
    <row r="4687" spans="22:73" s="6" customFormat="1" x14ac:dyDescent="0.3">
      <c r="V4687" s="21"/>
      <c r="W4687" s="22"/>
      <c r="X4687" s="22"/>
      <c r="Y4687" s="22"/>
      <c r="Z4687" s="22"/>
      <c r="AA4687" s="22"/>
      <c r="AB4687" s="10"/>
      <c r="AC4687" s="10"/>
      <c r="AD4687" s="10"/>
      <c r="AE4687" s="10"/>
      <c r="AF4687" s="10"/>
      <c r="AG4687" s="10"/>
      <c r="AH4687" s="10"/>
      <c r="AI4687" s="10"/>
      <c r="AJ4687" s="10"/>
      <c r="AK4687" s="10"/>
      <c r="AL4687" s="10"/>
      <c r="AM4687" s="10"/>
      <c r="AN4687" s="10"/>
      <c r="AO4687" s="10"/>
      <c r="AP4687" s="10"/>
      <c r="AQ4687" s="10"/>
      <c r="AR4687" s="10"/>
      <c r="AS4687" s="10"/>
      <c r="AT4687" s="10"/>
      <c r="AU4687" s="10"/>
      <c r="AV4687" s="10"/>
      <c r="AW4687" s="10"/>
      <c r="AX4687" s="10"/>
      <c r="AY4687" s="10"/>
      <c r="AZ4687" s="10"/>
      <c r="BC4687" s="10"/>
      <c r="BD4687" s="10"/>
      <c r="BE4687" s="10"/>
      <c r="BF4687" s="10"/>
      <c r="BG4687" s="10"/>
      <c r="BH4687" s="10"/>
      <c r="BI4687" s="10"/>
      <c r="BL4687" s="10"/>
      <c r="BM4687" s="10"/>
      <c r="BN4687" s="10"/>
      <c r="BO4687" s="10"/>
      <c r="BP4687" s="10"/>
      <c r="BQ4687" s="10"/>
      <c r="BR4687" s="10"/>
      <c r="BU4687" s="66"/>
    </row>
    <row r="4688" spans="22:73" s="6" customFormat="1" x14ac:dyDescent="0.3">
      <c r="V4688" s="21"/>
      <c r="W4688" s="22"/>
      <c r="X4688" s="22"/>
      <c r="Y4688" s="22"/>
      <c r="Z4688" s="22"/>
      <c r="AA4688" s="22"/>
      <c r="AB4688" s="10"/>
      <c r="AC4688" s="10"/>
      <c r="AD4688" s="10"/>
      <c r="AE4688" s="10"/>
      <c r="AF4688" s="10"/>
      <c r="AG4688" s="10"/>
      <c r="AH4688" s="10"/>
      <c r="AI4688" s="10"/>
      <c r="AJ4688" s="10"/>
      <c r="AK4688" s="10"/>
      <c r="AL4688" s="10"/>
      <c r="AM4688" s="10"/>
      <c r="AN4688" s="10"/>
      <c r="AO4688" s="10"/>
      <c r="AP4688" s="10"/>
      <c r="AQ4688" s="10"/>
      <c r="AR4688" s="10"/>
      <c r="AS4688" s="10"/>
      <c r="AT4688" s="10"/>
      <c r="AU4688" s="10"/>
      <c r="AV4688" s="10"/>
      <c r="AW4688" s="10"/>
      <c r="AX4688" s="10"/>
      <c r="AY4688" s="10"/>
      <c r="AZ4688" s="10"/>
      <c r="BC4688" s="10"/>
      <c r="BD4688" s="10"/>
      <c r="BE4688" s="10"/>
      <c r="BF4688" s="10"/>
      <c r="BG4688" s="10"/>
      <c r="BH4688" s="10"/>
      <c r="BI4688" s="10"/>
      <c r="BL4688" s="10"/>
      <c r="BM4688" s="10"/>
      <c r="BN4688" s="10"/>
      <c r="BO4688" s="10"/>
      <c r="BP4688" s="10"/>
      <c r="BQ4688" s="10"/>
      <c r="BR4688" s="10"/>
      <c r="BU4688" s="66"/>
    </row>
    <row r="4689" spans="22:73" s="6" customFormat="1" x14ac:dyDescent="0.3">
      <c r="V4689" s="21"/>
      <c r="W4689" s="22"/>
      <c r="X4689" s="22"/>
      <c r="Y4689" s="22"/>
      <c r="Z4689" s="22"/>
      <c r="AA4689" s="22"/>
      <c r="AB4689" s="10"/>
      <c r="AC4689" s="10"/>
      <c r="AD4689" s="10"/>
      <c r="AE4689" s="10"/>
      <c r="AF4689" s="10"/>
      <c r="AG4689" s="10"/>
      <c r="AH4689" s="10"/>
      <c r="AI4689" s="10"/>
      <c r="AJ4689" s="10"/>
      <c r="AK4689" s="10"/>
      <c r="AL4689" s="10"/>
      <c r="AM4689" s="10"/>
      <c r="AN4689" s="10"/>
      <c r="AO4689" s="10"/>
      <c r="AP4689" s="10"/>
      <c r="AQ4689" s="10"/>
      <c r="AR4689" s="10"/>
      <c r="AS4689" s="10"/>
      <c r="AT4689" s="10"/>
      <c r="AU4689" s="10"/>
      <c r="AV4689" s="10"/>
      <c r="AW4689" s="10"/>
      <c r="AX4689" s="10"/>
      <c r="AY4689" s="10"/>
      <c r="AZ4689" s="10"/>
      <c r="BC4689" s="10"/>
      <c r="BD4689" s="10"/>
      <c r="BE4689" s="10"/>
      <c r="BF4689" s="10"/>
      <c r="BG4689" s="10"/>
      <c r="BH4689" s="10"/>
      <c r="BI4689" s="10"/>
      <c r="BL4689" s="10"/>
      <c r="BM4689" s="10"/>
      <c r="BN4689" s="10"/>
      <c r="BO4689" s="10"/>
      <c r="BP4689" s="10"/>
      <c r="BQ4689" s="10"/>
      <c r="BR4689" s="10"/>
      <c r="BU4689" s="66"/>
    </row>
    <row r="4690" spans="22:73" s="6" customFormat="1" x14ac:dyDescent="0.3">
      <c r="V4690" s="21"/>
      <c r="W4690" s="22"/>
      <c r="X4690" s="22"/>
      <c r="Y4690" s="22"/>
      <c r="Z4690" s="22"/>
      <c r="AA4690" s="22"/>
      <c r="AB4690" s="10"/>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c r="AY4690" s="10"/>
      <c r="AZ4690" s="10"/>
      <c r="BC4690" s="10"/>
      <c r="BD4690" s="10"/>
      <c r="BE4690" s="10"/>
      <c r="BF4690" s="10"/>
      <c r="BG4690" s="10"/>
      <c r="BH4690" s="10"/>
      <c r="BI4690" s="10"/>
      <c r="BL4690" s="10"/>
      <c r="BM4690" s="10"/>
      <c r="BN4690" s="10"/>
      <c r="BO4690" s="10"/>
      <c r="BP4690" s="10"/>
      <c r="BQ4690" s="10"/>
      <c r="BR4690" s="10"/>
      <c r="BU4690" s="66"/>
    </row>
    <row r="4691" spans="22:73" s="6" customFormat="1" x14ac:dyDescent="0.3">
      <c r="V4691" s="21"/>
      <c r="W4691" s="22"/>
      <c r="X4691" s="22"/>
      <c r="Y4691" s="22"/>
      <c r="Z4691" s="22"/>
      <c r="AA4691" s="22"/>
      <c r="AB4691" s="10"/>
      <c r="AC4691" s="10"/>
      <c r="AD4691" s="10"/>
      <c r="AE4691" s="10"/>
      <c r="AF4691" s="10"/>
      <c r="AG4691" s="10"/>
      <c r="AH4691" s="10"/>
      <c r="AI4691" s="10"/>
      <c r="AJ4691" s="10"/>
      <c r="AK4691" s="10"/>
      <c r="AL4691" s="10"/>
      <c r="AM4691" s="10"/>
      <c r="AN4691" s="10"/>
      <c r="AO4691" s="10"/>
      <c r="AP4691" s="10"/>
      <c r="AQ4691" s="10"/>
      <c r="AR4691" s="10"/>
      <c r="AS4691" s="10"/>
      <c r="AT4691" s="10"/>
      <c r="AU4691" s="10"/>
      <c r="AV4691" s="10"/>
      <c r="AW4691" s="10"/>
      <c r="AX4691" s="10"/>
      <c r="AY4691" s="10"/>
      <c r="AZ4691" s="10"/>
      <c r="BC4691" s="10"/>
      <c r="BD4691" s="10"/>
      <c r="BE4691" s="10"/>
      <c r="BF4691" s="10"/>
      <c r="BG4691" s="10"/>
      <c r="BH4691" s="10"/>
      <c r="BI4691" s="10"/>
      <c r="BL4691" s="10"/>
      <c r="BM4691" s="10"/>
      <c r="BN4691" s="10"/>
      <c r="BO4691" s="10"/>
      <c r="BP4691" s="10"/>
      <c r="BQ4691" s="10"/>
      <c r="BR4691" s="10"/>
      <c r="BU4691" s="66"/>
    </row>
    <row r="4692" spans="22:73" s="6" customFormat="1" x14ac:dyDescent="0.3">
      <c r="V4692" s="21"/>
      <c r="W4692" s="22"/>
      <c r="X4692" s="22"/>
      <c r="Y4692" s="22"/>
      <c r="Z4692" s="22"/>
      <c r="AA4692" s="22"/>
      <c r="AB4692" s="10"/>
      <c r="AC4692" s="10"/>
      <c r="AD4692" s="10"/>
      <c r="AE4692" s="10"/>
      <c r="AF4692" s="10"/>
      <c r="AG4692" s="10"/>
      <c r="AH4692" s="10"/>
      <c r="AI4692" s="10"/>
      <c r="AJ4692" s="10"/>
      <c r="AK4692" s="10"/>
      <c r="AL4692" s="10"/>
      <c r="AM4692" s="10"/>
      <c r="AN4692" s="10"/>
      <c r="AO4692" s="10"/>
      <c r="AP4692" s="10"/>
      <c r="AQ4692" s="10"/>
      <c r="AR4692" s="10"/>
      <c r="AS4692" s="10"/>
      <c r="AT4692" s="10"/>
      <c r="AU4692" s="10"/>
      <c r="AV4692" s="10"/>
      <c r="AW4692" s="10"/>
      <c r="AX4692" s="10"/>
      <c r="AY4692" s="10"/>
      <c r="AZ4692" s="10"/>
      <c r="BC4692" s="10"/>
      <c r="BD4692" s="10"/>
      <c r="BE4692" s="10"/>
      <c r="BF4692" s="10"/>
      <c r="BG4692" s="10"/>
      <c r="BH4692" s="10"/>
      <c r="BI4692" s="10"/>
      <c r="BL4692" s="10"/>
      <c r="BM4692" s="10"/>
      <c r="BN4692" s="10"/>
      <c r="BO4692" s="10"/>
      <c r="BP4692" s="10"/>
      <c r="BQ4692" s="10"/>
      <c r="BR4692" s="10"/>
      <c r="BU4692" s="66"/>
    </row>
    <row r="4693" spans="22:73" s="6" customFormat="1" x14ac:dyDescent="0.3">
      <c r="V4693" s="21"/>
      <c r="W4693" s="22"/>
      <c r="X4693" s="22"/>
      <c r="Y4693" s="22"/>
      <c r="Z4693" s="22"/>
      <c r="AA4693" s="22"/>
      <c r="AB4693" s="10"/>
      <c r="AC4693" s="10"/>
      <c r="AD4693" s="10"/>
      <c r="AE4693" s="10"/>
      <c r="AF4693" s="10"/>
      <c r="AG4693" s="10"/>
      <c r="AH4693" s="10"/>
      <c r="AI4693" s="10"/>
      <c r="AJ4693" s="10"/>
      <c r="AK4693" s="10"/>
      <c r="AL4693" s="10"/>
      <c r="AM4693" s="10"/>
      <c r="AN4693" s="10"/>
      <c r="AO4693" s="10"/>
      <c r="AP4693" s="10"/>
      <c r="AQ4693" s="10"/>
      <c r="AR4693" s="10"/>
      <c r="AS4693" s="10"/>
      <c r="AT4693" s="10"/>
      <c r="AU4693" s="10"/>
      <c r="AV4693" s="10"/>
      <c r="AW4693" s="10"/>
      <c r="AX4693" s="10"/>
      <c r="AY4693" s="10"/>
      <c r="AZ4693" s="10"/>
      <c r="BC4693" s="10"/>
      <c r="BD4693" s="10"/>
      <c r="BE4693" s="10"/>
      <c r="BF4693" s="10"/>
      <c r="BG4693" s="10"/>
      <c r="BH4693" s="10"/>
      <c r="BI4693" s="10"/>
      <c r="BL4693" s="10"/>
      <c r="BM4693" s="10"/>
      <c r="BN4693" s="10"/>
      <c r="BO4693" s="10"/>
      <c r="BP4693" s="10"/>
      <c r="BQ4693" s="10"/>
      <c r="BR4693" s="10"/>
      <c r="BU4693" s="66"/>
    </row>
    <row r="4694" spans="22:73" s="6" customFormat="1" x14ac:dyDescent="0.3">
      <c r="V4694" s="21"/>
      <c r="W4694" s="22"/>
      <c r="X4694" s="22"/>
      <c r="Y4694" s="22"/>
      <c r="Z4694" s="22"/>
      <c r="AA4694" s="22"/>
      <c r="AB4694" s="10"/>
      <c r="AC4694" s="10"/>
      <c r="AD4694" s="10"/>
      <c r="AE4694" s="10"/>
      <c r="AF4694" s="10"/>
      <c r="AG4694" s="10"/>
      <c r="AH4694" s="10"/>
      <c r="AI4694" s="10"/>
      <c r="AJ4694" s="10"/>
      <c r="AK4694" s="10"/>
      <c r="AL4694" s="10"/>
      <c r="AM4694" s="10"/>
      <c r="AN4694" s="10"/>
      <c r="AO4694" s="10"/>
      <c r="AP4694" s="10"/>
      <c r="AQ4694" s="10"/>
      <c r="AR4694" s="10"/>
      <c r="AS4694" s="10"/>
      <c r="AT4694" s="10"/>
      <c r="AU4694" s="10"/>
      <c r="AV4694" s="10"/>
      <c r="AW4694" s="10"/>
      <c r="AX4694" s="10"/>
      <c r="AY4694" s="10"/>
      <c r="AZ4694" s="10"/>
      <c r="BC4694" s="10"/>
      <c r="BD4694" s="10"/>
      <c r="BE4694" s="10"/>
      <c r="BF4694" s="10"/>
      <c r="BG4694" s="10"/>
      <c r="BH4694" s="10"/>
      <c r="BI4694" s="10"/>
      <c r="BL4694" s="10"/>
      <c r="BM4694" s="10"/>
      <c r="BN4694" s="10"/>
      <c r="BO4694" s="10"/>
      <c r="BP4694" s="10"/>
      <c r="BQ4694" s="10"/>
      <c r="BR4694" s="10"/>
      <c r="BU4694" s="66"/>
    </row>
    <row r="4695" spans="22:73" s="6" customFormat="1" x14ac:dyDescent="0.3">
      <c r="V4695" s="21"/>
      <c r="W4695" s="22"/>
      <c r="X4695" s="22"/>
      <c r="Y4695" s="22"/>
      <c r="Z4695" s="22"/>
      <c r="AA4695" s="22"/>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c r="AY4695" s="10"/>
      <c r="AZ4695" s="10"/>
      <c r="BC4695" s="10"/>
      <c r="BD4695" s="10"/>
      <c r="BE4695" s="10"/>
      <c r="BF4695" s="10"/>
      <c r="BG4695" s="10"/>
      <c r="BH4695" s="10"/>
      <c r="BI4695" s="10"/>
      <c r="BL4695" s="10"/>
      <c r="BM4695" s="10"/>
      <c r="BN4695" s="10"/>
      <c r="BO4695" s="10"/>
      <c r="BP4695" s="10"/>
      <c r="BQ4695" s="10"/>
      <c r="BR4695" s="10"/>
      <c r="BU4695" s="66"/>
    </row>
    <row r="4696" spans="22:73" s="6" customFormat="1" x14ac:dyDescent="0.3">
      <c r="V4696" s="21"/>
      <c r="W4696" s="22"/>
      <c r="X4696" s="22"/>
      <c r="Y4696" s="22"/>
      <c r="Z4696" s="22"/>
      <c r="AA4696" s="22"/>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10"/>
      <c r="AY4696" s="10"/>
      <c r="AZ4696" s="10"/>
      <c r="BC4696" s="10"/>
      <c r="BD4696" s="10"/>
      <c r="BE4696" s="10"/>
      <c r="BF4696" s="10"/>
      <c r="BG4696" s="10"/>
      <c r="BH4696" s="10"/>
      <c r="BI4696" s="10"/>
      <c r="BL4696" s="10"/>
      <c r="BM4696" s="10"/>
      <c r="BN4696" s="10"/>
      <c r="BO4696" s="10"/>
      <c r="BP4696" s="10"/>
      <c r="BQ4696" s="10"/>
      <c r="BR4696" s="10"/>
      <c r="BU4696" s="66"/>
    </row>
    <row r="4697" spans="22:73" s="6" customFormat="1" x14ac:dyDescent="0.3">
      <c r="V4697" s="21"/>
      <c r="W4697" s="22"/>
      <c r="X4697" s="22"/>
      <c r="Y4697" s="22"/>
      <c r="Z4697" s="22"/>
      <c r="AA4697" s="22"/>
      <c r="AB4697" s="10"/>
      <c r="AC4697" s="10"/>
      <c r="AD4697" s="10"/>
      <c r="AE4697" s="10"/>
      <c r="AF4697" s="10"/>
      <c r="AG4697" s="10"/>
      <c r="AH4697" s="10"/>
      <c r="AI4697" s="10"/>
      <c r="AJ4697" s="10"/>
      <c r="AK4697" s="10"/>
      <c r="AL4697" s="10"/>
      <c r="AM4697" s="10"/>
      <c r="AN4697" s="10"/>
      <c r="AO4697" s="10"/>
      <c r="AP4697" s="10"/>
      <c r="AQ4697" s="10"/>
      <c r="AR4697" s="10"/>
      <c r="AS4697" s="10"/>
      <c r="AT4697" s="10"/>
      <c r="AU4697" s="10"/>
      <c r="AV4697" s="10"/>
      <c r="AW4697" s="10"/>
      <c r="AX4697" s="10"/>
      <c r="AY4697" s="10"/>
      <c r="AZ4697" s="10"/>
      <c r="BC4697" s="10"/>
      <c r="BD4697" s="10"/>
      <c r="BE4697" s="10"/>
      <c r="BF4697" s="10"/>
      <c r="BG4697" s="10"/>
      <c r="BH4697" s="10"/>
      <c r="BI4697" s="10"/>
      <c r="BL4697" s="10"/>
      <c r="BM4697" s="10"/>
      <c r="BN4697" s="10"/>
      <c r="BO4697" s="10"/>
      <c r="BP4697" s="10"/>
      <c r="BQ4697" s="10"/>
      <c r="BR4697" s="10"/>
      <c r="BU4697" s="66"/>
    </row>
    <row r="4698" spans="22:73" s="6" customFormat="1" x14ac:dyDescent="0.3">
      <c r="V4698" s="21"/>
      <c r="W4698" s="22"/>
      <c r="X4698" s="22"/>
      <c r="Y4698" s="22"/>
      <c r="Z4698" s="22"/>
      <c r="AA4698" s="22"/>
      <c r="AB4698" s="10"/>
      <c r="AC4698" s="10"/>
      <c r="AD4698" s="10"/>
      <c r="AE4698" s="10"/>
      <c r="AF4698" s="10"/>
      <c r="AG4698" s="10"/>
      <c r="AH4698" s="10"/>
      <c r="AI4698" s="10"/>
      <c r="AJ4698" s="10"/>
      <c r="AK4698" s="10"/>
      <c r="AL4698" s="10"/>
      <c r="AM4698" s="10"/>
      <c r="AN4698" s="10"/>
      <c r="AO4698" s="10"/>
      <c r="AP4698" s="10"/>
      <c r="AQ4698" s="10"/>
      <c r="AR4698" s="10"/>
      <c r="AS4698" s="10"/>
      <c r="AT4698" s="10"/>
      <c r="AU4698" s="10"/>
      <c r="AV4698" s="10"/>
      <c r="AW4698" s="10"/>
      <c r="AX4698" s="10"/>
      <c r="AY4698" s="10"/>
      <c r="AZ4698" s="10"/>
      <c r="BC4698" s="10"/>
      <c r="BD4698" s="10"/>
      <c r="BE4698" s="10"/>
      <c r="BF4698" s="10"/>
      <c r="BG4698" s="10"/>
      <c r="BH4698" s="10"/>
      <c r="BI4698" s="10"/>
      <c r="BL4698" s="10"/>
      <c r="BM4698" s="10"/>
      <c r="BN4698" s="10"/>
      <c r="BO4698" s="10"/>
      <c r="BP4698" s="10"/>
      <c r="BQ4698" s="10"/>
      <c r="BR4698" s="10"/>
      <c r="BU4698" s="66"/>
    </row>
    <row r="4699" spans="22:73" s="6" customFormat="1" x14ac:dyDescent="0.3">
      <c r="V4699" s="21"/>
      <c r="W4699" s="22"/>
      <c r="X4699" s="22"/>
      <c r="Y4699" s="22"/>
      <c r="Z4699" s="22"/>
      <c r="AA4699" s="22"/>
      <c r="AB4699" s="10"/>
      <c r="AC4699" s="10"/>
      <c r="AD4699" s="10"/>
      <c r="AE4699" s="10"/>
      <c r="AF4699" s="10"/>
      <c r="AG4699" s="10"/>
      <c r="AH4699" s="10"/>
      <c r="AI4699" s="10"/>
      <c r="AJ4699" s="10"/>
      <c r="AK4699" s="10"/>
      <c r="AL4699" s="10"/>
      <c r="AM4699" s="10"/>
      <c r="AN4699" s="10"/>
      <c r="AO4699" s="10"/>
      <c r="AP4699" s="10"/>
      <c r="AQ4699" s="10"/>
      <c r="AR4699" s="10"/>
      <c r="AS4699" s="10"/>
      <c r="AT4699" s="10"/>
      <c r="AU4699" s="10"/>
      <c r="AV4699" s="10"/>
      <c r="AW4699" s="10"/>
      <c r="AX4699" s="10"/>
      <c r="AY4699" s="10"/>
      <c r="AZ4699" s="10"/>
      <c r="BC4699" s="10"/>
      <c r="BD4699" s="10"/>
      <c r="BE4699" s="10"/>
      <c r="BF4699" s="10"/>
      <c r="BG4699" s="10"/>
      <c r="BH4699" s="10"/>
      <c r="BI4699" s="10"/>
      <c r="BL4699" s="10"/>
      <c r="BM4699" s="10"/>
      <c r="BN4699" s="10"/>
      <c r="BO4699" s="10"/>
      <c r="BP4699" s="10"/>
      <c r="BQ4699" s="10"/>
      <c r="BR4699" s="10"/>
      <c r="BU4699" s="66"/>
    </row>
    <row r="4700" spans="22:73" s="6" customFormat="1" x14ac:dyDescent="0.3">
      <c r="V4700" s="21"/>
      <c r="W4700" s="22"/>
      <c r="X4700" s="22"/>
      <c r="Y4700" s="22"/>
      <c r="Z4700" s="22"/>
      <c r="AA4700" s="22"/>
      <c r="AB4700" s="10"/>
      <c r="AC4700" s="10"/>
      <c r="AD4700" s="10"/>
      <c r="AE4700" s="10"/>
      <c r="AF4700" s="10"/>
      <c r="AG4700" s="10"/>
      <c r="AH4700" s="10"/>
      <c r="AI4700" s="10"/>
      <c r="AJ4700" s="10"/>
      <c r="AK4700" s="10"/>
      <c r="AL4700" s="10"/>
      <c r="AM4700" s="10"/>
      <c r="AN4700" s="10"/>
      <c r="AO4700" s="10"/>
      <c r="AP4700" s="10"/>
      <c r="AQ4700" s="10"/>
      <c r="AR4700" s="10"/>
      <c r="AS4700" s="10"/>
      <c r="AT4700" s="10"/>
      <c r="AU4700" s="10"/>
      <c r="AV4700" s="10"/>
      <c r="AW4700" s="10"/>
      <c r="AX4700" s="10"/>
      <c r="AY4700" s="10"/>
      <c r="AZ4700" s="10"/>
      <c r="BC4700" s="10"/>
      <c r="BD4700" s="10"/>
      <c r="BE4700" s="10"/>
      <c r="BF4700" s="10"/>
      <c r="BG4700" s="10"/>
      <c r="BH4700" s="10"/>
      <c r="BI4700" s="10"/>
      <c r="BL4700" s="10"/>
      <c r="BM4700" s="10"/>
      <c r="BN4700" s="10"/>
      <c r="BO4700" s="10"/>
      <c r="BP4700" s="10"/>
      <c r="BQ4700" s="10"/>
      <c r="BR4700" s="10"/>
      <c r="BU4700" s="66"/>
    </row>
    <row r="4701" spans="22:73" s="6" customFormat="1" x14ac:dyDescent="0.3">
      <c r="V4701" s="21"/>
      <c r="W4701" s="22"/>
      <c r="X4701" s="22"/>
      <c r="Y4701" s="22"/>
      <c r="Z4701" s="22"/>
      <c r="AA4701" s="22"/>
      <c r="AB4701" s="10"/>
      <c r="AC4701" s="10"/>
      <c r="AD4701" s="10"/>
      <c r="AE4701" s="10"/>
      <c r="AF4701" s="10"/>
      <c r="AG4701" s="10"/>
      <c r="AH4701" s="10"/>
      <c r="AI4701" s="10"/>
      <c r="AJ4701" s="10"/>
      <c r="AK4701" s="10"/>
      <c r="AL4701" s="10"/>
      <c r="AM4701" s="10"/>
      <c r="AN4701" s="10"/>
      <c r="AO4701" s="10"/>
      <c r="AP4701" s="10"/>
      <c r="AQ4701" s="10"/>
      <c r="AR4701" s="10"/>
      <c r="AS4701" s="10"/>
      <c r="AT4701" s="10"/>
      <c r="AU4701" s="10"/>
      <c r="AV4701" s="10"/>
      <c r="AW4701" s="10"/>
      <c r="AX4701" s="10"/>
      <c r="AY4701" s="10"/>
      <c r="AZ4701" s="10"/>
      <c r="BC4701" s="10"/>
      <c r="BD4701" s="10"/>
      <c r="BE4701" s="10"/>
      <c r="BF4701" s="10"/>
      <c r="BG4701" s="10"/>
      <c r="BH4701" s="10"/>
      <c r="BI4701" s="10"/>
      <c r="BL4701" s="10"/>
      <c r="BM4701" s="10"/>
      <c r="BN4701" s="10"/>
      <c r="BO4701" s="10"/>
      <c r="BP4701" s="10"/>
      <c r="BQ4701" s="10"/>
      <c r="BR4701" s="10"/>
      <c r="BU4701" s="66"/>
    </row>
    <row r="4702" spans="22:73" s="6" customFormat="1" x14ac:dyDescent="0.3">
      <c r="V4702" s="21"/>
      <c r="W4702" s="22"/>
      <c r="X4702" s="22"/>
      <c r="Y4702" s="22"/>
      <c r="Z4702" s="22"/>
      <c r="AA4702" s="22"/>
      <c r="AB4702" s="10"/>
      <c r="AC4702" s="10"/>
      <c r="AD4702" s="10"/>
      <c r="AE4702" s="10"/>
      <c r="AF4702" s="10"/>
      <c r="AG4702" s="10"/>
      <c r="AH4702" s="10"/>
      <c r="AI4702" s="10"/>
      <c r="AJ4702" s="10"/>
      <c r="AK4702" s="10"/>
      <c r="AL4702" s="10"/>
      <c r="AM4702" s="10"/>
      <c r="AN4702" s="10"/>
      <c r="AO4702" s="10"/>
      <c r="AP4702" s="10"/>
      <c r="AQ4702" s="10"/>
      <c r="AR4702" s="10"/>
      <c r="AS4702" s="10"/>
      <c r="AT4702" s="10"/>
      <c r="AU4702" s="10"/>
      <c r="AV4702" s="10"/>
      <c r="AW4702" s="10"/>
      <c r="AX4702" s="10"/>
      <c r="AY4702" s="10"/>
      <c r="AZ4702" s="10"/>
      <c r="BC4702" s="10"/>
      <c r="BD4702" s="10"/>
      <c r="BE4702" s="10"/>
      <c r="BF4702" s="10"/>
      <c r="BG4702" s="10"/>
      <c r="BH4702" s="10"/>
      <c r="BI4702" s="10"/>
      <c r="BL4702" s="10"/>
      <c r="BM4702" s="10"/>
      <c r="BN4702" s="10"/>
      <c r="BO4702" s="10"/>
      <c r="BP4702" s="10"/>
      <c r="BQ4702" s="10"/>
      <c r="BR4702" s="10"/>
      <c r="BU4702" s="66"/>
    </row>
    <row r="4703" spans="22:73" s="6" customFormat="1" x14ac:dyDescent="0.3">
      <c r="V4703" s="21"/>
      <c r="W4703" s="22"/>
      <c r="X4703" s="22"/>
      <c r="Y4703" s="22"/>
      <c r="Z4703" s="22"/>
      <c r="AA4703" s="22"/>
      <c r="AB4703" s="10"/>
      <c r="AC4703" s="10"/>
      <c r="AD4703" s="10"/>
      <c r="AE4703" s="10"/>
      <c r="AF4703" s="10"/>
      <c r="AG4703" s="10"/>
      <c r="AH4703" s="10"/>
      <c r="AI4703" s="10"/>
      <c r="AJ4703" s="10"/>
      <c r="AK4703" s="10"/>
      <c r="AL4703" s="10"/>
      <c r="AM4703" s="10"/>
      <c r="AN4703" s="10"/>
      <c r="AO4703" s="10"/>
      <c r="AP4703" s="10"/>
      <c r="AQ4703" s="10"/>
      <c r="AR4703" s="10"/>
      <c r="AS4703" s="10"/>
      <c r="AT4703" s="10"/>
      <c r="AU4703" s="10"/>
      <c r="AV4703" s="10"/>
      <c r="AW4703" s="10"/>
      <c r="AX4703" s="10"/>
      <c r="AY4703" s="10"/>
      <c r="AZ4703" s="10"/>
      <c r="BC4703" s="10"/>
      <c r="BD4703" s="10"/>
      <c r="BE4703" s="10"/>
      <c r="BF4703" s="10"/>
      <c r="BG4703" s="10"/>
      <c r="BH4703" s="10"/>
      <c r="BI4703" s="10"/>
      <c r="BL4703" s="10"/>
      <c r="BM4703" s="10"/>
      <c r="BN4703" s="10"/>
      <c r="BO4703" s="10"/>
      <c r="BP4703" s="10"/>
      <c r="BQ4703" s="10"/>
      <c r="BR4703" s="10"/>
      <c r="BU4703" s="66"/>
    </row>
    <row r="4704" spans="22:73" s="6" customFormat="1" x14ac:dyDescent="0.3">
      <c r="V4704" s="21"/>
      <c r="W4704" s="22"/>
      <c r="X4704" s="22"/>
      <c r="Y4704" s="22"/>
      <c r="Z4704" s="22"/>
      <c r="AA4704" s="22"/>
      <c r="AB4704" s="10"/>
      <c r="AC4704" s="10"/>
      <c r="AD4704" s="10"/>
      <c r="AE4704" s="10"/>
      <c r="AF4704" s="10"/>
      <c r="AG4704" s="10"/>
      <c r="AH4704" s="10"/>
      <c r="AI4704" s="10"/>
      <c r="AJ4704" s="10"/>
      <c r="AK4704" s="10"/>
      <c r="AL4704" s="10"/>
      <c r="AM4704" s="10"/>
      <c r="AN4704" s="10"/>
      <c r="AO4704" s="10"/>
      <c r="AP4704" s="10"/>
      <c r="AQ4704" s="10"/>
      <c r="AR4704" s="10"/>
      <c r="AS4704" s="10"/>
      <c r="AT4704" s="10"/>
      <c r="AU4704" s="10"/>
      <c r="AV4704" s="10"/>
      <c r="AW4704" s="10"/>
      <c r="AX4704" s="10"/>
      <c r="AY4704" s="10"/>
      <c r="AZ4704" s="10"/>
      <c r="BC4704" s="10"/>
      <c r="BD4704" s="10"/>
      <c r="BE4704" s="10"/>
      <c r="BF4704" s="10"/>
      <c r="BG4704" s="10"/>
      <c r="BH4704" s="10"/>
      <c r="BI4704" s="10"/>
      <c r="BL4704" s="10"/>
      <c r="BM4704" s="10"/>
      <c r="BN4704" s="10"/>
      <c r="BO4704" s="10"/>
      <c r="BP4704" s="10"/>
      <c r="BQ4704" s="10"/>
      <c r="BR4704" s="10"/>
      <c r="BU4704" s="66"/>
    </row>
    <row r="4705" spans="22:73" s="6" customFormat="1" x14ac:dyDescent="0.3">
      <c r="V4705" s="21"/>
      <c r="W4705" s="22"/>
      <c r="X4705" s="22"/>
      <c r="Y4705" s="22"/>
      <c r="Z4705" s="22"/>
      <c r="AA4705" s="22"/>
      <c r="AB4705" s="10"/>
      <c r="AC4705" s="10"/>
      <c r="AD4705" s="10"/>
      <c r="AE4705" s="10"/>
      <c r="AF4705" s="10"/>
      <c r="AG4705" s="10"/>
      <c r="AH4705" s="10"/>
      <c r="AI4705" s="10"/>
      <c r="AJ4705" s="10"/>
      <c r="AK4705" s="10"/>
      <c r="AL4705" s="10"/>
      <c r="AM4705" s="10"/>
      <c r="AN4705" s="10"/>
      <c r="AO4705" s="10"/>
      <c r="AP4705" s="10"/>
      <c r="AQ4705" s="10"/>
      <c r="AR4705" s="10"/>
      <c r="AS4705" s="10"/>
      <c r="AT4705" s="10"/>
      <c r="AU4705" s="10"/>
      <c r="AV4705" s="10"/>
      <c r="AW4705" s="10"/>
      <c r="AX4705" s="10"/>
      <c r="AY4705" s="10"/>
      <c r="AZ4705" s="10"/>
      <c r="BC4705" s="10"/>
      <c r="BD4705" s="10"/>
      <c r="BE4705" s="10"/>
      <c r="BF4705" s="10"/>
      <c r="BG4705" s="10"/>
      <c r="BH4705" s="10"/>
      <c r="BI4705" s="10"/>
      <c r="BL4705" s="10"/>
      <c r="BM4705" s="10"/>
      <c r="BN4705" s="10"/>
      <c r="BO4705" s="10"/>
      <c r="BP4705" s="10"/>
      <c r="BQ4705" s="10"/>
      <c r="BR4705" s="10"/>
      <c r="BU4705" s="66"/>
    </row>
    <row r="4706" spans="22:73" s="6" customFormat="1" x14ac:dyDescent="0.3">
      <c r="V4706" s="21"/>
      <c r="W4706" s="22"/>
      <c r="X4706" s="22"/>
      <c r="Y4706" s="22"/>
      <c r="Z4706" s="22"/>
      <c r="AA4706" s="22"/>
      <c r="AB4706" s="10"/>
      <c r="AC4706" s="10"/>
      <c r="AD4706" s="10"/>
      <c r="AE4706" s="10"/>
      <c r="AF4706" s="10"/>
      <c r="AG4706" s="10"/>
      <c r="AH4706" s="10"/>
      <c r="AI4706" s="10"/>
      <c r="AJ4706" s="10"/>
      <c r="AK4706" s="10"/>
      <c r="AL4706" s="10"/>
      <c r="AM4706" s="10"/>
      <c r="AN4706" s="10"/>
      <c r="AO4706" s="10"/>
      <c r="AP4706" s="10"/>
      <c r="AQ4706" s="10"/>
      <c r="AR4706" s="10"/>
      <c r="AS4706" s="10"/>
      <c r="AT4706" s="10"/>
      <c r="AU4706" s="10"/>
      <c r="AV4706" s="10"/>
      <c r="AW4706" s="10"/>
      <c r="AX4706" s="10"/>
      <c r="AY4706" s="10"/>
      <c r="AZ4706" s="10"/>
      <c r="BC4706" s="10"/>
      <c r="BD4706" s="10"/>
      <c r="BE4706" s="10"/>
      <c r="BF4706" s="10"/>
      <c r="BG4706" s="10"/>
      <c r="BH4706" s="10"/>
      <c r="BI4706" s="10"/>
      <c r="BL4706" s="10"/>
      <c r="BM4706" s="10"/>
      <c r="BN4706" s="10"/>
      <c r="BO4706" s="10"/>
      <c r="BP4706" s="10"/>
      <c r="BQ4706" s="10"/>
      <c r="BR4706" s="10"/>
      <c r="BU4706" s="66"/>
    </row>
    <row r="4707" spans="22:73" s="6" customFormat="1" x14ac:dyDescent="0.3">
      <c r="V4707" s="21"/>
      <c r="W4707" s="22"/>
      <c r="X4707" s="22"/>
      <c r="Y4707" s="22"/>
      <c r="Z4707" s="22"/>
      <c r="AA4707" s="22"/>
      <c r="AB4707" s="10"/>
      <c r="AC4707" s="10"/>
      <c r="AD4707" s="10"/>
      <c r="AE4707" s="10"/>
      <c r="AF4707" s="10"/>
      <c r="AG4707" s="10"/>
      <c r="AH4707" s="10"/>
      <c r="AI4707" s="10"/>
      <c r="AJ4707" s="10"/>
      <c r="AK4707" s="10"/>
      <c r="AL4707" s="10"/>
      <c r="AM4707" s="10"/>
      <c r="AN4707" s="10"/>
      <c r="AO4707" s="10"/>
      <c r="AP4707" s="10"/>
      <c r="AQ4707" s="10"/>
      <c r="AR4707" s="10"/>
      <c r="AS4707" s="10"/>
      <c r="AT4707" s="10"/>
      <c r="AU4707" s="10"/>
      <c r="AV4707" s="10"/>
      <c r="AW4707" s="10"/>
      <c r="AX4707" s="10"/>
      <c r="AY4707" s="10"/>
      <c r="AZ4707" s="10"/>
      <c r="BC4707" s="10"/>
      <c r="BD4707" s="10"/>
      <c r="BE4707" s="10"/>
      <c r="BF4707" s="10"/>
      <c r="BG4707" s="10"/>
      <c r="BH4707" s="10"/>
      <c r="BI4707" s="10"/>
      <c r="BL4707" s="10"/>
      <c r="BM4707" s="10"/>
      <c r="BN4707" s="10"/>
      <c r="BO4707" s="10"/>
      <c r="BP4707" s="10"/>
      <c r="BQ4707" s="10"/>
      <c r="BR4707" s="10"/>
      <c r="BU4707" s="66"/>
    </row>
    <row r="4708" spans="22:73" s="6" customFormat="1" x14ac:dyDescent="0.3">
      <c r="V4708" s="21"/>
      <c r="W4708" s="22"/>
      <c r="X4708" s="22"/>
      <c r="Y4708" s="22"/>
      <c r="Z4708" s="22"/>
      <c r="AA4708" s="22"/>
      <c r="AB4708" s="10"/>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AY4708" s="10"/>
      <c r="AZ4708" s="10"/>
      <c r="BC4708" s="10"/>
      <c r="BD4708" s="10"/>
      <c r="BE4708" s="10"/>
      <c r="BF4708" s="10"/>
      <c r="BG4708" s="10"/>
      <c r="BH4708" s="10"/>
      <c r="BI4708" s="10"/>
      <c r="BL4708" s="10"/>
      <c r="BM4708" s="10"/>
      <c r="BN4708" s="10"/>
      <c r="BO4708" s="10"/>
      <c r="BP4708" s="10"/>
      <c r="BQ4708" s="10"/>
      <c r="BR4708" s="10"/>
      <c r="BU4708" s="66"/>
    </row>
    <row r="4709" spans="22:73" s="6" customFormat="1" x14ac:dyDescent="0.3">
      <c r="V4709" s="21"/>
      <c r="W4709" s="22"/>
      <c r="X4709" s="22"/>
      <c r="Y4709" s="22"/>
      <c r="Z4709" s="22"/>
      <c r="AA4709" s="22"/>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AY4709" s="10"/>
      <c r="AZ4709" s="10"/>
      <c r="BC4709" s="10"/>
      <c r="BD4709" s="10"/>
      <c r="BE4709" s="10"/>
      <c r="BF4709" s="10"/>
      <c r="BG4709" s="10"/>
      <c r="BH4709" s="10"/>
      <c r="BI4709" s="10"/>
      <c r="BL4709" s="10"/>
      <c r="BM4709" s="10"/>
      <c r="BN4709" s="10"/>
      <c r="BO4709" s="10"/>
      <c r="BP4709" s="10"/>
      <c r="BQ4709" s="10"/>
      <c r="BR4709" s="10"/>
      <c r="BU4709" s="66"/>
    </row>
    <row r="4710" spans="22:73" s="6" customFormat="1" x14ac:dyDescent="0.3">
      <c r="V4710" s="21"/>
      <c r="W4710" s="22"/>
      <c r="X4710" s="22"/>
      <c r="Y4710" s="22"/>
      <c r="Z4710" s="22"/>
      <c r="AA4710" s="22"/>
      <c r="AB4710" s="10"/>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c r="AY4710" s="10"/>
      <c r="AZ4710" s="10"/>
      <c r="BC4710" s="10"/>
      <c r="BD4710" s="10"/>
      <c r="BE4710" s="10"/>
      <c r="BF4710" s="10"/>
      <c r="BG4710" s="10"/>
      <c r="BH4710" s="10"/>
      <c r="BI4710" s="10"/>
      <c r="BL4710" s="10"/>
      <c r="BM4710" s="10"/>
      <c r="BN4710" s="10"/>
      <c r="BO4710" s="10"/>
      <c r="BP4710" s="10"/>
      <c r="BQ4710" s="10"/>
      <c r="BR4710" s="10"/>
      <c r="BU4710" s="66"/>
    </row>
    <row r="4711" spans="22:73" s="6" customFormat="1" x14ac:dyDescent="0.3">
      <c r="V4711" s="21"/>
      <c r="W4711" s="22"/>
      <c r="X4711" s="22"/>
      <c r="Y4711" s="22"/>
      <c r="Z4711" s="22"/>
      <c r="AA4711" s="22"/>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c r="AY4711" s="10"/>
      <c r="AZ4711" s="10"/>
      <c r="BC4711" s="10"/>
      <c r="BD4711" s="10"/>
      <c r="BE4711" s="10"/>
      <c r="BF4711" s="10"/>
      <c r="BG4711" s="10"/>
      <c r="BH4711" s="10"/>
      <c r="BI4711" s="10"/>
      <c r="BL4711" s="10"/>
      <c r="BM4711" s="10"/>
      <c r="BN4711" s="10"/>
      <c r="BO4711" s="10"/>
      <c r="BP4711" s="10"/>
      <c r="BQ4711" s="10"/>
      <c r="BR4711" s="10"/>
      <c r="BU4711" s="66"/>
    </row>
    <row r="4712" spans="22:73" s="6" customFormat="1" x14ac:dyDescent="0.3">
      <c r="V4712" s="21"/>
      <c r="W4712" s="22"/>
      <c r="X4712" s="22"/>
      <c r="Y4712" s="22"/>
      <c r="Z4712" s="22"/>
      <c r="AA4712" s="22"/>
      <c r="AB4712" s="10"/>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10"/>
      <c r="AY4712" s="10"/>
      <c r="AZ4712" s="10"/>
      <c r="BC4712" s="10"/>
      <c r="BD4712" s="10"/>
      <c r="BE4712" s="10"/>
      <c r="BF4712" s="10"/>
      <c r="BG4712" s="10"/>
      <c r="BH4712" s="10"/>
      <c r="BI4712" s="10"/>
      <c r="BL4712" s="10"/>
      <c r="BM4712" s="10"/>
      <c r="BN4712" s="10"/>
      <c r="BO4712" s="10"/>
      <c r="BP4712" s="10"/>
      <c r="BQ4712" s="10"/>
      <c r="BR4712" s="10"/>
      <c r="BU4712" s="66"/>
    </row>
    <row r="4713" spans="22:73" s="6" customFormat="1" x14ac:dyDescent="0.3">
      <c r="V4713" s="21"/>
      <c r="W4713" s="22"/>
      <c r="X4713" s="22"/>
      <c r="Y4713" s="22"/>
      <c r="Z4713" s="22"/>
      <c r="AA4713" s="22"/>
      <c r="AB4713" s="10"/>
      <c r="AC4713" s="10"/>
      <c r="AD4713" s="10"/>
      <c r="AE4713" s="10"/>
      <c r="AF4713" s="10"/>
      <c r="AG4713" s="10"/>
      <c r="AH4713" s="10"/>
      <c r="AI4713" s="10"/>
      <c r="AJ4713" s="10"/>
      <c r="AK4713" s="10"/>
      <c r="AL4713" s="10"/>
      <c r="AM4713" s="10"/>
      <c r="AN4713" s="10"/>
      <c r="AO4713" s="10"/>
      <c r="AP4713" s="10"/>
      <c r="AQ4713" s="10"/>
      <c r="AR4713" s="10"/>
      <c r="AS4713" s="10"/>
      <c r="AT4713" s="10"/>
      <c r="AU4713" s="10"/>
      <c r="AV4713" s="10"/>
      <c r="AW4713" s="10"/>
      <c r="AX4713" s="10"/>
      <c r="AY4713" s="10"/>
      <c r="AZ4713" s="10"/>
      <c r="BC4713" s="10"/>
      <c r="BD4713" s="10"/>
      <c r="BE4713" s="10"/>
      <c r="BF4713" s="10"/>
      <c r="BG4713" s="10"/>
      <c r="BH4713" s="10"/>
      <c r="BI4713" s="10"/>
      <c r="BL4713" s="10"/>
      <c r="BM4713" s="10"/>
      <c r="BN4713" s="10"/>
      <c r="BO4713" s="10"/>
      <c r="BP4713" s="10"/>
      <c r="BQ4713" s="10"/>
      <c r="BR4713" s="10"/>
      <c r="BU4713" s="66"/>
    </row>
    <row r="4714" spans="22:73" s="6" customFormat="1" x14ac:dyDescent="0.3">
      <c r="V4714" s="21"/>
      <c r="W4714" s="22"/>
      <c r="X4714" s="22"/>
      <c r="Y4714" s="22"/>
      <c r="Z4714" s="22"/>
      <c r="AA4714" s="22"/>
      <c r="AB4714" s="10"/>
      <c r="AC4714" s="10"/>
      <c r="AD4714" s="10"/>
      <c r="AE4714" s="10"/>
      <c r="AF4714" s="10"/>
      <c r="AG4714" s="10"/>
      <c r="AH4714" s="10"/>
      <c r="AI4714" s="10"/>
      <c r="AJ4714" s="10"/>
      <c r="AK4714" s="10"/>
      <c r="AL4714" s="10"/>
      <c r="AM4714" s="10"/>
      <c r="AN4714" s="10"/>
      <c r="AO4714" s="10"/>
      <c r="AP4714" s="10"/>
      <c r="AQ4714" s="10"/>
      <c r="AR4714" s="10"/>
      <c r="AS4714" s="10"/>
      <c r="AT4714" s="10"/>
      <c r="AU4714" s="10"/>
      <c r="AV4714" s="10"/>
      <c r="AW4714" s="10"/>
      <c r="AX4714" s="10"/>
      <c r="AY4714" s="10"/>
      <c r="AZ4714" s="10"/>
      <c r="BC4714" s="10"/>
      <c r="BD4714" s="10"/>
      <c r="BE4714" s="10"/>
      <c r="BF4714" s="10"/>
      <c r="BG4714" s="10"/>
      <c r="BH4714" s="10"/>
      <c r="BI4714" s="10"/>
      <c r="BL4714" s="10"/>
      <c r="BM4714" s="10"/>
      <c r="BN4714" s="10"/>
      <c r="BO4714" s="10"/>
      <c r="BP4714" s="10"/>
      <c r="BQ4714" s="10"/>
      <c r="BR4714" s="10"/>
      <c r="BU4714" s="66"/>
    </row>
    <row r="4715" spans="22:73" s="6" customFormat="1" x14ac:dyDescent="0.3">
      <c r="V4715" s="21"/>
      <c r="W4715" s="22"/>
      <c r="X4715" s="22"/>
      <c r="Y4715" s="22"/>
      <c r="Z4715" s="22"/>
      <c r="AA4715" s="22"/>
      <c r="AB4715" s="10"/>
      <c r="AC4715" s="10"/>
      <c r="AD4715" s="10"/>
      <c r="AE4715" s="10"/>
      <c r="AF4715" s="10"/>
      <c r="AG4715" s="10"/>
      <c r="AH4715" s="10"/>
      <c r="AI4715" s="10"/>
      <c r="AJ4715" s="10"/>
      <c r="AK4715" s="10"/>
      <c r="AL4715" s="10"/>
      <c r="AM4715" s="10"/>
      <c r="AN4715" s="10"/>
      <c r="AO4715" s="10"/>
      <c r="AP4715" s="10"/>
      <c r="AQ4715" s="10"/>
      <c r="AR4715" s="10"/>
      <c r="AS4715" s="10"/>
      <c r="AT4715" s="10"/>
      <c r="AU4715" s="10"/>
      <c r="AV4715" s="10"/>
      <c r="AW4715" s="10"/>
      <c r="AX4715" s="10"/>
      <c r="AY4715" s="10"/>
      <c r="AZ4715" s="10"/>
      <c r="BC4715" s="10"/>
      <c r="BD4715" s="10"/>
      <c r="BE4715" s="10"/>
      <c r="BF4715" s="10"/>
      <c r="BG4715" s="10"/>
      <c r="BH4715" s="10"/>
      <c r="BI4715" s="10"/>
      <c r="BL4715" s="10"/>
      <c r="BM4715" s="10"/>
      <c r="BN4715" s="10"/>
      <c r="BO4715" s="10"/>
      <c r="BP4715" s="10"/>
      <c r="BQ4715" s="10"/>
      <c r="BR4715" s="10"/>
      <c r="BU4715" s="66"/>
    </row>
    <row r="4716" spans="22:73" s="6" customFormat="1" x14ac:dyDescent="0.3">
      <c r="V4716" s="21"/>
      <c r="W4716" s="22"/>
      <c r="X4716" s="22"/>
      <c r="Y4716" s="22"/>
      <c r="Z4716" s="22"/>
      <c r="AA4716" s="22"/>
      <c r="AB4716" s="10"/>
      <c r="AC4716" s="10"/>
      <c r="AD4716" s="10"/>
      <c r="AE4716" s="10"/>
      <c r="AF4716" s="10"/>
      <c r="AG4716" s="10"/>
      <c r="AH4716" s="10"/>
      <c r="AI4716" s="10"/>
      <c r="AJ4716" s="10"/>
      <c r="AK4716" s="10"/>
      <c r="AL4716" s="10"/>
      <c r="AM4716" s="10"/>
      <c r="AN4716" s="10"/>
      <c r="AO4716" s="10"/>
      <c r="AP4716" s="10"/>
      <c r="AQ4716" s="10"/>
      <c r="AR4716" s="10"/>
      <c r="AS4716" s="10"/>
      <c r="AT4716" s="10"/>
      <c r="AU4716" s="10"/>
      <c r="AV4716" s="10"/>
      <c r="AW4716" s="10"/>
      <c r="AX4716" s="10"/>
      <c r="AY4716" s="10"/>
      <c r="AZ4716" s="10"/>
      <c r="BC4716" s="10"/>
      <c r="BD4716" s="10"/>
      <c r="BE4716" s="10"/>
      <c r="BF4716" s="10"/>
      <c r="BG4716" s="10"/>
      <c r="BH4716" s="10"/>
      <c r="BI4716" s="10"/>
      <c r="BL4716" s="10"/>
      <c r="BM4716" s="10"/>
      <c r="BN4716" s="10"/>
      <c r="BO4716" s="10"/>
      <c r="BP4716" s="10"/>
      <c r="BQ4716" s="10"/>
      <c r="BR4716" s="10"/>
      <c r="BU4716" s="66"/>
    </row>
    <row r="4717" spans="22:73" s="6" customFormat="1" x14ac:dyDescent="0.3">
      <c r="V4717" s="21"/>
      <c r="W4717" s="22"/>
      <c r="X4717" s="22"/>
      <c r="Y4717" s="22"/>
      <c r="Z4717" s="22"/>
      <c r="AA4717" s="22"/>
      <c r="AB4717" s="10"/>
      <c r="AC4717" s="10"/>
      <c r="AD4717" s="10"/>
      <c r="AE4717" s="10"/>
      <c r="AF4717" s="10"/>
      <c r="AG4717" s="10"/>
      <c r="AH4717" s="10"/>
      <c r="AI4717" s="10"/>
      <c r="AJ4717" s="10"/>
      <c r="AK4717" s="10"/>
      <c r="AL4717" s="10"/>
      <c r="AM4717" s="10"/>
      <c r="AN4717" s="10"/>
      <c r="AO4717" s="10"/>
      <c r="AP4717" s="10"/>
      <c r="AQ4717" s="10"/>
      <c r="AR4717" s="10"/>
      <c r="AS4717" s="10"/>
      <c r="AT4717" s="10"/>
      <c r="AU4717" s="10"/>
      <c r="AV4717" s="10"/>
      <c r="AW4717" s="10"/>
      <c r="AX4717" s="10"/>
      <c r="AY4717" s="10"/>
      <c r="AZ4717" s="10"/>
      <c r="BC4717" s="10"/>
      <c r="BD4717" s="10"/>
      <c r="BE4717" s="10"/>
      <c r="BF4717" s="10"/>
      <c r="BG4717" s="10"/>
      <c r="BH4717" s="10"/>
      <c r="BI4717" s="10"/>
      <c r="BL4717" s="10"/>
      <c r="BM4717" s="10"/>
      <c r="BN4717" s="10"/>
      <c r="BO4717" s="10"/>
      <c r="BP4717" s="10"/>
      <c r="BQ4717" s="10"/>
      <c r="BR4717" s="10"/>
      <c r="BU4717" s="66"/>
    </row>
    <row r="4718" spans="22:73" s="6" customFormat="1" x14ac:dyDescent="0.3">
      <c r="V4718" s="21"/>
      <c r="W4718" s="22"/>
      <c r="X4718" s="22"/>
      <c r="Y4718" s="22"/>
      <c r="Z4718" s="22"/>
      <c r="AA4718" s="22"/>
      <c r="AB4718" s="10"/>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AY4718" s="10"/>
      <c r="AZ4718" s="10"/>
      <c r="BC4718" s="10"/>
      <c r="BD4718" s="10"/>
      <c r="BE4718" s="10"/>
      <c r="BF4718" s="10"/>
      <c r="BG4718" s="10"/>
      <c r="BH4718" s="10"/>
      <c r="BI4718" s="10"/>
      <c r="BL4718" s="10"/>
      <c r="BM4718" s="10"/>
      <c r="BN4718" s="10"/>
      <c r="BO4718" s="10"/>
      <c r="BP4718" s="10"/>
      <c r="BQ4718" s="10"/>
      <c r="BR4718" s="10"/>
      <c r="BU4718" s="66"/>
    </row>
    <row r="4719" spans="22:73" s="6" customFormat="1" x14ac:dyDescent="0.3">
      <c r="V4719" s="21"/>
      <c r="W4719" s="22"/>
      <c r="X4719" s="22"/>
      <c r="Y4719" s="22"/>
      <c r="Z4719" s="22"/>
      <c r="AA4719" s="22"/>
      <c r="AB4719" s="10"/>
      <c r="AC4719" s="10"/>
      <c r="AD4719" s="10"/>
      <c r="AE4719" s="10"/>
      <c r="AF4719" s="10"/>
      <c r="AG4719" s="10"/>
      <c r="AH4719" s="10"/>
      <c r="AI4719" s="10"/>
      <c r="AJ4719" s="10"/>
      <c r="AK4719" s="10"/>
      <c r="AL4719" s="10"/>
      <c r="AM4719" s="10"/>
      <c r="AN4719" s="10"/>
      <c r="AO4719" s="10"/>
      <c r="AP4719" s="10"/>
      <c r="AQ4719" s="10"/>
      <c r="AR4719" s="10"/>
      <c r="AS4719" s="10"/>
      <c r="AT4719" s="10"/>
      <c r="AU4719" s="10"/>
      <c r="AV4719" s="10"/>
      <c r="AW4719" s="10"/>
      <c r="AX4719" s="10"/>
      <c r="AY4719" s="10"/>
      <c r="AZ4719" s="10"/>
      <c r="BC4719" s="10"/>
      <c r="BD4719" s="10"/>
      <c r="BE4719" s="10"/>
      <c r="BF4719" s="10"/>
      <c r="BG4719" s="10"/>
      <c r="BH4719" s="10"/>
      <c r="BI4719" s="10"/>
      <c r="BL4719" s="10"/>
      <c r="BM4719" s="10"/>
      <c r="BN4719" s="10"/>
      <c r="BO4719" s="10"/>
      <c r="BP4719" s="10"/>
      <c r="BQ4719" s="10"/>
      <c r="BR4719" s="10"/>
      <c r="BU4719" s="66"/>
    </row>
    <row r="4720" spans="22:73" s="6" customFormat="1" x14ac:dyDescent="0.3">
      <c r="V4720" s="21"/>
      <c r="W4720" s="22"/>
      <c r="X4720" s="22"/>
      <c r="Y4720" s="22"/>
      <c r="Z4720" s="22"/>
      <c r="AA4720" s="22"/>
      <c r="AB4720" s="10"/>
      <c r="AC4720" s="10"/>
      <c r="AD4720" s="10"/>
      <c r="AE4720" s="10"/>
      <c r="AF4720" s="10"/>
      <c r="AG4720" s="10"/>
      <c r="AH4720" s="10"/>
      <c r="AI4720" s="10"/>
      <c r="AJ4720" s="10"/>
      <c r="AK4720" s="10"/>
      <c r="AL4720" s="10"/>
      <c r="AM4720" s="10"/>
      <c r="AN4720" s="10"/>
      <c r="AO4720" s="10"/>
      <c r="AP4720" s="10"/>
      <c r="AQ4720" s="10"/>
      <c r="AR4720" s="10"/>
      <c r="AS4720" s="10"/>
      <c r="AT4720" s="10"/>
      <c r="AU4720" s="10"/>
      <c r="AV4720" s="10"/>
      <c r="AW4720" s="10"/>
      <c r="AX4720" s="10"/>
      <c r="AY4720" s="10"/>
      <c r="AZ4720" s="10"/>
      <c r="BC4720" s="10"/>
      <c r="BD4720" s="10"/>
      <c r="BE4720" s="10"/>
      <c r="BF4720" s="10"/>
      <c r="BG4720" s="10"/>
      <c r="BH4720" s="10"/>
      <c r="BI4720" s="10"/>
      <c r="BL4720" s="10"/>
      <c r="BM4720" s="10"/>
      <c r="BN4720" s="10"/>
      <c r="BO4720" s="10"/>
      <c r="BP4720" s="10"/>
      <c r="BQ4720" s="10"/>
      <c r="BR4720" s="10"/>
      <c r="BU4720" s="66"/>
    </row>
    <row r="4721" spans="22:73" s="6" customFormat="1" x14ac:dyDescent="0.3">
      <c r="V4721" s="21"/>
      <c r="W4721" s="22"/>
      <c r="X4721" s="22"/>
      <c r="Y4721" s="22"/>
      <c r="Z4721" s="22"/>
      <c r="AA4721" s="22"/>
      <c r="AB4721" s="10"/>
      <c r="AC4721" s="10"/>
      <c r="AD4721" s="10"/>
      <c r="AE4721" s="10"/>
      <c r="AF4721" s="10"/>
      <c r="AG4721" s="10"/>
      <c r="AH4721" s="10"/>
      <c r="AI4721" s="10"/>
      <c r="AJ4721" s="10"/>
      <c r="AK4721" s="10"/>
      <c r="AL4721" s="10"/>
      <c r="AM4721" s="10"/>
      <c r="AN4721" s="10"/>
      <c r="AO4721" s="10"/>
      <c r="AP4721" s="10"/>
      <c r="AQ4721" s="10"/>
      <c r="AR4721" s="10"/>
      <c r="AS4721" s="10"/>
      <c r="AT4721" s="10"/>
      <c r="AU4721" s="10"/>
      <c r="AV4721" s="10"/>
      <c r="AW4721" s="10"/>
      <c r="AX4721" s="10"/>
      <c r="AY4721" s="10"/>
      <c r="AZ4721" s="10"/>
      <c r="BC4721" s="10"/>
      <c r="BD4721" s="10"/>
      <c r="BE4721" s="10"/>
      <c r="BF4721" s="10"/>
      <c r="BG4721" s="10"/>
      <c r="BH4721" s="10"/>
      <c r="BI4721" s="10"/>
      <c r="BL4721" s="10"/>
      <c r="BM4721" s="10"/>
      <c r="BN4721" s="10"/>
      <c r="BO4721" s="10"/>
      <c r="BP4721" s="10"/>
      <c r="BQ4721" s="10"/>
      <c r="BR4721" s="10"/>
      <c r="BU4721" s="66"/>
    </row>
    <row r="4722" spans="22:73" s="6" customFormat="1" x14ac:dyDescent="0.3">
      <c r="V4722" s="21"/>
      <c r="W4722" s="22"/>
      <c r="X4722" s="22"/>
      <c r="Y4722" s="22"/>
      <c r="Z4722" s="22"/>
      <c r="AA4722" s="22"/>
      <c r="AB4722" s="10"/>
      <c r="AC4722" s="10"/>
      <c r="AD4722" s="10"/>
      <c r="AE4722" s="10"/>
      <c r="AF4722" s="10"/>
      <c r="AG4722" s="10"/>
      <c r="AH4722" s="10"/>
      <c r="AI4722" s="10"/>
      <c r="AJ4722" s="10"/>
      <c r="AK4722" s="10"/>
      <c r="AL4722" s="10"/>
      <c r="AM4722" s="10"/>
      <c r="AN4722" s="10"/>
      <c r="AO4722" s="10"/>
      <c r="AP4722" s="10"/>
      <c r="AQ4722" s="10"/>
      <c r="AR4722" s="10"/>
      <c r="AS4722" s="10"/>
      <c r="AT4722" s="10"/>
      <c r="AU4722" s="10"/>
      <c r="AV4722" s="10"/>
      <c r="AW4722" s="10"/>
      <c r="AX4722" s="10"/>
      <c r="AY4722" s="10"/>
      <c r="AZ4722" s="10"/>
      <c r="BC4722" s="10"/>
      <c r="BD4722" s="10"/>
      <c r="BE4722" s="10"/>
      <c r="BF4722" s="10"/>
      <c r="BG4722" s="10"/>
      <c r="BH4722" s="10"/>
      <c r="BI4722" s="10"/>
      <c r="BL4722" s="10"/>
      <c r="BM4722" s="10"/>
      <c r="BN4722" s="10"/>
      <c r="BO4722" s="10"/>
      <c r="BP4722" s="10"/>
      <c r="BQ4722" s="10"/>
      <c r="BR4722" s="10"/>
      <c r="BU4722" s="66"/>
    </row>
    <row r="4723" spans="22:73" s="6" customFormat="1" x14ac:dyDescent="0.3">
      <c r="V4723" s="21"/>
      <c r="W4723" s="22"/>
      <c r="X4723" s="22"/>
      <c r="Y4723" s="22"/>
      <c r="Z4723" s="22"/>
      <c r="AA4723" s="22"/>
      <c r="AB4723" s="10"/>
      <c r="AC4723" s="10"/>
      <c r="AD4723" s="10"/>
      <c r="AE4723" s="10"/>
      <c r="AF4723" s="10"/>
      <c r="AG4723" s="10"/>
      <c r="AH4723" s="10"/>
      <c r="AI4723" s="10"/>
      <c r="AJ4723" s="10"/>
      <c r="AK4723" s="10"/>
      <c r="AL4723" s="10"/>
      <c r="AM4723" s="10"/>
      <c r="AN4723" s="10"/>
      <c r="AO4723" s="10"/>
      <c r="AP4723" s="10"/>
      <c r="AQ4723" s="10"/>
      <c r="AR4723" s="10"/>
      <c r="AS4723" s="10"/>
      <c r="AT4723" s="10"/>
      <c r="AU4723" s="10"/>
      <c r="AV4723" s="10"/>
      <c r="AW4723" s="10"/>
      <c r="AX4723" s="10"/>
      <c r="AY4723" s="10"/>
      <c r="AZ4723" s="10"/>
      <c r="BC4723" s="10"/>
      <c r="BD4723" s="10"/>
      <c r="BE4723" s="10"/>
      <c r="BF4723" s="10"/>
      <c r="BG4723" s="10"/>
      <c r="BH4723" s="10"/>
      <c r="BI4723" s="10"/>
      <c r="BL4723" s="10"/>
      <c r="BM4723" s="10"/>
      <c r="BN4723" s="10"/>
      <c r="BO4723" s="10"/>
      <c r="BP4723" s="10"/>
      <c r="BQ4723" s="10"/>
      <c r="BR4723" s="10"/>
      <c r="BU4723" s="66"/>
    </row>
    <row r="4724" spans="22:73" s="6" customFormat="1" x14ac:dyDescent="0.3">
      <c r="V4724" s="21"/>
      <c r="W4724" s="22"/>
      <c r="X4724" s="22"/>
      <c r="Y4724" s="22"/>
      <c r="Z4724" s="22"/>
      <c r="AA4724" s="22"/>
      <c r="AB4724" s="10"/>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AY4724" s="10"/>
      <c r="AZ4724" s="10"/>
      <c r="BC4724" s="10"/>
      <c r="BD4724" s="10"/>
      <c r="BE4724" s="10"/>
      <c r="BF4724" s="10"/>
      <c r="BG4724" s="10"/>
      <c r="BH4724" s="10"/>
      <c r="BI4724" s="10"/>
      <c r="BL4724" s="10"/>
      <c r="BM4724" s="10"/>
      <c r="BN4724" s="10"/>
      <c r="BO4724" s="10"/>
      <c r="BP4724" s="10"/>
      <c r="BQ4724" s="10"/>
      <c r="BR4724" s="10"/>
      <c r="BU4724" s="66"/>
    </row>
    <row r="4725" spans="22:73" s="6" customFormat="1" x14ac:dyDescent="0.3">
      <c r="V4725" s="21"/>
      <c r="W4725" s="22"/>
      <c r="X4725" s="22"/>
      <c r="Y4725" s="22"/>
      <c r="Z4725" s="22"/>
      <c r="AA4725" s="22"/>
      <c r="AB4725" s="10"/>
      <c r="AC4725" s="10"/>
      <c r="AD4725" s="10"/>
      <c r="AE4725" s="10"/>
      <c r="AF4725" s="10"/>
      <c r="AG4725" s="10"/>
      <c r="AH4725" s="10"/>
      <c r="AI4725" s="10"/>
      <c r="AJ4725" s="10"/>
      <c r="AK4725" s="10"/>
      <c r="AL4725" s="10"/>
      <c r="AM4725" s="10"/>
      <c r="AN4725" s="10"/>
      <c r="AO4725" s="10"/>
      <c r="AP4725" s="10"/>
      <c r="AQ4725" s="10"/>
      <c r="AR4725" s="10"/>
      <c r="AS4725" s="10"/>
      <c r="AT4725" s="10"/>
      <c r="AU4725" s="10"/>
      <c r="AV4725" s="10"/>
      <c r="AW4725" s="10"/>
      <c r="AX4725" s="10"/>
      <c r="AY4725" s="10"/>
      <c r="AZ4725" s="10"/>
      <c r="BC4725" s="10"/>
      <c r="BD4725" s="10"/>
      <c r="BE4725" s="10"/>
      <c r="BF4725" s="10"/>
      <c r="BG4725" s="10"/>
      <c r="BH4725" s="10"/>
      <c r="BI4725" s="10"/>
      <c r="BL4725" s="10"/>
      <c r="BM4725" s="10"/>
      <c r="BN4725" s="10"/>
      <c r="BO4725" s="10"/>
      <c r="BP4725" s="10"/>
      <c r="BQ4725" s="10"/>
      <c r="BR4725" s="10"/>
      <c r="BU4725" s="66"/>
    </row>
    <row r="4726" spans="22:73" s="6" customFormat="1" x14ac:dyDescent="0.3">
      <c r="V4726" s="21"/>
      <c r="W4726" s="22"/>
      <c r="X4726" s="22"/>
      <c r="Y4726" s="22"/>
      <c r="Z4726" s="22"/>
      <c r="AA4726" s="22"/>
      <c r="AB4726" s="10"/>
      <c r="AC4726" s="10"/>
      <c r="AD4726" s="10"/>
      <c r="AE4726" s="10"/>
      <c r="AF4726" s="10"/>
      <c r="AG4726" s="10"/>
      <c r="AH4726" s="10"/>
      <c r="AI4726" s="10"/>
      <c r="AJ4726" s="10"/>
      <c r="AK4726" s="10"/>
      <c r="AL4726" s="10"/>
      <c r="AM4726" s="10"/>
      <c r="AN4726" s="10"/>
      <c r="AO4726" s="10"/>
      <c r="AP4726" s="10"/>
      <c r="AQ4726" s="10"/>
      <c r="AR4726" s="10"/>
      <c r="AS4726" s="10"/>
      <c r="AT4726" s="10"/>
      <c r="AU4726" s="10"/>
      <c r="AV4726" s="10"/>
      <c r="AW4726" s="10"/>
      <c r="AX4726" s="10"/>
      <c r="AY4726" s="10"/>
      <c r="AZ4726" s="10"/>
      <c r="BC4726" s="10"/>
      <c r="BD4726" s="10"/>
      <c r="BE4726" s="10"/>
      <c r="BF4726" s="10"/>
      <c r="BG4726" s="10"/>
      <c r="BH4726" s="10"/>
      <c r="BI4726" s="10"/>
      <c r="BL4726" s="10"/>
      <c r="BM4726" s="10"/>
      <c r="BN4726" s="10"/>
      <c r="BO4726" s="10"/>
      <c r="BP4726" s="10"/>
      <c r="BQ4726" s="10"/>
      <c r="BR4726" s="10"/>
      <c r="BU4726" s="66"/>
    </row>
    <row r="4727" spans="22:73" s="6" customFormat="1" x14ac:dyDescent="0.3">
      <c r="V4727" s="21"/>
      <c r="W4727" s="22"/>
      <c r="X4727" s="22"/>
      <c r="Y4727" s="22"/>
      <c r="Z4727" s="22"/>
      <c r="AA4727" s="22"/>
      <c r="AB4727" s="10"/>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c r="AY4727" s="10"/>
      <c r="AZ4727" s="10"/>
      <c r="BC4727" s="10"/>
      <c r="BD4727" s="10"/>
      <c r="BE4727" s="10"/>
      <c r="BF4727" s="10"/>
      <c r="BG4727" s="10"/>
      <c r="BH4727" s="10"/>
      <c r="BI4727" s="10"/>
      <c r="BL4727" s="10"/>
      <c r="BM4727" s="10"/>
      <c r="BN4727" s="10"/>
      <c r="BO4727" s="10"/>
      <c r="BP4727" s="10"/>
      <c r="BQ4727" s="10"/>
      <c r="BR4727" s="10"/>
      <c r="BU4727" s="66"/>
    </row>
    <row r="4728" spans="22:73" s="6" customFormat="1" x14ac:dyDescent="0.3">
      <c r="V4728" s="21"/>
      <c r="W4728" s="22"/>
      <c r="X4728" s="22"/>
      <c r="Y4728" s="22"/>
      <c r="Z4728" s="22"/>
      <c r="AA4728" s="22"/>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10"/>
      <c r="AY4728" s="10"/>
      <c r="AZ4728" s="10"/>
      <c r="BC4728" s="10"/>
      <c r="BD4728" s="10"/>
      <c r="BE4728" s="10"/>
      <c r="BF4728" s="10"/>
      <c r="BG4728" s="10"/>
      <c r="BH4728" s="10"/>
      <c r="BI4728" s="10"/>
      <c r="BL4728" s="10"/>
      <c r="BM4728" s="10"/>
      <c r="BN4728" s="10"/>
      <c r="BO4728" s="10"/>
      <c r="BP4728" s="10"/>
      <c r="BQ4728" s="10"/>
      <c r="BR4728" s="10"/>
      <c r="BU4728" s="66"/>
    </row>
    <row r="4729" spans="22:73" s="6" customFormat="1" x14ac:dyDescent="0.3">
      <c r="V4729" s="21"/>
      <c r="W4729" s="22"/>
      <c r="X4729" s="22"/>
      <c r="Y4729" s="22"/>
      <c r="Z4729" s="22"/>
      <c r="AA4729" s="22"/>
      <c r="AB4729" s="10"/>
      <c r="AC4729" s="10"/>
      <c r="AD4729" s="10"/>
      <c r="AE4729" s="10"/>
      <c r="AF4729" s="10"/>
      <c r="AG4729" s="10"/>
      <c r="AH4729" s="10"/>
      <c r="AI4729" s="10"/>
      <c r="AJ4729" s="10"/>
      <c r="AK4729" s="10"/>
      <c r="AL4729" s="10"/>
      <c r="AM4729" s="10"/>
      <c r="AN4729" s="10"/>
      <c r="AO4729" s="10"/>
      <c r="AP4729" s="10"/>
      <c r="AQ4729" s="10"/>
      <c r="AR4729" s="10"/>
      <c r="AS4729" s="10"/>
      <c r="AT4729" s="10"/>
      <c r="AU4729" s="10"/>
      <c r="AV4729" s="10"/>
      <c r="AW4729" s="10"/>
      <c r="AX4729" s="10"/>
      <c r="AY4729" s="10"/>
      <c r="AZ4729" s="10"/>
      <c r="BC4729" s="10"/>
      <c r="BD4729" s="10"/>
      <c r="BE4729" s="10"/>
      <c r="BF4729" s="10"/>
      <c r="BG4729" s="10"/>
      <c r="BH4729" s="10"/>
      <c r="BI4729" s="10"/>
      <c r="BL4729" s="10"/>
      <c r="BM4729" s="10"/>
      <c r="BN4729" s="10"/>
      <c r="BO4729" s="10"/>
      <c r="BP4729" s="10"/>
      <c r="BQ4729" s="10"/>
      <c r="BR4729" s="10"/>
      <c r="BU4729" s="66"/>
    </row>
    <row r="4730" spans="22:73" s="6" customFormat="1" x14ac:dyDescent="0.3">
      <c r="V4730" s="21"/>
      <c r="W4730" s="22"/>
      <c r="X4730" s="22"/>
      <c r="Y4730" s="22"/>
      <c r="Z4730" s="22"/>
      <c r="AA4730" s="22"/>
      <c r="AB4730" s="10"/>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c r="AY4730" s="10"/>
      <c r="AZ4730" s="10"/>
      <c r="BC4730" s="10"/>
      <c r="BD4730" s="10"/>
      <c r="BE4730" s="10"/>
      <c r="BF4730" s="10"/>
      <c r="BG4730" s="10"/>
      <c r="BH4730" s="10"/>
      <c r="BI4730" s="10"/>
      <c r="BL4730" s="10"/>
      <c r="BM4730" s="10"/>
      <c r="BN4730" s="10"/>
      <c r="BO4730" s="10"/>
      <c r="BP4730" s="10"/>
      <c r="BQ4730" s="10"/>
      <c r="BR4730" s="10"/>
      <c r="BU4730" s="66"/>
    </row>
    <row r="4731" spans="22:73" s="6" customFormat="1" x14ac:dyDescent="0.3">
      <c r="V4731" s="21"/>
      <c r="W4731" s="22"/>
      <c r="X4731" s="22"/>
      <c r="Y4731" s="22"/>
      <c r="Z4731" s="22"/>
      <c r="AA4731" s="22"/>
      <c r="AB4731" s="10"/>
      <c r="AC4731" s="10"/>
      <c r="AD4731" s="10"/>
      <c r="AE4731" s="10"/>
      <c r="AF4731" s="10"/>
      <c r="AG4731" s="10"/>
      <c r="AH4731" s="10"/>
      <c r="AI4731" s="10"/>
      <c r="AJ4731" s="10"/>
      <c r="AK4731" s="10"/>
      <c r="AL4731" s="10"/>
      <c r="AM4731" s="10"/>
      <c r="AN4731" s="10"/>
      <c r="AO4731" s="10"/>
      <c r="AP4731" s="10"/>
      <c r="AQ4731" s="10"/>
      <c r="AR4731" s="10"/>
      <c r="AS4731" s="10"/>
      <c r="AT4731" s="10"/>
      <c r="AU4731" s="10"/>
      <c r="AV4731" s="10"/>
      <c r="AW4731" s="10"/>
      <c r="AX4731" s="10"/>
      <c r="AY4731" s="10"/>
      <c r="AZ4731" s="10"/>
      <c r="BC4731" s="10"/>
      <c r="BD4731" s="10"/>
      <c r="BE4731" s="10"/>
      <c r="BF4731" s="10"/>
      <c r="BG4731" s="10"/>
      <c r="BH4731" s="10"/>
      <c r="BI4731" s="10"/>
      <c r="BL4731" s="10"/>
      <c r="BM4731" s="10"/>
      <c r="BN4731" s="10"/>
      <c r="BO4731" s="10"/>
      <c r="BP4731" s="10"/>
      <c r="BQ4731" s="10"/>
      <c r="BR4731" s="10"/>
      <c r="BU4731" s="66"/>
    </row>
    <row r="4732" spans="22:73" s="6" customFormat="1" x14ac:dyDescent="0.3">
      <c r="V4732" s="21"/>
      <c r="W4732" s="22"/>
      <c r="X4732" s="22"/>
      <c r="Y4732" s="22"/>
      <c r="Z4732" s="22"/>
      <c r="AA4732" s="22"/>
      <c r="AB4732" s="10"/>
      <c r="AC4732" s="10"/>
      <c r="AD4732" s="10"/>
      <c r="AE4732" s="10"/>
      <c r="AF4732" s="10"/>
      <c r="AG4732" s="10"/>
      <c r="AH4732" s="10"/>
      <c r="AI4732" s="10"/>
      <c r="AJ4732" s="10"/>
      <c r="AK4732" s="10"/>
      <c r="AL4732" s="10"/>
      <c r="AM4732" s="10"/>
      <c r="AN4732" s="10"/>
      <c r="AO4732" s="10"/>
      <c r="AP4732" s="10"/>
      <c r="AQ4732" s="10"/>
      <c r="AR4732" s="10"/>
      <c r="AS4732" s="10"/>
      <c r="AT4732" s="10"/>
      <c r="AU4732" s="10"/>
      <c r="AV4732" s="10"/>
      <c r="AW4732" s="10"/>
      <c r="AX4732" s="10"/>
      <c r="AY4732" s="10"/>
      <c r="AZ4732" s="10"/>
      <c r="BC4732" s="10"/>
      <c r="BD4732" s="10"/>
      <c r="BE4732" s="10"/>
      <c r="BF4732" s="10"/>
      <c r="BG4732" s="10"/>
      <c r="BH4732" s="10"/>
      <c r="BI4732" s="10"/>
      <c r="BL4732" s="10"/>
      <c r="BM4732" s="10"/>
      <c r="BN4732" s="10"/>
      <c r="BO4732" s="10"/>
      <c r="BP4732" s="10"/>
      <c r="BQ4732" s="10"/>
      <c r="BR4732" s="10"/>
      <c r="BU4732" s="66"/>
    </row>
    <row r="4733" spans="22:73" s="6" customFormat="1" x14ac:dyDescent="0.3">
      <c r="V4733" s="21"/>
      <c r="W4733" s="22"/>
      <c r="X4733" s="22"/>
      <c r="Y4733" s="22"/>
      <c r="Z4733" s="22"/>
      <c r="AA4733" s="22"/>
      <c r="AB4733" s="10"/>
      <c r="AC4733" s="10"/>
      <c r="AD4733" s="10"/>
      <c r="AE4733" s="10"/>
      <c r="AF4733" s="10"/>
      <c r="AG4733" s="10"/>
      <c r="AH4733" s="10"/>
      <c r="AI4733" s="10"/>
      <c r="AJ4733" s="10"/>
      <c r="AK4733" s="10"/>
      <c r="AL4733" s="10"/>
      <c r="AM4733" s="10"/>
      <c r="AN4733" s="10"/>
      <c r="AO4733" s="10"/>
      <c r="AP4733" s="10"/>
      <c r="AQ4733" s="10"/>
      <c r="AR4733" s="10"/>
      <c r="AS4733" s="10"/>
      <c r="AT4733" s="10"/>
      <c r="AU4733" s="10"/>
      <c r="AV4733" s="10"/>
      <c r="AW4733" s="10"/>
      <c r="AX4733" s="10"/>
      <c r="AY4733" s="10"/>
      <c r="AZ4733" s="10"/>
      <c r="BC4733" s="10"/>
      <c r="BD4733" s="10"/>
      <c r="BE4733" s="10"/>
      <c r="BF4733" s="10"/>
      <c r="BG4733" s="10"/>
      <c r="BH4733" s="10"/>
      <c r="BI4733" s="10"/>
      <c r="BL4733" s="10"/>
      <c r="BM4733" s="10"/>
      <c r="BN4733" s="10"/>
      <c r="BO4733" s="10"/>
      <c r="BP4733" s="10"/>
      <c r="BQ4733" s="10"/>
      <c r="BR4733" s="10"/>
      <c r="BU4733" s="66"/>
    </row>
    <row r="4734" spans="22:73" s="6" customFormat="1" x14ac:dyDescent="0.3">
      <c r="V4734" s="21"/>
      <c r="W4734" s="22"/>
      <c r="X4734" s="22"/>
      <c r="Y4734" s="22"/>
      <c r="Z4734" s="22"/>
      <c r="AA4734" s="22"/>
      <c r="AB4734" s="10"/>
      <c r="AC4734" s="10"/>
      <c r="AD4734" s="10"/>
      <c r="AE4734" s="10"/>
      <c r="AF4734" s="10"/>
      <c r="AG4734" s="10"/>
      <c r="AH4734" s="10"/>
      <c r="AI4734" s="10"/>
      <c r="AJ4734" s="10"/>
      <c r="AK4734" s="10"/>
      <c r="AL4734" s="10"/>
      <c r="AM4734" s="10"/>
      <c r="AN4734" s="10"/>
      <c r="AO4734" s="10"/>
      <c r="AP4734" s="10"/>
      <c r="AQ4734" s="10"/>
      <c r="AR4734" s="10"/>
      <c r="AS4734" s="10"/>
      <c r="AT4734" s="10"/>
      <c r="AU4734" s="10"/>
      <c r="AV4734" s="10"/>
      <c r="AW4734" s="10"/>
      <c r="AX4734" s="10"/>
      <c r="AY4734" s="10"/>
      <c r="AZ4734" s="10"/>
      <c r="BC4734" s="10"/>
      <c r="BD4734" s="10"/>
      <c r="BE4734" s="10"/>
      <c r="BF4734" s="10"/>
      <c r="BG4734" s="10"/>
      <c r="BH4734" s="10"/>
      <c r="BI4734" s="10"/>
      <c r="BL4734" s="10"/>
      <c r="BM4734" s="10"/>
      <c r="BN4734" s="10"/>
      <c r="BO4734" s="10"/>
      <c r="BP4734" s="10"/>
      <c r="BQ4734" s="10"/>
      <c r="BR4734" s="10"/>
      <c r="BU4734" s="66"/>
    </row>
    <row r="4735" spans="22:73" s="6" customFormat="1" x14ac:dyDescent="0.3">
      <c r="V4735" s="21"/>
      <c r="W4735" s="22"/>
      <c r="X4735" s="22"/>
      <c r="Y4735" s="22"/>
      <c r="Z4735" s="22"/>
      <c r="AA4735" s="22"/>
      <c r="AB4735" s="10"/>
      <c r="AC4735" s="10"/>
      <c r="AD4735" s="10"/>
      <c r="AE4735" s="10"/>
      <c r="AF4735" s="10"/>
      <c r="AG4735" s="10"/>
      <c r="AH4735" s="10"/>
      <c r="AI4735" s="10"/>
      <c r="AJ4735" s="10"/>
      <c r="AK4735" s="10"/>
      <c r="AL4735" s="10"/>
      <c r="AM4735" s="10"/>
      <c r="AN4735" s="10"/>
      <c r="AO4735" s="10"/>
      <c r="AP4735" s="10"/>
      <c r="AQ4735" s="10"/>
      <c r="AR4735" s="10"/>
      <c r="AS4735" s="10"/>
      <c r="AT4735" s="10"/>
      <c r="AU4735" s="10"/>
      <c r="AV4735" s="10"/>
      <c r="AW4735" s="10"/>
      <c r="AX4735" s="10"/>
      <c r="AY4735" s="10"/>
      <c r="AZ4735" s="10"/>
      <c r="BC4735" s="10"/>
      <c r="BD4735" s="10"/>
      <c r="BE4735" s="10"/>
      <c r="BF4735" s="10"/>
      <c r="BG4735" s="10"/>
      <c r="BH4735" s="10"/>
      <c r="BI4735" s="10"/>
      <c r="BL4735" s="10"/>
      <c r="BM4735" s="10"/>
      <c r="BN4735" s="10"/>
      <c r="BO4735" s="10"/>
      <c r="BP4735" s="10"/>
      <c r="BQ4735" s="10"/>
      <c r="BR4735" s="10"/>
      <c r="BU4735" s="66"/>
    </row>
    <row r="4736" spans="22:73" s="6" customFormat="1" x14ac:dyDescent="0.3">
      <c r="V4736" s="21"/>
      <c r="W4736" s="22"/>
      <c r="X4736" s="22"/>
      <c r="Y4736" s="22"/>
      <c r="Z4736" s="22"/>
      <c r="AA4736" s="22"/>
      <c r="AB4736" s="10"/>
      <c r="AC4736" s="10"/>
      <c r="AD4736" s="10"/>
      <c r="AE4736" s="10"/>
      <c r="AF4736" s="10"/>
      <c r="AG4736" s="10"/>
      <c r="AH4736" s="10"/>
      <c r="AI4736" s="10"/>
      <c r="AJ4736" s="10"/>
      <c r="AK4736" s="10"/>
      <c r="AL4736" s="10"/>
      <c r="AM4736" s="10"/>
      <c r="AN4736" s="10"/>
      <c r="AO4736" s="10"/>
      <c r="AP4736" s="10"/>
      <c r="AQ4736" s="10"/>
      <c r="AR4736" s="10"/>
      <c r="AS4736" s="10"/>
      <c r="AT4736" s="10"/>
      <c r="AU4736" s="10"/>
      <c r="AV4736" s="10"/>
      <c r="AW4736" s="10"/>
      <c r="AX4736" s="10"/>
      <c r="AY4736" s="10"/>
      <c r="AZ4736" s="10"/>
      <c r="BC4736" s="10"/>
      <c r="BD4736" s="10"/>
      <c r="BE4736" s="10"/>
      <c r="BF4736" s="10"/>
      <c r="BG4736" s="10"/>
      <c r="BH4736" s="10"/>
      <c r="BI4736" s="10"/>
      <c r="BL4736" s="10"/>
      <c r="BM4736" s="10"/>
      <c r="BN4736" s="10"/>
      <c r="BO4736" s="10"/>
      <c r="BP4736" s="10"/>
      <c r="BQ4736" s="10"/>
      <c r="BR4736" s="10"/>
      <c r="BU4736" s="66"/>
    </row>
    <row r="4737" spans="22:73" s="6" customFormat="1" x14ac:dyDescent="0.3">
      <c r="V4737" s="21"/>
      <c r="W4737" s="22"/>
      <c r="X4737" s="22"/>
      <c r="Y4737" s="22"/>
      <c r="Z4737" s="22"/>
      <c r="AA4737" s="22"/>
      <c r="AB4737" s="10"/>
      <c r="AC4737" s="10"/>
      <c r="AD4737" s="10"/>
      <c r="AE4737" s="10"/>
      <c r="AF4737" s="10"/>
      <c r="AG4737" s="10"/>
      <c r="AH4737" s="10"/>
      <c r="AI4737" s="10"/>
      <c r="AJ4737" s="10"/>
      <c r="AK4737" s="10"/>
      <c r="AL4737" s="10"/>
      <c r="AM4737" s="10"/>
      <c r="AN4737" s="10"/>
      <c r="AO4737" s="10"/>
      <c r="AP4737" s="10"/>
      <c r="AQ4737" s="10"/>
      <c r="AR4737" s="10"/>
      <c r="AS4737" s="10"/>
      <c r="AT4737" s="10"/>
      <c r="AU4737" s="10"/>
      <c r="AV4737" s="10"/>
      <c r="AW4737" s="10"/>
      <c r="AX4737" s="10"/>
      <c r="AY4737" s="10"/>
      <c r="AZ4737" s="10"/>
      <c r="BC4737" s="10"/>
      <c r="BD4737" s="10"/>
      <c r="BE4737" s="10"/>
      <c r="BF4737" s="10"/>
      <c r="BG4737" s="10"/>
      <c r="BH4737" s="10"/>
      <c r="BI4737" s="10"/>
      <c r="BL4737" s="10"/>
      <c r="BM4737" s="10"/>
      <c r="BN4737" s="10"/>
      <c r="BO4737" s="10"/>
      <c r="BP4737" s="10"/>
      <c r="BQ4737" s="10"/>
      <c r="BR4737" s="10"/>
      <c r="BU4737" s="66"/>
    </row>
    <row r="4738" spans="22:73" s="6" customFormat="1" x14ac:dyDescent="0.3">
      <c r="V4738" s="21"/>
      <c r="W4738" s="22"/>
      <c r="X4738" s="22"/>
      <c r="Y4738" s="22"/>
      <c r="Z4738" s="22"/>
      <c r="AA4738" s="22"/>
      <c r="AB4738" s="10"/>
      <c r="AC4738" s="10"/>
      <c r="AD4738" s="10"/>
      <c r="AE4738" s="10"/>
      <c r="AF4738" s="10"/>
      <c r="AG4738" s="10"/>
      <c r="AH4738" s="10"/>
      <c r="AI4738" s="10"/>
      <c r="AJ4738" s="10"/>
      <c r="AK4738" s="10"/>
      <c r="AL4738" s="10"/>
      <c r="AM4738" s="10"/>
      <c r="AN4738" s="10"/>
      <c r="AO4738" s="10"/>
      <c r="AP4738" s="10"/>
      <c r="AQ4738" s="10"/>
      <c r="AR4738" s="10"/>
      <c r="AS4738" s="10"/>
      <c r="AT4738" s="10"/>
      <c r="AU4738" s="10"/>
      <c r="AV4738" s="10"/>
      <c r="AW4738" s="10"/>
      <c r="AX4738" s="10"/>
      <c r="AY4738" s="10"/>
      <c r="AZ4738" s="10"/>
      <c r="BC4738" s="10"/>
      <c r="BD4738" s="10"/>
      <c r="BE4738" s="10"/>
      <c r="BF4738" s="10"/>
      <c r="BG4738" s="10"/>
      <c r="BH4738" s="10"/>
      <c r="BI4738" s="10"/>
      <c r="BL4738" s="10"/>
      <c r="BM4738" s="10"/>
      <c r="BN4738" s="10"/>
      <c r="BO4738" s="10"/>
      <c r="BP4738" s="10"/>
      <c r="BQ4738" s="10"/>
      <c r="BR4738" s="10"/>
      <c r="BU4738" s="66"/>
    </row>
    <row r="4739" spans="22:73" s="6" customFormat="1" x14ac:dyDescent="0.3">
      <c r="V4739" s="21"/>
      <c r="W4739" s="22"/>
      <c r="X4739" s="22"/>
      <c r="Y4739" s="22"/>
      <c r="Z4739" s="22"/>
      <c r="AA4739" s="22"/>
      <c r="AB4739" s="10"/>
      <c r="AC4739" s="10"/>
      <c r="AD4739" s="10"/>
      <c r="AE4739" s="10"/>
      <c r="AF4739" s="10"/>
      <c r="AG4739" s="10"/>
      <c r="AH4739" s="10"/>
      <c r="AI4739" s="10"/>
      <c r="AJ4739" s="10"/>
      <c r="AK4739" s="10"/>
      <c r="AL4739" s="10"/>
      <c r="AM4739" s="10"/>
      <c r="AN4739" s="10"/>
      <c r="AO4739" s="10"/>
      <c r="AP4739" s="10"/>
      <c r="AQ4739" s="10"/>
      <c r="AR4739" s="10"/>
      <c r="AS4739" s="10"/>
      <c r="AT4739" s="10"/>
      <c r="AU4739" s="10"/>
      <c r="AV4739" s="10"/>
      <c r="AW4739" s="10"/>
      <c r="AX4739" s="10"/>
      <c r="AY4739" s="10"/>
      <c r="AZ4739" s="10"/>
      <c r="BC4739" s="10"/>
      <c r="BD4739" s="10"/>
      <c r="BE4739" s="10"/>
      <c r="BF4739" s="10"/>
      <c r="BG4739" s="10"/>
      <c r="BH4739" s="10"/>
      <c r="BI4739" s="10"/>
      <c r="BL4739" s="10"/>
      <c r="BM4739" s="10"/>
      <c r="BN4739" s="10"/>
      <c r="BO4739" s="10"/>
      <c r="BP4739" s="10"/>
      <c r="BQ4739" s="10"/>
      <c r="BR4739" s="10"/>
      <c r="BU4739" s="66"/>
    </row>
    <row r="4740" spans="22:73" s="6" customFormat="1" x14ac:dyDescent="0.3">
      <c r="V4740" s="21"/>
      <c r="W4740" s="22"/>
      <c r="X4740" s="22"/>
      <c r="Y4740" s="22"/>
      <c r="Z4740" s="22"/>
      <c r="AA4740" s="22"/>
      <c r="AB4740" s="10"/>
      <c r="AC4740" s="10"/>
      <c r="AD4740" s="10"/>
      <c r="AE4740" s="10"/>
      <c r="AF4740" s="10"/>
      <c r="AG4740" s="10"/>
      <c r="AH4740" s="10"/>
      <c r="AI4740" s="10"/>
      <c r="AJ4740" s="10"/>
      <c r="AK4740" s="10"/>
      <c r="AL4740" s="10"/>
      <c r="AM4740" s="10"/>
      <c r="AN4740" s="10"/>
      <c r="AO4740" s="10"/>
      <c r="AP4740" s="10"/>
      <c r="AQ4740" s="10"/>
      <c r="AR4740" s="10"/>
      <c r="AS4740" s="10"/>
      <c r="AT4740" s="10"/>
      <c r="AU4740" s="10"/>
      <c r="AV4740" s="10"/>
      <c r="AW4740" s="10"/>
      <c r="AX4740" s="10"/>
      <c r="AY4740" s="10"/>
      <c r="AZ4740" s="10"/>
      <c r="BC4740" s="10"/>
      <c r="BD4740" s="10"/>
      <c r="BE4740" s="10"/>
      <c r="BF4740" s="10"/>
      <c r="BG4740" s="10"/>
      <c r="BH4740" s="10"/>
      <c r="BI4740" s="10"/>
      <c r="BL4740" s="10"/>
      <c r="BM4740" s="10"/>
      <c r="BN4740" s="10"/>
      <c r="BO4740" s="10"/>
      <c r="BP4740" s="10"/>
      <c r="BQ4740" s="10"/>
      <c r="BR4740" s="10"/>
      <c r="BU4740" s="66"/>
    </row>
    <row r="4741" spans="22:73" s="6" customFormat="1" x14ac:dyDescent="0.3">
      <c r="V4741" s="21"/>
      <c r="W4741" s="22"/>
      <c r="X4741" s="22"/>
      <c r="Y4741" s="22"/>
      <c r="Z4741" s="22"/>
      <c r="AA4741" s="22"/>
      <c r="AB4741" s="10"/>
      <c r="AC4741" s="10"/>
      <c r="AD4741" s="10"/>
      <c r="AE4741" s="10"/>
      <c r="AF4741" s="10"/>
      <c r="AG4741" s="10"/>
      <c r="AH4741" s="10"/>
      <c r="AI4741" s="10"/>
      <c r="AJ4741" s="10"/>
      <c r="AK4741" s="10"/>
      <c r="AL4741" s="10"/>
      <c r="AM4741" s="10"/>
      <c r="AN4741" s="10"/>
      <c r="AO4741" s="10"/>
      <c r="AP4741" s="10"/>
      <c r="AQ4741" s="10"/>
      <c r="AR4741" s="10"/>
      <c r="AS4741" s="10"/>
      <c r="AT4741" s="10"/>
      <c r="AU4741" s="10"/>
      <c r="AV4741" s="10"/>
      <c r="AW4741" s="10"/>
      <c r="AX4741" s="10"/>
      <c r="AY4741" s="10"/>
      <c r="AZ4741" s="10"/>
      <c r="BC4741" s="10"/>
      <c r="BD4741" s="10"/>
      <c r="BE4741" s="10"/>
      <c r="BF4741" s="10"/>
      <c r="BG4741" s="10"/>
      <c r="BH4741" s="10"/>
      <c r="BI4741" s="10"/>
      <c r="BL4741" s="10"/>
      <c r="BM4741" s="10"/>
      <c r="BN4741" s="10"/>
      <c r="BO4741" s="10"/>
      <c r="BP4741" s="10"/>
      <c r="BQ4741" s="10"/>
      <c r="BR4741" s="10"/>
      <c r="BU4741" s="66"/>
    </row>
    <row r="4742" spans="22:73" s="6" customFormat="1" x14ac:dyDescent="0.3">
      <c r="V4742" s="21"/>
      <c r="W4742" s="22"/>
      <c r="X4742" s="22"/>
      <c r="Y4742" s="22"/>
      <c r="Z4742" s="22"/>
      <c r="AA4742" s="22"/>
      <c r="AB4742" s="10"/>
      <c r="AC4742" s="10"/>
      <c r="AD4742" s="10"/>
      <c r="AE4742" s="10"/>
      <c r="AF4742" s="10"/>
      <c r="AG4742" s="10"/>
      <c r="AH4742" s="10"/>
      <c r="AI4742" s="10"/>
      <c r="AJ4742" s="10"/>
      <c r="AK4742" s="10"/>
      <c r="AL4742" s="10"/>
      <c r="AM4742" s="10"/>
      <c r="AN4742" s="10"/>
      <c r="AO4742" s="10"/>
      <c r="AP4742" s="10"/>
      <c r="AQ4742" s="10"/>
      <c r="AR4742" s="10"/>
      <c r="AS4742" s="10"/>
      <c r="AT4742" s="10"/>
      <c r="AU4742" s="10"/>
      <c r="AV4742" s="10"/>
      <c r="AW4742" s="10"/>
      <c r="AX4742" s="10"/>
      <c r="AY4742" s="10"/>
      <c r="AZ4742" s="10"/>
      <c r="BC4742" s="10"/>
      <c r="BD4742" s="10"/>
      <c r="BE4742" s="10"/>
      <c r="BF4742" s="10"/>
      <c r="BG4742" s="10"/>
      <c r="BH4742" s="10"/>
      <c r="BI4742" s="10"/>
      <c r="BL4742" s="10"/>
      <c r="BM4742" s="10"/>
      <c r="BN4742" s="10"/>
      <c r="BO4742" s="10"/>
      <c r="BP4742" s="10"/>
      <c r="BQ4742" s="10"/>
      <c r="BR4742" s="10"/>
      <c r="BU4742" s="66"/>
    </row>
    <row r="4743" spans="22:73" s="6" customFormat="1" x14ac:dyDescent="0.3">
      <c r="V4743" s="21"/>
      <c r="W4743" s="22"/>
      <c r="X4743" s="22"/>
      <c r="Y4743" s="22"/>
      <c r="Z4743" s="22"/>
      <c r="AA4743" s="22"/>
      <c r="AB4743" s="10"/>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10"/>
      <c r="AY4743" s="10"/>
      <c r="AZ4743" s="10"/>
      <c r="BC4743" s="10"/>
      <c r="BD4743" s="10"/>
      <c r="BE4743" s="10"/>
      <c r="BF4743" s="10"/>
      <c r="BG4743" s="10"/>
      <c r="BH4743" s="10"/>
      <c r="BI4743" s="10"/>
      <c r="BL4743" s="10"/>
      <c r="BM4743" s="10"/>
      <c r="BN4743" s="10"/>
      <c r="BO4743" s="10"/>
      <c r="BP4743" s="10"/>
      <c r="BQ4743" s="10"/>
      <c r="BR4743" s="10"/>
      <c r="BU4743" s="66"/>
    </row>
    <row r="4744" spans="22:73" s="6" customFormat="1" x14ac:dyDescent="0.3">
      <c r="V4744" s="21"/>
      <c r="W4744" s="22"/>
      <c r="X4744" s="22"/>
      <c r="Y4744" s="22"/>
      <c r="Z4744" s="22"/>
      <c r="AA4744" s="22"/>
      <c r="AB4744" s="10"/>
      <c r="AC4744" s="10"/>
      <c r="AD4744" s="10"/>
      <c r="AE4744" s="10"/>
      <c r="AF4744" s="10"/>
      <c r="AG4744" s="10"/>
      <c r="AH4744" s="10"/>
      <c r="AI4744" s="10"/>
      <c r="AJ4744" s="10"/>
      <c r="AK4744" s="10"/>
      <c r="AL4744" s="10"/>
      <c r="AM4744" s="10"/>
      <c r="AN4744" s="10"/>
      <c r="AO4744" s="10"/>
      <c r="AP4744" s="10"/>
      <c r="AQ4744" s="10"/>
      <c r="AR4744" s="10"/>
      <c r="AS4744" s="10"/>
      <c r="AT4744" s="10"/>
      <c r="AU4744" s="10"/>
      <c r="AV4744" s="10"/>
      <c r="AW4744" s="10"/>
      <c r="AX4744" s="10"/>
      <c r="AY4744" s="10"/>
      <c r="AZ4744" s="10"/>
      <c r="BC4744" s="10"/>
      <c r="BD4744" s="10"/>
      <c r="BE4744" s="10"/>
      <c r="BF4744" s="10"/>
      <c r="BG4744" s="10"/>
      <c r="BH4744" s="10"/>
      <c r="BI4744" s="10"/>
      <c r="BL4744" s="10"/>
      <c r="BM4744" s="10"/>
      <c r="BN4744" s="10"/>
      <c r="BO4744" s="10"/>
      <c r="BP4744" s="10"/>
      <c r="BQ4744" s="10"/>
      <c r="BR4744" s="10"/>
      <c r="BU4744" s="66"/>
    </row>
    <row r="4745" spans="22:73" s="6" customFormat="1" x14ac:dyDescent="0.3">
      <c r="V4745" s="21"/>
      <c r="W4745" s="22"/>
      <c r="X4745" s="22"/>
      <c r="Y4745" s="22"/>
      <c r="Z4745" s="22"/>
      <c r="AA4745" s="22"/>
      <c r="AB4745" s="10"/>
      <c r="AC4745" s="10"/>
      <c r="AD4745" s="10"/>
      <c r="AE4745" s="10"/>
      <c r="AF4745" s="10"/>
      <c r="AG4745" s="10"/>
      <c r="AH4745" s="10"/>
      <c r="AI4745" s="10"/>
      <c r="AJ4745" s="10"/>
      <c r="AK4745" s="10"/>
      <c r="AL4745" s="10"/>
      <c r="AM4745" s="10"/>
      <c r="AN4745" s="10"/>
      <c r="AO4745" s="10"/>
      <c r="AP4745" s="10"/>
      <c r="AQ4745" s="10"/>
      <c r="AR4745" s="10"/>
      <c r="AS4745" s="10"/>
      <c r="AT4745" s="10"/>
      <c r="AU4745" s="10"/>
      <c r="AV4745" s="10"/>
      <c r="AW4745" s="10"/>
      <c r="AX4745" s="10"/>
      <c r="AY4745" s="10"/>
      <c r="AZ4745" s="10"/>
      <c r="BC4745" s="10"/>
      <c r="BD4745" s="10"/>
      <c r="BE4745" s="10"/>
      <c r="BF4745" s="10"/>
      <c r="BG4745" s="10"/>
      <c r="BH4745" s="10"/>
      <c r="BI4745" s="10"/>
      <c r="BL4745" s="10"/>
      <c r="BM4745" s="10"/>
      <c r="BN4745" s="10"/>
      <c r="BO4745" s="10"/>
      <c r="BP4745" s="10"/>
      <c r="BQ4745" s="10"/>
      <c r="BR4745" s="10"/>
      <c r="BU4745" s="66"/>
    </row>
    <row r="4746" spans="22:73" s="6" customFormat="1" x14ac:dyDescent="0.3">
      <c r="V4746" s="21"/>
      <c r="W4746" s="22"/>
      <c r="X4746" s="22"/>
      <c r="Y4746" s="22"/>
      <c r="Z4746" s="22"/>
      <c r="AA4746" s="22"/>
      <c r="AB4746" s="10"/>
      <c r="AC4746" s="10"/>
      <c r="AD4746" s="10"/>
      <c r="AE4746" s="10"/>
      <c r="AF4746" s="10"/>
      <c r="AG4746" s="10"/>
      <c r="AH4746" s="10"/>
      <c r="AI4746" s="10"/>
      <c r="AJ4746" s="10"/>
      <c r="AK4746" s="10"/>
      <c r="AL4746" s="10"/>
      <c r="AM4746" s="10"/>
      <c r="AN4746" s="10"/>
      <c r="AO4746" s="10"/>
      <c r="AP4746" s="10"/>
      <c r="AQ4746" s="10"/>
      <c r="AR4746" s="10"/>
      <c r="AS4746" s="10"/>
      <c r="AT4746" s="10"/>
      <c r="AU4746" s="10"/>
      <c r="AV4746" s="10"/>
      <c r="AW4746" s="10"/>
      <c r="AX4746" s="10"/>
      <c r="AY4746" s="10"/>
      <c r="AZ4746" s="10"/>
      <c r="BC4746" s="10"/>
      <c r="BD4746" s="10"/>
      <c r="BE4746" s="10"/>
      <c r="BF4746" s="10"/>
      <c r="BG4746" s="10"/>
      <c r="BH4746" s="10"/>
      <c r="BI4746" s="10"/>
      <c r="BL4746" s="10"/>
      <c r="BM4746" s="10"/>
      <c r="BN4746" s="10"/>
      <c r="BO4746" s="10"/>
      <c r="BP4746" s="10"/>
      <c r="BQ4746" s="10"/>
      <c r="BR4746" s="10"/>
      <c r="BU4746" s="66"/>
    </row>
    <row r="4747" spans="22:73" s="6" customFormat="1" x14ac:dyDescent="0.3">
      <c r="V4747" s="21"/>
      <c r="W4747" s="22"/>
      <c r="X4747" s="22"/>
      <c r="Y4747" s="22"/>
      <c r="Z4747" s="22"/>
      <c r="AA4747" s="22"/>
      <c r="AB4747" s="10"/>
      <c r="AC4747" s="10"/>
      <c r="AD4747" s="10"/>
      <c r="AE4747" s="10"/>
      <c r="AF4747" s="10"/>
      <c r="AG4747" s="10"/>
      <c r="AH4747" s="10"/>
      <c r="AI4747" s="10"/>
      <c r="AJ4747" s="10"/>
      <c r="AK4747" s="10"/>
      <c r="AL4747" s="10"/>
      <c r="AM4747" s="10"/>
      <c r="AN4747" s="10"/>
      <c r="AO4747" s="10"/>
      <c r="AP4747" s="10"/>
      <c r="AQ4747" s="10"/>
      <c r="AR4747" s="10"/>
      <c r="AS4747" s="10"/>
      <c r="AT4747" s="10"/>
      <c r="AU4747" s="10"/>
      <c r="AV4747" s="10"/>
      <c r="AW4747" s="10"/>
      <c r="AX4747" s="10"/>
      <c r="AY4747" s="10"/>
      <c r="AZ4747" s="10"/>
      <c r="BC4747" s="10"/>
      <c r="BD4747" s="10"/>
      <c r="BE4747" s="10"/>
      <c r="BF4747" s="10"/>
      <c r="BG4747" s="10"/>
      <c r="BH4747" s="10"/>
      <c r="BI4747" s="10"/>
      <c r="BL4747" s="10"/>
      <c r="BM4747" s="10"/>
      <c r="BN4747" s="10"/>
      <c r="BO4747" s="10"/>
      <c r="BP4747" s="10"/>
      <c r="BQ4747" s="10"/>
      <c r="BR4747" s="10"/>
      <c r="BU4747" s="66"/>
    </row>
    <row r="4748" spans="22:73" s="6" customFormat="1" x14ac:dyDescent="0.3">
      <c r="V4748" s="21"/>
      <c r="W4748" s="22"/>
      <c r="X4748" s="22"/>
      <c r="Y4748" s="22"/>
      <c r="Z4748" s="22"/>
      <c r="AA4748" s="22"/>
      <c r="AB4748" s="10"/>
      <c r="AC4748" s="10"/>
      <c r="AD4748" s="10"/>
      <c r="AE4748" s="10"/>
      <c r="AF4748" s="10"/>
      <c r="AG4748" s="10"/>
      <c r="AH4748" s="10"/>
      <c r="AI4748" s="10"/>
      <c r="AJ4748" s="10"/>
      <c r="AK4748" s="10"/>
      <c r="AL4748" s="10"/>
      <c r="AM4748" s="10"/>
      <c r="AN4748" s="10"/>
      <c r="AO4748" s="10"/>
      <c r="AP4748" s="10"/>
      <c r="AQ4748" s="10"/>
      <c r="AR4748" s="10"/>
      <c r="AS4748" s="10"/>
      <c r="AT4748" s="10"/>
      <c r="AU4748" s="10"/>
      <c r="AV4748" s="10"/>
      <c r="AW4748" s="10"/>
      <c r="AX4748" s="10"/>
      <c r="AY4748" s="10"/>
      <c r="AZ4748" s="10"/>
      <c r="BC4748" s="10"/>
      <c r="BD4748" s="10"/>
      <c r="BE4748" s="10"/>
      <c r="BF4748" s="10"/>
      <c r="BG4748" s="10"/>
      <c r="BH4748" s="10"/>
      <c r="BI4748" s="10"/>
      <c r="BL4748" s="10"/>
      <c r="BM4748" s="10"/>
      <c r="BN4748" s="10"/>
      <c r="BO4748" s="10"/>
      <c r="BP4748" s="10"/>
      <c r="BQ4748" s="10"/>
      <c r="BR4748" s="10"/>
      <c r="BU4748" s="66"/>
    </row>
    <row r="4749" spans="22:73" s="6" customFormat="1" x14ac:dyDescent="0.3">
      <c r="V4749" s="21"/>
      <c r="W4749" s="22"/>
      <c r="X4749" s="22"/>
      <c r="Y4749" s="22"/>
      <c r="Z4749" s="22"/>
      <c r="AA4749" s="22"/>
      <c r="AB4749" s="10"/>
      <c r="AC4749" s="10"/>
      <c r="AD4749" s="10"/>
      <c r="AE4749" s="10"/>
      <c r="AF4749" s="10"/>
      <c r="AG4749" s="10"/>
      <c r="AH4749" s="10"/>
      <c r="AI4749" s="10"/>
      <c r="AJ4749" s="10"/>
      <c r="AK4749" s="10"/>
      <c r="AL4749" s="10"/>
      <c r="AM4749" s="10"/>
      <c r="AN4749" s="10"/>
      <c r="AO4749" s="10"/>
      <c r="AP4749" s="10"/>
      <c r="AQ4749" s="10"/>
      <c r="AR4749" s="10"/>
      <c r="AS4749" s="10"/>
      <c r="AT4749" s="10"/>
      <c r="AU4749" s="10"/>
      <c r="AV4749" s="10"/>
      <c r="AW4749" s="10"/>
      <c r="AX4749" s="10"/>
      <c r="AY4749" s="10"/>
      <c r="AZ4749" s="10"/>
      <c r="BC4749" s="10"/>
      <c r="BD4749" s="10"/>
      <c r="BE4749" s="10"/>
      <c r="BF4749" s="10"/>
      <c r="BG4749" s="10"/>
      <c r="BH4749" s="10"/>
      <c r="BI4749" s="10"/>
      <c r="BL4749" s="10"/>
      <c r="BM4749" s="10"/>
      <c r="BN4749" s="10"/>
      <c r="BO4749" s="10"/>
      <c r="BP4749" s="10"/>
      <c r="BQ4749" s="10"/>
      <c r="BR4749" s="10"/>
      <c r="BU4749" s="66"/>
    </row>
    <row r="4750" spans="22:73" s="6" customFormat="1" x14ac:dyDescent="0.3">
      <c r="V4750" s="21"/>
      <c r="W4750" s="22"/>
      <c r="X4750" s="22"/>
      <c r="Y4750" s="22"/>
      <c r="Z4750" s="22"/>
      <c r="AA4750" s="22"/>
      <c r="AB4750" s="10"/>
      <c r="AC4750" s="10"/>
      <c r="AD4750" s="10"/>
      <c r="AE4750" s="10"/>
      <c r="AF4750" s="10"/>
      <c r="AG4750" s="10"/>
      <c r="AH4750" s="10"/>
      <c r="AI4750" s="10"/>
      <c r="AJ4750" s="10"/>
      <c r="AK4750" s="10"/>
      <c r="AL4750" s="10"/>
      <c r="AM4750" s="10"/>
      <c r="AN4750" s="10"/>
      <c r="AO4750" s="10"/>
      <c r="AP4750" s="10"/>
      <c r="AQ4750" s="10"/>
      <c r="AR4750" s="10"/>
      <c r="AS4750" s="10"/>
      <c r="AT4750" s="10"/>
      <c r="AU4750" s="10"/>
      <c r="AV4750" s="10"/>
      <c r="AW4750" s="10"/>
      <c r="AX4750" s="10"/>
      <c r="AY4750" s="10"/>
      <c r="AZ4750" s="10"/>
      <c r="BC4750" s="10"/>
      <c r="BD4750" s="10"/>
      <c r="BE4750" s="10"/>
      <c r="BF4750" s="10"/>
      <c r="BG4750" s="10"/>
      <c r="BH4750" s="10"/>
      <c r="BI4750" s="10"/>
      <c r="BL4750" s="10"/>
      <c r="BM4750" s="10"/>
      <c r="BN4750" s="10"/>
      <c r="BO4750" s="10"/>
      <c r="BP4750" s="10"/>
      <c r="BQ4750" s="10"/>
      <c r="BR4750" s="10"/>
      <c r="BU4750" s="66"/>
    </row>
    <row r="4751" spans="22:73" s="6" customFormat="1" x14ac:dyDescent="0.3">
      <c r="V4751" s="21"/>
      <c r="W4751" s="22"/>
      <c r="X4751" s="22"/>
      <c r="Y4751" s="22"/>
      <c r="Z4751" s="22"/>
      <c r="AA4751" s="22"/>
      <c r="AB4751" s="10"/>
      <c r="AC4751" s="10"/>
      <c r="AD4751" s="10"/>
      <c r="AE4751" s="10"/>
      <c r="AF4751" s="10"/>
      <c r="AG4751" s="10"/>
      <c r="AH4751" s="10"/>
      <c r="AI4751" s="10"/>
      <c r="AJ4751" s="10"/>
      <c r="AK4751" s="10"/>
      <c r="AL4751" s="10"/>
      <c r="AM4751" s="10"/>
      <c r="AN4751" s="10"/>
      <c r="AO4751" s="10"/>
      <c r="AP4751" s="10"/>
      <c r="AQ4751" s="10"/>
      <c r="AR4751" s="10"/>
      <c r="AS4751" s="10"/>
      <c r="AT4751" s="10"/>
      <c r="AU4751" s="10"/>
      <c r="AV4751" s="10"/>
      <c r="AW4751" s="10"/>
      <c r="AX4751" s="10"/>
      <c r="AY4751" s="10"/>
      <c r="AZ4751" s="10"/>
      <c r="BC4751" s="10"/>
      <c r="BD4751" s="10"/>
      <c r="BE4751" s="10"/>
      <c r="BF4751" s="10"/>
      <c r="BG4751" s="10"/>
      <c r="BH4751" s="10"/>
      <c r="BI4751" s="10"/>
      <c r="BL4751" s="10"/>
      <c r="BM4751" s="10"/>
      <c r="BN4751" s="10"/>
      <c r="BO4751" s="10"/>
      <c r="BP4751" s="10"/>
      <c r="BQ4751" s="10"/>
      <c r="BR4751" s="10"/>
      <c r="BU4751" s="66"/>
    </row>
    <row r="4752" spans="22:73" s="6" customFormat="1" x14ac:dyDescent="0.3">
      <c r="V4752" s="21"/>
      <c r="W4752" s="22"/>
      <c r="X4752" s="22"/>
      <c r="Y4752" s="22"/>
      <c r="Z4752" s="22"/>
      <c r="AA4752" s="22"/>
      <c r="AB4752" s="10"/>
      <c r="AC4752" s="10"/>
      <c r="AD4752" s="10"/>
      <c r="AE4752" s="10"/>
      <c r="AF4752" s="10"/>
      <c r="AG4752" s="10"/>
      <c r="AH4752" s="10"/>
      <c r="AI4752" s="10"/>
      <c r="AJ4752" s="10"/>
      <c r="AK4752" s="10"/>
      <c r="AL4752" s="10"/>
      <c r="AM4752" s="10"/>
      <c r="AN4752" s="10"/>
      <c r="AO4752" s="10"/>
      <c r="AP4752" s="10"/>
      <c r="AQ4752" s="10"/>
      <c r="AR4752" s="10"/>
      <c r="AS4752" s="10"/>
      <c r="AT4752" s="10"/>
      <c r="AU4752" s="10"/>
      <c r="AV4752" s="10"/>
      <c r="AW4752" s="10"/>
      <c r="AX4752" s="10"/>
      <c r="AY4752" s="10"/>
      <c r="AZ4752" s="10"/>
      <c r="BC4752" s="10"/>
      <c r="BD4752" s="10"/>
      <c r="BE4752" s="10"/>
      <c r="BF4752" s="10"/>
      <c r="BG4752" s="10"/>
      <c r="BH4752" s="10"/>
      <c r="BI4752" s="10"/>
      <c r="BL4752" s="10"/>
      <c r="BM4752" s="10"/>
      <c r="BN4752" s="10"/>
      <c r="BO4752" s="10"/>
      <c r="BP4752" s="10"/>
      <c r="BQ4752" s="10"/>
      <c r="BR4752" s="10"/>
      <c r="BU4752" s="66"/>
    </row>
    <row r="4753" spans="22:73" s="6" customFormat="1" x14ac:dyDescent="0.3">
      <c r="V4753" s="21"/>
      <c r="W4753" s="22"/>
      <c r="X4753" s="22"/>
      <c r="Y4753" s="22"/>
      <c r="Z4753" s="22"/>
      <c r="AA4753" s="22"/>
      <c r="AB4753" s="10"/>
      <c r="AC4753" s="10"/>
      <c r="AD4753" s="10"/>
      <c r="AE4753" s="10"/>
      <c r="AF4753" s="10"/>
      <c r="AG4753" s="10"/>
      <c r="AH4753" s="10"/>
      <c r="AI4753" s="10"/>
      <c r="AJ4753" s="10"/>
      <c r="AK4753" s="10"/>
      <c r="AL4753" s="10"/>
      <c r="AM4753" s="10"/>
      <c r="AN4753" s="10"/>
      <c r="AO4753" s="10"/>
      <c r="AP4753" s="10"/>
      <c r="AQ4753" s="10"/>
      <c r="AR4753" s="10"/>
      <c r="AS4753" s="10"/>
      <c r="AT4753" s="10"/>
      <c r="AU4753" s="10"/>
      <c r="AV4753" s="10"/>
      <c r="AW4753" s="10"/>
      <c r="AX4753" s="10"/>
      <c r="AY4753" s="10"/>
      <c r="AZ4753" s="10"/>
      <c r="BC4753" s="10"/>
      <c r="BD4753" s="10"/>
      <c r="BE4753" s="10"/>
      <c r="BF4753" s="10"/>
      <c r="BG4753" s="10"/>
      <c r="BH4753" s="10"/>
      <c r="BI4753" s="10"/>
      <c r="BL4753" s="10"/>
      <c r="BM4753" s="10"/>
      <c r="BN4753" s="10"/>
      <c r="BO4753" s="10"/>
      <c r="BP4753" s="10"/>
      <c r="BQ4753" s="10"/>
      <c r="BR4753" s="10"/>
      <c r="BU4753" s="66"/>
    </row>
    <row r="4754" spans="22:73" s="6" customFormat="1" x14ac:dyDescent="0.3">
      <c r="V4754" s="21"/>
      <c r="W4754" s="22"/>
      <c r="X4754" s="22"/>
      <c r="Y4754" s="22"/>
      <c r="Z4754" s="22"/>
      <c r="AA4754" s="22"/>
      <c r="AB4754" s="10"/>
      <c r="AC4754" s="10"/>
      <c r="AD4754" s="10"/>
      <c r="AE4754" s="10"/>
      <c r="AF4754" s="10"/>
      <c r="AG4754" s="10"/>
      <c r="AH4754" s="10"/>
      <c r="AI4754" s="10"/>
      <c r="AJ4754" s="10"/>
      <c r="AK4754" s="10"/>
      <c r="AL4754" s="10"/>
      <c r="AM4754" s="10"/>
      <c r="AN4754" s="10"/>
      <c r="AO4754" s="10"/>
      <c r="AP4754" s="10"/>
      <c r="AQ4754" s="10"/>
      <c r="AR4754" s="10"/>
      <c r="AS4754" s="10"/>
      <c r="AT4754" s="10"/>
      <c r="AU4754" s="10"/>
      <c r="AV4754" s="10"/>
      <c r="AW4754" s="10"/>
      <c r="AX4754" s="10"/>
      <c r="AY4754" s="10"/>
      <c r="AZ4754" s="10"/>
      <c r="BC4754" s="10"/>
      <c r="BD4754" s="10"/>
      <c r="BE4754" s="10"/>
      <c r="BF4754" s="10"/>
      <c r="BG4754" s="10"/>
      <c r="BH4754" s="10"/>
      <c r="BI4754" s="10"/>
      <c r="BL4754" s="10"/>
      <c r="BM4754" s="10"/>
      <c r="BN4754" s="10"/>
      <c r="BO4754" s="10"/>
      <c r="BP4754" s="10"/>
      <c r="BQ4754" s="10"/>
      <c r="BR4754" s="10"/>
      <c r="BU4754" s="66"/>
    </row>
    <row r="4755" spans="22:73" s="6" customFormat="1" x14ac:dyDescent="0.3">
      <c r="V4755" s="21"/>
      <c r="W4755" s="22"/>
      <c r="X4755" s="22"/>
      <c r="Y4755" s="22"/>
      <c r="Z4755" s="22"/>
      <c r="AA4755" s="22"/>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AY4755" s="10"/>
      <c r="AZ4755" s="10"/>
      <c r="BC4755" s="10"/>
      <c r="BD4755" s="10"/>
      <c r="BE4755" s="10"/>
      <c r="BF4755" s="10"/>
      <c r="BG4755" s="10"/>
      <c r="BH4755" s="10"/>
      <c r="BI4755" s="10"/>
      <c r="BL4755" s="10"/>
      <c r="BM4755" s="10"/>
      <c r="BN4755" s="10"/>
      <c r="BO4755" s="10"/>
      <c r="BP4755" s="10"/>
      <c r="BQ4755" s="10"/>
      <c r="BR4755" s="10"/>
      <c r="BU4755" s="66"/>
    </row>
    <row r="4756" spans="22:73" s="6" customFormat="1" x14ac:dyDescent="0.3">
      <c r="V4756" s="21"/>
      <c r="W4756" s="22"/>
      <c r="X4756" s="22"/>
      <c r="Y4756" s="22"/>
      <c r="Z4756" s="22"/>
      <c r="AA4756" s="22"/>
      <c r="AB4756" s="10"/>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AY4756" s="10"/>
      <c r="AZ4756" s="10"/>
      <c r="BC4756" s="10"/>
      <c r="BD4756" s="10"/>
      <c r="BE4756" s="10"/>
      <c r="BF4756" s="10"/>
      <c r="BG4756" s="10"/>
      <c r="BH4756" s="10"/>
      <c r="BI4756" s="10"/>
      <c r="BL4756" s="10"/>
      <c r="BM4756" s="10"/>
      <c r="BN4756" s="10"/>
      <c r="BO4756" s="10"/>
      <c r="BP4756" s="10"/>
      <c r="BQ4756" s="10"/>
      <c r="BR4756" s="10"/>
      <c r="BU4756" s="66"/>
    </row>
    <row r="4757" spans="22:73" s="6" customFormat="1" x14ac:dyDescent="0.3">
      <c r="V4757" s="21"/>
      <c r="W4757" s="22"/>
      <c r="X4757" s="22"/>
      <c r="Y4757" s="22"/>
      <c r="Z4757" s="22"/>
      <c r="AA4757" s="22"/>
      <c r="AB4757" s="10"/>
      <c r="AC4757" s="10"/>
      <c r="AD4757" s="10"/>
      <c r="AE4757" s="10"/>
      <c r="AF4757" s="10"/>
      <c r="AG4757" s="10"/>
      <c r="AH4757" s="10"/>
      <c r="AI4757" s="10"/>
      <c r="AJ4757" s="10"/>
      <c r="AK4757" s="10"/>
      <c r="AL4757" s="10"/>
      <c r="AM4757" s="10"/>
      <c r="AN4757" s="10"/>
      <c r="AO4757" s="10"/>
      <c r="AP4757" s="10"/>
      <c r="AQ4757" s="10"/>
      <c r="AR4757" s="10"/>
      <c r="AS4757" s="10"/>
      <c r="AT4757" s="10"/>
      <c r="AU4757" s="10"/>
      <c r="AV4757" s="10"/>
      <c r="AW4757" s="10"/>
      <c r="AX4757" s="10"/>
      <c r="AY4757" s="10"/>
      <c r="AZ4757" s="10"/>
      <c r="BC4757" s="10"/>
      <c r="BD4757" s="10"/>
      <c r="BE4757" s="10"/>
      <c r="BF4757" s="10"/>
      <c r="BG4757" s="10"/>
      <c r="BH4757" s="10"/>
      <c r="BI4757" s="10"/>
      <c r="BL4757" s="10"/>
      <c r="BM4757" s="10"/>
      <c r="BN4757" s="10"/>
      <c r="BO4757" s="10"/>
      <c r="BP4757" s="10"/>
      <c r="BQ4757" s="10"/>
      <c r="BR4757" s="10"/>
      <c r="BU4757" s="66"/>
    </row>
    <row r="4758" spans="22:73" s="6" customFormat="1" x14ac:dyDescent="0.3">
      <c r="V4758" s="21"/>
      <c r="W4758" s="22"/>
      <c r="X4758" s="22"/>
      <c r="Y4758" s="22"/>
      <c r="Z4758" s="22"/>
      <c r="AA4758" s="22"/>
      <c r="AB4758" s="10"/>
      <c r="AC4758" s="10"/>
      <c r="AD4758" s="10"/>
      <c r="AE4758" s="10"/>
      <c r="AF4758" s="10"/>
      <c r="AG4758" s="10"/>
      <c r="AH4758" s="10"/>
      <c r="AI4758" s="10"/>
      <c r="AJ4758" s="10"/>
      <c r="AK4758" s="10"/>
      <c r="AL4758" s="10"/>
      <c r="AM4758" s="10"/>
      <c r="AN4758" s="10"/>
      <c r="AO4758" s="10"/>
      <c r="AP4758" s="10"/>
      <c r="AQ4758" s="10"/>
      <c r="AR4758" s="10"/>
      <c r="AS4758" s="10"/>
      <c r="AT4758" s="10"/>
      <c r="AU4758" s="10"/>
      <c r="AV4758" s="10"/>
      <c r="AW4758" s="10"/>
      <c r="AX4758" s="10"/>
      <c r="AY4758" s="10"/>
      <c r="AZ4758" s="10"/>
      <c r="BC4758" s="10"/>
      <c r="BD4758" s="10"/>
      <c r="BE4758" s="10"/>
      <c r="BF4758" s="10"/>
      <c r="BG4758" s="10"/>
      <c r="BH4758" s="10"/>
      <c r="BI4758" s="10"/>
      <c r="BL4758" s="10"/>
      <c r="BM4758" s="10"/>
      <c r="BN4758" s="10"/>
      <c r="BO4758" s="10"/>
      <c r="BP4758" s="10"/>
      <c r="BQ4758" s="10"/>
      <c r="BR4758" s="10"/>
      <c r="BU4758" s="66"/>
    </row>
    <row r="4759" spans="22:73" s="6" customFormat="1" x14ac:dyDescent="0.3">
      <c r="V4759" s="21"/>
      <c r="W4759" s="22"/>
      <c r="X4759" s="22"/>
      <c r="Y4759" s="22"/>
      <c r="Z4759" s="22"/>
      <c r="AA4759" s="22"/>
      <c r="AB4759" s="10"/>
      <c r="AC4759" s="10"/>
      <c r="AD4759" s="10"/>
      <c r="AE4759" s="10"/>
      <c r="AF4759" s="10"/>
      <c r="AG4759" s="10"/>
      <c r="AH4759" s="10"/>
      <c r="AI4759" s="10"/>
      <c r="AJ4759" s="10"/>
      <c r="AK4759" s="10"/>
      <c r="AL4759" s="10"/>
      <c r="AM4759" s="10"/>
      <c r="AN4759" s="10"/>
      <c r="AO4759" s="10"/>
      <c r="AP4759" s="10"/>
      <c r="AQ4759" s="10"/>
      <c r="AR4759" s="10"/>
      <c r="AS4759" s="10"/>
      <c r="AT4759" s="10"/>
      <c r="AU4759" s="10"/>
      <c r="AV4759" s="10"/>
      <c r="AW4759" s="10"/>
      <c r="AX4759" s="10"/>
      <c r="AY4759" s="10"/>
      <c r="AZ4759" s="10"/>
      <c r="BC4759" s="10"/>
      <c r="BD4759" s="10"/>
      <c r="BE4759" s="10"/>
      <c r="BF4759" s="10"/>
      <c r="BG4759" s="10"/>
      <c r="BH4759" s="10"/>
      <c r="BI4759" s="10"/>
      <c r="BL4759" s="10"/>
      <c r="BM4759" s="10"/>
      <c r="BN4759" s="10"/>
      <c r="BO4759" s="10"/>
      <c r="BP4759" s="10"/>
      <c r="BQ4759" s="10"/>
      <c r="BR4759" s="10"/>
      <c r="BU4759" s="66"/>
    </row>
    <row r="4760" spans="22:73" s="6" customFormat="1" x14ac:dyDescent="0.3">
      <c r="V4760" s="21"/>
      <c r="W4760" s="22"/>
      <c r="X4760" s="22"/>
      <c r="Y4760" s="22"/>
      <c r="Z4760" s="22"/>
      <c r="AA4760" s="22"/>
      <c r="AB4760" s="10"/>
      <c r="AC4760" s="10"/>
      <c r="AD4760" s="10"/>
      <c r="AE4760" s="10"/>
      <c r="AF4760" s="10"/>
      <c r="AG4760" s="10"/>
      <c r="AH4760" s="10"/>
      <c r="AI4760" s="10"/>
      <c r="AJ4760" s="10"/>
      <c r="AK4760" s="10"/>
      <c r="AL4760" s="10"/>
      <c r="AM4760" s="10"/>
      <c r="AN4760" s="10"/>
      <c r="AO4760" s="10"/>
      <c r="AP4760" s="10"/>
      <c r="AQ4760" s="10"/>
      <c r="AR4760" s="10"/>
      <c r="AS4760" s="10"/>
      <c r="AT4760" s="10"/>
      <c r="AU4760" s="10"/>
      <c r="AV4760" s="10"/>
      <c r="AW4760" s="10"/>
      <c r="AX4760" s="10"/>
      <c r="AY4760" s="10"/>
      <c r="AZ4760" s="10"/>
      <c r="BC4760" s="10"/>
      <c r="BD4760" s="10"/>
      <c r="BE4760" s="10"/>
      <c r="BF4760" s="10"/>
      <c r="BG4760" s="10"/>
      <c r="BH4760" s="10"/>
      <c r="BI4760" s="10"/>
      <c r="BL4760" s="10"/>
      <c r="BM4760" s="10"/>
      <c r="BN4760" s="10"/>
      <c r="BO4760" s="10"/>
      <c r="BP4760" s="10"/>
      <c r="BQ4760" s="10"/>
      <c r="BR4760" s="10"/>
      <c r="BU4760" s="66"/>
    </row>
    <row r="4761" spans="22:73" s="6" customFormat="1" x14ac:dyDescent="0.3">
      <c r="V4761" s="21"/>
      <c r="W4761" s="22"/>
      <c r="X4761" s="22"/>
      <c r="Y4761" s="22"/>
      <c r="Z4761" s="22"/>
      <c r="AA4761" s="22"/>
      <c r="AB4761" s="10"/>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10"/>
      <c r="AY4761" s="10"/>
      <c r="AZ4761" s="10"/>
      <c r="BC4761" s="10"/>
      <c r="BD4761" s="10"/>
      <c r="BE4761" s="10"/>
      <c r="BF4761" s="10"/>
      <c r="BG4761" s="10"/>
      <c r="BH4761" s="10"/>
      <c r="BI4761" s="10"/>
      <c r="BL4761" s="10"/>
      <c r="BM4761" s="10"/>
      <c r="BN4761" s="10"/>
      <c r="BO4761" s="10"/>
      <c r="BP4761" s="10"/>
      <c r="BQ4761" s="10"/>
      <c r="BR4761" s="10"/>
      <c r="BU4761" s="66"/>
    </row>
    <row r="4762" spans="22:73" s="6" customFormat="1" x14ac:dyDescent="0.3">
      <c r="V4762" s="21"/>
      <c r="W4762" s="22"/>
      <c r="X4762" s="22"/>
      <c r="Y4762" s="22"/>
      <c r="Z4762" s="22"/>
      <c r="AA4762" s="22"/>
      <c r="AB4762" s="10"/>
      <c r="AC4762" s="10"/>
      <c r="AD4762" s="10"/>
      <c r="AE4762" s="10"/>
      <c r="AF4762" s="10"/>
      <c r="AG4762" s="10"/>
      <c r="AH4762" s="10"/>
      <c r="AI4762" s="10"/>
      <c r="AJ4762" s="10"/>
      <c r="AK4762" s="10"/>
      <c r="AL4762" s="10"/>
      <c r="AM4762" s="10"/>
      <c r="AN4762" s="10"/>
      <c r="AO4762" s="10"/>
      <c r="AP4762" s="10"/>
      <c r="AQ4762" s="10"/>
      <c r="AR4762" s="10"/>
      <c r="AS4762" s="10"/>
      <c r="AT4762" s="10"/>
      <c r="AU4762" s="10"/>
      <c r="AV4762" s="10"/>
      <c r="AW4762" s="10"/>
      <c r="AX4762" s="10"/>
      <c r="AY4762" s="10"/>
      <c r="AZ4762" s="10"/>
      <c r="BC4762" s="10"/>
      <c r="BD4762" s="10"/>
      <c r="BE4762" s="10"/>
      <c r="BF4762" s="10"/>
      <c r="BG4762" s="10"/>
      <c r="BH4762" s="10"/>
      <c r="BI4762" s="10"/>
      <c r="BL4762" s="10"/>
      <c r="BM4762" s="10"/>
      <c r="BN4762" s="10"/>
      <c r="BO4762" s="10"/>
      <c r="BP4762" s="10"/>
      <c r="BQ4762" s="10"/>
      <c r="BR4762" s="10"/>
      <c r="BU4762" s="66"/>
    </row>
    <row r="4763" spans="22:73" s="6" customFormat="1" x14ac:dyDescent="0.3">
      <c r="V4763" s="21"/>
      <c r="W4763" s="22"/>
      <c r="X4763" s="22"/>
      <c r="Y4763" s="22"/>
      <c r="Z4763" s="22"/>
      <c r="AA4763" s="22"/>
      <c r="AB4763" s="10"/>
      <c r="AC4763" s="10"/>
      <c r="AD4763" s="10"/>
      <c r="AE4763" s="10"/>
      <c r="AF4763" s="10"/>
      <c r="AG4763" s="10"/>
      <c r="AH4763" s="10"/>
      <c r="AI4763" s="10"/>
      <c r="AJ4763" s="10"/>
      <c r="AK4763" s="10"/>
      <c r="AL4763" s="10"/>
      <c r="AM4763" s="10"/>
      <c r="AN4763" s="10"/>
      <c r="AO4763" s="10"/>
      <c r="AP4763" s="10"/>
      <c r="AQ4763" s="10"/>
      <c r="AR4763" s="10"/>
      <c r="AS4763" s="10"/>
      <c r="AT4763" s="10"/>
      <c r="AU4763" s="10"/>
      <c r="AV4763" s="10"/>
      <c r="AW4763" s="10"/>
      <c r="AX4763" s="10"/>
      <c r="AY4763" s="10"/>
      <c r="AZ4763" s="10"/>
      <c r="BC4763" s="10"/>
      <c r="BD4763" s="10"/>
      <c r="BE4763" s="10"/>
      <c r="BF4763" s="10"/>
      <c r="BG4763" s="10"/>
      <c r="BH4763" s="10"/>
      <c r="BI4763" s="10"/>
      <c r="BL4763" s="10"/>
      <c r="BM4763" s="10"/>
      <c r="BN4763" s="10"/>
      <c r="BO4763" s="10"/>
      <c r="BP4763" s="10"/>
      <c r="BQ4763" s="10"/>
      <c r="BR4763" s="10"/>
      <c r="BU4763" s="66"/>
    </row>
    <row r="4764" spans="22:73" s="6" customFormat="1" x14ac:dyDescent="0.3">
      <c r="V4764" s="21"/>
      <c r="W4764" s="22"/>
      <c r="X4764" s="22"/>
      <c r="Y4764" s="22"/>
      <c r="Z4764" s="22"/>
      <c r="AA4764" s="22"/>
      <c r="AB4764" s="10"/>
      <c r="AC4764" s="10"/>
      <c r="AD4764" s="10"/>
      <c r="AE4764" s="10"/>
      <c r="AF4764" s="10"/>
      <c r="AG4764" s="10"/>
      <c r="AH4764" s="10"/>
      <c r="AI4764" s="10"/>
      <c r="AJ4764" s="10"/>
      <c r="AK4764" s="10"/>
      <c r="AL4764" s="10"/>
      <c r="AM4764" s="10"/>
      <c r="AN4764" s="10"/>
      <c r="AO4764" s="10"/>
      <c r="AP4764" s="10"/>
      <c r="AQ4764" s="10"/>
      <c r="AR4764" s="10"/>
      <c r="AS4764" s="10"/>
      <c r="AT4764" s="10"/>
      <c r="AU4764" s="10"/>
      <c r="AV4764" s="10"/>
      <c r="AW4764" s="10"/>
      <c r="AX4764" s="10"/>
      <c r="AY4764" s="10"/>
      <c r="AZ4764" s="10"/>
      <c r="BC4764" s="10"/>
      <c r="BD4764" s="10"/>
      <c r="BE4764" s="10"/>
      <c r="BF4764" s="10"/>
      <c r="BG4764" s="10"/>
      <c r="BH4764" s="10"/>
      <c r="BI4764" s="10"/>
      <c r="BL4764" s="10"/>
      <c r="BM4764" s="10"/>
      <c r="BN4764" s="10"/>
      <c r="BO4764" s="10"/>
      <c r="BP4764" s="10"/>
      <c r="BQ4764" s="10"/>
      <c r="BR4764" s="10"/>
      <c r="BU4764" s="66"/>
    </row>
    <row r="4765" spans="22:73" s="6" customFormat="1" x14ac:dyDescent="0.3">
      <c r="V4765" s="21"/>
      <c r="W4765" s="22"/>
      <c r="X4765" s="22"/>
      <c r="Y4765" s="22"/>
      <c r="Z4765" s="22"/>
      <c r="AA4765" s="22"/>
      <c r="AB4765" s="10"/>
      <c r="AC4765" s="10"/>
      <c r="AD4765" s="10"/>
      <c r="AE4765" s="10"/>
      <c r="AF4765" s="10"/>
      <c r="AG4765" s="10"/>
      <c r="AH4765" s="10"/>
      <c r="AI4765" s="10"/>
      <c r="AJ4765" s="10"/>
      <c r="AK4765" s="10"/>
      <c r="AL4765" s="10"/>
      <c r="AM4765" s="10"/>
      <c r="AN4765" s="10"/>
      <c r="AO4765" s="10"/>
      <c r="AP4765" s="10"/>
      <c r="AQ4765" s="10"/>
      <c r="AR4765" s="10"/>
      <c r="AS4765" s="10"/>
      <c r="AT4765" s="10"/>
      <c r="AU4765" s="10"/>
      <c r="AV4765" s="10"/>
      <c r="AW4765" s="10"/>
      <c r="AX4765" s="10"/>
      <c r="AY4765" s="10"/>
      <c r="AZ4765" s="10"/>
      <c r="BC4765" s="10"/>
      <c r="BD4765" s="10"/>
      <c r="BE4765" s="10"/>
      <c r="BF4765" s="10"/>
      <c r="BG4765" s="10"/>
      <c r="BH4765" s="10"/>
      <c r="BI4765" s="10"/>
      <c r="BL4765" s="10"/>
      <c r="BM4765" s="10"/>
      <c r="BN4765" s="10"/>
      <c r="BO4765" s="10"/>
      <c r="BP4765" s="10"/>
      <c r="BQ4765" s="10"/>
      <c r="BR4765" s="10"/>
      <c r="BU4765" s="66"/>
    </row>
    <row r="4766" spans="22:73" s="6" customFormat="1" x14ac:dyDescent="0.3">
      <c r="V4766" s="21"/>
      <c r="W4766" s="22"/>
      <c r="X4766" s="22"/>
      <c r="Y4766" s="22"/>
      <c r="Z4766" s="22"/>
      <c r="AA4766" s="22"/>
      <c r="AB4766" s="10"/>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AY4766" s="10"/>
      <c r="AZ4766" s="10"/>
      <c r="BC4766" s="10"/>
      <c r="BD4766" s="10"/>
      <c r="BE4766" s="10"/>
      <c r="BF4766" s="10"/>
      <c r="BG4766" s="10"/>
      <c r="BH4766" s="10"/>
      <c r="BI4766" s="10"/>
      <c r="BL4766" s="10"/>
      <c r="BM4766" s="10"/>
      <c r="BN4766" s="10"/>
      <c r="BO4766" s="10"/>
      <c r="BP4766" s="10"/>
      <c r="BQ4766" s="10"/>
      <c r="BR4766" s="10"/>
      <c r="BU4766" s="66"/>
    </row>
    <row r="4767" spans="22:73" s="6" customFormat="1" x14ac:dyDescent="0.3">
      <c r="V4767" s="21"/>
      <c r="W4767" s="22"/>
      <c r="X4767" s="22"/>
      <c r="Y4767" s="22"/>
      <c r="Z4767" s="22"/>
      <c r="AA4767" s="22"/>
      <c r="AB4767" s="10"/>
      <c r="AC4767" s="10"/>
      <c r="AD4767" s="10"/>
      <c r="AE4767" s="10"/>
      <c r="AF4767" s="10"/>
      <c r="AG4767" s="10"/>
      <c r="AH4767" s="10"/>
      <c r="AI4767" s="10"/>
      <c r="AJ4767" s="10"/>
      <c r="AK4767" s="10"/>
      <c r="AL4767" s="10"/>
      <c r="AM4767" s="10"/>
      <c r="AN4767" s="10"/>
      <c r="AO4767" s="10"/>
      <c r="AP4767" s="10"/>
      <c r="AQ4767" s="10"/>
      <c r="AR4767" s="10"/>
      <c r="AS4767" s="10"/>
      <c r="AT4767" s="10"/>
      <c r="AU4767" s="10"/>
      <c r="AV4767" s="10"/>
      <c r="AW4767" s="10"/>
      <c r="AX4767" s="10"/>
      <c r="AY4767" s="10"/>
      <c r="AZ4767" s="10"/>
      <c r="BC4767" s="10"/>
      <c r="BD4767" s="10"/>
      <c r="BE4767" s="10"/>
      <c r="BF4767" s="10"/>
      <c r="BG4767" s="10"/>
      <c r="BH4767" s="10"/>
      <c r="BI4767" s="10"/>
      <c r="BL4767" s="10"/>
      <c r="BM4767" s="10"/>
      <c r="BN4767" s="10"/>
      <c r="BO4767" s="10"/>
      <c r="BP4767" s="10"/>
      <c r="BQ4767" s="10"/>
      <c r="BR4767" s="10"/>
      <c r="BU4767" s="66"/>
    </row>
    <row r="4768" spans="22:73" s="6" customFormat="1" x14ac:dyDescent="0.3">
      <c r="V4768" s="21"/>
      <c r="W4768" s="22"/>
      <c r="X4768" s="22"/>
      <c r="Y4768" s="22"/>
      <c r="Z4768" s="22"/>
      <c r="AA4768" s="22"/>
      <c r="AB4768" s="10"/>
      <c r="AC4768" s="10"/>
      <c r="AD4768" s="10"/>
      <c r="AE4768" s="10"/>
      <c r="AF4768" s="10"/>
      <c r="AG4768" s="10"/>
      <c r="AH4768" s="10"/>
      <c r="AI4768" s="10"/>
      <c r="AJ4768" s="10"/>
      <c r="AK4768" s="10"/>
      <c r="AL4768" s="10"/>
      <c r="AM4768" s="10"/>
      <c r="AN4768" s="10"/>
      <c r="AO4768" s="10"/>
      <c r="AP4768" s="10"/>
      <c r="AQ4768" s="10"/>
      <c r="AR4768" s="10"/>
      <c r="AS4768" s="10"/>
      <c r="AT4768" s="10"/>
      <c r="AU4768" s="10"/>
      <c r="AV4768" s="10"/>
      <c r="AW4768" s="10"/>
      <c r="AX4768" s="10"/>
      <c r="AY4768" s="10"/>
      <c r="AZ4768" s="10"/>
      <c r="BC4768" s="10"/>
      <c r="BD4768" s="10"/>
      <c r="BE4768" s="10"/>
      <c r="BF4768" s="10"/>
      <c r="BG4768" s="10"/>
      <c r="BH4768" s="10"/>
      <c r="BI4768" s="10"/>
      <c r="BL4768" s="10"/>
      <c r="BM4768" s="10"/>
      <c r="BN4768" s="10"/>
      <c r="BO4768" s="10"/>
      <c r="BP4768" s="10"/>
      <c r="BQ4768" s="10"/>
      <c r="BR4768" s="10"/>
      <c r="BU4768" s="66"/>
    </row>
    <row r="4769" spans="22:73" s="6" customFormat="1" x14ac:dyDescent="0.3">
      <c r="V4769" s="21"/>
      <c r="W4769" s="22"/>
      <c r="X4769" s="22"/>
      <c r="Y4769" s="22"/>
      <c r="Z4769" s="22"/>
      <c r="AA4769" s="22"/>
      <c r="AB4769" s="10"/>
      <c r="AC4769" s="10"/>
      <c r="AD4769" s="10"/>
      <c r="AE4769" s="10"/>
      <c r="AF4769" s="10"/>
      <c r="AG4769" s="10"/>
      <c r="AH4769" s="10"/>
      <c r="AI4769" s="10"/>
      <c r="AJ4769" s="10"/>
      <c r="AK4769" s="10"/>
      <c r="AL4769" s="10"/>
      <c r="AM4769" s="10"/>
      <c r="AN4769" s="10"/>
      <c r="AO4769" s="10"/>
      <c r="AP4769" s="10"/>
      <c r="AQ4769" s="10"/>
      <c r="AR4769" s="10"/>
      <c r="AS4769" s="10"/>
      <c r="AT4769" s="10"/>
      <c r="AU4769" s="10"/>
      <c r="AV4769" s="10"/>
      <c r="AW4769" s="10"/>
      <c r="AX4769" s="10"/>
      <c r="AY4769" s="10"/>
      <c r="AZ4769" s="10"/>
      <c r="BC4769" s="10"/>
      <c r="BD4769" s="10"/>
      <c r="BE4769" s="10"/>
      <c r="BF4769" s="10"/>
      <c r="BG4769" s="10"/>
      <c r="BH4769" s="10"/>
      <c r="BI4769" s="10"/>
      <c r="BL4769" s="10"/>
      <c r="BM4769" s="10"/>
      <c r="BN4769" s="10"/>
      <c r="BO4769" s="10"/>
      <c r="BP4769" s="10"/>
      <c r="BQ4769" s="10"/>
      <c r="BR4769" s="10"/>
      <c r="BU4769" s="66"/>
    </row>
    <row r="4770" spans="22:73" s="6" customFormat="1" x14ac:dyDescent="0.3">
      <c r="V4770" s="21"/>
      <c r="W4770" s="22"/>
      <c r="X4770" s="22"/>
      <c r="Y4770" s="22"/>
      <c r="Z4770" s="22"/>
      <c r="AA4770" s="22"/>
      <c r="AB4770" s="10"/>
      <c r="AC4770" s="10"/>
      <c r="AD4770" s="10"/>
      <c r="AE4770" s="10"/>
      <c r="AF4770" s="10"/>
      <c r="AG4770" s="10"/>
      <c r="AH4770" s="10"/>
      <c r="AI4770" s="10"/>
      <c r="AJ4770" s="10"/>
      <c r="AK4770" s="10"/>
      <c r="AL4770" s="10"/>
      <c r="AM4770" s="10"/>
      <c r="AN4770" s="10"/>
      <c r="AO4770" s="10"/>
      <c r="AP4770" s="10"/>
      <c r="AQ4770" s="10"/>
      <c r="AR4770" s="10"/>
      <c r="AS4770" s="10"/>
      <c r="AT4770" s="10"/>
      <c r="AU4770" s="10"/>
      <c r="AV4770" s="10"/>
      <c r="AW4770" s="10"/>
      <c r="AX4770" s="10"/>
      <c r="AY4770" s="10"/>
      <c r="AZ4770" s="10"/>
      <c r="BC4770" s="10"/>
      <c r="BD4770" s="10"/>
      <c r="BE4770" s="10"/>
      <c r="BF4770" s="10"/>
      <c r="BG4770" s="10"/>
      <c r="BH4770" s="10"/>
      <c r="BI4770" s="10"/>
      <c r="BL4770" s="10"/>
      <c r="BM4770" s="10"/>
      <c r="BN4770" s="10"/>
      <c r="BO4770" s="10"/>
      <c r="BP4770" s="10"/>
      <c r="BQ4770" s="10"/>
      <c r="BR4770" s="10"/>
      <c r="BU4770" s="66"/>
    </row>
    <row r="4771" spans="22:73" s="6" customFormat="1" x14ac:dyDescent="0.3">
      <c r="V4771" s="21"/>
      <c r="W4771" s="22"/>
      <c r="X4771" s="22"/>
      <c r="Y4771" s="22"/>
      <c r="Z4771" s="22"/>
      <c r="AA4771" s="22"/>
      <c r="AB4771" s="10"/>
      <c r="AC4771" s="10"/>
      <c r="AD4771" s="10"/>
      <c r="AE4771" s="10"/>
      <c r="AF4771" s="10"/>
      <c r="AG4771" s="10"/>
      <c r="AH4771" s="10"/>
      <c r="AI4771" s="10"/>
      <c r="AJ4771" s="10"/>
      <c r="AK4771" s="10"/>
      <c r="AL4771" s="10"/>
      <c r="AM4771" s="10"/>
      <c r="AN4771" s="10"/>
      <c r="AO4771" s="10"/>
      <c r="AP4771" s="10"/>
      <c r="AQ4771" s="10"/>
      <c r="AR4771" s="10"/>
      <c r="AS4771" s="10"/>
      <c r="AT4771" s="10"/>
      <c r="AU4771" s="10"/>
      <c r="AV4771" s="10"/>
      <c r="AW4771" s="10"/>
      <c r="AX4771" s="10"/>
      <c r="AY4771" s="10"/>
      <c r="AZ4771" s="10"/>
      <c r="BC4771" s="10"/>
      <c r="BD4771" s="10"/>
      <c r="BE4771" s="10"/>
      <c r="BF4771" s="10"/>
      <c r="BG4771" s="10"/>
      <c r="BH4771" s="10"/>
      <c r="BI4771" s="10"/>
      <c r="BL4771" s="10"/>
      <c r="BM4771" s="10"/>
      <c r="BN4771" s="10"/>
      <c r="BO4771" s="10"/>
      <c r="BP4771" s="10"/>
      <c r="BQ4771" s="10"/>
      <c r="BR4771" s="10"/>
      <c r="BU4771" s="66"/>
    </row>
    <row r="4772" spans="22:73" s="6" customFormat="1" x14ac:dyDescent="0.3">
      <c r="V4772" s="21"/>
      <c r="W4772" s="22"/>
      <c r="X4772" s="22"/>
      <c r="Y4772" s="22"/>
      <c r="Z4772" s="22"/>
      <c r="AA4772" s="22"/>
      <c r="AB4772" s="10"/>
      <c r="AC4772" s="10"/>
      <c r="AD4772" s="10"/>
      <c r="AE4772" s="10"/>
      <c r="AF4772" s="10"/>
      <c r="AG4772" s="10"/>
      <c r="AH4772" s="10"/>
      <c r="AI4772" s="10"/>
      <c r="AJ4772" s="10"/>
      <c r="AK4772" s="10"/>
      <c r="AL4772" s="10"/>
      <c r="AM4772" s="10"/>
      <c r="AN4772" s="10"/>
      <c r="AO4772" s="10"/>
      <c r="AP4772" s="10"/>
      <c r="AQ4772" s="10"/>
      <c r="AR4772" s="10"/>
      <c r="AS4772" s="10"/>
      <c r="AT4772" s="10"/>
      <c r="AU4772" s="10"/>
      <c r="AV4772" s="10"/>
      <c r="AW4772" s="10"/>
      <c r="AX4772" s="10"/>
      <c r="AY4772" s="10"/>
      <c r="AZ4772" s="10"/>
      <c r="BC4772" s="10"/>
      <c r="BD4772" s="10"/>
      <c r="BE4772" s="10"/>
      <c r="BF4772" s="10"/>
      <c r="BG4772" s="10"/>
      <c r="BH4772" s="10"/>
      <c r="BI4772" s="10"/>
      <c r="BL4772" s="10"/>
      <c r="BM4772" s="10"/>
      <c r="BN4772" s="10"/>
      <c r="BO4772" s="10"/>
      <c r="BP4772" s="10"/>
      <c r="BQ4772" s="10"/>
      <c r="BR4772" s="10"/>
      <c r="BU4772" s="66"/>
    </row>
    <row r="4773" spans="22:73" s="6" customFormat="1" x14ac:dyDescent="0.3">
      <c r="V4773" s="21"/>
      <c r="W4773" s="22"/>
      <c r="X4773" s="22"/>
      <c r="Y4773" s="22"/>
      <c r="Z4773" s="22"/>
      <c r="AA4773" s="22"/>
      <c r="AB4773" s="10"/>
      <c r="AC4773" s="10"/>
      <c r="AD4773" s="10"/>
      <c r="AE4773" s="10"/>
      <c r="AF4773" s="10"/>
      <c r="AG4773" s="10"/>
      <c r="AH4773" s="10"/>
      <c r="AI4773" s="10"/>
      <c r="AJ4773" s="10"/>
      <c r="AK4773" s="10"/>
      <c r="AL4773" s="10"/>
      <c r="AM4773" s="10"/>
      <c r="AN4773" s="10"/>
      <c r="AO4773" s="10"/>
      <c r="AP4773" s="10"/>
      <c r="AQ4773" s="10"/>
      <c r="AR4773" s="10"/>
      <c r="AS4773" s="10"/>
      <c r="AT4773" s="10"/>
      <c r="AU4773" s="10"/>
      <c r="AV4773" s="10"/>
      <c r="AW4773" s="10"/>
      <c r="AX4773" s="10"/>
      <c r="AY4773" s="10"/>
      <c r="AZ4773" s="10"/>
      <c r="BC4773" s="10"/>
      <c r="BD4773" s="10"/>
      <c r="BE4773" s="10"/>
      <c r="BF4773" s="10"/>
      <c r="BG4773" s="10"/>
      <c r="BH4773" s="10"/>
      <c r="BI4773" s="10"/>
      <c r="BL4773" s="10"/>
      <c r="BM4773" s="10"/>
      <c r="BN4773" s="10"/>
      <c r="BO4773" s="10"/>
      <c r="BP4773" s="10"/>
      <c r="BQ4773" s="10"/>
      <c r="BR4773" s="10"/>
      <c r="BU4773" s="66"/>
    </row>
    <row r="4774" spans="22:73" s="6" customFormat="1" x14ac:dyDescent="0.3">
      <c r="V4774" s="21"/>
      <c r="W4774" s="22"/>
      <c r="X4774" s="22"/>
      <c r="Y4774" s="22"/>
      <c r="Z4774" s="22"/>
      <c r="AA4774" s="22"/>
      <c r="AB4774" s="10"/>
      <c r="AC4774" s="10"/>
      <c r="AD4774" s="10"/>
      <c r="AE4774" s="10"/>
      <c r="AF4774" s="10"/>
      <c r="AG4774" s="10"/>
      <c r="AH4774" s="10"/>
      <c r="AI4774" s="10"/>
      <c r="AJ4774" s="10"/>
      <c r="AK4774" s="10"/>
      <c r="AL4774" s="10"/>
      <c r="AM4774" s="10"/>
      <c r="AN4774" s="10"/>
      <c r="AO4774" s="10"/>
      <c r="AP4774" s="10"/>
      <c r="AQ4774" s="10"/>
      <c r="AR4774" s="10"/>
      <c r="AS4774" s="10"/>
      <c r="AT4774" s="10"/>
      <c r="AU4774" s="10"/>
      <c r="AV4774" s="10"/>
      <c r="AW4774" s="10"/>
      <c r="AX4774" s="10"/>
      <c r="AY4774" s="10"/>
      <c r="AZ4774" s="10"/>
      <c r="BC4774" s="10"/>
      <c r="BD4774" s="10"/>
      <c r="BE4774" s="10"/>
      <c r="BF4774" s="10"/>
      <c r="BG4774" s="10"/>
      <c r="BH4774" s="10"/>
      <c r="BI4774" s="10"/>
      <c r="BL4774" s="10"/>
      <c r="BM4774" s="10"/>
      <c r="BN4774" s="10"/>
      <c r="BO4774" s="10"/>
      <c r="BP4774" s="10"/>
      <c r="BQ4774" s="10"/>
      <c r="BR4774" s="10"/>
      <c r="BU4774" s="66"/>
    </row>
    <row r="4775" spans="22:73" s="6" customFormat="1" x14ac:dyDescent="0.3">
      <c r="V4775" s="21"/>
      <c r="W4775" s="22"/>
      <c r="X4775" s="22"/>
      <c r="Y4775" s="22"/>
      <c r="Z4775" s="22"/>
      <c r="AA4775" s="22"/>
      <c r="AB4775" s="10"/>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c r="AY4775" s="10"/>
      <c r="AZ4775" s="10"/>
      <c r="BC4775" s="10"/>
      <c r="BD4775" s="10"/>
      <c r="BE4775" s="10"/>
      <c r="BF4775" s="10"/>
      <c r="BG4775" s="10"/>
      <c r="BH4775" s="10"/>
      <c r="BI4775" s="10"/>
      <c r="BL4775" s="10"/>
      <c r="BM4775" s="10"/>
      <c r="BN4775" s="10"/>
      <c r="BO4775" s="10"/>
      <c r="BP4775" s="10"/>
      <c r="BQ4775" s="10"/>
      <c r="BR4775" s="10"/>
      <c r="BU4775" s="66"/>
    </row>
    <row r="4776" spans="22:73" s="6" customFormat="1" x14ac:dyDescent="0.3">
      <c r="V4776" s="21"/>
      <c r="W4776" s="22"/>
      <c r="X4776" s="22"/>
      <c r="Y4776" s="22"/>
      <c r="Z4776" s="22"/>
      <c r="AA4776" s="22"/>
      <c r="AB4776" s="10"/>
      <c r="AC4776" s="10"/>
      <c r="AD4776" s="10"/>
      <c r="AE4776" s="10"/>
      <c r="AF4776" s="10"/>
      <c r="AG4776" s="10"/>
      <c r="AH4776" s="10"/>
      <c r="AI4776" s="10"/>
      <c r="AJ4776" s="10"/>
      <c r="AK4776" s="10"/>
      <c r="AL4776" s="10"/>
      <c r="AM4776" s="10"/>
      <c r="AN4776" s="10"/>
      <c r="AO4776" s="10"/>
      <c r="AP4776" s="10"/>
      <c r="AQ4776" s="10"/>
      <c r="AR4776" s="10"/>
      <c r="AS4776" s="10"/>
      <c r="AT4776" s="10"/>
      <c r="AU4776" s="10"/>
      <c r="AV4776" s="10"/>
      <c r="AW4776" s="10"/>
      <c r="AX4776" s="10"/>
      <c r="AY4776" s="10"/>
      <c r="AZ4776" s="10"/>
      <c r="BC4776" s="10"/>
      <c r="BD4776" s="10"/>
      <c r="BE4776" s="10"/>
      <c r="BF4776" s="10"/>
      <c r="BG4776" s="10"/>
      <c r="BH4776" s="10"/>
      <c r="BI4776" s="10"/>
      <c r="BL4776" s="10"/>
      <c r="BM4776" s="10"/>
      <c r="BN4776" s="10"/>
      <c r="BO4776" s="10"/>
      <c r="BP4776" s="10"/>
      <c r="BQ4776" s="10"/>
      <c r="BR4776" s="10"/>
      <c r="BU4776" s="66"/>
    </row>
    <row r="4777" spans="22:73" s="6" customFormat="1" x14ac:dyDescent="0.3">
      <c r="V4777" s="21"/>
      <c r="W4777" s="22"/>
      <c r="X4777" s="22"/>
      <c r="Y4777" s="22"/>
      <c r="Z4777" s="22"/>
      <c r="AA4777" s="22"/>
      <c r="AB4777" s="10"/>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AY4777" s="10"/>
      <c r="AZ4777" s="10"/>
      <c r="BC4777" s="10"/>
      <c r="BD4777" s="10"/>
      <c r="BE4777" s="10"/>
      <c r="BF4777" s="10"/>
      <c r="BG4777" s="10"/>
      <c r="BH4777" s="10"/>
      <c r="BI4777" s="10"/>
      <c r="BL4777" s="10"/>
      <c r="BM4777" s="10"/>
      <c r="BN4777" s="10"/>
      <c r="BO4777" s="10"/>
      <c r="BP4777" s="10"/>
      <c r="BQ4777" s="10"/>
      <c r="BR4777" s="10"/>
      <c r="BU4777" s="66"/>
    </row>
    <row r="4778" spans="22:73" s="6" customFormat="1" x14ac:dyDescent="0.3">
      <c r="V4778" s="21"/>
      <c r="W4778" s="22"/>
      <c r="X4778" s="22"/>
      <c r="Y4778" s="22"/>
      <c r="Z4778" s="22"/>
      <c r="AA4778" s="22"/>
      <c r="AB4778" s="10"/>
      <c r="AC4778" s="10"/>
      <c r="AD4778" s="10"/>
      <c r="AE4778" s="10"/>
      <c r="AF4778" s="10"/>
      <c r="AG4778" s="10"/>
      <c r="AH4778" s="10"/>
      <c r="AI4778" s="10"/>
      <c r="AJ4778" s="10"/>
      <c r="AK4778" s="10"/>
      <c r="AL4778" s="10"/>
      <c r="AM4778" s="10"/>
      <c r="AN4778" s="10"/>
      <c r="AO4778" s="10"/>
      <c r="AP4778" s="10"/>
      <c r="AQ4778" s="10"/>
      <c r="AR4778" s="10"/>
      <c r="AS4778" s="10"/>
      <c r="AT4778" s="10"/>
      <c r="AU4778" s="10"/>
      <c r="AV4778" s="10"/>
      <c r="AW4778" s="10"/>
      <c r="AX4778" s="10"/>
      <c r="AY4778" s="10"/>
      <c r="AZ4778" s="10"/>
      <c r="BC4778" s="10"/>
      <c r="BD4778" s="10"/>
      <c r="BE4778" s="10"/>
      <c r="BF4778" s="10"/>
      <c r="BG4778" s="10"/>
      <c r="BH4778" s="10"/>
      <c r="BI4778" s="10"/>
      <c r="BL4778" s="10"/>
      <c r="BM4778" s="10"/>
      <c r="BN4778" s="10"/>
      <c r="BO4778" s="10"/>
      <c r="BP4778" s="10"/>
      <c r="BQ4778" s="10"/>
      <c r="BR4778" s="10"/>
      <c r="BU4778" s="66"/>
    </row>
    <row r="4779" spans="22:73" s="6" customFormat="1" x14ac:dyDescent="0.3">
      <c r="V4779" s="21"/>
      <c r="W4779" s="22"/>
      <c r="X4779" s="22"/>
      <c r="Y4779" s="22"/>
      <c r="Z4779" s="22"/>
      <c r="AA4779" s="22"/>
      <c r="AB4779" s="10"/>
      <c r="AC4779" s="10"/>
      <c r="AD4779" s="10"/>
      <c r="AE4779" s="10"/>
      <c r="AF4779" s="10"/>
      <c r="AG4779" s="10"/>
      <c r="AH4779" s="10"/>
      <c r="AI4779" s="10"/>
      <c r="AJ4779" s="10"/>
      <c r="AK4779" s="10"/>
      <c r="AL4779" s="10"/>
      <c r="AM4779" s="10"/>
      <c r="AN4779" s="10"/>
      <c r="AO4779" s="10"/>
      <c r="AP4779" s="10"/>
      <c r="AQ4779" s="10"/>
      <c r="AR4779" s="10"/>
      <c r="AS4779" s="10"/>
      <c r="AT4779" s="10"/>
      <c r="AU4779" s="10"/>
      <c r="AV4779" s="10"/>
      <c r="AW4779" s="10"/>
      <c r="AX4779" s="10"/>
      <c r="AY4779" s="10"/>
      <c r="AZ4779" s="10"/>
      <c r="BC4779" s="10"/>
      <c r="BD4779" s="10"/>
      <c r="BE4779" s="10"/>
      <c r="BF4779" s="10"/>
      <c r="BG4779" s="10"/>
      <c r="BH4779" s="10"/>
      <c r="BI4779" s="10"/>
      <c r="BL4779" s="10"/>
      <c r="BM4779" s="10"/>
      <c r="BN4779" s="10"/>
      <c r="BO4779" s="10"/>
      <c r="BP4779" s="10"/>
      <c r="BQ4779" s="10"/>
      <c r="BR4779" s="10"/>
      <c r="BU4779" s="66"/>
    </row>
    <row r="4780" spans="22:73" s="6" customFormat="1" x14ac:dyDescent="0.3">
      <c r="V4780" s="21"/>
      <c r="W4780" s="22"/>
      <c r="X4780" s="22"/>
      <c r="Y4780" s="22"/>
      <c r="Z4780" s="22"/>
      <c r="AA4780" s="22"/>
      <c r="AB4780" s="10"/>
      <c r="AC4780" s="10"/>
      <c r="AD4780" s="10"/>
      <c r="AE4780" s="10"/>
      <c r="AF4780" s="10"/>
      <c r="AG4780" s="10"/>
      <c r="AH4780" s="10"/>
      <c r="AI4780" s="10"/>
      <c r="AJ4780" s="10"/>
      <c r="AK4780" s="10"/>
      <c r="AL4780" s="10"/>
      <c r="AM4780" s="10"/>
      <c r="AN4780" s="10"/>
      <c r="AO4780" s="10"/>
      <c r="AP4780" s="10"/>
      <c r="AQ4780" s="10"/>
      <c r="AR4780" s="10"/>
      <c r="AS4780" s="10"/>
      <c r="AT4780" s="10"/>
      <c r="AU4780" s="10"/>
      <c r="AV4780" s="10"/>
      <c r="AW4780" s="10"/>
      <c r="AX4780" s="10"/>
      <c r="AY4780" s="10"/>
      <c r="AZ4780" s="10"/>
      <c r="BC4780" s="10"/>
      <c r="BD4780" s="10"/>
      <c r="BE4780" s="10"/>
      <c r="BF4780" s="10"/>
      <c r="BG4780" s="10"/>
      <c r="BH4780" s="10"/>
      <c r="BI4780" s="10"/>
      <c r="BL4780" s="10"/>
      <c r="BM4780" s="10"/>
      <c r="BN4780" s="10"/>
      <c r="BO4780" s="10"/>
      <c r="BP4780" s="10"/>
      <c r="BQ4780" s="10"/>
      <c r="BR4780" s="10"/>
      <c r="BU4780" s="66"/>
    </row>
    <row r="4781" spans="22:73" s="6" customFormat="1" x14ac:dyDescent="0.3">
      <c r="V4781" s="21"/>
      <c r="W4781" s="22"/>
      <c r="X4781" s="22"/>
      <c r="Y4781" s="22"/>
      <c r="Z4781" s="22"/>
      <c r="AA4781" s="22"/>
      <c r="AB4781" s="10"/>
      <c r="AC4781" s="10"/>
      <c r="AD4781" s="10"/>
      <c r="AE4781" s="10"/>
      <c r="AF4781" s="10"/>
      <c r="AG4781" s="10"/>
      <c r="AH4781" s="10"/>
      <c r="AI4781" s="10"/>
      <c r="AJ4781" s="10"/>
      <c r="AK4781" s="10"/>
      <c r="AL4781" s="10"/>
      <c r="AM4781" s="10"/>
      <c r="AN4781" s="10"/>
      <c r="AO4781" s="10"/>
      <c r="AP4781" s="10"/>
      <c r="AQ4781" s="10"/>
      <c r="AR4781" s="10"/>
      <c r="AS4781" s="10"/>
      <c r="AT4781" s="10"/>
      <c r="AU4781" s="10"/>
      <c r="AV4781" s="10"/>
      <c r="AW4781" s="10"/>
      <c r="AX4781" s="10"/>
      <c r="AY4781" s="10"/>
      <c r="AZ4781" s="10"/>
      <c r="BC4781" s="10"/>
      <c r="BD4781" s="10"/>
      <c r="BE4781" s="10"/>
      <c r="BF4781" s="10"/>
      <c r="BG4781" s="10"/>
      <c r="BH4781" s="10"/>
      <c r="BI4781" s="10"/>
      <c r="BL4781" s="10"/>
      <c r="BM4781" s="10"/>
      <c r="BN4781" s="10"/>
      <c r="BO4781" s="10"/>
      <c r="BP4781" s="10"/>
      <c r="BQ4781" s="10"/>
      <c r="BR4781" s="10"/>
      <c r="BU4781" s="66"/>
    </row>
    <row r="4782" spans="22:73" s="6" customFormat="1" x14ac:dyDescent="0.3">
      <c r="V4782" s="21"/>
      <c r="W4782" s="22"/>
      <c r="X4782" s="22"/>
      <c r="Y4782" s="22"/>
      <c r="Z4782" s="22"/>
      <c r="AA4782" s="22"/>
      <c r="AB4782" s="10"/>
      <c r="AC4782" s="10"/>
      <c r="AD4782" s="10"/>
      <c r="AE4782" s="10"/>
      <c r="AF4782" s="10"/>
      <c r="AG4782" s="10"/>
      <c r="AH4782" s="10"/>
      <c r="AI4782" s="10"/>
      <c r="AJ4782" s="10"/>
      <c r="AK4782" s="10"/>
      <c r="AL4782" s="10"/>
      <c r="AM4782" s="10"/>
      <c r="AN4782" s="10"/>
      <c r="AO4782" s="10"/>
      <c r="AP4782" s="10"/>
      <c r="AQ4782" s="10"/>
      <c r="AR4782" s="10"/>
      <c r="AS4782" s="10"/>
      <c r="AT4782" s="10"/>
      <c r="AU4782" s="10"/>
      <c r="AV4782" s="10"/>
      <c r="AW4782" s="10"/>
      <c r="AX4782" s="10"/>
      <c r="AY4782" s="10"/>
      <c r="AZ4782" s="10"/>
      <c r="BC4782" s="10"/>
      <c r="BD4782" s="10"/>
      <c r="BE4782" s="10"/>
      <c r="BF4782" s="10"/>
      <c r="BG4782" s="10"/>
      <c r="BH4782" s="10"/>
      <c r="BI4782" s="10"/>
      <c r="BL4782" s="10"/>
      <c r="BM4782" s="10"/>
      <c r="BN4782" s="10"/>
      <c r="BO4782" s="10"/>
      <c r="BP4782" s="10"/>
      <c r="BQ4782" s="10"/>
      <c r="BR4782" s="10"/>
      <c r="BU4782" s="66"/>
    </row>
    <row r="4783" spans="22:73" s="6" customFormat="1" x14ac:dyDescent="0.3">
      <c r="V4783" s="21"/>
      <c r="W4783" s="22"/>
      <c r="X4783" s="22"/>
      <c r="Y4783" s="22"/>
      <c r="Z4783" s="22"/>
      <c r="AA4783" s="22"/>
      <c r="AB4783" s="10"/>
      <c r="AC4783" s="10"/>
      <c r="AD4783" s="10"/>
      <c r="AE4783" s="10"/>
      <c r="AF4783" s="10"/>
      <c r="AG4783" s="10"/>
      <c r="AH4783" s="10"/>
      <c r="AI4783" s="10"/>
      <c r="AJ4783" s="10"/>
      <c r="AK4783" s="10"/>
      <c r="AL4783" s="10"/>
      <c r="AM4783" s="10"/>
      <c r="AN4783" s="10"/>
      <c r="AO4783" s="10"/>
      <c r="AP4783" s="10"/>
      <c r="AQ4783" s="10"/>
      <c r="AR4783" s="10"/>
      <c r="AS4783" s="10"/>
      <c r="AT4783" s="10"/>
      <c r="AU4783" s="10"/>
      <c r="AV4783" s="10"/>
      <c r="AW4783" s="10"/>
      <c r="AX4783" s="10"/>
      <c r="AY4783" s="10"/>
      <c r="AZ4783" s="10"/>
      <c r="BC4783" s="10"/>
      <c r="BD4783" s="10"/>
      <c r="BE4783" s="10"/>
      <c r="BF4783" s="10"/>
      <c r="BG4783" s="10"/>
      <c r="BH4783" s="10"/>
      <c r="BI4783" s="10"/>
      <c r="BL4783" s="10"/>
      <c r="BM4783" s="10"/>
      <c r="BN4783" s="10"/>
      <c r="BO4783" s="10"/>
      <c r="BP4783" s="10"/>
      <c r="BQ4783" s="10"/>
      <c r="BR4783" s="10"/>
      <c r="BU4783" s="66"/>
    </row>
    <row r="4784" spans="22:73" s="6" customFormat="1" x14ac:dyDescent="0.3">
      <c r="V4784" s="21"/>
      <c r="W4784" s="22"/>
      <c r="X4784" s="22"/>
      <c r="Y4784" s="22"/>
      <c r="Z4784" s="22"/>
      <c r="AA4784" s="22"/>
      <c r="AB4784" s="10"/>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AY4784" s="10"/>
      <c r="AZ4784" s="10"/>
      <c r="BC4784" s="10"/>
      <c r="BD4784" s="10"/>
      <c r="BE4784" s="10"/>
      <c r="BF4784" s="10"/>
      <c r="BG4784" s="10"/>
      <c r="BH4784" s="10"/>
      <c r="BI4784" s="10"/>
      <c r="BL4784" s="10"/>
      <c r="BM4784" s="10"/>
      <c r="BN4784" s="10"/>
      <c r="BO4784" s="10"/>
      <c r="BP4784" s="10"/>
      <c r="BQ4784" s="10"/>
      <c r="BR4784" s="10"/>
      <c r="BU4784" s="66"/>
    </row>
    <row r="4785" spans="22:73" s="6" customFormat="1" x14ac:dyDescent="0.3">
      <c r="V4785" s="21"/>
      <c r="W4785" s="22"/>
      <c r="X4785" s="22"/>
      <c r="Y4785" s="22"/>
      <c r="Z4785" s="22"/>
      <c r="AA4785" s="22"/>
      <c r="AB4785" s="10"/>
      <c r="AC4785" s="10"/>
      <c r="AD4785" s="10"/>
      <c r="AE4785" s="10"/>
      <c r="AF4785" s="10"/>
      <c r="AG4785" s="10"/>
      <c r="AH4785" s="10"/>
      <c r="AI4785" s="10"/>
      <c r="AJ4785" s="10"/>
      <c r="AK4785" s="10"/>
      <c r="AL4785" s="10"/>
      <c r="AM4785" s="10"/>
      <c r="AN4785" s="10"/>
      <c r="AO4785" s="10"/>
      <c r="AP4785" s="10"/>
      <c r="AQ4785" s="10"/>
      <c r="AR4785" s="10"/>
      <c r="AS4785" s="10"/>
      <c r="AT4785" s="10"/>
      <c r="AU4785" s="10"/>
      <c r="AV4785" s="10"/>
      <c r="AW4785" s="10"/>
      <c r="AX4785" s="10"/>
      <c r="AY4785" s="10"/>
      <c r="AZ4785" s="10"/>
      <c r="BC4785" s="10"/>
      <c r="BD4785" s="10"/>
      <c r="BE4785" s="10"/>
      <c r="BF4785" s="10"/>
      <c r="BG4785" s="10"/>
      <c r="BH4785" s="10"/>
      <c r="BI4785" s="10"/>
      <c r="BL4785" s="10"/>
      <c r="BM4785" s="10"/>
      <c r="BN4785" s="10"/>
      <c r="BO4785" s="10"/>
      <c r="BP4785" s="10"/>
      <c r="BQ4785" s="10"/>
      <c r="BR4785" s="10"/>
      <c r="BU4785" s="66"/>
    </row>
    <row r="4786" spans="22:73" s="6" customFormat="1" x14ac:dyDescent="0.3">
      <c r="V4786" s="21"/>
      <c r="W4786" s="22"/>
      <c r="X4786" s="22"/>
      <c r="Y4786" s="22"/>
      <c r="Z4786" s="22"/>
      <c r="AA4786" s="22"/>
      <c r="AB4786" s="10"/>
      <c r="AC4786" s="10"/>
      <c r="AD4786" s="10"/>
      <c r="AE4786" s="10"/>
      <c r="AF4786" s="10"/>
      <c r="AG4786" s="10"/>
      <c r="AH4786" s="10"/>
      <c r="AI4786" s="10"/>
      <c r="AJ4786" s="10"/>
      <c r="AK4786" s="10"/>
      <c r="AL4786" s="10"/>
      <c r="AM4786" s="10"/>
      <c r="AN4786" s="10"/>
      <c r="AO4786" s="10"/>
      <c r="AP4786" s="10"/>
      <c r="AQ4786" s="10"/>
      <c r="AR4786" s="10"/>
      <c r="AS4786" s="10"/>
      <c r="AT4786" s="10"/>
      <c r="AU4786" s="10"/>
      <c r="AV4786" s="10"/>
      <c r="AW4786" s="10"/>
      <c r="AX4786" s="10"/>
      <c r="AY4786" s="10"/>
      <c r="AZ4786" s="10"/>
      <c r="BC4786" s="10"/>
      <c r="BD4786" s="10"/>
      <c r="BE4786" s="10"/>
      <c r="BF4786" s="10"/>
      <c r="BG4786" s="10"/>
      <c r="BH4786" s="10"/>
      <c r="BI4786" s="10"/>
      <c r="BL4786" s="10"/>
      <c r="BM4786" s="10"/>
      <c r="BN4786" s="10"/>
      <c r="BO4786" s="10"/>
      <c r="BP4786" s="10"/>
      <c r="BQ4786" s="10"/>
      <c r="BR4786" s="10"/>
      <c r="BU4786" s="66"/>
    </row>
    <row r="4787" spans="22:73" s="6" customFormat="1" x14ac:dyDescent="0.3">
      <c r="V4787" s="21"/>
      <c r="W4787" s="22"/>
      <c r="X4787" s="22"/>
      <c r="Y4787" s="22"/>
      <c r="Z4787" s="22"/>
      <c r="AA4787" s="22"/>
      <c r="AB4787" s="10"/>
      <c r="AC4787" s="10"/>
      <c r="AD4787" s="10"/>
      <c r="AE4787" s="10"/>
      <c r="AF4787" s="10"/>
      <c r="AG4787" s="10"/>
      <c r="AH4787" s="10"/>
      <c r="AI4787" s="10"/>
      <c r="AJ4787" s="10"/>
      <c r="AK4787" s="10"/>
      <c r="AL4787" s="10"/>
      <c r="AM4787" s="10"/>
      <c r="AN4787" s="10"/>
      <c r="AO4787" s="10"/>
      <c r="AP4787" s="10"/>
      <c r="AQ4787" s="10"/>
      <c r="AR4787" s="10"/>
      <c r="AS4787" s="10"/>
      <c r="AT4787" s="10"/>
      <c r="AU4787" s="10"/>
      <c r="AV4787" s="10"/>
      <c r="AW4787" s="10"/>
      <c r="AX4787" s="10"/>
      <c r="AY4787" s="10"/>
      <c r="AZ4787" s="10"/>
      <c r="BC4787" s="10"/>
      <c r="BD4787" s="10"/>
      <c r="BE4787" s="10"/>
      <c r="BF4787" s="10"/>
      <c r="BG4787" s="10"/>
      <c r="BH4787" s="10"/>
      <c r="BI4787" s="10"/>
      <c r="BL4787" s="10"/>
      <c r="BM4787" s="10"/>
      <c r="BN4787" s="10"/>
      <c r="BO4787" s="10"/>
      <c r="BP4787" s="10"/>
      <c r="BQ4787" s="10"/>
      <c r="BR4787" s="10"/>
      <c r="BU4787" s="66"/>
    </row>
    <row r="4788" spans="22:73" s="6" customFormat="1" x14ac:dyDescent="0.3">
      <c r="V4788" s="21"/>
      <c r="W4788" s="22"/>
      <c r="X4788" s="22"/>
      <c r="Y4788" s="22"/>
      <c r="Z4788" s="22"/>
      <c r="AA4788" s="22"/>
      <c r="AB4788" s="10"/>
      <c r="AC4788" s="10"/>
      <c r="AD4788" s="10"/>
      <c r="AE4788" s="10"/>
      <c r="AF4788" s="10"/>
      <c r="AG4788" s="10"/>
      <c r="AH4788" s="10"/>
      <c r="AI4788" s="10"/>
      <c r="AJ4788" s="10"/>
      <c r="AK4788" s="10"/>
      <c r="AL4788" s="10"/>
      <c r="AM4788" s="10"/>
      <c r="AN4788" s="10"/>
      <c r="AO4788" s="10"/>
      <c r="AP4788" s="10"/>
      <c r="AQ4788" s="10"/>
      <c r="AR4788" s="10"/>
      <c r="AS4788" s="10"/>
      <c r="AT4788" s="10"/>
      <c r="AU4788" s="10"/>
      <c r="AV4788" s="10"/>
      <c r="AW4788" s="10"/>
      <c r="AX4788" s="10"/>
      <c r="AY4788" s="10"/>
      <c r="AZ4788" s="10"/>
      <c r="BC4788" s="10"/>
      <c r="BD4788" s="10"/>
      <c r="BE4788" s="10"/>
      <c r="BF4788" s="10"/>
      <c r="BG4788" s="10"/>
      <c r="BH4788" s="10"/>
      <c r="BI4788" s="10"/>
      <c r="BL4788" s="10"/>
      <c r="BM4788" s="10"/>
      <c r="BN4788" s="10"/>
      <c r="BO4788" s="10"/>
      <c r="BP4788" s="10"/>
      <c r="BQ4788" s="10"/>
      <c r="BR4788" s="10"/>
      <c r="BU4788" s="66"/>
    </row>
    <row r="4789" spans="22:73" s="6" customFormat="1" x14ac:dyDescent="0.3">
      <c r="V4789" s="21"/>
      <c r="W4789" s="22"/>
      <c r="X4789" s="22"/>
      <c r="Y4789" s="22"/>
      <c r="Z4789" s="22"/>
      <c r="AA4789" s="22"/>
      <c r="AB4789" s="10"/>
      <c r="AC4789" s="10"/>
      <c r="AD4789" s="10"/>
      <c r="AE4789" s="10"/>
      <c r="AF4789" s="10"/>
      <c r="AG4789" s="10"/>
      <c r="AH4789" s="10"/>
      <c r="AI4789" s="10"/>
      <c r="AJ4789" s="10"/>
      <c r="AK4789" s="10"/>
      <c r="AL4789" s="10"/>
      <c r="AM4789" s="10"/>
      <c r="AN4789" s="10"/>
      <c r="AO4789" s="10"/>
      <c r="AP4789" s="10"/>
      <c r="AQ4789" s="10"/>
      <c r="AR4789" s="10"/>
      <c r="AS4789" s="10"/>
      <c r="AT4789" s="10"/>
      <c r="AU4789" s="10"/>
      <c r="AV4789" s="10"/>
      <c r="AW4789" s="10"/>
      <c r="AX4789" s="10"/>
      <c r="AY4789" s="10"/>
      <c r="AZ4789" s="10"/>
      <c r="BC4789" s="10"/>
      <c r="BD4789" s="10"/>
      <c r="BE4789" s="10"/>
      <c r="BF4789" s="10"/>
      <c r="BG4789" s="10"/>
      <c r="BH4789" s="10"/>
      <c r="BI4789" s="10"/>
      <c r="BL4789" s="10"/>
      <c r="BM4789" s="10"/>
      <c r="BN4789" s="10"/>
      <c r="BO4789" s="10"/>
      <c r="BP4789" s="10"/>
      <c r="BQ4789" s="10"/>
      <c r="BR4789" s="10"/>
      <c r="BU4789" s="66"/>
    </row>
    <row r="4790" spans="22:73" s="6" customFormat="1" x14ac:dyDescent="0.3">
      <c r="V4790" s="21"/>
      <c r="W4790" s="22"/>
      <c r="X4790" s="22"/>
      <c r="Y4790" s="22"/>
      <c r="Z4790" s="22"/>
      <c r="AA4790" s="22"/>
      <c r="AB4790" s="10"/>
      <c r="AC4790" s="10"/>
      <c r="AD4790" s="10"/>
      <c r="AE4790" s="10"/>
      <c r="AF4790" s="10"/>
      <c r="AG4790" s="10"/>
      <c r="AH4790" s="10"/>
      <c r="AI4790" s="10"/>
      <c r="AJ4790" s="10"/>
      <c r="AK4790" s="10"/>
      <c r="AL4790" s="10"/>
      <c r="AM4790" s="10"/>
      <c r="AN4790" s="10"/>
      <c r="AO4790" s="10"/>
      <c r="AP4790" s="10"/>
      <c r="AQ4790" s="10"/>
      <c r="AR4790" s="10"/>
      <c r="AS4790" s="10"/>
      <c r="AT4790" s="10"/>
      <c r="AU4790" s="10"/>
      <c r="AV4790" s="10"/>
      <c r="AW4790" s="10"/>
      <c r="AX4790" s="10"/>
      <c r="AY4790" s="10"/>
      <c r="AZ4790" s="10"/>
      <c r="BC4790" s="10"/>
      <c r="BD4790" s="10"/>
      <c r="BE4790" s="10"/>
      <c r="BF4790" s="10"/>
      <c r="BG4790" s="10"/>
      <c r="BH4790" s="10"/>
      <c r="BI4790" s="10"/>
      <c r="BL4790" s="10"/>
      <c r="BM4790" s="10"/>
      <c r="BN4790" s="10"/>
      <c r="BO4790" s="10"/>
      <c r="BP4790" s="10"/>
      <c r="BQ4790" s="10"/>
      <c r="BR4790" s="10"/>
      <c r="BU4790" s="66"/>
    </row>
    <row r="4791" spans="22:73" s="6" customFormat="1" x14ac:dyDescent="0.3">
      <c r="V4791" s="21"/>
      <c r="W4791" s="22"/>
      <c r="X4791" s="22"/>
      <c r="Y4791" s="22"/>
      <c r="Z4791" s="22"/>
      <c r="AA4791" s="22"/>
      <c r="AB4791" s="10"/>
      <c r="AC4791" s="10"/>
      <c r="AD4791" s="10"/>
      <c r="AE4791" s="10"/>
      <c r="AF4791" s="10"/>
      <c r="AG4791" s="10"/>
      <c r="AH4791" s="10"/>
      <c r="AI4791" s="10"/>
      <c r="AJ4791" s="10"/>
      <c r="AK4791" s="10"/>
      <c r="AL4791" s="10"/>
      <c r="AM4791" s="10"/>
      <c r="AN4791" s="10"/>
      <c r="AO4791" s="10"/>
      <c r="AP4791" s="10"/>
      <c r="AQ4791" s="10"/>
      <c r="AR4791" s="10"/>
      <c r="AS4791" s="10"/>
      <c r="AT4791" s="10"/>
      <c r="AU4791" s="10"/>
      <c r="AV4791" s="10"/>
      <c r="AW4791" s="10"/>
      <c r="AX4791" s="10"/>
      <c r="AY4791" s="10"/>
      <c r="AZ4791" s="10"/>
      <c r="BC4791" s="10"/>
      <c r="BD4791" s="10"/>
      <c r="BE4791" s="10"/>
      <c r="BF4791" s="10"/>
      <c r="BG4791" s="10"/>
      <c r="BH4791" s="10"/>
      <c r="BI4791" s="10"/>
      <c r="BL4791" s="10"/>
      <c r="BM4791" s="10"/>
      <c r="BN4791" s="10"/>
      <c r="BO4791" s="10"/>
      <c r="BP4791" s="10"/>
      <c r="BQ4791" s="10"/>
      <c r="BR4791" s="10"/>
      <c r="BU4791" s="66"/>
    </row>
    <row r="4792" spans="22:73" s="6" customFormat="1" x14ac:dyDescent="0.3">
      <c r="V4792" s="21"/>
      <c r="W4792" s="22"/>
      <c r="X4792" s="22"/>
      <c r="Y4792" s="22"/>
      <c r="Z4792" s="22"/>
      <c r="AA4792" s="22"/>
      <c r="AB4792" s="10"/>
      <c r="AC4792" s="10"/>
      <c r="AD4792" s="10"/>
      <c r="AE4792" s="10"/>
      <c r="AF4792" s="10"/>
      <c r="AG4792" s="10"/>
      <c r="AH4792" s="10"/>
      <c r="AI4792" s="10"/>
      <c r="AJ4792" s="10"/>
      <c r="AK4792" s="10"/>
      <c r="AL4792" s="10"/>
      <c r="AM4792" s="10"/>
      <c r="AN4792" s="10"/>
      <c r="AO4792" s="10"/>
      <c r="AP4792" s="10"/>
      <c r="AQ4792" s="10"/>
      <c r="AR4792" s="10"/>
      <c r="AS4792" s="10"/>
      <c r="AT4792" s="10"/>
      <c r="AU4792" s="10"/>
      <c r="AV4792" s="10"/>
      <c r="AW4792" s="10"/>
      <c r="AX4792" s="10"/>
      <c r="AY4792" s="10"/>
      <c r="AZ4792" s="10"/>
      <c r="BC4792" s="10"/>
      <c r="BD4792" s="10"/>
      <c r="BE4792" s="10"/>
      <c r="BF4792" s="10"/>
      <c r="BG4792" s="10"/>
      <c r="BH4792" s="10"/>
      <c r="BI4792" s="10"/>
      <c r="BL4792" s="10"/>
      <c r="BM4792" s="10"/>
      <c r="BN4792" s="10"/>
      <c r="BO4792" s="10"/>
      <c r="BP4792" s="10"/>
      <c r="BQ4792" s="10"/>
      <c r="BR4792" s="10"/>
      <c r="BU4792" s="66"/>
    </row>
    <row r="4793" spans="22:73" s="6" customFormat="1" x14ac:dyDescent="0.3">
      <c r="V4793" s="21"/>
      <c r="W4793" s="22"/>
      <c r="X4793" s="22"/>
      <c r="Y4793" s="22"/>
      <c r="Z4793" s="22"/>
      <c r="AA4793" s="22"/>
      <c r="AB4793" s="10"/>
      <c r="AC4793" s="10"/>
      <c r="AD4793" s="10"/>
      <c r="AE4793" s="10"/>
      <c r="AF4793" s="10"/>
      <c r="AG4793" s="10"/>
      <c r="AH4793" s="10"/>
      <c r="AI4793" s="10"/>
      <c r="AJ4793" s="10"/>
      <c r="AK4793" s="10"/>
      <c r="AL4793" s="10"/>
      <c r="AM4793" s="10"/>
      <c r="AN4793" s="10"/>
      <c r="AO4793" s="10"/>
      <c r="AP4793" s="10"/>
      <c r="AQ4793" s="10"/>
      <c r="AR4793" s="10"/>
      <c r="AS4793" s="10"/>
      <c r="AT4793" s="10"/>
      <c r="AU4793" s="10"/>
      <c r="AV4793" s="10"/>
      <c r="AW4793" s="10"/>
      <c r="AX4793" s="10"/>
      <c r="AY4793" s="10"/>
      <c r="AZ4793" s="10"/>
      <c r="BC4793" s="10"/>
      <c r="BD4793" s="10"/>
      <c r="BE4793" s="10"/>
      <c r="BF4793" s="10"/>
      <c r="BG4793" s="10"/>
      <c r="BH4793" s="10"/>
      <c r="BI4793" s="10"/>
      <c r="BL4793" s="10"/>
      <c r="BM4793" s="10"/>
      <c r="BN4793" s="10"/>
      <c r="BO4793" s="10"/>
      <c r="BP4793" s="10"/>
      <c r="BQ4793" s="10"/>
      <c r="BR4793" s="10"/>
      <c r="BU4793" s="66"/>
    </row>
    <row r="4794" spans="22:73" s="6" customFormat="1" x14ac:dyDescent="0.3">
      <c r="V4794" s="21"/>
      <c r="W4794" s="22"/>
      <c r="X4794" s="22"/>
      <c r="Y4794" s="22"/>
      <c r="Z4794" s="22"/>
      <c r="AA4794" s="22"/>
      <c r="AB4794" s="10"/>
      <c r="AC4794" s="10"/>
      <c r="AD4794" s="10"/>
      <c r="AE4794" s="10"/>
      <c r="AF4794" s="10"/>
      <c r="AG4794" s="10"/>
      <c r="AH4794" s="10"/>
      <c r="AI4794" s="10"/>
      <c r="AJ4794" s="10"/>
      <c r="AK4794" s="10"/>
      <c r="AL4794" s="10"/>
      <c r="AM4794" s="10"/>
      <c r="AN4794" s="10"/>
      <c r="AO4794" s="10"/>
      <c r="AP4794" s="10"/>
      <c r="AQ4794" s="10"/>
      <c r="AR4794" s="10"/>
      <c r="AS4794" s="10"/>
      <c r="AT4794" s="10"/>
      <c r="AU4794" s="10"/>
      <c r="AV4794" s="10"/>
      <c r="AW4794" s="10"/>
      <c r="AX4794" s="10"/>
      <c r="AY4794" s="10"/>
      <c r="AZ4794" s="10"/>
      <c r="BC4794" s="10"/>
      <c r="BD4794" s="10"/>
      <c r="BE4794" s="10"/>
      <c r="BF4794" s="10"/>
      <c r="BG4794" s="10"/>
      <c r="BH4794" s="10"/>
      <c r="BI4794" s="10"/>
      <c r="BL4794" s="10"/>
      <c r="BM4794" s="10"/>
      <c r="BN4794" s="10"/>
      <c r="BO4794" s="10"/>
      <c r="BP4794" s="10"/>
      <c r="BQ4794" s="10"/>
      <c r="BR4794" s="10"/>
      <c r="BU4794" s="66"/>
    </row>
    <row r="4795" spans="22:73" s="6" customFormat="1" x14ac:dyDescent="0.3">
      <c r="V4795" s="21"/>
      <c r="W4795" s="22"/>
      <c r="X4795" s="22"/>
      <c r="Y4795" s="22"/>
      <c r="Z4795" s="22"/>
      <c r="AA4795" s="22"/>
      <c r="AB4795" s="10"/>
      <c r="AC4795" s="10"/>
      <c r="AD4795" s="10"/>
      <c r="AE4795" s="10"/>
      <c r="AF4795" s="10"/>
      <c r="AG4795" s="10"/>
      <c r="AH4795" s="10"/>
      <c r="AI4795" s="10"/>
      <c r="AJ4795" s="10"/>
      <c r="AK4795" s="10"/>
      <c r="AL4795" s="10"/>
      <c r="AM4795" s="10"/>
      <c r="AN4795" s="10"/>
      <c r="AO4795" s="10"/>
      <c r="AP4795" s="10"/>
      <c r="AQ4795" s="10"/>
      <c r="AR4795" s="10"/>
      <c r="AS4795" s="10"/>
      <c r="AT4795" s="10"/>
      <c r="AU4795" s="10"/>
      <c r="AV4795" s="10"/>
      <c r="AW4795" s="10"/>
      <c r="AX4795" s="10"/>
      <c r="AY4795" s="10"/>
      <c r="AZ4795" s="10"/>
      <c r="BC4795" s="10"/>
      <c r="BD4795" s="10"/>
      <c r="BE4795" s="10"/>
      <c r="BF4795" s="10"/>
      <c r="BG4795" s="10"/>
      <c r="BH4795" s="10"/>
      <c r="BI4795" s="10"/>
      <c r="BL4795" s="10"/>
      <c r="BM4795" s="10"/>
      <c r="BN4795" s="10"/>
      <c r="BO4795" s="10"/>
      <c r="BP4795" s="10"/>
      <c r="BQ4795" s="10"/>
      <c r="BR4795" s="10"/>
      <c r="BU4795" s="66"/>
    </row>
    <row r="4796" spans="22:73" s="6" customFormat="1" x14ac:dyDescent="0.3">
      <c r="V4796" s="21"/>
      <c r="W4796" s="22"/>
      <c r="X4796" s="22"/>
      <c r="Y4796" s="22"/>
      <c r="Z4796" s="22"/>
      <c r="AA4796" s="22"/>
      <c r="AB4796" s="10"/>
      <c r="AC4796" s="10"/>
      <c r="AD4796" s="10"/>
      <c r="AE4796" s="10"/>
      <c r="AF4796" s="10"/>
      <c r="AG4796" s="10"/>
      <c r="AH4796" s="10"/>
      <c r="AI4796" s="10"/>
      <c r="AJ4796" s="10"/>
      <c r="AK4796" s="10"/>
      <c r="AL4796" s="10"/>
      <c r="AM4796" s="10"/>
      <c r="AN4796" s="10"/>
      <c r="AO4796" s="10"/>
      <c r="AP4796" s="10"/>
      <c r="AQ4796" s="10"/>
      <c r="AR4796" s="10"/>
      <c r="AS4796" s="10"/>
      <c r="AT4796" s="10"/>
      <c r="AU4796" s="10"/>
      <c r="AV4796" s="10"/>
      <c r="AW4796" s="10"/>
      <c r="AX4796" s="10"/>
      <c r="AY4796" s="10"/>
      <c r="AZ4796" s="10"/>
      <c r="BC4796" s="10"/>
      <c r="BD4796" s="10"/>
      <c r="BE4796" s="10"/>
      <c r="BF4796" s="10"/>
      <c r="BG4796" s="10"/>
      <c r="BH4796" s="10"/>
      <c r="BI4796" s="10"/>
      <c r="BL4796" s="10"/>
      <c r="BM4796" s="10"/>
      <c r="BN4796" s="10"/>
      <c r="BO4796" s="10"/>
      <c r="BP4796" s="10"/>
      <c r="BQ4796" s="10"/>
      <c r="BR4796" s="10"/>
      <c r="BU4796" s="66"/>
    </row>
    <row r="4797" spans="22:73" s="6" customFormat="1" x14ac:dyDescent="0.3">
      <c r="V4797" s="21"/>
      <c r="W4797" s="22"/>
      <c r="X4797" s="22"/>
      <c r="Y4797" s="22"/>
      <c r="Z4797" s="22"/>
      <c r="AA4797" s="22"/>
      <c r="AB4797" s="10"/>
      <c r="AC4797" s="10"/>
      <c r="AD4797" s="10"/>
      <c r="AE4797" s="10"/>
      <c r="AF4797" s="10"/>
      <c r="AG4797" s="10"/>
      <c r="AH4797" s="10"/>
      <c r="AI4797" s="10"/>
      <c r="AJ4797" s="10"/>
      <c r="AK4797" s="10"/>
      <c r="AL4797" s="10"/>
      <c r="AM4797" s="10"/>
      <c r="AN4797" s="10"/>
      <c r="AO4797" s="10"/>
      <c r="AP4797" s="10"/>
      <c r="AQ4797" s="10"/>
      <c r="AR4797" s="10"/>
      <c r="AS4797" s="10"/>
      <c r="AT4797" s="10"/>
      <c r="AU4797" s="10"/>
      <c r="AV4797" s="10"/>
      <c r="AW4797" s="10"/>
      <c r="AX4797" s="10"/>
      <c r="AY4797" s="10"/>
      <c r="AZ4797" s="10"/>
      <c r="BC4797" s="10"/>
      <c r="BD4797" s="10"/>
      <c r="BE4797" s="10"/>
      <c r="BF4797" s="10"/>
      <c r="BG4797" s="10"/>
      <c r="BH4797" s="10"/>
      <c r="BI4797" s="10"/>
      <c r="BL4797" s="10"/>
      <c r="BM4797" s="10"/>
      <c r="BN4797" s="10"/>
      <c r="BO4797" s="10"/>
      <c r="BP4797" s="10"/>
      <c r="BQ4797" s="10"/>
      <c r="BR4797" s="10"/>
      <c r="BU4797" s="66"/>
    </row>
    <row r="4798" spans="22:73" s="6" customFormat="1" x14ac:dyDescent="0.3">
      <c r="V4798" s="21"/>
      <c r="W4798" s="22"/>
      <c r="X4798" s="22"/>
      <c r="Y4798" s="22"/>
      <c r="Z4798" s="22"/>
      <c r="AA4798" s="22"/>
      <c r="AB4798" s="10"/>
      <c r="AC4798" s="10"/>
      <c r="AD4798" s="10"/>
      <c r="AE4798" s="10"/>
      <c r="AF4798" s="10"/>
      <c r="AG4798" s="10"/>
      <c r="AH4798" s="10"/>
      <c r="AI4798" s="10"/>
      <c r="AJ4798" s="10"/>
      <c r="AK4798" s="10"/>
      <c r="AL4798" s="10"/>
      <c r="AM4798" s="10"/>
      <c r="AN4798" s="10"/>
      <c r="AO4798" s="10"/>
      <c r="AP4798" s="10"/>
      <c r="AQ4798" s="10"/>
      <c r="AR4798" s="10"/>
      <c r="AS4798" s="10"/>
      <c r="AT4798" s="10"/>
      <c r="AU4798" s="10"/>
      <c r="AV4798" s="10"/>
      <c r="AW4798" s="10"/>
      <c r="AX4798" s="10"/>
      <c r="AY4798" s="10"/>
      <c r="AZ4798" s="10"/>
      <c r="BC4798" s="10"/>
      <c r="BD4798" s="10"/>
      <c r="BE4798" s="10"/>
      <c r="BF4798" s="10"/>
      <c r="BG4798" s="10"/>
      <c r="BH4798" s="10"/>
      <c r="BI4798" s="10"/>
      <c r="BL4798" s="10"/>
      <c r="BM4798" s="10"/>
      <c r="BN4798" s="10"/>
      <c r="BO4798" s="10"/>
      <c r="BP4798" s="10"/>
      <c r="BQ4798" s="10"/>
      <c r="BR4798" s="10"/>
      <c r="BU4798" s="66"/>
    </row>
    <row r="4799" spans="22:73" s="6" customFormat="1" x14ac:dyDescent="0.3">
      <c r="V4799" s="21"/>
      <c r="W4799" s="22"/>
      <c r="X4799" s="22"/>
      <c r="Y4799" s="22"/>
      <c r="Z4799" s="22"/>
      <c r="AA4799" s="22"/>
      <c r="AB4799" s="10"/>
      <c r="AC4799" s="10"/>
      <c r="AD4799" s="10"/>
      <c r="AE4799" s="10"/>
      <c r="AF4799" s="10"/>
      <c r="AG4799" s="10"/>
      <c r="AH4799" s="10"/>
      <c r="AI4799" s="10"/>
      <c r="AJ4799" s="10"/>
      <c r="AK4799" s="10"/>
      <c r="AL4799" s="10"/>
      <c r="AM4799" s="10"/>
      <c r="AN4799" s="10"/>
      <c r="AO4799" s="10"/>
      <c r="AP4799" s="10"/>
      <c r="AQ4799" s="10"/>
      <c r="AR4799" s="10"/>
      <c r="AS4799" s="10"/>
      <c r="AT4799" s="10"/>
      <c r="AU4799" s="10"/>
      <c r="AV4799" s="10"/>
      <c r="AW4799" s="10"/>
      <c r="AX4799" s="10"/>
      <c r="AY4799" s="10"/>
      <c r="AZ4799" s="10"/>
      <c r="BC4799" s="10"/>
      <c r="BD4799" s="10"/>
      <c r="BE4799" s="10"/>
      <c r="BF4799" s="10"/>
      <c r="BG4799" s="10"/>
      <c r="BH4799" s="10"/>
      <c r="BI4799" s="10"/>
      <c r="BL4799" s="10"/>
      <c r="BM4799" s="10"/>
      <c r="BN4799" s="10"/>
      <c r="BO4799" s="10"/>
      <c r="BP4799" s="10"/>
      <c r="BQ4799" s="10"/>
      <c r="BR4799" s="10"/>
      <c r="BU4799" s="66"/>
    </row>
    <row r="4800" spans="22:73" s="6" customFormat="1" x14ac:dyDescent="0.3">
      <c r="V4800" s="21"/>
      <c r="W4800" s="22"/>
      <c r="X4800" s="22"/>
      <c r="Y4800" s="22"/>
      <c r="Z4800" s="22"/>
      <c r="AA4800" s="22"/>
      <c r="AB4800" s="10"/>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AY4800" s="10"/>
      <c r="AZ4800" s="10"/>
      <c r="BC4800" s="10"/>
      <c r="BD4800" s="10"/>
      <c r="BE4800" s="10"/>
      <c r="BF4800" s="10"/>
      <c r="BG4800" s="10"/>
      <c r="BH4800" s="10"/>
      <c r="BI4800" s="10"/>
      <c r="BL4800" s="10"/>
      <c r="BM4800" s="10"/>
      <c r="BN4800" s="10"/>
      <c r="BO4800" s="10"/>
      <c r="BP4800" s="10"/>
      <c r="BQ4800" s="10"/>
      <c r="BR4800" s="10"/>
      <c r="BU4800" s="66"/>
    </row>
    <row r="4801" spans="22:73" s="6" customFormat="1" x14ac:dyDescent="0.3">
      <c r="V4801" s="21"/>
      <c r="W4801" s="22"/>
      <c r="X4801" s="22"/>
      <c r="Y4801" s="22"/>
      <c r="Z4801" s="22"/>
      <c r="AA4801" s="22"/>
      <c r="AB4801" s="10"/>
      <c r="AC4801" s="10"/>
      <c r="AD4801" s="10"/>
      <c r="AE4801" s="10"/>
      <c r="AF4801" s="10"/>
      <c r="AG4801" s="10"/>
      <c r="AH4801" s="10"/>
      <c r="AI4801" s="10"/>
      <c r="AJ4801" s="10"/>
      <c r="AK4801" s="10"/>
      <c r="AL4801" s="10"/>
      <c r="AM4801" s="10"/>
      <c r="AN4801" s="10"/>
      <c r="AO4801" s="10"/>
      <c r="AP4801" s="10"/>
      <c r="AQ4801" s="10"/>
      <c r="AR4801" s="10"/>
      <c r="AS4801" s="10"/>
      <c r="AT4801" s="10"/>
      <c r="AU4801" s="10"/>
      <c r="AV4801" s="10"/>
      <c r="AW4801" s="10"/>
      <c r="AX4801" s="10"/>
      <c r="AY4801" s="10"/>
      <c r="AZ4801" s="10"/>
      <c r="BC4801" s="10"/>
      <c r="BD4801" s="10"/>
      <c r="BE4801" s="10"/>
      <c r="BF4801" s="10"/>
      <c r="BG4801" s="10"/>
      <c r="BH4801" s="10"/>
      <c r="BI4801" s="10"/>
      <c r="BL4801" s="10"/>
      <c r="BM4801" s="10"/>
      <c r="BN4801" s="10"/>
      <c r="BO4801" s="10"/>
      <c r="BP4801" s="10"/>
      <c r="BQ4801" s="10"/>
      <c r="BR4801" s="10"/>
      <c r="BU4801" s="66"/>
    </row>
    <row r="4802" spans="22:73" s="6" customFormat="1" x14ac:dyDescent="0.3">
      <c r="V4802" s="21"/>
      <c r="W4802" s="22"/>
      <c r="X4802" s="22"/>
      <c r="Y4802" s="22"/>
      <c r="Z4802" s="22"/>
      <c r="AA4802" s="22"/>
      <c r="AB4802" s="10"/>
      <c r="AC4802" s="10"/>
      <c r="AD4802" s="10"/>
      <c r="AE4802" s="10"/>
      <c r="AF4802" s="10"/>
      <c r="AG4802" s="10"/>
      <c r="AH4802" s="10"/>
      <c r="AI4802" s="10"/>
      <c r="AJ4802" s="10"/>
      <c r="AK4802" s="10"/>
      <c r="AL4802" s="10"/>
      <c r="AM4802" s="10"/>
      <c r="AN4802" s="10"/>
      <c r="AO4802" s="10"/>
      <c r="AP4802" s="10"/>
      <c r="AQ4802" s="10"/>
      <c r="AR4802" s="10"/>
      <c r="AS4802" s="10"/>
      <c r="AT4802" s="10"/>
      <c r="AU4802" s="10"/>
      <c r="AV4802" s="10"/>
      <c r="AW4802" s="10"/>
      <c r="AX4802" s="10"/>
      <c r="AY4802" s="10"/>
      <c r="AZ4802" s="10"/>
      <c r="BC4802" s="10"/>
      <c r="BD4802" s="10"/>
      <c r="BE4802" s="10"/>
      <c r="BF4802" s="10"/>
      <c r="BG4802" s="10"/>
      <c r="BH4802" s="10"/>
      <c r="BI4802" s="10"/>
      <c r="BL4802" s="10"/>
      <c r="BM4802" s="10"/>
      <c r="BN4802" s="10"/>
      <c r="BO4802" s="10"/>
      <c r="BP4802" s="10"/>
      <c r="BQ4802" s="10"/>
      <c r="BR4802" s="10"/>
      <c r="BU4802" s="66"/>
    </row>
    <row r="4803" spans="22:73" s="6" customFormat="1" x14ac:dyDescent="0.3">
      <c r="V4803" s="21"/>
      <c r="W4803" s="22"/>
      <c r="X4803" s="22"/>
      <c r="Y4803" s="22"/>
      <c r="Z4803" s="22"/>
      <c r="AA4803" s="22"/>
      <c r="AB4803" s="10"/>
      <c r="AC4803" s="10"/>
      <c r="AD4803" s="10"/>
      <c r="AE4803" s="10"/>
      <c r="AF4803" s="10"/>
      <c r="AG4803" s="10"/>
      <c r="AH4803" s="10"/>
      <c r="AI4803" s="10"/>
      <c r="AJ4803" s="10"/>
      <c r="AK4803" s="10"/>
      <c r="AL4803" s="10"/>
      <c r="AM4803" s="10"/>
      <c r="AN4803" s="10"/>
      <c r="AO4803" s="10"/>
      <c r="AP4803" s="10"/>
      <c r="AQ4803" s="10"/>
      <c r="AR4803" s="10"/>
      <c r="AS4803" s="10"/>
      <c r="AT4803" s="10"/>
      <c r="AU4803" s="10"/>
      <c r="AV4803" s="10"/>
      <c r="AW4803" s="10"/>
      <c r="AX4803" s="10"/>
      <c r="AY4803" s="10"/>
      <c r="AZ4803" s="10"/>
      <c r="BC4803" s="10"/>
      <c r="BD4803" s="10"/>
      <c r="BE4803" s="10"/>
      <c r="BF4803" s="10"/>
      <c r="BG4803" s="10"/>
      <c r="BH4803" s="10"/>
      <c r="BI4803" s="10"/>
      <c r="BL4803" s="10"/>
      <c r="BM4803" s="10"/>
      <c r="BN4803" s="10"/>
      <c r="BO4803" s="10"/>
      <c r="BP4803" s="10"/>
      <c r="BQ4803" s="10"/>
      <c r="BR4803" s="10"/>
      <c r="BU4803" s="66"/>
    </row>
    <row r="4804" spans="22:73" s="6" customFormat="1" x14ac:dyDescent="0.3">
      <c r="V4804" s="21"/>
      <c r="W4804" s="22"/>
      <c r="X4804" s="22"/>
      <c r="Y4804" s="22"/>
      <c r="Z4804" s="22"/>
      <c r="AA4804" s="22"/>
      <c r="AB4804" s="10"/>
      <c r="AC4804" s="10"/>
      <c r="AD4804" s="10"/>
      <c r="AE4804" s="10"/>
      <c r="AF4804" s="10"/>
      <c r="AG4804" s="10"/>
      <c r="AH4804" s="10"/>
      <c r="AI4804" s="10"/>
      <c r="AJ4804" s="10"/>
      <c r="AK4804" s="10"/>
      <c r="AL4804" s="10"/>
      <c r="AM4804" s="10"/>
      <c r="AN4804" s="10"/>
      <c r="AO4804" s="10"/>
      <c r="AP4804" s="10"/>
      <c r="AQ4804" s="10"/>
      <c r="AR4804" s="10"/>
      <c r="AS4804" s="10"/>
      <c r="AT4804" s="10"/>
      <c r="AU4804" s="10"/>
      <c r="AV4804" s="10"/>
      <c r="AW4804" s="10"/>
      <c r="AX4804" s="10"/>
      <c r="AY4804" s="10"/>
      <c r="AZ4804" s="10"/>
      <c r="BC4804" s="10"/>
      <c r="BD4804" s="10"/>
      <c r="BE4804" s="10"/>
      <c r="BF4804" s="10"/>
      <c r="BG4804" s="10"/>
      <c r="BH4804" s="10"/>
      <c r="BI4804" s="10"/>
      <c r="BL4804" s="10"/>
      <c r="BM4804" s="10"/>
      <c r="BN4804" s="10"/>
      <c r="BO4804" s="10"/>
      <c r="BP4804" s="10"/>
      <c r="BQ4804" s="10"/>
      <c r="BR4804" s="10"/>
      <c r="BU4804" s="66"/>
    </row>
    <row r="4805" spans="22:73" s="6" customFormat="1" x14ac:dyDescent="0.3">
      <c r="V4805" s="21"/>
      <c r="W4805" s="22"/>
      <c r="X4805" s="22"/>
      <c r="Y4805" s="22"/>
      <c r="Z4805" s="22"/>
      <c r="AA4805" s="22"/>
      <c r="AB4805" s="10"/>
      <c r="AC4805" s="10"/>
      <c r="AD4805" s="10"/>
      <c r="AE4805" s="10"/>
      <c r="AF4805" s="10"/>
      <c r="AG4805" s="10"/>
      <c r="AH4805" s="10"/>
      <c r="AI4805" s="10"/>
      <c r="AJ4805" s="10"/>
      <c r="AK4805" s="10"/>
      <c r="AL4805" s="10"/>
      <c r="AM4805" s="10"/>
      <c r="AN4805" s="10"/>
      <c r="AO4805" s="10"/>
      <c r="AP4805" s="10"/>
      <c r="AQ4805" s="10"/>
      <c r="AR4805" s="10"/>
      <c r="AS4805" s="10"/>
      <c r="AT4805" s="10"/>
      <c r="AU4805" s="10"/>
      <c r="AV4805" s="10"/>
      <c r="AW4805" s="10"/>
      <c r="AX4805" s="10"/>
      <c r="AY4805" s="10"/>
      <c r="AZ4805" s="10"/>
      <c r="BC4805" s="10"/>
      <c r="BD4805" s="10"/>
      <c r="BE4805" s="10"/>
      <c r="BF4805" s="10"/>
      <c r="BG4805" s="10"/>
      <c r="BH4805" s="10"/>
      <c r="BI4805" s="10"/>
      <c r="BL4805" s="10"/>
      <c r="BM4805" s="10"/>
      <c r="BN4805" s="10"/>
      <c r="BO4805" s="10"/>
      <c r="BP4805" s="10"/>
      <c r="BQ4805" s="10"/>
      <c r="BR4805" s="10"/>
      <c r="BU4805" s="66"/>
    </row>
    <row r="4806" spans="22:73" s="6" customFormat="1" x14ac:dyDescent="0.3">
      <c r="V4806" s="21"/>
      <c r="W4806" s="22"/>
      <c r="X4806" s="22"/>
      <c r="Y4806" s="22"/>
      <c r="Z4806" s="22"/>
      <c r="AA4806" s="22"/>
      <c r="AB4806" s="10"/>
      <c r="AC4806" s="10"/>
      <c r="AD4806" s="10"/>
      <c r="AE4806" s="10"/>
      <c r="AF4806" s="10"/>
      <c r="AG4806" s="10"/>
      <c r="AH4806" s="10"/>
      <c r="AI4806" s="10"/>
      <c r="AJ4806" s="10"/>
      <c r="AK4806" s="10"/>
      <c r="AL4806" s="10"/>
      <c r="AM4806" s="10"/>
      <c r="AN4806" s="10"/>
      <c r="AO4806" s="10"/>
      <c r="AP4806" s="10"/>
      <c r="AQ4806" s="10"/>
      <c r="AR4806" s="10"/>
      <c r="AS4806" s="10"/>
      <c r="AT4806" s="10"/>
      <c r="AU4806" s="10"/>
      <c r="AV4806" s="10"/>
      <c r="AW4806" s="10"/>
      <c r="AX4806" s="10"/>
      <c r="AY4806" s="10"/>
      <c r="AZ4806" s="10"/>
      <c r="BC4806" s="10"/>
      <c r="BD4806" s="10"/>
      <c r="BE4806" s="10"/>
      <c r="BF4806" s="10"/>
      <c r="BG4806" s="10"/>
      <c r="BH4806" s="10"/>
      <c r="BI4806" s="10"/>
      <c r="BL4806" s="10"/>
      <c r="BM4806" s="10"/>
      <c r="BN4806" s="10"/>
      <c r="BO4806" s="10"/>
      <c r="BP4806" s="10"/>
      <c r="BQ4806" s="10"/>
      <c r="BR4806" s="10"/>
      <c r="BU4806" s="66"/>
    </row>
    <row r="4807" spans="22:73" s="6" customFormat="1" x14ac:dyDescent="0.3">
      <c r="V4807" s="21"/>
      <c r="W4807" s="22"/>
      <c r="X4807" s="22"/>
      <c r="Y4807" s="22"/>
      <c r="Z4807" s="22"/>
      <c r="AA4807" s="22"/>
      <c r="AB4807" s="10"/>
      <c r="AC4807" s="10"/>
      <c r="AD4807" s="10"/>
      <c r="AE4807" s="10"/>
      <c r="AF4807" s="10"/>
      <c r="AG4807" s="10"/>
      <c r="AH4807" s="10"/>
      <c r="AI4807" s="10"/>
      <c r="AJ4807" s="10"/>
      <c r="AK4807" s="10"/>
      <c r="AL4807" s="10"/>
      <c r="AM4807" s="10"/>
      <c r="AN4807" s="10"/>
      <c r="AO4807" s="10"/>
      <c r="AP4807" s="10"/>
      <c r="AQ4807" s="10"/>
      <c r="AR4807" s="10"/>
      <c r="AS4807" s="10"/>
      <c r="AT4807" s="10"/>
      <c r="AU4807" s="10"/>
      <c r="AV4807" s="10"/>
      <c r="AW4807" s="10"/>
      <c r="AX4807" s="10"/>
      <c r="AY4807" s="10"/>
      <c r="AZ4807" s="10"/>
      <c r="BC4807" s="10"/>
      <c r="BD4807" s="10"/>
      <c r="BE4807" s="10"/>
      <c r="BF4807" s="10"/>
      <c r="BG4807" s="10"/>
      <c r="BH4807" s="10"/>
      <c r="BI4807" s="10"/>
      <c r="BL4807" s="10"/>
      <c r="BM4807" s="10"/>
      <c r="BN4807" s="10"/>
      <c r="BO4807" s="10"/>
      <c r="BP4807" s="10"/>
      <c r="BQ4807" s="10"/>
      <c r="BR4807" s="10"/>
      <c r="BU4807" s="66"/>
    </row>
    <row r="4808" spans="22:73" s="6" customFormat="1" x14ac:dyDescent="0.3">
      <c r="V4808" s="21"/>
      <c r="W4808" s="22"/>
      <c r="X4808" s="22"/>
      <c r="Y4808" s="22"/>
      <c r="Z4808" s="22"/>
      <c r="AA4808" s="22"/>
      <c r="AB4808" s="10"/>
      <c r="AC4808" s="10"/>
      <c r="AD4808" s="10"/>
      <c r="AE4808" s="10"/>
      <c r="AF4808" s="10"/>
      <c r="AG4808" s="10"/>
      <c r="AH4808" s="10"/>
      <c r="AI4808" s="10"/>
      <c r="AJ4808" s="10"/>
      <c r="AK4808" s="10"/>
      <c r="AL4808" s="10"/>
      <c r="AM4808" s="10"/>
      <c r="AN4808" s="10"/>
      <c r="AO4808" s="10"/>
      <c r="AP4808" s="10"/>
      <c r="AQ4808" s="10"/>
      <c r="AR4808" s="10"/>
      <c r="AS4808" s="10"/>
      <c r="AT4808" s="10"/>
      <c r="AU4808" s="10"/>
      <c r="AV4808" s="10"/>
      <c r="AW4808" s="10"/>
      <c r="AX4808" s="10"/>
      <c r="AY4808" s="10"/>
      <c r="AZ4808" s="10"/>
      <c r="BC4808" s="10"/>
      <c r="BD4808" s="10"/>
      <c r="BE4808" s="10"/>
      <c r="BF4808" s="10"/>
      <c r="BG4808" s="10"/>
      <c r="BH4808" s="10"/>
      <c r="BI4808" s="10"/>
      <c r="BL4808" s="10"/>
      <c r="BM4808" s="10"/>
      <c r="BN4808" s="10"/>
      <c r="BO4808" s="10"/>
      <c r="BP4808" s="10"/>
      <c r="BQ4808" s="10"/>
      <c r="BR4808" s="10"/>
      <c r="BU4808" s="66"/>
    </row>
    <row r="4809" spans="22:73" s="6" customFormat="1" x14ac:dyDescent="0.3">
      <c r="V4809" s="21"/>
      <c r="W4809" s="22"/>
      <c r="X4809" s="22"/>
      <c r="Y4809" s="22"/>
      <c r="Z4809" s="22"/>
      <c r="AA4809" s="22"/>
      <c r="AB4809" s="10"/>
      <c r="AC4809" s="10"/>
      <c r="AD4809" s="10"/>
      <c r="AE4809" s="10"/>
      <c r="AF4809" s="10"/>
      <c r="AG4809" s="10"/>
      <c r="AH4809" s="10"/>
      <c r="AI4809" s="10"/>
      <c r="AJ4809" s="10"/>
      <c r="AK4809" s="10"/>
      <c r="AL4809" s="10"/>
      <c r="AM4809" s="10"/>
      <c r="AN4809" s="10"/>
      <c r="AO4809" s="10"/>
      <c r="AP4809" s="10"/>
      <c r="AQ4809" s="10"/>
      <c r="AR4809" s="10"/>
      <c r="AS4809" s="10"/>
      <c r="AT4809" s="10"/>
      <c r="AU4809" s="10"/>
      <c r="AV4809" s="10"/>
      <c r="AW4809" s="10"/>
      <c r="AX4809" s="10"/>
      <c r="AY4809" s="10"/>
      <c r="AZ4809" s="10"/>
      <c r="BC4809" s="10"/>
      <c r="BD4809" s="10"/>
      <c r="BE4809" s="10"/>
      <c r="BF4809" s="10"/>
      <c r="BG4809" s="10"/>
      <c r="BH4809" s="10"/>
      <c r="BI4809" s="10"/>
      <c r="BL4809" s="10"/>
      <c r="BM4809" s="10"/>
      <c r="BN4809" s="10"/>
      <c r="BO4809" s="10"/>
      <c r="BP4809" s="10"/>
      <c r="BQ4809" s="10"/>
      <c r="BR4809" s="10"/>
      <c r="BU4809" s="66"/>
    </row>
    <row r="4810" spans="22:73" s="6" customFormat="1" x14ac:dyDescent="0.3">
      <c r="V4810" s="21"/>
      <c r="W4810" s="22"/>
      <c r="X4810" s="22"/>
      <c r="Y4810" s="22"/>
      <c r="Z4810" s="22"/>
      <c r="AA4810" s="22"/>
      <c r="AB4810" s="10"/>
      <c r="AC4810" s="10"/>
      <c r="AD4810" s="10"/>
      <c r="AE4810" s="10"/>
      <c r="AF4810" s="10"/>
      <c r="AG4810" s="10"/>
      <c r="AH4810" s="10"/>
      <c r="AI4810" s="10"/>
      <c r="AJ4810" s="10"/>
      <c r="AK4810" s="10"/>
      <c r="AL4810" s="10"/>
      <c r="AM4810" s="10"/>
      <c r="AN4810" s="10"/>
      <c r="AO4810" s="10"/>
      <c r="AP4810" s="10"/>
      <c r="AQ4810" s="10"/>
      <c r="AR4810" s="10"/>
      <c r="AS4810" s="10"/>
      <c r="AT4810" s="10"/>
      <c r="AU4810" s="10"/>
      <c r="AV4810" s="10"/>
      <c r="AW4810" s="10"/>
      <c r="AX4810" s="10"/>
      <c r="AY4810" s="10"/>
      <c r="AZ4810" s="10"/>
      <c r="BC4810" s="10"/>
      <c r="BD4810" s="10"/>
      <c r="BE4810" s="10"/>
      <c r="BF4810" s="10"/>
      <c r="BG4810" s="10"/>
      <c r="BH4810" s="10"/>
      <c r="BI4810" s="10"/>
      <c r="BL4810" s="10"/>
      <c r="BM4810" s="10"/>
      <c r="BN4810" s="10"/>
      <c r="BO4810" s="10"/>
      <c r="BP4810" s="10"/>
      <c r="BQ4810" s="10"/>
      <c r="BR4810" s="10"/>
      <c r="BU4810" s="66"/>
    </row>
    <row r="4811" spans="22:73" s="6" customFormat="1" x14ac:dyDescent="0.3">
      <c r="V4811" s="21"/>
      <c r="W4811" s="22"/>
      <c r="X4811" s="22"/>
      <c r="Y4811" s="22"/>
      <c r="Z4811" s="22"/>
      <c r="AA4811" s="22"/>
      <c r="AB4811" s="10"/>
      <c r="AC4811" s="10"/>
      <c r="AD4811" s="10"/>
      <c r="AE4811" s="10"/>
      <c r="AF4811" s="10"/>
      <c r="AG4811" s="10"/>
      <c r="AH4811" s="10"/>
      <c r="AI4811" s="10"/>
      <c r="AJ4811" s="10"/>
      <c r="AK4811" s="10"/>
      <c r="AL4811" s="10"/>
      <c r="AM4811" s="10"/>
      <c r="AN4811" s="10"/>
      <c r="AO4811" s="10"/>
      <c r="AP4811" s="10"/>
      <c r="AQ4811" s="10"/>
      <c r="AR4811" s="10"/>
      <c r="AS4811" s="10"/>
      <c r="AT4811" s="10"/>
      <c r="AU4811" s="10"/>
      <c r="AV4811" s="10"/>
      <c r="AW4811" s="10"/>
      <c r="AX4811" s="10"/>
      <c r="AY4811" s="10"/>
      <c r="AZ4811" s="10"/>
      <c r="BC4811" s="10"/>
      <c r="BD4811" s="10"/>
      <c r="BE4811" s="10"/>
      <c r="BF4811" s="10"/>
      <c r="BG4811" s="10"/>
      <c r="BH4811" s="10"/>
      <c r="BI4811" s="10"/>
      <c r="BL4811" s="10"/>
      <c r="BM4811" s="10"/>
      <c r="BN4811" s="10"/>
      <c r="BO4811" s="10"/>
      <c r="BP4811" s="10"/>
      <c r="BQ4811" s="10"/>
      <c r="BR4811" s="10"/>
      <c r="BU4811" s="66"/>
    </row>
    <row r="4812" spans="22:73" s="6" customFormat="1" x14ac:dyDescent="0.3">
      <c r="V4812" s="21"/>
      <c r="W4812" s="22"/>
      <c r="X4812" s="22"/>
      <c r="Y4812" s="22"/>
      <c r="Z4812" s="22"/>
      <c r="AA4812" s="22"/>
      <c r="AB4812" s="10"/>
      <c r="AC4812" s="10"/>
      <c r="AD4812" s="10"/>
      <c r="AE4812" s="10"/>
      <c r="AF4812" s="10"/>
      <c r="AG4812" s="10"/>
      <c r="AH4812" s="10"/>
      <c r="AI4812" s="10"/>
      <c r="AJ4812" s="10"/>
      <c r="AK4812" s="10"/>
      <c r="AL4812" s="10"/>
      <c r="AM4812" s="10"/>
      <c r="AN4812" s="10"/>
      <c r="AO4812" s="10"/>
      <c r="AP4812" s="10"/>
      <c r="AQ4812" s="10"/>
      <c r="AR4812" s="10"/>
      <c r="AS4812" s="10"/>
      <c r="AT4812" s="10"/>
      <c r="AU4812" s="10"/>
      <c r="AV4812" s="10"/>
      <c r="AW4812" s="10"/>
      <c r="AX4812" s="10"/>
      <c r="AY4812" s="10"/>
      <c r="AZ4812" s="10"/>
      <c r="BC4812" s="10"/>
      <c r="BD4812" s="10"/>
      <c r="BE4812" s="10"/>
      <c r="BF4812" s="10"/>
      <c r="BG4812" s="10"/>
      <c r="BH4812" s="10"/>
      <c r="BI4812" s="10"/>
      <c r="BL4812" s="10"/>
      <c r="BM4812" s="10"/>
      <c r="BN4812" s="10"/>
      <c r="BO4812" s="10"/>
      <c r="BP4812" s="10"/>
      <c r="BQ4812" s="10"/>
      <c r="BR4812" s="10"/>
      <c r="BU4812" s="66"/>
    </row>
    <row r="4813" spans="22:73" s="6" customFormat="1" x14ac:dyDescent="0.3">
      <c r="V4813" s="21"/>
      <c r="W4813" s="22"/>
      <c r="X4813" s="22"/>
      <c r="Y4813" s="22"/>
      <c r="Z4813" s="22"/>
      <c r="AA4813" s="22"/>
      <c r="AB4813" s="10"/>
      <c r="AC4813" s="10"/>
      <c r="AD4813" s="10"/>
      <c r="AE4813" s="10"/>
      <c r="AF4813" s="10"/>
      <c r="AG4813" s="10"/>
      <c r="AH4813" s="10"/>
      <c r="AI4813" s="10"/>
      <c r="AJ4813" s="10"/>
      <c r="AK4813" s="10"/>
      <c r="AL4813" s="10"/>
      <c r="AM4813" s="10"/>
      <c r="AN4813" s="10"/>
      <c r="AO4813" s="10"/>
      <c r="AP4813" s="10"/>
      <c r="AQ4813" s="10"/>
      <c r="AR4813" s="10"/>
      <c r="AS4813" s="10"/>
      <c r="AT4813" s="10"/>
      <c r="AU4813" s="10"/>
      <c r="AV4813" s="10"/>
      <c r="AW4813" s="10"/>
      <c r="AX4813" s="10"/>
      <c r="AY4813" s="10"/>
      <c r="AZ4813" s="10"/>
      <c r="BC4813" s="10"/>
      <c r="BD4813" s="10"/>
      <c r="BE4813" s="10"/>
      <c r="BF4813" s="10"/>
      <c r="BG4813" s="10"/>
      <c r="BH4813" s="10"/>
      <c r="BI4813" s="10"/>
      <c r="BL4813" s="10"/>
      <c r="BM4813" s="10"/>
      <c r="BN4813" s="10"/>
      <c r="BO4813" s="10"/>
      <c r="BP4813" s="10"/>
      <c r="BQ4813" s="10"/>
      <c r="BR4813" s="10"/>
      <c r="BU4813" s="66"/>
    </row>
    <row r="4814" spans="22:73" s="6" customFormat="1" x14ac:dyDescent="0.3">
      <c r="V4814" s="21"/>
      <c r="W4814" s="22"/>
      <c r="X4814" s="22"/>
      <c r="Y4814" s="22"/>
      <c r="Z4814" s="22"/>
      <c r="AA4814" s="22"/>
      <c r="AB4814" s="10"/>
      <c r="AC4814" s="10"/>
      <c r="AD4814" s="10"/>
      <c r="AE4814" s="10"/>
      <c r="AF4814" s="10"/>
      <c r="AG4814" s="10"/>
      <c r="AH4814" s="10"/>
      <c r="AI4814" s="10"/>
      <c r="AJ4814" s="10"/>
      <c r="AK4814" s="10"/>
      <c r="AL4814" s="10"/>
      <c r="AM4814" s="10"/>
      <c r="AN4814" s="10"/>
      <c r="AO4814" s="10"/>
      <c r="AP4814" s="10"/>
      <c r="AQ4814" s="10"/>
      <c r="AR4814" s="10"/>
      <c r="AS4814" s="10"/>
      <c r="AT4814" s="10"/>
      <c r="AU4814" s="10"/>
      <c r="AV4814" s="10"/>
      <c r="AW4814" s="10"/>
      <c r="AX4814" s="10"/>
      <c r="AY4814" s="10"/>
      <c r="AZ4814" s="10"/>
      <c r="BC4814" s="10"/>
      <c r="BD4814" s="10"/>
      <c r="BE4814" s="10"/>
      <c r="BF4814" s="10"/>
      <c r="BG4814" s="10"/>
      <c r="BH4814" s="10"/>
      <c r="BI4814" s="10"/>
      <c r="BL4814" s="10"/>
      <c r="BM4814" s="10"/>
      <c r="BN4814" s="10"/>
      <c r="BO4814" s="10"/>
      <c r="BP4814" s="10"/>
      <c r="BQ4814" s="10"/>
      <c r="BR4814" s="10"/>
      <c r="BU4814" s="66"/>
    </row>
    <row r="4815" spans="22:73" s="6" customFormat="1" x14ac:dyDescent="0.3">
      <c r="V4815" s="21"/>
      <c r="W4815" s="22"/>
      <c r="X4815" s="22"/>
      <c r="Y4815" s="22"/>
      <c r="Z4815" s="22"/>
      <c r="AA4815" s="22"/>
      <c r="AB4815" s="10"/>
      <c r="AC4815" s="10"/>
      <c r="AD4815" s="10"/>
      <c r="AE4815" s="10"/>
      <c r="AF4815" s="10"/>
      <c r="AG4815" s="10"/>
      <c r="AH4815" s="10"/>
      <c r="AI4815" s="10"/>
      <c r="AJ4815" s="10"/>
      <c r="AK4815" s="10"/>
      <c r="AL4815" s="10"/>
      <c r="AM4815" s="10"/>
      <c r="AN4815" s="10"/>
      <c r="AO4815" s="10"/>
      <c r="AP4815" s="10"/>
      <c r="AQ4815" s="10"/>
      <c r="AR4815" s="10"/>
      <c r="AS4815" s="10"/>
      <c r="AT4815" s="10"/>
      <c r="AU4815" s="10"/>
      <c r="AV4815" s="10"/>
      <c r="AW4815" s="10"/>
      <c r="AX4815" s="10"/>
      <c r="AY4815" s="10"/>
      <c r="AZ4815" s="10"/>
      <c r="BC4815" s="10"/>
      <c r="BD4815" s="10"/>
      <c r="BE4815" s="10"/>
      <c r="BF4815" s="10"/>
      <c r="BG4815" s="10"/>
      <c r="BH4815" s="10"/>
      <c r="BI4815" s="10"/>
      <c r="BL4815" s="10"/>
      <c r="BM4815" s="10"/>
      <c r="BN4815" s="10"/>
      <c r="BO4815" s="10"/>
      <c r="BP4815" s="10"/>
      <c r="BQ4815" s="10"/>
      <c r="BR4815" s="10"/>
      <c r="BU4815" s="66"/>
    </row>
    <row r="4816" spans="22:73" s="6" customFormat="1" x14ac:dyDescent="0.3">
      <c r="V4816" s="21"/>
      <c r="W4816" s="22"/>
      <c r="X4816" s="22"/>
      <c r="Y4816" s="22"/>
      <c r="Z4816" s="22"/>
      <c r="AA4816" s="22"/>
      <c r="AB4816" s="10"/>
      <c r="AC4816" s="10"/>
      <c r="AD4816" s="10"/>
      <c r="AE4816" s="10"/>
      <c r="AF4816" s="10"/>
      <c r="AG4816" s="10"/>
      <c r="AH4816" s="10"/>
      <c r="AI4816" s="10"/>
      <c r="AJ4816" s="10"/>
      <c r="AK4816" s="10"/>
      <c r="AL4816" s="10"/>
      <c r="AM4816" s="10"/>
      <c r="AN4816" s="10"/>
      <c r="AO4816" s="10"/>
      <c r="AP4816" s="10"/>
      <c r="AQ4816" s="10"/>
      <c r="AR4816" s="10"/>
      <c r="AS4816" s="10"/>
      <c r="AT4816" s="10"/>
      <c r="AU4816" s="10"/>
      <c r="AV4816" s="10"/>
      <c r="AW4816" s="10"/>
      <c r="AX4816" s="10"/>
      <c r="AY4816" s="10"/>
      <c r="AZ4816" s="10"/>
      <c r="BC4816" s="10"/>
      <c r="BD4816" s="10"/>
      <c r="BE4816" s="10"/>
      <c r="BF4816" s="10"/>
      <c r="BG4816" s="10"/>
      <c r="BH4816" s="10"/>
      <c r="BI4816" s="10"/>
      <c r="BL4816" s="10"/>
      <c r="BM4816" s="10"/>
      <c r="BN4816" s="10"/>
      <c r="BO4816" s="10"/>
      <c r="BP4816" s="10"/>
      <c r="BQ4816" s="10"/>
      <c r="BR4816" s="10"/>
      <c r="BU4816" s="66"/>
    </row>
    <row r="4817" spans="22:73" s="6" customFormat="1" x14ac:dyDescent="0.3">
      <c r="V4817" s="21"/>
      <c r="W4817" s="22"/>
      <c r="X4817" s="22"/>
      <c r="Y4817" s="22"/>
      <c r="Z4817" s="22"/>
      <c r="AA4817" s="22"/>
      <c r="AB4817" s="10"/>
      <c r="AC4817" s="10"/>
      <c r="AD4817" s="10"/>
      <c r="AE4817" s="10"/>
      <c r="AF4817" s="10"/>
      <c r="AG4817" s="10"/>
      <c r="AH4817" s="10"/>
      <c r="AI4817" s="10"/>
      <c r="AJ4817" s="10"/>
      <c r="AK4817" s="10"/>
      <c r="AL4817" s="10"/>
      <c r="AM4817" s="10"/>
      <c r="AN4817" s="10"/>
      <c r="AO4817" s="10"/>
      <c r="AP4817" s="10"/>
      <c r="AQ4817" s="10"/>
      <c r="AR4817" s="10"/>
      <c r="AS4817" s="10"/>
      <c r="AT4817" s="10"/>
      <c r="AU4817" s="10"/>
      <c r="AV4817" s="10"/>
      <c r="AW4817" s="10"/>
      <c r="AX4817" s="10"/>
      <c r="AY4817" s="10"/>
      <c r="AZ4817" s="10"/>
      <c r="BC4817" s="10"/>
      <c r="BD4817" s="10"/>
      <c r="BE4817" s="10"/>
      <c r="BF4817" s="10"/>
      <c r="BG4817" s="10"/>
      <c r="BH4817" s="10"/>
      <c r="BI4817" s="10"/>
      <c r="BL4817" s="10"/>
      <c r="BM4817" s="10"/>
      <c r="BN4817" s="10"/>
      <c r="BO4817" s="10"/>
      <c r="BP4817" s="10"/>
      <c r="BQ4817" s="10"/>
      <c r="BR4817" s="10"/>
      <c r="BU4817" s="66"/>
    </row>
    <row r="4818" spans="22:73" s="6" customFormat="1" x14ac:dyDescent="0.3">
      <c r="V4818" s="21"/>
      <c r="W4818" s="22"/>
      <c r="X4818" s="22"/>
      <c r="Y4818" s="22"/>
      <c r="Z4818" s="22"/>
      <c r="AA4818" s="22"/>
      <c r="AB4818" s="10"/>
      <c r="AC4818" s="10"/>
      <c r="AD4818" s="10"/>
      <c r="AE4818" s="10"/>
      <c r="AF4818" s="10"/>
      <c r="AG4818" s="10"/>
      <c r="AH4818" s="10"/>
      <c r="AI4818" s="10"/>
      <c r="AJ4818" s="10"/>
      <c r="AK4818" s="10"/>
      <c r="AL4818" s="10"/>
      <c r="AM4818" s="10"/>
      <c r="AN4818" s="10"/>
      <c r="AO4818" s="10"/>
      <c r="AP4818" s="10"/>
      <c r="AQ4818" s="10"/>
      <c r="AR4818" s="10"/>
      <c r="AS4818" s="10"/>
      <c r="AT4818" s="10"/>
      <c r="AU4818" s="10"/>
      <c r="AV4818" s="10"/>
      <c r="AW4818" s="10"/>
      <c r="AX4818" s="10"/>
      <c r="AY4818" s="10"/>
      <c r="AZ4818" s="10"/>
      <c r="BC4818" s="10"/>
      <c r="BD4818" s="10"/>
      <c r="BE4818" s="10"/>
      <c r="BF4818" s="10"/>
      <c r="BG4818" s="10"/>
      <c r="BH4818" s="10"/>
      <c r="BI4818" s="10"/>
      <c r="BL4818" s="10"/>
      <c r="BM4818" s="10"/>
      <c r="BN4818" s="10"/>
      <c r="BO4818" s="10"/>
      <c r="BP4818" s="10"/>
      <c r="BQ4818" s="10"/>
      <c r="BR4818" s="10"/>
      <c r="BU4818" s="66"/>
    </row>
    <row r="4819" spans="22:73" s="6" customFormat="1" x14ac:dyDescent="0.3">
      <c r="V4819" s="21"/>
      <c r="W4819" s="22"/>
      <c r="X4819" s="22"/>
      <c r="Y4819" s="22"/>
      <c r="Z4819" s="22"/>
      <c r="AA4819" s="22"/>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c r="AY4819" s="10"/>
      <c r="AZ4819" s="10"/>
      <c r="BC4819" s="10"/>
      <c r="BD4819" s="10"/>
      <c r="BE4819" s="10"/>
      <c r="BF4819" s="10"/>
      <c r="BG4819" s="10"/>
      <c r="BH4819" s="10"/>
      <c r="BI4819" s="10"/>
      <c r="BL4819" s="10"/>
      <c r="BM4819" s="10"/>
      <c r="BN4819" s="10"/>
      <c r="BO4819" s="10"/>
      <c r="BP4819" s="10"/>
      <c r="BQ4819" s="10"/>
      <c r="BR4819" s="10"/>
      <c r="BU4819" s="66"/>
    </row>
    <row r="4820" spans="22:73" s="6" customFormat="1" x14ac:dyDescent="0.3">
      <c r="V4820" s="21"/>
      <c r="W4820" s="22"/>
      <c r="X4820" s="22"/>
      <c r="Y4820" s="22"/>
      <c r="Z4820" s="22"/>
      <c r="AA4820" s="22"/>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10"/>
      <c r="AY4820" s="10"/>
      <c r="AZ4820" s="10"/>
      <c r="BC4820" s="10"/>
      <c r="BD4820" s="10"/>
      <c r="BE4820" s="10"/>
      <c r="BF4820" s="10"/>
      <c r="BG4820" s="10"/>
      <c r="BH4820" s="10"/>
      <c r="BI4820" s="10"/>
      <c r="BL4820" s="10"/>
      <c r="BM4820" s="10"/>
      <c r="BN4820" s="10"/>
      <c r="BO4820" s="10"/>
      <c r="BP4820" s="10"/>
      <c r="BQ4820" s="10"/>
      <c r="BR4820" s="10"/>
      <c r="BU4820" s="66"/>
    </row>
    <row r="4821" spans="22:73" s="6" customFormat="1" x14ac:dyDescent="0.3">
      <c r="V4821" s="21"/>
      <c r="W4821" s="22"/>
      <c r="X4821" s="22"/>
      <c r="Y4821" s="22"/>
      <c r="Z4821" s="22"/>
      <c r="AA4821" s="22"/>
      <c r="AB4821" s="10"/>
      <c r="AC4821" s="10"/>
      <c r="AD4821" s="10"/>
      <c r="AE4821" s="10"/>
      <c r="AF4821" s="10"/>
      <c r="AG4821" s="10"/>
      <c r="AH4821" s="10"/>
      <c r="AI4821" s="10"/>
      <c r="AJ4821" s="10"/>
      <c r="AK4821" s="10"/>
      <c r="AL4821" s="10"/>
      <c r="AM4821" s="10"/>
      <c r="AN4821" s="10"/>
      <c r="AO4821" s="10"/>
      <c r="AP4821" s="10"/>
      <c r="AQ4821" s="10"/>
      <c r="AR4821" s="10"/>
      <c r="AS4821" s="10"/>
      <c r="AT4821" s="10"/>
      <c r="AU4821" s="10"/>
      <c r="AV4821" s="10"/>
      <c r="AW4821" s="10"/>
      <c r="AX4821" s="10"/>
      <c r="AY4821" s="10"/>
      <c r="AZ4821" s="10"/>
      <c r="BC4821" s="10"/>
      <c r="BD4821" s="10"/>
      <c r="BE4821" s="10"/>
      <c r="BF4821" s="10"/>
      <c r="BG4821" s="10"/>
      <c r="BH4821" s="10"/>
      <c r="BI4821" s="10"/>
      <c r="BL4821" s="10"/>
      <c r="BM4821" s="10"/>
      <c r="BN4821" s="10"/>
      <c r="BO4821" s="10"/>
      <c r="BP4821" s="10"/>
      <c r="BQ4821" s="10"/>
      <c r="BR4821" s="10"/>
      <c r="BU4821" s="66"/>
    </row>
    <row r="4822" spans="22:73" s="6" customFormat="1" x14ac:dyDescent="0.3">
      <c r="V4822" s="21"/>
      <c r="W4822" s="22"/>
      <c r="X4822" s="22"/>
      <c r="Y4822" s="22"/>
      <c r="Z4822" s="22"/>
      <c r="AA4822" s="22"/>
      <c r="AB4822" s="10"/>
      <c r="AC4822" s="10"/>
      <c r="AD4822" s="10"/>
      <c r="AE4822" s="10"/>
      <c r="AF4822" s="10"/>
      <c r="AG4822" s="10"/>
      <c r="AH4822" s="10"/>
      <c r="AI4822" s="10"/>
      <c r="AJ4822" s="10"/>
      <c r="AK4822" s="10"/>
      <c r="AL4822" s="10"/>
      <c r="AM4822" s="10"/>
      <c r="AN4822" s="10"/>
      <c r="AO4822" s="10"/>
      <c r="AP4822" s="10"/>
      <c r="AQ4822" s="10"/>
      <c r="AR4822" s="10"/>
      <c r="AS4822" s="10"/>
      <c r="AT4822" s="10"/>
      <c r="AU4822" s="10"/>
      <c r="AV4822" s="10"/>
      <c r="AW4822" s="10"/>
      <c r="AX4822" s="10"/>
      <c r="AY4822" s="10"/>
      <c r="AZ4822" s="10"/>
      <c r="BC4822" s="10"/>
      <c r="BD4822" s="10"/>
      <c r="BE4822" s="10"/>
      <c r="BF4822" s="10"/>
      <c r="BG4822" s="10"/>
      <c r="BH4822" s="10"/>
      <c r="BI4822" s="10"/>
      <c r="BL4822" s="10"/>
      <c r="BM4822" s="10"/>
      <c r="BN4822" s="10"/>
      <c r="BO4822" s="10"/>
      <c r="BP4822" s="10"/>
      <c r="BQ4822" s="10"/>
      <c r="BR4822" s="10"/>
      <c r="BU4822" s="66"/>
    </row>
    <row r="4823" spans="22:73" s="6" customFormat="1" x14ac:dyDescent="0.3">
      <c r="V4823" s="21"/>
      <c r="W4823" s="22"/>
      <c r="X4823" s="22"/>
      <c r="Y4823" s="22"/>
      <c r="Z4823" s="22"/>
      <c r="AA4823" s="22"/>
      <c r="AB4823" s="10"/>
      <c r="AC4823" s="10"/>
      <c r="AD4823" s="10"/>
      <c r="AE4823" s="10"/>
      <c r="AF4823" s="10"/>
      <c r="AG4823" s="10"/>
      <c r="AH4823" s="10"/>
      <c r="AI4823" s="10"/>
      <c r="AJ4823" s="10"/>
      <c r="AK4823" s="10"/>
      <c r="AL4823" s="10"/>
      <c r="AM4823" s="10"/>
      <c r="AN4823" s="10"/>
      <c r="AO4823" s="10"/>
      <c r="AP4823" s="10"/>
      <c r="AQ4823" s="10"/>
      <c r="AR4823" s="10"/>
      <c r="AS4823" s="10"/>
      <c r="AT4823" s="10"/>
      <c r="AU4823" s="10"/>
      <c r="AV4823" s="10"/>
      <c r="AW4823" s="10"/>
      <c r="AX4823" s="10"/>
      <c r="AY4823" s="10"/>
      <c r="AZ4823" s="10"/>
      <c r="BC4823" s="10"/>
      <c r="BD4823" s="10"/>
      <c r="BE4823" s="10"/>
      <c r="BF4823" s="10"/>
      <c r="BG4823" s="10"/>
      <c r="BH4823" s="10"/>
      <c r="BI4823" s="10"/>
      <c r="BL4823" s="10"/>
      <c r="BM4823" s="10"/>
      <c r="BN4823" s="10"/>
      <c r="BO4823" s="10"/>
      <c r="BP4823" s="10"/>
      <c r="BQ4823" s="10"/>
      <c r="BR4823" s="10"/>
      <c r="BU4823" s="66"/>
    </row>
    <row r="4824" spans="22:73" s="6" customFormat="1" x14ac:dyDescent="0.3">
      <c r="V4824" s="21"/>
      <c r="W4824" s="22"/>
      <c r="X4824" s="22"/>
      <c r="Y4824" s="22"/>
      <c r="Z4824" s="22"/>
      <c r="AA4824" s="22"/>
      <c r="AB4824" s="10"/>
      <c r="AC4824" s="10"/>
      <c r="AD4824" s="10"/>
      <c r="AE4824" s="10"/>
      <c r="AF4824" s="10"/>
      <c r="AG4824" s="10"/>
      <c r="AH4824" s="10"/>
      <c r="AI4824" s="10"/>
      <c r="AJ4824" s="10"/>
      <c r="AK4824" s="10"/>
      <c r="AL4824" s="10"/>
      <c r="AM4824" s="10"/>
      <c r="AN4824" s="10"/>
      <c r="AO4824" s="10"/>
      <c r="AP4824" s="10"/>
      <c r="AQ4824" s="10"/>
      <c r="AR4824" s="10"/>
      <c r="AS4824" s="10"/>
      <c r="AT4824" s="10"/>
      <c r="AU4824" s="10"/>
      <c r="AV4824" s="10"/>
      <c r="AW4824" s="10"/>
      <c r="AX4824" s="10"/>
      <c r="AY4824" s="10"/>
      <c r="AZ4824" s="10"/>
      <c r="BC4824" s="10"/>
      <c r="BD4824" s="10"/>
      <c r="BE4824" s="10"/>
      <c r="BF4824" s="10"/>
      <c r="BG4824" s="10"/>
      <c r="BH4824" s="10"/>
      <c r="BI4824" s="10"/>
      <c r="BL4824" s="10"/>
      <c r="BM4824" s="10"/>
      <c r="BN4824" s="10"/>
      <c r="BO4824" s="10"/>
      <c r="BP4824" s="10"/>
      <c r="BQ4824" s="10"/>
      <c r="BR4824" s="10"/>
      <c r="BU4824" s="66"/>
    </row>
    <row r="4825" spans="22:73" s="6" customFormat="1" x14ac:dyDescent="0.3">
      <c r="V4825" s="21"/>
      <c r="W4825" s="22"/>
      <c r="X4825" s="22"/>
      <c r="Y4825" s="22"/>
      <c r="Z4825" s="22"/>
      <c r="AA4825" s="22"/>
      <c r="AB4825" s="10"/>
      <c r="AC4825" s="10"/>
      <c r="AD4825" s="10"/>
      <c r="AE4825" s="10"/>
      <c r="AF4825" s="10"/>
      <c r="AG4825" s="10"/>
      <c r="AH4825" s="10"/>
      <c r="AI4825" s="10"/>
      <c r="AJ4825" s="10"/>
      <c r="AK4825" s="10"/>
      <c r="AL4825" s="10"/>
      <c r="AM4825" s="10"/>
      <c r="AN4825" s="10"/>
      <c r="AO4825" s="10"/>
      <c r="AP4825" s="10"/>
      <c r="AQ4825" s="10"/>
      <c r="AR4825" s="10"/>
      <c r="AS4825" s="10"/>
      <c r="AT4825" s="10"/>
      <c r="AU4825" s="10"/>
      <c r="AV4825" s="10"/>
      <c r="AW4825" s="10"/>
      <c r="AX4825" s="10"/>
      <c r="AY4825" s="10"/>
      <c r="AZ4825" s="10"/>
      <c r="BC4825" s="10"/>
      <c r="BD4825" s="10"/>
      <c r="BE4825" s="10"/>
      <c r="BF4825" s="10"/>
      <c r="BG4825" s="10"/>
      <c r="BH4825" s="10"/>
      <c r="BI4825" s="10"/>
      <c r="BL4825" s="10"/>
      <c r="BM4825" s="10"/>
      <c r="BN4825" s="10"/>
      <c r="BO4825" s="10"/>
      <c r="BP4825" s="10"/>
      <c r="BQ4825" s="10"/>
      <c r="BR4825" s="10"/>
      <c r="BU4825" s="66"/>
    </row>
    <row r="4826" spans="22:73" s="6" customFormat="1" x14ac:dyDescent="0.3">
      <c r="V4826" s="21"/>
      <c r="W4826" s="22"/>
      <c r="X4826" s="22"/>
      <c r="Y4826" s="22"/>
      <c r="Z4826" s="22"/>
      <c r="AA4826" s="22"/>
      <c r="AB4826" s="10"/>
      <c r="AC4826" s="10"/>
      <c r="AD4826" s="10"/>
      <c r="AE4826" s="10"/>
      <c r="AF4826" s="10"/>
      <c r="AG4826" s="10"/>
      <c r="AH4826" s="10"/>
      <c r="AI4826" s="10"/>
      <c r="AJ4826" s="10"/>
      <c r="AK4826" s="10"/>
      <c r="AL4826" s="10"/>
      <c r="AM4826" s="10"/>
      <c r="AN4826" s="10"/>
      <c r="AO4826" s="10"/>
      <c r="AP4826" s="10"/>
      <c r="AQ4826" s="10"/>
      <c r="AR4826" s="10"/>
      <c r="AS4826" s="10"/>
      <c r="AT4826" s="10"/>
      <c r="AU4826" s="10"/>
      <c r="AV4826" s="10"/>
      <c r="AW4826" s="10"/>
      <c r="AX4826" s="10"/>
      <c r="AY4826" s="10"/>
      <c r="AZ4826" s="10"/>
      <c r="BC4826" s="10"/>
      <c r="BD4826" s="10"/>
      <c r="BE4826" s="10"/>
      <c r="BF4826" s="10"/>
      <c r="BG4826" s="10"/>
      <c r="BH4826" s="10"/>
      <c r="BI4826" s="10"/>
      <c r="BL4826" s="10"/>
      <c r="BM4826" s="10"/>
      <c r="BN4826" s="10"/>
      <c r="BO4826" s="10"/>
      <c r="BP4826" s="10"/>
      <c r="BQ4826" s="10"/>
      <c r="BR4826" s="10"/>
      <c r="BU4826" s="66"/>
    </row>
    <row r="4827" spans="22:73" s="6" customFormat="1" x14ac:dyDescent="0.3">
      <c r="V4827" s="21"/>
      <c r="W4827" s="22"/>
      <c r="X4827" s="22"/>
      <c r="Y4827" s="22"/>
      <c r="Z4827" s="22"/>
      <c r="AA4827" s="22"/>
      <c r="AB4827" s="10"/>
      <c r="AC4827" s="10"/>
      <c r="AD4827" s="10"/>
      <c r="AE4827" s="10"/>
      <c r="AF4827" s="10"/>
      <c r="AG4827" s="10"/>
      <c r="AH4827" s="10"/>
      <c r="AI4827" s="10"/>
      <c r="AJ4827" s="10"/>
      <c r="AK4827" s="10"/>
      <c r="AL4827" s="10"/>
      <c r="AM4827" s="10"/>
      <c r="AN4827" s="10"/>
      <c r="AO4827" s="10"/>
      <c r="AP4827" s="10"/>
      <c r="AQ4827" s="10"/>
      <c r="AR4827" s="10"/>
      <c r="AS4827" s="10"/>
      <c r="AT4827" s="10"/>
      <c r="AU4827" s="10"/>
      <c r="AV4827" s="10"/>
      <c r="AW4827" s="10"/>
      <c r="AX4827" s="10"/>
      <c r="AY4827" s="10"/>
      <c r="AZ4827" s="10"/>
      <c r="BC4827" s="10"/>
      <c r="BD4827" s="10"/>
      <c r="BE4827" s="10"/>
      <c r="BF4827" s="10"/>
      <c r="BG4827" s="10"/>
      <c r="BH4827" s="10"/>
      <c r="BI4827" s="10"/>
      <c r="BL4827" s="10"/>
      <c r="BM4827" s="10"/>
      <c r="BN4827" s="10"/>
      <c r="BO4827" s="10"/>
      <c r="BP4827" s="10"/>
      <c r="BQ4827" s="10"/>
      <c r="BR4827" s="10"/>
      <c r="BU4827" s="66"/>
    </row>
    <row r="4828" spans="22:73" s="6" customFormat="1" x14ac:dyDescent="0.3">
      <c r="V4828" s="21"/>
      <c r="W4828" s="22"/>
      <c r="X4828" s="22"/>
      <c r="Y4828" s="22"/>
      <c r="Z4828" s="22"/>
      <c r="AA4828" s="22"/>
      <c r="AB4828" s="10"/>
      <c r="AC4828" s="10"/>
      <c r="AD4828" s="10"/>
      <c r="AE4828" s="10"/>
      <c r="AF4828" s="10"/>
      <c r="AG4828" s="10"/>
      <c r="AH4828" s="10"/>
      <c r="AI4828" s="10"/>
      <c r="AJ4828" s="10"/>
      <c r="AK4828" s="10"/>
      <c r="AL4828" s="10"/>
      <c r="AM4828" s="10"/>
      <c r="AN4828" s="10"/>
      <c r="AO4828" s="10"/>
      <c r="AP4828" s="10"/>
      <c r="AQ4828" s="10"/>
      <c r="AR4828" s="10"/>
      <c r="AS4828" s="10"/>
      <c r="AT4828" s="10"/>
      <c r="AU4828" s="10"/>
      <c r="AV4828" s="10"/>
      <c r="AW4828" s="10"/>
      <c r="AX4828" s="10"/>
      <c r="AY4828" s="10"/>
      <c r="AZ4828" s="10"/>
      <c r="BC4828" s="10"/>
      <c r="BD4828" s="10"/>
      <c r="BE4828" s="10"/>
      <c r="BF4828" s="10"/>
      <c r="BG4828" s="10"/>
      <c r="BH4828" s="10"/>
      <c r="BI4828" s="10"/>
      <c r="BL4828" s="10"/>
      <c r="BM4828" s="10"/>
      <c r="BN4828" s="10"/>
      <c r="BO4828" s="10"/>
      <c r="BP4828" s="10"/>
      <c r="BQ4828" s="10"/>
      <c r="BR4828" s="10"/>
      <c r="BU4828" s="66"/>
    </row>
    <row r="4829" spans="22:73" s="6" customFormat="1" x14ac:dyDescent="0.3">
      <c r="V4829" s="21"/>
      <c r="W4829" s="22"/>
      <c r="X4829" s="22"/>
      <c r="Y4829" s="22"/>
      <c r="Z4829" s="22"/>
      <c r="AA4829" s="22"/>
      <c r="AB4829" s="10"/>
      <c r="AC4829" s="10"/>
      <c r="AD4829" s="10"/>
      <c r="AE4829" s="10"/>
      <c r="AF4829" s="10"/>
      <c r="AG4829" s="10"/>
      <c r="AH4829" s="10"/>
      <c r="AI4829" s="10"/>
      <c r="AJ4829" s="10"/>
      <c r="AK4829" s="10"/>
      <c r="AL4829" s="10"/>
      <c r="AM4829" s="10"/>
      <c r="AN4829" s="10"/>
      <c r="AO4829" s="10"/>
      <c r="AP4829" s="10"/>
      <c r="AQ4829" s="10"/>
      <c r="AR4829" s="10"/>
      <c r="AS4829" s="10"/>
      <c r="AT4829" s="10"/>
      <c r="AU4829" s="10"/>
      <c r="AV4829" s="10"/>
      <c r="AW4829" s="10"/>
      <c r="AX4829" s="10"/>
      <c r="AY4829" s="10"/>
      <c r="AZ4829" s="10"/>
      <c r="BC4829" s="10"/>
      <c r="BD4829" s="10"/>
      <c r="BE4829" s="10"/>
      <c r="BF4829" s="10"/>
      <c r="BG4829" s="10"/>
      <c r="BH4829" s="10"/>
      <c r="BI4829" s="10"/>
      <c r="BL4829" s="10"/>
      <c r="BM4829" s="10"/>
      <c r="BN4829" s="10"/>
      <c r="BO4829" s="10"/>
      <c r="BP4829" s="10"/>
      <c r="BQ4829" s="10"/>
      <c r="BR4829" s="10"/>
      <c r="BU4829" s="66"/>
    </row>
    <row r="4830" spans="22:73" s="6" customFormat="1" x14ac:dyDescent="0.3">
      <c r="V4830" s="21"/>
      <c r="W4830" s="22"/>
      <c r="X4830" s="22"/>
      <c r="Y4830" s="22"/>
      <c r="Z4830" s="22"/>
      <c r="AA4830" s="22"/>
      <c r="AB4830" s="10"/>
      <c r="AC4830" s="10"/>
      <c r="AD4830" s="10"/>
      <c r="AE4830" s="10"/>
      <c r="AF4830" s="10"/>
      <c r="AG4830" s="10"/>
      <c r="AH4830" s="10"/>
      <c r="AI4830" s="10"/>
      <c r="AJ4830" s="10"/>
      <c r="AK4830" s="10"/>
      <c r="AL4830" s="10"/>
      <c r="AM4830" s="10"/>
      <c r="AN4830" s="10"/>
      <c r="AO4830" s="10"/>
      <c r="AP4830" s="10"/>
      <c r="AQ4830" s="10"/>
      <c r="AR4830" s="10"/>
      <c r="AS4830" s="10"/>
      <c r="AT4830" s="10"/>
      <c r="AU4830" s="10"/>
      <c r="AV4830" s="10"/>
      <c r="AW4830" s="10"/>
      <c r="AX4830" s="10"/>
      <c r="AY4830" s="10"/>
      <c r="AZ4830" s="10"/>
      <c r="BC4830" s="10"/>
      <c r="BD4830" s="10"/>
      <c r="BE4830" s="10"/>
      <c r="BF4830" s="10"/>
      <c r="BG4830" s="10"/>
      <c r="BH4830" s="10"/>
      <c r="BI4830" s="10"/>
      <c r="BL4830" s="10"/>
      <c r="BM4830" s="10"/>
      <c r="BN4830" s="10"/>
      <c r="BO4830" s="10"/>
      <c r="BP4830" s="10"/>
      <c r="BQ4830" s="10"/>
      <c r="BR4830" s="10"/>
      <c r="BU4830" s="66"/>
    </row>
    <row r="4831" spans="22:73" s="6" customFormat="1" x14ac:dyDescent="0.3">
      <c r="V4831" s="21"/>
      <c r="W4831" s="22"/>
      <c r="X4831" s="22"/>
      <c r="Y4831" s="22"/>
      <c r="Z4831" s="22"/>
      <c r="AA4831" s="22"/>
      <c r="AB4831" s="10"/>
      <c r="AC4831" s="10"/>
      <c r="AD4831" s="10"/>
      <c r="AE4831" s="10"/>
      <c r="AF4831" s="10"/>
      <c r="AG4831" s="10"/>
      <c r="AH4831" s="10"/>
      <c r="AI4831" s="10"/>
      <c r="AJ4831" s="10"/>
      <c r="AK4831" s="10"/>
      <c r="AL4831" s="10"/>
      <c r="AM4831" s="10"/>
      <c r="AN4831" s="10"/>
      <c r="AO4831" s="10"/>
      <c r="AP4831" s="10"/>
      <c r="AQ4831" s="10"/>
      <c r="AR4831" s="10"/>
      <c r="AS4831" s="10"/>
      <c r="AT4831" s="10"/>
      <c r="AU4831" s="10"/>
      <c r="AV4831" s="10"/>
      <c r="AW4831" s="10"/>
      <c r="AX4831" s="10"/>
      <c r="AY4831" s="10"/>
      <c r="AZ4831" s="10"/>
      <c r="BC4831" s="10"/>
      <c r="BD4831" s="10"/>
      <c r="BE4831" s="10"/>
      <c r="BF4831" s="10"/>
      <c r="BG4831" s="10"/>
      <c r="BH4831" s="10"/>
      <c r="BI4831" s="10"/>
      <c r="BL4831" s="10"/>
      <c r="BM4831" s="10"/>
      <c r="BN4831" s="10"/>
      <c r="BO4831" s="10"/>
      <c r="BP4831" s="10"/>
      <c r="BQ4831" s="10"/>
      <c r="BR4831" s="10"/>
      <c r="BU4831" s="66"/>
    </row>
    <row r="4832" spans="22:73" s="6" customFormat="1" x14ac:dyDescent="0.3">
      <c r="V4832" s="21"/>
      <c r="W4832" s="22"/>
      <c r="X4832" s="22"/>
      <c r="Y4832" s="22"/>
      <c r="Z4832" s="22"/>
      <c r="AA4832" s="22"/>
      <c r="AB4832" s="10"/>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AY4832" s="10"/>
      <c r="AZ4832" s="10"/>
      <c r="BC4832" s="10"/>
      <c r="BD4832" s="10"/>
      <c r="BE4832" s="10"/>
      <c r="BF4832" s="10"/>
      <c r="BG4832" s="10"/>
      <c r="BH4832" s="10"/>
      <c r="BI4832" s="10"/>
      <c r="BL4832" s="10"/>
      <c r="BM4832" s="10"/>
      <c r="BN4832" s="10"/>
      <c r="BO4832" s="10"/>
      <c r="BP4832" s="10"/>
      <c r="BQ4832" s="10"/>
      <c r="BR4832" s="10"/>
      <c r="BU4832" s="66"/>
    </row>
    <row r="4833" spans="22:73" s="6" customFormat="1" x14ac:dyDescent="0.3">
      <c r="V4833" s="21"/>
      <c r="W4833" s="22"/>
      <c r="X4833" s="22"/>
      <c r="Y4833" s="22"/>
      <c r="Z4833" s="22"/>
      <c r="AA4833" s="22"/>
      <c r="AB4833" s="10"/>
      <c r="AC4833" s="10"/>
      <c r="AD4833" s="10"/>
      <c r="AE4833" s="10"/>
      <c r="AF4833" s="10"/>
      <c r="AG4833" s="10"/>
      <c r="AH4833" s="10"/>
      <c r="AI4833" s="10"/>
      <c r="AJ4833" s="10"/>
      <c r="AK4833" s="10"/>
      <c r="AL4833" s="10"/>
      <c r="AM4833" s="10"/>
      <c r="AN4833" s="10"/>
      <c r="AO4833" s="10"/>
      <c r="AP4833" s="10"/>
      <c r="AQ4833" s="10"/>
      <c r="AR4833" s="10"/>
      <c r="AS4833" s="10"/>
      <c r="AT4833" s="10"/>
      <c r="AU4833" s="10"/>
      <c r="AV4833" s="10"/>
      <c r="AW4833" s="10"/>
      <c r="AX4833" s="10"/>
      <c r="AY4833" s="10"/>
      <c r="AZ4833" s="10"/>
      <c r="BC4833" s="10"/>
      <c r="BD4833" s="10"/>
      <c r="BE4833" s="10"/>
      <c r="BF4833" s="10"/>
      <c r="BG4833" s="10"/>
      <c r="BH4833" s="10"/>
      <c r="BI4833" s="10"/>
      <c r="BL4833" s="10"/>
      <c r="BM4833" s="10"/>
      <c r="BN4833" s="10"/>
      <c r="BO4833" s="10"/>
      <c r="BP4833" s="10"/>
      <c r="BQ4833" s="10"/>
      <c r="BR4833" s="10"/>
      <c r="BU4833" s="66"/>
    </row>
    <row r="4834" spans="22:73" s="6" customFormat="1" x14ac:dyDescent="0.3">
      <c r="V4834" s="21"/>
      <c r="W4834" s="22"/>
      <c r="X4834" s="22"/>
      <c r="Y4834" s="22"/>
      <c r="Z4834" s="22"/>
      <c r="AA4834" s="22"/>
      <c r="AB4834" s="10"/>
      <c r="AC4834" s="10"/>
      <c r="AD4834" s="10"/>
      <c r="AE4834" s="10"/>
      <c r="AF4834" s="10"/>
      <c r="AG4834" s="10"/>
      <c r="AH4834" s="10"/>
      <c r="AI4834" s="10"/>
      <c r="AJ4834" s="10"/>
      <c r="AK4834" s="10"/>
      <c r="AL4834" s="10"/>
      <c r="AM4834" s="10"/>
      <c r="AN4834" s="10"/>
      <c r="AO4834" s="10"/>
      <c r="AP4834" s="10"/>
      <c r="AQ4834" s="10"/>
      <c r="AR4834" s="10"/>
      <c r="AS4834" s="10"/>
      <c r="AT4834" s="10"/>
      <c r="AU4834" s="10"/>
      <c r="AV4834" s="10"/>
      <c r="AW4834" s="10"/>
      <c r="AX4834" s="10"/>
      <c r="AY4834" s="10"/>
      <c r="AZ4834" s="10"/>
      <c r="BC4834" s="10"/>
      <c r="BD4834" s="10"/>
      <c r="BE4834" s="10"/>
      <c r="BF4834" s="10"/>
      <c r="BG4834" s="10"/>
      <c r="BH4834" s="10"/>
      <c r="BI4834" s="10"/>
      <c r="BL4834" s="10"/>
      <c r="BM4834" s="10"/>
      <c r="BN4834" s="10"/>
      <c r="BO4834" s="10"/>
      <c r="BP4834" s="10"/>
      <c r="BQ4834" s="10"/>
      <c r="BR4834" s="10"/>
      <c r="BU4834" s="66"/>
    </row>
    <row r="4835" spans="22:73" s="6" customFormat="1" x14ac:dyDescent="0.3">
      <c r="V4835" s="21"/>
      <c r="W4835" s="22"/>
      <c r="X4835" s="22"/>
      <c r="Y4835" s="22"/>
      <c r="Z4835" s="22"/>
      <c r="AA4835" s="22"/>
      <c r="AB4835" s="10"/>
      <c r="AC4835" s="10"/>
      <c r="AD4835" s="10"/>
      <c r="AE4835" s="10"/>
      <c r="AF4835" s="10"/>
      <c r="AG4835" s="10"/>
      <c r="AH4835" s="10"/>
      <c r="AI4835" s="10"/>
      <c r="AJ4835" s="10"/>
      <c r="AK4835" s="10"/>
      <c r="AL4835" s="10"/>
      <c r="AM4835" s="10"/>
      <c r="AN4835" s="10"/>
      <c r="AO4835" s="10"/>
      <c r="AP4835" s="10"/>
      <c r="AQ4835" s="10"/>
      <c r="AR4835" s="10"/>
      <c r="AS4835" s="10"/>
      <c r="AT4835" s="10"/>
      <c r="AU4835" s="10"/>
      <c r="AV4835" s="10"/>
      <c r="AW4835" s="10"/>
      <c r="AX4835" s="10"/>
      <c r="AY4835" s="10"/>
      <c r="AZ4835" s="10"/>
      <c r="BC4835" s="10"/>
      <c r="BD4835" s="10"/>
      <c r="BE4835" s="10"/>
      <c r="BF4835" s="10"/>
      <c r="BG4835" s="10"/>
      <c r="BH4835" s="10"/>
      <c r="BI4835" s="10"/>
      <c r="BL4835" s="10"/>
      <c r="BM4835" s="10"/>
      <c r="BN4835" s="10"/>
      <c r="BO4835" s="10"/>
      <c r="BP4835" s="10"/>
      <c r="BQ4835" s="10"/>
      <c r="BR4835" s="10"/>
      <c r="BU4835" s="66"/>
    </row>
    <row r="4836" spans="22:73" s="6" customFormat="1" x14ac:dyDescent="0.3">
      <c r="V4836" s="21"/>
      <c r="W4836" s="22"/>
      <c r="X4836" s="22"/>
      <c r="Y4836" s="22"/>
      <c r="Z4836" s="22"/>
      <c r="AA4836" s="22"/>
      <c r="AB4836" s="10"/>
      <c r="AC4836" s="10"/>
      <c r="AD4836" s="10"/>
      <c r="AE4836" s="10"/>
      <c r="AF4836" s="10"/>
      <c r="AG4836" s="10"/>
      <c r="AH4836" s="10"/>
      <c r="AI4836" s="10"/>
      <c r="AJ4836" s="10"/>
      <c r="AK4836" s="10"/>
      <c r="AL4836" s="10"/>
      <c r="AM4836" s="10"/>
      <c r="AN4836" s="10"/>
      <c r="AO4836" s="10"/>
      <c r="AP4836" s="10"/>
      <c r="AQ4836" s="10"/>
      <c r="AR4836" s="10"/>
      <c r="AS4836" s="10"/>
      <c r="AT4836" s="10"/>
      <c r="AU4836" s="10"/>
      <c r="AV4836" s="10"/>
      <c r="AW4836" s="10"/>
      <c r="AX4836" s="10"/>
      <c r="AY4836" s="10"/>
      <c r="AZ4836" s="10"/>
      <c r="BC4836" s="10"/>
      <c r="BD4836" s="10"/>
      <c r="BE4836" s="10"/>
      <c r="BF4836" s="10"/>
      <c r="BG4836" s="10"/>
      <c r="BH4836" s="10"/>
      <c r="BI4836" s="10"/>
      <c r="BL4836" s="10"/>
      <c r="BM4836" s="10"/>
      <c r="BN4836" s="10"/>
      <c r="BO4836" s="10"/>
      <c r="BP4836" s="10"/>
      <c r="BQ4836" s="10"/>
      <c r="BR4836" s="10"/>
      <c r="BU4836" s="66"/>
    </row>
    <row r="4837" spans="22:73" s="6" customFormat="1" x14ac:dyDescent="0.3">
      <c r="V4837" s="21"/>
      <c r="W4837" s="22"/>
      <c r="X4837" s="22"/>
      <c r="Y4837" s="22"/>
      <c r="Z4837" s="22"/>
      <c r="AA4837" s="22"/>
      <c r="AB4837" s="10"/>
      <c r="AC4837" s="10"/>
      <c r="AD4837" s="10"/>
      <c r="AE4837" s="10"/>
      <c r="AF4837" s="10"/>
      <c r="AG4837" s="10"/>
      <c r="AH4837" s="10"/>
      <c r="AI4837" s="10"/>
      <c r="AJ4837" s="10"/>
      <c r="AK4837" s="10"/>
      <c r="AL4837" s="10"/>
      <c r="AM4837" s="10"/>
      <c r="AN4837" s="10"/>
      <c r="AO4837" s="10"/>
      <c r="AP4837" s="10"/>
      <c r="AQ4837" s="10"/>
      <c r="AR4837" s="10"/>
      <c r="AS4837" s="10"/>
      <c r="AT4837" s="10"/>
      <c r="AU4837" s="10"/>
      <c r="AV4837" s="10"/>
      <c r="AW4837" s="10"/>
      <c r="AX4837" s="10"/>
      <c r="AY4837" s="10"/>
      <c r="AZ4837" s="10"/>
      <c r="BC4837" s="10"/>
      <c r="BD4837" s="10"/>
      <c r="BE4837" s="10"/>
      <c r="BF4837" s="10"/>
      <c r="BG4837" s="10"/>
      <c r="BH4837" s="10"/>
      <c r="BI4837" s="10"/>
      <c r="BL4837" s="10"/>
      <c r="BM4837" s="10"/>
      <c r="BN4837" s="10"/>
      <c r="BO4837" s="10"/>
      <c r="BP4837" s="10"/>
      <c r="BQ4837" s="10"/>
      <c r="BR4837" s="10"/>
      <c r="BU4837" s="66"/>
    </row>
    <row r="4838" spans="22:73" s="6" customFormat="1" x14ac:dyDescent="0.3">
      <c r="V4838" s="21"/>
      <c r="W4838" s="22"/>
      <c r="X4838" s="22"/>
      <c r="Y4838" s="22"/>
      <c r="Z4838" s="22"/>
      <c r="AA4838" s="22"/>
      <c r="AB4838" s="10"/>
      <c r="AC4838" s="10"/>
      <c r="AD4838" s="10"/>
      <c r="AE4838" s="10"/>
      <c r="AF4838" s="10"/>
      <c r="AG4838" s="10"/>
      <c r="AH4838" s="10"/>
      <c r="AI4838" s="10"/>
      <c r="AJ4838" s="10"/>
      <c r="AK4838" s="10"/>
      <c r="AL4838" s="10"/>
      <c r="AM4838" s="10"/>
      <c r="AN4838" s="10"/>
      <c r="AO4838" s="10"/>
      <c r="AP4838" s="10"/>
      <c r="AQ4838" s="10"/>
      <c r="AR4838" s="10"/>
      <c r="AS4838" s="10"/>
      <c r="AT4838" s="10"/>
      <c r="AU4838" s="10"/>
      <c r="AV4838" s="10"/>
      <c r="AW4838" s="10"/>
      <c r="AX4838" s="10"/>
      <c r="AY4838" s="10"/>
      <c r="AZ4838" s="10"/>
      <c r="BC4838" s="10"/>
      <c r="BD4838" s="10"/>
      <c r="BE4838" s="10"/>
      <c r="BF4838" s="10"/>
      <c r="BG4838" s="10"/>
      <c r="BH4838" s="10"/>
      <c r="BI4838" s="10"/>
      <c r="BL4838" s="10"/>
      <c r="BM4838" s="10"/>
      <c r="BN4838" s="10"/>
      <c r="BO4838" s="10"/>
      <c r="BP4838" s="10"/>
      <c r="BQ4838" s="10"/>
      <c r="BR4838" s="10"/>
      <c r="BU4838" s="66"/>
    </row>
    <row r="4839" spans="22:73" s="6" customFormat="1" x14ac:dyDescent="0.3">
      <c r="V4839" s="21"/>
      <c r="W4839" s="22"/>
      <c r="X4839" s="22"/>
      <c r="Y4839" s="22"/>
      <c r="Z4839" s="22"/>
      <c r="AA4839" s="22"/>
      <c r="AB4839" s="10"/>
      <c r="AC4839" s="10"/>
      <c r="AD4839" s="10"/>
      <c r="AE4839" s="10"/>
      <c r="AF4839" s="10"/>
      <c r="AG4839" s="10"/>
      <c r="AH4839" s="10"/>
      <c r="AI4839" s="10"/>
      <c r="AJ4839" s="10"/>
      <c r="AK4839" s="10"/>
      <c r="AL4839" s="10"/>
      <c r="AM4839" s="10"/>
      <c r="AN4839" s="10"/>
      <c r="AO4839" s="10"/>
      <c r="AP4839" s="10"/>
      <c r="AQ4839" s="10"/>
      <c r="AR4839" s="10"/>
      <c r="AS4839" s="10"/>
      <c r="AT4839" s="10"/>
      <c r="AU4839" s="10"/>
      <c r="AV4839" s="10"/>
      <c r="AW4839" s="10"/>
      <c r="AX4839" s="10"/>
      <c r="AY4839" s="10"/>
      <c r="AZ4839" s="10"/>
      <c r="BC4839" s="10"/>
      <c r="BD4839" s="10"/>
      <c r="BE4839" s="10"/>
      <c r="BF4839" s="10"/>
      <c r="BG4839" s="10"/>
      <c r="BH4839" s="10"/>
      <c r="BI4839" s="10"/>
      <c r="BL4839" s="10"/>
      <c r="BM4839" s="10"/>
      <c r="BN4839" s="10"/>
      <c r="BO4839" s="10"/>
      <c r="BP4839" s="10"/>
      <c r="BQ4839" s="10"/>
      <c r="BR4839" s="10"/>
      <c r="BU4839" s="66"/>
    </row>
    <row r="4840" spans="22:73" s="6" customFormat="1" x14ac:dyDescent="0.3">
      <c r="V4840" s="21"/>
      <c r="W4840" s="22"/>
      <c r="X4840" s="22"/>
      <c r="Y4840" s="22"/>
      <c r="Z4840" s="22"/>
      <c r="AA4840" s="22"/>
      <c r="AB4840" s="10"/>
      <c r="AC4840" s="10"/>
      <c r="AD4840" s="10"/>
      <c r="AE4840" s="10"/>
      <c r="AF4840" s="10"/>
      <c r="AG4840" s="10"/>
      <c r="AH4840" s="10"/>
      <c r="AI4840" s="10"/>
      <c r="AJ4840" s="10"/>
      <c r="AK4840" s="10"/>
      <c r="AL4840" s="10"/>
      <c r="AM4840" s="10"/>
      <c r="AN4840" s="10"/>
      <c r="AO4840" s="10"/>
      <c r="AP4840" s="10"/>
      <c r="AQ4840" s="10"/>
      <c r="AR4840" s="10"/>
      <c r="AS4840" s="10"/>
      <c r="AT4840" s="10"/>
      <c r="AU4840" s="10"/>
      <c r="AV4840" s="10"/>
      <c r="AW4840" s="10"/>
      <c r="AX4840" s="10"/>
      <c r="AY4840" s="10"/>
      <c r="AZ4840" s="10"/>
      <c r="BC4840" s="10"/>
      <c r="BD4840" s="10"/>
      <c r="BE4840" s="10"/>
      <c r="BF4840" s="10"/>
      <c r="BG4840" s="10"/>
      <c r="BH4840" s="10"/>
      <c r="BI4840" s="10"/>
      <c r="BL4840" s="10"/>
      <c r="BM4840" s="10"/>
      <c r="BN4840" s="10"/>
      <c r="BO4840" s="10"/>
      <c r="BP4840" s="10"/>
      <c r="BQ4840" s="10"/>
      <c r="BR4840" s="10"/>
      <c r="BU4840" s="66"/>
    </row>
    <row r="4841" spans="22:73" s="6" customFormat="1" x14ac:dyDescent="0.3">
      <c r="V4841" s="21"/>
      <c r="W4841" s="22"/>
      <c r="X4841" s="22"/>
      <c r="Y4841" s="22"/>
      <c r="Z4841" s="22"/>
      <c r="AA4841" s="22"/>
      <c r="AB4841" s="10"/>
      <c r="AC4841" s="10"/>
      <c r="AD4841" s="10"/>
      <c r="AE4841" s="10"/>
      <c r="AF4841" s="10"/>
      <c r="AG4841" s="10"/>
      <c r="AH4841" s="10"/>
      <c r="AI4841" s="10"/>
      <c r="AJ4841" s="10"/>
      <c r="AK4841" s="10"/>
      <c r="AL4841" s="10"/>
      <c r="AM4841" s="10"/>
      <c r="AN4841" s="10"/>
      <c r="AO4841" s="10"/>
      <c r="AP4841" s="10"/>
      <c r="AQ4841" s="10"/>
      <c r="AR4841" s="10"/>
      <c r="AS4841" s="10"/>
      <c r="AT4841" s="10"/>
      <c r="AU4841" s="10"/>
      <c r="AV4841" s="10"/>
      <c r="AW4841" s="10"/>
      <c r="AX4841" s="10"/>
      <c r="AY4841" s="10"/>
      <c r="AZ4841" s="10"/>
      <c r="BC4841" s="10"/>
      <c r="BD4841" s="10"/>
      <c r="BE4841" s="10"/>
      <c r="BF4841" s="10"/>
      <c r="BG4841" s="10"/>
      <c r="BH4841" s="10"/>
      <c r="BI4841" s="10"/>
      <c r="BL4841" s="10"/>
      <c r="BM4841" s="10"/>
      <c r="BN4841" s="10"/>
      <c r="BO4841" s="10"/>
      <c r="BP4841" s="10"/>
      <c r="BQ4841" s="10"/>
      <c r="BR4841" s="10"/>
      <c r="BU4841" s="66"/>
    </row>
    <row r="4842" spans="22:73" s="6" customFormat="1" x14ac:dyDescent="0.3">
      <c r="V4842" s="21"/>
      <c r="W4842" s="22"/>
      <c r="X4842" s="22"/>
      <c r="Y4842" s="22"/>
      <c r="Z4842" s="22"/>
      <c r="AA4842" s="22"/>
      <c r="AB4842" s="10"/>
      <c r="AC4842" s="10"/>
      <c r="AD4842" s="10"/>
      <c r="AE4842" s="10"/>
      <c r="AF4842" s="10"/>
      <c r="AG4842" s="10"/>
      <c r="AH4842" s="10"/>
      <c r="AI4842" s="10"/>
      <c r="AJ4842" s="10"/>
      <c r="AK4842" s="10"/>
      <c r="AL4842" s="10"/>
      <c r="AM4842" s="10"/>
      <c r="AN4842" s="10"/>
      <c r="AO4842" s="10"/>
      <c r="AP4842" s="10"/>
      <c r="AQ4842" s="10"/>
      <c r="AR4842" s="10"/>
      <c r="AS4842" s="10"/>
      <c r="AT4842" s="10"/>
      <c r="AU4842" s="10"/>
      <c r="AV4842" s="10"/>
      <c r="AW4842" s="10"/>
      <c r="AX4842" s="10"/>
      <c r="AY4842" s="10"/>
      <c r="AZ4842" s="10"/>
      <c r="BC4842" s="10"/>
      <c r="BD4842" s="10"/>
      <c r="BE4842" s="10"/>
      <c r="BF4842" s="10"/>
      <c r="BG4842" s="10"/>
      <c r="BH4842" s="10"/>
      <c r="BI4842" s="10"/>
      <c r="BL4842" s="10"/>
      <c r="BM4842" s="10"/>
      <c r="BN4842" s="10"/>
      <c r="BO4842" s="10"/>
      <c r="BP4842" s="10"/>
      <c r="BQ4842" s="10"/>
      <c r="BR4842" s="10"/>
      <c r="BU4842" s="66"/>
    </row>
    <row r="4843" spans="22:73" s="6" customFormat="1" x14ac:dyDescent="0.3">
      <c r="V4843" s="21"/>
      <c r="W4843" s="22"/>
      <c r="X4843" s="22"/>
      <c r="Y4843" s="22"/>
      <c r="Z4843" s="22"/>
      <c r="AA4843" s="22"/>
      <c r="AB4843" s="10"/>
      <c r="AC4843" s="10"/>
      <c r="AD4843" s="10"/>
      <c r="AE4843" s="10"/>
      <c r="AF4843" s="10"/>
      <c r="AG4843" s="10"/>
      <c r="AH4843" s="10"/>
      <c r="AI4843" s="10"/>
      <c r="AJ4843" s="10"/>
      <c r="AK4843" s="10"/>
      <c r="AL4843" s="10"/>
      <c r="AM4843" s="10"/>
      <c r="AN4843" s="10"/>
      <c r="AO4843" s="10"/>
      <c r="AP4843" s="10"/>
      <c r="AQ4843" s="10"/>
      <c r="AR4843" s="10"/>
      <c r="AS4843" s="10"/>
      <c r="AT4843" s="10"/>
      <c r="AU4843" s="10"/>
      <c r="AV4843" s="10"/>
      <c r="AW4843" s="10"/>
      <c r="AX4843" s="10"/>
      <c r="AY4843" s="10"/>
      <c r="AZ4843" s="10"/>
      <c r="BC4843" s="10"/>
      <c r="BD4843" s="10"/>
      <c r="BE4843" s="10"/>
      <c r="BF4843" s="10"/>
      <c r="BG4843" s="10"/>
      <c r="BH4843" s="10"/>
      <c r="BI4843" s="10"/>
      <c r="BL4843" s="10"/>
      <c r="BM4843" s="10"/>
      <c r="BN4843" s="10"/>
      <c r="BO4843" s="10"/>
      <c r="BP4843" s="10"/>
      <c r="BQ4843" s="10"/>
      <c r="BR4843" s="10"/>
      <c r="BU4843" s="66"/>
    </row>
    <row r="4844" spans="22:73" s="6" customFormat="1" x14ac:dyDescent="0.3">
      <c r="V4844" s="21"/>
      <c r="W4844" s="22"/>
      <c r="X4844" s="22"/>
      <c r="Y4844" s="22"/>
      <c r="Z4844" s="22"/>
      <c r="AA4844" s="22"/>
      <c r="AB4844" s="10"/>
      <c r="AC4844" s="10"/>
      <c r="AD4844" s="10"/>
      <c r="AE4844" s="10"/>
      <c r="AF4844" s="10"/>
      <c r="AG4844" s="10"/>
      <c r="AH4844" s="10"/>
      <c r="AI4844" s="10"/>
      <c r="AJ4844" s="10"/>
      <c r="AK4844" s="10"/>
      <c r="AL4844" s="10"/>
      <c r="AM4844" s="10"/>
      <c r="AN4844" s="10"/>
      <c r="AO4844" s="10"/>
      <c r="AP4844" s="10"/>
      <c r="AQ4844" s="10"/>
      <c r="AR4844" s="10"/>
      <c r="AS4844" s="10"/>
      <c r="AT4844" s="10"/>
      <c r="AU4844" s="10"/>
      <c r="AV4844" s="10"/>
      <c r="AW4844" s="10"/>
      <c r="AX4844" s="10"/>
      <c r="AY4844" s="10"/>
      <c r="AZ4844" s="10"/>
      <c r="BC4844" s="10"/>
      <c r="BD4844" s="10"/>
      <c r="BE4844" s="10"/>
      <c r="BF4844" s="10"/>
      <c r="BG4844" s="10"/>
      <c r="BH4844" s="10"/>
      <c r="BI4844" s="10"/>
      <c r="BL4844" s="10"/>
      <c r="BM4844" s="10"/>
      <c r="BN4844" s="10"/>
      <c r="BO4844" s="10"/>
      <c r="BP4844" s="10"/>
      <c r="BQ4844" s="10"/>
      <c r="BR4844" s="10"/>
      <c r="BU4844" s="66"/>
    </row>
    <row r="4845" spans="22:73" s="6" customFormat="1" x14ac:dyDescent="0.3">
      <c r="V4845" s="21"/>
      <c r="W4845" s="22"/>
      <c r="X4845" s="22"/>
      <c r="Y4845" s="22"/>
      <c r="Z4845" s="22"/>
      <c r="AA4845" s="22"/>
      <c r="AB4845" s="10"/>
      <c r="AC4845" s="10"/>
      <c r="AD4845" s="10"/>
      <c r="AE4845" s="10"/>
      <c r="AF4845" s="10"/>
      <c r="AG4845" s="10"/>
      <c r="AH4845" s="10"/>
      <c r="AI4845" s="10"/>
      <c r="AJ4845" s="10"/>
      <c r="AK4845" s="10"/>
      <c r="AL4845" s="10"/>
      <c r="AM4845" s="10"/>
      <c r="AN4845" s="10"/>
      <c r="AO4845" s="10"/>
      <c r="AP4845" s="10"/>
      <c r="AQ4845" s="10"/>
      <c r="AR4845" s="10"/>
      <c r="AS4845" s="10"/>
      <c r="AT4845" s="10"/>
      <c r="AU4845" s="10"/>
      <c r="AV4845" s="10"/>
      <c r="AW4845" s="10"/>
      <c r="AX4845" s="10"/>
      <c r="AY4845" s="10"/>
      <c r="AZ4845" s="10"/>
      <c r="BC4845" s="10"/>
      <c r="BD4845" s="10"/>
      <c r="BE4845" s="10"/>
      <c r="BF4845" s="10"/>
      <c r="BG4845" s="10"/>
      <c r="BH4845" s="10"/>
      <c r="BI4845" s="10"/>
      <c r="BL4845" s="10"/>
      <c r="BM4845" s="10"/>
      <c r="BN4845" s="10"/>
      <c r="BO4845" s="10"/>
      <c r="BP4845" s="10"/>
      <c r="BQ4845" s="10"/>
      <c r="BR4845" s="10"/>
      <c r="BU4845" s="66"/>
    </row>
    <row r="4846" spans="22:73" s="6" customFormat="1" x14ac:dyDescent="0.3">
      <c r="V4846" s="21"/>
      <c r="W4846" s="22"/>
      <c r="X4846" s="22"/>
      <c r="Y4846" s="22"/>
      <c r="Z4846" s="22"/>
      <c r="AA4846" s="22"/>
      <c r="AB4846" s="10"/>
      <c r="AC4846" s="10"/>
      <c r="AD4846" s="10"/>
      <c r="AE4846" s="10"/>
      <c r="AF4846" s="10"/>
      <c r="AG4846" s="10"/>
      <c r="AH4846" s="10"/>
      <c r="AI4846" s="10"/>
      <c r="AJ4846" s="10"/>
      <c r="AK4846" s="10"/>
      <c r="AL4846" s="10"/>
      <c r="AM4846" s="10"/>
      <c r="AN4846" s="10"/>
      <c r="AO4846" s="10"/>
      <c r="AP4846" s="10"/>
      <c r="AQ4846" s="10"/>
      <c r="AR4846" s="10"/>
      <c r="AS4846" s="10"/>
      <c r="AT4846" s="10"/>
      <c r="AU4846" s="10"/>
      <c r="AV4846" s="10"/>
      <c r="AW4846" s="10"/>
      <c r="AX4846" s="10"/>
      <c r="AY4846" s="10"/>
      <c r="AZ4846" s="10"/>
      <c r="BC4846" s="10"/>
      <c r="BD4846" s="10"/>
      <c r="BE4846" s="10"/>
      <c r="BF4846" s="10"/>
      <c r="BG4846" s="10"/>
      <c r="BH4846" s="10"/>
      <c r="BI4846" s="10"/>
      <c r="BL4846" s="10"/>
      <c r="BM4846" s="10"/>
      <c r="BN4846" s="10"/>
      <c r="BO4846" s="10"/>
      <c r="BP4846" s="10"/>
      <c r="BQ4846" s="10"/>
      <c r="BR4846" s="10"/>
      <c r="BU4846" s="66"/>
    </row>
    <row r="4847" spans="22:73" s="6" customFormat="1" x14ac:dyDescent="0.3">
      <c r="V4847" s="21"/>
      <c r="W4847" s="22"/>
      <c r="X4847" s="22"/>
      <c r="Y4847" s="22"/>
      <c r="Z4847" s="22"/>
      <c r="AA4847" s="22"/>
      <c r="AB4847" s="10"/>
      <c r="AC4847" s="10"/>
      <c r="AD4847" s="10"/>
      <c r="AE4847" s="10"/>
      <c r="AF4847" s="10"/>
      <c r="AG4847" s="10"/>
      <c r="AH4847" s="10"/>
      <c r="AI4847" s="10"/>
      <c r="AJ4847" s="10"/>
      <c r="AK4847" s="10"/>
      <c r="AL4847" s="10"/>
      <c r="AM4847" s="10"/>
      <c r="AN4847" s="10"/>
      <c r="AO4847" s="10"/>
      <c r="AP4847" s="10"/>
      <c r="AQ4847" s="10"/>
      <c r="AR4847" s="10"/>
      <c r="AS4847" s="10"/>
      <c r="AT4847" s="10"/>
      <c r="AU4847" s="10"/>
      <c r="AV4847" s="10"/>
      <c r="AW4847" s="10"/>
      <c r="AX4847" s="10"/>
      <c r="AY4847" s="10"/>
      <c r="AZ4847" s="10"/>
      <c r="BC4847" s="10"/>
      <c r="BD4847" s="10"/>
      <c r="BE4847" s="10"/>
      <c r="BF4847" s="10"/>
      <c r="BG4847" s="10"/>
      <c r="BH4847" s="10"/>
      <c r="BI4847" s="10"/>
      <c r="BL4847" s="10"/>
      <c r="BM4847" s="10"/>
      <c r="BN4847" s="10"/>
      <c r="BO4847" s="10"/>
      <c r="BP4847" s="10"/>
      <c r="BQ4847" s="10"/>
      <c r="BR4847" s="10"/>
      <c r="BU4847" s="66"/>
    </row>
    <row r="4848" spans="22:73" s="6" customFormat="1" x14ac:dyDescent="0.3">
      <c r="V4848" s="21"/>
      <c r="W4848" s="22"/>
      <c r="X4848" s="22"/>
      <c r="Y4848" s="22"/>
      <c r="Z4848" s="22"/>
      <c r="AA4848" s="22"/>
      <c r="AB4848" s="10"/>
      <c r="AC4848" s="10"/>
      <c r="AD4848" s="10"/>
      <c r="AE4848" s="10"/>
      <c r="AF4848" s="10"/>
      <c r="AG4848" s="10"/>
      <c r="AH4848" s="10"/>
      <c r="AI4848" s="10"/>
      <c r="AJ4848" s="10"/>
      <c r="AK4848" s="10"/>
      <c r="AL4848" s="10"/>
      <c r="AM4848" s="10"/>
      <c r="AN4848" s="10"/>
      <c r="AO4848" s="10"/>
      <c r="AP4848" s="10"/>
      <c r="AQ4848" s="10"/>
      <c r="AR4848" s="10"/>
      <c r="AS4848" s="10"/>
      <c r="AT4848" s="10"/>
      <c r="AU4848" s="10"/>
      <c r="AV4848" s="10"/>
      <c r="AW4848" s="10"/>
      <c r="AX4848" s="10"/>
      <c r="AY4848" s="10"/>
      <c r="AZ4848" s="10"/>
      <c r="BC4848" s="10"/>
      <c r="BD4848" s="10"/>
      <c r="BE4848" s="10"/>
      <c r="BF4848" s="10"/>
      <c r="BG4848" s="10"/>
      <c r="BH4848" s="10"/>
      <c r="BI4848" s="10"/>
      <c r="BL4848" s="10"/>
      <c r="BM4848" s="10"/>
      <c r="BN4848" s="10"/>
      <c r="BO4848" s="10"/>
      <c r="BP4848" s="10"/>
      <c r="BQ4848" s="10"/>
      <c r="BR4848" s="10"/>
      <c r="BU4848" s="66"/>
    </row>
    <row r="4849" spans="22:73" s="6" customFormat="1" x14ac:dyDescent="0.3">
      <c r="V4849" s="21"/>
      <c r="W4849" s="22"/>
      <c r="X4849" s="22"/>
      <c r="Y4849" s="22"/>
      <c r="Z4849" s="22"/>
      <c r="AA4849" s="22"/>
      <c r="AB4849" s="10"/>
      <c r="AC4849" s="10"/>
      <c r="AD4849" s="10"/>
      <c r="AE4849" s="10"/>
      <c r="AF4849" s="10"/>
      <c r="AG4849" s="10"/>
      <c r="AH4849" s="10"/>
      <c r="AI4849" s="10"/>
      <c r="AJ4849" s="10"/>
      <c r="AK4849" s="10"/>
      <c r="AL4849" s="10"/>
      <c r="AM4849" s="10"/>
      <c r="AN4849" s="10"/>
      <c r="AO4849" s="10"/>
      <c r="AP4849" s="10"/>
      <c r="AQ4849" s="10"/>
      <c r="AR4849" s="10"/>
      <c r="AS4849" s="10"/>
      <c r="AT4849" s="10"/>
      <c r="AU4849" s="10"/>
      <c r="AV4849" s="10"/>
      <c r="AW4849" s="10"/>
      <c r="AX4849" s="10"/>
      <c r="AY4849" s="10"/>
      <c r="AZ4849" s="10"/>
      <c r="BC4849" s="10"/>
      <c r="BD4849" s="10"/>
      <c r="BE4849" s="10"/>
      <c r="BF4849" s="10"/>
      <c r="BG4849" s="10"/>
      <c r="BH4849" s="10"/>
      <c r="BI4849" s="10"/>
      <c r="BL4849" s="10"/>
      <c r="BM4849" s="10"/>
      <c r="BN4849" s="10"/>
      <c r="BO4849" s="10"/>
      <c r="BP4849" s="10"/>
      <c r="BQ4849" s="10"/>
      <c r="BR4849" s="10"/>
      <c r="BU4849" s="66"/>
    </row>
    <row r="4850" spans="22:73" s="6" customFormat="1" x14ac:dyDescent="0.3">
      <c r="V4850" s="21"/>
      <c r="W4850" s="22"/>
      <c r="X4850" s="22"/>
      <c r="Y4850" s="22"/>
      <c r="Z4850" s="22"/>
      <c r="AA4850" s="22"/>
      <c r="AB4850" s="10"/>
      <c r="AC4850" s="10"/>
      <c r="AD4850" s="10"/>
      <c r="AE4850" s="10"/>
      <c r="AF4850" s="10"/>
      <c r="AG4850" s="10"/>
      <c r="AH4850" s="10"/>
      <c r="AI4850" s="10"/>
      <c r="AJ4850" s="10"/>
      <c r="AK4850" s="10"/>
      <c r="AL4850" s="10"/>
      <c r="AM4850" s="10"/>
      <c r="AN4850" s="10"/>
      <c r="AO4850" s="10"/>
      <c r="AP4850" s="10"/>
      <c r="AQ4850" s="10"/>
      <c r="AR4850" s="10"/>
      <c r="AS4850" s="10"/>
      <c r="AT4850" s="10"/>
      <c r="AU4850" s="10"/>
      <c r="AV4850" s="10"/>
      <c r="AW4850" s="10"/>
      <c r="AX4850" s="10"/>
      <c r="AY4850" s="10"/>
      <c r="AZ4850" s="10"/>
      <c r="BC4850" s="10"/>
      <c r="BD4850" s="10"/>
      <c r="BE4850" s="10"/>
      <c r="BF4850" s="10"/>
      <c r="BG4850" s="10"/>
      <c r="BH4850" s="10"/>
      <c r="BI4850" s="10"/>
      <c r="BL4850" s="10"/>
      <c r="BM4850" s="10"/>
      <c r="BN4850" s="10"/>
      <c r="BO4850" s="10"/>
      <c r="BP4850" s="10"/>
      <c r="BQ4850" s="10"/>
      <c r="BR4850" s="10"/>
      <c r="BU4850" s="66"/>
    </row>
    <row r="4851" spans="22:73" s="6" customFormat="1" x14ac:dyDescent="0.3">
      <c r="V4851" s="21"/>
      <c r="W4851" s="22"/>
      <c r="X4851" s="22"/>
      <c r="Y4851" s="22"/>
      <c r="Z4851" s="22"/>
      <c r="AA4851" s="22"/>
      <c r="AB4851" s="10"/>
      <c r="AC4851" s="10"/>
      <c r="AD4851" s="10"/>
      <c r="AE4851" s="10"/>
      <c r="AF4851" s="10"/>
      <c r="AG4851" s="10"/>
      <c r="AH4851" s="10"/>
      <c r="AI4851" s="10"/>
      <c r="AJ4851" s="10"/>
      <c r="AK4851" s="10"/>
      <c r="AL4851" s="10"/>
      <c r="AM4851" s="10"/>
      <c r="AN4851" s="10"/>
      <c r="AO4851" s="10"/>
      <c r="AP4851" s="10"/>
      <c r="AQ4851" s="10"/>
      <c r="AR4851" s="10"/>
      <c r="AS4851" s="10"/>
      <c r="AT4851" s="10"/>
      <c r="AU4851" s="10"/>
      <c r="AV4851" s="10"/>
      <c r="AW4851" s="10"/>
      <c r="AX4851" s="10"/>
      <c r="AY4851" s="10"/>
      <c r="AZ4851" s="10"/>
      <c r="BC4851" s="10"/>
      <c r="BD4851" s="10"/>
      <c r="BE4851" s="10"/>
      <c r="BF4851" s="10"/>
      <c r="BG4851" s="10"/>
      <c r="BH4851" s="10"/>
      <c r="BI4851" s="10"/>
      <c r="BL4851" s="10"/>
      <c r="BM4851" s="10"/>
      <c r="BN4851" s="10"/>
      <c r="BO4851" s="10"/>
      <c r="BP4851" s="10"/>
      <c r="BQ4851" s="10"/>
      <c r="BR4851" s="10"/>
      <c r="BU4851" s="66"/>
    </row>
    <row r="4852" spans="22:73" s="6" customFormat="1" x14ac:dyDescent="0.3">
      <c r="V4852" s="21"/>
      <c r="W4852" s="22"/>
      <c r="X4852" s="22"/>
      <c r="Y4852" s="22"/>
      <c r="Z4852" s="22"/>
      <c r="AA4852" s="22"/>
      <c r="AB4852" s="10"/>
      <c r="AC4852" s="10"/>
      <c r="AD4852" s="10"/>
      <c r="AE4852" s="10"/>
      <c r="AF4852" s="10"/>
      <c r="AG4852" s="10"/>
      <c r="AH4852" s="10"/>
      <c r="AI4852" s="10"/>
      <c r="AJ4852" s="10"/>
      <c r="AK4852" s="10"/>
      <c r="AL4852" s="10"/>
      <c r="AM4852" s="10"/>
      <c r="AN4852" s="10"/>
      <c r="AO4852" s="10"/>
      <c r="AP4852" s="10"/>
      <c r="AQ4852" s="10"/>
      <c r="AR4852" s="10"/>
      <c r="AS4852" s="10"/>
      <c r="AT4852" s="10"/>
      <c r="AU4852" s="10"/>
      <c r="AV4852" s="10"/>
      <c r="AW4852" s="10"/>
      <c r="AX4852" s="10"/>
      <c r="AY4852" s="10"/>
      <c r="AZ4852" s="10"/>
      <c r="BC4852" s="10"/>
      <c r="BD4852" s="10"/>
      <c r="BE4852" s="10"/>
      <c r="BF4852" s="10"/>
      <c r="BG4852" s="10"/>
      <c r="BH4852" s="10"/>
      <c r="BI4852" s="10"/>
      <c r="BL4852" s="10"/>
      <c r="BM4852" s="10"/>
      <c r="BN4852" s="10"/>
      <c r="BO4852" s="10"/>
      <c r="BP4852" s="10"/>
      <c r="BQ4852" s="10"/>
      <c r="BR4852" s="10"/>
      <c r="BU4852" s="66"/>
    </row>
    <row r="4853" spans="22:73" s="6" customFormat="1" x14ac:dyDescent="0.3">
      <c r="V4853" s="21"/>
      <c r="W4853" s="22"/>
      <c r="X4853" s="22"/>
      <c r="Y4853" s="22"/>
      <c r="Z4853" s="22"/>
      <c r="AA4853" s="22"/>
      <c r="AB4853" s="10"/>
      <c r="AC4853" s="10"/>
      <c r="AD4853" s="10"/>
      <c r="AE4853" s="10"/>
      <c r="AF4853" s="10"/>
      <c r="AG4853" s="10"/>
      <c r="AH4853" s="10"/>
      <c r="AI4853" s="10"/>
      <c r="AJ4853" s="10"/>
      <c r="AK4853" s="10"/>
      <c r="AL4853" s="10"/>
      <c r="AM4853" s="10"/>
      <c r="AN4853" s="10"/>
      <c r="AO4853" s="10"/>
      <c r="AP4853" s="10"/>
      <c r="AQ4853" s="10"/>
      <c r="AR4853" s="10"/>
      <c r="AS4853" s="10"/>
      <c r="AT4853" s="10"/>
      <c r="AU4853" s="10"/>
      <c r="AV4853" s="10"/>
      <c r="AW4853" s="10"/>
      <c r="AX4853" s="10"/>
      <c r="AY4853" s="10"/>
      <c r="AZ4853" s="10"/>
      <c r="BC4853" s="10"/>
      <c r="BD4853" s="10"/>
      <c r="BE4853" s="10"/>
      <c r="BF4853" s="10"/>
      <c r="BG4853" s="10"/>
      <c r="BH4853" s="10"/>
      <c r="BI4853" s="10"/>
      <c r="BL4853" s="10"/>
      <c r="BM4853" s="10"/>
      <c r="BN4853" s="10"/>
      <c r="BO4853" s="10"/>
      <c r="BP4853" s="10"/>
      <c r="BQ4853" s="10"/>
      <c r="BR4853" s="10"/>
      <c r="BU4853" s="66"/>
    </row>
    <row r="4854" spans="22:73" s="6" customFormat="1" x14ac:dyDescent="0.3">
      <c r="V4854" s="21"/>
      <c r="W4854" s="22"/>
      <c r="X4854" s="22"/>
      <c r="Y4854" s="22"/>
      <c r="Z4854" s="22"/>
      <c r="AA4854" s="22"/>
      <c r="AB4854" s="10"/>
      <c r="AC4854" s="10"/>
      <c r="AD4854" s="10"/>
      <c r="AE4854" s="10"/>
      <c r="AF4854" s="10"/>
      <c r="AG4854" s="10"/>
      <c r="AH4854" s="10"/>
      <c r="AI4854" s="10"/>
      <c r="AJ4854" s="10"/>
      <c r="AK4854" s="10"/>
      <c r="AL4854" s="10"/>
      <c r="AM4854" s="10"/>
      <c r="AN4854" s="10"/>
      <c r="AO4854" s="10"/>
      <c r="AP4854" s="10"/>
      <c r="AQ4854" s="10"/>
      <c r="AR4854" s="10"/>
      <c r="AS4854" s="10"/>
      <c r="AT4854" s="10"/>
      <c r="AU4854" s="10"/>
      <c r="AV4854" s="10"/>
      <c r="AW4854" s="10"/>
      <c r="AX4854" s="10"/>
      <c r="AY4854" s="10"/>
      <c r="AZ4854" s="10"/>
      <c r="BC4854" s="10"/>
      <c r="BD4854" s="10"/>
      <c r="BE4854" s="10"/>
      <c r="BF4854" s="10"/>
      <c r="BG4854" s="10"/>
      <c r="BH4854" s="10"/>
      <c r="BI4854" s="10"/>
      <c r="BL4854" s="10"/>
      <c r="BM4854" s="10"/>
      <c r="BN4854" s="10"/>
      <c r="BO4854" s="10"/>
      <c r="BP4854" s="10"/>
      <c r="BQ4854" s="10"/>
      <c r="BR4854" s="10"/>
      <c r="BU4854" s="66"/>
    </row>
    <row r="4855" spans="22:73" s="6" customFormat="1" x14ac:dyDescent="0.3">
      <c r="V4855" s="21"/>
      <c r="W4855" s="22"/>
      <c r="X4855" s="22"/>
      <c r="Y4855" s="22"/>
      <c r="Z4855" s="22"/>
      <c r="AA4855" s="22"/>
      <c r="AB4855" s="10"/>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10"/>
      <c r="AY4855" s="10"/>
      <c r="AZ4855" s="10"/>
      <c r="BC4855" s="10"/>
      <c r="BD4855" s="10"/>
      <c r="BE4855" s="10"/>
      <c r="BF4855" s="10"/>
      <c r="BG4855" s="10"/>
      <c r="BH4855" s="10"/>
      <c r="BI4855" s="10"/>
      <c r="BL4855" s="10"/>
      <c r="BM4855" s="10"/>
      <c r="BN4855" s="10"/>
      <c r="BO4855" s="10"/>
      <c r="BP4855" s="10"/>
      <c r="BQ4855" s="10"/>
      <c r="BR4855" s="10"/>
      <c r="BU4855" s="66"/>
    </row>
    <row r="4856" spans="22:73" s="6" customFormat="1" x14ac:dyDescent="0.3">
      <c r="V4856" s="21"/>
      <c r="W4856" s="22"/>
      <c r="X4856" s="22"/>
      <c r="Y4856" s="22"/>
      <c r="Z4856" s="22"/>
      <c r="AA4856" s="22"/>
      <c r="AB4856" s="10"/>
      <c r="AC4856" s="10"/>
      <c r="AD4856" s="10"/>
      <c r="AE4856" s="10"/>
      <c r="AF4856" s="10"/>
      <c r="AG4856" s="10"/>
      <c r="AH4856" s="10"/>
      <c r="AI4856" s="10"/>
      <c r="AJ4856" s="10"/>
      <c r="AK4856" s="10"/>
      <c r="AL4856" s="10"/>
      <c r="AM4856" s="10"/>
      <c r="AN4856" s="10"/>
      <c r="AO4856" s="10"/>
      <c r="AP4856" s="10"/>
      <c r="AQ4856" s="10"/>
      <c r="AR4856" s="10"/>
      <c r="AS4856" s="10"/>
      <c r="AT4856" s="10"/>
      <c r="AU4856" s="10"/>
      <c r="AV4856" s="10"/>
      <c r="AW4856" s="10"/>
      <c r="AX4856" s="10"/>
      <c r="AY4856" s="10"/>
      <c r="AZ4856" s="10"/>
      <c r="BC4856" s="10"/>
      <c r="BD4856" s="10"/>
      <c r="BE4856" s="10"/>
      <c r="BF4856" s="10"/>
      <c r="BG4856" s="10"/>
      <c r="BH4856" s="10"/>
      <c r="BI4856" s="10"/>
      <c r="BL4856" s="10"/>
      <c r="BM4856" s="10"/>
      <c r="BN4856" s="10"/>
      <c r="BO4856" s="10"/>
      <c r="BP4856" s="10"/>
      <c r="BQ4856" s="10"/>
      <c r="BR4856" s="10"/>
      <c r="BU4856" s="66"/>
    </row>
    <row r="4857" spans="22:73" s="6" customFormat="1" x14ac:dyDescent="0.3">
      <c r="V4857" s="21"/>
      <c r="W4857" s="22"/>
      <c r="X4857" s="22"/>
      <c r="Y4857" s="22"/>
      <c r="Z4857" s="22"/>
      <c r="AA4857" s="22"/>
      <c r="AB4857" s="10"/>
      <c r="AC4857" s="10"/>
      <c r="AD4857" s="10"/>
      <c r="AE4857" s="10"/>
      <c r="AF4857" s="10"/>
      <c r="AG4857" s="10"/>
      <c r="AH4857" s="10"/>
      <c r="AI4857" s="10"/>
      <c r="AJ4857" s="10"/>
      <c r="AK4857" s="10"/>
      <c r="AL4857" s="10"/>
      <c r="AM4857" s="10"/>
      <c r="AN4857" s="10"/>
      <c r="AO4857" s="10"/>
      <c r="AP4857" s="10"/>
      <c r="AQ4857" s="10"/>
      <c r="AR4857" s="10"/>
      <c r="AS4857" s="10"/>
      <c r="AT4857" s="10"/>
      <c r="AU4857" s="10"/>
      <c r="AV4857" s="10"/>
      <c r="AW4857" s="10"/>
      <c r="AX4857" s="10"/>
      <c r="AY4857" s="10"/>
      <c r="AZ4857" s="10"/>
      <c r="BC4857" s="10"/>
      <c r="BD4857" s="10"/>
      <c r="BE4857" s="10"/>
      <c r="BF4857" s="10"/>
      <c r="BG4857" s="10"/>
      <c r="BH4857" s="10"/>
      <c r="BI4857" s="10"/>
      <c r="BL4857" s="10"/>
      <c r="BM4857" s="10"/>
      <c r="BN4857" s="10"/>
      <c r="BO4857" s="10"/>
      <c r="BP4857" s="10"/>
      <c r="BQ4857" s="10"/>
      <c r="BR4857" s="10"/>
      <c r="BU4857" s="66"/>
    </row>
    <row r="4858" spans="22:73" s="6" customFormat="1" x14ac:dyDescent="0.3">
      <c r="V4858" s="21"/>
      <c r="W4858" s="22"/>
      <c r="X4858" s="22"/>
      <c r="Y4858" s="22"/>
      <c r="Z4858" s="22"/>
      <c r="AA4858" s="22"/>
      <c r="AB4858" s="10"/>
      <c r="AC4858" s="10"/>
      <c r="AD4858" s="10"/>
      <c r="AE4858" s="10"/>
      <c r="AF4858" s="10"/>
      <c r="AG4858" s="10"/>
      <c r="AH4858" s="10"/>
      <c r="AI4858" s="10"/>
      <c r="AJ4858" s="10"/>
      <c r="AK4858" s="10"/>
      <c r="AL4858" s="10"/>
      <c r="AM4858" s="10"/>
      <c r="AN4858" s="10"/>
      <c r="AO4858" s="10"/>
      <c r="AP4858" s="10"/>
      <c r="AQ4858" s="10"/>
      <c r="AR4858" s="10"/>
      <c r="AS4858" s="10"/>
      <c r="AT4858" s="10"/>
      <c r="AU4858" s="10"/>
      <c r="AV4858" s="10"/>
      <c r="AW4858" s="10"/>
      <c r="AX4858" s="10"/>
      <c r="AY4858" s="10"/>
      <c r="AZ4858" s="10"/>
      <c r="BC4858" s="10"/>
      <c r="BD4858" s="10"/>
      <c r="BE4858" s="10"/>
      <c r="BF4858" s="10"/>
      <c r="BG4858" s="10"/>
      <c r="BH4858" s="10"/>
      <c r="BI4858" s="10"/>
      <c r="BL4858" s="10"/>
      <c r="BM4858" s="10"/>
      <c r="BN4858" s="10"/>
      <c r="BO4858" s="10"/>
      <c r="BP4858" s="10"/>
      <c r="BQ4858" s="10"/>
      <c r="BR4858" s="10"/>
      <c r="BU4858" s="66"/>
    </row>
    <row r="4859" spans="22:73" s="6" customFormat="1" x14ac:dyDescent="0.3">
      <c r="V4859" s="21"/>
      <c r="W4859" s="22"/>
      <c r="X4859" s="22"/>
      <c r="Y4859" s="22"/>
      <c r="Z4859" s="22"/>
      <c r="AA4859" s="22"/>
      <c r="AB4859" s="10"/>
      <c r="AC4859" s="10"/>
      <c r="AD4859" s="10"/>
      <c r="AE4859" s="10"/>
      <c r="AF4859" s="10"/>
      <c r="AG4859" s="10"/>
      <c r="AH4859" s="10"/>
      <c r="AI4859" s="10"/>
      <c r="AJ4859" s="10"/>
      <c r="AK4859" s="10"/>
      <c r="AL4859" s="10"/>
      <c r="AM4859" s="10"/>
      <c r="AN4859" s="10"/>
      <c r="AO4859" s="10"/>
      <c r="AP4859" s="10"/>
      <c r="AQ4859" s="10"/>
      <c r="AR4859" s="10"/>
      <c r="AS4859" s="10"/>
      <c r="AT4859" s="10"/>
      <c r="AU4859" s="10"/>
      <c r="AV4859" s="10"/>
      <c r="AW4859" s="10"/>
      <c r="AX4859" s="10"/>
      <c r="AY4859" s="10"/>
      <c r="AZ4859" s="10"/>
      <c r="BC4859" s="10"/>
      <c r="BD4859" s="10"/>
      <c r="BE4859" s="10"/>
      <c r="BF4859" s="10"/>
      <c r="BG4859" s="10"/>
      <c r="BH4859" s="10"/>
      <c r="BI4859" s="10"/>
      <c r="BL4859" s="10"/>
      <c r="BM4859" s="10"/>
      <c r="BN4859" s="10"/>
      <c r="BO4859" s="10"/>
      <c r="BP4859" s="10"/>
      <c r="BQ4859" s="10"/>
      <c r="BR4859" s="10"/>
      <c r="BU4859" s="66"/>
    </row>
    <row r="4860" spans="22:73" s="6" customFormat="1" x14ac:dyDescent="0.3">
      <c r="V4860" s="21"/>
      <c r="W4860" s="22"/>
      <c r="X4860" s="22"/>
      <c r="Y4860" s="22"/>
      <c r="Z4860" s="22"/>
      <c r="AA4860" s="22"/>
      <c r="AB4860" s="10"/>
      <c r="AC4860" s="10"/>
      <c r="AD4860" s="10"/>
      <c r="AE4860" s="10"/>
      <c r="AF4860" s="10"/>
      <c r="AG4860" s="10"/>
      <c r="AH4860" s="10"/>
      <c r="AI4860" s="10"/>
      <c r="AJ4860" s="10"/>
      <c r="AK4860" s="10"/>
      <c r="AL4860" s="10"/>
      <c r="AM4860" s="10"/>
      <c r="AN4860" s="10"/>
      <c r="AO4860" s="10"/>
      <c r="AP4860" s="10"/>
      <c r="AQ4860" s="10"/>
      <c r="AR4860" s="10"/>
      <c r="AS4860" s="10"/>
      <c r="AT4860" s="10"/>
      <c r="AU4860" s="10"/>
      <c r="AV4860" s="10"/>
      <c r="AW4860" s="10"/>
      <c r="AX4860" s="10"/>
      <c r="AY4860" s="10"/>
      <c r="AZ4860" s="10"/>
      <c r="BC4860" s="10"/>
      <c r="BD4860" s="10"/>
      <c r="BE4860" s="10"/>
      <c r="BF4860" s="10"/>
      <c r="BG4860" s="10"/>
      <c r="BH4860" s="10"/>
      <c r="BI4860" s="10"/>
      <c r="BL4860" s="10"/>
      <c r="BM4860" s="10"/>
      <c r="BN4860" s="10"/>
      <c r="BO4860" s="10"/>
      <c r="BP4860" s="10"/>
      <c r="BQ4860" s="10"/>
      <c r="BR4860" s="10"/>
      <c r="BU4860" s="66"/>
    </row>
    <row r="4861" spans="22:73" s="6" customFormat="1" x14ac:dyDescent="0.3">
      <c r="V4861" s="21"/>
      <c r="W4861" s="22"/>
      <c r="X4861" s="22"/>
      <c r="Y4861" s="22"/>
      <c r="Z4861" s="22"/>
      <c r="AA4861" s="22"/>
      <c r="AB4861" s="10"/>
      <c r="AC4861" s="10"/>
      <c r="AD4861" s="10"/>
      <c r="AE4861" s="10"/>
      <c r="AF4861" s="10"/>
      <c r="AG4861" s="10"/>
      <c r="AH4861" s="10"/>
      <c r="AI4861" s="10"/>
      <c r="AJ4861" s="10"/>
      <c r="AK4861" s="10"/>
      <c r="AL4861" s="10"/>
      <c r="AM4861" s="10"/>
      <c r="AN4861" s="10"/>
      <c r="AO4861" s="10"/>
      <c r="AP4861" s="10"/>
      <c r="AQ4861" s="10"/>
      <c r="AR4861" s="10"/>
      <c r="AS4861" s="10"/>
      <c r="AT4861" s="10"/>
      <c r="AU4861" s="10"/>
      <c r="AV4861" s="10"/>
      <c r="AW4861" s="10"/>
      <c r="AX4861" s="10"/>
      <c r="AY4861" s="10"/>
      <c r="AZ4861" s="10"/>
      <c r="BC4861" s="10"/>
      <c r="BD4861" s="10"/>
      <c r="BE4861" s="10"/>
      <c r="BF4861" s="10"/>
      <c r="BG4861" s="10"/>
      <c r="BH4861" s="10"/>
      <c r="BI4861" s="10"/>
      <c r="BL4861" s="10"/>
      <c r="BM4861" s="10"/>
      <c r="BN4861" s="10"/>
      <c r="BO4861" s="10"/>
      <c r="BP4861" s="10"/>
      <c r="BQ4861" s="10"/>
      <c r="BR4861" s="10"/>
      <c r="BU4861" s="66"/>
    </row>
    <row r="4862" spans="22:73" s="6" customFormat="1" x14ac:dyDescent="0.3">
      <c r="V4862" s="21"/>
      <c r="W4862" s="22"/>
      <c r="X4862" s="22"/>
      <c r="Y4862" s="22"/>
      <c r="Z4862" s="22"/>
      <c r="AA4862" s="22"/>
      <c r="AB4862" s="10"/>
      <c r="AC4862" s="10"/>
      <c r="AD4862" s="10"/>
      <c r="AE4862" s="10"/>
      <c r="AF4862" s="10"/>
      <c r="AG4862" s="10"/>
      <c r="AH4862" s="10"/>
      <c r="AI4862" s="10"/>
      <c r="AJ4862" s="10"/>
      <c r="AK4862" s="10"/>
      <c r="AL4862" s="10"/>
      <c r="AM4862" s="10"/>
      <c r="AN4862" s="10"/>
      <c r="AO4862" s="10"/>
      <c r="AP4862" s="10"/>
      <c r="AQ4862" s="10"/>
      <c r="AR4862" s="10"/>
      <c r="AS4862" s="10"/>
      <c r="AT4862" s="10"/>
      <c r="AU4862" s="10"/>
      <c r="AV4862" s="10"/>
      <c r="AW4862" s="10"/>
      <c r="AX4862" s="10"/>
      <c r="AY4862" s="10"/>
      <c r="AZ4862" s="10"/>
      <c r="BC4862" s="10"/>
      <c r="BD4862" s="10"/>
      <c r="BE4862" s="10"/>
      <c r="BF4862" s="10"/>
      <c r="BG4862" s="10"/>
      <c r="BH4862" s="10"/>
      <c r="BI4862" s="10"/>
      <c r="BL4862" s="10"/>
      <c r="BM4862" s="10"/>
      <c r="BN4862" s="10"/>
      <c r="BO4862" s="10"/>
      <c r="BP4862" s="10"/>
      <c r="BQ4862" s="10"/>
      <c r="BR4862" s="10"/>
      <c r="BU4862" s="66"/>
    </row>
    <row r="4863" spans="22:73" s="6" customFormat="1" x14ac:dyDescent="0.3">
      <c r="V4863" s="21"/>
      <c r="W4863" s="22"/>
      <c r="X4863" s="22"/>
      <c r="Y4863" s="22"/>
      <c r="Z4863" s="22"/>
      <c r="AA4863" s="22"/>
      <c r="AB4863" s="10"/>
      <c r="AC4863" s="10"/>
      <c r="AD4863" s="10"/>
      <c r="AE4863" s="10"/>
      <c r="AF4863" s="10"/>
      <c r="AG4863" s="10"/>
      <c r="AH4863" s="10"/>
      <c r="AI4863" s="10"/>
      <c r="AJ4863" s="10"/>
      <c r="AK4863" s="10"/>
      <c r="AL4863" s="10"/>
      <c r="AM4863" s="10"/>
      <c r="AN4863" s="10"/>
      <c r="AO4863" s="10"/>
      <c r="AP4863" s="10"/>
      <c r="AQ4863" s="10"/>
      <c r="AR4863" s="10"/>
      <c r="AS4863" s="10"/>
      <c r="AT4863" s="10"/>
      <c r="AU4863" s="10"/>
      <c r="AV4863" s="10"/>
      <c r="AW4863" s="10"/>
      <c r="AX4863" s="10"/>
      <c r="AY4863" s="10"/>
      <c r="AZ4863" s="10"/>
      <c r="BC4863" s="10"/>
      <c r="BD4863" s="10"/>
      <c r="BE4863" s="10"/>
      <c r="BF4863" s="10"/>
      <c r="BG4863" s="10"/>
      <c r="BH4863" s="10"/>
      <c r="BI4863" s="10"/>
      <c r="BL4863" s="10"/>
      <c r="BM4863" s="10"/>
      <c r="BN4863" s="10"/>
      <c r="BO4863" s="10"/>
      <c r="BP4863" s="10"/>
      <c r="BQ4863" s="10"/>
      <c r="BR4863" s="10"/>
      <c r="BU4863" s="66"/>
    </row>
    <row r="4864" spans="22:73" s="6" customFormat="1" x14ac:dyDescent="0.3">
      <c r="V4864" s="21"/>
      <c r="W4864" s="22"/>
      <c r="X4864" s="22"/>
      <c r="Y4864" s="22"/>
      <c r="Z4864" s="22"/>
      <c r="AA4864" s="22"/>
      <c r="AB4864" s="10"/>
      <c r="AC4864" s="10"/>
      <c r="AD4864" s="10"/>
      <c r="AE4864" s="10"/>
      <c r="AF4864" s="10"/>
      <c r="AG4864" s="10"/>
      <c r="AH4864" s="10"/>
      <c r="AI4864" s="10"/>
      <c r="AJ4864" s="10"/>
      <c r="AK4864" s="10"/>
      <c r="AL4864" s="10"/>
      <c r="AM4864" s="10"/>
      <c r="AN4864" s="10"/>
      <c r="AO4864" s="10"/>
      <c r="AP4864" s="10"/>
      <c r="AQ4864" s="10"/>
      <c r="AR4864" s="10"/>
      <c r="AS4864" s="10"/>
      <c r="AT4864" s="10"/>
      <c r="AU4864" s="10"/>
      <c r="AV4864" s="10"/>
      <c r="AW4864" s="10"/>
      <c r="AX4864" s="10"/>
      <c r="AY4864" s="10"/>
      <c r="AZ4864" s="10"/>
      <c r="BC4864" s="10"/>
      <c r="BD4864" s="10"/>
      <c r="BE4864" s="10"/>
      <c r="BF4864" s="10"/>
      <c r="BG4864" s="10"/>
      <c r="BH4864" s="10"/>
      <c r="BI4864" s="10"/>
      <c r="BL4864" s="10"/>
      <c r="BM4864" s="10"/>
      <c r="BN4864" s="10"/>
      <c r="BO4864" s="10"/>
      <c r="BP4864" s="10"/>
      <c r="BQ4864" s="10"/>
      <c r="BR4864" s="10"/>
      <c r="BU4864" s="66"/>
    </row>
    <row r="4865" spans="22:73" s="6" customFormat="1" x14ac:dyDescent="0.3">
      <c r="V4865" s="21"/>
      <c r="W4865" s="22"/>
      <c r="X4865" s="22"/>
      <c r="Y4865" s="22"/>
      <c r="Z4865" s="22"/>
      <c r="AA4865" s="22"/>
      <c r="AB4865" s="10"/>
      <c r="AC4865" s="10"/>
      <c r="AD4865" s="10"/>
      <c r="AE4865" s="10"/>
      <c r="AF4865" s="10"/>
      <c r="AG4865" s="10"/>
      <c r="AH4865" s="10"/>
      <c r="AI4865" s="10"/>
      <c r="AJ4865" s="10"/>
      <c r="AK4865" s="10"/>
      <c r="AL4865" s="10"/>
      <c r="AM4865" s="10"/>
      <c r="AN4865" s="10"/>
      <c r="AO4865" s="10"/>
      <c r="AP4865" s="10"/>
      <c r="AQ4865" s="10"/>
      <c r="AR4865" s="10"/>
      <c r="AS4865" s="10"/>
      <c r="AT4865" s="10"/>
      <c r="AU4865" s="10"/>
      <c r="AV4865" s="10"/>
      <c r="AW4865" s="10"/>
      <c r="AX4865" s="10"/>
      <c r="AY4865" s="10"/>
      <c r="AZ4865" s="10"/>
      <c r="BC4865" s="10"/>
      <c r="BD4865" s="10"/>
      <c r="BE4865" s="10"/>
      <c r="BF4865" s="10"/>
      <c r="BG4865" s="10"/>
      <c r="BH4865" s="10"/>
      <c r="BI4865" s="10"/>
      <c r="BL4865" s="10"/>
      <c r="BM4865" s="10"/>
      <c r="BN4865" s="10"/>
      <c r="BO4865" s="10"/>
      <c r="BP4865" s="10"/>
      <c r="BQ4865" s="10"/>
      <c r="BR4865" s="10"/>
      <c r="BU4865" s="66"/>
    </row>
    <row r="4866" spans="22:73" s="6" customFormat="1" x14ac:dyDescent="0.3">
      <c r="V4866" s="21"/>
      <c r="W4866" s="22"/>
      <c r="X4866" s="22"/>
      <c r="Y4866" s="22"/>
      <c r="Z4866" s="22"/>
      <c r="AA4866" s="22"/>
      <c r="AB4866" s="10"/>
      <c r="AC4866" s="10"/>
      <c r="AD4866" s="10"/>
      <c r="AE4866" s="10"/>
      <c r="AF4866" s="10"/>
      <c r="AG4866" s="10"/>
      <c r="AH4866" s="10"/>
      <c r="AI4866" s="10"/>
      <c r="AJ4866" s="10"/>
      <c r="AK4866" s="10"/>
      <c r="AL4866" s="10"/>
      <c r="AM4866" s="10"/>
      <c r="AN4866" s="10"/>
      <c r="AO4866" s="10"/>
      <c r="AP4866" s="10"/>
      <c r="AQ4866" s="10"/>
      <c r="AR4866" s="10"/>
      <c r="AS4866" s="10"/>
      <c r="AT4866" s="10"/>
      <c r="AU4866" s="10"/>
      <c r="AV4866" s="10"/>
      <c r="AW4866" s="10"/>
      <c r="AX4866" s="10"/>
      <c r="AY4866" s="10"/>
      <c r="AZ4866" s="10"/>
      <c r="BC4866" s="10"/>
      <c r="BD4866" s="10"/>
      <c r="BE4866" s="10"/>
      <c r="BF4866" s="10"/>
      <c r="BG4866" s="10"/>
      <c r="BH4866" s="10"/>
      <c r="BI4866" s="10"/>
      <c r="BL4866" s="10"/>
      <c r="BM4866" s="10"/>
      <c r="BN4866" s="10"/>
      <c r="BO4866" s="10"/>
      <c r="BP4866" s="10"/>
      <c r="BQ4866" s="10"/>
      <c r="BR4866" s="10"/>
      <c r="BU4866" s="66"/>
    </row>
    <row r="4867" spans="22:73" s="6" customFormat="1" x14ac:dyDescent="0.3">
      <c r="V4867" s="21"/>
      <c r="W4867" s="22"/>
      <c r="X4867" s="22"/>
      <c r="Y4867" s="22"/>
      <c r="Z4867" s="22"/>
      <c r="AA4867" s="22"/>
      <c r="AB4867" s="10"/>
      <c r="AC4867" s="10"/>
      <c r="AD4867" s="10"/>
      <c r="AE4867" s="10"/>
      <c r="AF4867" s="10"/>
      <c r="AG4867" s="10"/>
      <c r="AH4867" s="10"/>
      <c r="AI4867" s="10"/>
      <c r="AJ4867" s="10"/>
      <c r="AK4867" s="10"/>
      <c r="AL4867" s="10"/>
      <c r="AM4867" s="10"/>
      <c r="AN4867" s="10"/>
      <c r="AO4867" s="10"/>
      <c r="AP4867" s="10"/>
      <c r="AQ4867" s="10"/>
      <c r="AR4867" s="10"/>
      <c r="AS4867" s="10"/>
      <c r="AT4867" s="10"/>
      <c r="AU4867" s="10"/>
      <c r="AV4867" s="10"/>
      <c r="AW4867" s="10"/>
      <c r="AX4867" s="10"/>
      <c r="AY4867" s="10"/>
      <c r="AZ4867" s="10"/>
      <c r="BC4867" s="10"/>
      <c r="BD4867" s="10"/>
      <c r="BE4867" s="10"/>
      <c r="BF4867" s="10"/>
      <c r="BG4867" s="10"/>
      <c r="BH4867" s="10"/>
      <c r="BI4867" s="10"/>
      <c r="BL4867" s="10"/>
      <c r="BM4867" s="10"/>
      <c r="BN4867" s="10"/>
      <c r="BO4867" s="10"/>
      <c r="BP4867" s="10"/>
      <c r="BQ4867" s="10"/>
      <c r="BR4867" s="10"/>
      <c r="BU4867" s="66"/>
    </row>
    <row r="4868" spans="22:73" s="6" customFormat="1" x14ac:dyDescent="0.3">
      <c r="V4868" s="21"/>
      <c r="W4868" s="22"/>
      <c r="X4868" s="22"/>
      <c r="Y4868" s="22"/>
      <c r="Z4868" s="22"/>
      <c r="AA4868" s="22"/>
      <c r="AB4868" s="10"/>
      <c r="AC4868" s="10"/>
      <c r="AD4868" s="10"/>
      <c r="AE4868" s="10"/>
      <c r="AF4868" s="10"/>
      <c r="AG4868" s="10"/>
      <c r="AH4868" s="10"/>
      <c r="AI4868" s="10"/>
      <c r="AJ4868" s="10"/>
      <c r="AK4868" s="10"/>
      <c r="AL4868" s="10"/>
      <c r="AM4868" s="10"/>
      <c r="AN4868" s="10"/>
      <c r="AO4868" s="10"/>
      <c r="AP4868" s="10"/>
      <c r="AQ4868" s="10"/>
      <c r="AR4868" s="10"/>
      <c r="AS4868" s="10"/>
      <c r="AT4868" s="10"/>
      <c r="AU4868" s="10"/>
      <c r="AV4868" s="10"/>
      <c r="AW4868" s="10"/>
      <c r="AX4868" s="10"/>
      <c r="AY4868" s="10"/>
      <c r="AZ4868" s="10"/>
      <c r="BC4868" s="10"/>
      <c r="BD4868" s="10"/>
      <c r="BE4868" s="10"/>
      <c r="BF4868" s="10"/>
      <c r="BG4868" s="10"/>
      <c r="BH4868" s="10"/>
      <c r="BI4868" s="10"/>
      <c r="BL4868" s="10"/>
      <c r="BM4868" s="10"/>
      <c r="BN4868" s="10"/>
      <c r="BO4868" s="10"/>
      <c r="BP4868" s="10"/>
      <c r="BQ4868" s="10"/>
      <c r="BR4868" s="10"/>
      <c r="BU4868" s="66"/>
    </row>
    <row r="4869" spans="22:73" s="6" customFormat="1" x14ac:dyDescent="0.3">
      <c r="V4869" s="21"/>
      <c r="W4869" s="22"/>
      <c r="X4869" s="22"/>
      <c r="Y4869" s="22"/>
      <c r="Z4869" s="22"/>
      <c r="AA4869" s="22"/>
      <c r="AB4869" s="10"/>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10"/>
      <c r="AY4869" s="10"/>
      <c r="AZ4869" s="10"/>
      <c r="BC4869" s="10"/>
      <c r="BD4869" s="10"/>
      <c r="BE4869" s="10"/>
      <c r="BF4869" s="10"/>
      <c r="BG4869" s="10"/>
      <c r="BH4869" s="10"/>
      <c r="BI4869" s="10"/>
      <c r="BL4869" s="10"/>
      <c r="BM4869" s="10"/>
      <c r="BN4869" s="10"/>
      <c r="BO4869" s="10"/>
      <c r="BP4869" s="10"/>
      <c r="BQ4869" s="10"/>
      <c r="BR4869" s="10"/>
      <c r="BU4869" s="66"/>
    </row>
    <row r="4870" spans="22:73" s="6" customFormat="1" x14ac:dyDescent="0.3">
      <c r="V4870" s="21"/>
      <c r="W4870" s="22"/>
      <c r="X4870" s="22"/>
      <c r="Y4870" s="22"/>
      <c r="Z4870" s="22"/>
      <c r="AA4870" s="22"/>
      <c r="AB4870" s="10"/>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c r="AY4870" s="10"/>
      <c r="AZ4870" s="10"/>
      <c r="BC4870" s="10"/>
      <c r="BD4870" s="10"/>
      <c r="BE4870" s="10"/>
      <c r="BF4870" s="10"/>
      <c r="BG4870" s="10"/>
      <c r="BH4870" s="10"/>
      <c r="BI4870" s="10"/>
      <c r="BL4870" s="10"/>
      <c r="BM4870" s="10"/>
      <c r="BN4870" s="10"/>
      <c r="BO4870" s="10"/>
      <c r="BP4870" s="10"/>
      <c r="BQ4870" s="10"/>
      <c r="BR4870" s="10"/>
      <c r="BU4870" s="66"/>
    </row>
    <row r="4871" spans="22:73" s="6" customFormat="1" x14ac:dyDescent="0.3">
      <c r="V4871" s="21"/>
      <c r="W4871" s="22"/>
      <c r="X4871" s="22"/>
      <c r="Y4871" s="22"/>
      <c r="Z4871" s="22"/>
      <c r="AA4871" s="22"/>
      <c r="AB4871" s="10"/>
      <c r="AC4871" s="10"/>
      <c r="AD4871" s="10"/>
      <c r="AE4871" s="10"/>
      <c r="AF4871" s="10"/>
      <c r="AG4871" s="10"/>
      <c r="AH4871" s="10"/>
      <c r="AI4871" s="10"/>
      <c r="AJ4871" s="10"/>
      <c r="AK4871" s="10"/>
      <c r="AL4871" s="10"/>
      <c r="AM4871" s="10"/>
      <c r="AN4871" s="10"/>
      <c r="AO4871" s="10"/>
      <c r="AP4871" s="10"/>
      <c r="AQ4871" s="10"/>
      <c r="AR4871" s="10"/>
      <c r="AS4871" s="10"/>
      <c r="AT4871" s="10"/>
      <c r="AU4871" s="10"/>
      <c r="AV4871" s="10"/>
      <c r="AW4871" s="10"/>
      <c r="AX4871" s="10"/>
      <c r="AY4871" s="10"/>
      <c r="AZ4871" s="10"/>
      <c r="BC4871" s="10"/>
      <c r="BD4871" s="10"/>
      <c r="BE4871" s="10"/>
      <c r="BF4871" s="10"/>
      <c r="BG4871" s="10"/>
      <c r="BH4871" s="10"/>
      <c r="BI4871" s="10"/>
      <c r="BL4871" s="10"/>
      <c r="BM4871" s="10"/>
      <c r="BN4871" s="10"/>
      <c r="BO4871" s="10"/>
      <c r="BP4871" s="10"/>
      <c r="BQ4871" s="10"/>
      <c r="BR4871" s="10"/>
      <c r="BU4871" s="66"/>
    </row>
    <row r="4872" spans="22:73" s="6" customFormat="1" x14ac:dyDescent="0.3">
      <c r="V4872" s="21"/>
      <c r="W4872" s="22"/>
      <c r="X4872" s="22"/>
      <c r="Y4872" s="22"/>
      <c r="Z4872" s="22"/>
      <c r="AA4872" s="22"/>
      <c r="AB4872" s="10"/>
      <c r="AC4872" s="10"/>
      <c r="AD4872" s="10"/>
      <c r="AE4872" s="10"/>
      <c r="AF4872" s="10"/>
      <c r="AG4872" s="10"/>
      <c r="AH4872" s="10"/>
      <c r="AI4872" s="10"/>
      <c r="AJ4872" s="10"/>
      <c r="AK4872" s="10"/>
      <c r="AL4872" s="10"/>
      <c r="AM4872" s="10"/>
      <c r="AN4872" s="10"/>
      <c r="AO4872" s="10"/>
      <c r="AP4872" s="10"/>
      <c r="AQ4872" s="10"/>
      <c r="AR4872" s="10"/>
      <c r="AS4872" s="10"/>
      <c r="AT4872" s="10"/>
      <c r="AU4872" s="10"/>
      <c r="AV4872" s="10"/>
      <c r="AW4872" s="10"/>
      <c r="AX4872" s="10"/>
      <c r="AY4872" s="10"/>
      <c r="AZ4872" s="10"/>
      <c r="BC4872" s="10"/>
      <c r="BD4872" s="10"/>
      <c r="BE4872" s="10"/>
      <c r="BF4872" s="10"/>
      <c r="BG4872" s="10"/>
      <c r="BH4872" s="10"/>
      <c r="BI4872" s="10"/>
      <c r="BL4872" s="10"/>
      <c r="BM4872" s="10"/>
      <c r="BN4872" s="10"/>
      <c r="BO4872" s="10"/>
      <c r="BP4872" s="10"/>
      <c r="BQ4872" s="10"/>
      <c r="BR4872" s="10"/>
      <c r="BU4872" s="66"/>
    </row>
    <row r="4873" spans="22:73" s="6" customFormat="1" x14ac:dyDescent="0.3">
      <c r="V4873" s="21"/>
      <c r="W4873" s="22"/>
      <c r="X4873" s="22"/>
      <c r="Y4873" s="22"/>
      <c r="Z4873" s="22"/>
      <c r="AA4873" s="22"/>
      <c r="AB4873" s="10"/>
      <c r="AC4873" s="10"/>
      <c r="AD4873" s="10"/>
      <c r="AE4873" s="10"/>
      <c r="AF4873" s="10"/>
      <c r="AG4873" s="10"/>
      <c r="AH4873" s="10"/>
      <c r="AI4873" s="10"/>
      <c r="AJ4873" s="10"/>
      <c r="AK4873" s="10"/>
      <c r="AL4873" s="10"/>
      <c r="AM4873" s="10"/>
      <c r="AN4873" s="10"/>
      <c r="AO4873" s="10"/>
      <c r="AP4873" s="10"/>
      <c r="AQ4873" s="10"/>
      <c r="AR4873" s="10"/>
      <c r="AS4873" s="10"/>
      <c r="AT4873" s="10"/>
      <c r="AU4873" s="10"/>
      <c r="AV4873" s="10"/>
      <c r="AW4873" s="10"/>
      <c r="AX4873" s="10"/>
      <c r="AY4873" s="10"/>
      <c r="AZ4873" s="10"/>
      <c r="BC4873" s="10"/>
      <c r="BD4873" s="10"/>
      <c r="BE4873" s="10"/>
      <c r="BF4873" s="10"/>
      <c r="BG4873" s="10"/>
      <c r="BH4873" s="10"/>
      <c r="BI4873" s="10"/>
      <c r="BL4873" s="10"/>
      <c r="BM4873" s="10"/>
      <c r="BN4873" s="10"/>
      <c r="BO4873" s="10"/>
      <c r="BP4873" s="10"/>
      <c r="BQ4873" s="10"/>
      <c r="BR4873" s="10"/>
      <c r="BU4873" s="66"/>
    </row>
    <row r="4874" spans="22:73" s="6" customFormat="1" x14ac:dyDescent="0.3">
      <c r="V4874" s="21"/>
      <c r="W4874" s="22"/>
      <c r="X4874" s="22"/>
      <c r="Y4874" s="22"/>
      <c r="Z4874" s="22"/>
      <c r="AA4874" s="22"/>
      <c r="AB4874" s="10"/>
      <c r="AC4874" s="10"/>
      <c r="AD4874" s="10"/>
      <c r="AE4874" s="10"/>
      <c r="AF4874" s="10"/>
      <c r="AG4874" s="10"/>
      <c r="AH4874" s="10"/>
      <c r="AI4874" s="10"/>
      <c r="AJ4874" s="10"/>
      <c r="AK4874" s="10"/>
      <c r="AL4874" s="10"/>
      <c r="AM4874" s="10"/>
      <c r="AN4874" s="10"/>
      <c r="AO4874" s="10"/>
      <c r="AP4874" s="10"/>
      <c r="AQ4874" s="10"/>
      <c r="AR4874" s="10"/>
      <c r="AS4874" s="10"/>
      <c r="AT4874" s="10"/>
      <c r="AU4874" s="10"/>
      <c r="AV4874" s="10"/>
      <c r="AW4874" s="10"/>
      <c r="AX4874" s="10"/>
      <c r="AY4874" s="10"/>
      <c r="AZ4874" s="10"/>
      <c r="BC4874" s="10"/>
      <c r="BD4874" s="10"/>
      <c r="BE4874" s="10"/>
      <c r="BF4874" s="10"/>
      <c r="BG4874" s="10"/>
      <c r="BH4874" s="10"/>
      <c r="BI4874" s="10"/>
      <c r="BL4874" s="10"/>
      <c r="BM4874" s="10"/>
      <c r="BN4874" s="10"/>
      <c r="BO4874" s="10"/>
      <c r="BP4874" s="10"/>
      <c r="BQ4874" s="10"/>
      <c r="BR4874" s="10"/>
      <c r="BU4874" s="66"/>
    </row>
    <row r="4875" spans="22:73" s="6" customFormat="1" x14ac:dyDescent="0.3">
      <c r="V4875" s="21"/>
      <c r="W4875" s="22"/>
      <c r="X4875" s="22"/>
      <c r="Y4875" s="22"/>
      <c r="Z4875" s="22"/>
      <c r="AA4875" s="22"/>
      <c r="AB4875" s="10"/>
      <c r="AC4875" s="10"/>
      <c r="AD4875" s="10"/>
      <c r="AE4875" s="10"/>
      <c r="AF4875" s="10"/>
      <c r="AG4875" s="10"/>
      <c r="AH4875" s="10"/>
      <c r="AI4875" s="10"/>
      <c r="AJ4875" s="10"/>
      <c r="AK4875" s="10"/>
      <c r="AL4875" s="10"/>
      <c r="AM4875" s="10"/>
      <c r="AN4875" s="10"/>
      <c r="AO4875" s="10"/>
      <c r="AP4875" s="10"/>
      <c r="AQ4875" s="10"/>
      <c r="AR4875" s="10"/>
      <c r="AS4875" s="10"/>
      <c r="AT4875" s="10"/>
      <c r="AU4875" s="10"/>
      <c r="AV4875" s="10"/>
      <c r="AW4875" s="10"/>
      <c r="AX4875" s="10"/>
      <c r="AY4875" s="10"/>
      <c r="AZ4875" s="10"/>
      <c r="BC4875" s="10"/>
      <c r="BD4875" s="10"/>
      <c r="BE4875" s="10"/>
      <c r="BF4875" s="10"/>
      <c r="BG4875" s="10"/>
      <c r="BH4875" s="10"/>
      <c r="BI4875" s="10"/>
      <c r="BL4875" s="10"/>
      <c r="BM4875" s="10"/>
      <c r="BN4875" s="10"/>
      <c r="BO4875" s="10"/>
      <c r="BP4875" s="10"/>
      <c r="BQ4875" s="10"/>
      <c r="BR4875" s="10"/>
      <c r="BU4875" s="66"/>
    </row>
    <row r="4876" spans="22:73" s="6" customFormat="1" x14ac:dyDescent="0.3">
      <c r="V4876" s="21"/>
      <c r="W4876" s="22"/>
      <c r="X4876" s="22"/>
      <c r="Y4876" s="22"/>
      <c r="Z4876" s="22"/>
      <c r="AA4876" s="22"/>
      <c r="AB4876" s="10"/>
      <c r="AC4876" s="10"/>
      <c r="AD4876" s="10"/>
      <c r="AE4876" s="10"/>
      <c r="AF4876" s="10"/>
      <c r="AG4876" s="10"/>
      <c r="AH4876" s="10"/>
      <c r="AI4876" s="10"/>
      <c r="AJ4876" s="10"/>
      <c r="AK4876" s="10"/>
      <c r="AL4876" s="10"/>
      <c r="AM4876" s="10"/>
      <c r="AN4876" s="10"/>
      <c r="AO4876" s="10"/>
      <c r="AP4876" s="10"/>
      <c r="AQ4876" s="10"/>
      <c r="AR4876" s="10"/>
      <c r="AS4876" s="10"/>
      <c r="AT4876" s="10"/>
      <c r="AU4876" s="10"/>
      <c r="AV4876" s="10"/>
      <c r="AW4876" s="10"/>
      <c r="AX4876" s="10"/>
      <c r="AY4876" s="10"/>
      <c r="AZ4876" s="10"/>
      <c r="BC4876" s="10"/>
      <c r="BD4876" s="10"/>
      <c r="BE4876" s="10"/>
      <c r="BF4876" s="10"/>
      <c r="BG4876" s="10"/>
      <c r="BH4876" s="10"/>
      <c r="BI4876" s="10"/>
      <c r="BL4876" s="10"/>
      <c r="BM4876" s="10"/>
      <c r="BN4876" s="10"/>
      <c r="BO4876" s="10"/>
      <c r="BP4876" s="10"/>
      <c r="BQ4876" s="10"/>
      <c r="BR4876" s="10"/>
      <c r="BU4876" s="66"/>
    </row>
    <row r="4877" spans="22:73" s="6" customFormat="1" x14ac:dyDescent="0.3">
      <c r="V4877" s="21"/>
      <c r="W4877" s="22"/>
      <c r="X4877" s="22"/>
      <c r="Y4877" s="22"/>
      <c r="Z4877" s="22"/>
      <c r="AA4877" s="22"/>
      <c r="AB4877" s="10"/>
      <c r="AC4877" s="10"/>
      <c r="AD4877" s="10"/>
      <c r="AE4877" s="10"/>
      <c r="AF4877" s="10"/>
      <c r="AG4877" s="10"/>
      <c r="AH4877" s="10"/>
      <c r="AI4877" s="10"/>
      <c r="AJ4877" s="10"/>
      <c r="AK4877" s="10"/>
      <c r="AL4877" s="10"/>
      <c r="AM4877" s="10"/>
      <c r="AN4877" s="10"/>
      <c r="AO4877" s="10"/>
      <c r="AP4877" s="10"/>
      <c r="AQ4877" s="10"/>
      <c r="AR4877" s="10"/>
      <c r="AS4877" s="10"/>
      <c r="AT4877" s="10"/>
      <c r="AU4877" s="10"/>
      <c r="AV4877" s="10"/>
      <c r="AW4877" s="10"/>
      <c r="AX4877" s="10"/>
      <c r="AY4877" s="10"/>
      <c r="AZ4877" s="10"/>
      <c r="BC4877" s="10"/>
      <c r="BD4877" s="10"/>
      <c r="BE4877" s="10"/>
      <c r="BF4877" s="10"/>
      <c r="BG4877" s="10"/>
      <c r="BH4877" s="10"/>
      <c r="BI4877" s="10"/>
      <c r="BL4877" s="10"/>
      <c r="BM4877" s="10"/>
      <c r="BN4877" s="10"/>
      <c r="BO4877" s="10"/>
      <c r="BP4877" s="10"/>
      <c r="BQ4877" s="10"/>
      <c r="BR4877" s="10"/>
      <c r="BU4877" s="66"/>
    </row>
    <row r="4878" spans="22:73" s="6" customFormat="1" x14ac:dyDescent="0.3">
      <c r="V4878" s="21"/>
      <c r="W4878" s="22"/>
      <c r="X4878" s="22"/>
      <c r="Y4878" s="22"/>
      <c r="Z4878" s="22"/>
      <c r="AA4878" s="22"/>
      <c r="AB4878" s="10"/>
      <c r="AC4878" s="10"/>
      <c r="AD4878" s="10"/>
      <c r="AE4878" s="10"/>
      <c r="AF4878" s="10"/>
      <c r="AG4878" s="10"/>
      <c r="AH4878" s="10"/>
      <c r="AI4878" s="10"/>
      <c r="AJ4878" s="10"/>
      <c r="AK4878" s="10"/>
      <c r="AL4878" s="10"/>
      <c r="AM4878" s="10"/>
      <c r="AN4878" s="10"/>
      <c r="AO4878" s="10"/>
      <c r="AP4878" s="10"/>
      <c r="AQ4878" s="10"/>
      <c r="AR4878" s="10"/>
      <c r="AS4878" s="10"/>
      <c r="AT4878" s="10"/>
      <c r="AU4878" s="10"/>
      <c r="AV4878" s="10"/>
      <c r="AW4878" s="10"/>
      <c r="AX4878" s="10"/>
      <c r="AY4878" s="10"/>
      <c r="AZ4878" s="10"/>
      <c r="BC4878" s="10"/>
      <c r="BD4878" s="10"/>
      <c r="BE4878" s="10"/>
      <c r="BF4878" s="10"/>
      <c r="BG4878" s="10"/>
      <c r="BH4878" s="10"/>
      <c r="BI4878" s="10"/>
      <c r="BL4878" s="10"/>
      <c r="BM4878" s="10"/>
      <c r="BN4878" s="10"/>
      <c r="BO4878" s="10"/>
      <c r="BP4878" s="10"/>
      <c r="BQ4878" s="10"/>
      <c r="BR4878" s="10"/>
      <c r="BU4878" s="66"/>
    </row>
    <row r="4879" spans="22:73" s="6" customFormat="1" x14ac:dyDescent="0.3">
      <c r="V4879" s="21"/>
      <c r="W4879" s="22"/>
      <c r="X4879" s="22"/>
      <c r="Y4879" s="22"/>
      <c r="Z4879" s="22"/>
      <c r="AA4879" s="22"/>
      <c r="AB4879" s="10"/>
      <c r="AC4879" s="10"/>
      <c r="AD4879" s="10"/>
      <c r="AE4879" s="10"/>
      <c r="AF4879" s="10"/>
      <c r="AG4879" s="10"/>
      <c r="AH4879" s="10"/>
      <c r="AI4879" s="10"/>
      <c r="AJ4879" s="10"/>
      <c r="AK4879" s="10"/>
      <c r="AL4879" s="10"/>
      <c r="AM4879" s="10"/>
      <c r="AN4879" s="10"/>
      <c r="AO4879" s="10"/>
      <c r="AP4879" s="10"/>
      <c r="AQ4879" s="10"/>
      <c r="AR4879" s="10"/>
      <c r="AS4879" s="10"/>
      <c r="AT4879" s="10"/>
      <c r="AU4879" s="10"/>
      <c r="AV4879" s="10"/>
      <c r="AW4879" s="10"/>
      <c r="AX4879" s="10"/>
      <c r="AY4879" s="10"/>
      <c r="AZ4879" s="10"/>
      <c r="BC4879" s="10"/>
      <c r="BD4879" s="10"/>
      <c r="BE4879" s="10"/>
      <c r="BF4879" s="10"/>
      <c r="BG4879" s="10"/>
      <c r="BH4879" s="10"/>
      <c r="BI4879" s="10"/>
      <c r="BL4879" s="10"/>
      <c r="BM4879" s="10"/>
      <c r="BN4879" s="10"/>
      <c r="BO4879" s="10"/>
      <c r="BP4879" s="10"/>
      <c r="BQ4879" s="10"/>
      <c r="BR4879" s="10"/>
      <c r="BU4879" s="66"/>
    </row>
    <row r="4880" spans="22:73" s="6" customFormat="1" x14ac:dyDescent="0.3">
      <c r="V4880" s="21"/>
      <c r="W4880" s="22"/>
      <c r="X4880" s="22"/>
      <c r="Y4880" s="22"/>
      <c r="Z4880" s="22"/>
      <c r="AA4880" s="22"/>
      <c r="AB4880" s="10"/>
      <c r="AC4880" s="10"/>
      <c r="AD4880" s="10"/>
      <c r="AE4880" s="10"/>
      <c r="AF4880" s="10"/>
      <c r="AG4880" s="10"/>
      <c r="AH4880" s="10"/>
      <c r="AI4880" s="10"/>
      <c r="AJ4880" s="10"/>
      <c r="AK4880" s="10"/>
      <c r="AL4880" s="10"/>
      <c r="AM4880" s="10"/>
      <c r="AN4880" s="10"/>
      <c r="AO4880" s="10"/>
      <c r="AP4880" s="10"/>
      <c r="AQ4880" s="10"/>
      <c r="AR4880" s="10"/>
      <c r="AS4880" s="10"/>
      <c r="AT4880" s="10"/>
      <c r="AU4880" s="10"/>
      <c r="AV4880" s="10"/>
      <c r="AW4880" s="10"/>
      <c r="AX4880" s="10"/>
      <c r="AY4880" s="10"/>
      <c r="AZ4880" s="10"/>
      <c r="BC4880" s="10"/>
      <c r="BD4880" s="10"/>
      <c r="BE4880" s="10"/>
      <c r="BF4880" s="10"/>
      <c r="BG4880" s="10"/>
      <c r="BH4880" s="10"/>
      <c r="BI4880" s="10"/>
      <c r="BL4880" s="10"/>
      <c r="BM4880" s="10"/>
      <c r="BN4880" s="10"/>
      <c r="BO4880" s="10"/>
      <c r="BP4880" s="10"/>
      <c r="BQ4880" s="10"/>
      <c r="BR4880" s="10"/>
      <c r="BU4880" s="66"/>
    </row>
    <row r="4881" spans="22:73" s="6" customFormat="1" x14ac:dyDescent="0.3">
      <c r="V4881" s="21"/>
      <c r="W4881" s="22"/>
      <c r="X4881" s="22"/>
      <c r="Y4881" s="22"/>
      <c r="Z4881" s="22"/>
      <c r="AA4881" s="22"/>
      <c r="AB4881" s="10"/>
      <c r="AC4881" s="10"/>
      <c r="AD4881" s="10"/>
      <c r="AE4881" s="10"/>
      <c r="AF4881" s="10"/>
      <c r="AG4881" s="10"/>
      <c r="AH4881" s="10"/>
      <c r="AI4881" s="10"/>
      <c r="AJ4881" s="10"/>
      <c r="AK4881" s="10"/>
      <c r="AL4881" s="10"/>
      <c r="AM4881" s="10"/>
      <c r="AN4881" s="10"/>
      <c r="AO4881" s="10"/>
      <c r="AP4881" s="10"/>
      <c r="AQ4881" s="10"/>
      <c r="AR4881" s="10"/>
      <c r="AS4881" s="10"/>
      <c r="AT4881" s="10"/>
      <c r="AU4881" s="10"/>
      <c r="AV4881" s="10"/>
      <c r="AW4881" s="10"/>
      <c r="AX4881" s="10"/>
      <c r="AY4881" s="10"/>
      <c r="AZ4881" s="10"/>
      <c r="BC4881" s="10"/>
      <c r="BD4881" s="10"/>
      <c r="BE4881" s="10"/>
      <c r="BF4881" s="10"/>
      <c r="BG4881" s="10"/>
      <c r="BH4881" s="10"/>
      <c r="BI4881" s="10"/>
      <c r="BL4881" s="10"/>
      <c r="BM4881" s="10"/>
      <c r="BN4881" s="10"/>
      <c r="BO4881" s="10"/>
      <c r="BP4881" s="10"/>
      <c r="BQ4881" s="10"/>
      <c r="BR4881" s="10"/>
      <c r="BU4881" s="66"/>
    </row>
    <row r="4882" spans="22:73" s="6" customFormat="1" x14ac:dyDescent="0.3">
      <c r="V4882" s="21"/>
      <c r="W4882" s="22"/>
      <c r="X4882" s="22"/>
      <c r="Y4882" s="22"/>
      <c r="Z4882" s="22"/>
      <c r="AA4882" s="22"/>
      <c r="AB4882" s="10"/>
      <c r="AC4882" s="10"/>
      <c r="AD4882" s="10"/>
      <c r="AE4882" s="10"/>
      <c r="AF4882" s="10"/>
      <c r="AG4882" s="10"/>
      <c r="AH4882" s="10"/>
      <c r="AI4882" s="10"/>
      <c r="AJ4882" s="10"/>
      <c r="AK4882" s="10"/>
      <c r="AL4882" s="10"/>
      <c r="AM4882" s="10"/>
      <c r="AN4882" s="10"/>
      <c r="AO4882" s="10"/>
      <c r="AP4882" s="10"/>
      <c r="AQ4882" s="10"/>
      <c r="AR4882" s="10"/>
      <c r="AS4882" s="10"/>
      <c r="AT4882" s="10"/>
      <c r="AU4882" s="10"/>
      <c r="AV4882" s="10"/>
      <c r="AW4882" s="10"/>
      <c r="AX4882" s="10"/>
      <c r="AY4882" s="10"/>
      <c r="AZ4882" s="10"/>
      <c r="BC4882" s="10"/>
      <c r="BD4882" s="10"/>
      <c r="BE4882" s="10"/>
      <c r="BF4882" s="10"/>
      <c r="BG4882" s="10"/>
      <c r="BH4882" s="10"/>
      <c r="BI4882" s="10"/>
      <c r="BL4882" s="10"/>
      <c r="BM4882" s="10"/>
      <c r="BN4882" s="10"/>
      <c r="BO4882" s="10"/>
      <c r="BP4882" s="10"/>
      <c r="BQ4882" s="10"/>
      <c r="BR4882" s="10"/>
      <c r="BU4882" s="66"/>
    </row>
    <row r="4883" spans="22:73" s="6" customFormat="1" x14ac:dyDescent="0.3">
      <c r="V4883" s="21"/>
      <c r="W4883" s="22"/>
      <c r="X4883" s="22"/>
      <c r="Y4883" s="22"/>
      <c r="Z4883" s="22"/>
      <c r="AA4883" s="22"/>
      <c r="AB4883" s="10"/>
      <c r="AC4883" s="10"/>
      <c r="AD4883" s="10"/>
      <c r="AE4883" s="10"/>
      <c r="AF4883" s="10"/>
      <c r="AG4883" s="10"/>
      <c r="AH4883" s="10"/>
      <c r="AI4883" s="10"/>
      <c r="AJ4883" s="10"/>
      <c r="AK4883" s="10"/>
      <c r="AL4883" s="10"/>
      <c r="AM4883" s="10"/>
      <c r="AN4883" s="10"/>
      <c r="AO4883" s="10"/>
      <c r="AP4883" s="10"/>
      <c r="AQ4883" s="10"/>
      <c r="AR4883" s="10"/>
      <c r="AS4883" s="10"/>
      <c r="AT4883" s="10"/>
      <c r="AU4883" s="10"/>
      <c r="AV4883" s="10"/>
      <c r="AW4883" s="10"/>
      <c r="AX4883" s="10"/>
      <c r="AY4883" s="10"/>
      <c r="AZ4883" s="10"/>
      <c r="BC4883" s="10"/>
      <c r="BD4883" s="10"/>
      <c r="BE4883" s="10"/>
      <c r="BF4883" s="10"/>
      <c r="BG4883" s="10"/>
      <c r="BH4883" s="10"/>
      <c r="BI4883" s="10"/>
      <c r="BL4883" s="10"/>
      <c r="BM4883" s="10"/>
      <c r="BN4883" s="10"/>
      <c r="BO4883" s="10"/>
      <c r="BP4883" s="10"/>
      <c r="BQ4883" s="10"/>
      <c r="BR4883" s="10"/>
      <c r="BU4883" s="66"/>
    </row>
    <row r="4884" spans="22:73" s="6" customFormat="1" x14ac:dyDescent="0.3">
      <c r="V4884" s="21"/>
      <c r="W4884" s="22"/>
      <c r="X4884" s="22"/>
      <c r="Y4884" s="22"/>
      <c r="Z4884" s="22"/>
      <c r="AA4884" s="22"/>
      <c r="AB4884" s="10"/>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10"/>
      <c r="AY4884" s="10"/>
      <c r="AZ4884" s="10"/>
      <c r="BC4884" s="10"/>
      <c r="BD4884" s="10"/>
      <c r="BE4884" s="10"/>
      <c r="BF4884" s="10"/>
      <c r="BG4884" s="10"/>
      <c r="BH4884" s="10"/>
      <c r="BI4884" s="10"/>
      <c r="BL4884" s="10"/>
      <c r="BM4884" s="10"/>
      <c r="BN4884" s="10"/>
      <c r="BO4884" s="10"/>
      <c r="BP4884" s="10"/>
      <c r="BQ4884" s="10"/>
      <c r="BR4884" s="10"/>
      <c r="BU4884" s="66"/>
    </row>
    <row r="4885" spans="22:73" s="6" customFormat="1" x14ac:dyDescent="0.3">
      <c r="V4885" s="21"/>
      <c r="W4885" s="22"/>
      <c r="X4885" s="22"/>
      <c r="Y4885" s="22"/>
      <c r="Z4885" s="22"/>
      <c r="AA4885" s="22"/>
      <c r="AB4885" s="10"/>
      <c r="AC4885" s="10"/>
      <c r="AD4885" s="10"/>
      <c r="AE4885" s="10"/>
      <c r="AF4885" s="10"/>
      <c r="AG4885" s="10"/>
      <c r="AH4885" s="10"/>
      <c r="AI4885" s="10"/>
      <c r="AJ4885" s="10"/>
      <c r="AK4885" s="10"/>
      <c r="AL4885" s="10"/>
      <c r="AM4885" s="10"/>
      <c r="AN4885" s="10"/>
      <c r="AO4885" s="10"/>
      <c r="AP4885" s="10"/>
      <c r="AQ4885" s="10"/>
      <c r="AR4885" s="10"/>
      <c r="AS4885" s="10"/>
      <c r="AT4885" s="10"/>
      <c r="AU4885" s="10"/>
      <c r="AV4885" s="10"/>
      <c r="AW4885" s="10"/>
      <c r="AX4885" s="10"/>
      <c r="AY4885" s="10"/>
      <c r="AZ4885" s="10"/>
      <c r="BC4885" s="10"/>
      <c r="BD4885" s="10"/>
      <c r="BE4885" s="10"/>
      <c r="BF4885" s="10"/>
      <c r="BG4885" s="10"/>
      <c r="BH4885" s="10"/>
      <c r="BI4885" s="10"/>
      <c r="BL4885" s="10"/>
      <c r="BM4885" s="10"/>
      <c r="BN4885" s="10"/>
      <c r="BO4885" s="10"/>
      <c r="BP4885" s="10"/>
      <c r="BQ4885" s="10"/>
      <c r="BR4885" s="10"/>
      <c r="BU4885" s="66"/>
    </row>
    <row r="4886" spans="22:73" s="6" customFormat="1" x14ac:dyDescent="0.3">
      <c r="V4886" s="21"/>
      <c r="W4886" s="22"/>
      <c r="X4886" s="22"/>
      <c r="Y4886" s="22"/>
      <c r="Z4886" s="22"/>
      <c r="AA4886" s="22"/>
      <c r="AB4886" s="10"/>
      <c r="AC4886" s="10"/>
      <c r="AD4886" s="10"/>
      <c r="AE4886" s="10"/>
      <c r="AF4886" s="10"/>
      <c r="AG4886" s="10"/>
      <c r="AH4886" s="10"/>
      <c r="AI4886" s="10"/>
      <c r="AJ4886" s="10"/>
      <c r="AK4886" s="10"/>
      <c r="AL4886" s="10"/>
      <c r="AM4886" s="10"/>
      <c r="AN4886" s="10"/>
      <c r="AO4886" s="10"/>
      <c r="AP4886" s="10"/>
      <c r="AQ4886" s="10"/>
      <c r="AR4886" s="10"/>
      <c r="AS4886" s="10"/>
      <c r="AT4886" s="10"/>
      <c r="AU4886" s="10"/>
      <c r="AV4886" s="10"/>
      <c r="AW4886" s="10"/>
      <c r="AX4886" s="10"/>
      <c r="AY4886" s="10"/>
      <c r="AZ4886" s="10"/>
      <c r="BC4886" s="10"/>
      <c r="BD4886" s="10"/>
      <c r="BE4886" s="10"/>
      <c r="BF4886" s="10"/>
      <c r="BG4886" s="10"/>
      <c r="BH4886" s="10"/>
      <c r="BI4886" s="10"/>
      <c r="BL4886" s="10"/>
      <c r="BM4886" s="10"/>
      <c r="BN4886" s="10"/>
      <c r="BO4886" s="10"/>
      <c r="BP4886" s="10"/>
      <c r="BQ4886" s="10"/>
      <c r="BR4886" s="10"/>
      <c r="BU4886" s="66"/>
    </row>
    <row r="4887" spans="22:73" s="6" customFormat="1" x14ac:dyDescent="0.3">
      <c r="V4887" s="21"/>
      <c r="W4887" s="22"/>
      <c r="X4887" s="22"/>
      <c r="Y4887" s="22"/>
      <c r="Z4887" s="22"/>
      <c r="AA4887" s="22"/>
      <c r="AB4887" s="10"/>
      <c r="AC4887" s="10"/>
      <c r="AD4887" s="10"/>
      <c r="AE4887" s="10"/>
      <c r="AF4887" s="10"/>
      <c r="AG4887" s="10"/>
      <c r="AH4887" s="10"/>
      <c r="AI4887" s="10"/>
      <c r="AJ4887" s="10"/>
      <c r="AK4887" s="10"/>
      <c r="AL4887" s="10"/>
      <c r="AM4887" s="10"/>
      <c r="AN4887" s="10"/>
      <c r="AO4887" s="10"/>
      <c r="AP4887" s="10"/>
      <c r="AQ4887" s="10"/>
      <c r="AR4887" s="10"/>
      <c r="AS4887" s="10"/>
      <c r="AT4887" s="10"/>
      <c r="AU4887" s="10"/>
      <c r="AV4887" s="10"/>
      <c r="AW4887" s="10"/>
      <c r="AX4887" s="10"/>
      <c r="AY4887" s="10"/>
      <c r="AZ4887" s="10"/>
      <c r="BC4887" s="10"/>
      <c r="BD4887" s="10"/>
      <c r="BE4887" s="10"/>
      <c r="BF4887" s="10"/>
      <c r="BG4887" s="10"/>
      <c r="BH4887" s="10"/>
      <c r="BI4887" s="10"/>
      <c r="BL4887" s="10"/>
      <c r="BM4887" s="10"/>
      <c r="BN4887" s="10"/>
      <c r="BO4887" s="10"/>
      <c r="BP4887" s="10"/>
      <c r="BQ4887" s="10"/>
      <c r="BR4887" s="10"/>
      <c r="BU4887" s="66"/>
    </row>
    <row r="4888" spans="22:73" s="6" customFormat="1" x14ac:dyDescent="0.3">
      <c r="V4888" s="21"/>
      <c r="W4888" s="22"/>
      <c r="X4888" s="22"/>
      <c r="Y4888" s="22"/>
      <c r="Z4888" s="22"/>
      <c r="AA4888" s="22"/>
      <c r="AB4888" s="10"/>
      <c r="AC4888" s="10"/>
      <c r="AD4888" s="10"/>
      <c r="AE4888" s="10"/>
      <c r="AF4888" s="10"/>
      <c r="AG4888" s="10"/>
      <c r="AH4888" s="10"/>
      <c r="AI4888" s="10"/>
      <c r="AJ4888" s="10"/>
      <c r="AK4888" s="10"/>
      <c r="AL4888" s="10"/>
      <c r="AM4888" s="10"/>
      <c r="AN4888" s="10"/>
      <c r="AO4888" s="10"/>
      <c r="AP4888" s="10"/>
      <c r="AQ4888" s="10"/>
      <c r="AR4888" s="10"/>
      <c r="AS4888" s="10"/>
      <c r="AT4888" s="10"/>
      <c r="AU4888" s="10"/>
      <c r="AV4888" s="10"/>
      <c r="AW4888" s="10"/>
      <c r="AX4888" s="10"/>
      <c r="AY4888" s="10"/>
      <c r="AZ4888" s="10"/>
      <c r="BC4888" s="10"/>
      <c r="BD4888" s="10"/>
      <c r="BE4888" s="10"/>
      <c r="BF4888" s="10"/>
      <c r="BG4888" s="10"/>
      <c r="BH4888" s="10"/>
      <c r="BI4888" s="10"/>
      <c r="BL4888" s="10"/>
      <c r="BM4888" s="10"/>
      <c r="BN4888" s="10"/>
      <c r="BO4888" s="10"/>
      <c r="BP4888" s="10"/>
      <c r="BQ4888" s="10"/>
      <c r="BR4888" s="10"/>
      <c r="BU4888" s="66"/>
    </row>
    <row r="4889" spans="22:73" s="6" customFormat="1" x14ac:dyDescent="0.3">
      <c r="V4889" s="21"/>
      <c r="W4889" s="22"/>
      <c r="X4889" s="22"/>
      <c r="Y4889" s="22"/>
      <c r="Z4889" s="22"/>
      <c r="AA4889" s="22"/>
      <c r="AB4889" s="10"/>
      <c r="AC4889" s="10"/>
      <c r="AD4889" s="10"/>
      <c r="AE4889" s="10"/>
      <c r="AF4889" s="10"/>
      <c r="AG4889" s="10"/>
      <c r="AH4889" s="10"/>
      <c r="AI4889" s="10"/>
      <c r="AJ4889" s="10"/>
      <c r="AK4889" s="10"/>
      <c r="AL4889" s="10"/>
      <c r="AM4889" s="10"/>
      <c r="AN4889" s="10"/>
      <c r="AO4889" s="10"/>
      <c r="AP4889" s="10"/>
      <c r="AQ4889" s="10"/>
      <c r="AR4889" s="10"/>
      <c r="AS4889" s="10"/>
      <c r="AT4889" s="10"/>
      <c r="AU4889" s="10"/>
      <c r="AV4889" s="10"/>
      <c r="AW4889" s="10"/>
      <c r="AX4889" s="10"/>
      <c r="AY4889" s="10"/>
      <c r="AZ4889" s="10"/>
      <c r="BC4889" s="10"/>
      <c r="BD4889" s="10"/>
      <c r="BE4889" s="10"/>
      <c r="BF4889" s="10"/>
      <c r="BG4889" s="10"/>
      <c r="BH4889" s="10"/>
      <c r="BI4889" s="10"/>
      <c r="BL4889" s="10"/>
      <c r="BM4889" s="10"/>
      <c r="BN4889" s="10"/>
      <c r="BO4889" s="10"/>
      <c r="BP4889" s="10"/>
      <c r="BQ4889" s="10"/>
      <c r="BR4889" s="10"/>
      <c r="BU4889" s="66"/>
    </row>
    <row r="4890" spans="22:73" s="6" customFormat="1" x14ac:dyDescent="0.3">
      <c r="V4890" s="21"/>
      <c r="W4890" s="22"/>
      <c r="X4890" s="22"/>
      <c r="Y4890" s="22"/>
      <c r="Z4890" s="22"/>
      <c r="AA4890" s="22"/>
      <c r="AB4890" s="10"/>
      <c r="AC4890" s="10"/>
      <c r="AD4890" s="10"/>
      <c r="AE4890" s="10"/>
      <c r="AF4890" s="10"/>
      <c r="AG4890" s="10"/>
      <c r="AH4890" s="10"/>
      <c r="AI4890" s="10"/>
      <c r="AJ4890" s="10"/>
      <c r="AK4890" s="10"/>
      <c r="AL4890" s="10"/>
      <c r="AM4890" s="10"/>
      <c r="AN4890" s="10"/>
      <c r="AO4890" s="10"/>
      <c r="AP4890" s="10"/>
      <c r="AQ4890" s="10"/>
      <c r="AR4890" s="10"/>
      <c r="AS4890" s="10"/>
      <c r="AT4890" s="10"/>
      <c r="AU4890" s="10"/>
      <c r="AV4890" s="10"/>
      <c r="AW4890" s="10"/>
      <c r="AX4890" s="10"/>
      <c r="AY4890" s="10"/>
      <c r="AZ4890" s="10"/>
      <c r="BC4890" s="10"/>
      <c r="BD4890" s="10"/>
      <c r="BE4890" s="10"/>
      <c r="BF4890" s="10"/>
      <c r="BG4890" s="10"/>
      <c r="BH4890" s="10"/>
      <c r="BI4890" s="10"/>
      <c r="BL4890" s="10"/>
      <c r="BM4890" s="10"/>
      <c r="BN4890" s="10"/>
      <c r="BO4890" s="10"/>
      <c r="BP4890" s="10"/>
      <c r="BQ4890" s="10"/>
      <c r="BR4890" s="10"/>
      <c r="BU4890" s="66"/>
    </row>
    <row r="4891" spans="22:73" s="6" customFormat="1" x14ac:dyDescent="0.3">
      <c r="V4891" s="21"/>
      <c r="W4891" s="22"/>
      <c r="X4891" s="22"/>
      <c r="Y4891" s="22"/>
      <c r="Z4891" s="22"/>
      <c r="AA4891" s="22"/>
      <c r="AB4891" s="10"/>
      <c r="AC4891" s="10"/>
      <c r="AD4891" s="10"/>
      <c r="AE4891" s="10"/>
      <c r="AF4891" s="10"/>
      <c r="AG4891" s="10"/>
      <c r="AH4891" s="10"/>
      <c r="AI4891" s="10"/>
      <c r="AJ4891" s="10"/>
      <c r="AK4891" s="10"/>
      <c r="AL4891" s="10"/>
      <c r="AM4891" s="10"/>
      <c r="AN4891" s="10"/>
      <c r="AO4891" s="10"/>
      <c r="AP4891" s="10"/>
      <c r="AQ4891" s="10"/>
      <c r="AR4891" s="10"/>
      <c r="AS4891" s="10"/>
      <c r="AT4891" s="10"/>
      <c r="AU4891" s="10"/>
      <c r="AV4891" s="10"/>
      <c r="AW4891" s="10"/>
      <c r="AX4891" s="10"/>
      <c r="AY4891" s="10"/>
      <c r="AZ4891" s="10"/>
      <c r="BC4891" s="10"/>
      <c r="BD4891" s="10"/>
      <c r="BE4891" s="10"/>
      <c r="BF4891" s="10"/>
      <c r="BG4891" s="10"/>
      <c r="BH4891" s="10"/>
      <c r="BI4891" s="10"/>
      <c r="BL4891" s="10"/>
      <c r="BM4891" s="10"/>
      <c r="BN4891" s="10"/>
      <c r="BO4891" s="10"/>
      <c r="BP4891" s="10"/>
      <c r="BQ4891" s="10"/>
      <c r="BR4891" s="10"/>
      <c r="BU4891" s="66"/>
    </row>
    <row r="4892" spans="22:73" s="6" customFormat="1" x14ac:dyDescent="0.3">
      <c r="V4892" s="21"/>
      <c r="W4892" s="22"/>
      <c r="X4892" s="22"/>
      <c r="Y4892" s="22"/>
      <c r="Z4892" s="22"/>
      <c r="AA4892" s="22"/>
      <c r="AB4892" s="10"/>
      <c r="AC4892" s="10"/>
      <c r="AD4892" s="10"/>
      <c r="AE4892" s="10"/>
      <c r="AF4892" s="10"/>
      <c r="AG4892" s="10"/>
      <c r="AH4892" s="10"/>
      <c r="AI4892" s="10"/>
      <c r="AJ4892" s="10"/>
      <c r="AK4892" s="10"/>
      <c r="AL4892" s="10"/>
      <c r="AM4892" s="10"/>
      <c r="AN4892" s="10"/>
      <c r="AO4892" s="10"/>
      <c r="AP4892" s="10"/>
      <c r="AQ4892" s="10"/>
      <c r="AR4892" s="10"/>
      <c r="AS4892" s="10"/>
      <c r="AT4892" s="10"/>
      <c r="AU4892" s="10"/>
      <c r="AV4892" s="10"/>
      <c r="AW4892" s="10"/>
      <c r="AX4892" s="10"/>
      <c r="AY4892" s="10"/>
      <c r="AZ4892" s="10"/>
      <c r="BC4892" s="10"/>
      <c r="BD4892" s="10"/>
      <c r="BE4892" s="10"/>
      <c r="BF4892" s="10"/>
      <c r="BG4892" s="10"/>
      <c r="BH4892" s="10"/>
      <c r="BI4892" s="10"/>
      <c r="BL4892" s="10"/>
      <c r="BM4892" s="10"/>
      <c r="BN4892" s="10"/>
      <c r="BO4892" s="10"/>
      <c r="BP4892" s="10"/>
      <c r="BQ4892" s="10"/>
      <c r="BR4892" s="10"/>
      <c r="BU4892" s="66"/>
    </row>
    <row r="4893" spans="22:73" s="6" customFormat="1" x14ac:dyDescent="0.3">
      <c r="V4893" s="21"/>
      <c r="W4893" s="22"/>
      <c r="X4893" s="22"/>
      <c r="Y4893" s="22"/>
      <c r="Z4893" s="22"/>
      <c r="AA4893" s="22"/>
      <c r="AB4893" s="10"/>
      <c r="AC4893" s="10"/>
      <c r="AD4893" s="10"/>
      <c r="AE4893" s="10"/>
      <c r="AF4893" s="10"/>
      <c r="AG4893" s="10"/>
      <c r="AH4893" s="10"/>
      <c r="AI4893" s="10"/>
      <c r="AJ4893" s="10"/>
      <c r="AK4893" s="10"/>
      <c r="AL4893" s="10"/>
      <c r="AM4893" s="10"/>
      <c r="AN4893" s="10"/>
      <c r="AO4893" s="10"/>
      <c r="AP4893" s="10"/>
      <c r="AQ4893" s="10"/>
      <c r="AR4893" s="10"/>
      <c r="AS4893" s="10"/>
      <c r="AT4893" s="10"/>
      <c r="AU4893" s="10"/>
      <c r="AV4893" s="10"/>
      <c r="AW4893" s="10"/>
      <c r="AX4893" s="10"/>
      <c r="AY4893" s="10"/>
      <c r="AZ4893" s="10"/>
      <c r="BC4893" s="10"/>
      <c r="BD4893" s="10"/>
      <c r="BE4893" s="10"/>
      <c r="BF4893" s="10"/>
      <c r="BG4893" s="10"/>
      <c r="BH4893" s="10"/>
      <c r="BI4893" s="10"/>
      <c r="BL4893" s="10"/>
      <c r="BM4893" s="10"/>
      <c r="BN4893" s="10"/>
      <c r="BO4893" s="10"/>
      <c r="BP4893" s="10"/>
      <c r="BQ4893" s="10"/>
      <c r="BR4893" s="10"/>
      <c r="BU4893" s="66"/>
    </row>
    <row r="4894" spans="22:73" s="6" customFormat="1" x14ac:dyDescent="0.3">
      <c r="V4894" s="21"/>
      <c r="W4894" s="22"/>
      <c r="X4894" s="22"/>
      <c r="Y4894" s="22"/>
      <c r="Z4894" s="22"/>
      <c r="AA4894" s="22"/>
      <c r="AB4894" s="10"/>
      <c r="AC4894" s="10"/>
      <c r="AD4894" s="10"/>
      <c r="AE4894" s="10"/>
      <c r="AF4894" s="10"/>
      <c r="AG4894" s="10"/>
      <c r="AH4894" s="10"/>
      <c r="AI4894" s="10"/>
      <c r="AJ4894" s="10"/>
      <c r="AK4894" s="10"/>
      <c r="AL4894" s="10"/>
      <c r="AM4894" s="10"/>
      <c r="AN4894" s="10"/>
      <c r="AO4894" s="10"/>
      <c r="AP4894" s="10"/>
      <c r="AQ4894" s="10"/>
      <c r="AR4894" s="10"/>
      <c r="AS4894" s="10"/>
      <c r="AT4894" s="10"/>
      <c r="AU4894" s="10"/>
      <c r="AV4894" s="10"/>
      <c r="AW4894" s="10"/>
      <c r="AX4894" s="10"/>
      <c r="AY4894" s="10"/>
      <c r="AZ4894" s="10"/>
      <c r="BC4894" s="10"/>
      <c r="BD4894" s="10"/>
      <c r="BE4894" s="10"/>
      <c r="BF4894" s="10"/>
      <c r="BG4894" s="10"/>
      <c r="BH4894" s="10"/>
      <c r="BI4894" s="10"/>
      <c r="BL4894" s="10"/>
      <c r="BM4894" s="10"/>
      <c r="BN4894" s="10"/>
      <c r="BO4894" s="10"/>
      <c r="BP4894" s="10"/>
      <c r="BQ4894" s="10"/>
      <c r="BR4894" s="10"/>
      <c r="BU4894" s="66"/>
    </row>
    <row r="4895" spans="22:73" s="6" customFormat="1" x14ac:dyDescent="0.3">
      <c r="V4895" s="21"/>
      <c r="W4895" s="22"/>
      <c r="X4895" s="22"/>
      <c r="Y4895" s="22"/>
      <c r="Z4895" s="22"/>
      <c r="AA4895" s="22"/>
      <c r="AB4895" s="10"/>
      <c r="AC4895" s="10"/>
      <c r="AD4895" s="10"/>
      <c r="AE4895" s="10"/>
      <c r="AF4895" s="10"/>
      <c r="AG4895" s="10"/>
      <c r="AH4895" s="10"/>
      <c r="AI4895" s="10"/>
      <c r="AJ4895" s="10"/>
      <c r="AK4895" s="10"/>
      <c r="AL4895" s="10"/>
      <c r="AM4895" s="10"/>
      <c r="AN4895" s="10"/>
      <c r="AO4895" s="10"/>
      <c r="AP4895" s="10"/>
      <c r="AQ4895" s="10"/>
      <c r="AR4895" s="10"/>
      <c r="AS4895" s="10"/>
      <c r="AT4895" s="10"/>
      <c r="AU4895" s="10"/>
      <c r="AV4895" s="10"/>
      <c r="AW4895" s="10"/>
      <c r="AX4895" s="10"/>
      <c r="AY4895" s="10"/>
      <c r="AZ4895" s="10"/>
      <c r="BC4895" s="10"/>
      <c r="BD4895" s="10"/>
      <c r="BE4895" s="10"/>
      <c r="BF4895" s="10"/>
      <c r="BG4895" s="10"/>
      <c r="BH4895" s="10"/>
      <c r="BI4895" s="10"/>
      <c r="BL4895" s="10"/>
      <c r="BM4895" s="10"/>
      <c r="BN4895" s="10"/>
      <c r="BO4895" s="10"/>
      <c r="BP4895" s="10"/>
      <c r="BQ4895" s="10"/>
      <c r="BR4895" s="10"/>
      <c r="BU4895" s="66"/>
    </row>
    <row r="4896" spans="22:73" s="6" customFormat="1" x14ac:dyDescent="0.3">
      <c r="V4896" s="21"/>
      <c r="W4896" s="22"/>
      <c r="X4896" s="22"/>
      <c r="Y4896" s="22"/>
      <c r="Z4896" s="22"/>
      <c r="AA4896" s="22"/>
      <c r="AB4896" s="10"/>
      <c r="AC4896" s="10"/>
      <c r="AD4896" s="10"/>
      <c r="AE4896" s="10"/>
      <c r="AF4896" s="10"/>
      <c r="AG4896" s="10"/>
      <c r="AH4896" s="10"/>
      <c r="AI4896" s="10"/>
      <c r="AJ4896" s="10"/>
      <c r="AK4896" s="10"/>
      <c r="AL4896" s="10"/>
      <c r="AM4896" s="10"/>
      <c r="AN4896" s="10"/>
      <c r="AO4896" s="10"/>
      <c r="AP4896" s="10"/>
      <c r="AQ4896" s="10"/>
      <c r="AR4896" s="10"/>
      <c r="AS4896" s="10"/>
      <c r="AT4896" s="10"/>
      <c r="AU4896" s="10"/>
      <c r="AV4896" s="10"/>
      <c r="AW4896" s="10"/>
      <c r="AX4896" s="10"/>
      <c r="AY4896" s="10"/>
      <c r="AZ4896" s="10"/>
      <c r="BC4896" s="10"/>
      <c r="BD4896" s="10"/>
      <c r="BE4896" s="10"/>
      <c r="BF4896" s="10"/>
      <c r="BG4896" s="10"/>
      <c r="BH4896" s="10"/>
      <c r="BI4896" s="10"/>
      <c r="BL4896" s="10"/>
      <c r="BM4896" s="10"/>
      <c r="BN4896" s="10"/>
      <c r="BO4896" s="10"/>
      <c r="BP4896" s="10"/>
      <c r="BQ4896" s="10"/>
      <c r="BR4896" s="10"/>
      <c r="BU4896" s="66"/>
    </row>
    <row r="4897" spans="22:73" s="6" customFormat="1" x14ac:dyDescent="0.3">
      <c r="V4897" s="21"/>
      <c r="W4897" s="22"/>
      <c r="X4897" s="22"/>
      <c r="Y4897" s="22"/>
      <c r="Z4897" s="22"/>
      <c r="AA4897" s="22"/>
      <c r="AB4897" s="10"/>
      <c r="AC4897" s="10"/>
      <c r="AD4897" s="10"/>
      <c r="AE4897" s="10"/>
      <c r="AF4897" s="10"/>
      <c r="AG4897" s="10"/>
      <c r="AH4897" s="10"/>
      <c r="AI4897" s="10"/>
      <c r="AJ4897" s="10"/>
      <c r="AK4897" s="10"/>
      <c r="AL4897" s="10"/>
      <c r="AM4897" s="10"/>
      <c r="AN4897" s="10"/>
      <c r="AO4897" s="10"/>
      <c r="AP4897" s="10"/>
      <c r="AQ4897" s="10"/>
      <c r="AR4897" s="10"/>
      <c r="AS4897" s="10"/>
      <c r="AT4897" s="10"/>
      <c r="AU4897" s="10"/>
      <c r="AV4897" s="10"/>
      <c r="AW4897" s="10"/>
      <c r="AX4897" s="10"/>
      <c r="AY4897" s="10"/>
      <c r="AZ4897" s="10"/>
      <c r="BC4897" s="10"/>
      <c r="BD4897" s="10"/>
      <c r="BE4897" s="10"/>
      <c r="BF4897" s="10"/>
      <c r="BG4897" s="10"/>
      <c r="BH4897" s="10"/>
      <c r="BI4897" s="10"/>
      <c r="BL4897" s="10"/>
      <c r="BM4897" s="10"/>
      <c r="BN4897" s="10"/>
      <c r="BO4897" s="10"/>
      <c r="BP4897" s="10"/>
      <c r="BQ4897" s="10"/>
      <c r="BR4897" s="10"/>
      <c r="BU4897" s="66"/>
    </row>
    <row r="4898" spans="22:73" s="6" customFormat="1" x14ac:dyDescent="0.3">
      <c r="V4898" s="21"/>
      <c r="W4898" s="22"/>
      <c r="X4898" s="22"/>
      <c r="Y4898" s="22"/>
      <c r="Z4898" s="22"/>
      <c r="AA4898" s="22"/>
      <c r="AB4898" s="10"/>
      <c r="AC4898" s="10"/>
      <c r="AD4898" s="10"/>
      <c r="AE4898" s="10"/>
      <c r="AF4898" s="10"/>
      <c r="AG4898" s="10"/>
      <c r="AH4898" s="10"/>
      <c r="AI4898" s="10"/>
      <c r="AJ4898" s="10"/>
      <c r="AK4898" s="10"/>
      <c r="AL4898" s="10"/>
      <c r="AM4898" s="10"/>
      <c r="AN4898" s="10"/>
      <c r="AO4898" s="10"/>
      <c r="AP4898" s="10"/>
      <c r="AQ4898" s="10"/>
      <c r="AR4898" s="10"/>
      <c r="AS4898" s="10"/>
      <c r="AT4898" s="10"/>
      <c r="AU4898" s="10"/>
      <c r="AV4898" s="10"/>
      <c r="AW4898" s="10"/>
      <c r="AX4898" s="10"/>
      <c r="AY4898" s="10"/>
      <c r="AZ4898" s="10"/>
      <c r="BC4898" s="10"/>
      <c r="BD4898" s="10"/>
      <c r="BE4898" s="10"/>
      <c r="BF4898" s="10"/>
      <c r="BG4898" s="10"/>
      <c r="BH4898" s="10"/>
      <c r="BI4898" s="10"/>
      <c r="BL4898" s="10"/>
      <c r="BM4898" s="10"/>
      <c r="BN4898" s="10"/>
      <c r="BO4898" s="10"/>
      <c r="BP4898" s="10"/>
      <c r="BQ4898" s="10"/>
      <c r="BR4898" s="10"/>
      <c r="BU4898" s="66"/>
    </row>
    <row r="4899" spans="22:73" s="6" customFormat="1" x14ac:dyDescent="0.3">
      <c r="V4899" s="21"/>
      <c r="W4899" s="22"/>
      <c r="X4899" s="22"/>
      <c r="Y4899" s="22"/>
      <c r="Z4899" s="22"/>
      <c r="AA4899" s="22"/>
      <c r="AB4899" s="10"/>
      <c r="AC4899" s="10"/>
      <c r="AD4899" s="10"/>
      <c r="AE4899" s="10"/>
      <c r="AF4899" s="10"/>
      <c r="AG4899" s="10"/>
      <c r="AH4899" s="10"/>
      <c r="AI4899" s="10"/>
      <c r="AJ4899" s="10"/>
      <c r="AK4899" s="10"/>
      <c r="AL4899" s="10"/>
      <c r="AM4899" s="10"/>
      <c r="AN4899" s="10"/>
      <c r="AO4899" s="10"/>
      <c r="AP4899" s="10"/>
      <c r="AQ4899" s="10"/>
      <c r="AR4899" s="10"/>
      <c r="AS4899" s="10"/>
      <c r="AT4899" s="10"/>
      <c r="AU4899" s="10"/>
      <c r="AV4899" s="10"/>
      <c r="AW4899" s="10"/>
      <c r="AX4899" s="10"/>
      <c r="AY4899" s="10"/>
      <c r="AZ4899" s="10"/>
      <c r="BC4899" s="10"/>
      <c r="BD4899" s="10"/>
      <c r="BE4899" s="10"/>
      <c r="BF4899" s="10"/>
      <c r="BG4899" s="10"/>
      <c r="BH4899" s="10"/>
      <c r="BI4899" s="10"/>
      <c r="BL4899" s="10"/>
      <c r="BM4899" s="10"/>
      <c r="BN4899" s="10"/>
      <c r="BO4899" s="10"/>
      <c r="BP4899" s="10"/>
      <c r="BQ4899" s="10"/>
      <c r="BR4899" s="10"/>
      <c r="BU4899" s="66"/>
    </row>
    <row r="4900" spans="22:73" s="6" customFormat="1" x14ac:dyDescent="0.3">
      <c r="V4900" s="21"/>
      <c r="W4900" s="22"/>
      <c r="X4900" s="22"/>
      <c r="Y4900" s="22"/>
      <c r="Z4900" s="22"/>
      <c r="AA4900" s="22"/>
      <c r="AB4900" s="10"/>
      <c r="AC4900" s="10"/>
      <c r="AD4900" s="10"/>
      <c r="AE4900" s="10"/>
      <c r="AF4900" s="10"/>
      <c r="AG4900" s="10"/>
      <c r="AH4900" s="10"/>
      <c r="AI4900" s="10"/>
      <c r="AJ4900" s="10"/>
      <c r="AK4900" s="10"/>
      <c r="AL4900" s="10"/>
      <c r="AM4900" s="10"/>
      <c r="AN4900" s="10"/>
      <c r="AO4900" s="10"/>
      <c r="AP4900" s="10"/>
      <c r="AQ4900" s="10"/>
      <c r="AR4900" s="10"/>
      <c r="AS4900" s="10"/>
      <c r="AT4900" s="10"/>
      <c r="AU4900" s="10"/>
      <c r="AV4900" s="10"/>
      <c r="AW4900" s="10"/>
      <c r="AX4900" s="10"/>
      <c r="AY4900" s="10"/>
      <c r="AZ4900" s="10"/>
      <c r="BC4900" s="10"/>
      <c r="BD4900" s="10"/>
      <c r="BE4900" s="10"/>
      <c r="BF4900" s="10"/>
      <c r="BG4900" s="10"/>
      <c r="BH4900" s="10"/>
      <c r="BI4900" s="10"/>
      <c r="BL4900" s="10"/>
      <c r="BM4900" s="10"/>
      <c r="BN4900" s="10"/>
      <c r="BO4900" s="10"/>
      <c r="BP4900" s="10"/>
      <c r="BQ4900" s="10"/>
      <c r="BR4900" s="10"/>
      <c r="BU4900" s="66"/>
    </row>
    <row r="4901" spans="22:73" s="6" customFormat="1" x14ac:dyDescent="0.3">
      <c r="V4901" s="21"/>
      <c r="W4901" s="22"/>
      <c r="X4901" s="22"/>
      <c r="Y4901" s="22"/>
      <c r="Z4901" s="22"/>
      <c r="AA4901" s="22"/>
      <c r="AB4901" s="10"/>
      <c r="AC4901" s="10"/>
      <c r="AD4901" s="10"/>
      <c r="AE4901" s="10"/>
      <c r="AF4901" s="10"/>
      <c r="AG4901" s="10"/>
      <c r="AH4901" s="10"/>
      <c r="AI4901" s="10"/>
      <c r="AJ4901" s="10"/>
      <c r="AK4901" s="10"/>
      <c r="AL4901" s="10"/>
      <c r="AM4901" s="10"/>
      <c r="AN4901" s="10"/>
      <c r="AO4901" s="10"/>
      <c r="AP4901" s="10"/>
      <c r="AQ4901" s="10"/>
      <c r="AR4901" s="10"/>
      <c r="AS4901" s="10"/>
      <c r="AT4901" s="10"/>
      <c r="AU4901" s="10"/>
      <c r="AV4901" s="10"/>
      <c r="AW4901" s="10"/>
      <c r="AX4901" s="10"/>
      <c r="AY4901" s="10"/>
      <c r="AZ4901" s="10"/>
      <c r="BC4901" s="10"/>
      <c r="BD4901" s="10"/>
      <c r="BE4901" s="10"/>
      <c r="BF4901" s="10"/>
      <c r="BG4901" s="10"/>
      <c r="BH4901" s="10"/>
      <c r="BI4901" s="10"/>
      <c r="BL4901" s="10"/>
      <c r="BM4901" s="10"/>
      <c r="BN4901" s="10"/>
      <c r="BO4901" s="10"/>
      <c r="BP4901" s="10"/>
      <c r="BQ4901" s="10"/>
      <c r="BR4901" s="10"/>
      <c r="BU4901" s="66"/>
    </row>
    <row r="4902" spans="22:73" s="6" customFormat="1" x14ac:dyDescent="0.3">
      <c r="V4902" s="21"/>
      <c r="W4902" s="22"/>
      <c r="X4902" s="22"/>
      <c r="Y4902" s="22"/>
      <c r="Z4902" s="22"/>
      <c r="AA4902" s="22"/>
      <c r="AB4902" s="10"/>
      <c r="AC4902" s="10"/>
      <c r="AD4902" s="10"/>
      <c r="AE4902" s="10"/>
      <c r="AF4902" s="10"/>
      <c r="AG4902" s="10"/>
      <c r="AH4902" s="10"/>
      <c r="AI4902" s="10"/>
      <c r="AJ4902" s="10"/>
      <c r="AK4902" s="10"/>
      <c r="AL4902" s="10"/>
      <c r="AM4902" s="10"/>
      <c r="AN4902" s="10"/>
      <c r="AO4902" s="10"/>
      <c r="AP4902" s="10"/>
      <c r="AQ4902" s="10"/>
      <c r="AR4902" s="10"/>
      <c r="AS4902" s="10"/>
      <c r="AT4902" s="10"/>
      <c r="AU4902" s="10"/>
      <c r="AV4902" s="10"/>
      <c r="AW4902" s="10"/>
      <c r="AX4902" s="10"/>
      <c r="AY4902" s="10"/>
      <c r="AZ4902" s="10"/>
      <c r="BC4902" s="10"/>
      <c r="BD4902" s="10"/>
      <c r="BE4902" s="10"/>
      <c r="BF4902" s="10"/>
      <c r="BG4902" s="10"/>
      <c r="BH4902" s="10"/>
      <c r="BI4902" s="10"/>
      <c r="BL4902" s="10"/>
      <c r="BM4902" s="10"/>
      <c r="BN4902" s="10"/>
      <c r="BO4902" s="10"/>
      <c r="BP4902" s="10"/>
      <c r="BQ4902" s="10"/>
      <c r="BR4902" s="10"/>
      <c r="BU4902" s="66"/>
    </row>
    <row r="4903" spans="22:73" s="6" customFormat="1" x14ac:dyDescent="0.3">
      <c r="V4903" s="21"/>
      <c r="W4903" s="22"/>
      <c r="X4903" s="22"/>
      <c r="Y4903" s="22"/>
      <c r="Z4903" s="22"/>
      <c r="AA4903" s="22"/>
      <c r="AB4903" s="10"/>
      <c r="AC4903" s="10"/>
      <c r="AD4903" s="10"/>
      <c r="AE4903" s="10"/>
      <c r="AF4903" s="10"/>
      <c r="AG4903" s="10"/>
      <c r="AH4903" s="10"/>
      <c r="AI4903" s="10"/>
      <c r="AJ4903" s="10"/>
      <c r="AK4903" s="10"/>
      <c r="AL4903" s="10"/>
      <c r="AM4903" s="10"/>
      <c r="AN4903" s="10"/>
      <c r="AO4903" s="10"/>
      <c r="AP4903" s="10"/>
      <c r="AQ4903" s="10"/>
      <c r="AR4903" s="10"/>
      <c r="AS4903" s="10"/>
      <c r="AT4903" s="10"/>
      <c r="AU4903" s="10"/>
      <c r="AV4903" s="10"/>
      <c r="AW4903" s="10"/>
      <c r="AX4903" s="10"/>
      <c r="AY4903" s="10"/>
      <c r="AZ4903" s="10"/>
      <c r="BC4903" s="10"/>
      <c r="BD4903" s="10"/>
      <c r="BE4903" s="10"/>
      <c r="BF4903" s="10"/>
      <c r="BG4903" s="10"/>
      <c r="BH4903" s="10"/>
      <c r="BI4903" s="10"/>
      <c r="BL4903" s="10"/>
      <c r="BM4903" s="10"/>
      <c r="BN4903" s="10"/>
      <c r="BO4903" s="10"/>
      <c r="BP4903" s="10"/>
      <c r="BQ4903" s="10"/>
      <c r="BR4903" s="10"/>
      <c r="BU4903" s="66"/>
    </row>
    <row r="4904" spans="22:73" s="6" customFormat="1" x14ac:dyDescent="0.3">
      <c r="V4904" s="21"/>
      <c r="W4904" s="22"/>
      <c r="X4904" s="22"/>
      <c r="Y4904" s="22"/>
      <c r="Z4904" s="22"/>
      <c r="AA4904" s="22"/>
      <c r="AB4904" s="10"/>
      <c r="AC4904" s="10"/>
      <c r="AD4904" s="10"/>
      <c r="AE4904" s="10"/>
      <c r="AF4904" s="10"/>
      <c r="AG4904" s="10"/>
      <c r="AH4904" s="10"/>
      <c r="AI4904" s="10"/>
      <c r="AJ4904" s="10"/>
      <c r="AK4904" s="10"/>
      <c r="AL4904" s="10"/>
      <c r="AM4904" s="10"/>
      <c r="AN4904" s="10"/>
      <c r="AO4904" s="10"/>
      <c r="AP4904" s="10"/>
      <c r="AQ4904" s="10"/>
      <c r="AR4904" s="10"/>
      <c r="AS4904" s="10"/>
      <c r="AT4904" s="10"/>
      <c r="AU4904" s="10"/>
      <c r="AV4904" s="10"/>
      <c r="AW4904" s="10"/>
      <c r="AX4904" s="10"/>
      <c r="AY4904" s="10"/>
      <c r="AZ4904" s="10"/>
      <c r="BC4904" s="10"/>
      <c r="BD4904" s="10"/>
      <c r="BE4904" s="10"/>
      <c r="BF4904" s="10"/>
      <c r="BG4904" s="10"/>
      <c r="BH4904" s="10"/>
      <c r="BI4904" s="10"/>
      <c r="BL4904" s="10"/>
      <c r="BM4904" s="10"/>
      <c r="BN4904" s="10"/>
      <c r="BO4904" s="10"/>
      <c r="BP4904" s="10"/>
      <c r="BQ4904" s="10"/>
      <c r="BR4904" s="10"/>
      <c r="BU4904" s="66"/>
    </row>
    <row r="4905" spans="22:73" s="6" customFormat="1" x14ac:dyDescent="0.3">
      <c r="V4905" s="21"/>
      <c r="W4905" s="22"/>
      <c r="X4905" s="22"/>
      <c r="Y4905" s="22"/>
      <c r="Z4905" s="22"/>
      <c r="AA4905" s="22"/>
      <c r="AB4905" s="10"/>
      <c r="AC4905" s="10"/>
      <c r="AD4905" s="10"/>
      <c r="AE4905" s="10"/>
      <c r="AF4905" s="10"/>
      <c r="AG4905" s="10"/>
      <c r="AH4905" s="10"/>
      <c r="AI4905" s="10"/>
      <c r="AJ4905" s="10"/>
      <c r="AK4905" s="10"/>
      <c r="AL4905" s="10"/>
      <c r="AM4905" s="10"/>
      <c r="AN4905" s="10"/>
      <c r="AO4905" s="10"/>
      <c r="AP4905" s="10"/>
      <c r="AQ4905" s="10"/>
      <c r="AR4905" s="10"/>
      <c r="AS4905" s="10"/>
      <c r="AT4905" s="10"/>
      <c r="AU4905" s="10"/>
      <c r="AV4905" s="10"/>
      <c r="AW4905" s="10"/>
      <c r="AX4905" s="10"/>
      <c r="AY4905" s="10"/>
      <c r="AZ4905" s="10"/>
      <c r="BC4905" s="10"/>
      <c r="BD4905" s="10"/>
      <c r="BE4905" s="10"/>
      <c r="BF4905" s="10"/>
      <c r="BG4905" s="10"/>
      <c r="BH4905" s="10"/>
      <c r="BI4905" s="10"/>
      <c r="BL4905" s="10"/>
      <c r="BM4905" s="10"/>
      <c r="BN4905" s="10"/>
      <c r="BO4905" s="10"/>
      <c r="BP4905" s="10"/>
      <c r="BQ4905" s="10"/>
      <c r="BR4905" s="10"/>
      <c r="BU4905" s="66"/>
    </row>
    <row r="4906" spans="22:73" s="6" customFormat="1" x14ac:dyDescent="0.3">
      <c r="V4906" s="21"/>
      <c r="W4906" s="22"/>
      <c r="X4906" s="22"/>
      <c r="Y4906" s="22"/>
      <c r="Z4906" s="22"/>
      <c r="AA4906" s="22"/>
      <c r="AB4906" s="10"/>
      <c r="AC4906" s="10"/>
      <c r="AD4906" s="10"/>
      <c r="AE4906" s="10"/>
      <c r="AF4906" s="10"/>
      <c r="AG4906" s="10"/>
      <c r="AH4906" s="10"/>
      <c r="AI4906" s="10"/>
      <c r="AJ4906" s="10"/>
      <c r="AK4906" s="10"/>
      <c r="AL4906" s="10"/>
      <c r="AM4906" s="10"/>
      <c r="AN4906" s="10"/>
      <c r="AO4906" s="10"/>
      <c r="AP4906" s="10"/>
      <c r="AQ4906" s="10"/>
      <c r="AR4906" s="10"/>
      <c r="AS4906" s="10"/>
      <c r="AT4906" s="10"/>
      <c r="AU4906" s="10"/>
      <c r="AV4906" s="10"/>
      <c r="AW4906" s="10"/>
      <c r="AX4906" s="10"/>
      <c r="AY4906" s="10"/>
      <c r="AZ4906" s="10"/>
      <c r="BC4906" s="10"/>
      <c r="BD4906" s="10"/>
      <c r="BE4906" s="10"/>
      <c r="BF4906" s="10"/>
      <c r="BG4906" s="10"/>
      <c r="BH4906" s="10"/>
      <c r="BI4906" s="10"/>
      <c r="BL4906" s="10"/>
      <c r="BM4906" s="10"/>
      <c r="BN4906" s="10"/>
      <c r="BO4906" s="10"/>
      <c r="BP4906" s="10"/>
      <c r="BQ4906" s="10"/>
      <c r="BR4906" s="10"/>
      <c r="BU4906" s="66"/>
    </row>
    <row r="4907" spans="22:73" s="6" customFormat="1" x14ac:dyDescent="0.3">
      <c r="V4907" s="21"/>
      <c r="W4907" s="22"/>
      <c r="X4907" s="22"/>
      <c r="Y4907" s="22"/>
      <c r="Z4907" s="22"/>
      <c r="AA4907" s="22"/>
      <c r="AB4907" s="10"/>
      <c r="AC4907" s="10"/>
      <c r="AD4907" s="10"/>
      <c r="AE4907" s="10"/>
      <c r="AF4907" s="10"/>
      <c r="AG4907" s="10"/>
      <c r="AH4907" s="10"/>
      <c r="AI4907" s="10"/>
      <c r="AJ4907" s="10"/>
      <c r="AK4907" s="10"/>
      <c r="AL4907" s="10"/>
      <c r="AM4907" s="10"/>
      <c r="AN4907" s="10"/>
      <c r="AO4907" s="10"/>
      <c r="AP4907" s="10"/>
      <c r="AQ4907" s="10"/>
      <c r="AR4907" s="10"/>
      <c r="AS4907" s="10"/>
      <c r="AT4907" s="10"/>
      <c r="AU4907" s="10"/>
      <c r="AV4907" s="10"/>
      <c r="AW4907" s="10"/>
      <c r="AX4907" s="10"/>
      <c r="AY4907" s="10"/>
      <c r="AZ4907" s="10"/>
      <c r="BC4907" s="10"/>
      <c r="BD4907" s="10"/>
      <c r="BE4907" s="10"/>
      <c r="BF4907" s="10"/>
      <c r="BG4907" s="10"/>
      <c r="BH4907" s="10"/>
      <c r="BI4907" s="10"/>
      <c r="BL4907" s="10"/>
      <c r="BM4907" s="10"/>
      <c r="BN4907" s="10"/>
      <c r="BO4907" s="10"/>
      <c r="BP4907" s="10"/>
      <c r="BQ4907" s="10"/>
      <c r="BR4907" s="10"/>
      <c r="BU4907" s="66"/>
    </row>
    <row r="4908" spans="22:73" s="6" customFormat="1" x14ac:dyDescent="0.3">
      <c r="V4908" s="21"/>
      <c r="W4908" s="22"/>
      <c r="X4908" s="22"/>
      <c r="Y4908" s="22"/>
      <c r="Z4908" s="22"/>
      <c r="AA4908" s="22"/>
      <c r="AB4908" s="10"/>
      <c r="AC4908" s="10"/>
      <c r="AD4908" s="10"/>
      <c r="AE4908" s="10"/>
      <c r="AF4908" s="10"/>
      <c r="AG4908" s="10"/>
      <c r="AH4908" s="10"/>
      <c r="AI4908" s="10"/>
      <c r="AJ4908" s="10"/>
      <c r="AK4908" s="10"/>
      <c r="AL4908" s="10"/>
      <c r="AM4908" s="10"/>
      <c r="AN4908" s="10"/>
      <c r="AO4908" s="10"/>
      <c r="AP4908" s="10"/>
      <c r="AQ4908" s="10"/>
      <c r="AR4908" s="10"/>
      <c r="AS4908" s="10"/>
      <c r="AT4908" s="10"/>
      <c r="AU4908" s="10"/>
      <c r="AV4908" s="10"/>
      <c r="AW4908" s="10"/>
      <c r="AX4908" s="10"/>
      <c r="AY4908" s="10"/>
      <c r="AZ4908" s="10"/>
      <c r="BC4908" s="10"/>
      <c r="BD4908" s="10"/>
      <c r="BE4908" s="10"/>
      <c r="BF4908" s="10"/>
      <c r="BG4908" s="10"/>
      <c r="BH4908" s="10"/>
      <c r="BI4908" s="10"/>
      <c r="BL4908" s="10"/>
      <c r="BM4908" s="10"/>
      <c r="BN4908" s="10"/>
      <c r="BO4908" s="10"/>
      <c r="BP4908" s="10"/>
      <c r="BQ4908" s="10"/>
      <c r="BR4908" s="10"/>
      <c r="BU4908" s="66"/>
    </row>
    <row r="4909" spans="22:73" s="6" customFormat="1" x14ac:dyDescent="0.3">
      <c r="V4909" s="21"/>
      <c r="W4909" s="22"/>
      <c r="X4909" s="22"/>
      <c r="Y4909" s="22"/>
      <c r="Z4909" s="22"/>
      <c r="AA4909" s="22"/>
      <c r="AB4909" s="10"/>
      <c r="AC4909" s="10"/>
      <c r="AD4909" s="10"/>
      <c r="AE4909" s="10"/>
      <c r="AF4909" s="10"/>
      <c r="AG4909" s="10"/>
      <c r="AH4909" s="10"/>
      <c r="AI4909" s="10"/>
      <c r="AJ4909" s="10"/>
      <c r="AK4909" s="10"/>
      <c r="AL4909" s="10"/>
      <c r="AM4909" s="10"/>
      <c r="AN4909" s="10"/>
      <c r="AO4909" s="10"/>
      <c r="AP4909" s="10"/>
      <c r="AQ4909" s="10"/>
      <c r="AR4909" s="10"/>
      <c r="AS4909" s="10"/>
      <c r="AT4909" s="10"/>
      <c r="AU4909" s="10"/>
      <c r="AV4909" s="10"/>
      <c r="AW4909" s="10"/>
      <c r="AX4909" s="10"/>
      <c r="AY4909" s="10"/>
      <c r="AZ4909" s="10"/>
      <c r="BC4909" s="10"/>
      <c r="BD4909" s="10"/>
      <c r="BE4909" s="10"/>
      <c r="BF4909" s="10"/>
      <c r="BG4909" s="10"/>
      <c r="BH4909" s="10"/>
      <c r="BI4909" s="10"/>
      <c r="BL4909" s="10"/>
      <c r="BM4909" s="10"/>
      <c r="BN4909" s="10"/>
      <c r="BO4909" s="10"/>
      <c r="BP4909" s="10"/>
      <c r="BQ4909" s="10"/>
      <c r="BR4909" s="10"/>
      <c r="BU4909" s="66"/>
    </row>
    <row r="4910" spans="22:73" s="6" customFormat="1" x14ac:dyDescent="0.3">
      <c r="V4910" s="21"/>
      <c r="W4910" s="22"/>
      <c r="X4910" s="22"/>
      <c r="Y4910" s="22"/>
      <c r="Z4910" s="22"/>
      <c r="AA4910" s="22"/>
      <c r="AB4910" s="10"/>
      <c r="AC4910" s="10"/>
      <c r="AD4910" s="10"/>
      <c r="AE4910" s="10"/>
      <c r="AF4910" s="10"/>
      <c r="AG4910" s="10"/>
      <c r="AH4910" s="10"/>
      <c r="AI4910" s="10"/>
      <c r="AJ4910" s="10"/>
      <c r="AK4910" s="10"/>
      <c r="AL4910" s="10"/>
      <c r="AM4910" s="10"/>
      <c r="AN4910" s="10"/>
      <c r="AO4910" s="10"/>
      <c r="AP4910" s="10"/>
      <c r="AQ4910" s="10"/>
      <c r="AR4910" s="10"/>
      <c r="AS4910" s="10"/>
      <c r="AT4910" s="10"/>
      <c r="AU4910" s="10"/>
      <c r="AV4910" s="10"/>
      <c r="AW4910" s="10"/>
      <c r="AX4910" s="10"/>
      <c r="AY4910" s="10"/>
      <c r="AZ4910" s="10"/>
      <c r="BC4910" s="10"/>
      <c r="BD4910" s="10"/>
      <c r="BE4910" s="10"/>
      <c r="BF4910" s="10"/>
      <c r="BG4910" s="10"/>
      <c r="BH4910" s="10"/>
      <c r="BI4910" s="10"/>
      <c r="BL4910" s="10"/>
      <c r="BM4910" s="10"/>
      <c r="BN4910" s="10"/>
      <c r="BO4910" s="10"/>
      <c r="BP4910" s="10"/>
      <c r="BQ4910" s="10"/>
      <c r="BR4910" s="10"/>
      <c r="BU4910" s="66"/>
    </row>
    <row r="4911" spans="22:73" s="6" customFormat="1" x14ac:dyDescent="0.3">
      <c r="V4911" s="21"/>
      <c r="W4911" s="22"/>
      <c r="X4911" s="22"/>
      <c r="Y4911" s="22"/>
      <c r="Z4911" s="22"/>
      <c r="AA4911" s="22"/>
      <c r="AB4911" s="10"/>
      <c r="AC4911" s="10"/>
      <c r="AD4911" s="10"/>
      <c r="AE4911" s="10"/>
      <c r="AF4911" s="10"/>
      <c r="AG4911" s="10"/>
      <c r="AH4911" s="10"/>
      <c r="AI4911" s="10"/>
      <c r="AJ4911" s="10"/>
      <c r="AK4911" s="10"/>
      <c r="AL4911" s="10"/>
      <c r="AM4911" s="10"/>
      <c r="AN4911" s="10"/>
      <c r="AO4911" s="10"/>
      <c r="AP4911" s="10"/>
      <c r="AQ4911" s="10"/>
      <c r="AR4911" s="10"/>
      <c r="AS4911" s="10"/>
      <c r="AT4911" s="10"/>
      <c r="AU4911" s="10"/>
      <c r="AV4911" s="10"/>
      <c r="AW4911" s="10"/>
      <c r="AX4911" s="10"/>
      <c r="AY4911" s="10"/>
      <c r="AZ4911" s="10"/>
      <c r="BC4911" s="10"/>
      <c r="BD4911" s="10"/>
      <c r="BE4911" s="10"/>
      <c r="BF4911" s="10"/>
      <c r="BG4911" s="10"/>
      <c r="BH4911" s="10"/>
      <c r="BI4911" s="10"/>
      <c r="BL4911" s="10"/>
      <c r="BM4911" s="10"/>
      <c r="BN4911" s="10"/>
      <c r="BO4911" s="10"/>
      <c r="BP4911" s="10"/>
      <c r="BQ4911" s="10"/>
      <c r="BR4911" s="10"/>
      <c r="BU4911" s="66"/>
    </row>
    <row r="4912" spans="22:73" s="6" customFormat="1" x14ac:dyDescent="0.3">
      <c r="V4912" s="21"/>
      <c r="W4912" s="22"/>
      <c r="X4912" s="22"/>
      <c r="Y4912" s="22"/>
      <c r="Z4912" s="22"/>
      <c r="AA4912" s="22"/>
      <c r="AB4912" s="10"/>
      <c r="AC4912" s="10"/>
      <c r="AD4912" s="10"/>
      <c r="AE4912" s="10"/>
      <c r="AF4912" s="10"/>
      <c r="AG4912" s="10"/>
      <c r="AH4912" s="10"/>
      <c r="AI4912" s="10"/>
      <c r="AJ4912" s="10"/>
      <c r="AK4912" s="10"/>
      <c r="AL4912" s="10"/>
      <c r="AM4912" s="10"/>
      <c r="AN4912" s="10"/>
      <c r="AO4912" s="10"/>
      <c r="AP4912" s="10"/>
      <c r="AQ4912" s="10"/>
      <c r="AR4912" s="10"/>
      <c r="AS4912" s="10"/>
      <c r="AT4912" s="10"/>
      <c r="AU4912" s="10"/>
      <c r="AV4912" s="10"/>
      <c r="AW4912" s="10"/>
      <c r="AX4912" s="10"/>
      <c r="AY4912" s="10"/>
      <c r="AZ4912" s="10"/>
      <c r="BC4912" s="10"/>
      <c r="BD4912" s="10"/>
      <c r="BE4912" s="10"/>
      <c r="BF4912" s="10"/>
      <c r="BG4912" s="10"/>
      <c r="BH4912" s="10"/>
      <c r="BI4912" s="10"/>
      <c r="BL4912" s="10"/>
      <c r="BM4912" s="10"/>
      <c r="BN4912" s="10"/>
      <c r="BO4912" s="10"/>
      <c r="BP4912" s="10"/>
      <c r="BQ4912" s="10"/>
      <c r="BR4912" s="10"/>
      <c r="BU4912" s="66"/>
    </row>
    <row r="4913" spans="22:73" s="6" customFormat="1" x14ac:dyDescent="0.3">
      <c r="V4913" s="21"/>
      <c r="W4913" s="22"/>
      <c r="X4913" s="22"/>
      <c r="Y4913" s="22"/>
      <c r="Z4913" s="22"/>
      <c r="AA4913" s="22"/>
      <c r="AB4913" s="10"/>
      <c r="AC4913" s="10"/>
      <c r="AD4913" s="10"/>
      <c r="AE4913" s="10"/>
      <c r="AF4913" s="10"/>
      <c r="AG4913" s="10"/>
      <c r="AH4913" s="10"/>
      <c r="AI4913" s="10"/>
      <c r="AJ4913" s="10"/>
      <c r="AK4913" s="10"/>
      <c r="AL4913" s="10"/>
      <c r="AM4913" s="10"/>
      <c r="AN4913" s="10"/>
      <c r="AO4913" s="10"/>
      <c r="AP4913" s="10"/>
      <c r="AQ4913" s="10"/>
      <c r="AR4913" s="10"/>
      <c r="AS4913" s="10"/>
      <c r="AT4913" s="10"/>
      <c r="AU4913" s="10"/>
      <c r="AV4913" s="10"/>
      <c r="AW4913" s="10"/>
      <c r="AX4913" s="10"/>
      <c r="AY4913" s="10"/>
      <c r="AZ4913" s="10"/>
      <c r="BC4913" s="10"/>
      <c r="BD4913" s="10"/>
      <c r="BE4913" s="10"/>
      <c r="BF4913" s="10"/>
      <c r="BG4913" s="10"/>
      <c r="BH4913" s="10"/>
      <c r="BI4913" s="10"/>
      <c r="BL4913" s="10"/>
      <c r="BM4913" s="10"/>
      <c r="BN4913" s="10"/>
      <c r="BO4913" s="10"/>
      <c r="BP4913" s="10"/>
      <c r="BQ4913" s="10"/>
      <c r="BR4913" s="10"/>
      <c r="BU4913" s="66"/>
    </row>
    <row r="4914" spans="22:73" s="6" customFormat="1" x14ac:dyDescent="0.3">
      <c r="V4914" s="21"/>
      <c r="W4914" s="22"/>
      <c r="X4914" s="22"/>
      <c r="Y4914" s="22"/>
      <c r="Z4914" s="22"/>
      <c r="AA4914" s="22"/>
      <c r="AB4914" s="10"/>
      <c r="AC4914" s="10"/>
      <c r="AD4914" s="10"/>
      <c r="AE4914" s="10"/>
      <c r="AF4914" s="10"/>
      <c r="AG4914" s="10"/>
      <c r="AH4914" s="10"/>
      <c r="AI4914" s="10"/>
      <c r="AJ4914" s="10"/>
      <c r="AK4914" s="10"/>
      <c r="AL4914" s="10"/>
      <c r="AM4914" s="10"/>
      <c r="AN4914" s="10"/>
      <c r="AO4914" s="10"/>
      <c r="AP4914" s="10"/>
      <c r="AQ4914" s="10"/>
      <c r="AR4914" s="10"/>
      <c r="AS4914" s="10"/>
      <c r="AT4914" s="10"/>
      <c r="AU4914" s="10"/>
      <c r="AV4914" s="10"/>
      <c r="AW4914" s="10"/>
      <c r="AX4914" s="10"/>
      <c r="AY4914" s="10"/>
      <c r="AZ4914" s="10"/>
      <c r="BC4914" s="10"/>
      <c r="BD4914" s="10"/>
      <c r="BE4914" s="10"/>
      <c r="BF4914" s="10"/>
      <c r="BG4914" s="10"/>
      <c r="BH4914" s="10"/>
      <c r="BI4914" s="10"/>
      <c r="BL4914" s="10"/>
      <c r="BM4914" s="10"/>
      <c r="BN4914" s="10"/>
      <c r="BO4914" s="10"/>
      <c r="BP4914" s="10"/>
      <c r="BQ4914" s="10"/>
      <c r="BR4914" s="10"/>
      <c r="BU4914" s="66"/>
    </row>
    <row r="4915" spans="22:73" s="6" customFormat="1" x14ac:dyDescent="0.3">
      <c r="V4915" s="21"/>
      <c r="W4915" s="22"/>
      <c r="X4915" s="22"/>
      <c r="Y4915" s="22"/>
      <c r="Z4915" s="22"/>
      <c r="AA4915" s="22"/>
      <c r="AB4915" s="10"/>
      <c r="AC4915" s="10"/>
      <c r="AD4915" s="10"/>
      <c r="AE4915" s="10"/>
      <c r="AF4915" s="10"/>
      <c r="AG4915" s="10"/>
      <c r="AH4915" s="10"/>
      <c r="AI4915" s="10"/>
      <c r="AJ4915" s="10"/>
      <c r="AK4915" s="10"/>
      <c r="AL4915" s="10"/>
      <c r="AM4915" s="10"/>
      <c r="AN4915" s="10"/>
      <c r="AO4915" s="10"/>
      <c r="AP4915" s="10"/>
      <c r="AQ4915" s="10"/>
      <c r="AR4915" s="10"/>
      <c r="AS4915" s="10"/>
      <c r="AT4915" s="10"/>
      <c r="AU4915" s="10"/>
      <c r="AV4915" s="10"/>
      <c r="AW4915" s="10"/>
      <c r="AX4915" s="10"/>
      <c r="AY4915" s="10"/>
      <c r="AZ4915" s="10"/>
      <c r="BC4915" s="10"/>
      <c r="BD4915" s="10"/>
      <c r="BE4915" s="10"/>
      <c r="BF4915" s="10"/>
      <c r="BG4915" s="10"/>
      <c r="BH4915" s="10"/>
      <c r="BI4915" s="10"/>
      <c r="BL4915" s="10"/>
      <c r="BM4915" s="10"/>
      <c r="BN4915" s="10"/>
      <c r="BO4915" s="10"/>
      <c r="BP4915" s="10"/>
      <c r="BQ4915" s="10"/>
      <c r="BR4915" s="10"/>
      <c r="BU4915" s="66"/>
    </row>
    <row r="4916" spans="22:73" s="6" customFormat="1" x14ac:dyDescent="0.3">
      <c r="V4916" s="21"/>
      <c r="W4916" s="22"/>
      <c r="X4916" s="22"/>
      <c r="Y4916" s="22"/>
      <c r="Z4916" s="22"/>
      <c r="AA4916" s="22"/>
      <c r="AB4916" s="10"/>
      <c r="AC4916" s="10"/>
      <c r="AD4916" s="10"/>
      <c r="AE4916" s="10"/>
      <c r="AF4916" s="10"/>
      <c r="AG4916" s="10"/>
      <c r="AH4916" s="10"/>
      <c r="AI4916" s="10"/>
      <c r="AJ4916" s="10"/>
      <c r="AK4916" s="10"/>
      <c r="AL4916" s="10"/>
      <c r="AM4916" s="10"/>
      <c r="AN4916" s="10"/>
      <c r="AO4916" s="10"/>
      <c r="AP4916" s="10"/>
      <c r="AQ4916" s="10"/>
      <c r="AR4916" s="10"/>
      <c r="AS4916" s="10"/>
      <c r="AT4916" s="10"/>
      <c r="AU4916" s="10"/>
      <c r="AV4916" s="10"/>
      <c r="AW4916" s="10"/>
      <c r="AX4916" s="10"/>
      <c r="AY4916" s="10"/>
      <c r="AZ4916" s="10"/>
      <c r="BC4916" s="10"/>
      <c r="BD4916" s="10"/>
      <c r="BE4916" s="10"/>
      <c r="BF4916" s="10"/>
      <c r="BG4916" s="10"/>
      <c r="BH4916" s="10"/>
      <c r="BI4916" s="10"/>
      <c r="BL4916" s="10"/>
      <c r="BM4916" s="10"/>
      <c r="BN4916" s="10"/>
      <c r="BO4916" s="10"/>
      <c r="BP4916" s="10"/>
      <c r="BQ4916" s="10"/>
      <c r="BR4916" s="10"/>
      <c r="BU4916" s="66"/>
    </row>
    <row r="4917" spans="22:73" s="6" customFormat="1" x14ac:dyDescent="0.3">
      <c r="V4917" s="21"/>
      <c r="W4917" s="22"/>
      <c r="X4917" s="22"/>
      <c r="Y4917" s="22"/>
      <c r="Z4917" s="22"/>
      <c r="AA4917" s="22"/>
      <c r="AB4917" s="10"/>
      <c r="AC4917" s="10"/>
      <c r="AD4917" s="10"/>
      <c r="AE4917" s="10"/>
      <c r="AF4917" s="10"/>
      <c r="AG4917" s="10"/>
      <c r="AH4917" s="10"/>
      <c r="AI4917" s="10"/>
      <c r="AJ4917" s="10"/>
      <c r="AK4917" s="10"/>
      <c r="AL4917" s="10"/>
      <c r="AM4917" s="10"/>
      <c r="AN4917" s="10"/>
      <c r="AO4917" s="10"/>
      <c r="AP4917" s="10"/>
      <c r="AQ4917" s="10"/>
      <c r="AR4917" s="10"/>
      <c r="AS4917" s="10"/>
      <c r="AT4917" s="10"/>
      <c r="AU4917" s="10"/>
      <c r="AV4917" s="10"/>
      <c r="AW4917" s="10"/>
      <c r="AX4917" s="10"/>
      <c r="AY4917" s="10"/>
      <c r="AZ4917" s="10"/>
      <c r="BC4917" s="10"/>
      <c r="BD4917" s="10"/>
      <c r="BE4917" s="10"/>
      <c r="BF4917" s="10"/>
      <c r="BG4917" s="10"/>
      <c r="BH4917" s="10"/>
      <c r="BI4917" s="10"/>
      <c r="BL4917" s="10"/>
      <c r="BM4917" s="10"/>
      <c r="BN4917" s="10"/>
      <c r="BO4917" s="10"/>
      <c r="BP4917" s="10"/>
      <c r="BQ4917" s="10"/>
      <c r="BR4917" s="10"/>
      <c r="BU4917" s="66"/>
    </row>
    <row r="4918" spans="22:73" s="6" customFormat="1" x14ac:dyDescent="0.3">
      <c r="V4918" s="21"/>
      <c r="W4918" s="22"/>
      <c r="X4918" s="22"/>
      <c r="Y4918" s="22"/>
      <c r="Z4918" s="22"/>
      <c r="AA4918" s="22"/>
      <c r="AB4918" s="10"/>
      <c r="AC4918" s="10"/>
      <c r="AD4918" s="10"/>
      <c r="AE4918" s="10"/>
      <c r="AF4918" s="10"/>
      <c r="AG4918" s="10"/>
      <c r="AH4918" s="10"/>
      <c r="AI4918" s="10"/>
      <c r="AJ4918" s="10"/>
      <c r="AK4918" s="10"/>
      <c r="AL4918" s="10"/>
      <c r="AM4918" s="10"/>
      <c r="AN4918" s="10"/>
      <c r="AO4918" s="10"/>
      <c r="AP4918" s="10"/>
      <c r="AQ4918" s="10"/>
      <c r="AR4918" s="10"/>
      <c r="AS4918" s="10"/>
      <c r="AT4918" s="10"/>
      <c r="AU4918" s="10"/>
      <c r="AV4918" s="10"/>
      <c r="AW4918" s="10"/>
      <c r="AX4918" s="10"/>
      <c r="AY4918" s="10"/>
      <c r="AZ4918" s="10"/>
      <c r="BC4918" s="10"/>
      <c r="BD4918" s="10"/>
      <c r="BE4918" s="10"/>
      <c r="BF4918" s="10"/>
      <c r="BG4918" s="10"/>
      <c r="BH4918" s="10"/>
      <c r="BI4918" s="10"/>
      <c r="BL4918" s="10"/>
      <c r="BM4918" s="10"/>
      <c r="BN4918" s="10"/>
      <c r="BO4918" s="10"/>
      <c r="BP4918" s="10"/>
      <c r="BQ4918" s="10"/>
      <c r="BR4918" s="10"/>
      <c r="BU4918" s="66"/>
    </row>
    <row r="4919" spans="22:73" s="6" customFormat="1" x14ac:dyDescent="0.3">
      <c r="V4919" s="21"/>
      <c r="W4919" s="22"/>
      <c r="X4919" s="22"/>
      <c r="Y4919" s="22"/>
      <c r="Z4919" s="22"/>
      <c r="AA4919" s="22"/>
      <c r="AB4919" s="10"/>
      <c r="AC4919" s="10"/>
      <c r="AD4919" s="10"/>
      <c r="AE4919" s="10"/>
      <c r="AF4919" s="10"/>
      <c r="AG4919" s="10"/>
      <c r="AH4919" s="10"/>
      <c r="AI4919" s="10"/>
      <c r="AJ4919" s="10"/>
      <c r="AK4919" s="10"/>
      <c r="AL4919" s="10"/>
      <c r="AM4919" s="10"/>
      <c r="AN4919" s="10"/>
      <c r="AO4919" s="10"/>
      <c r="AP4919" s="10"/>
      <c r="AQ4919" s="10"/>
      <c r="AR4919" s="10"/>
      <c r="AS4919" s="10"/>
      <c r="AT4919" s="10"/>
      <c r="AU4919" s="10"/>
      <c r="AV4919" s="10"/>
      <c r="AW4919" s="10"/>
      <c r="AX4919" s="10"/>
      <c r="AY4919" s="10"/>
      <c r="AZ4919" s="10"/>
      <c r="BC4919" s="10"/>
      <c r="BD4919" s="10"/>
      <c r="BE4919" s="10"/>
      <c r="BF4919" s="10"/>
      <c r="BG4919" s="10"/>
      <c r="BH4919" s="10"/>
      <c r="BI4919" s="10"/>
      <c r="BL4919" s="10"/>
      <c r="BM4919" s="10"/>
      <c r="BN4919" s="10"/>
      <c r="BO4919" s="10"/>
      <c r="BP4919" s="10"/>
      <c r="BQ4919" s="10"/>
      <c r="BR4919" s="10"/>
      <c r="BU4919" s="66"/>
    </row>
    <row r="4920" spans="22:73" s="6" customFormat="1" x14ac:dyDescent="0.3">
      <c r="V4920" s="21"/>
      <c r="W4920" s="22"/>
      <c r="X4920" s="22"/>
      <c r="Y4920" s="22"/>
      <c r="Z4920" s="22"/>
      <c r="AA4920" s="22"/>
      <c r="AB4920" s="10"/>
      <c r="AC4920" s="10"/>
      <c r="AD4920" s="10"/>
      <c r="AE4920" s="10"/>
      <c r="AF4920" s="10"/>
      <c r="AG4920" s="10"/>
      <c r="AH4920" s="10"/>
      <c r="AI4920" s="10"/>
      <c r="AJ4920" s="10"/>
      <c r="AK4920" s="10"/>
      <c r="AL4920" s="10"/>
      <c r="AM4920" s="10"/>
      <c r="AN4920" s="10"/>
      <c r="AO4920" s="10"/>
      <c r="AP4920" s="10"/>
      <c r="AQ4920" s="10"/>
      <c r="AR4920" s="10"/>
      <c r="AS4920" s="10"/>
      <c r="AT4920" s="10"/>
      <c r="AU4920" s="10"/>
      <c r="AV4920" s="10"/>
      <c r="AW4920" s="10"/>
      <c r="AX4920" s="10"/>
      <c r="AY4920" s="10"/>
      <c r="AZ4920" s="10"/>
      <c r="BC4920" s="10"/>
      <c r="BD4920" s="10"/>
      <c r="BE4920" s="10"/>
      <c r="BF4920" s="10"/>
      <c r="BG4920" s="10"/>
      <c r="BH4920" s="10"/>
      <c r="BI4920" s="10"/>
      <c r="BL4920" s="10"/>
      <c r="BM4920" s="10"/>
      <c r="BN4920" s="10"/>
      <c r="BO4920" s="10"/>
      <c r="BP4920" s="10"/>
      <c r="BQ4920" s="10"/>
      <c r="BR4920" s="10"/>
      <c r="BU4920" s="66"/>
    </row>
    <row r="4921" spans="22:73" s="6" customFormat="1" x14ac:dyDescent="0.3">
      <c r="V4921" s="21"/>
      <c r="W4921" s="22"/>
      <c r="X4921" s="22"/>
      <c r="Y4921" s="22"/>
      <c r="Z4921" s="22"/>
      <c r="AA4921" s="22"/>
      <c r="AB4921" s="10"/>
      <c r="AC4921" s="10"/>
      <c r="AD4921" s="10"/>
      <c r="AE4921" s="10"/>
      <c r="AF4921" s="10"/>
      <c r="AG4921" s="10"/>
      <c r="AH4921" s="10"/>
      <c r="AI4921" s="10"/>
      <c r="AJ4921" s="10"/>
      <c r="AK4921" s="10"/>
      <c r="AL4921" s="10"/>
      <c r="AM4921" s="10"/>
      <c r="AN4921" s="10"/>
      <c r="AO4921" s="10"/>
      <c r="AP4921" s="10"/>
      <c r="AQ4921" s="10"/>
      <c r="AR4921" s="10"/>
      <c r="AS4921" s="10"/>
      <c r="AT4921" s="10"/>
      <c r="AU4921" s="10"/>
      <c r="AV4921" s="10"/>
      <c r="AW4921" s="10"/>
      <c r="AX4921" s="10"/>
      <c r="AY4921" s="10"/>
      <c r="AZ4921" s="10"/>
      <c r="BC4921" s="10"/>
      <c r="BD4921" s="10"/>
      <c r="BE4921" s="10"/>
      <c r="BF4921" s="10"/>
      <c r="BG4921" s="10"/>
      <c r="BH4921" s="10"/>
      <c r="BI4921" s="10"/>
      <c r="BL4921" s="10"/>
      <c r="BM4921" s="10"/>
      <c r="BN4921" s="10"/>
      <c r="BO4921" s="10"/>
      <c r="BP4921" s="10"/>
      <c r="BQ4921" s="10"/>
      <c r="BR4921" s="10"/>
      <c r="BU4921" s="66"/>
    </row>
    <row r="4922" spans="22:73" s="6" customFormat="1" x14ac:dyDescent="0.3">
      <c r="V4922" s="21"/>
      <c r="W4922" s="22"/>
      <c r="X4922" s="22"/>
      <c r="Y4922" s="22"/>
      <c r="Z4922" s="22"/>
      <c r="AA4922" s="22"/>
      <c r="AB4922" s="10"/>
      <c r="AC4922" s="10"/>
      <c r="AD4922" s="10"/>
      <c r="AE4922" s="10"/>
      <c r="AF4922" s="10"/>
      <c r="AG4922" s="10"/>
      <c r="AH4922" s="10"/>
      <c r="AI4922" s="10"/>
      <c r="AJ4922" s="10"/>
      <c r="AK4922" s="10"/>
      <c r="AL4922" s="10"/>
      <c r="AM4922" s="10"/>
      <c r="AN4922" s="10"/>
      <c r="AO4922" s="10"/>
      <c r="AP4922" s="10"/>
      <c r="AQ4922" s="10"/>
      <c r="AR4922" s="10"/>
      <c r="AS4922" s="10"/>
      <c r="AT4922" s="10"/>
      <c r="AU4922" s="10"/>
      <c r="AV4922" s="10"/>
      <c r="AW4922" s="10"/>
      <c r="AX4922" s="10"/>
      <c r="AY4922" s="10"/>
      <c r="AZ4922" s="10"/>
      <c r="BC4922" s="10"/>
      <c r="BD4922" s="10"/>
      <c r="BE4922" s="10"/>
      <c r="BF4922" s="10"/>
      <c r="BG4922" s="10"/>
      <c r="BH4922" s="10"/>
      <c r="BI4922" s="10"/>
      <c r="BL4922" s="10"/>
      <c r="BM4922" s="10"/>
      <c r="BN4922" s="10"/>
      <c r="BO4922" s="10"/>
      <c r="BP4922" s="10"/>
      <c r="BQ4922" s="10"/>
      <c r="BR4922" s="10"/>
      <c r="BU4922" s="66"/>
    </row>
    <row r="4923" spans="22:73" s="6" customFormat="1" x14ac:dyDescent="0.3">
      <c r="V4923" s="21"/>
      <c r="W4923" s="22"/>
      <c r="X4923" s="22"/>
      <c r="Y4923" s="22"/>
      <c r="Z4923" s="22"/>
      <c r="AA4923" s="22"/>
      <c r="AB4923" s="10"/>
      <c r="AC4923" s="10"/>
      <c r="AD4923" s="10"/>
      <c r="AE4923" s="10"/>
      <c r="AF4923" s="10"/>
      <c r="AG4923" s="10"/>
      <c r="AH4923" s="10"/>
      <c r="AI4923" s="10"/>
      <c r="AJ4923" s="10"/>
      <c r="AK4923" s="10"/>
      <c r="AL4923" s="10"/>
      <c r="AM4923" s="10"/>
      <c r="AN4923" s="10"/>
      <c r="AO4923" s="10"/>
      <c r="AP4923" s="10"/>
      <c r="AQ4923" s="10"/>
      <c r="AR4923" s="10"/>
      <c r="AS4923" s="10"/>
      <c r="AT4923" s="10"/>
      <c r="AU4923" s="10"/>
      <c r="AV4923" s="10"/>
      <c r="AW4923" s="10"/>
      <c r="AX4923" s="10"/>
      <c r="AY4923" s="10"/>
      <c r="AZ4923" s="10"/>
      <c r="BC4923" s="10"/>
      <c r="BD4923" s="10"/>
      <c r="BE4923" s="10"/>
      <c r="BF4923" s="10"/>
      <c r="BG4923" s="10"/>
      <c r="BH4923" s="10"/>
      <c r="BI4923" s="10"/>
      <c r="BL4923" s="10"/>
      <c r="BM4923" s="10"/>
      <c r="BN4923" s="10"/>
      <c r="BO4923" s="10"/>
      <c r="BP4923" s="10"/>
      <c r="BQ4923" s="10"/>
      <c r="BR4923" s="10"/>
      <c r="BU4923" s="66"/>
    </row>
    <row r="4924" spans="22:73" s="6" customFormat="1" x14ac:dyDescent="0.3">
      <c r="V4924" s="21"/>
      <c r="W4924" s="22"/>
      <c r="X4924" s="22"/>
      <c r="Y4924" s="22"/>
      <c r="Z4924" s="22"/>
      <c r="AA4924" s="22"/>
      <c r="AB4924" s="10"/>
      <c r="AC4924" s="10"/>
      <c r="AD4924" s="10"/>
      <c r="AE4924" s="10"/>
      <c r="AF4924" s="10"/>
      <c r="AG4924" s="10"/>
      <c r="AH4924" s="10"/>
      <c r="AI4924" s="10"/>
      <c r="AJ4924" s="10"/>
      <c r="AK4924" s="10"/>
      <c r="AL4924" s="10"/>
      <c r="AM4924" s="10"/>
      <c r="AN4924" s="10"/>
      <c r="AO4924" s="10"/>
      <c r="AP4924" s="10"/>
      <c r="AQ4924" s="10"/>
      <c r="AR4924" s="10"/>
      <c r="AS4924" s="10"/>
      <c r="AT4924" s="10"/>
      <c r="AU4924" s="10"/>
      <c r="AV4924" s="10"/>
      <c r="AW4924" s="10"/>
      <c r="AX4924" s="10"/>
      <c r="AY4924" s="10"/>
      <c r="AZ4924" s="10"/>
      <c r="BC4924" s="10"/>
      <c r="BD4924" s="10"/>
      <c r="BE4924" s="10"/>
      <c r="BF4924" s="10"/>
      <c r="BG4924" s="10"/>
      <c r="BH4924" s="10"/>
      <c r="BI4924" s="10"/>
      <c r="BL4924" s="10"/>
      <c r="BM4924" s="10"/>
      <c r="BN4924" s="10"/>
      <c r="BO4924" s="10"/>
      <c r="BP4924" s="10"/>
      <c r="BQ4924" s="10"/>
      <c r="BR4924" s="10"/>
      <c r="BU4924" s="66"/>
    </row>
    <row r="4925" spans="22:73" s="6" customFormat="1" x14ac:dyDescent="0.3">
      <c r="V4925" s="21"/>
      <c r="W4925" s="22"/>
      <c r="X4925" s="22"/>
      <c r="Y4925" s="22"/>
      <c r="Z4925" s="22"/>
      <c r="AA4925" s="22"/>
      <c r="AB4925" s="10"/>
      <c r="AC4925" s="10"/>
      <c r="AD4925" s="10"/>
      <c r="AE4925" s="10"/>
      <c r="AF4925" s="10"/>
      <c r="AG4925" s="10"/>
      <c r="AH4925" s="10"/>
      <c r="AI4925" s="10"/>
      <c r="AJ4925" s="10"/>
      <c r="AK4925" s="10"/>
      <c r="AL4925" s="10"/>
      <c r="AM4925" s="10"/>
      <c r="AN4925" s="10"/>
      <c r="AO4925" s="10"/>
      <c r="AP4925" s="10"/>
      <c r="AQ4925" s="10"/>
      <c r="AR4925" s="10"/>
      <c r="AS4925" s="10"/>
      <c r="AT4925" s="10"/>
      <c r="AU4925" s="10"/>
      <c r="AV4925" s="10"/>
      <c r="AW4925" s="10"/>
      <c r="AX4925" s="10"/>
      <c r="AY4925" s="10"/>
      <c r="AZ4925" s="10"/>
      <c r="BC4925" s="10"/>
      <c r="BD4925" s="10"/>
      <c r="BE4925" s="10"/>
      <c r="BF4925" s="10"/>
      <c r="BG4925" s="10"/>
      <c r="BH4925" s="10"/>
      <c r="BI4925" s="10"/>
      <c r="BL4925" s="10"/>
      <c r="BM4925" s="10"/>
      <c r="BN4925" s="10"/>
      <c r="BO4925" s="10"/>
      <c r="BP4925" s="10"/>
      <c r="BQ4925" s="10"/>
      <c r="BR4925" s="10"/>
      <c r="BU4925" s="66"/>
    </row>
    <row r="4926" spans="22:73" s="6" customFormat="1" x14ac:dyDescent="0.3">
      <c r="V4926" s="21"/>
      <c r="W4926" s="22"/>
      <c r="X4926" s="22"/>
      <c r="Y4926" s="22"/>
      <c r="Z4926" s="22"/>
      <c r="AA4926" s="22"/>
      <c r="AB4926" s="10"/>
      <c r="AC4926" s="10"/>
      <c r="AD4926" s="10"/>
      <c r="AE4926" s="10"/>
      <c r="AF4926" s="10"/>
      <c r="AG4926" s="10"/>
      <c r="AH4926" s="10"/>
      <c r="AI4926" s="10"/>
      <c r="AJ4926" s="10"/>
      <c r="AK4926" s="10"/>
      <c r="AL4926" s="10"/>
      <c r="AM4926" s="10"/>
      <c r="AN4926" s="10"/>
      <c r="AO4926" s="10"/>
      <c r="AP4926" s="10"/>
      <c r="AQ4926" s="10"/>
      <c r="AR4926" s="10"/>
      <c r="AS4926" s="10"/>
      <c r="AT4926" s="10"/>
      <c r="AU4926" s="10"/>
      <c r="AV4926" s="10"/>
      <c r="AW4926" s="10"/>
      <c r="AX4926" s="10"/>
      <c r="AY4926" s="10"/>
      <c r="AZ4926" s="10"/>
      <c r="BC4926" s="10"/>
      <c r="BD4926" s="10"/>
      <c r="BE4926" s="10"/>
      <c r="BF4926" s="10"/>
      <c r="BG4926" s="10"/>
      <c r="BH4926" s="10"/>
      <c r="BI4926" s="10"/>
      <c r="BL4926" s="10"/>
      <c r="BM4926" s="10"/>
      <c r="BN4926" s="10"/>
      <c r="BO4926" s="10"/>
      <c r="BP4926" s="10"/>
      <c r="BQ4926" s="10"/>
      <c r="BR4926" s="10"/>
      <c r="BU4926" s="66"/>
    </row>
    <row r="4927" spans="22:73" s="6" customFormat="1" x14ac:dyDescent="0.3">
      <c r="V4927" s="21"/>
      <c r="W4927" s="22"/>
      <c r="X4927" s="22"/>
      <c r="Y4927" s="22"/>
      <c r="Z4927" s="22"/>
      <c r="AA4927" s="22"/>
      <c r="AB4927" s="10"/>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c r="AY4927" s="10"/>
      <c r="AZ4927" s="10"/>
      <c r="BC4927" s="10"/>
      <c r="BD4927" s="10"/>
      <c r="BE4927" s="10"/>
      <c r="BF4927" s="10"/>
      <c r="BG4927" s="10"/>
      <c r="BH4927" s="10"/>
      <c r="BI4927" s="10"/>
      <c r="BL4927" s="10"/>
      <c r="BM4927" s="10"/>
      <c r="BN4927" s="10"/>
      <c r="BO4927" s="10"/>
      <c r="BP4927" s="10"/>
      <c r="BQ4927" s="10"/>
      <c r="BR4927" s="10"/>
      <c r="BU4927" s="66"/>
    </row>
    <row r="4928" spans="22:73" s="6" customFormat="1" x14ac:dyDescent="0.3">
      <c r="V4928" s="21"/>
      <c r="W4928" s="22"/>
      <c r="X4928" s="22"/>
      <c r="Y4928" s="22"/>
      <c r="Z4928" s="22"/>
      <c r="AA4928" s="22"/>
      <c r="AB4928" s="10"/>
      <c r="AC4928" s="10"/>
      <c r="AD4928" s="10"/>
      <c r="AE4928" s="10"/>
      <c r="AF4928" s="10"/>
      <c r="AG4928" s="10"/>
      <c r="AH4928" s="10"/>
      <c r="AI4928" s="10"/>
      <c r="AJ4928" s="10"/>
      <c r="AK4928" s="10"/>
      <c r="AL4928" s="10"/>
      <c r="AM4928" s="10"/>
      <c r="AN4928" s="10"/>
      <c r="AO4928" s="10"/>
      <c r="AP4928" s="10"/>
      <c r="AQ4928" s="10"/>
      <c r="AR4928" s="10"/>
      <c r="AS4928" s="10"/>
      <c r="AT4928" s="10"/>
      <c r="AU4928" s="10"/>
      <c r="AV4928" s="10"/>
      <c r="AW4928" s="10"/>
      <c r="AX4928" s="10"/>
      <c r="AY4928" s="10"/>
      <c r="AZ4928" s="10"/>
      <c r="BC4928" s="10"/>
      <c r="BD4928" s="10"/>
      <c r="BE4928" s="10"/>
      <c r="BF4928" s="10"/>
      <c r="BG4928" s="10"/>
      <c r="BH4928" s="10"/>
      <c r="BI4928" s="10"/>
      <c r="BL4928" s="10"/>
      <c r="BM4928" s="10"/>
      <c r="BN4928" s="10"/>
      <c r="BO4928" s="10"/>
      <c r="BP4928" s="10"/>
      <c r="BQ4928" s="10"/>
      <c r="BR4928" s="10"/>
      <c r="BU4928" s="66"/>
    </row>
    <row r="4929" spans="22:73" s="6" customFormat="1" x14ac:dyDescent="0.3">
      <c r="V4929" s="21"/>
      <c r="W4929" s="22"/>
      <c r="X4929" s="22"/>
      <c r="Y4929" s="22"/>
      <c r="Z4929" s="22"/>
      <c r="AA4929" s="22"/>
      <c r="AB4929" s="10"/>
      <c r="AC4929" s="10"/>
      <c r="AD4929" s="10"/>
      <c r="AE4929" s="10"/>
      <c r="AF4929" s="10"/>
      <c r="AG4929" s="10"/>
      <c r="AH4929" s="10"/>
      <c r="AI4929" s="10"/>
      <c r="AJ4929" s="10"/>
      <c r="AK4929" s="10"/>
      <c r="AL4929" s="10"/>
      <c r="AM4929" s="10"/>
      <c r="AN4929" s="10"/>
      <c r="AO4929" s="10"/>
      <c r="AP4929" s="10"/>
      <c r="AQ4929" s="10"/>
      <c r="AR4929" s="10"/>
      <c r="AS4929" s="10"/>
      <c r="AT4929" s="10"/>
      <c r="AU4929" s="10"/>
      <c r="AV4929" s="10"/>
      <c r="AW4929" s="10"/>
      <c r="AX4929" s="10"/>
      <c r="AY4929" s="10"/>
      <c r="AZ4929" s="10"/>
      <c r="BC4929" s="10"/>
      <c r="BD4929" s="10"/>
      <c r="BE4929" s="10"/>
      <c r="BF4929" s="10"/>
      <c r="BG4929" s="10"/>
      <c r="BH4929" s="10"/>
      <c r="BI4929" s="10"/>
      <c r="BL4929" s="10"/>
      <c r="BM4929" s="10"/>
      <c r="BN4929" s="10"/>
      <c r="BO4929" s="10"/>
      <c r="BP4929" s="10"/>
      <c r="BQ4929" s="10"/>
      <c r="BR4929" s="10"/>
      <c r="BU4929" s="66"/>
    </row>
    <row r="4930" spans="22:73" s="6" customFormat="1" x14ac:dyDescent="0.3">
      <c r="V4930" s="21"/>
      <c r="W4930" s="22"/>
      <c r="X4930" s="22"/>
      <c r="Y4930" s="22"/>
      <c r="Z4930" s="22"/>
      <c r="AA4930" s="22"/>
      <c r="AB4930" s="10"/>
      <c r="AC4930" s="10"/>
      <c r="AD4930" s="10"/>
      <c r="AE4930" s="10"/>
      <c r="AF4930" s="10"/>
      <c r="AG4930" s="10"/>
      <c r="AH4930" s="10"/>
      <c r="AI4930" s="10"/>
      <c r="AJ4930" s="10"/>
      <c r="AK4930" s="10"/>
      <c r="AL4930" s="10"/>
      <c r="AM4930" s="10"/>
      <c r="AN4930" s="10"/>
      <c r="AO4930" s="10"/>
      <c r="AP4930" s="10"/>
      <c r="AQ4930" s="10"/>
      <c r="AR4930" s="10"/>
      <c r="AS4930" s="10"/>
      <c r="AT4930" s="10"/>
      <c r="AU4930" s="10"/>
      <c r="AV4930" s="10"/>
      <c r="AW4930" s="10"/>
      <c r="AX4930" s="10"/>
      <c r="AY4930" s="10"/>
      <c r="AZ4930" s="10"/>
      <c r="BC4930" s="10"/>
      <c r="BD4930" s="10"/>
      <c r="BE4930" s="10"/>
      <c r="BF4930" s="10"/>
      <c r="BG4930" s="10"/>
      <c r="BH4930" s="10"/>
      <c r="BI4930" s="10"/>
      <c r="BL4930" s="10"/>
      <c r="BM4930" s="10"/>
      <c r="BN4930" s="10"/>
      <c r="BO4930" s="10"/>
      <c r="BP4930" s="10"/>
      <c r="BQ4930" s="10"/>
      <c r="BR4930" s="10"/>
      <c r="BU4930" s="66"/>
    </row>
    <row r="4931" spans="22:73" s="6" customFormat="1" x14ac:dyDescent="0.3">
      <c r="V4931" s="21"/>
      <c r="W4931" s="22"/>
      <c r="X4931" s="22"/>
      <c r="Y4931" s="22"/>
      <c r="Z4931" s="22"/>
      <c r="AA4931" s="22"/>
      <c r="AB4931" s="10"/>
      <c r="AC4931" s="10"/>
      <c r="AD4931" s="10"/>
      <c r="AE4931" s="10"/>
      <c r="AF4931" s="10"/>
      <c r="AG4931" s="10"/>
      <c r="AH4931" s="10"/>
      <c r="AI4931" s="10"/>
      <c r="AJ4931" s="10"/>
      <c r="AK4931" s="10"/>
      <c r="AL4931" s="10"/>
      <c r="AM4931" s="10"/>
      <c r="AN4931" s="10"/>
      <c r="AO4931" s="10"/>
      <c r="AP4931" s="10"/>
      <c r="AQ4931" s="10"/>
      <c r="AR4931" s="10"/>
      <c r="AS4931" s="10"/>
      <c r="AT4931" s="10"/>
      <c r="AU4931" s="10"/>
      <c r="AV4931" s="10"/>
      <c r="AW4931" s="10"/>
      <c r="AX4931" s="10"/>
      <c r="AY4931" s="10"/>
      <c r="AZ4931" s="10"/>
      <c r="BC4931" s="10"/>
      <c r="BD4931" s="10"/>
      <c r="BE4931" s="10"/>
      <c r="BF4931" s="10"/>
      <c r="BG4931" s="10"/>
      <c r="BH4931" s="10"/>
      <c r="BI4931" s="10"/>
      <c r="BL4931" s="10"/>
      <c r="BM4931" s="10"/>
      <c r="BN4931" s="10"/>
      <c r="BO4931" s="10"/>
      <c r="BP4931" s="10"/>
      <c r="BQ4931" s="10"/>
      <c r="BR4931" s="10"/>
      <c r="BU4931" s="66"/>
    </row>
    <row r="4932" spans="22:73" s="6" customFormat="1" x14ac:dyDescent="0.3">
      <c r="V4932" s="21"/>
      <c r="W4932" s="22"/>
      <c r="X4932" s="22"/>
      <c r="Y4932" s="22"/>
      <c r="Z4932" s="22"/>
      <c r="AA4932" s="22"/>
      <c r="AB4932" s="10"/>
      <c r="AC4932" s="10"/>
      <c r="AD4932" s="10"/>
      <c r="AE4932" s="10"/>
      <c r="AF4932" s="10"/>
      <c r="AG4932" s="10"/>
      <c r="AH4932" s="10"/>
      <c r="AI4932" s="10"/>
      <c r="AJ4932" s="10"/>
      <c r="AK4932" s="10"/>
      <c r="AL4932" s="10"/>
      <c r="AM4932" s="10"/>
      <c r="AN4932" s="10"/>
      <c r="AO4932" s="10"/>
      <c r="AP4932" s="10"/>
      <c r="AQ4932" s="10"/>
      <c r="AR4932" s="10"/>
      <c r="AS4932" s="10"/>
      <c r="AT4932" s="10"/>
      <c r="AU4932" s="10"/>
      <c r="AV4932" s="10"/>
      <c r="AW4932" s="10"/>
      <c r="AX4932" s="10"/>
      <c r="AY4932" s="10"/>
      <c r="AZ4932" s="10"/>
      <c r="BC4932" s="10"/>
      <c r="BD4932" s="10"/>
      <c r="BE4932" s="10"/>
      <c r="BF4932" s="10"/>
      <c r="BG4932" s="10"/>
      <c r="BH4932" s="10"/>
      <c r="BI4932" s="10"/>
      <c r="BL4932" s="10"/>
      <c r="BM4932" s="10"/>
      <c r="BN4932" s="10"/>
      <c r="BO4932" s="10"/>
      <c r="BP4932" s="10"/>
      <c r="BQ4932" s="10"/>
      <c r="BR4932" s="10"/>
      <c r="BU4932" s="66"/>
    </row>
    <row r="4933" spans="22:73" s="6" customFormat="1" x14ac:dyDescent="0.3">
      <c r="V4933" s="21"/>
      <c r="W4933" s="22"/>
      <c r="X4933" s="22"/>
      <c r="Y4933" s="22"/>
      <c r="Z4933" s="22"/>
      <c r="AA4933" s="22"/>
      <c r="AB4933" s="10"/>
      <c r="AC4933" s="10"/>
      <c r="AD4933" s="10"/>
      <c r="AE4933" s="10"/>
      <c r="AF4933" s="10"/>
      <c r="AG4933" s="10"/>
      <c r="AH4933" s="10"/>
      <c r="AI4933" s="10"/>
      <c r="AJ4933" s="10"/>
      <c r="AK4933" s="10"/>
      <c r="AL4933" s="10"/>
      <c r="AM4933" s="10"/>
      <c r="AN4933" s="10"/>
      <c r="AO4933" s="10"/>
      <c r="AP4933" s="10"/>
      <c r="AQ4933" s="10"/>
      <c r="AR4933" s="10"/>
      <c r="AS4933" s="10"/>
      <c r="AT4933" s="10"/>
      <c r="AU4933" s="10"/>
      <c r="AV4933" s="10"/>
      <c r="AW4933" s="10"/>
      <c r="AX4933" s="10"/>
      <c r="AY4933" s="10"/>
      <c r="AZ4933" s="10"/>
      <c r="BC4933" s="10"/>
      <c r="BD4933" s="10"/>
      <c r="BE4933" s="10"/>
      <c r="BF4933" s="10"/>
      <c r="BG4933" s="10"/>
      <c r="BH4933" s="10"/>
      <c r="BI4933" s="10"/>
      <c r="BL4933" s="10"/>
      <c r="BM4933" s="10"/>
      <c r="BN4933" s="10"/>
      <c r="BO4933" s="10"/>
      <c r="BP4933" s="10"/>
      <c r="BQ4933" s="10"/>
      <c r="BR4933" s="10"/>
      <c r="BU4933" s="66"/>
    </row>
    <row r="4934" spans="22:73" s="6" customFormat="1" x14ac:dyDescent="0.3">
      <c r="V4934" s="21"/>
      <c r="W4934" s="22"/>
      <c r="X4934" s="22"/>
      <c r="Y4934" s="22"/>
      <c r="Z4934" s="22"/>
      <c r="AA4934" s="22"/>
      <c r="AB4934" s="10"/>
      <c r="AC4934" s="10"/>
      <c r="AD4934" s="10"/>
      <c r="AE4934" s="10"/>
      <c r="AF4934" s="10"/>
      <c r="AG4934" s="10"/>
      <c r="AH4934" s="10"/>
      <c r="AI4934" s="10"/>
      <c r="AJ4934" s="10"/>
      <c r="AK4934" s="10"/>
      <c r="AL4934" s="10"/>
      <c r="AM4934" s="10"/>
      <c r="AN4934" s="10"/>
      <c r="AO4934" s="10"/>
      <c r="AP4934" s="10"/>
      <c r="AQ4934" s="10"/>
      <c r="AR4934" s="10"/>
      <c r="AS4934" s="10"/>
      <c r="AT4934" s="10"/>
      <c r="AU4934" s="10"/>
      <c r="AV4934" s="10"/>
      <c r="AW4934" s="10"/>
      <c r="AX4934" s="10"/>
      <c r="AY4934" s="10"/>
      <c r="AZ4934" s="10"/>
      <c r="BC4934" s="10"/>
      <c r="BD4934" s="10"/>
      <c r="BE4934" s="10"/>
      <c r="BF4934" s="10"/>
      <c r="BG4934" s="10"/>
      <c r="BH4934" s="10"/>
      <c r="BI4934" s="10"/>
      <c r="BL4934" s="10"/>
      <c r="BM4934" s="10"/>
      <c r="BN4934" s="10"/>
      <c r="BO4934" s="10"/>
      <c r="BP4934" s="10"/>
      <c r="BQ4934" s="10"/>
      <c r="BR4934" s="10"/>
      <c r="BU4934" s="66"/>
    </row>
    <row r="4935" spans="22:73" s="6" customFormat="1" x14ac:dyDescent="0.3">
      <c r="V4935" s="21"/>
      <c r="W4935" s="22"/>
      <c r="X4935" s="22"/>
      <c r="Y4935" s="22"/>
      <c r="Z4935" s="22"/>
      <c r="AA4935" s="22"/>
      <c r="AB4935" s="10"/>
      <c r="AC4935" s="10"/>
      <c r="AD4935" s="10"/>
      <c r="AE4935" s="10"/>
      <c r="AF4935" s="10"/>
      <c r="AG4935" s="10"/>
      <c r="AH4935" s="10"/>
      <c r="AI4935" s="10"/>
      <c r="AJ4935" s="10"/>
      <c r="AK4935" s="10"/>
      <c r="AL4935" s="10"/>
      <c r="AM4935" s="10"/>
      <c r="AN4935" s="10"/>
      <c r="AO4935" s="10"/>
      <c r="AP4935" s="10"/>
      <c r="AQ4935" s="10"/>
      <c r="AR4935" s="10"/>
      <c r="AS4935" s="10"/>
      <c r="AT4935" s="10"/>
      <c r="AU4935" s="10"/>
      <c r="AV4935" s="10"/>
      <c r="AW4935" s="10"/>
      <c r="AX4935" s="10"/>
      <c r="AY4935" s="10"/>
      <c r="AZ4935" s="10"/>
      <c r="BC4935" s="10"/>
      <c r="BD4935" s="10"/>
      <c r="BE4935" s="10"/>
      <c r="BF4935" s="10"/>
      <c r="BG4935" s="10"/>
      <c r="BH4935" s="10"/>
      <c r="BI4935" s="10"/>
      <c r="BL4935" s="10"/>
      <c r="BM4935" s="10"/>
      <c r="BN4935" s="10"/>
      <c r="BO4935" s="10"/>
      <c r="BP4935" s="10"/>
      <c r="BQ4935" s="10"/>
      <c r="BR4935" s="10"/>
      <c r="BU4935" s="66"/>
    </row>
    <row r="4936" spans="22:73" s="6" customFormat="1" x14ac:dyDescent="0.3">
      <c r="V4936" s="21"/>
      <c r="W4936" s="22"/>
      <c r="X4936" s="22"/>
      <c r="Y4936" s="22"/>
      <c r="Z4936" s="22"/>
      <c r="AA4936" s="22"/>
      <c r="AB4936" s="10"/>
      <c r="AC4936" s="10"/>
      <c r="AD4936" s="10"/>
      <c r="AE4936" s="10"/>
      <c r="AF4936" s="10"/>
      <c r="AG4936" s="10"/>
      <c r="AH4936" s="10"/>
      <c r="AI4936" s="10"/>
      <c r="AJ4936" s="10"/>
      <c r="AK4936" s="10"/>
      <c r="AL4936" s="10"/>
      <c r="AM4936" s="10"/>
      <c r="AN4936" s="10"/>
      <c r="AO4936" s="10"/>
      <c r="AP4936" s="10"/>
      <c r="AQ4936" s="10"/>
      <c r="AR4936" s="10"/>
      <c r="AS4936" s="10"/>
      <c r="AT4936" s="10"/>
      <c r="AU4936" s="10"/>
      <c r="AV4936" s="10"/>
      <c r="AW4936" s="10"/>
      <c r="AX4936" s="10"/>
      <c r="AY4936" s="10"/>
      <c r="AZ4936" s="10"/>
      <c r="BC4936" s="10"/>
      <c r="BD4936" s="10"/>
      <c r="BE4936" s="10"/>
      <c r="BF4936" s="10"/>
      <c r="BG4936" s="10"/>
      <c r="BH4936" s="10"/>
      <c r="BI4936" s="10"/>
      <c r="BL4936" s="10"/>
      <c r="BM4936" s="10"/>
      <c r="BN4936" s="10"/>
      <c r="BO4936" s="10"/>
      <c r="BP4936" s="10"/>
      <c r="BQ4936" s="10"/>
      <c r="BR4936" s="10"/>
      <c r="BU4936" s="66"/>
    </row>
    <row r="4937" spans="22:73" s="6" customFormat="1" x14ac:dyDescent="0.3">
      <c r="V4937" s="21"/>
      <c r="W4937" s="22"/>
      <c r="X4937" s="22"/>
      <c r="Y4937" s="22"/>
      <c r="Z4937" s="22"/>
      <c r="AA4937" s="22"/>
      <c r="AB4937" s="10"/>
      <c r="AC4937" s="10"/>
      <c r="AD4937" s="10"/>
      <c r="AE4937" s="10"/>
      <c r="AF4937" s="10"/>
      <c r="AG4937" s="10"/>
      <c r="AH4937" s="10"/>
      <c r="AI4937" s="10"/>
      <c r="AJ4937" s="10"/>
      <c r="AK4937" s="10"/>
      <c r="AL4937" s="10"/>
      <c r="AM4937" s="10"/>
      <c r="AN4937" s="10"/>
      <c r="AO4937" s="10"/>
      <c r="AP4937" s="10"/>
      <c r="AQ4937" s="10"/>
      <c r="AR4937" s="10"/>
      <c r="AS4937" s="10"/>
      <c r="AT4937" s="10"/>
      <c r="AU4937" s="10"/>
      <c r="AV4937" s="10"/>
      <c r="AW4937" s="10"/>
      <c r="AX4937" s="10"/>
      <c r="AY4937" s="10"/>
      <c r="AZ4937" s="10"/>
      <c r="BC4937" s="10"/>
      <c r="BD4937" s="10"/>
      <c r="BE4937" s="10"/>
      <c r="BF4937" s="10"/>
      <c r="BG4937" s="10"/>
      <c r="BH4937" s="10"/>
      <c r="BI4937" s="10"/>
      <c r="BL4937" s="10"/>
      <c r="BM4937" s="10"/>
      <c r="BN4937" s="10"/>
      <c r="BO4937" s="10"/>
      <c r="BP4937" s="10"/>
      <c r="BQ4937" s="10"/>
      <c r="BR4937" s="10"/>
      <c r="BU4937" s="66"/>
    </row>
    <row r="4938" spans="22:73" s="6" customFormat="1" x14ac:dyDescent="0.3">
      <c r="V4938" s="21"/>
      <c r="W4938" s="22"/>
      <c r="X4938" s="22"/>
      <c r="Y4938" s="22"/>
      <c r="Z4938" s="22"/>
      <c r="AA4938" s="22"/>
      <c r="AB4938" s="10"/>
      <c r="AC4938" s="10"/>
      <c r="AD4938" s="10"/>
      <c r="AE4938" s="10"/>
      <c r="AF4938" s="10"/>
      <c r="AG4938" s="10"/>
      <c r="AH4938" s="10"/>
      <c r="AI4938" s="10"/>
      <c r="AJ4938" s="10"/>
      <c r="AK4938" s="10"/>
      <c r="AL4938" s="10"/>
      <c r="AM4938" s="10"/>
      <c r="AN4938" s="10"/>
      <c r="AO4938" s="10"/>
      <c r="AP4938" s="10"/>
      <c r="AQ4938" s="10"/>
      <c r="AR4938" s="10"/>
      <c r="AS4938" s="10"/>
      <c r="AT4938" s="10"/>
      <c r="AU4938" s="10"/>
      <c r="AV4938" s="10"/>
      <c r="AW4938" s="10"/>
      <c r="AX4938" s="10"/>
      <c r="AY4938" s="10"/>
      <c r="AZ4938" s="10"/>
      <c r="BC4938" s="10"/>
      <c r="BD4938" s="10"/>
      <c r="BE4938" s="10"/>
      <c r="BF4938" s="10"/>
      <c r="BG4938" s="10"/>
      <c r="BH4938" s="10"/>
      <c r="BI4938" s="10"/>
      <c r="BL4938" s="10"/>
      <c r="BM4938" s="10"/>
      <c r="BN4938" s="10"/>
      <c r="BO4938" s="10"/>
      <c r="BP4938" s="10"/>
      <c r="BQ4938" s="10"/>
      <c r="BR4938" s="10"/>
      <c r="BU4938" s="66"/>
    </row>
    <row r="4939" spans="22:73" s="6" customFormat="1" x14ac:dyDescent="0.3">
      <c r="V4939" s="21"/>
      <c r="W4939" s="22"/>
      <c r="X4939" s="22"/>
      <c r="Y4939" s="22"/>
      <c r="Z4939" s="22"/>
      <c r="AA4939" s="22"/>
      <c r="AB4939" s="10"/>
      <c r="AC4939" s="10"/>
      <c r="AD4939" s="10"/>
      <c r="AE4939" s="10"/>
      <c r="AF4939" s="10"/>
      <c r="AG4939" s="10"/>
      <c r="AH4939" s="10"/>
      <c r="AI4939" s="10"/>
      <c r="AJ4939" s="10"/>
      <c r="AK4939" s="10"/>
      <c r="AL4939" s="10"/>
      <c r="AM4939" s="10"/>
      <c r="AN4939" s="10"/>
      <c r="AO4939" s="10"/>
      <c r="AP4939" s="10"/>
      <c r="AQ4939" s="10"/>
      <c r="AR4939" s="10"/>
      <c r="AS4939" s="10"/>
      <c r="AT4939" s="10"/>
      <c r="AU4939" s="10"/>
      <c r="AV4939" s="10"/>
      <c r="AW4939" s="10"/>
      <c r="AX4939" s="10"/>
      <c r="AY4939" s="10"/>
      <c r="AZ4939" s="10"/>
      <c r="BC4939" s="10"/>
      <c r="BD4939" s="10"/>
      <c r="BE4939" s="10"/>
      <c r="BF4939" s="10"/>
      <c r="BG4939" s="10"/>
      <c r="BH4939" s="10"/>
      <c r="BI4939" s="10"/>
      <c r="BL4939" s="10"/>
      <c r="BM4939" s="10"/>
      <c r="BN4939" s="10"/>
      <c r="BO4939" s="10"/>
      <c r="BP4939" s="10"/>
      <c r="BQ4939" s="10"/>
      <c r="BR4939" s="10"/>
      <c r="BU4939" s="66"/>
    </row>
    <row r="4940" spans="22:73" s="6" customFormat="1" x14ac:dyDescent="0.3">
      <c r="V4940" s="21"/>
      <c r="W4940" s="22"/>
      <c r="X4940" s="22"/>
      <c r="Y4940" s="22"/>
      <c r="Z4940" s="22"/>
      <c r="AA4940" s="22"/>
      <c r="AB4940" s="10"/>
      <c r="AC4940" s="10"/>
      <c r="AD4940" s="10"/>
      <c r="AE4940" s="10"/>
      <c r="AF4940" s="10"/>
      <c r="AG4940" s="10"/>
      <c r="AH4940" s="10"/>
      <c r="AI4940" s="10"/>
      <c r="AJ4940" s="10"/>
      <c r="AK4940" s="10"/>
      <c r="AL4940" s="10"/>
      <c r="AM4940" s="10"/>
      <c r="AN4940" s="10"/>
      <c r="AO4940" s="10"/>
      <c r="AP4940" s="10"/>
      <c r="AQ4940" s="10"/>
      <c r="AR4940" s="10"/>
      <c r="AS4940" s="10"/>
      <c r="AT4940" s="10"/>
      <c r="AU4940" s="10"/>
      <c r="AV4940" s="10"/>
      <c r="AW4940" s="10"/>
      <c r="AX4940" s="10"/>
      <c r="AY4940" s="10"/>
      <c r="AZ4940" s="10"/>
      <c r="BC4940" s="10"/>
      <c r="BD4940" s="10"/>
      <c r="BE4940" s="10"/>
      <c r="BF4940" s="10"/>
      <c r="BG4940" s="10"/>
      <c r="BH4940" s="10"/>
      <c r="BI4940" s="10"/>
      <c r="BL4940" s="10"/>
      <c r="BM4940" s="10"/>
      <c r="BN4940" s="10"/>
      <c r="BO4940" s="10"/>
      <c r="BP4940" s="10"/>
      <c r="BQ4940" s="10"/>
      <c r="BR4940" s="10"/>
      <c r="BU4940" s="66"/>
    </row>
    <row r="4941" spans="22:73" s="6" customFormat="1" x14ac:dyDescent="0.3">
      <c r="V4941" s="21"/>
      <c r="W4941" s="22"/>
      <c r="X4941" s="22"/>
      <c r="Y4941" s="22"/>
      <c r="Z4941" s="22"/>
      <c r="AA4941" s="22"/>
      <c r="AB4941" s="10"/>
      <c r="AC4941" s="10"/>
      <c r="AD4941" s="10"/>
      <c r="AE4941" s="10"/>
      <c r="AF4941" s="10"/>
      <c r="AG4941" s="10"/>
      <c r="AH4941" s="10"/>
      <c r="AI4941" s="10"/>
      <c r="AJ4941" s="10"/>
      <c r="AK4941" s="10"/>
      <c r="AL4941" s="10"/>
      <c r="AM4941" s="10"/>
      <c r="AN4941" s="10"/>
      <c r="AO4941" s="10"/>
      <c r="AP4941" s="10"/>
      <c r="AQ4941" s="10"/>
      <c r="AR4941" s="10"/>
      <c r="AS4941" s="10"/>
      <c r="AT4941" s="10"/>
      <c r="AU4941" s="10"/>
      <c r="AV4941" s="10"/>
      <c r="AW4941" s="10"/>
      <c r="AX4941" s="10"/>
      <c r="AY4941" s="10"/>
      <c r="AZ4941" s="10"/>
      <c r="BC4941" s="10"/>
      <c r="BD4941" s="10"/>
      <c r="BE4941" s="10"/>
      <c r="BF4941" s="10"/>
      <c r="BG4941" s="10"/>
      <c r="BH4941" s="10"/>
      <c r="BI4941" s="10"/>
      <c r="BL4941" s="10"/>
      <c r="BM4941" s="10"/>
      <c r="BN4941" s="10"/>
      <c r="BO4941" s="10"/>
      <c r="BP4941" s="10"/>
      <c r="BQ4941" s="10"/>
      <c r="BR4941" s="10"/>
      <c r="BU4941" s="66"/>
    </row>
    <row r="4942" spans="22:73" s="6" customFormat="1" x14ac:dyDescent="0.3">
      <c r="V4942" s="21"/>
      <c r="W4942" s="22"/>
      <c r="X4942" s="22"/>
      <c r="Y4942" s="22"/>
      <c r="Z4942" s="22"/>
      <c r="AA4942" s="22"/>
      <c r="AB4942" s="10"/>
      <c r="AC4942" s="10"/>
      <c r="AD4942" s="10"/>
      <c r="AE4942" s="10"/>
      <c r="AF4942" s="10"/>
      <c r="AG4942" s="10"/>
      <c r="AH4942" s="10"/>
      <c r="AI4942" s="10"/>
      <c r="AJ4942" s="10"/>
      <c r="AK4942" s="10"/>
      <c r="AL4942" s="10"/>
      <c r="AM4942" s="10"/>
      <c r="AN4942" s="10"/>
      <c r="AO4942" s="10"/>
      <c r="AP4942" s="10"/>
      <c r="AQ4942" s="10"/>
      <c r="AR4942" s="10"/>
      <c r="AS4942" s="10"/>
      <c r="AT4942" s="10"/>
      <c r="AU4942" s="10"/>
      <c r="AV4942" s="10"/>
      <c r="AW4942" s="10"/>
      <c r="AX4942" s="10"/>
      <c r="AY4942" s="10"/>
      <c r="AZ4942" s="10"/>
      <c r="BC4942" s="10"/>
      <c r="BD4942" s="10"/>
      <c r="BE4942" s="10"/>
      <c r="BF4942" s="10"/>
      <c r="BG4942" s="10"/>
      <c r="BH4942" s="10"/>
      <c r="BI4942" s="10"/>
      <c r="BL4942" s="10"/>
      <c r="BM4942" s="10"/>
      <c r="BN4942" s="10"/>
      <c r="BO4942" s="10"/>
      <c r="BP4942" s="10"/>
      <c r="BQ4942" s="10"/>
      <c r="BR4942" s="10"/>
      <c r="BU4942" s="66"/>
    </row>
    <row r="4943" spans="22:73" s="6" customFormat="1" x14ac:dyDescent="0.3">
      <c r="V4943" s="21"/>
      <c r="W4943" s="22"/>
      <c r="X4943" s="22"/>
      <c r="Y4943" s="22"/>
      <c r="Z4943" s="22"/>
      <c r="AA4943" s="22"/>
      <c r="AB4943" s="10"/>
      <c r="AC4943" s="10"/>
      <c r="AD4943" s="10"/>
      <c r="AE4943" s="10"/>
      <c r="AF4943" s="10"/>
      <c r="AG4943" s="10"/>
      <c r="AH4943" s="10"/>
      <c r="AI4943" s="10"/>
      <c r="AJ4943" s="10"/>
      <c r="AK4943" s="10"/>
      <c r="AL4943" s="10"/>
      <c r="AM4943" s="10"/>
      <c r="AN4943" s="10"/>
      <c r="AO4943" s="10"/>
      <c r="AP4943" s="10"/>
      <c r="AQ4943" s="10"/>
      <c r="AR4943" s="10"/>
      <c r="AS4943" s="10"/>
      <c r="AT4943" s="10"/>
      <c r="AU4943" s="10"/>
      <c r="AV4943" s="10"/>
      <c r="AW4943" s="10"/>
      <c r="AX4943" s="10"/>
      <c r="AY4943" s="10"/>
      <c r="AZ4943" s="10"/>
      <c r="BC4943" s="10"/>
      <c r="BD4943" s="10"/>
      <c r="BE4943" s="10"/>
      <c r="BF4943" s="10"/>
      <c r="BG4943" s="10"/>
      <c r="BH4943" s="10"/>
      <c r="BI4943" s="10"/>
      <c r="BL4943" s="10"/>
      <c r="BM4943" s="10"/>
      <c r="BN4943" s="10"/>
      <c r="BO4943" s="10"/>
      <c r="BP4943" s="10"/>
      <c r="BQ4943" s="10"/>
      <c r="BR4943" s="10"/>
      <c r="BU4943" s="66"/>
    </row>
    <row r="4944" spans="22:73" s="6" customFormat="1" x14ac:dyDescent="0.3">
      <c r="V4944" s="21"/>
      <c r="W4944" s="22"/>
      <c r="X4944" s="22"/>
      <c r="Y4944" s="22"/>
      <c r="Z4944" s="22"/>
      <c r="AA4944" s="22"/>
      <c r="AB4944" s="10"/>
      <c r="AC4944" s="10"/>
      <c r="AD4944" s="10"/>
      <c r="AE4944" s="10"/>
      <c r="AF4944" s="10"/>
      <c r="AG4944" s="10"/>
      <c r="AH4944" s="10"/>
      <c r="AI4944" s="10"/>
      <c r="AJ4944" s="10"/>
      <c r="AK4944" s="10"/>
      <c r="AL4944" s="10"/>
      <c r="AM4944" s="10"/>
      <c r="AN4944" s="10"/>
      <c r="AO4944" s="10"/>
      <c r="AP4944" s="10"/>
      <c r="AQ4944" s="10"/>
      <c r="AR4944" s="10"/>
      <c r="AS4944" s="10"/>
      <c r="AT4944" s="10"/>
      <c r="AU4944" s="10"/>
      <c r="AV4944" s="10"/>
      <c r="AW4944" s="10"/>
      <c r="AX4944" s="10"/>
      <c r="AY4944" s="10"/>
      <c r="AZ4944" s="10"/>
      <c r="BC4944" s="10"/>
      <c r="BD4944" s="10"/>
      <c r="BE4944" s="10"/>
      <c r="BF4944" s="10"/>
      <c r="BG4944" s="10"/>
      <c r="BH4944" s="10"/>
      <c r="BI4944" s="10"/>
      <c r="BL4944" s="10"/>
      <c r="BM4944" s="10"/>
      <c r="BN4944" s="10"/>
      <c r="BO4944" s="10"/>
      <c r="BP4944" s="10"/>
      <c r="BQ4944" s="10"/>
      <c r="BR4944" s="10"/>
      <c r="BU4944" s="66"/>
    </row>
    <row r="4945" spans="22:73" s="6" customFormat="1" x14ac:dyDescent="0.3">
      <c r="V4945" s="21"/>
      <c r="W4945" s="22"/>
      <c r="X4945" s="22"/>
      <c r="Y4945" s="22"/>
      <c r="Z4945" s="22"/>
      <c r="AA4945" s="22"/>
      <c r="AB4945" s="10"/>
      <c r="AC4945" s="10"/>
      <c r="AD4945" s="10"/>
      <c r="AE4945" s="10"/>
      <c r="AF4945" s="10"/>
      <c r="AG4945" s="10"/>
      <c r="AH4945" s="10"/>
      <c r="AI4945" s="10"/>
      <c r="AJ4945" s="10"/>
      <c r="AK4945" s="10"/>
      <c r="AL4945" s="10"/>
      <c r="AM4945" s="10"/>
      <c r="AN4945" s="10"/>
      <c r="AO4945" s="10"/>
      <c r="AP4945" s="10"/>
      <c r="AQ4945" s="10"/>
      <c r="AR4945" s="10"/>
      <c r="AS4945" s="10"/>
      <c r="AT4945" s="10"/>
      <c r="AU4945" s="10"/>
      <c r="AV4945" s="10"/>
      <c r="AW4945" s="10"/>
      <c r="AX4945" s="10"/>
      <c r="AY4945" s="10"/>
      <c r="AZ4945" s="10"/>
      <c r="BC4945" s="10"/>
      <c r="BD4945" s="10"/>
      <c r="BE4945" s="10"/>
      <c r="BF4945" s="10"/>
      <c r="BG4945" s="10"/>
      <c r="BH4945" s="10"/>
      <c r="BI4945" s="10"/>
      <c r="BL4945" s="10"/>
      <c r="BM4945" s="10"/>
      <c r="BN4945" s="10"/>
      <c r="BO4945" s="10"/>
      <c r="BP4945" s="10"/>
      <c r="BQ4945" s="10"/>
      <c r="BR4945" s="10"/>
      <c r="BU4945" s="66"/>
    </row>
    <row r="4946" spans="22:73" s="6" customFormat="1" x14ac:dyDescent="0.3">
      <c r="V4946" s="21"/>
      <c r="W4946" s="22"/>
      <c r="X4946" s="22"/>
      <c r="Y4946" s="22"/>
      <c r="Z4946" s="22"/>
      <c r="AA4946" s="22"/>
      <c r="AB4946" s="10"/>
      <c r="AC4946" s="10"/>
      <c r="AD4946" s="10"/>
      <c r="AE4946" s="10"/>
      <c r="AF4946" s="10"/>
      <c r="AG4946" s="10"/>
      <c r="AH4946" s="10"/>
      <c r="AI4946" s="10"/>
      <c r="AJ4946" s="10"/>
      <c r="AK4946" s="10"/>
      <c r="AL4946" s="10"/>
      <c r="AM4946" s="10"/>
      <c r="AN4946" s="10"/>
      <c r="AO4946" s="10"/>
      <c r="AP4946" s="10"/>
      <c r="AQ4946" s="10"/>
      <c r="AR4946" s="10"/>
      <c r="AS4946" s="10"/>
      <c r="AT4946" s="10"/>
      <c r="AU4946" s="10"/>
      <c r="AV4946" s="10"/>
      <c r="AW4946" s="10"/>
      <c r="AX4946" s="10"/>
      <c r="AY4946" s="10"/>
      <c r="AZ4946" s="10"/>
      <c r="BC4946" s="10"/>
      <c r="BD4946" s="10"/>
      <c r="BE4946" s="10"/>
      <c r="BF4946" s="10"/>
      <c r="BG4946" s="10"/>
      <c r="BH4946" s="10"/>
      <c r="BI4946" s="10"/>
      <c r="BL4946" s="10"/>
      <c r="BM4946" s="10"/>
      <c r="BN4946" s="10"/>
      <c r="BO4946" s="10"/>
      <c r="BP4946" s="10"/>
      <c r="BQ4946" s="10"/>
      <c r="BR4946" s="10"/>
      <c r="BU4946" s="66"/>
    </row>
    <row r="4947" spans="22:73" s="6" customFormat="1" x14ac:dyDescent="0.3">
      <c r="V4947" s="21"/>
      <c r="W4947" s="22"/>
      <c r="X4947" s="22"/>
      <c r="Y4947" s="22"/>
      <c r="Z4947" s="22"/>
      <c r="AA4947" s="22"/>
      <c r="AB4947" s="10"/>
      <c r="AC4947" s="10"/>
      <c r="AD4947" s="10"/>
      <c r="AE4947" s="10"/>
      <c r="AF4947" s="10"/>
      <c r="AG4947" s="10"/>
      <c r="AH4947" s="10"/>
      <c r="AI4947" s="10"/>
      <c r="AJ4947" s="10"/>
      <c r="AK4947" s="10"/>
      <c r="AL4947" s="10"/>
      <c r="AM4947" s="10"/>
      <c r="AN4947" s="10"/>
      <c r="AO4947" s="10"/>
      <c r="AP4947" s="10"/>
      <c r="AQ4947" s="10"/>
      <c r="AR4947" s="10"/>
      <c r="AS4947" s="10"/>
      <c r="AT4947" s="10"/>
      <c r="AU4947" s="10"/>
      <c r="AV4947" s="10"/>
      <c r="AW4947" s="10"/>
      <c r="AX4947" s="10"/>
      <c r="AY4947" s="10"/>
      <c r="AZ4947" s="10"/>
      <c r="BC4947" s="10"/>
      <c r="BD4947" s="10"/>
      <c r="BE4947" s="10"/>
      <c r="BF4947" s="10"/>
      <c r="BG4947" s="10"/>
      <c r="BH4947" s="10"/>
      <c r="BI4947" s="10"/>
      <c r="BL4947" s="10"/>
      <c r="BM4947" s="10"/>
      <c r="BN4947" s="10"/>
      <c r="BO4947" s="10"/>
      <c r="BP4947" s="10"/>
      <c r="BQ4947" s="10"/>
      <c r="BR4947" s="10"/>
      <c r="BU4947" s="66"/>
    </row>
    <row r="4948" spans="22:73" s="6" customFormat="1" x14ac:dyDescent="0.3">
      <c r="V4948" s="21"/>
      <c r="W4948" s="22"/>
      <c r="X4948" s="22"/>
      <c r="Y4948" s="22"/>
      <c r="Z4948" s="22"/>
      <c r="AA4948" s="22"/>
      <c r="AB4948" s="10"/>
      <c r="AC4948" s="10"/>
      <c r="AD4948" s="10"/>
      <c r="AE4948" s="10"/>
      <c r="AF4948" s="10"/>
      <c r="AG4948" s="10"/>
      <c r="AH4948" s="10"/>
      <c r="AI4948" s="10"/>
      <c r="AJ4948" s="10"/>
      <c r="AK4948" s="10"/>
      <c r="AL4948" s="10"/>
      <c r="AM4948" s="10"/>
      <c r="AN4948" s="10"/>
      <c r="AO4948" s="10"/>
      <c r="AP4948" s="10"/>
      <c r="AQ4948" s="10"/>
      <c r="AR4948" s="10"/>
      <c r="AS4948" s="10"/>
      <c r="AT4948" s="10"/>
      <c r="AU4948" s="10"/>
      <c r="AV4948" s="10"/>
      <c r="AW4948" s="10"/>
      <c r="AX4948" s="10"/>
      <c r="AY4948" s="10"/>
      <c r="AZ4948" s="10"/>
      <c r="BC4948" s="10"/>
      <c r="BD4948" s="10"/>
      <c r="BE4948" s="10"/>
      <c r="BF4948" s="10"/>
      <c r="BG4948" s="10"/>
      <c r="BH4948" s="10"/>
      <c r="BI4948" s="10"/>
      <c r="BL4948" s="10"/>
      <c r="BM4948" s="10"/>
      <c r="BN4948" s="10"/>
      <c r="BO4948" s="10"/>
      <c r="BP4948" s="10"/>
      <c r="BQ4948" s="10"/>
      <c r="BR4948" s="10"/>
      <c r="BU4948" s="66"/>
    </row>
    <row r="4949" spans="22:73" s="6" customFormat="1" x14ac:dyDescent="0.3">
      <c r="V4949" s="21"/>
      <c r="W4949" s="22"/>
      <c r="X4949" s="22"/>
      <c r="Y4949" s="22"/>
      <c r="Z4949" s="22"/>
      <c r="AA4949" s="22"/>
      <c r="AB4949" s="10"/>
      <c r="AC4949" s="10"/>
      <c r="AD4949" s="10"/>
      <c r="AE4949" s="10"/>
      <c r="AF4949" s="10"/>
      <c r="AG4949" s="10"/>
      <c r="AH4949" s="10"/>
      <c r="AI4949" s="10"/>
      <c r="AJ4949" s="10"/>
      <c r="AK4949" s="10"/>
      <c r="AL4949" s="10"/>
      <c r="AM4949" s="10"/>
      <c r="AN4949" s="10"/>
      <c r="AO4949" s="10"/>
      <c r="AP4949" s="10"/>
      <c r="AQ4949" s="10"/>
      <c r="AR4949" s="10"/>
      <c r="AS4949" s="10"/>
      <c r="AT4949" s="10"/>
      <c r="AU4949" s="10"/>
      <c r="AV4949" s="10"/>
      <c r="AW4949" s="10"/>
      <c r="AX4949" s="10"/>
      <c r="AY4949" s="10"/>
      <c r="AZ4949" s="10"/>
      <c r="BC4949" s="10"/>
      <c r="BD4949" s="10"/>
      <c r="BE4949" s="10"/>
      <c r="BF4949" s="10"/>
      <c r="BG4949" s="10"/>
      <c r="BH4949" s="10"/>
      <c r="BI4949" s="10"/>
      <c r="BL4949" s="10"/>
      <c r="BM4949" s="10"/>
      <c r="BN4949" s="10"/>
      <c r="BO4949" s="10"/>
      <c r="BP4949" s="10"/>
      <c r="BQ4949" s="10"/>
      <c r="BR4949" s="10"/>
      <c r="BU4949" s="66"/>
    </row>
    <row r="4950" spans="22:73" s="6" customFormat="1" x14ac:dyDescent="0.3">
      <c r="V4950" s="21"/>
      <c r="W4950" s="22"/>
      <c r="X4950" s="22"/>
      <c r="Y4950" s="22"/>
      <c r="Z4950" s="22"/>
      <c r="AA4950" s="22"/>
      <c r="AB4950" s="10"/>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10"/>
      <c r="AY4950" s="10"/>
      <c r="AZ4950" s="10"/>
      <c r="BC4950" s="10"/>
      <c r="BD4950" s="10"/>
      <c r="BE4950" s="10"/>
      <c r="BF4950" s="10"/>
      <c r="BG4950" s="10"/>
      <c r="BH4950" s="10"/>
      <c r="BI4950" s="10"/>
      <c r="BL4950" s="10"/>
      <c r="BM4950" s="10"/>
      <c r="BN4950" s="10"/>
      <c r="BO4950" s="10"/>
      <c r="BP4950" s="10"/>
      <c r="BQ4950" s="10"/>
      <c r="BR4950" s="10"/>
      <c r="BU4950" s="66"/>
    </row>
    <row r="4951" spans="22:73" s="6" customFormat="1" x14ac:dyDescent="0.3">
      <c r="V4951" s="21"/>
      <c r="W4951" s="22"/>
      <c r="X4951" s="22"/>
      <c r="Y4951" s="22"/>
      <c r="Z4951" s="22"/>
      <c r="AA4951" s="22"/>
      <c r="AB4951" s="10"/>
      <c r="AC4951" s="10"/>
      <c r="AD4951" s="10"/>
      <c r="AE4951" s="10"/>
      <c r="AF4951" s="10"/>
      <c r="AG4951" s="10"/>
      <c r="AH4951" s="10"/>
      <c r="AI4951" s="10"/>
      <c r="AJ4951" s="10"/>
      <c r="AK4951" s="10"/>
      <c r="AL4951" s="10"/>
      <c r="AM4951" s="10"/>
      <c r="AN4951" s="10"/>
      <c r="AO4951" s="10"/>
      <c r="AP4951" s="10"/>
      <c r="AQ4951" s="10"/>
      <c r="AR4951" s="10"/>
      <c r="AS4951" s="10"/>
      <c r="AT4951" s="10"/>
      <c r="AU4951" s="10"/>
      <c r="AV4951" s="10"/>
      <c r="AW4951" s="10"/>
      <c r="AX4951" s="10"/>
      <c r="AY4951" s="10"/>
      <c r="AZ4951" s="10"/>
      <c r="BC4951" s="10"/>
      <c r="BD4951" s="10"/>
      <c r="BE4951" s="10"/>
      <c r="BF4951" s="10"/>
      <c r="BG4951" s="10"/>
      <c r="BH4951" s="10"/>
      <c r="BI4951" s="10"/>
      <c r="BL4951" s="10"/>
      <c r="BM4951" s="10"/>
      <c r="BN4951" s="10"/>
      <c r="BO4951" s="10"/>
      <c r="BP4951" s="10"/>
      <c r="BQ4951" s="10"/>
      <c r="BR4951" s="10"/>
      <c r="BU4951" s="66"/>
    </row>
    <row r="4952" spans="22:73" s="6" customFormat="1" x14ac:dyDescent="0.3">
      <c r="V4952" s="21"/>
      <c r="W4952" s="22"/>
      <c r="X4952" s="22"/>
      <c r="Y4952" s="22"/>
      <c r="Z4952" s="22"/>
      <c r="AA4952" s="22"/>
      <c r="AB4952" s="10"/>
      <c r="AC4952" s="10"/>
      <c r="AD4952" s="10"/>
      <c r="AE4952" s="10"/>
      <c r="AF4952" s="10"/>
      <c r="AG4952" s="10"/>
      <c r="AH4952" s="10"/>
      <c r="AI4952" s="10"/>
      <c r="AJ4952" s="10"/>
      <c r="AK4952" s="10"/>
      <c r="AL4952" s="10"/>
      <c r="AM4952" s="10"/>
      <c r="AN4952" s="10"/>
      <c r="AO4952" s="10"/>
      <c r="AP4952" s="10"/>
      <c r="AQ4952" s="10"/>
      <c r="AR4952" s="10"/>
      <c r="AS4952" s="10"/>
      <c r="AT4952" s="10"/>
      <c r="AU4952" s="10"/>
      <c r="AV4952" s="10"/>
      <c r="AW4952" s="10"/>
      <c r="AX4952" s="10"/>
      <c r="AY4952" s="10"/>
      <c r="AZ4952" s="10"/>
      <c r="BC4952" s="10"/>
      <c r="BD4952" s="10"/>
      <c r="BE4952" s="10"/>
      <c r="BF4952" s="10"/>
      <c r="BG4952" s="10"/>
      <c r="BH4952" s="10"/>
      <c r="BI4952" s="10"/>
      <c r="BL4952" s="10"/>
      <c r="BM4952" s="10"/>
      <c r="BN4952" s="10"/>
      <c r="BO4952" s="10"/>
      <c r="BP4952" s="10"/>
      <c r="BQ4952" s="10"/>
      <c r="BR4952" s="10"/>
      <c r="BU4952" s="66"/>
    </row>
    <row r="4953" spans="22:73" s="6" customFormat="1" x14ac:dyDescent="0.3">
      <c r="V4953" s="21"/>
      <c r="W4953" s="22"/>
      <c r="X4953" s="22"/>
      <c r="Y4953" s="22"/>
      <c r="Z4953" s="22"/>
      <c r="AA4953" s="22"/>
      <c r="AB4953" s="10"/>
      <c r="AC4953" s="10"/>
      <c r="AD4953" s="10"/>
      <c r="AE4953" s="10"/>
      <c r="AF4953" s="10"/>
      <c r="AG4953" s="10"/>
      <c r="AH4953" s="10"/>
      <c r="AI4953" s="10"/>
      <c r="AJ4953" s="10"/>
      <c r="AK4953" s="10"/>
      <c r="AL4953" s="10"/>
      <c r="AM4953" s="10"/>
      <c r="AN4953" s="10"/>
      <c r="AO4953" s="10"/>
      <c r="AP4953" s="10"/>
      <c r="AQ4953" s="10"/>
      <c r="AR4953" s="10"/>
      <c r="AS4953" s="10"/>
      <c r="AT4953" s="10"/>
      <c r="AU4953" s="10"/>
      <c r="AV4953" s="10"/>
      <c r="AW4953" s="10"/>
      <c r="AX4953" s="10"/>
      <c r="AY4953" s="10"/>
      <c r="AZ4953" s="10"/>
      <c r="BC4953" s="10"/>
      <c r="BD4953" s="10"/>
      <c r="BE4953" s="10"/>
      <c r="BF4953" s="10"/>
      <c r="BG4953" s="10"/>
      <c r="BH4953" s="10"/>
      <c r="BI4953" s="10"/>
      <c r="BL4953" s="10"/>
      <c r="BM4953" s="10"/>
      <c r="BN4953" s="10"/>
      <c r="BO4953" s="10"/>
      <c r="BP4953" s="10"/>
      <c r="BQ4953" s="10"/>
      <c r="BR4953" s="10"/>
      <c r="BU4953" s="66"/>
    </row>
    <row r="4954" spans="22:73" s="6" customFormat="1" x14ac:dyDescent="0.3">
      <c r="V4954" s="21"/>
      <c r="W4954" s="22"/>
      <c r="X4954" s="22"/>
      <c r="Y4954" s="22"/>
      <c r="Z4954" s="22"/>
      <c r="AA4954" s="22"/>
      <c r="AB4954" s="10"/>
      <c r="AC4954" s="10"/>
      <c r="AD4954" s="10"/>
      <c r="AE4954" s="10"/>
      <c r="AF4954" s="10"/>
      <c r="AG4954" s="10"/>
      <c r="AH4954" s="10"/>
      <c r="AI4954" s="10"/>
      <c r="AJ4954" s="10"/>
      <c r="AK4954" s="10"/>
      <c r="AL4954" s="10"/>
      <c r="AM4954" s="10"/>
      <c r="AN4954" s="10"/>
      <c r="AO4954" s="10"/>
      <c r="AP4954" s="10"/>
      <c r="AQ4954" s="10"/>
      <c r="AR4954" s="10"/>
      <c r="AS4954" s="10"/>
      <c r="AT4954" s="10"/>
      <c r="AU4954" s="10"/>
      <c r="AV4954" s="10"/>
      <c r="AW4954" s="10"/>
      <c r="AX4954" s="10"/>
      <c r="AY4954" s="10"/>
      <c r="AZ4954" s="10"/>
      <c r="BC4954" s="10"/>
      <c r="BD4954" s="10"/>
      <c r="BE4954" s="10"/>
      <c r="BF4954" s="10"/>
      <c r="BG4954" s="10"/>
      <c r="BH4954" s="10"/>
      <c r="BI4954" s="10"/>
      <c r="BL4954" s="10"/>
      <c r="BM4954" s="10"/>
      <c r="BN4954" s="10"/>
      <c r="BO4954" s="10"/>
      <c r="BP4954" s="10"/>
      <c r="BQ4954" s="10"/>
      <c r="BR4954" s="10"/>
      <c r="BU4954" s="66"/>
    </row>
    <row r="4955" spans="22:73" s="6" customFormat="1" x14ac:dyDescent="0.3">
      <c r="V4955" s="21"/>
      <c r="W4955" s="22"/>
      <c r="X4955" s="22"/>
      <c r="Y4955" s="22"/>
      <c r="Z4955" s="22"/>
      <c r="AA4955" s="22"/>
      <c r="AB4955" s="10"/>
      <c r="AC4955" s="10"/>
      <c r="AD4955" s="10"/>
      <c r="AE4955" s="10"/>
      <c r="AF4955" s="10"/>
      <c r="AG4955" s="10"/>
      <c r="AH4955" s="10"/>
      <c r="AI4955" s="10"/>
      <c r="AJ4955" s="10"/>
      <c r="AK4955" s="10"/>
      <c r="AL4955" s="10"/>
      <c r="AM4955" s="10"/>
      <c r="AN4955" s="10"/>
      <c r="AO4955" s="10"/>
      <c r="AP4955" s="10"/>
      <c r="AQ4955" s="10"/>
      <c r="AR4955" s="10"/>
      <c r="AS4955" s="10"/>
      <c r="AT4955" s="10"/>
      <c r="AU4955" s="10"/>
      <c r="AV4955" s="10"/>
      <c r="AW4955" s="10"/>
      <c r="AX4955" s="10"/>
      <c r="AY4955" s="10"/>
      <c r="AZ4955" s="10"/>
      <c r="BC4955" s="10"/>
      <c r="BD4955" s="10"/>
      <c r="BE4955" s="10"/>
      <c r="BF4955" s="10"/>
      <c r="BG4955" s="10"/>
      <c r="BH4955" s="10"/>
      <c r="BI4955" s="10"/>
      <c r="BL4955" s="10"/>
      <c r="BM4955" s="10"/>
      <c r="BN4955" s="10"/>
      <c r="BO4955" s="10"/>
      <c r="BP4955" s="10"/>
      <c r="BQ4955" s="10"/>
      <c r="BR4955" s="10"/>
      <c r="BU4955" s="66"/>
    </row>
    <row r="4956" spans="22:73" s="6" customFormat="1" x14ac:dyDescent="0.3">
      <c r="V4956" s="21"/>
      <c r="W4956" s="22"/>
      <c r="X4956" s="22"/>
      <c r="Y4956" s="22"/>
      <c r="Z4956" s="22"/>
      <c r="AA4956" s="22"/>
      <c r="AB4956" s="10"/>
      <c r="AC4956" s="10"/>
      <c r="AD4956" s="10"/>
      <c r="AE4956" s="10"/>
      <c r="AF4956" s="10"/>
      <c r="AG4956" s="10"/>
      <c r="AH4956" s="10"/>
      <c r="AI4956" s="10"/>
      <c r="AJ4956" s="10"/>
      <c r="AK4956" s="10"/>
      <c r="AL4956" s="10"/>
      <c r="AM4956" s="10"/>
      <c r="AN4956" s="10"/>
      <c r="AO4956" s="10"/>
      <c r="AP4956" s="10"/>
      <c r="AQ4956" s="10"/>
      <c r="AR4956" s="10"/>
      <c r="AS4956" s="10"/>
      <c r="AT4956" s="10"/>
      <c r="AU4956" s="10"/>
      <c r="AV4956" s="10"/>
      <c r="AW4956" s="10"/>
      <c r="AX4956" s="10"/>
      <c r="AY4956" s="10"/>
      <c r="AZ4956" s="10"/>
      <c r="BC4956" s="10"/>
      <c r="BD4956" s="10"/>
      <c r="BE4956" s="10"/>
      <c r="BF4956" s="10"/>
      <c r="BG4956" s="10"/>
      <c r="BH4956" s="10"/>
      <c r="BI4956" s="10"/>
      <c r="BL4956" s="10"/>
      <c r="BM4956" s="10"/>
      <c r="BN4956" s="10"/>
      <c r="BO4956" s="10"/>
      <c r="BP4956" s="10"/>
      <c r="BQ4956" s="10"/>
      <c r="BR4956" s="10"/>
      <c r="BU4956" s="66"/>
    </row>
    <row r="4957" spans="22:73" s="6" customFormat="1" x14ac:dyDescent="0.3">
      <c r="V4957" s="21"/>
      <c r="W4957" s="22"/>
      <c r="X4957" s="22"/>
      <c r="Y4957" s="22"/>
      <c r="Z4957" s="22"/>
      <c r="AA4957" s="22"/>
      <c r="AB4957" s="10"/>
      <c r="AC4957" s="10"/>
      <c r="AD4957" s="10"/>
      <c r="AE4957" s="10"/>
      <c r="AF4957" s="10"/>
      <c r="AG4957" s="10"/>
      <c r="AH4957" s="10"/>
      <c r="AI4957" s="10"/>
      <c r="AJ4957" s="10"/>
      <c r="AK4957" s="10"/>
      <c r="AL4957" s="10"/>
      <c r="AM4957" s="10"/>
      <c r="AN4957" s="10"/>
      <c r="AO4957" s="10"/>
      <c r="AP4957" s="10"/>
      <c r="AQ4957" s="10"/>
      <c r="AR4957" s="10"/>
      <c r="AS4957" s="10"/>
      <c r="AT4957" s="10"/>
      <c r="AU4957" s="10"/>
      <c r="AV4957" s="10"/>
      <c r="AW4957" s="10"/>
      <c r="AX4957" s="10"/>
      <c r="AY4957" s="10"/>
      <c r="AZ4957" s="10"/>
      <c r="BC4957" s="10"/>
      <c r="BD4957" s="10"/>
      <c r="BE4957" s="10"/>
      <c r="BF4957" s="10"/>
      <c r="BG4957" s="10"/>
      <c r="BH4957" s="10"/>
      <c r="BI4957" s="10"/>
      <c r="BL4957" s="10"/>
      <c r="BM4957" s="10"/>
      <c r="BN4957" s="10"/>
      <c r="BO4957" s="10"/>
      <c r="BP4957" s="10"/>
      <c r="BQ4957" s="10"/>
      <c r="BR4957" s="10"/>
      <c r="BU4957" s="66"/>
    </row>
    <row r="4958" spans="22:73" s="6" customFormat="1" x14ac:dyDescent="0.3">
      <c r="V4958" s="21"/>
      <c r="W4958" s="22"/>
      <c r="X4958" s="22"/>
      <c r="Y4958" s="22"/>
      <c r="Z4958" s="22"/>
      <c r="AA4958" s="22"/>
      <c r="AB4958" s="10"/>
      <c r="AC4958" s="10"/>
      <c r="AD4958" s="10"/>
      <c r="AE4958" s="10"/>
      <c r="AF4958" s="10"/>
      <c r="AG4958" s="10"/>
      <c r="AH4958" s="10"/>
      <c r="AI4958" s="10"/>
      <c r="AJ4958" s="10"/>
      <c r="AK4958" s="10"/>
      <c r="AL4958" s="10"/>
      <c r="AM4958" s="10"/>
      <c r="AN4958" s="10"/>
      <c r="AO4958" s="10"/>
      <c r="AP4958" s="10"/>
      <c r="AQ4958" s="10"/>
      <c r="AR4958" s="10"/>
      <c r="AS4958" s="10"/>
      <c r="AT4958" s="10"/>
      <c r="AU4958" s="10"/>
      <c r="AV4958" s="10"/>
      <c r="AW4958" s="10"/>
      <c r="AX4958" s="10"/>
      <c r="AY4958" s="10"/>
      <c r="AZ4958" s="10"/>
      <c r="BC4958" s="10"/>
      <c r="BD4958" s="10"/>
      <c r="BE4958" s="10"/>
      <c r="BF4958" s="10"/>
      <c r="BG4958" s="10"/>
      <c r="BH4958" s="10"/>
      <c r="BI4958" s="10"/>
      <c r="BL4958" s="10"/>
      <c r="BM4958" s="10"/>
      <c r="BN4958" s="10"/>
      <c r="BO4958" s="10"/>
      <c r="BP4958" s="10"/>
      <c r="BQ4958" s="10"/>
      <c r="BR4958" s="10"/>
      <c r="BU4958" s="66"/>
    </row>
    <row r="4959" spans="22:73" s="6" customFormat="1" x14ac:dyDescent="0.3">
      <c r="V4959" s="21"/>
      <c r="W4959" s="22"/>
      <c r="X4959" s="22"/>
      <c r="Y4959" s="22"/>
      <c r="Z4959" s="22"/>
      <c r="AA4959" s="22"/>
      <c r="AB4959" s="10"/>
      <c r="AC4959" s="10"/>
      <c r="AD4959" s="10"/>
      <c r="AE4959" s="10"/>
      <c r="AF4959" s="10"/>
      <c r="AG4959" s="10"/>
      <c r="AH4959" s="10"/>
      <c r="AI4959" s="10"/>
      <c r="AJ4959" s="10"/>
      <c r="AK4959" s="10"/>
      <c r="AL4959" s="10"/>
      <c r="AM4959" s="10"/>
      <c r="AN4959" s="10"/>
      <c r="AO4959" s="10"/>
      <c r="AP4959" s="10"/>
      <c r="AQ4959" s="10"/>
      <c r="AR4959" s="10"/>
      <c r="AS4959" s="10"/>
      <c r="AT4959" s="10"/>
      <c r="AU4959" s="10"/>
      <c r="AV4959" s="10"/>
      <c r="AW4959" s="10"/>
      <c r="AX4959" s="10"/>
      <c r="AY4959" s="10"/>
      <c r="AZ4959" s="10"/>
      <c r="BC4959" s="10"/>
      <c r="BD4959" s="10"/>
      <c r="BE4959" s="10"/>
      <c r="BF4959" s="10"/>
      <c r="BG4959" s="10"/>
      <c r="BH4959" s="10"/>
      <c r="BI4959" s="10"/>
      <c r="BL4959" s="10"/>
      <c r="BM4959" s="10"/>
      <c r="BN4959" s="10"/>
      <c r="BO4959" s="10"/>
      <c r="BP4959" s="10"/>
      <c r="BQ4959" s="10"/>
      <c r="BR4959" s="10"/>
      <c r="BU4959" s="66"/>
    </row>
    <row r="4960" spans="22:73" s="6" customFormat="1" x14ac:dyDescent="0.3">
      <c r="V4960" s="21"/>
      <c r="W4960" s="22"/>
      <c r="X4960" s="22"/>
      <c r="Y4960" s="22"/>
      <c r="Z4960" s="22"/>
      <c r="AA4960" s="22"/>
      <c r="AB4960" s="10"/>
      <c r="AC4960" s="10"/>
      <c r="AD4960" s="10"/>
      <c r="AE4960" s="10"/>
      <c r="AF4960" s="10"/>
      <c r="AG4960" s="10"/>
      <c r="AH4960" s="10"/>
      <c r="AI4960" s="10"/>
      <c r="AJ4960" s="10"/>
      <c r="AK4960" s="10"/>
      <c r="AL4960" s="10"/>
      <c r="AM4960" s="10"/>
      <c r="AN4960" s="10"/>
      <c r="AO4960" s="10"/>
      <c r="AP4960" s="10"/>
      <c r="AQ4960" s="10"/>
      <c r="AR4960" s="10"/>
      <c r="AS4960" s="10"/>
      <c r="AT4960" s="10"/>
      <c r="AU4960" s="10"/>
      <c r="AV4960" s="10"/>
      <c r="AW4960" s="10"/>
      <c r="AX4960" s="10"/>
      <c r="AY4960" s="10"/>
      <c r="AZ4960" s="10"/>
      <c r="BC4960" s="10"/>
      <c r="BD4960" s="10"/>
      <c r="BE4960" s="10"/>
      <c r="BF4960" s="10"/>
      <c r="BG4960" s="10"/>
      <c r="BH4960" s="10"/>
      <c r="BI4960" s="10"/>
      <c r="BL4960" s="10"/>
      <c r="BM4960" s="10"/>
      <c r="BN4960" s="10"/>
      <c r="BO4960" s="10"/>
      <c r="BP4960" s="10"/>
      <c r="BQ4960" s="10"/>
      <c r="BR4960" s="10"/>
      <c r="BU4960" s="66"/>
    </row>
    <row r="4961" spans="22:73" s="6" customFormat="1" x14ac:dyDescent="0.3">
      <c r="V4961" s="21"/>
      <c r="W4961" s="22"/>
      <c r="X4961" s="22"/>
      <c r="Y4961" s="22"/>
      <c r="Z4961" s="22"/>
      <c r="AA4961" s="22"/>
      <c r="AB4961" s="10"/>
      <c r="AC4961" s="10"/>
      <c r="AD4961" s="10"/>
      <c r="AE4961" s="10"/>
      <c r="AF4961" s="10"/>
      <c r="AG4961" s="10"/>
      <c r="AH4961" s="10"/>
      <c r="AI4961" s="10"/>
      <c r="AJ4961" s="10"/>
      <c r="AK4961" s="10"/>
      <c r="AL4961" s="10"/>
      <c r="AM4961" s="10"/>
      <c r="AN4961" s="10"/>
      <c r="AO4961" s="10"/>
      <c r="AP4961" s="10"/>
      <c r="AQ4961" s="10"/>
      <c r="AR4961" s="10"/>
      <c r="AS4961" s="10"/>
      <c r="AT4961" s="10"/>
      <c r="AU4961" s="10"/>
      <c r="AV4961" s="10"/>
      <c r="AW4961" s="10"/>
      <c r="AX4961" s="10"/>
      <c r="AY4961" s="10"/>
      <c r="AZ4961" s="10"/>
      <c r="BC4961" s="10"/>
      <c r="BD4961" s="10"/>
      <c r="BE4961" s="10"/>
      <c r="BF4961" s="10"/>
      <c r="BG4961" s="10"/>
      <c r="BH4961" s="10"/>
      <c r="BI4961" s="10"/>
      <c r="BL4961" s="10"/>
      <c r="BM4961" s="10"/>
      <c r="BN4961" s="10"/>
      <c r="BO4961" s="10"/>
      <c r="BP4961" s="10"/>
      <c r="BQ4961" s="10"/>
      <c r="BR4961" s="10"/>
      <c r="BU4961" s="66"/>
    </row>
    <row r="4962" spans="22:73" s="6" customFormat="1" x14ac:dyDescent="0.3">
      <c r="V4962" s="21"/>
      <c r="W4962" s="22"/>
      <c r="X4962" s="22"/>
      <c r="Y4962" s="22"/>
      <c r="Z4962" s="22"/>
      <c r="AA4962" s="22"/>
      <c r="AB4962" s="10"/>
      <c r="AC4962" s="10"/>
      <c r="AD4962" s="10"/>
      <c r="AE4962" s="10"/>
      <c r="AF4962" s="10"/>
      <c r="AG4962" s="10"/>
      <c r="AH4962" s="10"/>
      <c r="AI4962" s="10"/>
      <c r="AJ4962" s="10"/>
      <c r="AK4962" s="10"/>
      <c r="AL4962" s="10"/>
      <c r="AM4962" s="10"/>
      <c r="AN4962" s="10"/>
      <c r="AO4962" s="10"/>
      <c r="AP4962" s="10"/>
      <c r="AQ4962" s="10"/>
      <c r="AR4962" s="10"/>
      <c r="AS4962" s="10"/>
      <c r="AT4962" s="10"/>
      <c r="AU4962" s="10"/>
      <c r="AV4962" s="10"/>
      <c r="AW4962" s="10"/>
      <c r="AX4962" s="10"/>
      <c r="AY4962" s="10"/>
      <c r="AZ4962" s="10"/>
      <c r="BC4962" s="10"/>
      <c r="BD4962" s="10"/>
      <c r="BE4962" s="10"/>
      <c r="BF4962" s="10"/>
      <c r="BG4962" s="10"/>
      <c r="BH4962" s="10"/>
      <c r="BI4962" s="10"/>
      <c r="BL4962" s="10"/>
      <c r="BM4962" s="10"/>
      <c r="BN4962" s="10"/>
      <c r="BO4962" s="10"/>
      <c r="BP4962" s="10"/>
      <c r="BQ4962" s="10"/>
      <c r="BR4962" s="10"/>
      <c r="BU4962" s="66"/>
    </row>
    <row r="4963" spans="22:73" s="6" customFormat="1" x14ac:dyDescent="0.3">
      <c r="V4963" s="21"/>
      <c r="W4963" s="22"/>
      <c r="X4963" s="22"/>
      <c r="Y4963" s="22"/>
      <c r="Z4963" s="22"/>
      <c r="AA4963" s="22"/>
      <c r="AB4963" s="10"/>
      <c r="AC4963" s="10"/>
      <c r="AD4963" s="10"/>
      <c r="AE4963" s="10"/>
      <c r="AF4963" s="10"/>
      <c r="AG4963" s="10"/>
      <c r="AH4963" s="10"/>
      <c r="AI4963" s="10"/>
      <c r="AJ4963" s="10"/>
      <c r="AK4963" s="10"/>
      <c r="AL4963" s="10"/>
      <c r="AM4963" s="10"/>
      <c r="AN4963" s="10"/>
      <c r="AO4963" s="10"/>
      <c r="AP4963" s="10"/>
      <c r="AQ4963" s="10"/>
      <c r="AR4963" s="10"/>
      <c r="AS4963" s="10"/>
      <c r="AT4963" s="10"/>
      <c r="AU4963" s="10"/>
      <c r="AV4963" s="10"/>
      <c r="AW4963" s="10"/>
      <c r="AX4963" s="10"/>
      <c r="AY4963" s="10"/>
      <c r="AZ4963" s="10"/>
      <c r="BC4963" s="10"/>
      <c r="BD4963" s="10"/>
      <c r="BE4963" s="10"/>
      <c r="BF4963" s="10"/>
      <c r="BG4963" s="10"/>
      <c r="BH4963" s="10"/>
      <c r="BI4963" s="10"/>
      <c r="BL4963" s="10"/>
      <c r="BM4963" s="10"/>
      <c r="BN4963" s="10"/>
      <c r="BO4963" s="10"/>
      <c r="BP4963" s="10"/>
      <c r="BQ4963" s="10"/>
      <c r="BR4963" s="10"/>
      <c r="BU4963" s="66"/>
    </row>
    <row r="4964" spans="22:73" s="6" customFormat="1" x14ac:dyDescent="0.3">
      <c r="V4964" s="21"/>
      <c r="W4964" s="22"/>
      <c r="X4964" s="22"/>
      <c r="Y4964" s="22"/>
      <c r="Z4964" s="22"/>
      <c r="AA4964" s="22"/>
      <c r="AB4964" s="10"/>
      <c r="AC4964" s="10"/>
      <c r="AD4964" s="10"/>
      <c r="AE4964" s="10"/>
      <c r="AF4964" s="10"/>
      <c r="AG4964" s="10"/>
      <c r="AH4964" s="10"/>
      <c r="AI4964" s="10"/>
      <c r="AJ4964" s="10"/>
      <c r="AK4964" s="10"/>
      <c r="AL4964" s="10"/>
      <c r="AM4964" s="10"/>
      <c r="AN4964" s="10"/>
      <c r="AO4964" s="10"/>
      <c r="AP4964" s="10"/>
      <c r="AQ4964" s="10"/>
      <c r="AR4964" s="10"/>
      <c r="AS4964" s="10"/>
      <c r="AT4964" s="10"/>
      <c r="AU4964" s="10"/>
      <c r="AV4964" s="10"/>
      <c r="AW4964" s="10"/>
      <c r="AX4964" s="10"/>
      <c r="AY4964" s="10"/>
      <c r="AZ4964" s="10"/>
      <c r="BC4964" s="10"/>
      <c r="BD4964" s="10"/>
      <c r="BE4964" s="10"/>
      <c r="BF4964" s="10"/>
      <c r="BG4964" s="10"/>
      <c r="BH4964" s="10"/>
      <c r="BI4964" s="10"/>
      <c r="BL4964" s="10"/>
      <c r="BM4964" s="10"/>
      <c r="BN4964" s="10"/>
      <c r="BO4964" s="10"/>
      <c r="BP4964" s="10"/>
      <c r="BQ4964" s="10"/>
      <c r="BR4964" s="10"/>
      <c r="BU4964" s="66"/>
    </row>
    <row r="4965" spans="22:73" s="6" customFormat="1" x14ac:dyDescent="0.3">
      <c r="V4965" s="21"/>
      <c r="W4965" s="22"/>
      <c r="X4965" s="22"/>
      <c r="Y4965" s="22"/>
      <c r="Z4965" s="22"/>
      <c r="AA4965" s="22"/>
      <c r="AB4965" s="10"/>
      <c r="AC4965" s="10"/>
      <c r="AD4965" s="10"/>
      <c r="AE4965" s="10"/>
      <c r="AF4965" s="10"/>
      <c r="AG4965" s="10"/>
      <c r="AH4965" s="10"/>
      <c r="AI4965" s="10"/>
      <c r="AJ4965" s="10"/>
      <c r="AK4965" s="10"/>
      <c r="AL4965" s="10"/>
      <c r="AM4965" s="10"/>
      <c r="AN4965" s="10"/>
      <c r="AO4965" s="10"/>
      <c r="AP4965" s="10"/>
      <c r="AQ4965" s="10"/>
      <c r="AR4965" s="10"/>
      <c r="AS4965" s="10"/>
      <c r="AT4965" s="10"/>
      <c r="AU4965" s="10"/>
      <c r="AV4965" s="10"/>
      <c r="AW4965" s="10"/>
      <c r="AX4965" s="10"/>
      <c r="AY4965" s="10"/>
      <c r="AZ4965" s="10"/>
      <c r="BC4965" s="10"/>
      <c r="BD4965" s="10"/>
      <c r="BE4965" s="10"/>
      <c r="BF4965" s="10"/>
      <c r="BG4965" s="10"/>
      <c r="BH4965" s="10"/>
      <c r="BI4965" s="10"/>
      <c r="BL4965" s="10"/>
      <c r="BM4965" s="10"/>
      <c r="BN4965" s="10"/>
      <c r="BO4965" s="10"/>
      <c r="BP4965" s="10"/>
      <c r="BQ4965" s="10"/>
      <c r="BR4965" s="10"/>
      <c r="BU4965" s="66"/>
    </row>
    <row r="4966" spans="22:73" s="6" customFormat="1" x14ac:dyDescent="0.3">
      <c r="V4966" s="21"/>
      <c r="W4966" s="22"/>
      <c r="X4966" s="22"/>
      <c r="Y4966" s="22"/>
      <c r="Z4966" s="22"/>
      <c r="AA4966" s="22"/>
      <c r="AB4966" s="10"/>
      <c r="AC4966" s="10"/>
      <c r="AD4966" s="10"/>
      <c r="AE4966" s="10"/>
      <c r="AF4966" s="10"/>
      <c r="AG4966" s="10"/>
      <c r="AH4966" s="10"/>
      <c r="AI4966" s="10"/>
      <c r="AJ4966" s="10"/>
      <c r="AK4966" s="10"/>
      <c r="AL4966" s="10"/>
      <c r="AM4966" s="10"/>
      <c r="AN4966" s="10"/>
      <c r="AO4966" s="10"/>
      <c r="AP4966" s="10"/>
      <c r="AQ4966" s="10"/>
      <c r="AR4966" s="10"/>
      <c r="AS4966" s="10"/>
      <c r="AT4966" s="10"/>
      <c r="AU4966" s="10"/>
      <c r="AV4966" s="10"/>
      <c r="AW4966" s="10"/>
      <c r="AX4966" s="10"/>
      <c r="AY4966" s="10"/>
      <c r="AZ4966" s="10"/>
      <c r="BC4966" s="10"/>
      <c r="BD4966" s="10"/>
      <c r="BE4966" s="10"/>
      <c r="BF4966" s="10"/>
      <c r="BG4966" s="10"/>
      <c r="BH4966" s="10"/>
      <c r="BI4966" s="10"/>
      <c r="BL4966" s="10"/>
      <c r="BM4966" s="10"/>
      <c r="BN4966" s="10"/>
      <c r="BO4966" s="10"/>
      <c r="BP4966" s="10"/>
      <c r="BQ4966" s="10"/>
      <c r="BR4966" s="10"/>
      <c r="BU4966" s="66"/>
    </row>
    <row r="4967" spans="22:73" s="6" customFormat="1" x14ac:dyDescent="0.3">
      <c r="V4967" s="21"/>
      <c r="W4967" s="22"/>
      <c r="X4967" s="22"/>
      <c r="Y4967" s="22"/>
      <c r="Z4967" s="22"/>
      <c r="AA4967" s="22"/>
      <c r="AB4967" s="10"/>
      <c r="AC4967" s="10"/>
      <c r="AD4967" s="10"/>
      <c r="AE4967" s="10"/>
      <c r="AF4967" s="10"/>
      <c r="AG4967" s="10"/>
      <c r="AH4967" s="10"/>
      <c r="AI4967" s="10"/>
      <c r="AJ4967" s="10"/>
      <c r="AK4967" s="10"/>
      <c r="AL4967" s="10"/>
      <c r="AM4967" s="10"/>
      <c r="AN4967" s="10"/>
      <c r="AO4967" s="10"/>
      <c r="AP4967" s="10"/>
      <c r="AQ4967" s="10"/>
      <c r="AR4967" s="10"/>
      <c r="AS4967" s="10"/>
      <c r="AT4967" s="10"/>
      <c r="AU4967" s="10"/>
      <c r="AV4967" s="10"/>
      <c r="AW4967" s="10"/>
      <c r="AX4967" s="10"/>
      <c r="AY4967" s="10"/>
      <c r="AZ4967" s="10"/>
      <c r="BC4967" s="10"/>
      <c r="BD4967" s="10"/>
      <c r="BE4967" s="10"/>
      <c r="BF4967" s="10"/>
      <c r="BG4967" s="10"/>
      <c r="BH4967" s="10"/>
      <c r="BI4967" s="10"/>
      <c r="BL4967" s="10"/>
      <c r="BM4967" s="10"/>
      <c r="BN4967" s="10"/>
      <c r="BO4967" s="10"/>
      <c r="BP4967" s="10"/>
      <c r="BQ4967" s="10"/>
      <c r="BR4967" s="10"/>
      <c r="BU4967" s="66"/>
    </row>
    <row r="4968" spans="22:73" s="6" customFormat="1" x14ac:dyDescent="0.3">
      <c r="V4968" s="21"/>
      <c r="W4968" s="22"/>
      <c r="X4968" s="22"/>
      <c r="Y4968" s="22"/>
      <c r="Z4968" s="22"/>
      <c r="AA4968" s="22"/>
      <c r="AB4968" s="10"/>
      <c r="AC4968" s="10"/>
      <c r="AD4968" s="10"/>
      <c r="AE4968" s="10"/>
      <c r="AF4968" s="10"/>
      <c r="AG4968" s="10"/>
      <c r="AH4968" s="10"/>
      <c r="AI4968" s="10"/>
      <c r="AJ4968" s="10"/>
      <c r="AK4968" s="10"/>
      <c r="AL4968" s="10"/>
      <c r="AM4968" s="10"/>
      <c r="AN4968" s="10"/>
      <c r="AO4968" s="10"/>
      <c r="AP4968" s="10"/>
      <c r="AQ4968" s="10"/>
      <c r="AR4968" s="10"/>
      <c r="AS4968" s="10"/>
      <c r="AT4968" s="10"/>
      <c r="AU4968" s="10"/>
      <c r="AV4968" s="10"/>
      <c r="AW4968" s="10"/>
      <c r="AX4968" s="10"/>
      <c r="AY4968" s="10"/>
      <c r="AZ4968" s="10"/>
      <c r="BC4968" s="10"/>
      <c r="BD4968" s="10"/>
      <c r="BE4968" s="10"/>
      <c r="BF4968" s="10"/>
      <c r="BG4968" s="10"/>
      <c r="BH4968" s="10"/>
      <c r="BI4968" s="10"/>
      <c r="BL4968" s="10"/>
      <c r="BM4968" s="10"/>
      <c r="BN4968" s="10"/>
      <c r="BO4968" s="10"/>
      <c r="BP4968" s="10"/>
      <c r="BQ4968" s="10"/>
      <c r="BR4968" s="10"/>
      <c r="BU4968" s="66"/>
    </row>
    <row r="4969" spans="22:73" s="6" customFormat="1" x14ac:dyDescent="0.3">
      <c r="V4969" s="21"/>
      <c r="W4969" s="22"/>
      <c r="X4969" s="22"/>
      <c r="Y4969" s="22"/>
      <c r="Z4969" s="22"/>
      <c r="AA4969" s="22"/>
      <c r="AB4969" s="10"/>
      <c r="AC4969" s="10"/>
      <c r="AD4969" s="10"/>
      <c r="AE4969" s="10"/>
      <c r="AF4969" s="10"/>
      <c r="AG4969" s="10"/>
      <c r="AH4969" s="10"/>
      <c r="AI4969" s="10"/>
      <c r="AJ4969" s="10"/>
      <c r="AK4969" s="10"/>
      <c r="AL4969" s="10"/>
      <c r="AM4969" s="10"/>
      <c r="AN4969" s="10"/>
      <c r="AO4969" s="10"/>
      <c r="AP4969" s="10"/>
      <c r="AQ4969" s="10"/>
      <c r="AR4969" s="10"/>
      <c r="AS4969" s="10"/>
      <c r="AT4969" s="10"/>
      <c r="AU4969" s="10"/>
      <c r="AV4969" s="10"/>
      <c r="AW4969" s="10"/>
      <c r="AX4969" s="10"/>
      <c r="AY4969" s="10"/>
      <c r="AZ4969" s="10"/>
      <c r="BC4969" s="10"/>
      <c r="BD4969" s="10"/>
      <c r="BE4969" s="10"/>
      <c r="BF4969" s="10"/>
      <c r="BG4969" s="10"/>
      <c r="BH4969" s="10"/>
      <c r="BI4969" s="10"/>
      <c r="BL4969" s="10"/>
      <c r="BM4969" s="10"/>
      <c r="BN4969" s="10"/>
      <c r="BO4969" s="10"/>
      <c r="BP4969" s="10"/>
      <c r="BQ4969" s="10"/>
      <c r="BR4969" s="10"/>
      <c r="BU4969" s="66"/>
    </row>
    <row r="4970" spans="22:73" s="6" customFormat="1" x14ac:dyDescent="0.3">
      <c r="V4970" s="21"/>
      <c r="W4970" s="22"/>
      <c r="X4970" s="22"/>
      <c r="Y4970" s="22"/>
      <c r="Z4970" s="22"/>
      <c r="AA4970" s="22"/>
      <c r="AB4970" s="10"/>
      <c r="AC4970" s="10"/>
      <c r="AD4970" s="10"/>
      <c r="AE4970" s="10"/>
      <c r="AF4970" s="10"/>
      <c r="AG4970" s="10"/>
      <c r="AH4970" s="10"/>
      <c r="AI4970" s="10"/>
      <c r="AJ4970" s="10"/>
      <c r="AK4970" s="10"/>
      <c r="AL4970" s="10"/>
      <c r="AM4970" s="10"/>
      <c r="AN4970" s="10"/>
      <c r="AO4970" s="10"/>
      <c r="AP4970" s="10"/>
      <c r="AQ4970" s="10"/>
      <c r="AR4970" s="10"/>
      <c r="AS4970" s="10"/>
      <c r="AT4970" s="10"/>
      <c r="AU4970" s="10"/>
      <c r="AV4970" s="10"/>
      <c r="AW4970" s="10"/>
      <c r="AX4970" s="10"/>
      <c r="AY4970" s="10"/>
      <c r="AZ4970" s="10"/>
      <c r="BC4970" s="10"/>
      <c r="BD4970" s="10"/>
      <c r="BE4970" s="10"/>
      <c r="BF4970" s="10"/>
      <c r="BG4970" s="10"/>
      <c r="BH4970" s="10"/>
      <c r="BI4970" s="10"/>
      <c r="BL4970" s="10"/>
      <c r="BM4970" s="10"/>
      <c r="BN4970" s="10"/>
      <c r="BO4970" s="10"/>
      <c r="BP4970" s="10"/>
      <c r="BQ4970" s="10"/>
      <c r="BR4970" s="10"/>
      <c r="BU4970" s="66"/>
    </row>
    <row r="4971" spans="22:73" s="6" customFormat="1" x14ac:dyDescent="0.3">
      <c r="V4971" s="21"/>
      <c r="W4971" s="22"/>
      <c r="X4971" s="22"/>
      <c r="Y4971" s="22"/>
      <c r="Z4971" s="22"/>
      <c r="AA4971" s="22"/>
      <c r="AB4971" s="10"/>
      <c r="AC4971" s="10"/>
      <c r="AD4971" s="10"/>
      <c r="AE4971" s="10"/>
      <c r="AF4971" s="10"/>
      <c r="AG4971" s="10"/>
      <c r="AH4971" s="10"/>
      <c r="AI4971" s="10"/>
      <c r="AJ4971" s="10"/>
      <c r="AK4971" s="10"/>
      <c r="AL4971" s="10"/>
      <c r="AM4971" s="10"/>
      <c r="AN4971" s="10"/>
      <c r="AO4971" s="10"/>
      <c r="AP4971" s="10"/>
      <c r="AQ4971" s="10"/>
      <c r="AR4971" s="10"/>
      <c r="AS4971" s="10"/>
      <c r="AT4971" s="10"/>
      <c r="AU4971" s="10"/>
      <c r="AV4971" s="10"/>
      <c r="AW4971" s="10"/>
      <c r="AX4971" s="10"/>
      <c r="AY4971" s="10"/>
      <c r="AZ4971" s="10"/>
      <c r="BC4971" s="10"/>
      <c r="BD4971" s="10"/>
      <c r="BE4971" s="10"/>
      <c r="BF4971" s="10"/>
      <c r="BG4971" s="10"/>
      <c r="BH4971" s="10"/>
      <c r="BI4971" s="10"/>
      <c r="BL4971" s="10"/>
      <c r="BM4971" s="10"/>
      <c r="BN4971" s="10"/>
      <c r="BO4971" s="10"/>
      <c r="BP4971" s="10"/>
      <c r="BQ4971" s="10"/>
      <c r="BR4971" s="10"/>
      <c r="BU4971" s="66"/>
    </row>
    <row r="4972" spans="22:73" s="6" customFormat="1" x14ac:dyDescent="0.3">
      <c r="V4972" s="21"/>
      <c r="W4972" s="22"/>
      <c r="X4972" s="22"/>
      <c r="Y4972" s="22"/>
      <c r="Z4972" s="22"/>
      <c r="AA4972" s="22"/>
      <c r="AB4972" s="10"/>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c r="AY4972" s="10"/>
      <c r="AZ4972" s="10"/>
      <c r="BC4972" s="10"/>
      <c r="BD4972" s="10"/>
      <c r="BE4972" s="10"/>
      <c r="BF4972" s="10"/>
      <c r="BG4972" s="10"/>
      <c r="BH4972" s="10"/>
      <c r="BI4972" s="10"/>
      <c r="BL4972" s="10"/>
      <c r="BM4972" s="10"/>
      <c r="BN4972" s="10"/>
      <c r="BO4972" s="10"/>
      <c r="BP4972" s="10"/>
      <c r="BQ4972" s="10"/>
      <c r="BR4972" s="10"/>
      <c r="BU4972" s="66"/>
    </row>
    <row r="4973" spans="22:73" s="6" customFormat="1" x14ac:dyDescent="0.3">
      <c r="V4973" s="21"/>
      <c r="W4973" s="22"/>
      <c r="X4973" s="22"/>
      <c r="Y4973" s="22"/>
      <c r="Z4973" s="22"/>
      <c r="AA4973" s="22"/>
      <c r="AB4973" s="10"/>
      <c r="AC4973" s="10"/>
      <c r="AD4973" s="10"/>
      <c r="AE4973" s="10"/>
      <c r="AF4973" s="10"/>
      <c r="AG4973" s="10"/>
      <c r="AH4973" s="10"/>
      <c r="AI4973" s="10"/>
      <c r="AJ4973" s="10"/>
      <c r="AK4973" s="10"/>
      <c r="AL4973" s="10"/>
      <c r="AM4973" s="10"/>
      <c r="AN4973" s="10"/>
      <c r="AO4973" s="10"/>
      <c r="AP4973" s="10"/>
      <c r="AQ4973" s="10"/>
      <c r="AR4973" s="10"/>
      <c r="AS4973" s="10"/>
      <c r="AT4973" s="10"/>
      <c r="AU4973" s="10"/>
      <c r="AV4973" s="10"/>
      <c r="AW4973" s="10"/>
      <c r="AX4973" s="10"/>
      <c r="AY4973" s="10"/>
      <c r="AZ4973" s="10"/>
      <c r="BC4973" s="10"/>
      <c r="BD4973" s="10"/>
      <c r="BE4973" s="10"/>
      <c r="BF4973" s="10"/>
      <c r="BG4973" s="10"/>
      <c r="BH4973" s="10"/>
      <c r="BI4973" s="10"/>
      <c r="BL4973" s="10"/>
      <c r="BM4973" s="10"/>
      <c r="BN4973" s="10"/>
      <c r="BO4973" s="10"/>
      <c r="BP4973" s="10"/>
      <c r="BQ4973" s="10"/>
      <c r="BR4973" s="10"/>
      <c r="BU4973" s="66"/>
    </row>
    <row r="4974" spans="22:73" s="6" customFormat="1" x14ac:dyDescent="0.3">
      <c r="V4974" s="21"/>
      <c r="W4974" s="22"/>
      <c r="X4974" s="22"/>
      <c r="Y4974" s="22"/>
      <c r="Z4974" s="22"/>
      <c r="AA4974" s="22"/>
      <c r="AB4974" s="10"/>
      <c r="AC4974" s="10"/>
      <c r="AD4974" s="10"/>
      <c r="AE4974" s="10"/>
      <c r="AF4974" s="10"/>
      <c r="AG4974" s="10"/>
      <c r="AH4974" s="10"/>
      <c r="AI4974" s="10"/>
      <c r="AJ4974" s="10"/>
      <c r="AK4974" s="10"/>
      <c r="AL4974" s="10"/>
      <c r="AM4974" s="10"/>
      <c r="AN4974" s="10"/>
      <c r="AO4974" s="10"/>
      <c r="AP4974" s="10"/>
      <c r="AQ4974" s="10"/>
      <c r="AR4974" s="10"/>
      <c r="AS4974" s="10"/>
      <c r="AT4974" s="10"/>
      <c r="AU4974" s="10"/>
      <c r="AV4974" s="10"/>
      <c r="AW4974" s="10"/>
      <c r="AX4974" s="10"/>
      <c r="AY4974" s="10"/>
      <c r="AZ4974" s="10"/>
      <c r="BC4974" s="10"/>
      <c r="BD4974" s="10"/>
      <c r="BE4974" s="10"/>
      <c r="BF4974" s="10"/>
      <c r="BG4974" s="10"/>
      <c r="BH4974" s="10"/>
      <c r="BI4974" s="10"/>
      <c r="BL4974" s="10"/>
      <c r="BM4974" s="10"/>
      <c r="BN4974" s="10"/>
      <c r="BO4974" s="10"/>
      <c r="BP4974" s="10"/>
      <c r="BQ4974" s="10"/>
      <c r="BR4974" s="10"/>
      <c r="BU4974" s="66"/>
    </row>
    <row r="4975" spans="22:73" s="6" customFormat="1" x14ac:dyDescent="0.3">
      <c r="V4975" s="21"/>
      <c r="W4975" s="22"/>
      <c r="X4975" s="22"/>
      <c r="Y4975" s="22"/>
      <c r="Z4975" s="22"/>
      <c r="AA4975" s="22"/>
      <c r="AB4975" s="10"/>
      <c r="AC4975" s="10"/>
      <c r="AD4975" s="10"/>
      <c r="AE4975" s="10"/>
      <c r="AF4975" s="10"/>
      <c r="AG4975" s="10"/>
      <c r="AH4975" s="10"/>
      <c r="AI4975" s="10"/>
      <c r="AJ4975" s="10"/>
      <c r="AK4975" s="10"/>
      <c r="AL4975" s="10"/>
      <c r="AM4975" s="10"/>
      <c r="AN4975" s="10"/>
      <c r="AO4975" s="10"/>
      <c r="AP4975" s="10"/>
      <c r="AQ4975" s="10"/>
      <c r="AR4975" s="10"/>
      <c r="AS4975" s="10"/>
      <c r="AT4975" s="10"/>
      <c r="AU4975" s="10"/>
      <c r="AV4975" s="10"/>
      <c r="AW4975" s="10"/>
      <c r="AX4975" s="10"/>
      <c r="AY4975" s="10"/>
      <c r="AZ4975" s="10"/>
      <c r="BC4975" s="10"/>
      <c r="BD4975" s="10"/>
      <c r="BE4975" s="10"/>
      <c r="BF4975" s="10"/>
      <c r="BG4975" s="10"/>
      <c r="BH4975" s="10"/>
      <c r="BI4975" s="10"/>
      <c r="BL4975" s="10"/>
      <c r="BM4975" s="10"/>
      <c r="BN4975" s="10"/>
      <c r="BO4975" s="10"/>
      <c r="BP4975" s="10"/>
      <c r="BQ4975" s="10"/>
      <c r="BR4975" s="10"/>
      <c r="BU4975" s="66"/>
    </row>
    <row r="4976" spans="22:73" s="6" customFormat="1" x14ac:dyDescent="0.3">
      <c r="V4976" s="21"/>
      <c r="W4976" s="22"/>
      <c r="X4976" s="22"/>
      <c r="Y4976" s="22"/>
      <c r="Z4976" s="22"/>
      <c r="AA4976" s="22"/>
      <c r="AB4976" s="10"/>
      <c r="AC4976" s="10"/>
      <c r="AD4976" s="10"/>
      <c r="AE4976" s="10"/>
      <c r="AF4976" s="10"/>
      <c r="AG4976" s="10"/>
      <c r="AH4976" s="10"/>
      <c r="AI4976" s="10"/>
      <c r="AJ4976" s="10"/>
      <c r="AK4976" s="10"/>
      <c r="AL4976" s="10"/>
      <c r="AM4976" s="10"/>
      <c r="AN4976" s="10"/>
      <c r="AO4976" s="10"/>
      <c r="AP4976" s="10"/>
      <c r="AQ4976" s="10"/>
      <c r="AR4976" s="10"/>
      <c r="AS4976" s="10"/>
      <c r="AT4976" s="10"/>
      <c r="AU4976" s="10"/>
      <c r="AV4976" s="10"/>
      <c r="AW4976" s="10"/>
      <c r="AX4976" s="10"/>
      <c r="AY4976" s="10"/>
      <c r="AZ4976" s="10"/>
      <c r="BC4976" s="10"/>
      <c r="BD4976" s="10"/>
      <c r="BE4976" s="10"/>
      <c r="BF4976" s="10"/>
      <c r="BG4976" s="10"/>
      <c r="BH4976" s="10"/>
      <c r="BI4976" s="10"/>
      <c r="BL4976" s="10"/>
      <c r="BM4976" s="10"/>
      <c r="BN4976" s="10"/>
      <c r="BO4976" s="10"/>
      <c r="BP4976" s="10"/>
      <c r="BQ4976" s="10"/>
      <c r="BR4976" s="10"/>
      <c r="BU4976" s="66"/>
    </row>
    <row r="4977" spans="22:73" s="6" customFormat="1" x14ac:dyDescent="0.3">
      <c r="V4977" s="21"/>
      <c r="W4977" s="22"/>
      <c r="X4977" s="22"/>
      <c r="Y4977" s="22"/>
      <c r="Z4977" s="22"/>
      <c r="AA4977" s="22"/>
      <c r="AB4977" s="10"/>
      <c r="AC4977" s="10"/>
      <c r="AD4977" s="10"/>
      <c r="AE4977" s="10"/>
      <c r="AF4977" s="10"/>
      <c r="AG4977" s="10"/>
      <c r="AH4977" s="10"/>
      <c r="AI4977" s="10"/>
      <c r="AJ4977" s="10"/>
      <c r="AK4977" s="10"/>
      <c r="AL4977" s="10"/>
      <c r="AM4977" s="10"/>
      <c r="AN4977" s="10"/>
      <c r="AO4977" s="10"/>
      <c r="AP4977" s="10"/>
      <c r="AQ4977" s="10"/>
      <c r="AR4977" s="10"/>
      <c r="AS4977" s="10"/>
      <c r="AT4977" s="10"/>
      <c r="AU4977" s="10"/>
      <c r="AV4977" s="10"/>
      <c r="AW4977" s="10"/>
      <c r="AX4977" s="10"/>
      <c r="AY4977" s="10"/>
      <c r="AZ4977" s="10"/>
      <c r="BC4977" s="10"/>
      <c r="BD4977" s="10"/>
      <c r="BE4977" s="10"/>
      <c r="BF4977" s="10"/>
      <c r="BG4977" s="10"/>
      <c r="BH4977" s="10"/>
      <c r="BI4977" s="10"/>
      <c r="BL4977" s="10"/>
      <c r="BM4977" s="10"/>
      <c r="BN4977" s="10"/>
      <c r="BO4977" s="10"/>
      <c r="BP4977" s="10"/>
      <c r="BQ4977" s="10"/>
      <c r="BR4977" s="10"/>
      <c r="BU4977" s="66"/>
    </row>
    <row r="4978" spans="22:73" s="6" customFormat="1" x14ac:dyDescent="0.3">
      <c r="V4978" s="21"/>
      <c r="W4978" s="22"/>
      <c r="X4978" s="22"/>
      <c r="Y4978" s="22"/>
      <c r="Z4978" s="22"/>
      <c r="AA4978" s="22"/>
      <c r="AB4978" s="10"/>
      <c r="AC4978" s="10"/>
      <c r="AD4978" s="10"/>
      <c r="AE4978" s="10"/>
      <c r="AF4978" s="10"/>
      <c r="AG4978" s="10"/>
      <c r="AH4978" s="10"/>
      <c r="AI4978" s="10"/>
      <c r="AJ4978" s="10"/>
      <c r="AK4978" s="10"/>
      <c r="AL4978" s="10"/>
      <c r="AM4978" s="10"/>
      <c r="AN4978" s="10"/>
      <c r="AO4978" s="10"/>
      <c r="AP4978" s="10"/>
      <c r="AQ4978" s="10"/>
      <c r="AR4978" s="10"/>
      <c r="AS4978" s="10"/>
      <c r="AT4978" s="10"/>
      <c r="AU4978" s="10"/>
      <c r="AV4978" s="10"/>
      <c r="AW4978" s="10"/>
      <c r="AX4978" s="10"/>
      <c r="AY4978" s="10"/>
      <c r="AZ4978" s="10"/>
      <c r="BC4978" s="10"/>
      <c r="BD4978" s="10"/>
      <c r="BE4978" s="10"/>
      <c r="BF4978" s="10"/>
      <c r="BG4978" s="10"/>
      <c r="BH4978" s="10"/>
      <c r="BI4978" s="10"/>
      <c r="BL4978" s="10"/>
      <c r="BM4978" s="10"/>
      <c r="BN4978" s="10"/>
      <c r="BO4978" s="10"/>
      <c r="BP4978" s="10"/>
      <c r="BQ4978" s="10"/>
      <c r="BR4978" s="10"/>
      <c r="BU4978" s="66"/>
    </row>
    <row r="4979" spans="22:73" s="6" customFormat="1" x14ac:dyDescent="0.3">
      <c r="V4979" s="21"/>
      <c r="W4979" s="22"/>
      <c r="X4979" s="22"/>
      <c r="Y4979" s="22"/>
      <c r="Z4979" s="22"/>
      <c r="AA4979" s="22"/>
      <c r="AB4979" s="10"/>
      <c r="AC4979" s="10"/>
      <c r="AD4979" s="10"/>
      <c r="AE4979" s="10"/>
      <c r="AF4979" s="10"/>
      <c r="AG4979" s="10"/>
      <c r="AH4979" s="10"/>
      <c r="AI4979" s="10"/>
      <c r="AJ4979" s="10"/>
      <c r="AK4979" s="10"/>
      <c r="AL4979" s="10"/>
      <c r="AM4979" s="10"/>
      <c r="AN4979" s="10"/>
      <c r="AO4979" s="10"/>
      <c r="AP4979" s="10"/>
      <c r="AQ4979" s="10"/>
      <c r="AR4979" s="10"/>
      <c r="AS4979" s="10"/>
      <c r="AT4979" s="10"/>
      <c r="AU4979" s="10"/>
      <c r="AV4979" s="10"/>
      <c r="AW4979" s="10"/>
      <c r="AX4979" s="10"/>
      <c r="AY4979" s="10"/>
      <c r="AZ4979" s="10"/>
      <c r="BC4979" s="10"/>
      <c r="BD4979" s="10"/>
      <c r="BE4979" s="10"/>
      <c r="BF4979" s="10"/>
      <c r="BG4979" s="10"/>
      <c r="BH4979" s="10"/>
      <c r="BI4979" s="10"/>
      <c r="BL4979" s="10"/>
      <c r="BM4979" s="10"/>
      <c r="BN4979" s="10"/>
      <c r="BO4979" s="10"/>
      <c r="BP4979" s="10"/>
      <c r="BQ4979" s="10"/>
      <c r="BR4979" s="10"/>
      <c r="BU4979" s="66"/>
    </row>
    <row r="4980" spans="22:73" s="6" customFormat="1" x14ac:dyDescent="0.3">
      <c r="V4980" s="21"/>
      <c r="W4980" s="22"/>
      <c r="X4980" s="22"/>
      <c r="Y4980" s="22"/>
      <c r="Z4980" s="22"/>
      <c r="AA4980" s="22"/>
      <c r="AB4980" s="10"/>
      <c r="AC4980" s="10"/>
      <c r="AD4980" s="10"/>
      <c r="AE4980" s="10"/>
      <c r="AF4980" s="10"/>
      <c r="AG4980" s="10"/>
      <c r="AH4980" s="10"/>
      <c r="AI4980" s="10"/>
      <c r="AJ4980" s="10"/>
      <c r="AK4980" s="10"/>
      <c r="AL4980" s="10"/>
      <c r="AM4980" s="10"/>
      <c r="AN4980" s="10"/>
      <c r="AO4980" s="10"/>
      <c r="AP4980" s="10"/>
      <c r="AQ4980" s="10"/>
      <c r="AR4980" s="10"/>
      <c r="AS4980" s="10"/>
      <c r="AT4980" s="10"/>
      <c r="AU4980" s="10"/>
      <c r="AV4980" s="10"/>
      <c r="AW4980" s="10"/>
      <c r="AX4980" s="10"/>
      <c r="AY4980" s="10"/>
      <c r="AZ4980" s="10"/>
      <c r="BC4980" s="10"/>
      <c r="BD4980" s="10"/>
      <c r="BE4980" s="10"/>
      <c r="BF4980" s="10"/>
      <c r="BG4980" s="10"/>
      <c r="BH4980" s="10"/>
      <c r="BI4980" s="10"/>
      <c r="BL4980" s="10"/>
      <c r="BM4980" s="10"/>
      <c r="BN4980" s="10"/>
      <c r="BO4980" s="10"/>
      <c r="BP4980" s="10"/>
      <c r="BQ4980" s="10"/>
      <c r="BR4980" s="10"/>
      <c r="BU4980" s="66"/>
    </row>
    <row r="4981" spans="22:73" s="6" customFormat="1" x14ac:dyDescent="0.3">
      <c r="V4981" s="21"/>
      <c r="W4981" s="22"/>
      <c r="X4981" s="22"/>
      <c r="Y4981" s="22"/>
      <c r="Z4981" s="22"/>
      <c r="AA4981" s="22"/>
      <c r="AB4981" s="10"/>
      <c r="AC4981" s="10"/>
      <c r="AD4981" s="10"/>
      <c r="AE4981" s="10"/>
      <c r="AF4981" s="10"/>
      <c r="AG4981" s="10"/>
      <c r="AH4981" s="10"/>
      <c r="AI4981" s="10"/>
      <c r="AJ4981" s="10"/>
      <c r="AK4981" s="10"/>
      <c r="AL4981" s="10"/>
      <c r="AM4981" s="10"/>
      <c r="AN4981" s="10"/>
      <c r="AO4981" s="10"/>
      <c r="AP4981" s="10"/>
      <c r="AQ4981" s="10"/>
      <c r="AR4981" s="10"/>
      <c r="AS4981" s="10"/>
      <c r="AT4981" s="10"/>
      <c r="AU4981" s="10"/>
      <c r="AV4981" s="10"/>
      <c r="AW4981" s="10"/>
      <c r="AX4981" s="10"/>
      <c r="AY4981" s="10"/>
      <c r="AZ4981" s="10"/>
      <c r="BC4981" s="10"/>
      <c r="BD4981" s="10"/>
      <c r="BE4981" s="10"/>
      <c r="BF4981" s="10"/>
      <c r="BG4981" s="10"/>
      <c r="BH4981" s="10"/>
      <c r="BI4981" s="10"/>
      <c r="BL4981" s="10"/>
      <c r="BM4981" s="10"/>
      <c r="BN4981" s="10"/>
      <c r="BO4981" s="10"/>
      <c r="BP4981" s="10"/>
      <c r="BQ4981" s="10"/>
      <c r="BR4981" s="10"/>
      <c r="BU4981" s="66"/>
    </row>
    <row r="4982" spans="22:73" s="6" customFormat="1" x14ac:dyDescent="0.3">
      <c r="V4982" s="21"/>
      <c r="W4982" s="22"/>
      <c r="X4982" s="22"/>
      <c r="Y4982" s="22"/>
      <c r="Z4982" s="22"/>
      <c r="AA4982" s="22"/>
      <c r="AB4982" s="10"/>
      <c r="AC4982" s="10"/>
      <c r="AD4982" s="10"/>
      <c r="AE4982" s="10"/>
      <c r="AF4982" s="10"/>
      <c r="AG4982" s="10"/>
      <c r="AH4982" s="10"/>
      <c r="AI4982" s="10"/>
      <c r="AJ4982" s="10"/>
      <c r="AK4982" s="10"/>
      <c r="AL4982" s="10"/>
      <c r="AM4982" s="10"/>
      <c r="AN4982" s="10"/>
      <c r="AO4982" s="10"/>
      <c r="AP4982" s="10"/>
      <c r="AQ4982" s="10"/>
      <c r="AR4982" s="10"/>
      <c r="AS4982" s="10"/>
      <c r="AT4982" s="10"/>
      <c r="AU4982" s="10"/>
      <c r="AV4982" s="10"/>
      <c r="AW4982" s="10"/>
      <c r="AX4982" s="10"/>
      <c r="AY4982" s="10"/>
      <c r="AZ4982" s="10"/>
      <c r="BC4982" s="10"/>
      <c r="BD4982" s="10"/>
      <c r="BE4982" s="10"/>
      <c r="BF4982" s="10"/>
      <c r="BG4982" s="10"/>
      <c r="BH4982" s="10"/>
      <c r="BI4982" s="10"/>
      <c r="BL4982" s="10"/>
      <c r="BM4982" s="10"/>
      <c r="BN4982" s="10"/>
      <c r="BO4982" s="10"/>
      <c r="BP4982" s="10"/>
      <c r="BQ4982" s="10"/>
      <c r="BR4982" s="10"/>
      <c r="BU4982" s="66"/>
    </row>
    <row r="4983" spans="22:73" s="6" customFormat="1" x14ac:dyDescent="0.3">
      <c r="V4983" s="21"/>
      <c r="W4983" s="22"/>
      <c r="X4983" s="22"/>
      <c r="Y4983" s="22"/>
      <c r="Z4983" s="22"/>
      <c r="AA4983" s="22"/>
      <c r="AB4983" s="10"/>
      <c r="AC4983" s="10"/>
      <c r="AD4983" s="10"/>
      <c r="AE4983" s="10"/>
      <c r="AF4983" s="10"/>
      <c r="AG4983" s="10"/>
      <c r="AH4983" s="10"/>
      <c r="AI4983" s="10"/>
      <c r="AJ4983" s="10"/>
      <c r="AK4983" s="10"/>
      <c r="AL4983" s="10"/>
      <c r="AM4983" s="10"/>
      <c r="AN4983" s="10"/>
      <c r="AO4983" s="10"/>
      <c r="AP4983" s="10"/>
      <c r="AQ4983" s="10"/>
      <c r="AR4983" s="10"/>
      <c r="AS4983" s="10"/>
      <c r="AT4983" s="10"/>
      <c r="AU4983" s="10"/>
      <c r="AV4983" s="10"/>
      <c r="AW4983" s="10"/>
      <c r="AX4983" s="10"/>
      <c r="AY4983" s="10"/>
      <c r="AZ4983" s="10"/>
      <c r="BC4983" s="10"/>
      <c r="BD4983" s="10"/>
      <c r="BE4983" s="10"/>
      <c r="BF4983" s="10"/>
      <c r="BG4983" s="10"/>
      <c r="BH4983" s="10"/>
      <c r="BI4983" s="10"/>
      <c r="BL4983" s="10"/>
      <c r="BM4983" s="10"/>
      <c r="BN4983" s="10"/>
      <c r="BO4983" s="10"/>
      <c r="BP4983" s="10"/>
      <c r="BQ4983" s="10"/>
      <c r="BR4983" s="10"/>
      <c r="BU4983" s="66"/>
    </row>
    <row r="4984" spans="22:73" s="6" customFormat="1" x14ac:dyDescent="0.3">
      <c r="V4984" s="21"/>
      <c r="W4984" s="22"/>
      <c r="X4984" s="22"/>
      <c r="Y4984" s="22"/>
      <c r="Z4984" s="22"/>
      <c r="AA4984" s="22"/>
      <c r="AB4984" s="10"/>
      <c r="AC4984" s="10"/>
      <c r="AD4984" s="10"/>
      <c r="AE4984" s="10"/>
      <c r="AF4984" s="10"/>
      <c r="AG4984" s="10"/>
      <c r="AH4984" s="10"/>
      <c r="AI4984" s="10"/>
      <c r="AJ4984" s="10"/>
      <c r="AK4984" s="10"/>
      <c r="AL4984" s="10"/>
      <c r="AM4984" s="10"/>
      <c r="AN4984" s="10"/>
      <c r="AO4984" s="10"/>
      <c r="AP4984" s="10"/>
      <c r="AQ4984" s="10"/>
      <c r="AR4984" s="10"/>
      <c r="AS4984" s="10"/>
      <c r="AT4984" s="10"/>
      <c r="AU4984" s="10"/>
      <c r="AV4984" s="10"/>
      <c r="AW4984" s="10"/>
      <c r="AX4984" s="10"/>
      <c r="AY4984" s="10"/>
      <c r="AZ4984" s="10"/>
      <c r="BC4984" s="10"/>
      <c r="BD4984" s="10"/>
      <c r="BE4984" s="10"/>
      <c r="BF4984" s="10"/>
      <c r="BG4984" s="10"/>
      <c r="BH4984" s="10"/>
      <c r="BI4984" s="10"/>
      <c r="BL4984" s="10"/>
      <c r="BM4984" s="10"/>
      <c r="BN4984" s="10"/>
      <c r="BO4984" s="10"/>
      <c r="BP4984" s="10"/>
      <c r="BQ4984" s="10"/>
      <c r="BR4984" s="10"/>
      <c r="BU4984" s="66"/>
    </row>
    <row r="4985" spans="22:73" s="6" customFormat="1" x14ac:dyDescent="0.3">
      <c r="V4985" s="21"/>
      <c r="W4985" s="22"/>
      <c r="X4985" s="22"/>
      <c r="Y4985" s="22"/>
      <c r="Z4985" s="22"/>
      <c r="AA4985" s="22"/>
      <c r="AB4985" s="10"/>
      <c r="AC4985" s="10"/>
      <c r="AD4985" s="10"/>
      <c r="AE4985" s="10"/>
      <c r="AF4985" s="10"/>
      <c r="AG4985" s="10"/>
      <c r="AH4985" s="10"/>
      <c r="AI4985" s="10"/>
      <c r="AJ4985" s="10"/>
      <c r="AK4985" s="10"/>
      <c r="AL4985" s="10"/>
      <c r="AM4985" s="10"/>
      <c r="AN4985" s="10"/>
      <c r="AO4985" s="10"/>
      <c r="AP4985" s="10"/>
      <c r="AQ4985" s="10"/>
      <c r="AR4985" s="10"/>
      <c r="AS4985" s="10"/>
      <c r="AT4985" s="10"/>
      <c r="AU4985" s="10"/>
      <c r="AV4985" s="10"/>
      <c r="AW4985" s="10"/>
      <c r="AX4985" s="10"/>
      <c r="AY4985" s="10"/>
      <c r="AZ4985" s="10"/>
      <c r="BC4985" s="10"/>
      <c r="BD4985" s="10"/>
      <c r="BE4985" s="10"/>
      <c r="BF4985" s="10"/>
      <c r="BG4985" s="10"/>
      <c r="BH4985" s="10"/>
      <c r="BI4985" s="10"/>
      <c r="BL4985" s="10"/>
      <c r="BM4985" s="10"/>
      <c r="BN4985" s="10"/>
      <c r="BO4985" s="10"/>
      <c r="BP4985" s="10"/>
      <c r="BQ4985" s="10"/>
      <c r="BR4985" s="10"/>
      <c r="BU4985" s="66"/>
    </row>
    <row r="4986" spans="22:73" s="6" customFormat="1" x14ac:dyDescent="0.3">
      <c r="V4986" s="21"/>
      <c r="W4986" s="22"/>
      <c r="X4986" s="22"/>
      <c r="Y4986" s="22"/>
      <c r="Z4986" s="22"/>
      <c r="AA4986" s="22"/>
      <c r="AB4986" s="10"/>
      <c r="AC4986" s="10"/>
      <c r="AD4986" s="10"/>
      <c r="AE4986" s="10"/>
      <c r="AF4986" s="10"/>
      <c r="AG4986" s="10"/>
      <c r="AH4986" s="10"/>
      <c r="AI4986" s="10"/>
      <c r="AJ4986" s="10"/>
      <c r="AK4986" s="10"/>
      <c r="AL4986" s="10"/>
      <c r="AM4986" s="10"/>
      <c r="AN4986" s="10"/>
      <c r="AO4986" s="10"/>
      <c r="AP4986" s="10"/>
      <c r="AQ4986" s="10"/>
      <c r="AR4986" s="10"/>
      <c r="AS4986" s="10"/>
      <c r="AT4986" s="10"/>
      <c r="AU4986" s="10"/>
      <c r="AV4986" s="10"/>
      <c r="AW4986" s="10"/>
      <c r="AX4986" s="10"/>
      <c r="AY4986" s="10"/>
      <c r="AZ4986" s="10"/>
      <c r="BC4986" s="10"/>
      <c r="BD4986" s="10"/>
      <c r="BE4986" s="10"/>
      <c r="BF4986" s="10"/>
      <c r="BG4986" s="10"/>
      <c r="BH4986" s="10"/>
      <c r="BI4986" s="10"/>
      <c r="BL4986" s="10"/>
      <c r="BM4986" s="10"/>
      <c r="BN4986" s="10"/>
      <c r="BO4986" s="10"/>
      <c r="BP4986" s="10"/>
      <c r="BQ4986" s="10"/>
      <c r="BR4986" s="10"/>
      <c r="BU4986" s="66"/>
    </row>
    <row r="4987" spans="22:73" s="6" customFormat="1" x14ac:dyDescent="0.3">
      <c r="V4987" s="21"/>
      <c r="W4987" s="22"/>
      <c r="X4987" s="22"/>
      <c r="Y4987" s="22"/>
      <c r="Z4987" s="22"/>
      <c r="AA4987" s="22"/>
      <c r="AB4987" s="10"/>
      <c r="AC4987" s="10"/>
      <c r="AD4987" s="10"/>
      <c r="AE4987" s="10"/>
      <c r="AF4987" s="10"/>
      <c r="AG4987" s="10"/>
      <c r="AH4987" s="10"/>
      <c r="AI4987" s="10"/>
      <c r="AJ4987" s="10"/>
      <c r="AK4987" s="10"/>
      <c r="AL4987" s="10"/>
      <c r="AM4987" s="10"/>
      <c r="AN4987" s="10"/>
      <c r="AO4987" s="10"/>
      <c r="AP4987" s="10"/>
      <c r="AQ4987" s="10"/>
      <c r="AR4987" s="10"/>
      <c r="AS4987" s="10"/>
      <c r="AT4987" s="10"/>
      <c r="AU4987" s="10"/>
      <c r="AV4987" s="10"/>
      <c r="AW4987" s="10"/>
      <c r="AX4987" s="10"/>
      <c r="AY4987" s="10"/>
      <c r="AZ4987" s="10"/>
      <c r="BC4987" s="10"/>
      <c r="BD4987" s="10"/>
      <c r="BE4987" s="10"/>
      <c r="BF4987" s="10"/>
      <c r="BG4987" s="10"/>
      <c r="BH4987" s="10"/>
      <c r="BI4987" s="10"/>
      <c r="BL4987" s="10"/>
      <c r="BM4987" s="10"/>
      <c r="BN4987" s="10"/>
      <c r="BO4987" s="10"/>
      <c r="BP4987" s="10"/>
      <c r="BQ4987" s="10"/>
      <c r="BR4987" s="10"/>
      <c r="BU4987" s="66"/>
    </row>
    <row r="4988" spans="22:73" s="6" customFormat="1" x14ac:dyDescent="0.3">
      <c r="V4988" s="21"/>
      <c r="W4988" s="22"/>
      <c r="X4988" s="22"/>
      <c r="Y4988" s="22"/>
      <c r="Z4988" s="22"/>
      <c r="AA4988" s="22"/>
      <c r="AB4988" s="10"/>
      <c r="AC4988" s="10"/>
      <c r="AD4988" s="10"/>
      <c r="AE4988" s="10"/>
      <c r="AF4988" s="10"/>
      <c r="AG4988" s="10"/>
      <c r="AH4988" s="10"/>
      <c r="AI4988" s="10"/>
      <c r="AJ4988" s="10"/>
      <c r="AK4988" s="10"/>
      <c r="AL4988" s="10"/>
      <c r="AM4988" s="10"/>
      <c r="AN4988" s="10"/>
      <c r="AO4988" s="10"/>
      <c r="AP4988" s="10"/>
      <c r="AQ4988" s="10"/>
      <c r="AR4988" s="10"/>
      <c r="AS4988" s="10"/>
      <c r="AT4988" s="10"/>
      <c r="AU4988" s="10"/>
      <c r="AV4988" s="10"/>
      <c r="AW4988" s="10"/>
      <c r="AX4988" s="10"/>
      <c r="AY4988" s="10"/>
      <c r="AZ4988" s="10"/>
      <c r="BC4988" s="10"/>
      <c r="BD4988" s="10"/>
      <c r="BE4988" s="10"/>
      <c r="BF4988" s="10"/>
      <c r="BG4988" s="10"/>
      <c r="BH4988" s="10"/>
      <c r="BI4988" s="10"/>
      <c r="BL4988" s="10"/>
      <c r="BM4988" s="10"/>
      <c r="BN4988" s="10"/>
      <c r="BO4988" s="10"/>
      <c r="BP4988" s="10"/>
      <c r="BQ4988" s="10"/>
      <c r="BR4988" s="10"/>
      <c r="BU4988" s="66"/>
    </row>
    <row r="4989" spans="22:73" s="6" customFormat="1" x14ac:dyDescent="0.3">
      <c r="V4989" s="21"/>
      <c r="W4989" s="22"/>
      <c r="X4989" s="22"/>
      <c r="Y4989" s="22"/>
      <c r="Z4989" s="22"/>
      <c r="AA4989" s="22"/>
      <c r="AB4989" s="10"/>
      <c r="AC4989" s="10"/>
      <c r="AD4989" s="10"/>
      <c r="AE4989" s="10"/>
      <c r="AF4989" s="10"/>
      <c r="AG4989" s="10"/>
      <c r="AH4989" s="10"/>
      <c r="AI4989" s="10"/>
      <c r="AJ4989" s="10"/>
      <c r="AK4989" s="10"/>
      <c r="AL4989" s="10"/>
      <c r="AM4989" s="10"/>
      <c r="AN4989" s="10"/>
      <c r="AO4989" s="10"/>
      <c r="AP4989" s="10"/>
      <c r="AQ4989" s="10"/>
      <c r="AR4989" s="10"/>
      <c r="AS4989" s="10"/>
      <c r="AT4989" s="10"/>
      <c r="AU4989" s="10"/>
      <c r="AV4989" s="10"/>
      <c r="AW4989" s="10"/>
      <c r="AX4989" s="10"/>
      <c r="AY4989" s="10"/>
      <c r="AZ4989" s="10"/>
      <c r="BC4989" s="10"/>
      <c r="BD4989" s="10"/>
      <c r="BE4989" s="10"/>
      <c r="BF4989" s="10"/>
      <c r="BG4989" s="10"/>
      <c r="BH4989" s="10"/>
      <c r="BI4989" s="10"/>
      <c r="BL4989" s="10"/>
      <c r="BM4989" s="10"/>
      <c r="BN4989" s="10"/>
      <c r="BO4989" s="10"/>
      <c r="BP4989" s="10"/>
      <c r="BQ4989" s="10"/>
      <c r="BR4989" s="10"/>
      <c r="BU4989" s="66"/>
    </row>
    <row r="4990" spans="22:73" s="6" customFormat="1" x14ac:dyDescent="0.3">
      <c r="V4990" s="21"/>
      <c r="W4990" s="22"/>
      <c r="X4990" s="22"/>
      <c r="Y4990" s="22"/>
      <c r="Z4990" s="22"/>
      <c r="AA4990" s="22"/>
      <c r="AB4990" s="10"/>
      <c r="AC4990" s="10"/>
      <c r="AD4990" s="10"/>
      <c r="AE4990" s="10"/>
      <c r="AF4990" s="10"/>
      <c r="AG4990" s="10"/>
      <c r="AH4990" s="10"/>
      <c r="AI4990" s="10"/>
      <c r="AJ4990" s="10"/>
      <c r="AK4990" s="10"/>
      <c r="AL4990" s="10"/>
      <c r="AM4990" s="10"/>
      <c r="AN4990" s="10"/>
      <c r="AO4990" s="10"/>
      <c r="AP4990" s="10"/>
      <c r="AQ4990" s="10"/>
      <c r="AR4990" s="10"/>
      <c r="AS4990" s="10"/>
      <c r="AT4990" s="10"/>
      <c r="AU4990" s="10"/>
      <c r="AV4990" s="10"/>
      <c r="AW4990" s="10"/>
      <c r="AX4990" s="10"/>
      <c r="AY4990" s="10"/>
      <c r="AZ4990" s="10"/>
      <c r="BC4990" s="10"/>
      <c r="BD4990" s="10"/>
      <c r="BE4990" s="10"/>
      <c r="BF4990" s="10"/>
      <c r="BG4990" s="10"/>
      <c r="BH4990" s="10"/>
      <c r="BI4990" s="10"/>
      <c r="BL4990" s="10"/>
      <c r="BM4990" s="10"/>
      <c r="BN4990" s="10"/>
      <c r="BO4990" s="10"/>
      <c r="BP4990" s="10"/>
      <c r="BQ4990" s="10"/>
      <c r="BR4990" s="10"/>
      <c r="BU4990" s="66"/>
    </row>
    <row r="4991" spans="22:73" s="6" customFormat="1" x14ac:dyDescent="0.3">
      <c r="V4991" s="21"/>
      <c r="W4991" s="22"/>
      <c r="X4991" s="22"/>
      <c r="Y4991" s="22"/>
      <c r="Z4991" s="22"/>
      <c r="AA4991" s="22"/>
      <c r="AB4991" s="10"/>
      <c r="AC4991" s="10"/>
      <c r="AD4991" s="10"/>
      <c r="AE4991" s="10"/>
      <c r="AF4991" s="10"/>
      <c r="AG4991" s="10"/>
      <c r="AH4991" s="10"/>
      <c r="AI4991" s="10"/>
      <c r="AJ4991" s="10"/>
      <c r="AK4991" s="10"/>
      <c r="AL4991" s="10"/>
      <c r="AM4991" s="10"/>
      <c r="AN4991" s="10"/>
      <c r="AO4991" s="10"/>
      <c r="AP4991" s="10"/>
      <c r="AQ4991" s="10"/>
      <c r="AR4991" s="10"/>
      <c r="AS4991" s="10"/>
      <c r="AT4991" s="10"/>
      <c r="AU4991" s="10"/>
      <c r="AV4991" s="10"/>
      <c r="AW4991" s="10"/>
      <c r="AX4991" s="10"/>
      <c r="AY4991" s="10"/>
      <c r="AZ4991" s="10"/>
      <c r="BC4991" s="10"/>
      <c r="BD4991" s="10"/>
      <c r="BE4991" s="10"/>
      <c r="BF4991" s="10"/>
      <c r="BG4991" s="10"/>
      <c r="BH4991" s="10"/>
      <c r="BI4991" s="10"/>
      <c r="BL4991" s="10"/>
      <c r="BM4991" s="10"/>
      <c r="BN4991" s="10"/>
      <c r="BO4991" s="10"/>
      <c r="BP4991" s="10"/>
      <c r="BQ4991" s="10"/>
      <c r="BR4991" s="10"/>
      <c r="BU4991" s="66"/>
    </row>
    <row r="4992" spans="22:73" s="6" customFormat="1" x14ac:dyDescent="0.3">
      <c r="V4992" s="21"/>
      <c r="W4992" s="22"/>
      <c r="X4992" s="22"/>
      <c r="Y4992" s="22"/>
      <c r="Z4992" s="22"/>
      <c r="AA4992" s="22"/>
      <c r="AB4992" s="10"/>
      <c r="AC4992" s="10"/>
      <c r="AD4992" s="10"/>
      <c r="AE4992" s="10"/>
      <c r="AF4992" s="10"/>
      <c r="AG4992" s="10"/>
      <c r="AH4992" s="10"/>
      <c r="AI4992" s="10"/>
      <c r="AJ4992" s="10"/>
      <c r="AK4992" s="10"/>
      <c r="AL4992" s="10"/>
      <c r="AM4992" s="10"/>
      <c r="AN4992" s="10"/>
      <c r="AO4992" s="10"/>
      <c r="AP4992" s="10"/>
      <c r="AQ4992" s="10"/>
      <c r="AR4992" s="10"/>
      <c r="AS4992" s="10"/>
      <c r="AT4992" s="10"/>
      <c r="AU4992" s="10"/>
      <c r="AV4992" s="10"/>
      <c r="AW4992" s="10"/>
      <c r="AX4992" s="10"/>
      <c r="AY4992" s="10"/>
      <c r="AZ4992" s="10"/>
      <c r="BC4992" s="10"/>
      <c r="BD4992" s="10"/>
      <c r="BE4992" s="10"/>
      <c r="BF4992" s="10"/>
      <c r="BG4992" s="10"/>
      <c r="BH4992" s="10"/>
      <c r="BI4992" s="10"/>
      <c r="BL4992" s="10"/>
      <c r="BM4992" s="10"/>
      <c r="BN4992" s="10"/>
      <c r="BO4992" s="10"/>
      <c r="BP4992" s="10"/>
      <c r="BQ4992" s="10"/>
      <c r="BR4992" s="10"/>
      <c r="BU4992" s="66"/>
    </row>
    <row r="4993" spans="22:73" s="6" customFormat="1" x14ac:dyDescent="0.3">
      <c r="V4993" s="21"/>
      <c r="W4993" s="22"/>
      <c r="X4993" s="22"/>
      <c r="Y4993" s="22"/>
      <c r="Z4993" s="22"/>
      <c r="AA4993" s="22"/>
      <c r="AB4993" s="10"/>
      <c r="AC4993" s="10"/>
      <c r="AD4993" s="10"/>
      <c r="AE4993" s="10"/>
      <c r="AF4993" s="10"/>
      <c r="AG4993" s="10"/>
      <c r="AH4993" s="10"/>
      <c r="AI4993" s="10"/>
      <c r="AJ4993" s="10"/>
      <c r="AK4993" s="10"/>
      <c r="AL4993" s="10"/>
      <c r="AM4993" s="10"/>
      <c r="AN4993" s="10"/>
      <c r="AO4993" s="10"/>
      <c r="AP4993" s="10"/>
      <c r="AQ4993" s="10"/>
      <c r="AR4993" s="10"/>
      <c r="AS4993" s="10"/>
      <c r="AT4993" s="10"/>
      <c r="AU4993" s="10"/>
      <c r="AV4993" s="10"/>
      <c r="AW4993" s="10"/>
      <c r="AX4993" s="10"/>
      <c r="AY4993" s="10"/>
      <c r="AZ4993" s="10"/>
      <c r="BC4993" s="10"/>
      <c r="BD4993" s="10"/>
      <c r="BE4993" s="10"/>
      <c r="BF4993" s="10"/>
      <c r="BG4993" s="10"/>
      <c r="BH4993" s="10"/>
      <c r="BI4993" s="10"/>
      <c r="BL4993" s="10"/>
      <c r="BM4993" s="10"/>
      <c r="BN4993" s="10"/>
      <c r="BO4993" s="10"/>
      <c r="BP4993" s="10"/>
      <c r="BQ4993" s="10"/>
      <c r="BR4993" s="10"/>
      <c r="BU4993" s="66"/>
    </row>
    <row r="4994" spans="22:73" s="6" customFormat="1" x14ac:dyDescent="0.3">
      <c r="V4994" s="21"/>
      <c r="W4994" s="22"/>
      <c r="X4994" s="22"/>
      <c r="Y4994" s="22"/>
      <c r="Z4994" s="22"/>
      <c r="AA4994" s="22"/>
      <c r="AB4994" s="10"/>
      <c r="AC4994" s="10"/>
      <c r="AD4994" s="10"/>
      <c r="AE4994" s="10"/>
      <c r="AF4994" s="10"/>
      <c r="AG4994" s="10"/>
      <c r="AH4994" s="10"/>
      <c r="AI4994" s="10"/>
      <c r="AJ4994" s="10"/>
      <c r="AK4994" s="10"/>
      <c r="AL4994" s="10"/>
      <c r="AM4994" s="10"/>
      <c r="AN4994" s="10"/>
      <c r="AO4994" s="10"/>
      <c r="AP4994" s="10"/>
      <c r="AQ4994" s="10"/>
      <c r="AR4994" s="10"/>
      <c r="AS4994" s="10"/>
      <c r="AT4994" s="10"/>
      <c r="AU4994" s="10"/>
      <c r="AV4994" s="10"/>
      <c r="AW4994" s="10"/>
      <c r="AX4994" s="10"/>
      <c r="AY4994" s="10"/>
      <c r="AZ4994" s="10"/>
      <c r="BC4994" s="10"/>
      <c r="BD4994" s="10"/>
      <c r="BE4994" s="10"/>
      <c r="BF4994" s="10"/>
      <c r="BG4994" s="10"/>
      <c r="BH4994" s="10"/>
      <c r="BI4994" s="10"/>
      <c r="BL4994" s="10"/>
      <c r="BM4994" s="10"/>
      <c r="BN4994" s="10"/>
      <c r="BO4994" s="10"/>
      <c r="BP4994" s="10"/>
      <c r="BQ4994" s="10"/>
      <c r="BR4994" s="10"/>
      <c r="BU4994" s="66"/>
    </row>
    <row r="4995" spans="22:73" s="6" customFormat="1" x14ac:dyDescent="0.3">
      <c r="V4995" s="21"/>
      <c r="W4995" s="22"/>
      <c r="X4995" s="22"/>
      <c r="Y4995" s="22"/>
      <c r="Z4995" s="22"/>
      <c r="AA4995" s="22"/>
      <c r="AB4995" s="10"/>
      <c r="AC4995" s="10"/>
      <c r="AD4995" s="10"/>
      <c r="AE4995" s="10"/>
      <c r="AF4995" s="10"/>
      <c r="AG4995" s="10"/>
      <c r="AH4995" s="10"/>
      <c r="AI4995" s="10"/>
      <c r="AJ4995" s="10"/>
      <c r="AK4995" s="10"/>
      <c r="AL4995" s="10"/>
      <c r="AM4995" s="10"/>
      <c r="AN4995" s="10"/>
      <c r="AO4995" s="10"/>
      <c r="AP4995" s="10"/>
      <c r="AQ4995" s="10"/>
      <c r="AR4995" s="10"/>
      <c r="AS4995" s="10"/>
      <c r="AT4995" s="10"/>
      <c r="AU4995" s="10"/>
      <c r="AV4995" s="10"/>
      <c r="AW4995" s="10"/>
      <c r="AX4995" s="10"/>
      <c r="AY4995" s="10"/>
      <c r="AZ4995" s="10"/>
      <c r="BC4995" s="10"/>
      <c r="BD4995" s="10"/>
      <c r="BE4995" s="10"/>
      <c r="BF4995" s="10"/>
      <c r="BG4995" s="10"/>
      <c r="BH4995" s="10"/>
      <c r="BI4995" s="10"/>
      <c r="BL4995" s="10"/>
      <c r="BM4995" s="10"/>
      <c r="BN4995" s="10"/>
      <c r="BO4995" s="10"/>
      <c r="BP4995" s="10"/>
      <c r="BQ4995" s="10"/>
      <c r="BR4995" s="10"/>
      <c r="BU4995" s="66"/>
    </row>
    <row r="4996" spans="22:73" s="6" customFormat="1" x14ac:dyDescent="0.3">
      <c r="V4996" s="21"/>
      <c r="W4996" s="22"/>
      <c r="X4996" s="22"/>
      <c r="Y4996" s="22"/>
      <c r="Z4996" s="22"/>
      <c r="AA4996" s="22"/>
      <c r="AB4996" s="10"/>
      <c r="AC4996" s="10"/>
      <c r="AD4996" s="10"/>
      <c r="AE4996" s="10"/>
      <c r="AF4996" s="10"/>
      <c r="AG4996" s="10"/>
      <c r="AH4996" s="10"/>
      <c r="AI4996" s="10"/>
      <c r="AJ4996" s="10"/>
      <c r="AK4996" s="10"/>
      <c r="AL4996" s="10"/>
      <c r="AM4996" s="10"/>
      <c r="AN4996" s="10"/>
      <c r="AO4996" s="10"/>
      <c r="AP4996" s="10"/>
      <c r="AQ4996" s="10"/>
      <c r="AR4996" s="10"/>
      <c r="AS4996" s="10"/>
      <c r="AT4996" s="10"/>
      <c r="AU4996" s="10"/>
      <c r="AV4996" s="10"/>
      <c r="AW4996" s="10"/>
      <c r="AX4996" s="10"/>
      <c r="AY4996" s="10"/>
      <c r="AZ4996" s="10"/>
      <c r="BC4996" s="10"/>
      <c r="BD4996" s="10"/>
      <c r="BE4996" s="10"/>
      <c r="BF4996" s="10"/>
      <c r="BG4996" s="10"/>
      <c r="BH4996" s="10"/>
      <c r="BI4996" s="10"/>
      <c r="BL4996" s="10"/>
      <c r="BM4996" s="10"/>
      <c r="BN4996" s="10"/>
      <c r="BO4996" s="10"/>
      <c r="BP4996" s="10"/>
      <c r="BQ4996" s="10"/>
      <c r="BR4996" s="10"/>
      <c r="BU4996" s="66"/>
    </row>
    <row r="4997" spans="22:73" s="6" customFormat="1" x14ac:dyDescent="0.3">
      <c r="V4997" s="21"/>
      <c r="W4997" s="22"/>
      <c r="X4997" s="22"/>
      <c r="Y4997" s="22"/>
      <c r="Z4997" s="22"/>
      <c r="AA4997" s="22"/>
      <c r="AB4997" s="10"/>
      <c r="AC4997" s="10"/>
      <c r="AD4997" s="10"/>
      <c r="AE4997" s="10"/>
      <c r="AF4997" s="10"/>
      <c r="AG4997" s="10"/>
      <c r="AH4997" s="10"/>
      <c r="AI4997" s="10"/>
      <c r="AJ4997" s="10"/>
      <c r="AK4997" s="10"/>
      <c r="AL4997" s="10"/>
      <c r="AM4997" s="10"/>
      <c r="AN4997" s="10"/>
      <c r="AO4997" s="10"/>
      <c r="AP4997" s="10"/>
      <c r="AQ4997" s="10"/>
      <c r="AR4997" s="10"/>
      <c r="AS4997" s="10"/>
      <c r="AT4997" s="10"/>
      <c r="AU4997" s="10"/>
      <c r="AV4997" s="10"/>
      <c r="AW4997" s="10"/>
      <c r="AX4997" s="10"/>
      <c r="AY4997" s="10"/>
      <c r="AZ4997" s="10"/>
      <c r="BC4997" s="10"/>
      <c r="BD4997" s="10"/>
      <c r="BE4997" s="10"/>
      <c r="BF4997" s="10"/>
      <c r="BG4997" s="10"/>
      <c r="BH4997" s="10"/>
      <c r="BI4997" s="10"/>
      <c r="BL4997" s="10"/>
      <c r="BM4997" s="10"/>
      <c r="BN4997" s="10"/>
      <c r="BO4997" s="10"/>
      <c r="BP4997" s="10"/>
      <c r="BQ4997" s="10"/>
      <c r="BR4997" s="10"/>
      <c r="BU4997" s="66"/>
    </row>
    <row r="4998" spans="22:73" s="6" customFormat="1" x14ac:dyDescent="0.3">
      <c r="V4998" s="21"/>
      <c r="W4998" s="22"/>
      <c r="X4998" s="22"/>
      <c r="Y4998" s="22"/>
      <c r="Z4998" s="22"/>
      <c r="AA4998" s="22"/>
      <c r="AB4998" s="10"/>
      <c r="AC4998" s="10"/>
      <c r="AD4998" s="10"/>
      <c r="AE4998" s="10"/>
      <c r="AF4998" s="10"/>
      <c r="AG4998" s="10"/>
      <c r="AH4998" s="10"/>
      <c r="AI4998" s="10"/>
      <c r="AJ4998" s="10"/>
      <c r="AK4998" s="10"/>
      <c r="AL4998" s="10"/>
      <c r="AM4998" s="10"/>
      <c r="AN4998" s="10"/>
      <c r="AO4998" s="10"/>
      <c r="AP4998" s="10"/>
      <c r="AQ4998" s="10"/>
      <c r="AR4998" s="10"/>
      <c r="AS4998" s="10"/>
      <c r="AT4998" s="10"/>
      <c r="AU4998" s="10"/>
      <c r="AV4998" s="10"/>
      <c r="AW4998" s="10"/>
      <c r="AX4998" s="10"/>
      <c r="AY4998" s="10"/>
      <c r="AZ4998" s="10"/>
      <c r="BC4998" s="10"/>
      <c r="BD4998" s="10"/>
      <c r="BE4998" s="10"/>
      <c r="BF4998" s="10"/>
      <c r="BG4998" s="10"/>
      <c r="BH4998" s="10"/>
      <c r="BI4998" s="10"/>
      <c r="BL4998" s="10"/>
      <c r="BM4998" s="10"/>
      <c r="BN4998" s="10"/>
      <c r="BO4998" s="10"/>
      <c r="BP4998" s="10"/>
      <c r="BQ4998" s="10"/>
      <c r="BR4998" s="10"/>
      <c r="BU4998" s="66"/>
    </row>
    <row r="4999" spans="22:73" s="6" customFormat="1" x14ac:dyDescent="0.3">
      <c r="V4999" s="21"/>
      <c r="W4999" s="22"/>
      <c r="X4999" s="22"/>
      <c r="Y4999" s="22"/>
      <c r="Z4999" s="22"/>
      <c r="AA4999" s="22"/>
      <c r="AB4999" s="10"/>
      <c r="AC4999" s="10"/>
      <c r="AD4999" s="10"/>
      <c r="AE4999" s="10"/>
      <c r="AF4999" s="10"/>
      <c r="AG4999" s="10"/>
      <c r="AH4999" s="10"/>
      <c r="AI4999" s="10"/>
      <c r="AJ4999" s="10"/>
      <c r="AK4999" s="10"/>
      <c r="AL4999" s="10"/>
      <c r="AM4999" s="10"/>
      <c r="AN4999" s="10"/>
      <c r="AO4999" s="10"/>
      <c r="AP4999" s="10"/>
      <c r="AQ4999" s="10"/>
      <c r="AR4999" s="10"/>
      <c r="AS4999" s="10"/>
      <c r="AT4999" s="10"/>
      <c r="AU4999" s="10"/>
      <c r="AV4999" s="10"/>
      <c r="AW4999" s="10"/>
      <c r="AX4999" s="10"/>
      <c r="AY4999" s="10"/>
      <c r="AZ4999" s="10"/>
      <c r="BC4999" s="10"/>
      <c r="BD4999" s="10"/>
      <c r="BE4999" s="10"/>
      <c r="BF4999" s="10"/>
      <c r="BG4999" s="10"/>
      <c r="BH4999" s="10"/>
      <c r="BI4999" s="10"/>
      <c r="BL4999" s="10"/>
      <c r="BM4999" s="10"/>
      <c r="BN4999" s="10"/>
      <c r="BO4999" s="10"/>
      <c r="BP4999" s="10"/>
      <c r="BQ4999" s="10"/>
      <c r="BR4999" s="10"/>
      <c r="BU4999" s="66"/>
    </row>
    <row r="5000" spans="22:73" s="6" customFormat="1" x14ac:dyDescent="0.3">
      <c r="V5000" s="21"/>
      <c r="W5000" s="22"/>
      <c r="X5000" s="22"/>
      <c r="Y5000" s="22"/>
      <c r="Z5000" s="22"/>
      <c r="AA5000" s="22"/>
      <c r="AB5000" s="10"/>
      <c r="AC5000" s="10"/>
      <c r="AD5000" s="10"/>
      <c r="AE5000" s="10"/>
      <c r="AF5000" s="10"/>
      <c r="AG5000" s="10"/>
      <c r="AH5000" s="10"/>
      <c r="AI5000" s="10"/>
      <c r="AJ5000" s="10"/>
      <c r="AK5000" s="10"/>
      <c r="AL5000" s="10"/>
      <c r="AM5000" s="10"/>
      <c r="AN5000" s="10"/>
      <c r="AO5000" s="10"/>
      <c r="AP5000" s="10"/>
      <c r="AQ5000" s="10"/>
      <c r="AR5000" s="10"/>
      <c r="AS5000" s="10"/>
      <c r="AT5000" s="10"/>
      <c r="AU5000" s="10"/>
      <c r="AV5000" s="10"/>
      <c r="AW5000" s="10"/>
      <c r="AX5000" s="10"/>
      <c r="AY5000" s="10"/>
      <c r="AZ5000" s="10"/>
      <c r="BC5000" s="10"/>
      <c r="BD5000" s="10"/>
      <c r="BE5000" s="10"/>
      <c r="BF5000" s="10"/>
      <c r="BG5000" s="10"/>
      <c r="BH5000" s="10"/>
      <c r="BI5000" s="10"/>
      <c r="BL5000" s="10"/>
      <c r="BM5000" s="10"/>
      <c r="BN5000" s="10"/>
      <c r="BO5000" s="10"/>
      <c r="BP5000" s="10"/>
      <c r="BQ5000" s="10"/>
      <c r="BR5000" s="10"/>
      <c r="BU5000" s="66"/>
    </row>
    <row r="5001" spans="22:73" s="6" customFormat="1" x14ac:dyDescent="0.3">
      <c r="V5001" s="21"/>
      <c r="W5001" s="22"/>
      <c r="X5001" s="22"/>
      <c r="Y5001" s="22"/>
      <c r="Z5001" s="22"/>
      <c r="AA5001" s="22"/>
      <c r="AB5001" s="10"/>
      <c r="AC5001" s="10"/>
      <c r="AD5001" s="10"/>
      <c r="AE5001" s="10"/>
      <c r="AF5001" s="10"/>
      <c r="AG5001" s="10"/>
      <c r="AH5001" s="10"/>
      <c r="AI5001" s="10"/>
      <c r="AJ5001" s="10"/>
      <c r="AK5001" s="10"/>
      <c r="AL5001" s="10"/>
      <c r="AM5001" s="10"/>
      <c r="AN5001" s="10"/>
      <c r="AO5001" s="10"/>
      <c r="AP5001" s="10"/>
      <c r="AQ5001" s="10"/>
      <c r="AR5001" s="10"/>
      <c r="AS5001" s="10"/>
      <c r="AT5001" s="10"/>
      <c r="AU5001" s="10"/>
      <c r="AV5001" s="10"/>
      <c r="AW5001" s="10"/>
      <c r="AX5001" s="10"/>
      <c r="AY5001" s="10"/>
      <c r="AZ5001" s="10"/>
      <c r="BC5001" s="10"/>
      <c r="BD5001" s="10"/>
      <c r="BE5001" s="10"/>
      <c r="BF5001" s="10"/>
      <c r="BG5001" s="10"/>
      <c r="BH5001" s="10"/>
      <c r="BI5001" s="10"/>
      <c r="BL5001" s="10"/>
      <c r="BM5001" s="10"/>
      <c r="BN5001" s="10"/>
      <c r="BO5001" s="10"/>
      <c r="BP5001" s="10"/>
      <c r="BQ5001" s="10"/>
      <c r="BR5001" s="10"/>
      <c r="BU5001" s="66"/>
    </row>
    <row r="5002" spans="22:73" s="6" customFormat="1" x14ac:dyDescent="0.3">
      <c r="V5002" s="21"/>
      <c r="W5002" s="22"/>
      <c r="X5002" s="22"/>
      <c r="Y5002" s="22"/>
      <c r="Z5002" s="22"/>
      <c r="AA5002" s="22"/>
      <c r="AB5002" s="10"/>
      <c r="AC5002" s="10"/>
      <c r="AD5002" s="10"/>
      <c r="AE5002" s="10"/>
      <c r="AF5002" s="10"/>
      <c r="AG5002" s="10"/>
      <c r="AH5002" s="10"/>
      <c r="AI5002" s="10"/>
      <c r="AJ5002" s="10"/>
      <c r="AK5002" s="10"/>
      <c r="AL5002" s="10"/>
      <c r="AM5002" s="10"/>
      <c r="AN5002" s="10"/>
      <c r="AO5002" s="10"/>
      <c r="AP5002" s="10"/>
      <c r="AQ5002" s="10"/>
      <c r="AR5002" s="10"/>
      <c r="AS5002" s="10"/>
      <c r="AT5002" s="10"/>
      <c r="AU5002" s="10"/>
      <c r="AV5002" s="10"/>
      <c r="AW5002" s="10"/>
      <c r="AX5002" s="10"/>
      <c r="AY5002" s="10"/>
      <c r="AZ5002" s="10"/>
      <c r="BC5002" s="10"/>
      <c r="BD5002" s="10"/>
      <c r="BE5002" s="10"/>
      <c r="BF5002" s="10"/>
      <c r="BG5002" s="10"/>
      <c r="BH5002" s="10"/>
      <c r="BI5002" s="10"/>
      <c r="BL5002" s="10"/>
      <c r="BM5002" s="10"/>
      <c r="BN5002" s="10"/>
      <c r="BO5002" s="10"/>
      <c r="BP5002" s="10"/>
      <c r="BQ5002" s="10"/>
      <c r="BR5002" s="10"/>
      <c r="BU5002" s="66"/>
    </row>
    <row r="5003" spans="22:73" s="6" customFormat="1" x14ac:dyDescent="0.3">
      <c r="V5003" s="21"/>
      <c r="W5003" s="22"/>
      <c r="X5003" s="22"/>
      <c r="Y5003" s="22"/>
      <c r="Z5003" s="22"/>
      <c r="AA5003" s="22"/>
      <c r="AB5003" s="10"/>
      <c r="AC5003" s="10"/>
      <c r="AD5003" s="10"/>
      <c r="AE5003" s="10"/>
      <c r="AF5003" s="10"/>
      <c r="AG5003" s="10"/>
      <c r="AH5003" s="10"/>
      <c r="AI5003" s="10"/>
      <c r="AJ5003" s="10"/>
      <c r="AK5003" s="10"/>
      <c r="AL5003" s="10"/>
      <c r="AM5003" s="10"/>
      <c r="AN5003" s="10"/>
      <c r="AO5003" s="10"/>
      <c r="AP5003" s="10"/>
      <c r="AQ5003" s="10"/>
      <c r="AR5003" s="10"/>
      <c r="AS5003" s="10"/>
      <c r="AT5003" s="10"/>
      <c r="AU5003" s="10"/>
      <c r="AV5003" s="10"/>
      <c r="AW5003" s="10"/>
      <c r="AX5003" s="10"/>
      <c r="AY5003" s="10"/>
      <c r="AZ5003" s="10"/>
      <c r="BC5003" s="10"/>
      <c r="BD5003" s="10"/>
      <c r="BE5003" s="10"/>
      <c r="BF5003" s="10"/>
      <c r="BG5003" s="10"/>
      <c r="BH5003" s="10"/>
      <c r="BI5003" s="10"/>
      <c r="BL5003" s="10"/>
      <c r="BM5003" s="10"/>
      <c r="BN5003" s="10"/>
      <c r="BO5003" s="10"/>
      <c r="BP5003" s="10"/>
      <c r="BQ5003" s="10"/>
      <c r="BR5003" s="10"/>
      <c r="BU5003" s="66"/>
    </row>
    <row r="5004" spans="22:73" s="6" customFormat="1" x14ac:dyDescent="0.3">
      <c r="V5004" s="21"/>
      <c r="W5004" s="22"/>
      <c r="X5004" s="22"/>
      <c r="Y5004" s="22"/>
      <c r="Z5004" s="22"/>
      <c r="AA5004" s="22"/>
      <c r="AB5004" s="10"/>
      <c r="AC5004" s="10"/>
      <c r="AD5004" s="10"/>
      <c r="AE5004" s="10"/>
      <c r="AF5004" s="10"/>
      <c r="AG5004" s="10"/>
      <c r="AH5004" s="10"/>
      <c r="AI5004" s="10"/>
      <c r="AJ5004" s="10"/>
      <c r="AK5004" s="10"/>
      <c r="AL5004" s="10"/>
      <c r="AM5004" s="10"/>
      <c r="AN5004" s="10"/>
      <c r="AO5004" s="10"/>
      <c r="AP5004" s="10"/>
      <c r="AQ5004" s="10"/>
      <c r="AR5004" s="10"/>
      <c r="AS5004" s="10"/>
      <c r="AT5004" s="10"/>
      <c r="AU5004" s="10"/>
      <c r="AV5004" s="10"/>
      <c r="AW5004" s="10"/>
      <c r="AX5004" s="10"/>
      <c r="AY5004" s="10"/>
      <c r="AZ5004" s="10"/>
      <c r="BC5004" s="10"/>
      <c r="BD5004" s="10"/>
      <c r="BE5004" s="10"/>
      <c r="BF5004" s="10"/>
      <c r="BG5004" s="10"/>
      <c r="BH5004" s="10"/>
      <c r="BI5004" s="10"/>
      <c r="BL5004" s="10"/>
      <c r="BM5004" s="10"/>
      <c r="BN5004" s="10"/>
      <c r="BO5004" s="10"/>
      <c r="BP5004" s="10"/>
      <c r="BQ5004" s="10"/>
      <c r="BR5004" s="10"/>
      <c r="BU5004" s="66"/>
    </row>
    <row r="5005" spans="22:73" s="6" customFormat="1" x14ac:dyDescent="0.3">
      <c r="V5005" s="21"/>
      <c r="W5005" s="22"/>
      <c r="X5005" s="22"/>
      <c r="Y5005" s="22"/>
      <c r="Z5005" s="22"/>
      <c r="AA5005" s="22"/>
      <c r="AB5005" s="10"/>
      <c r="AC5005" s="10"/>
      <c r="AD5005" s="10"/>
      <c r="AE5005" s="10"/>
      <c r="AF5005" s="10"/>
      <c r="AG5005" s="10"/>
      <c r="AH5005" s="10"/>
      <c r="AI5005" s="10"/>
      <c r="AJ5005" s="10"/>
      <c r="AK5005" s="10"/>
      <c r="AL5005" s="10"/>
      <c r="AM5005" s="10"/>
      <c r="AN5005" s="10"/>
      <c r="AO5005" s="10"/>
      <c r="AP5005" s="10"/>
      <c r="AQ5005" s="10"/>
      <c r="AR5005" s="10"/>
      <c r="AS5005" s="10"/>
      <c r="AT5005" s="10"/>
      <c r="AU5005" s="10"/>
      <c r="AV5005" s="10"/>
      <c r="AW5005" s="10"/>
      <c r="AX5005" s="10"/>
      <c r="AY5005" s="10"/>
      <c r="AZ5005" s="10"/>
      <c r="BC5005" s="10"/>
      <c r="BD5005" s="10"/>
      <c r="BE5005" s="10"/>
      <c r="BF5005" s="10"/>
      <c r="BG5005" s="10"/>
      <c r="BH5005" s="10"/>
      <c r="BI5005" s="10"/>
      <c r="BL5005" s="10"/>
      <c r="BM5005" s="10"/>
      <c r="BN5005" s="10"/>
      <c r="BO5005" s="10"/>
      <c r="BP5005" s="10"/>
      <c r="BQ5005" s="10"/>
      <c r="BR5005" s="10"/>
      <c r="BU5005" s="66"/>
    </row>
    <row r="5006" spans="22:73" s="6" customFormat="1" x14ac:dyDescent="0.3">
      <c r="V5006" s="21"/>
      <c r="W5006" s="22"/>
      <c r="X5006" s="22"/>
      <c r="Y5006" s="22"/>
      <c r="Z5006" s="22"/>
      <c r="AA5006" s="22"/>
      <c r="AB5006" s="10"/>
      <c r="AC5006" s="10"/>
      <c r="AD5006" s="10"/>
      <c r="AE5006" s="10"/>
      <c r="AF5006" s="10"/>
      <c r="AG5006" s="10"/>
      <c r="AH5006" s="10"/>
      <c r="AI5006" s="10"/>
      <c r="AJ5006" s="10"/>
      <c r="AK5006" s="10"/>
      <c r="AL5006" s="10"/>
      <c r="AM5006" s="10"/>
      <c r="AN5006" s="10"/>
      <c r="AO5006" s="10"/>
      <c r="AP5006" s="10"/>
      <c r="AQ5006" s="10"/>
      <c r="AR5006" s="10"/>
      <c r="AS5006" s="10"/>
      <c r="AT5006" s="10"/>
      <c r="AU5006" s="10"/>
      <c r="AV5006" s="10"/>
      <c r="AW5006" s="10"/>
      <c r="AX5006" s="10"/>
      <c r="AY5006" s="10"/>
      <c r="AZ5006" s="10"/>
      <c r="BC5006" s="10"/>
      <c r="BD5006" s="10"/>
      <c r="BE5006" s="10"/>
      <c r="BF5006" s="10"/>
      <c r="BG5006" s="10"/>
      <c r="BH5006" s="10"/>
      <c r="BI5006" s="10"/>
      <c r="BL5006" s="10"/>
      <c r="BM5006" s="10"/>
      <c r="BN5006" s="10"/>
      <c r="BO5006" s="10"/>
      <c r="BP5006" s="10"/>
      <c r="BQ5006" s="10"/>
      <c r="BR5006" s="10"/>
      <c r="BU5006" s="66"/>
    </row>
    <row r="5007" spans="22:73" s="6" customFormat="1" x14ac:dyDescent="0.3">
      <c r="V5007" s="21"/>
      <c r="W5007" s="22"/>
      <c r="X5007" s="22"/>
      <c r="Y5007" s="22"/>
      <c r="Z5007" s="22"/>
      <c r="AA5007" s="22"/>
      <c r="AB5007" s="10"/>
      <c r="AC5007" s="10"/>
      <c r="AD5007" s="10"/>
      <c r="AE5007" s="10"/>
      <c r="AF5007" s="10"/>
      <c r="AG5007" s="10"/>
      <c r="AH5007" s="10"/>
      <c r="AI5007" s="10"/>
      <c r="AJ5007" s="10"/>
      <c r="AK5007" s="10"/>
      <c r="AL5007" s="10"/>
      <c r="AM5007" s="10"/>
      <c r="AN5007" s="10"/>
      <c r="AO5007" s="10"/>
      <c r="AP5007" s="10"/>
      <c r="AQ5007" s="10"/>
      <c r="AR5007" s="10"/>
      <c r="AS5007" s="10"/>
      <c r="AT5007" s="10"/>
      <c r="AU5007" s="10"/>
      <c r="AV5007" s="10"/>
      <c r="AW5007" s="10"/>
      <c r="AX5007" s="10"/>
      <c r="AY5007" s="10"/>
      <c r="AZ5007" s="10"/>
      <c r="BC5007" s="10"/>
      <c r="BD5007" s="10"/>
      <c r="BE5007" s="10"/>
      <c r="BF5007" s="10"/>
      <c r="BG5007" s="10"/>
      <c r="BH5007" s="10"/>
      <c r="BI5007" s="10"/>
      <c r="BL5007" s="10"/>
      <c r="BM5007" s="10"/>
      <c r="BN5007" s="10"/>
      <c r="BO5007" s="10"/>
      <c r="BP5007" s="10"/>
      <c r="BQ5007" s="10"/>
      <c r="BR5007" s="10"/>
      <c r="BU5007" s="66"/>
    </row>
    <row r="5008" spans="22:73" s="6" customFormat="1" x14ac:dyDescent="0.3">
      <c r="V5008" s="21"/>
      <c r="W5008" s="22"/>
      <c r="X5008" s="22"/>
      <c r="Y5008" s="22"/>
      <c r="Z5008" s="22"/>
      <c r="AA5008" s="22"/>
      <c r="AB5008" s="10"/>
      <c r="AC5008" s="10"/>
      <c r="AD5008" s="10"/>
      <c r="AE5008" s="10"/>
      <c r="AF5008" s="10"/>
      <c r="AG5008" s="10"/>
      <c r="AH5008" s="10"/>
      <c r="AI5008" s="10"/>
      <c r="AJ5008" s="10"/>
      <c r="AK5008" s="10"/>
      <c r="AL5008" s="10"/>
      <c r="AM5008" s="10"/>
      <c r="AN5008" s="10"/>
      <c r="AO5008" s="10"/>
      <c r="AP5008" s="10"/>
      <c r="AQ5008" s="10"/>
      <c r="AR5008" s="10"/>
      <c r="AS5008" s="10"/>
      <c r="AT5008" s="10"/>
      <c r="AU5008" s="10"/>
      <c r="AV5008" s="10"/>
      <c r="AW5008" s="10"/>
      <c r="AX5008" s="10"/>
      <c r="AY5008" s="10"/>
      <c r="AZ5008" s="10"/>
      <c r="BC5008" s="10"/>
      <c r="BD5008" s="10"/>
      <c r="BE5008" s="10"/>
      <c r="BF5008" s="10"/>
      <c r="BG5008" s="10"/>
      <c r="BH5008" s="10"/>
      <c r="BI5008" s="10"/>
      <c r="BL5008" s="10"/>
      <c r="BM5008" s="10"/>
      <c r="BN5008" s="10"/>
      <c r="BO5008" s="10"/>
      <c r="BP5008" s="10"/>
      <c r="BQ5008" s="10"/>
      <c r="BR5008" s="10"/>
      <c r="BU5008" s="66"/>
    </row>
    <row r="5009" spans="22:73" s="6" customFormat="1" x14ac:dyDescent="0.3">
      <c r="V5009" s="21"/>
      <c r="W5009" s="22"/>
      <c r="X5009" s="22"/>
      <c r="Y5009" s="22"/>
      <c r="Z5009" s="22"/>
      <c r="AA5009" s="22"/>
      <c r="AB5009" s="10"/>
      <c r="AC5009" s="10"/>
      <c r="AD5009" s="10"/>
      <c r="AE5009" s="10"/>
      <c r="AF5009" s="10"/>
      <c r="AG5009" s="10"/>
      <c r="AH5009" s="10"/>
      <c r="AI5009" s="10"/>
      <c r="AJ5009" s="10"/>
      <c r="AK5009" s="10"/>
      <c r="AL5009" s="10"/>
      <c r="AM5009" s="10"/>
      <c r="AN5009" s="10"/>
      <c r="AO5009" s="10"/>
      <c r="AP5009" s="10"/>
      <c r="AQ5009" s="10"/>
      <c r="AR5009" s="10"/>
      <c r="AS5009" s="10"/>
      <c r="AT5009" s="10"/>
      <c r="AU5009" s="10"/>
      <c r="AV5009" s="10"/>
      <c r="AW5009" s="10"/>
      <c r="AX5009" s="10"/>
      <c r="AY5009" s="10"/>
      <c r="AZ5009" s="10"/>
      <c r="BC5009" s="10"/>
      <c r="BD5009" s="10"/>
      <c r="BE5009" s="10"/>
      <c r="BF5009" s="10"/>
      <c r="BG5009" s="10"/>
      <c r="BH5009" s="10"/>
      <c r="BI5009" s="10"/>
      <c r="BL5009" s="10"/>
      <c r="BM5009" s="10"/>
      <c r="BN5009" s="10"/>
      <c r="BO5009" s="10"/>
      <c r="BP5009" s="10"/>
      <c r="BQ5009" s="10"/>
      <c r="BR5009" s="10"/>
      <c r="BU5009" s="66"/>
    </row>
    <row r="5010" spans="22:73" s="6" customFormat="1" x14ac:dyDescent="0.3">
      <c r="V5010" s="21"/>
      <c r="W5010" s="22"/>
      <c r="X5010" s="22"/>
      <c r="Y5010" s="22"/>
      <c r="Z5010" s="22"/>
      <c r="AA5010" s="22"/>
      <c r="AB5010" s="10"/>
      <c r="AC5010" s="10"/>
      <c r="AD5010" s="10"/>
      <c r="AE5010" s="10"/>
      <c r="AF5010" s="10"/>
      <c r="AG5010" s="10"/>
      <c r="AH5010" s="10"/>
      <c r="AI5010" s="10"/>
      <c r="AJ5010" s="10"/>
      <c r="AK5010" s="10"/>
      <c r="AL5010" s="10"/>
      <c r="AM5010" s="10"/>
      <c r="AN5010" s="10"/>
      <c r="AO5010" s="10"/>
      <c r="AP5010" s="10"/>
      <c r="AQ5010" s="10"/>
      <c r="AR5010" s="10"/>
      <c r="AS5010" s="10"/>
      <c r="AT5010" s="10"/>
      <c r="AU5010" s="10"/>
      <c r="AV5010" s="10"/>
      <c r="AW5010" s="10"/>
      <c r="AX5010" s="10"/>
      <c r="AY5010" s="10"/>
      <c r="AZ5010" s="10"/>
      <c r="BC5010" s="10"/>
      <c r="BD5010" s="10"/>
      <c r="BE5010" s="10"/>
      <c r="BF5010" s="10"/>
      <c r="BG5010" s="10"/>
      <c r="BH5010" s="10"/>
      <c r="BI5010" s="10"/>
      <c r="BL5010" s="10"/>
      <c r="BM5010" s="10"/>
      <c r="BN5010" s="10"/>
      <c r="BO5010" s="10"/>
      <c r="BP5010" s="10"/>
      <c r="BQ5010" s="10"/>
      <c r="BR5010" s="10"/>
      <c r="BU5010" s="66"/>
    </row>
    <row r="5011" spans="22:73" s="6" customFormat="1" x14ac:dyDescent="0.3">
      <c r="V5011" s="21"/>
      <c r="W5011" s="22"/>
      <c r="X5011" s="22"/>
      <c r="Y5011" s="22"/>
      <c r="Z5011" s="22"/>
      <c r="AA5011" s="22"/>
      <c r="AB5011" s="10"/>
      <c r="AC5011" s="10"/>
      <c r="AD5011" s="10"/>
      <c r="AE5011" s="10"/>
      <c r="AF5011" s="10"/>
      <c r="AG5011" s="10"/>
      <c r="AH5011" s="10"/>
      <c r="AI5011" s="10"/>
      <c r="AJ5011" s="10"/>
      <c r="AK5011" s="10"/>
      <c r="AL5011" s="10"/>
      <c r="AM5011" s="10"/>
      <c r="AN5011" s="10"/>
      <c r="AO5011" s="10"/>
      <c r="AP5011" s="10"/>
      <c r="AQ5011" s="10"/>
      <c r="AR5011" s="10"/>
      <c r="AS5011" s="10"/>
      <c r="AT5011" s="10"/>
      <c r="AU5011" s="10"/>
      <c r="AV5011" s="10"/>
      <c r="AW5011" s="10"/>
      <c r="AX5011" s="10"/>
      <c r="AY5011" s="10"/>
      <c r="AZ5011" s="10"/>
      <c r="BC5011" s="10"/>
      <c r="BD5011" s="10"/>
      <c r="BE5011" s="10"/>
      <c r="BF5011" s="10"/>
      <c r="BG5011" s="10"/>
      <c r="BH5011" s="10"/>
      <c r="BI5011" s="10"/>
      <c r="BL5011" s="10"/>
      <c r="BM5011" s="10"/>
      <c r="BN5011" s="10"/>
      <c r="BO5011" s="10"/>
      <c r="BP5011" s="10"/>
      <c r="BQ5011" s="10"/>
      <c r="BR5011" s="10"/>
      <c r="BU5011" s="66"/>
    </row>
    <row r="5012" spans="22:73" s="6" customFormat="1" x14ac:dyDescent="0.3">
      <c r="V5012" s="21"/>
      <c r="W5012" s="22"/>
      <c r="X5012" s="22"/>
      <c r="Y5012" s="22"/>
      <c r="Z5012" s="22"/>
      <c r="AA5012" s="22"/>
      <c r="AB5012" s="10"/>
      <c r="AC5012" s="10"/>
      <c r="AD5012" s="10"/>
      <c r="AE5012" s="10"/>
      <c r="AF5012" s="10"/>
      <c r="AG5012" s="10"/>
      <c r="AH5012" s="10"/>
      <c r="AI5012" s="10"/>
      <c r="AJ5012" s="10"/>
      <c r="AK5012" s="10"/>
      <c r="AL5012" s="10"/>
      <c r="AM5012" s="10"/>
      <c r="AN5012" s="10"/>
      <c r="AO5012" s="10"/>
      <c r="AP5012" s="10"/>
      <c r="AQ5012" s="10"/>
      <c r="AR5012" s="10"/>
      <c r="AS5012" s="10"/>
      <c r="AT5012" s="10"/>
      <c r="AU5012" s="10"/>
      <c r="AV5012" s="10"/>
      <c r="AW5012" s="10"/>
      <c r="AX5012" s="10"/>
      <c r="AY5012" s="10"/>
      <c r="AZ5012" s="10"/>
      <c r="BC5012" s="10"/>
      <c r="BD5012" s="10"/>
      <c r="BE5012" s="10"/>
      <c r="BF5012" s="10"/>
      <c r="BG5012" s="10"/>
      <c r="BH5012" s="10"/>
      <c r="BI5012" s="10"/>
      <c r="BL5012" s="10"/>
      <c r="BM5012" s="10"/>
      <c r="BN5012" s="10"/>
      <c r="BO5012" s="10"/>
      <c r="BP5012" s="10"/>
      <c r="BQ5012" s="10"/>
      <c r="BR5012" s="10"/>
      <c r="BU5012" s="66"/>
    </row>
    <row r="5013" spans="22:73" s="6" customFormat="1" x14ac:dyDescent="0.3">
      <c r="V5013" s="21"/>
      <c r="W5013" s="22"/>
      <c r="X5013" s="22"/>
      <c r="Y5013" s="22"/>
      <c r="Z5013" s="22"/>
      <c r="AA5013" s="22"/>
      <c r="AB5013" s="10"/>
      <c r="AC5013" s="10"/>
      <c r="AD5013" s="10"/>
      <c r="AE5013" s="10"/>
      <c r="AF5013" s="10"/>
      <c r="AG5013" s="10"/>
      <c r="AH5013" s="10"/>
      <c r="AI5013" s="10"/>
      <c r="AJ5013" s="10"/>
      <c r="AK5013" s="10"/>
      <c r="AL5013" s="10"/>
      <c r="AM5013" s="10"/>
      <c r="AN5013" s="10"/>
      <c r="AO5013" s="10"/>
      <c r="AP5013" s="10"/>
      <c r="AQ5013" s="10"/>
      <c r="AR5013" s="10"/>
      <c r="AS5013" s="10"/>
      <c r="AT5013" s="10"/>
      <c r="AU5013" s="10"/>
      <c r="AV5013" s="10"/>
      <c r="AW5013" s="10"/>
      <c r="AX5013" s="10"/>
      <c r="AY5013" s="10"/>
      <c r="AZ5013" s="10"/>
      <c r="BC5013" s="10"/>
      <c r="BD5013" s="10"/>
      <c r="BE5013" s="10"/>
      <c r="BF5013" s="10"/>
      <c r="BG5013" s="10"/>
      <c r="BH5013" s="10"/>
      <c r="BI5013" s="10"/>
      <c r="BL5013" s="10"/>
      <c r="BM5013" s="10"/>
      <c r="BN5013" s="10"/>
      <c r="BO5013" s="10"/>
      <c r="BP5013" s="10"/>
      <c r="BQ5013" s="10"/>
      <c r="BR5013" s="10"/>
      <c r="BU5013" s="66"/>
    </row>
    <row r="5014" spans="22:73" s="6" customFormat="1" x14ac:dyDescent="0.3">
      <c r="V5014" s="21"/>
      <c r="W5014" s="22"/>
      <c r="X5014" s="22"/>
      <c r="Y5014" s="22"/>
      <c r="Z5014" s="22"/>
      <c r="AA5014" s="22"/>
      <c r="AB5014" s="10"/>
      <c r="AC5014" s="10"/>
      <c r="AD5014" s="10"/>
      <c r="AE5014" s="10"/>
      <c r="AF5014" s="10"/>
      <c r="AG5014" s="10"/>
      <c r="AH5014" s="10"/>
      <c r="AI5014" s="10"/>
      <c r="AJ5014" s="10"/>
      <c r="AK5014" s="10"/>
      <c r="AL5014" s="10"/>
      <c r="AM5014" s="10"/>
      <c r="AN5014" s="10"/>
      <c r="AO5014" s="10"/>
      <c r="AP5014" s="10"/>
      <c r="AQ5014" s="10"/>
      <c r="AR5014" s="10"/>
      <c r="AS5014" s="10"/>
      <c r="AT5014" s="10"/>
      <c r="AU5014" s="10"/>
      <c r="AV5014" s="10"/>
      <c r="AW5014" s="10"/>
      <c r="AX5014" s="10"/>
      <c r="AY5014" s="10"/>
      <c r="AZ5014" s="10"/>
      <c r="BC5014" s="10"/>
      <c r="BD5014" s="10"/>
      <c r="BE5014" s="10"/>
      <c r="BF5014" s="10"/>
      <c r="BG5014" s="10"/>
      <c r="BH5014" s="10"/>
      <c r="BI5014" s="10"/>
      <c r="BL5014" s="10"/>
      <c r="BM5014" s="10"/>
      <c r="BN5014" s="10"/>
      <c r="BO5014" s="10"/>
      <c r="BP5014" s="10"/>
      <c r="BQ5014" s="10"/>
      <c r="BR5014" s="10"/>
      <c r="BU5014" s="66"/>
    </row>
    <row r="5015" spans="22:73" s="6" customFormat="1" x14ac:dyDescent="0.3">
      <c r="V5015" s="21"/>
      <c r="W5015" s="22"/>
      <c r="X5015" s="22"/>
      <c r="Y5015" s="22"/>
      <c r="Z5015" s="22"/>
      <c r="AA5015" s="22"/>
      <c r="AB5015" s="10"/>
      <c r="AC5015" s="10"/>
      <c r="AD5015" s="10"/>
      <c r="AE5015" s="10"/>
      <c r="AF5015" s="10"/>
      <c r="AG5015" s="10"/>
      <c r="AH5015" s="10"/>
      <c r="AI5015" s="10"/>
      <c r="AJ5015" s="10"/>
      <c r="AK5015" s="10"/>
      <c r="AL5015" s="10"/>
      <c r="AM5015" s="10"/>
      <c r="AN5015" s="10"/>
      <c r="AO5015" s="10"/>
      <c r="AP5015" s="10"/>
      <c r="AQ5015" s="10"/>
      <c r="AR5015" s="10"/>
      <c r="AS5015" s="10"/>
      <c r="AT5015" s="10"/>
      <c r="AU5015" s="10"/>
      <c r="AV5015" s="10"/>
      <c r="AW5015" s="10"/>
      <c r="AX5015" s="10"/>
      <c r="AY5015" s="10"/>
      <c r="AZ5015" s="10"/>
      <c r="BC5015" s="10"/>
      <c r="BD5015" s="10"/>
      <c r="BE5015" s="10"/>
      <c r="BF5015" s="10"/>
      <c r="BG5015" s="10"/>
      <c r="BH5015" s="10"/>
      <c r="BI5015" s="10"/>
      <c r="BL5015" s="10"/>
      <c r="BM5015" s="10"/>
      <c r="BN5015" s="10"/>
      <c r="BO5015" s="10"/>
      <c r="BP5015" s="10"/>
      <c r="BQ5015" s="10"/>
      <c r="BR5015" s="10"/>
      <c r="BU5015" s="66"/>
    </row>
    <row r="5016" spans="22:73" s="6" customFormat="1" x14ac:dyDescent="0.3">
      <c r="V5016" s="21"/>
      <c r="W5016" s="22"/>
      <c r="X5016" s="22"/>
      <c r="Y5016" s="22"/>
      <c r="Z5016" s="22"/>
      <c r="AA5016" s="22"/>
      <c r="AB5016" s="10"/>
      <c r="AC5016" s="10"/>
      <c r="AD5016" s="10"/>
      <c r="AE5016" s="10"/>
      <c r="AF5016" s="10"/>
      <c r="AG5016" s="10"/>
      <c r="AH5016" s="10"/>
      <c r="AI5016" s="10"/>
      <c r="AJ5016" s="10"/>
      <c r="AK5016" s="10"/>
      <c r="AL5016" s="10"/>
      <c r="AM5016" s="10"/>
      <c r="AN5016" s="10"/>
      <c r="AO5016" s="10"/>
      <c r="AP5016" s="10"/>
      <c r="AQ5016" s="10"/>
      <c r="AR5016" s="10"/>
      <c r="AS5016" s="10"/>
      <c r="AT5016" s="10"/>
      <c r="AU5016" s="10"/>
      <c r="AV5016" s="10"/>
      <c r="AW5016" s="10"/>
      <c r="AX5016" s="10"/>
      <c r="AY5016" s="10"/>
      <c r="AZ5016" s="10"/>
      <c r="BC5016" s="10"/>
      <c r="BD5016" s="10"/>
      <c r="BE5016" s="10"/>
      <c r="BF5016" s="10"/>
      <c r="BG5016" s="10"/>
      <c r="BH5016" s="10"/>
      <c r="BI5016" s="10"/>
      <c r="BL5016" s="10"/>
      <c r="BM5016" s="10"/>
      <c r="BN5016" s="10"/>
      <c r="BO5016" s="10"/>
      <c r="BP5016" s="10"/>
      <c r="BQ5016" s="10"/>
      <c r="BR5016" s="10"/>
      <c r="BU5016" s="66"/>
    </row>
    <row r="5017" spans="22:73" s="6" customFormat="1" x14ac:dyDescent="0.3">
      <c r="V5017" s="21"/>
      <c r="W5017" s="22"/>
      <c r="X5017" s="22"/>
      <c r="Y5017" s="22"/>
      <c r="Z5017" s="22"/>
      <c r="AA5017" s="22"/>
      <c r="AB5017" s="10"/>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c r="AY5017" s="10"/>
      <c r="AZ5017" s="10"/>
      <c r="BC5017" s="10"/>
      <c r="BD5017" s="10"/>
      <c r="BE5017" s="10"/>
      <c r="BF5017" s="10"/>
      <c r="BG5017" s="10"/>
      <c r="BH5017" s="10"/>
      <c r="BI5017" s="10"/>
      <c r="BL5017" s="10"/>
      <c r="BM5017" s="10"/>
      <c r="BN5017" s="10"/>
      <c r="BO5017" s="10"/>
      <c r="BP5017" s="10"/>
      <c r="BQ5017" s="10"/>
      <c r="BR5017" s="10"/>
      <c r="BU5017" s="66"/>
    </row>
    <row r="5018" spans="22:73" s="6" customFormat="1" x14ac:dyDescent="0.3">
      <c r="V5018" s="21"/>
      <c r="W5018" s="22"/>
      <c r="X5018" s="22"/>
      <c r="Y5018" s="22"/>
      <c r="Z5018" s="22"/>
      <c r="AA5018" s="22"/>
      <c r="AB5018" s="10"/>
      <c r="AC5018" s="10"/>
      <c r="AD5018" s="10"/>
      <c r="AE5018" s="10"/>
      <c r="AF5018" s="10"/>
      <c r="AG5018" s="10"/>
      <c r="AH5018" s="10"/>
      <c r="AI5018" s="10"/>
      <c r="AJ5018" s="10"/>
      <c r="AK5018" s="10"/>
      <c r="AL5018" s="10"/>
      <c r="AM5018" s="10"/>
      <c r="AN5018" s="10"/>
      <c r="AO5018" s="10"/>
      <c r="AP5018" s="10"/>
      <c r="AQ5018" s="10"/>
      <c r="AR5018" s="10"/>
      <c r="AS5018" s="10"/>
      <c r="AT5018" s="10"/>
      <c r="AU5018" s="10"/>
      <c r="AV5018" s="10"/>
      <c r="AW5018" s="10"/>
      <c r="AX5018" s="10"/>
      <c r="AY5018" s="10"/>
      <c r="AZ5018" s="10"/>
      <c r="BC5018" s="10"/>
      <c r="BD5018" s="10"/>
      <c r="BE5018" s="10"/>
      <c r="BF5018" s="10"/>
      <c r="BG5018" s="10"/>
      <c r="BH5018" s="10"/>
      <c r="BI5018" s="10"/>
      <c r="BL5018" s="10"/>
      <c r="BM5018" s="10"/>
      <c r="BN5018" s="10"/>
      <c r="BO5018" s="10"/>
      <c r="BP5018" s="10"/>
      <c r="BQ5018" s="10"/>
      <c r="BR5018" s="10"/>
      <c r="BU5018" s="66"/>
    </row>
    <row r="5019" spans="22:73" s="6" customFormat="1" x14ac:dyDescent="0.3">
      <c r="V5019" s="21"/>
      <c r="W5019" s="22"/>
      <c r="X5019" s="22"/>
      <c r="Y5019" s="22"/>
      <c r="Z5019" s="22"/>
      <c r="AA5019" s="22"/>
      <c r="AB5019" s="10"/>
      <c r="AC5019" s="10"/>
      <c r="AD5019" s="10"/>
      <c r="AE5019" s="10"/>
      <c r="AF5019" s="10"/>
      <c r="AG5019" s="10"/>
      <c r="AH5019" s="10"/>
      <c r="AI5019" s="10"/>
      <c r="AJ5019" s="10"/>
      <c r="AK5019" s="10"/>
      <c r="AL5019" s="10"/>
      <c r="AM5019" s="10"/>
      <c r="AN5019" s="10"/>
      <c r="AO5019" s="10"/>
      <c r="AP5019" s="10"/>
      <c r="AQ5019" s="10"/>
      <c r="AR5019" s="10"/>
      <c r="AS5019" s="10"/>
      <c r="AT5019" s="10"/>
      <c r="AU5019" s="10"/>
      <c r="AV5019" s="10"/>
      <c r="AW5019" s="10"/>
      <c r="AX5019" s="10"/>
      <c r="AY5019" s="10"/>
      <c r="AZ5019" s="10"/>
      <c r="BC5019" s="10"/>
      <c r="BD5019" s="10"/>
      <c r="BE5019" s="10"/>
      <c r="BF5019" s="10"/>
      <c r="BG5019" s="10"/>
      <c r="BH5019" s="10"/>
      <c r="BI5019" s="10"/>
      <c r="BL5019" s="10"/>
      <c r="BM5019" s="10"/>
      <c r="BN5019" s="10"/>
      <c r="BO5019" s="10"/>
      <c r="BP5019" s="10"/>
      <c r="BQ5019" s="10"/>
      <c r="BR5019" s="10"/>
      <c r="BU5019" s="66"/>
    </row>
    <row r="5020" spans="22:73" s="6" customFormat="1" x14ac:dyDescent="0.3">
      <c r="V5020" s="21"/>
      <c r="W5020" s="22"/>
      <c r="X5020" s="22"/>
      <c r="Y5020" s="22"/>
      <c r="Z5020" s="22"/>
      <c r="AA5020" s="22"/>
      <c r="AB5020" s="10"/>
      <c r="AC5020" s="10"/>
      <c r="AD5020" s="10"/>
      <c r="AE5020" s="10"/>
      <c r="AF5020" s="10"/>
      <c r="AG5020" s="10"/>
      <c r="AH5020" s="10"/>
      <c r="AI5020" s="10"/>
      <c r="AJ5020" s="10"/>
      <c r="AK5020" s="10"/>
      <c r="AL5020" s="10"/>
      <c r="AM5020" s="10"/>
      <c r="AN5020" s="10"/>
      <c r="AO5020" s="10"/>
      <c r="AP5020" s="10"/>
      <c r="AQ5020" s="10"/>
      <c r="AR5020" s="10"/>
      <c r="AS5020" s="10"/>
      <c r="AT5020" s="10"/>
      <c r="AU5020" s="10"/>
      <c r="AV5020" s="10"/>
      <c r="AW5020" s="10"/>
      <c r="AX5020" s="10"/>
      <c r="AY5020" s="10"/>
      <c r="AZ5020" s="10"/>
      <c r="BC5020" s="10"/>
      <c r="BD5020" s="10"/>
      <c r="BE5020" s="10"/>
      <c r="BF5020" s="10"/>
      <c r="BG5020" s="10"/>
      <c r="BH5020" s="10"/>
      <c r="BI5020" s="10"/>
      <c r="BL5020" s="10"/>
      <c r="BM5020" s="10"/>
      <c r="BN5020" s="10"/>
      <c r="BO5020" s="10"/>
      <c r="BP5020" s="10"/>
      <c r="BQ5020" s="10"/>
      <c r="BR5020" s="10"/>
      <c r="BU5020" s="66"/>
    </row>
    <row r="5021" spans="22:73" s="6" customFormat="1" x14ac:dyDescent="0.3">
      <c r="V5021" s="21"/>
      <c r="W5021" s="22"/>
      <c r="X5021" s="22"/>
      <c r="Y5021" s="22"/>
      <c r="Z5021" s="22"/>
      <c r="AA5021" s="22"/>
      <c r="AB5021" s="10"/>
      <c r="AC5021" s="10"/>
      <c r="AD5021" s="10"/>
      <c r="AE5021" s="10"/>
      <c r="AF5021" s="10"/>
      <c r="AG5021" s="10"/>
      <c r="AH5021" s="10"/>
      <c r="AI5021" s="10"/>
      <c r="AJ5021" s="10"/>
      <c r="AK5021" s="10"/>
      <c r="AL5021" s="10"/>
      <c r="AM5021" s="10"/>
      <c r="AN5021" s="10"/>
      <c r="AO5021" s="10"/>
      <c r="AP5021" s="10"/>
      <c r="AQ5021" s="10"/>
      <c r="AR5021" s="10"/>
      <c r="AS5021" s="10"/>
      <c r="AT5021" s="10"/>
      <c r="AU5021" s="10"/>
      <c r="AV5021" s="10"/>
      <c r="AW5021" s="10"/>
      <c r="AX5021" s="10"/>
      <c r="AY5021" s="10"/>
      <c r="AZ5021" s="10"/>
      <c r="BC5021" s="10"/>
      <c r="BD5021" s="10"/>
      <c r="BE5021" s="10"/>
      <c r="BF5021" s="10"/>
      <c r="BG5021" s="10"/>
      <c r="BH5021" s="10"/>
      <c r="BI5021" s="10"/>
      <c r="BL5021" s="10"/>
      <c r="BM5021" s="10"/>
      <c r="BN5021" s="10"/>
      <c r="BO5021" s="10"/>
      <c r="BP5021" s="10"/>
      <c r="BQ5021" s="10"/>
      <c r="BR5021" s="10"/>
      <c r="BU5021" s="66"/>
    </row>
    <row r="5022" spans="22:73" s="6" customFormat="1" x14ac:dyDescent="0.3">
      <c r="V5022" s="21"/>
      <c r="W5022" s="22"/>
      <c r="X5022" s="22"/>
      <c r="Y5022" s="22"/>
      <c r="Z5022" s="22"/>
      <c r="AA5022" s="22"/>
      <c r="AB5022" s="10"/>
      <c r="AC5022" s="10"/>
      <c r="AD5022" s="10"/>
      <c r="AE5022" s="10"/>
      <c r="AF5022" s="10"/>
      <c r="AG5022" s="10"/>
      <c r="AH5022" s="10"/>
      <c r="AI5022" s="10"/>
      <c r="AJ5022" s="10"/>
      <c r="AK5022" s="10"/>
      <c r="AL5022" s="10"/>
      <c r="AM5022" s="10"/>
      <c r="AN5022" s="10"/>
      <c r="AO5022" s="10"/>
      <c r="AP5022" s="10"/>
      <c r="AQ5022" s="10"/>
      <c r="AR5022" s="10"/>
      <c r="AS5022" s="10"/>
      <c r="AT5022" s="10"/>
      <c r="AU5022" s="10"/>
      <c r="AV5022" s="10"/>
      <c r="AW5022" s="10"/>
      <c r="AX5022" s="10"/>
      <c r="AY5022" s="10"/>
      <c r="AZ5022" s="10"/>
      <c r="BC5022" s="10"/>
      <c r="BD5022" s="10"/>
      <c r="BE5022" s="10"/>
      <c r="BF5022" s="10"/>
      <c r="BG5022" s="10"/>
      <c r="BH5022" s="10"/>
      <c r="BI5022" s="10"/>
      <c r="BL5022" s="10"/>
      <c r="BM5022" s="10"/>
      <c r="BN5022" s="10"/>
      <c r="BO5022" s="10"/>
      <c r="BP5022" s="10"/>
      <c r="BQ5022" s="10"/>
      <c r="BR5022" s="10"/>
      <c r="BU5022" s="66"/>
    </row>
    <row r="5023" spans="22:73" s="6" customFormat="1" x14ac:dyDescent="0.3">
      <c r="V5023" s="21"/>
      <c r="W5023" s="22"/>
      <c r="X5023" s="22"/>
      <c r="Y5023" s="22"/>
      <c r="Z5023" s="22"/>
      <c r="AA5023" s="22"/>
      <c r="AB5023" s="10"/>
      <c r="AC5023" s="10"/>
      <c r="AD5023" s="10"/>
      <c r="AE5023" s="10"/>
      <c r="AF5023" s="10"/>
      <c r="AG5023" s="10"/>
      <c r="AH5023" s="10"/>
      <c r="AI5023" s="10"/>
      <c r="AJ5023" s="10"/>
      <c r="AK5023" s="10"/>
      <c r="AL5023" s="10"/>
      <c r="AM5023" s="10"/>
      <c r="AN5023" s="10"/>
      <c r="AO5023" s="10"/>
      <c r="AP5023" s="10"/>
      <c r="AQ5023" s="10"/>
      <c r="AR5023" s="10"/>
      <c r="AS5023" s="10"/>
      <c r="AT5023" s="10"/>
      <c r="AU5023" s="10"/>
      <c r="AV5023" s="10"/>
      <c r="AW5023" s="10"/>
      <c r="AX5023" s="10"/>
      <c r="AY5023" s="10"/>
      <c r="AZ5023" s="10"/>
      <c r="BC5023" s="10"/>
      <c r="BD5023" s="10"/>
      <c r="BE5023" s="10"/>
      <c r="BF5023" s="10"/>
      <c r="BG5023" s="10"/>
      <c r="BH5023" s="10"/>
      <c r="BI5023" s="10"/>
      <c r="BL5023" s="10"/>
      <c r="BM5023" s="10"/>
      <c r="BN5023" s="10"/>
      <c r="BO5023" s="10"/>
      <c r="BP5023" s="10"/>
      <c r="BQ5023" s="10"/>
      <c r="BR5023" s="10"/>
      <c r="BU5023" s="66"/>
    </row>
    <row r="5024" spans="22:73" s="6" customFormat="1" x14ac:dyDescent="0.3">
      <c r="V5024" s="21"/>
      <c r="W5024" s="22"/>
      <c r="X5024" s="22"/>
      <c r="Y5024" s="22"/>
      <c r="Z5024" s="22"/>
      <c r="AA5024" s="22"/>
      <c r="AB5024" s="10"/>
      <c r="AC5024" s="10"/>
      <c r="AD5024" s="10"/>
      <c r="AE5024" s="10"/>
      <c r="AF5024" s="10"/>
      <c r="AG5024" s="10"/>
      <c r="AH5024" s="10"/>
      <c r="AI5024" s="10"/>
      <c r="AJ5024" s="10"/>
      <c r="AK5024" s="10"/>
      <c r="AL5024" s="10"/>
      <c r="AM5024" s="10"/>
      <c r="AN5024" s="10"/>
      <c r="AO5024" s="10"/>
      <c r="AP5024" s="10"/>
      <c r="AQ5024" s="10"/>
      <c r="AR5024" s="10"/>
      <c r="AS5024" s="10"/>
      <c r="AT5024" s="10"/>
      <c r="AU5024" s="10"/>
      <c r="AV5024" s="10"/>
      <c r="AW5024" s="10"/>
      <c r="AX5024" s="10"/>
      <c r="AY5024" s="10"/>
      <c r="AZ5024" s="10"/>
      <c r="BC5024" s="10"/>
      <c r="BD5024" s="10"/>
      <c r="BE5024" s="10"/>
      <c r="BF5024" s="10"/>
      <c r="BG5024" s="10"/>
      <c r="BH5024" s="10"/>
      <c r="BI5024" s="10"/>
      <c r="BL5024" s="10"/>
      <c r="BM5024" s="10"/>
      <c r="BN5024" s="10"/>
      <c r="BO5024" s="10"/>
      <c r="BP5024" s="10"/>
      <c r="BQ5024" s="10"/>
      <c r="BR5024" s="10"/>
      <c r="BU5024" s="66"/>
    </row>
    <row r="5025" spans="22:73" s="6" customFormat="1" x14ac:dyDescent="0.3">
      <c r="V5025" s="21"/>
      <c r="W5025" s="22"/>
      <c r="X5025" s="22"/>
      <c r="Y5025" s="22"/>
      <c r="Z5025" s="22"/>
      <c r="AA5025" s="22"/>
      <c r="AB5025" s="10"/>
      <c r="AC5025" s="10"/>
      <c r="AD5025" s="10"/>
      <c r="AE5025" s="10"/>
      <c r="AF5025" s="10"/>
      <c r="AG5025" s="10"/>
      <c r="AH5025" s="10"/>
      <c r="AI5025" s="10"/>
      <c r="AJ5025" s="10"/>
      <c r="AK5025" s="10"/>
      <c r="AL5025" s="10"/>
      <c r="AM5025" s="10"/>
      <c r="AN5025" s="10"/>
      <c r="AO5025" s="10"/>
      <c r="AP5025" s="10"/>
      <c r="AQ5025" s="10"/>
      <c r="AR5025" s="10"/>
      <c r="AS5025" s="10"/>
      <c r="AT5025" s="10"/>
      <c r="AU5025" s="10"/>
      <c r="AV5025" s="10"/>
      <c r="AW5025" s="10"/>
      <c r="AX5025" s="10"/>
      <c r="AY5025" s="10"/>
      <c r="AZ5025" s="10"/>
      <c r="BC5025" s="10"/>
      <c r="BD5025" s="10"/>
      <c r="BE5025" s="10"/>
      <c r="BF5025" s="10"/>
      <c r="BG5025" s="10"/>
      <c r="BH5025" s="10"/>
      <c r="BI5025" s="10"/>
      <c r="BL5025" s="10"/>
      <c r="BM5025" s="10"/>
      <c r="BN5025" s="10"/>
      <c r="BO5025" s="10"/>
      <c r="BP5025" s="10"/>
      <c r="BQ5025" s="10"/>
      <c r="BR5025" s="10"/>
      <c r="BU5025" s="66"/>
    </row>
    <row r="5026" spans="22:73" s="6" customFormat="1" x14ac:dyDescent="0.3">
      <c r="V5026" s="21"/>
      <c r="W5026" s="22"/>
      <c r="X5026" s="22"/>
      <c r="Y5026" s="22"/>
      <c r="Z5026" s="22"/>
      <c r="AA5026" s="22"/>
      <c r="AB5026" s="10"/>
      <c r="AC5026" s="10"/>
      <c r="AD5026" s="10"/>
      <c r="AE5026" s="10"/>
      <c r="AF5026" s="10"/>
      <c r="AG5026" s="10"/>
      <c r="AH5026" s="10"/>
      <c r="AI5026" s="10"/>
      <c r="AJ5026" s="10"/>
      <c r="AK5026" s="10"/>
      <c r="AL5026" s="10"/>
      <c r="AM5026" s="10"/>
      <c r="AN5026" s="10"/>
      <c r="AO5026" s="10"/>
      <c r="AP5026" s="10"/>
      <c r="AQ5026" s="10"/>
      <c r="AR5026" s="10"/>
      <c r="AS5026" s="10"/>
      <c r="AT5026" s="10"/>
      <c r="AU5026" s="10"/>
      <c r="AV5026" s="10"/>
      <c r="AW5026" s="10"/>
      <c r="AX5026" s="10"/>
      <c r="AY5026" s="10"/>
      <c r="AZ5026" s="10"/>
      <c r="BC5026" s="10"/>
      <c r="BD5026" s="10"/>
      <c r="BE5026" s="10"/>
      <c r="BF5026" s="10"/>
      <c r="BG5026" s="10"/>
      <c r="BH5026" s="10"/>
      <c r="BI5026" s="10"/>
      <c r="BL5026" s="10"/>
      <c r="BM5026" s="10"/>
      <c r="BN5026" s="10"/>
      <c r="BO5026" s="10"/>
      <c r="BP5026" s="10"/>
      <c r="BQ5026" s="10"/>
      <c r="BR5026" s="10"/>
      <c r="BU5026" s="66"/>
    </row>
    <row r="5027" spans="22:73" s="6" customFormat="1" x14ac:dyDescent="0.3">
      <c r="V5027" s="21"/>
      <c r="W5027" s="22"/>
      <c r="X5027" s="22"/>
      <c r="Y5027" s="22"/>
      <c r="Z5027" s="22"/>
      <c r="AA5027" s="22"/>
      <c r="AB5027" s="10"/>
      <c r="AC5027" s="10"/>
      <c r="AD5027" s="10"/>
      <c r="AE5027" s="10"/>
      <c r="AF5027" s="10"/>
      <c r="AG5027" s="10"/>
      <c r="AH5027" s="10"/>
      <c r="AI5027" s="10"/>
      <c r="AJ5027" s="10"/>
      <c r="AK5027" s="10"/>
      <c r="AL5027" s="10"/>
      <c r="AM5027" s="10"/>
      <c r="AN5027" s="10"/>
      <c r="AO5027" s="10"/>
      <c r="AP5027" s="10"/>
      <c r="AQ5027" s="10"/>
      <c r="AR5027" s="10"/>
      <c r="AS5027" s="10"/>
      <c r="AT5027" s="10"/>
      <c r="AU5027" s="10"/>
      <c r="AV5027" s="10"/>
      <c r="AW5027" s="10"/>
      <c r="AX5027" s="10"/>
      <c r="AY5027" s="10"/>
      <c r="AZ5027" s="10"/>
      <c r="BC5027" s="10"/>
      <c r="BD5027" s="10"/>
      <c r="BE5027" s="10"/>
      <c r="BF5027" s="10"/>
      <c r="BG5027" s="10"/>
      <c r="BH5027" s="10"/>
      <c r="BI5027" s="10"/>
      <c r="BL5027" s="10"/>
      <c r="BM5027" s="10"/>
      <c r="BN5027" s="10"/>
      <c r="BO5027" s="10"/>
      <c r="BP5027" s="10"/>
      <c r="BQ5027" s="10"/>
      <c r="BR5027" s="10"/>
      <c r="BU5027" s="66"/>
    </row>
    <row r="5028" spans="22:73" s="6" customFormat="1" x14ac:dyDescent="0.3">
      <c r="V5028" s="21"/>
      <c r="W5028" s="22"/>
      <c r="X5028" s="22"/>
      <c r="Y5028" s="22"/>
      <c r="Z5028" s="22"/>
      <c r="AA5028" s="22"/>
      <c r="AB5028" s="10"/>
      <c r="AC5028" s="10"/>
      <c r="AD5028" s="10"/>
      <c r="AE5028" s="10"/>
      <c r="AF5028" s="10"/>
      <c r="AG5028" s="10"/>
      <c r="AH5028" s="10"/>
      <c r="AI5028" s="10"/>
      <c r="AJ5028" s="10"/>
      <c r="AK5028" s="10"/>
      <c r="AL5028" s="10"/>
      <c r="AM5028" s="10"/>
      <c r="AN5028" s="10"/>
      <c r="AO5028" s="10"/>
      <c r="AP5028" s="10"/>
      <c r="AQ5028" s="10"/>
      <c r="AR5028" s="10"/>
      <c r="AS5028" s="10"/>
      <c r="AT5028" s="10"/>
      <c r="AU5028" s="10"/>
      <c r="AV5028" s="10"/>
      <c r="AW5028" s="10"/>
      <c r="AX5028" s="10"/>
      <c r="AY5028" s="10"/>
      <c r="AZ5028" s="10"/>
      <c r="BC5028" s="10"/>
      <c r="BD5028" s="10"/>
      <c r="BE5028" s="10"/>
      <c r="BF5028" s="10"/>
      <c r="BG5028" s="10"/>
      <c r="BH5028" s="10"/>
      <c r="BI5028" s="10"/>
      <c r="BL5028" s="10"/>
      <c r="BM5028" s="10"/>
      <c r="BN5028" s="10"/>
      <c r="BO5028" s="10"/>
      <c r="BP5028" s="10"/>
      <c r="BQ5028" s="10"/>
      <c r="BR5028" s="10"/>
      <c r="BU5028" s="66"/>
    </row>
    <row r="5029" spans="22:73" s="6" customFormat="1" x14ac:dyDescent="0.3">
      <c r="V5029" s="21"/>
      <c r="W5029" s="22"/>
      <c r="X5029" s="22"/>
      <c r="Y5029" s="22"/>
      <c r="Z5029" s="22"/>
      <c r="AA5029" s="22"/>
      <c r="AB5029" s="10"/>
      <c r="AC5029" s="10"/>
      <c r="AD5029" s="10"/>
      <c r="AE5029" s="10"/>
      <c r="AF5029" s="10"/>
      <c r="AG5029" s="10"/>
      <c r="AH5029" s="10"/>
      <c r="AI5029" s="10"/>
      <c r="AJ5029" s="10"/>
      <c r="AK5029" s="10"/>
      <c r="AL5029" s="10"/>
      <c r="AM5029" s="10"/>
      <c r="AN5029" s="10"/>
      <c r="AO5029" s="10"/>
      <c r="AP5029" s="10"/>
      <c r="AQ5029" s="10"/>
      <c r="AR5029" s="10"/>
      <c r="AS5029" s="10"/>
      <c r="AT5029" s="10"/>
      <c r="AU5029" s="10"/>
      <c r="AV5029" s="10"/>
      <c r="AW5029" s="10"/>
      <c r="AX5029" s="10"/>
      <c r="AY5029" s="10"/>
      <c r="AZ5029" s="10"/>
      <c r="BC5029" s="10"/>
      <c r="BD5029" s="10"/>
      <c r="BE5029" s="10"/>
      <c r="BF5029" s="10"/>
      <c r="BG5029" s="10"/>
      <c r="BH5029" s="10"/>
      <c r="BI5029" s="10"/>
      <c r="BL5029" s="10"/>
      <c r="BM5029" s="10"/>
      <c r="BN5029" s="10"/>
      <c r="BO5029" s="10"/>
      <c r="BP5029" s="10"/>
      <c r="BQ5029" s="10"/>
      <c r="BR5029" s="10"/>
      <c r="BU5029" s="66"/>
    </row>
    <row r="5030" spans="22:73" s="6" customFormat="1" x14ac:dyDescent="0.3">
      <c r="V5030" s="21"/>
      <c r="W5030" s="22"/>
      <c r="X5030" s="22"/>
      <c r="Y5030" s="22"/>
      <c r="Z5030" s="22"/>
      <c r="AA5030" s="22"/>
      <c r="AB5030" s="10"/>
      <c r="AC5030" s="10"/>
      <c r="AD5030" s="10"/>
      <c r="AE5030" s="10"/>
      <c r="AF5030" s="10"/>
      <c r="AG5030" s="10"/>
      <c r="AH5030" s="10"/>
      <c r="AI5030" s="10"/>
      <c r="AJ5030" s="10"/>
      <c r="AK5030" s="10"/>
      <c r="AL5030" s="10"/>
      <c r="AM5030" s="10"/>
      <c r="AN5030" s="10"/>
      <c r="AO5030" s="10"/>
      <c r="AP5030" s="10"/>
      <c r="AQ5030" s="10"/>
      <c r="AR5030" s="10"/>
      <c r="AS5030" s="10"/>
      <c r="AT5030" s="10"/>
      <c r="AU5030" s="10"/>
      <c r="AV5030" s="10"/>
      <c r="AW5030" s="10"/>
      <c r="AX5030" s="10"/>
      <c r="AY5030" s="10"/>
      <c r="AZ5030" s="10"/>
      <c r="BC5030" s="10"/>
      <c r="BD5030" s="10"/>
      <c r="BE5030" s="10"/>
      <c r="BF5030" s="10"/>
      <c r="BG5030" s="10"/>
      <c r="BH5030" s="10"/>
      <c r="BI5030" s="10"/>
      <c r="BL5030" s="10"/>
      <c r="BM5030" s="10"/>
      <c r="BN5030" s="10"/>
      <c r="BO5030" s="10"/>
      <c r="BP5030" s="10"/>
      <c r="BQ5030" s="10"/>
      <c r="BR5030" s="10"/>
      <c r="BU5030" s="66"/>
    </row>
    <row r="5031" spans="22:73" s="6" customFormat="1" x14ac:dyDescent="0.3">
      <c r="V5031" s="21"/>
      <c r="W5031" s="22"/>
      <c r="X5031" s="22"/>
      <c r="Y5031" s="22"/>
      <c r="Z5031" s="22"/>
      <c r="AA5031" s="22"/>
      <c r="AB5031" s="10"/>
      <c r="AC5031" s="10"/>
      <c r="AD5031" s="10"/>
      <c r="AE5031" s="10"/>
      <c r="AF5031" s="10"/>
      <c r="AG5031" s="10"/>
      <c r="AH5031" s="10"/>
      <c r="AI5031" s="10"/>
      <c r="AJ5031" s="10"/>
      <c r="AK5031" s="10"/>
      <c r="AL5031" s="10"/>
      <c r="AM5031" s="10"/>
      <c r="AN5031" s="10"/>
      <c r="AO5031" s="10"/>
      <c r="AP5031" s="10"/>
      <c r="AQ5031" s="10"/>
      <c r="AR5031" s="10"/>
      <c r="AS5031" s="10"/>
      <c r="AT5031" s="10"/>
      <c r="AU5031" s="10"/>
      <c r="AV5031" s="10"/>
      <c r="AW5031" s="10"/>
      <c r="AX5031" s="10"/>
      <c r="AY5031" s="10"/>
      <c r="AZ5031" s="10"/>
      <c r="BC5031" s="10"/>
      <c r="BD5031" s="10"/>
      <c r="BE5031" s="10"/>
      <c r="BF5031" s="10"/>
      <c r="BG5031" s="10"/>
      <c r="BH5031" s="10"/>
      <c r="BI5031" s="10"/>
      <c r="BL5031" s="10"/>
      <c r="BM5031" s="10"/>
      <c r="BN5031" s="10"/>
      <c r="BO5031" s="10"/>
      <c r="BP5031" s="10"/>
      <c r="BQ5031" s="10"/>
      <c r="BR5031" s="10"/>
      <c r="BU5031" s="66"/>
    </row>
    <row r="5032" spans="22:73" s="6" customFormat="1" x14ac:dyDescent="0.3">
      <c r="V5032" s="21"/>
      <c r="W5032" s="22"/>
      <c r="X5032" s="22"/>
      <c r="Y5032" s="22"/>
      <c r="Z5032" s="22"/>
      <c r="AA5032" s="22"/>
      <c r="AB5032" s="10"/>
      <c r="AC5032" s="10"/>
      <c r="AD5032" s="10"/>
      <c r="AE5032" s="10"/>
      <c r="AF5032" s="10"/>
      <c r="AG5032" s="10"/>
      <c r="AH5032" s="10"/>
      <c r="AI5032" s="10"/>
      <c r="AJ5032" s="10"/>
      <c r="AK5032" s="10"/>
      <c r="AL5032" s="10"/>
      <c r="AM5032" s="10"/>
      <c r="AN5032" s="10"/>
      <c r="AO5032" s="10"/>
      <c r="AP5032" s="10"/>
      <c r="AQ5032" s="10"/>
      <c r="AR5032" s="10"/>
      <c r="AS5032" s="10"/>
      <c r="AT5032" s="10"/>
      <c r="AU5032" s="10"/>
      <c r="AV5032" s="10"/>
      <c r="AW5032" s="10"/>
      <c r="AX5032" s="10"/>
      <c r="AY5032" s="10"/>
      <c r="AZ5032" s="10"/>
      <c r="BC5032" s="10"/>
      <c r="BD5032" s="10"/>
      <c r="BE5032" s="10"/>
      <c r="BF5032" s="10"/>
      <c r="BG5032" s="10"/>
      <c r="BH5032" s="10"/>
      <c r="BI5032" s="10"/>
      <c r="BL5032" s="10"/>
      <c r="BM5032" s="10"/>
      <c r="BN5032" s="10"/>
      <c r="BO5032" s="10"/>
      <c r="BP5032" s="10"/>
      <c r="BQ5032" s="10"/>
      <c r="BR5032" s="10"/>
      <c r="BU5032" s="66"/>
    </row>
    <row r="5033" spans="22:73" s="6" customFormat="1" x14ac:dyDescent="0.3">
      <c r="V5033" s="21"/>
      <c r="W5033" s="22"/>
      <c r="X5033" s="22"/>
      <c r="Y5033" s="22"/>
      <c r="Z5033" s="22"/>
      <c r="AA5033" s="22"/>
      <c r="AB5033" s="10"/>
      <c r="AC5033" s="10"/>
      <c r="AD5033" s="10"/>
      <c r="AE5033" s="10"/>
      <c r="AF5033" s="10"/>
      <c r="AG5033" s="10"/>
      <c r="AH5033" s="10"/>
      <c r="AI5033" s="10"/>
      <c r="AJ5033" s="10"/>
      <c r="AK5033" s="10"/>
      <c r="AL5033" s="10"/>
      <c r="AM5033" s="10"/>
      <c r="AN5033" s="10"/>
      <c r="AO5033" s="10"/>
      <c r="AP5033" s="10"/>
      <c r="AQ5033" s="10"/>
      <c r="AR5033" s="10"/>
      <c r="AS5033" s="10"/>
      <c r="AT5033" s="10"/>
      <c r="AU5033" s="10"/>
      <c r="AV5033" s="10"/>
      <c r="AW5033" s="10"/>
      <c r="AX5033" s="10"/>
      <c r="AY5033" s="10"/>
      <c r="AZ5033" s="10"/>
      <c r="BC5033" s="10"/>
      <c r="BD5033" s="10"/>
      <c r="BE5033" s="10"/>
      <c r="BF5033" s="10"/>
      <c r="BG5033" s="10"/>
      <c r="BH5033" s="10"/>
      <c r="BI5033" s="10"/>
      <c r="BL5033" s="10"/>
      <c r="BM5033" s="10"/>
      <c r="BN5033" s="10"/>
      <c r="BO5033" s="10"/>
      <c r="BP5033" s="10"/>
      <c r="BQ5033" s="10"/>
      <c r="BR5033" s="10"/>
      <c r="BU5033" s="66"/>
    </row>
    <row r="5034" spans="22:73" s="6" customFormat="1" x14ac:dyDescent="0.3">
      <c r="V5034" s="21"/>
      <c r="W5034" s="22"/>
      <c r="X5034" s="22"/>
      <c r="Y5034" s="22"/>
      <c r="Z5034" s="22"/>
      <c r="AA5034" s="22"/>
      <c r="AB5034" s="10"/>
      <c r="AC5034" s="10"/>
      <c r="AD5034" s="10"/>
      <c r="AE5034" s="10"/>
      <c r="AF5034" s="10"/>
      <c r="AG5034" s="10"/>
      <c r="AH5034" s="10"/>
      <c r="AI5034" s="10"/>
      <c r="AJ5034" s="10"/>
      <c r="AK5034" s="10"/>
      <c r="AL5034" s="10"/>
      <c r="AM5034" s="10"/>
      <c r="AN5034" s="10"/>
      <c r="AO5034" s="10"/>
      <c r="AP5034" s="10"/>
      <c r="AQ5034" s="10"/>
      <c r="AR5034" s="10"/>
      <c r="AS5034" s="10"/>
      <c r="AT5034" s="10"/>
      <c r="AU5034" s="10"/>
      <c r="AV5034" s="10"/>
      <c r="AW5034" s="10"/>
      <c r="AX5034" s="10"/>
      <c r="AY5034" s="10"/>
      <c r="AZ5034" s="10"/>
      <c r="BC5034" s="10"/>
      <c r="BD5034" s="10"/>
      <c r="BE5034" s="10"/>
      <c r="BF5034" s="10"/>
      <c r="BG5034" s="10"/>
      <c r="BH5034" s="10"/>
      <c r="BI5034" s="10"/>
      <c r="BL5034" s="10"/>
      <c r="BM5034" s="10"/>
      <c r="BN5034" s="10"/>
      <c r="BO5034" s="10"/>
      <c r="BP5034" s="10"/>
      <c r="BQ5034" s="10"/>
      <c r="BR5034" s="10"/>
      <c r="BU5034" s="66"/>
    </row>
    <row r="5035" spans="22:73" s="6" customFormat="1" x14ac:dyDescent="0.3">
      <c r="V5035" s="21"/>
      <c r="W5035" s="22"/>
      <c r="X5035" s="22"/>
      <c r="Y5035" s="22"/>
      <c r="Z5035" s="22"/>
      <c r="AA5035" s="22"/>
      <c r="AB5035" s="10"/>
      <c r="AC5035" s="10"/>
      <c r="AD5035" s="10"/>
      <c r="AE5035" s="10"/>
      <c r="AF5035" s="10"/>
      <c r="AG5035" s="10"/>
      <c r="AH5035" s="10"/>
      <c r="AI5035" s="10"/>
      <c r="AJ5035" s="10"/>
      <c r="AK5035" s="10"/>
      <c r="AL5035" s="10"/>
      <c r="AM5035" s="10"/>
      <c r="AN5035" s="10"/>
      <c r="AO5035" s="10"/>
      <c r="AP5035" s="10"/>
      <c r="AQ5035" s="10"/>
      <c r="AR5035" s="10"/>
      <c r="AS5035" s="10"/>
      <c r="AT5035" s="10"/>
      <c r="AU5035" s="10"/>
      <c r="AV5035" s="10"/>
      <c r="AW5035" s="10"/>
      <c r="AX5035" s="10"/>
      <c r="AY5035" s="10"/>
      <c r="AZ5035" s="10"/>
      <c r="BC5035" s="10"/>
      <c r="BD5035" s="10"/>
      <c r="BE5035" s="10"/>
      <c r="BF5035" s="10"/>
      <c r="BG5035" s="10"/>
      <c r="BH5035" s="10"/>
      <c r="BI5035" s="10"/>
      <c r="BL5035" s="10"/>
      <c r="BM5035" s="10"/>
      <c r="BN5035" s="10"/>
      <c r="BO5035" s="10"/>
      <c r="BP5035" s="10"/>
      <c r="BQ5035" s="10"/>
      <c r="BR5035" s="10"/>
      <c r="BU5035" s="66"/>
    </row>
    <row r="5036" spans="22:73" s="6" customFormat="1" x14ac:dyDescent="0.3">
      <c r="V5036" s="21"/>
      <c r="W5036" s="22"/>
      <c r="X5036" s="22"/>
      <c r="Y5036" s="22"/>
      <c r="Z5036" s="22"/>
      <c r="AA5036" s="22"/>
      <c r="AB5036" s="10"/>
      <c r="AC5036" s="10"/>
      <c r="AD5036" s="10"/>
      <c r="AE5036" s="10"/>
      <c r="AF5036" s="10"/>
      <c r="AG5036" s="10"/>
      <c r="AH5036" s="10"/>
      <c r="AI5036" s="10"/>
      <c r="AJ5036" s="10"/>
      <c r="AK5036" s="10"/>
      <c r="AL5036" s="10"/>
      <c r="AM5036" s="10"/>
      <c r="AN5036" s="10"/>
      <c r="AO5036" s="10"/>
      <c r="AP5036" s="10"/>
      <c r="AQ5036" s="10"/>
      <c r="AR5036" s="10"/>
      <c r="AS5036" s="10"/>
      <c r="AT5036" s="10"/>
      <c r="AU5036" s="10"/>
      <c r="AV5036" s="10"/>
      <c r="AW5036" s="10"/>
      <c r="AX5036" s="10"/>
      <c r="AY5036" s="10"/>
      <c r="AZ5036" s="10"/>
      <c r="BC5036" s="10"/>
      <c r="BD5036" s="10"/>
      <c r="BE5036" s="10"/>
      <c r="BF5036" s="10"/>
      <c r="BG5036" s="10"/>
      <c r="BH5036" s="10"/>
      <c r="BI5036" s="10"/>
      <c r="BL5036" s="10"/>
      <c r="BM5036" s="10"/>
      <c r="BN5036" s="10"/>
      <c r="BO5036" s="10"/>
      <c r="BP5036" s="10"/>
      <c r="BQ5036" s="10"/>
      <c r="BR5036" s="10"/>
      <c r="BU5036" s="66"/>
    </row>
    <row r="5037" spans="22:73" s="6" customFormat="1" x14ac:dyDescent="0.3">
      <c r="V5037" s="21"/>
      <c r="W5037" s="22"/>
      <c r="X5037" s="22"/>
      <c r="Y5037" s="22"/>
      <c r="Z5037" s="22"/>
      <c r="AA5037" s="22"/>
      <c r="AB5037" s="10"/>
      <c r="AC5037" s="10"/>
      <c r="AD5037" s="10"/>
      <c r="AE5037" s="10"/>
      <c r="AF5037" s="10"/>
      <c r="AG5037" s="10"/>
      <c r="AH5037" s="10"/>
      <c r="AI5037" s="10"/>
      <c r="AJ5037" s="10"/>
      <c r="AK5037" s="10"/>
      <c r="AL5037" s="10"/>
      <c r="AM5037" s="10"/>
      <c r="AN5037" s="10"/>
      <c r="AO5037" s="10"/>
      <c r="AP5037" s="10"/>
      <c r="AQ5037" s="10"/>
      <c r="AR5037" s="10"/>
      <c r="AS5037" s="10"/>
      <c r="AT5037" s="10"/>
      <c r="AU5037" s="10"/>
      <c r="AV5037" s="10"/>
      <c r="AW5037" s="10"/>
      <c r="AX5037" s="10"/>
      <c r="AY5037" s="10"/>
      <c r="AZ5037" s="10"/>
      <c r="BC5037" s="10"/>
      <c r="BD5037" s="10"/>
      <c r="BE5037" s="10"/>
      <c r="BF5037" s="10"/>
      <c r="BG5037" s="10"/>
      <c r="BH5037" s="10"/>
      <c r="BI5037" s="10"/>
      <c r="BL5037" s="10"/>
      <c r="BM5037" s="10"/>
      <c r="BN5037" s="10"/>
      <c r="BO5037" s="10"/>
      <c r="BP5037" s="10"/>
      <c r="BQ5037" s="10"/>
      <c r="BR5037" s="10"/>
      <c r="BU5037" s="66"/>
    </row>
    <row r="5038" spans="22:73" s="6" customFormat="1" x14ac:dyDescent="0.3">
      <c r="V5038" s="21"/>
      <c r="W5038" s="22"/>
      <c r="X5038" s="22"/>
      <c r="Y5038" s="22"/>
      <c r="Z5038" s="22"/>
      <c r="AA5038" s="22"/>
      <c r="AB5038" s="10"/>
      <c r="AC5038" s="10"/>
      <c r="AD5038" s="10"/>
      <c r="AE5038" s="10"/>
      <c r="AF5038" s="10"/>
      <c r="AG5038" s="10"/>
      <c r="AH5038" s="10"/>
      <c r="AI5038" s="10"/>
      <c r="AJ5038" s="10"/>
      <c r="AK5038" s="10"/>
      <c r="AL5038" s="10"/>
      <c r="AM5038" s="10"/>
      <c r="AN5038" s="10"/>
      <c r="AO5038" s="10"/>
      <c r="AP5038" s="10"/>
      <c r="AQ5038" s="10"/>
      <c r="AR5038" s="10"/>
      <c r="AS5038" s="10"/>
      <c r="AT5038" s="10"/>
      <c r="AU5038" s="10"/>
      <c r="AV5038" s="10"/>
      <c r="AW5038" s="10"/>
      <c r="AX5038" s="10"/>
      <c r="AY5038" s="10"/>
      <c r="AZ5038" s="10"/>
      <c r="BC5038" s="10"/>
      <c r="BD5038" s="10"/>
      <c r="BE5038" s="10"/>
      <c r="BF5038" s="10"/>
      <c r="BG5038" s="10"/>
      <c r="BH5038" s="10"/>
      <c r="BI5038" s="10"/>
      <c r="BL5038" s="10"/>
      <c r="BM5038" s="10"/>
      <c r="BN5038" s="10"/>
      <c r="BO5038" s="10"/>
      <c r="BP5038" s="10"/>
      <c r="BQ5038" s="10"/>
      <c r="BR5038" s="10"/>
      <c r="BU5038" s="66"/>
    </row>
    <row r="5039" spans="22:73" s="6" customFormat="1" x14ac:dyDescent="0.3">
      <c r="V5039" s="21"/>
      <c r="W5039" s="22"/>
      <c r="X5039" s="22"/>
      <c r="Y5039" s="22"/>
      <c r="Z5039" s="22"/>
      <c r="AA5039" s="22"/>
      <c r="AB5039" s="10"/>
      <c r="AC5039" s="10"/>
      <c r="AD5039" s="10"/>
      <c r="AE5039" s="10"/>
      <c r="AF5039" s="10"/>
      <c r="AG5039" s="10"/>
      <c r="AH5039" s="10"/>
      <c r="AI5039" s="10"/>
      <c r="AJ5039" s="10"/>
      <c r="AK5039" s="10"/>
      <c r="AL5039" s="10"/>
      <c r="AM5039" s="10"/>
      <c r="AN5039" s="10"/>
      <c r="AO5039" s="10"/>
      <c r="AP5039" s="10"/>
      <c r="AQ5039" s="10"/>
      <c r="AR5039" s="10"/>
      <c r="AS5039" s="10"/>
      <c r="AT5039" s="10"/>
      <c r="AU5039" s="10"/>
      <c r="AV5039" s="10"/>
      <c r="AW5039" s="10"/>
      <c r="AX5039" s="10"/>
      <c r="AY5039" s="10"/>
      <c r="AZ5039" s="10"/>
      <c r="BC5039" s="10"/>
      <c r="BD5039" s="10"/>
      <c r="BE5039" s="10"/>
      <c r="BF5039" s="10"/>
      <c r="BG5039" s="10"/>
      <c r="BH5039" s="10"/>
      <c r="BI5039" s="10"/>
      <c r="BL5039" s="10"/>
      <c r="BM5039" s="10"/>
      <c r="BN5039" s="10"/>
      <c r="BO5039" s="10"/>
      <c r="BP5039" s="10"/>
      <c r="BQ5039" s="10"/>
      <c r="BR5039" s="10"/>
      <c r="BU5039" s="66"/>
    </row>
    <row r="5040" spans="22:73" s="6" customFormat="1" x14ac:dyDescent="0.3">
      <c r="V5040" s="21"/>
      <c r="W5040" s="22"/>
      <c r="X5040" s="22"/>
      <c r="Y5040" s="22"/>
      <c r="Z5040" s="22"/>
      <c r="AA5040" s="22"/>
      <c r="AB5040" s="10"/>
      <c r="AC5040" s="10"/>
      <c r="AD5040" s="10"/>
      <c r="AE5040" s="10"/>
      <c r="AF5040" s="10"/>
      <c r="AG5040" s="10"/>
      <c r="AH5040" s="10"/>
      <c r="AI5040" s="10"/>
      <c r="AJ5040" s="10"/>
      <c r="AK5040" s="10"/>
      <c r="AL5040" s="10"/>
      <c r="AM5040" s="10"/>
      <c r="AN5040" s="10"/>
      <c r="AO5040" s="10"/>
      <c r="AP5040" s="10"/>
      <c r="AQ5040" s="10"/>
      <c r="AR5040" s="10"/>
      <c r="AS5040" s="10"/>
      <c r="AT5040" s="10"/>
      <c r="AU5040" s="10"/>
      <c r="AV5040" s="10"/>
      <c r="AW5040" s="10"/>
      <c r="AX5040" s="10"/>
      <c r="AY5040" s="10"/>
      <c r="AZ5040" s="10"/>
      <c r="BC5040" s="10"/>
      <c r="BD5040" s="10"/>
      <c r="BE5040" s="10"/>
      <c r="BF5040" s="10"/>
      <c r="BG5040" s="10"/>
      <c r="BH5040" s="10"/>
      <c r="BI5040" s="10"/>
      <c r="BL5040" s="10"/>
      <c r="BM5040" s="10"/>
      <c r="BN5040" s="10"/>
      <c r="BO5040" s="10"/>
      <c r="BP5040" s="10"/>
      <c r="BQ5040" s="10"/>
      <c r="BR5040" s="10"/>
      <c r="BU5040" s="66"/>
    </row>
    <row r="5041" spans="22:73" s="6" customFormat="1" x14ac:dyDescent="0.3">
      <c r="V5041" s="21"/>
      <c r="W5041" s="22"/>
      <c r="X5041" s="22"/>
      <c r="Y5041" s="22"/>
      <c r="Z5041" s="22"/>
      <c r="AA5041" s="22"/>
      <c r="AB5041" s="10"/>
      <c r="AC5041" s="10"/>
      <c r="AD5041" s="10"/>
      <c r="AE5041" s="10"/>
      <c r="AF5041" s="10"/>
      <c r="AG5041" s="10"/>
      <c r="AH5041" s="10"/>
      <c r="AI5041" s="10"/>
      <c r="AJ5041" s="10"/>
      <c r="AK5041" s="10"/>
      <c r="AL5041" s="10"/>
      <c r="AM5041" s="10"/>
      <c r="AN5041" s="10"/>
      <c r="AO5041" s="10"/>
      <c r="AP5041" s="10"/>
      <c r="AQ5041" s="10"/>
      <c r="AR5041" s="10"/>
      <c r="AS5041" s="10"/>
      <c r="AT5041" s="10"/>
      <c r="AU5041" s="10"/>
      <c r="AV5041" s="10"/>
      <c r="AW5041" s="10"/>
      <c r="AX5041" s="10"/>
      <c r="AY5041" s="10"/>
      <c r="AZ5041" s="10"/>
      <c r="BC5041" s="10"/>
      <c r="BD5041" s="10"/>
      <c r="BE5041" s="10"/>
      <c r="BF5041" s="10"/>
      <c r="BG5041" s="10"/>
      <c r="BH5041" s="10"/>
      <c r="BI5041" s="10"/>
      <c r="BL5041" s="10"/>
      <c r="BM5041" s="10"/>
      <c r="BN5041" s="10"/>
      <c r="BO5041" s="10"/>
      <c r="BP5041" s="10"/>
      <c r="BQ5041" s="10"/>
      <c r="BR5041" s="10"/>
      <c r="BU5041" s="66"/>
    </row>
    <row r="5042" spans="22:73" s="6" customFormat="1" x14ac:dyDescent="0.3">
      <c r="V5042" s="21"/>
      <c r="W5042" s="22"/>
      <c r="X5042" s="22"/>
      <c r="Y5042" s="22"/>
      <c r="Z5042" s="22"/>
      <c r="AA5042" s="22"/>
      <c r="AB5042" s="10"/>
      <c r="AC5042" s="10"/>
      <c r="AD5042" s="10"/>
      <c r="AE5042" s="10"/>
      <c r="AF5042" s="10"/>
      <c r="AG5042" s="10"/>
      <c r="AH5042" s="10"/>
      <c r="AI5042" s="10"/>
      <c r="AJ5042" s="10"/>
      <c r="AK5042" s="10"/>
      <c r="AL5042" s="10"/>
      <c r="AM5042" s="10"/>
      <c r="AN5042" s="10"/>
      <c r="AO5042" s="10"/>
      <c r="AP5042" s="10"/>
      <c r="AQ5042" s="10"/>
      <c r="AR5042" s="10"/>
      <c r="AS5042" s="10"/>
      <c r="AT5042" s="10"/>
      <c r="AU5042" s="10"/>
      <c r="AV5042" s="10"/>
      <c r="AW5042" s="10"/>
      <c r="AX5042" s="10"/>
      <c r="AY5042" s="10"/>
      <c r="AZ5042" s="10"/>
      <c r="BC5042" s="10"/>
      <c r="BD5042" s="10"/>
      <c r="BE5042" s="10"/>
      <c r="BF5042" s="10"/>
      <c r="BG5042" s="10"/>
      <c r="BH5042" s="10"/>
      <c r="BI5042" s="10"/>
      <c r="BL5042" s="10"/>
      <c r="BM5042" s="10"/>
      <c r="BN5042" s="10"/>
      <c r="BO5042" s="10"/>
      <c r="BP5042" s="10"/>
      <c r="BQ5042" s="10"/>
      <c r="BR5042" s="10"/>
      <c r="BU5042" s="66"/>
    </row>
    <row r="5043" spans="22:73" s="6" customFormat="1" x14ac:dyDescent="0.3">
      <c r="V5043" s="21"/>
      <c r="W5043" s="22"/>
      <c r="X5043" s="22"/>
      <c r="Y5043" s="22"/>
      <c r="Z5043" s="22"/>
      <c r="AA5043" s="22"/>
      <c r="AB5043" s="10"/>
      <c r="AC5043" s="10"/>
      <c r="AD5043" s="10"/>
      <c r="AE5043" s="10"/>
      <c r="AF5043" s="10"/>
      <c r="AG5043" s="10"/>
      <c r="AH5043" s="10"/>
      <c r="AI5043" s="10"/>
      <c r="AJ5043" s="10"/>
      <c r="AK5043" s="10"/>
      <c r="AL5043" s="10"/>
      <c r="AM5043" s="10"/>
      <c r="AN5043" s="10"/>
      <c r="AO5043" s="10"/>
      <c r="AP5043" s="10"/>
      <c r="AQ5043" s="10"/>
      <c r="AR5043" s="10"/>
      <c r="AS5043" s="10"/>
      <c r="AT5043" s="10"/>
      <c r="AU5043" s="10"/>
      <c r="AV5043" s="10"/>
      <c r="AW5043" s="10"/>
      <c r="AX5043" s="10"/>
      <c r="AY5043" s="10"/>
      <c r="AZ5043" s="10"/>
      <c r="BC5043" s="10"/>
      <c r="BD5043" s="10"/>
      <c r="BE5043" s="10"/>
      <c r="BF5043" s="10"/>
      <c r="BG5043" s="10"/>
      <c r="BH5043" s="10"/>
      <c r="BI5043" s="10"/>
      <c r="BL5043" s="10"/>
      <c r="BM5043" s="10"/>
      <c r="BN5043" s="10"/>
      <c r="BO5043" s="10"/>
      <c r="BP5043" s="10"/>
      <c r="BQ5043" s="10"/>
      <c r="BR5043" s="10"/>
      <c r="BU5043" s="66"/>
    </row>
    <row r="5044" spans="22:73" s="6" customFormat="1" x14ac:dyDescent="0.3">
      <c r="V5044" s="21"/>
      <c r="W5044" s="22"/>
      <c r="X5044" s="22"/>
      <c r="Y5044" s="22"/>
      <c r="Z5044" s="22"/>
      <c r="AA5044" s="22"/>
      <c r="AB5044" s="10"/>
      <c r="AC5044" s="10"/>
      <c r="AD5044" s="10"/>
      <c r="AE5044" s="10"/>
      <c r="AF5044" s="10"/>
      <c r="AG5044" s="10"/>
      <c r="AH5044" s="10"/>
      <c r="AI5044" s="10"/>
      <c r="AJ5044" s="10"/>
      <c r="AK5044" s="10"/>
      <c r="AL5044" s="10"/>
      <c r="AM5044" s="10"/>
      <c r="AN5044" s="10"/>
      <c r="AO5044" s="10"/>
      <c r="AP5044" s="10"/>
      <c r="AQ5044" s="10"/>
      <c r="AR5044" s="10"/>
      <c r="AS5044" s="10"/>
      <c r="AT5044" s="10"/>
      <c r="AU5044" s="10"/>
      <c r="AV5044" s="10"/>
      <c r="AW5044" s="10"/>
      <c r="AX5044" s="10"/>
      <c r="AY5044" s="10"/>
      <c r="AZ5044" s="10"/>
      <c r="BC5044" s="10"/>
      <c r="BD5044" s="10"/>
      <c r="BE5044" s="10"/>
      <c r="BF5044" s="10"/>
      <c r="BG5044" s="10"/>
      <c r="BH5044" s="10"/>
      <c r="BI5044" s="10"/>
      <c r="BL5044" s="10"/>
      <c r="BM5044" s="10"/>
      <c r="BN5044" s="10"/>
      <c r="BO5044" s="10"/>
      <c r="BP5044" s="10"/>
      <c r="BQ5044" s="10"/>
      <c r="BR5044" s="10"/>
      <c r="BU5044" s="66"/>
    </row>
    <row r="5045" spans="22:73" s="6" customFormat="1" x14ac:dyDescent="0.3">
      <c r="V5045" s="21"/>
      <c r="W5045" s="22"/>
      <c r="X5045" s="22"/>
      <c r="Y5045" s="22"/>
      <c r="Z5045" s="22"/>
      <c r="AA5045" s="22"/>
      <c r="AB5045" s="10"/>
      <c r="AC5045" s="10"/>
      <c r="AD5045" s="10"/>
      <c r="AE5045" s="10"/>
      <c r="AF5045" s="10"/>
      <c r="AG5045" s="10"/>
      <c r="AH5045" s="10"/>
      <c r="AI5045" s="10"/>
      <c r="AJ5045" s="10"/>
      <c r="AK5045" s="10"/>
      <c r="AL5045" s="10"/>
      <c r="AM5045" s="10"/>
      <c r="AN5045" s="10"/>
      <c r="AO5045" s="10"/>
      <c r="AP5045" s="10"/>
      <c r="AQ5045" s="10"/>
      <c r="AR5045" s="10"/>
      <c r="AS5045" s="10"/>
      <c r="AT5045" s="10"/>
      <c r="AU5045" s="10"/>
      <c r="AV5045" s="10"/>
      <c r="AW5045" s="10"/>
      <c r="AX5045" s="10"/>
      <c r="AY5045" s="10"/>
      <c r="AZ5045" s="10"/>
      <c r="BC5045" s="10"/>
      <c r="BD5045" s="10"/>
      <c r="BE5045" s="10"/>
      <c r="BF5045" s="10"/>
      <c r="BG5045" s="10"/>
      <c r="BH5045" s="10"/>
      <c r="BI5045" s="10"/>
      <c r="BL5045" s="10"/>
      <c r="BM5045" s="10"/>
      <c r="BN5045" s="10"/>
      <c r="BO5045" s="10"/>
      <c r="BP5045" s="10"/>
      <c r="BQ5045" s="10"/>
      <c r="BR5045" s="10"/>
      <c r="BU5045" s="66"/>
    </row>
    <row r="5046" spans="22:73" s="6" customFormat="1" x14ac:dyDescent="0.3">
      <c r="V5046" s="21"/>
      <c r="W5046" s="22"/>
      <c r="X5046" s="22"/>
      <c r="Y5046" s="22"/>
      <c r="Z5046" s="22"/>
      <c r="AA5046" s="22"/>
      <c r="AB5046" s="10"/>
      <c r="AC5046" s="10"/>
      <c r="AD5046" s="10"/>
      <c r="AE5046" s="10"/>
      <c r="AF5046" s="10"/>
      <c r="AG5046" s="10"/>
      <c r="AH5046" s="10"/>
      <c r="AI5046" s="10"/>
      <c r="AJ5046" s="10"/>
      <c r="AK5046" s="10"/>
      <c r="AL5046" s="10"/>
      <c r="AM5046" s="10"/>
      <c r="AN5046" s="10"/>
      <c r="AO5046" s="10"/>
      <c r="AP5046" s="10"/>
      <c r="AQ5046" s="10"/>
      <c r="AR5046" s="10"/>
      <c r="AS5046" s="10"/>
      <c r="AT5046" s="10"/>
      <c r="AU5046" s="10"/>
      <c r="AV5046" s="10"/>
      <c r="AW5046" s="10"/>
      <c r="AX5046" s="10"/>
      <c r="AY5046" s="10"/>
      <c r="AZ5046" s="10"/>
      <c r="BC5046" s="10"/>
      <c r="BD5046" s="10"/>
      <c r="BE5046" s="10"/>
      <c r="BF5046" s="10"/>
      <c r="BG5046" s="10"/>
      <c r="BH5046" s="10"/>
      <c r="BI5046" s="10"/>
      <c r="BL5046" s="10"/>
      <c r="BM5046" s="10"/>
      <c r="BN5046" s="10"/>
      <c r="BO5046" s="10"/>
      <c r="BP5046" s="10"/>
      <c r="BQ5046" s="10"/>
      <c r="BR5046" s="10"/>
      <c r="BU5046" s="66"/>
    </row>
    <row r="5047" spans="22:73" s="6" customFormat="1" x14ac:dyDescent="0.3">
      <c r="V5047" s="21"/>
      <c r="W5047" s="22"/>
      <c r="X5047" s="22"/>
      <c r="Y5047" s="22"/>
      <c r="Z5047" s="22"/>
      <c r="AA5047" s="22"/>
      <c r="AB5047" s="10"/>
      <c r="AC5047" s="10"/>
      <c r="AD5047" s="10"/>
      <c r="AE5047" s="10"/>
      <c r="AF5047" s="10"/>
      <c r="AG5047" s="10"/>
      <c r="AH5047" s="10"/>
      <c r="AI5047" s="10"/>
      <c r="AJ5047" s="10"/>
      <c r="AK5047" s="10"/>
      <c r="AL5047" s="10"/>
      <c r="AM5047" s="10"/>
      <c r="AN5047" s="10"/>
      <c r="AO5047" s="10"/>
      <c r="AP5047" s="10"/>
      <c r="AQ5047" s="10"/>
      <c r="AR5047" s="10"/>
      <c r="AS5047" s="10"/>
      <c r="AT5047" s="10"/>
      <c r="AU5047" s="10"/>
      <c r="AV5047" s="10"/>
      <c r="AW5047" s="10"/>
      <c r="AX5047" s="10"/>
      <c r="AY5047" s="10"/>
      <c r="AZ5047" s="10"/>
      <c r="BC5047" s="10"/>
      <c r="BD5047" s="10"/>
      <c r="BE5047" s="10"/>
      <c r="BF5047" s="10"/>
      <c r="BG5047" s="10"/>
      <c r="BH5047" s="10"/>
      <c r="BI5047" s="10"/>
      <c r="BL5047" s="10"/>
      <c r="BM5047" s="10"/>
      <c r="BN5047" s="10"/>
      <c r="BO5047" s="10"/>
      <c r="BP5047" s="10"/>
      <c r="BQ5047" s="10"/>
      <c r="BR5047" s="10"/>
      <c r="BU5047" s="66"/>
    </row>
    <row r="5048" spans="22:73" s="6" customFormat="1" x14ac:dyDescent="0.3">
      <c r="V5048" s="21"/>
      <c r="W5048" s="22"/>
      <c r="X5048" s="22"/>
      <c r="Y5048" s="22"/>
      <c r="Z5048" s="22"/>
      <c r="AA5048" s="22"/>
      <c r="AB5048" s="10"/>
      <c r="AC5048" s="10"/>
      <c r="AD5048" s="10"/>
      <c r="AE5048" s="10"/>
      <c r="AF5048" s="10"/>
      <c r="AG5048" s="10"/>
      <c r="AH5048" s="10"/>
      <c r="AI5048" s="10"/>
      <c r="AJ5048" s="10"/>
      <c r="AK5048" s="10"/>
      <c r="AL5048" s="10"/>
      <c r="AM5048" s="10"/>
      <c r="AN5048" s="10"/>
      <c r="AO5048" s="10"/>
      <c r="AP5048" s="10"/>
      <c r="AQ5048" s="10"/>
      <c r="AR5048" s="10"/>
      <c r="AS5048" s="10"/>
      <c r="AT5048" s="10"/>
      <c r="AU5048" s="10"/>
      <c r="AV5048" s="10"/>
      <c r="AW5048" s="10"/>
      <c r="AX5048" s="10"/>
      <c r="AY5048" s="10"/>
      <c r="AZ5048" s="10"/>
      <c r="BC5048" s="10"/>
      <c r="BD5048" s="10"/>
      <c r="BE5048" s="10"/>
      <c r="BF5048" s="10"/>
      <c r="BG5048" s="10"/>
      <c r="BH5048" s="10"/>
      <c r="BI5048" s="10"/>
      <c r="BL5048" s="10"/>
      <c r="BM5048" s="10"/>
      <c r="BN5048" s="10"/>
      <c r="BO5048" s="10"/>
      <c r="BP5048" s="10"/>
      <c r="BQ5048" s="10"/>
      <c r="BR5048" s="10"/>
      <c r="BU5048" s="66"/>
    </row>
    <row r="5049" spans="22:73" s="6" customFormat="1" x14ac:dyDescent="0.3">
      <c r="V5049" s="21"/>
      <c r="W5049" s="22"/>
      <c r="X5049" s="22"/>
      <c r="Y5049" s="22"/>
      <c r="Z5049" s="22"/>
      <c r="AA5049" s="22"/>
      <c r="AB5049" s="10"/>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c r="AY5049" s="10"/>
      <c r="AZ5049" s="10"/>
      <c r="BC5049" s="10"/>
      <c r="BD5049" s="10"/>
      <c r="BE5049" s="10"/>
      <c r="BF5049" s="10"/>
      <c r="BG5049" s="10"/>
      <c r="BH5049" s="10"/>
      <c r="BI5049" s="10"/>
      <c r="BL5049" s="10"/>
      <c r="BM5049" s="10"/>
      <c r="BN5049" s="10"/>
      <c r="BO5049" s="10"/>
      <c r="BP5049" s="10"/>
      <c r="BQ5049" s="10"/>
      <c r="BR5049" s="10"/>
      <c r="BU5049" s="66"/>
    </row>
    <row r="5050" spans="22:73" s="6" customFormat="1" x14ac:dyDescent="0.3">
      <c r="V5050" s="21"/>
      <c r="W5050" s="22"/>
      <c r="X5050" s="22"/>
      <c r="Y5050" s="22"/>
      <c r="Z5050" s="22"/>
      <c r="AA5050" s="22"/>
      <c r="AB5050" s="10"/>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10"/>
      <c r="AY5050" s="10"/>
      <c r="AZ5050" s="10"/>
      <c r="BC5050" s="10"/>
      <c r="BD5050" s="10"/>
      <c r="BE5050" s="10"/>
      <c r="BF5050" s="10"/>
      <c r="BG5050" s="10"/>
      <c r="BH5050" s="10"/>
      <c r="BI5050" s="10"/>
      <c r="BL5050" s="10"/>
      <c r="BM5050" s="10"/>
      <c r="BN5050" s="10"/>
      <c r="BO5050" s="10"/>
      <c r="BP5050" s="10"/>
      <c r="BQ5050" s="10"/>
      <c r="BR5050" s="10"/>
      <c r="BU5050" s="66"/>
    </row>
    <row r="5051" spans="22:73" s="6" customFormat="1" x14ac:dyDescent="0.3">
      <c r="V5051" s="21"/>
      <c r="W5051" s="22"/>
      <c r="X5051" s="22"/>
      <c r="Y5051" s="22"/>
      <c r="Z5051" s="22"/>
      <c r="AA5051" s="22"/>
      <c r="AB5051" s="10"/>
      <c r="AC5051" s="10"/>
      <c r="AD5051" s="10"/>
      <c r="AE5051" s="10"/>
      <c r="AF5051" s="10"/>
      <c r="AG5051" s="10"/>
      <c r="AH5051" s="10"/>
      <c r="AI5051" s="10"/>
      <c r="AJ5051" s="10"/>
      <c r="AK5051" s="10"/>
      <c r="AL5051" s="10"/>
      <c r="AM5051" s="10"/>
      <c r="AN5051" s="10"/>
      <c r="AO5051" s="10"/>
      <c r="AP5051" s="10"/>
      <c r="AQ5051" s="10"/>
      <c r="AR5051" s="10"/>
      <c r="AS5051" s="10"/>
      <c r="AT5051" s="10"/>
      <c r="AU5051" s="10"/>
      <c r="AV5051" s="10"/>
      <c r="AW5051" s="10"/>
      <c r="AX5051" s="10"/>
      <c r="AY5051" s="10"/>
      <c r="AZ5051" s="10"/>
      <c r="BC5051" s="10"/>
      <c r="BD5051" s="10"/>
      <c r="BE5051" s="10"/>
      <c r="BF5051" s="10"/>
      <c r="BG5051" s="10"/>
      <c r="BH5051" s="10"/>
      <c r="BI5051" s="10"/>
      <c r="BL5051" s="10"/>
      <c r="BM5051" s="10"/>
      <c r="BN5051" s="10"/>
      <c r="BO5051" s="10"/>
      <c r="BP5051" s="10"/>
      <c r="BQ5051" s="10"/>
      <c r="BR5051" s="10"/>
      <c r="BU5051" s="66"/>
    </row>
    <row r="5052" spans="22:73" s="6" customFormat="1" x14ac:dyDescent="0.3">
      <c r="V5052" s="21"/>
      <c r="W5052" s="22"/>
      <c r="X5052" s="22"/>
      <c r="Y5052" s="22"/>
      <c r="Z5052" s="22"/>
      <c r="AA5052" s="22"/>
      <c r="AB5052" s="10"/>
      <c r="AC5052" s="10"/>
      <c r="AD5052" s="10"/>
      <c r="AE5052" s="10"/>
      <c r="AF5052" s="10"/>
      <c r="AG5052" s="10"/>
      <c r="AH5052" s="10"/>
      <c r="AI5052" s="10"/>
      <c r="AJ5052" s="10"/>
      <c r="AK5052" s="10"/>
      <c r="AL5052" s="10"/>
      <c r="AM5052" s="10"/>
      <c r="AN5052" s="10"/>
      <c r="AO5052" s="10"/>
      <c r="AP5052" s="10"/>
      <c r="AQ5052" s="10"/>
      <c r="AR5052" s="10"/>
      <c r="AS5052" s="10"/>
      <c r="AT5052" s="10"/>
      <c r="AU5052" s="10"/>
      <c r="AV5052" s="10"/>
      <c r="AW5052" s="10"/>
      <c r="AX5052" s="10"/>
      <c r="AY5052" s="10"/>
      <c r="AZ5052" s="10"/>
      <c r="BC5052" s="10"/>
      <c r="BD5052" s="10"/>
      <c r="BE5052" s="10"/>
      <c r="BF5052" s="10"/>
      <c r="BG5052" s="10"/>
      <c r="BH5052" s="10"/>
      <c r="BI5052" s="10"/>
      <c r="BL5052" s="10"/>
      <c r="BM5052" s="10"/>
      <c r="BN5052" s="10"/>
      <c r="BO5052" s="10"/>
      <c r="BP5052" s="10"/>
      <c r="BQ5052" s="10"/>
      <c r="BR5052" s="10"/>
      <c r="BU5052" s="66"/>
    </row>
    <row r="5053" spans="22:73" s="6" customFormat="1" x14ac:dyDescent="0.3">
      <c r="V5053" s="21"/>
      <c r="W5053" s="22"/>
      <c r="X5053" s="22"/>
      <c r="Y5053" s="22"/>
      <c r="Z5053" s="22"/>
      <c r="AA5053" s="22"/>
      <c r="AB5053" s="10"/>
      <c r="AC5053" s="10"/>
      <c r="AD5053" s="10"/>
      <c r="AE5053" s="10"/>
      <c r="AF5053" s="10"/>
      <c r="AG5053" s="10"/>
      <c r="AH5053" s="10"/>
      <c r="AI5053" s="10"/>
      <c r="AJ5053" s="10"/>
      <c r="AK5053" s="10"/>
      <c r="AL5053" s="10"/>
      <c r="AM5053" s="10"/>
      <c r="AN5053" s="10"/>
      <c r="AO5053" s="10"/>
      <c r="AP5053" s="10"/>
      <c r="AQ5053" s="10"/>
      <c r="AR5053" s="10"/>
      <c r="AS5053" s="10"/>
      <c r="AT5053" s="10"/>
      <c r="AU5053" s="10"/>
      <c r="AV5053" s="10"/>
      <c r="AW5053" s="10"/>
      <c r="AX5053" s="10"/>
      <c r="AY5053" s="10"/>
      <c r="AZ5053" s="10"/>
      <c r="BC5053" s="10"/>
      <c r="BD5053" s="10"/>
      <c r="BE5053" s="10"/>
      <c r="BF5053" s="10"/>
      <c r="BG5053" s="10"/>
      <c r="BH5053" s="10"/>
      <c r="BI5053" s="10"/>
      <c r="BL5053" s="10"/>
      <c r="BM5053" s="10"/>
      <c r="BN5053" s="10"/>
      <c r="BO5053" s="10"/>
      <c r="BP5053" s="10"/>
      <c r="BQ5053" s="10"/>
      <c r="BR5053" s="10"/>
      <c r="BU5053" s="66"/>
    </row>
    <row r="5054" spans="22:73" s="6" customFormat="1" x14ac:dyDescent="0.3">
      <c r="V5054" s="21"/>
      <c r="W5054" s="22"/>
      <c r="X5054" s="22"/>
      <c r="Y5054" s="22"/>
      <c r="Z5054" s="22"/>
      <c r="AA5054" s="22"/>
      <c r="AB5054" s="10"/>
      <c r="AC5054" s="10"/>
      <c r="AD5054" s="10"/>
      <c r="AE5054" s="10"/>
      <c r="AF5054" s="10"/>
      <c r="AG5054" s="10"/>
      <c r="AH5054" s="10"/>
      <c r="AI5054" s="10"/>
      <c r="AJ5054" s="10"/>
      <c r="AK5054" s="10"/>
      <c r="AL5054" s="10"/>
      <c r="AM5054" s="10"/>
      <c r="AN5054" s="10"/>
      <c r="AO5054" s="10"/>
      <c r="AP5054" s="10"/>
      <c r="AQ5054" s="10"/>
      <c r="AR5054" s="10"/>
      <c r="AS5054" s="10"/>
      <c r="AT5054" s="10"/>
      <c r="AU5054" s="10"/>
      <c r="AV5054" s="10"/>
      <c r="AW5054" s="10"/>
      <c r="AX5054" s="10"/>
      <c r="AY5054" s="10"/>
      <c r="AZ5054" s="10"/>
      <c r="BC5054" s="10"/>
      <c r="BD5054" s="10"/>
      <c r="BE5054" s="10"/>
      <c r="BF5054" s="10"/>
      <c r="BG5054" s="10"/>
      <c r="BH5054" s="10"/>
      <c r="BI5054" s="10"/>
      <c r="BL5054" s="10"/>
      <c r="BM5054" s="10"/>
      <c r="BN5054" s="10"/>
      <c r="BO5054" s="10"/>
      <c r="BP5054" s="10"/>
      <c r="BQ5054" s="10"/>
      <c r="BR5054" s="10"/>
      <c r="BU5054" s="66"/>
    </row>
    <row r="5055" spans="22:73" s="6" customFormat="1" x14ac:dyDescent="0.3">
      <c r="V5055" s="21"/>
      <c r="W5055" s="22"/>
      <c r="X5055" s="22"/>
      <c r="Y5055" s="22"/>
      <c r="Z5055" s="22"/>
      <c r="AA5055" s="22"/>
      <c r="AB5055" s="10"/>
      <c r="AC5055" s="10"/>
      <c r="AD5055" s="10"/>
      <c r="AE5055" s="10"/>
      <c r="AF5055" s="10"/>
      <c r="AG5055" s="10"/>
      <c r="AH5055" s="10"/>
      <c r="AI5055" s="10"/>
      <c r="AJ5055" s="10"/>
      <c r="AK5055" s="10"/>
      <c r="AL5055" s="10"/>
      <c r="AM5055" s="10"/>
      <c r="AN5055" s="10"/>
      <c r="AO5055" s="10"/>
      <c r="AP5055" s="10"/>
      <c r="AQ5055" s="10"/>
      <c r="AR5055" s="10"/>
      <c r="AS5055" s="10"/>
      <c r="AT5055" s="10"/>
      <c r="AU5055" s="10"/>
      <c r="AV5055" s="10"/>
      <c r="AW5055" s="10"/>
      <c r="AX5055" s="10"/>
      <c r="AY5055" s="10"/>
      <c r="AZ5055" s="10"/>
      <c r="BC5055" s="10"/>
      <c r="BD5055" s="10"/>
      <c r="BE5055" s="10"/>
      <c r="BF5055" s="10"/>
      <c r="BG5055" s="10"/>
      <c r="BH5055" s="10"/>
      <c r="BI5055" s="10"/>
      <c r="BL5055" s="10"/>
      <c r="BM5055" s="10"/>
      <c r="BN5055" s="10"/>
      <c r="BO5055" s="10"/>
      <c r="BP5055" s="10"/>
      <c r="BQ5055" s="10"/>
      <c r="BR5055" s="10"/>
      <c r="BU5055" s="66"/>
    </row>
    <row r="5056" spans="22:73" s="6" customFormat="1" x14ac:dyDescent="0.3">
      <c r="V5056" s="21"/>
      <c r="W5056" s="22"/>
      <c r="X5056" s="22"/>
      <c r="Y5056" s="22"/>
      <c r="Z5056" s="22"/>
      <c r="AA5056" s="22"/>
      <c r="AB5056" s="10"/>
      <c r="AC5056" s="10"/>
      <c r="AD5056" s="10"/>
      <c r="AE5056" s="10"/>
      <c r="AF5056" s="10"/>
      <c r="AG5056" s="10"/>
      <c r="AH5056" s="10"/>
      <c r="AI5056" s="10"/>
      <c r="AJ5056" s="10"/>
      <c r="AK5056" s="10"/>
      <c r="AL5056" s="10"/>
      <c r="AM5056" s="10"/>
      <c r="AN5056" s="10"/>
      <c r="AO5056" s="10"/>
      <c r="AP5056" s="10"/>
      <c r="AQ5056" s="10"/>
      <c r="AR5056" s="10"/>
      <c r="AS5056" s="10"/>
      <c r="AT5056" s="10"/>
      <c r="AU5056" s="10"/>
      <c r="AV5056" s="10"/>
      <c r="AW5056" s="10"/>
      <c r="AX5056" s="10"/>
      <c r="AY5056" s="10"/>
      <c r="AZ5056" s="10"/>
      <c r="BC5056" s="10"/>
      <c r="BD5056" s="10"/>
      <c r="BE5056" s="10"/>
      <c r="BF5056" s="10"/>
      <c r="BG5056" s="10"/>
      <c r="BH5056" s="10"/>
      <c r="BI5056" s="10"/>
      <c r="BL5056" s="10"/>
      <c r="BM5056" s="10"/>
      <c r="BN5056" s="10"/>
      <c r="BO5056" s="10"/>
      <c r="BP5056" s="10"/>
      <c r="BQ5056" s="10"/>
      <c r="BR5056" s="10"/>
      <c r="BU5056" s="66"/>
    </row>
    <row r="5057" spans="22:73" s="6" customFormat="1" x14ac:dyDescent="0.3">
      <c r="V5057" s="21"/>
      <c r="W5057" s="22"/>
      <c r="X5057" s="22"/>
      <c r="Y5057" s="22"/>
      <c r="Z5057" s="22"/>
      <c r="AA5057" s="22"/>
      <c r="AB5057" s="10"/>
      <c r="AC5057" s="10"/>
      <c r="AD5057" s="10"/>
      <c r="AE5057" s="10"/>
      <c r="AF5057" s="10"/>
      <c r="AG5057" s="10"/>
      <c r="AH5057" s="10"/>
      <c r="AI5057" s="10"/>
      <c r="AJ5057" s="10"/>
      <c r="AK5057" s="10"/>
      <c r="AL5057" s="10"/>
      <c r="AM5057" s="10"/>
      <c r="AN5057" s="10"/>
      <c r="AO5057" s="10"/>
      <c r="AP5057" s="10"/>
      <c r="AQ5057" s="10"/>
      <c r="AR5057" s="10"/>
      <c r="AS5057" s="10"/>
      <c r="AT5057" s="10"/>
      <c r="AU5057" s="10"/>
      <c r="AV5057" s="10"/>
      <c r="AW5057" s="10"/>
      <c r="AX5057" s="10"/>
      <c r="AY5057" s="10"/>
      <c r="AZ5057" s="10"/>
      <c r="BC5057" s="10"/>
      <c r="BD5057" s="10"/>
      <c r="BE5057" s="10"/>
      <c r="BF5057" s="10"/>
      <c r="BG5057" s="10"/>
      <c r="BH5057" s="10"/>
      <c r="BI5057" s="10"/>
      <c r="BL5057" s="10"/>
      <c r="BM5057" s="10"/>
      <c r="BN5057" s="10"/>
      <c r="BO5057" s="10"/>
      <c r="BP5057" s="10"/>
      <c r="BQ5057" s="10"/>
      <c r="BR5057" s="10"/>
      <c r="BU5057" s="66"/>
    </row>
    <row r="5058" spans="22:73" s="6" customFormat="1" x14ac:dyDescent="0.3">
      <c r="V5058" s="21"/>
      <c r="W5058" s="22"/>
      <c r="X5058" s="22"/>
      <c r="Y5058" s="22"/>
      <c r="Z5058" s="22"/>
      <c r="AA5058" s="22"/>
      <c r="AB5058" s="10"/>
      <c r="AC5058" s="10"/>
      <c r="AD5058" s="10"/>
      <c r="AE5058" s="10"/>
      <c r="AF5058" s="10"/>
      <c r="AG5058" s="10"/>
      <c r="AH5058" s="10"/>
      <c r="AI5058" s="10"/>
      <c r="AJ5058" s="10"/>
      <c r="AK5058" s="10"/>
      <c r="AL5058" s="10"/>
      <c r="AM5058" s="10"/>
      <c r="AN5058" s="10"/>
      <c r="AO5058" s="10"/>
      <c r="AP5058" s="10"/>
      <c r="AQ5058" s="10"/>
      <c r="AR5058" s="10"/>
      <c r="AS5058" s="10"/>
      <c r="AT5058" s="10"/>
      <c r="AU5058" s="10"/>
      <c r="AV5058" s="10"/>
      <c r="AW5058" s="10"/>
      <c r="AX5058" s="10"/>
      <c r="AY5058" s="10"/>
      <c r="AZ5058" s="10"/>
      <c r="BC5058" s="10"/>
      <c r="BD5058" s="10"/>
      <c r="BE5058" s="10"/>
      <c r="BF5058" s="10"/>
      <c r="BG5058" s="10"/>
      <c r="BH5058" s="10"/>
      <c r="BI5058" s="10"/>
      <c r="BL5058" s="10"/>
      <c r="BM5058" s="10"/>
      <c r="BN5058" s="10"/>
      <c r="BO5058" s="10"/>
      <c r="BP5058" s="10"/>
      <c r="BQ5058" s="10"/>
      <c r="BR5058" s="10"/>
      <c r="BU5058" s="66"/>
    </row>
    <row r="5059" spans="22:73" s="6" customFormat="1" x14ac:dyDescent="0.3">
      <c r="V5059" s="21"/>
      <c r="W5059" s="22"/>
      <c r="X5059" s="22"/>
      <c r="Y5059" s="22"/>
      <c r="Z5059" s="22"/>
      <c r="AA5059" s="22"/>
      <c r="AB5059" s="10"/>
      <c r="AC5059" s="10"/>
      <c r="AD5059" s="10"/>
      <c r="AE5059" s="10"/>
      <c r="AF5059" s="10"/>
      <c r="AG5059" s="10"/>
      <c r="AH5059" s="10"/>
      <c r="AI5059" s="10"/>
      <c r="AJ5059" s="10"/>
      <c r="AK5059" s="10"/>
      <c r="AL5059" s="10"/>
      <c r="AM5059" s="10"/>
      <c r="AN5059" s="10"/>
      <c r="AO5059" s="10"/>
      <c r="AP5059" s="10"/>
      <c r="AQ5059" s="10"/>
      <c r="AR5059" s="10"/>
      <c r="AS5059" s="10"/>
      <c r="AT5059" s="10"/>
      <c r="AU5059" s="10"/>
      <c r="AV5059" s="10"/>
      <c r="AW5059" s="10"/>
      <c r="AX5059" s="10"/>
      <c r="AY5059" s="10"/>
      <c r="AZ5059" s="10"/>
      <c r="BC5059" s="10"/>
      <c r="BD5059" s="10"/>
      <c r="BE5059" s="10"/>
      <c r="BF5059" s="10"/>
      <c r="BG5059" s="10"/>
      <c r="BH5059" s="10"/>
      <c r="BI5059" s="10"/>
      <c r="BL5059" s="10"/>
      <c r="BM5059" s="10"/>
      <c r="BN5059" s="10"/>
      <c r="BO5059" s="10"/>
      <c r="BP5059" s="10"/>
      <c r="BQ5059" s="10"/>
      <c r="BR5059" s="10"/>
      <c r="BU5059" s="66"/>
    </row>
    <row r="5060" spans="22:73" s="6" customFormat="1" x14ac:dyDescent="0.3">
      <c r="V5060" s="21"/>
      <c r="W5060" s="22"/>
      <c r="X5060" s="22"/>
      <c r="Y5060" s="22"/>
      <c r="Z5060" s="22"/>
      <c r="AA5060" s="22"/>
      <c r="AB5060" s="10"/>
      <c r="AC5060" s="10"/>
      <c r="AD5060" s="10"/>
      <c r="AE5060" s="10"/>
      <c r="AF5060" s="10"/>
      <c r="AG5060" s="10"/>
      <c r="AH5060" s="10"/>
      <c r="AI5060" s="10"/>
      <c r="AJ5060" s="10"/>
      <c r="AK5060" s="10"/>
      <c r="AL5060" s="10"/>
      <c r="AM5060" s="10"/>
      <c r="AN5060" s="10"/>
      <c r="AO5060" s="10"/>
      <c r="AP5060" s="10"/>
      <c r="AQ5060" s="10"/>
      <c r="AR5060" s="10"/>
      <c r="AS5060" s="10"/>
      <c r="AT5060" s="10"/>
      <c r="AU5060" s="10"/>
      <c r="AV5060" s="10"/>
      <c r="AW5060" s="10"/>
      <c r="AX5060" s="10"/>
      <c r="AY5060" s="10"/>
      <c r="AZ5060" s="10"/>
      <c r="BC5060" s="10"/>
      <c r="BD5060" s="10"/>
      <c r="BE5060" s="10"/>
      <c r="BF5060" s="10"/>
      <c r="BG5060" s="10"/>
      <c r="BH5060" s="10"/>
      <c r="BI5060" s="10"/>
      <c r="BL5060" s="10"/>
      <c r="BM5060" s="10"/>
      <c r="BN5060" s="10"/>
      <c r="BO5060" s="10"/>
      <c r="BP5060" s="10"/>
      <c r="BQ5060" s="10"/>
      <c r="BR5060" s="10"/>
      <c r="BU5060" s="66"/>
    </row>
    <row r="5061" spans="22:73" s="6" customFormat="1" x14ac:dyDescent="0.3">
      <c r="V5061" s="21"/>
      <c r="W5061" s="22"/>
      <c r="X5061" s="22"/>
      <c r="Y5061" s="22"/>
      <c r="Z5061" s="22"/>
      <c r="AA5061" s="22"/>
      <c r="AB5061" s="10"/>
      <c r="AC5061" s="10"/>
      <c r="AD5061" s="10"/>
      <c r="AE5061" s="10"/>
      <c r="AF5061" s="10"/>
      <c r="AG5061" s="10"/>
      <c r="AH5061" s="10"/>
      <c r="AI5061" s="10"/>
      <c r="AJ5061" s="10"/>
      <c r="AK5061" s="10"/>
      <c r="AL5061" s="10"/>
      <c r="AM5061" s="10"/>
      <c r="AN5061" s="10"/>
      <c r="AO5061" s="10"/>
      <c r="AP5061" s="10"/>
      <c r="AQ5061" s="10"/>
      <c r="AR5061" s="10"/>
      <c r="AS5061" s="10"/>
      <c r="AT5061" s="10"/>
      <c r="AU5061" s="10"/>
      <c r="AV5061" s="10"/>
      <c r="AW5061" s="10"/>
      <c r="AX5061" s="10"/>
      <c r="AY5061" s="10"/>
      <c r="AZ5061" s="10"/>
      <c r="BC5061" s="10"/>
      <c r="BD5061" s="10"/>
      <c r="BE5061" s="10"/>
      <c r="BF5061" s="10"/>
      <c r="BG5061" s="10"/>
      <c r="BH5061" s="10"/>
      <c r="BI5061" s="10"/>
      <c r="BL5061" s="10"/>
      <c r="BM5061" s="10"/>
      <c r="BN5061" s="10"/>
      <c r="BO5061" s="10"/>
      <c r="BP5061" s="10"/>
      <c r="BQ5061" s="10"/>
      <c r="BR5061" s="10"/>
      <c r="BU5061" s="66"/>
    </row>
    <row r="5062" spans="22:73" s="6" customFormat="1" x14ac:dyDescent="0.3">
      <c r="V5062" s="21"/>
      <c r="W5062" s="22"/>
      <c r="X5062" s="22"/>
      <c r="Y5062" s="22"/>
      <c r="Z5062" s="22"/>
      <c r="AA5062" s="22"/>
      <c r="AB5062" s="10"/>
      <c r="AC5062" s="10"/>
      <c r="AD5062" s="10"/>
      <c r="AE5062" s="10"/>
      <c r="AF5062" s="10"/>
      <c r="AG5062" s="10"/>
      <c r="AH5062" s="10"/>
      <c r="AI5062" s="10"/>
      <c r="AJ5062" s="10"/>
      <c r="AK5062" s="10"/>
      <c r="AL5062" s="10"/>
      <c r="AM5062" s="10"/>
      <c r="AN5062" s="10"/>
      <c r="AO5062" s="10"/>
      <c r="AP5062" s="10"/>
      <c r="AQ5062" s="10"/>
      <c r="AR5062" s="10"/>
      <c r="AS5062" s="10"/>
      <c r="AT5062" s="10"/>
      <c r="AU5062" s="10"/>
      <c r="AV5062" s="10"/>
      <c r="AW5062" s="10"/>
      <c r="AX5062" s="10"/>
      <c r="AY5062" s="10"/>
      <c r="AZ5062" s="10"/>
      <c r="BC5062" s="10"/>
      <c r="BD5062" s="10"/>
      <c r="BE5062" s="10"/>
      <c r="BF5062" s="10"/>
      <c r="BG5062" s="10"/>
      <c r="BH5062" s="10"/>
      <c r="BI5062" s="10"/>
      <c r="BL5062" s="10"/>
      <c r="BM5062" s="10"/>
      <c r="BN5062" s="10"/>
      <c r="BO5062" s="10"/>
      <c r="BP5062" s="10"/>
      <c r="BQ5062" s="10"/>
      <c r="BR5062" s="10"/>
      <c r="BU5062" s="66"/>
    </row>
    <row r="5063" spans="22:73" s="6" customFormat="1" x14ac:dyDescent="0.3">
      <c r="V5063" s="21"/>
      <c r="W5063" s="22"/>
      <c r="X5063" s="22"/>
      <c r="Y5063" s="22"/>
      <c r="Z5063" s="22"/>
      <c r="AA5063" s="22"/>
      <c r="AB5063" s="10"/>
      <c r="AC5063" s="10"/>
      <c r="AD5063" s="10"/>
      <c r="AE5063" s="10"/>
      <c r="AF5063" s="10"/>
      <c r="AG5063" s="10"/>
      <c r="AH5063" s="10"/>
      <c r="AI5063" s="10"/>
      <c r="AJ5063" s="10"/>
      <c r="AK5063" s="10"/>
      <c r="AL5063" s="10"/>
      <c r="AM5063" s="10"/>
      <c r="AN5063" s="10"/>
      <c r="AO5063" s="10"/>
      <c r="AP5063" s="10"/>
      <c r="AQ5063" s="10"/>
      <c r="AR5063" s="10"/>
      <c r="AS5063" s="10"/>
      <c r="AT5063" s="10"/>
      <c r="AU5063" s="10"/>
      <c r="AV5063" s="10"/>
      <c r="AW5063" s="10"/>
      <c r="AX5063" s="10"/>
      <c r="AY5063" s="10"/>
      <c r="AZ5063" s="10"/>
      <c r="BC5063" s="10"/>
      <c r="BD5063" s="10"/>
      <c r="BE5063" s="10"/>
      <c r="BF5063" s="10"/>
      <c r="BG5063" s="10"/>
      <c r="BH5063" s="10"/>
      <c r="BI5063" s="10"/>
      <c r="BL5063" s="10"/>
      <c r="BM5063" s="10"/>
      <c r="BN5063" s="10"/>
      <c r="BO5063" s="10"/>
      <c r="BP5063" s="10"/>
      <c r="BQ5063" s="10"/>
      <c r="BR5063" s="10"/>
      <c r="BU5063" s="66"/>
    </row>
    <row r="5064" spans="22:73" s="6" customFormat="1" x14ac:dyDescent="0.3">
      <c r="V5064" s="21"/>
      <c r="W5064" s="22"/>
      <c r="X5064" s="22"/>
      <c r="Y5064" s="22"/>
      <c r="Z5064" s="22"/>
      <c r="AA5064" s="22"/>
      <c r="AB5064" s="10"/>
      <c r="AC5064" s="10"/>
      <c r="AD5064" s="10"/>
      <c r="AE5064" s="10"/>
      <c r="AF5064" s="10"/>
      <c r="AG5064" s="10"/>
      <c r="AH5064" s="10"/>
      <c r="AI5064" s="10"/>
      <c r="AJ5064" s="10"/>
      <c r="AK5064" s="10"/>
      <c r="AL5064" s="10"/>
      <c r="AM5064" s="10"/>
      <c r="AN5064" s="10"/>
      <c r="AO5064" s="10"/>
      <c r="AP5064" s="10"/>
      <c r="AQ5064" s="10"/>
      <c r="AR5064" s="10"/>
      <c r="AS5064" s="10"/>
      <c r="AT5064" s="10"/>
      <c r="AU5064" s="10"/>
      <c r="AV5064" s="10"/>
      <c r="AW5064" s="10"/>
      <c r="AX5064" s="10"/>
      <c r="AY5064" s="10"/>
      <c r="AZ5064" s="10"/>
      <c r="BC5064" s="10"/>
      <c r="BD5064" s="10"/>
      <c r="BE5064" s="10"/>
      <c r="BF5064" s="10"/>
      <c r="BG5064" s="10"/>
      <c r="BH5064" s="10"/>
      <c r="BI5064" s="10"/>
      <c r="BL5064" s="10"/>
      <c r="BM5064" s="10"/>
      <c r="BN5064" s="10"/>
      <c r="BO5064" s="10"/>
      <c r="BP5064" s="10"/>
      <c r="BQ5064" s="10"/>
      <c r="BR5064" s="10"/>
      <c r="BU5064" s="66"/>
    </row>
    <row r="5065" spans="22:73" s="6" customFormat="1" x14ac:dyDescent="0.3">
      <c r="V5065" s="21"/>
      <c r="W5065" s="22"/>
      <c r="X5065" s="22"/>
      <c r="Y5065" s="22"/>
      <c r="Z5065" s="22"/>
      <c r="AA5065" s="22"/>
      <c r="AB5065" s="10"/>
      <c r="AC5065" s="10"/>
      <c r="AD5065" s="10"/>
      <c r="AE5065" s="10"/>
      <c r="AF5065" s="10"/>
      <c r="AG5065" s="10"/>
      <c r="AH5065" s="10"/>
      <c r="AI5065" s="10"/>
      <c r="AJ5065" s="10"/>
      <c r="AK5065" s="10"/>
      <c r="AL5065" s="10"/>
      <c r="AM5065" s="10"/>
      <c r="AN5065" s="10"/>
      <c r="AO5065" s="10"/>
      <c r="AP5065" s="10"/>
      <c r="AQ5065" s="10"/>
      <c r="AR5065" s="10"/>
      <c r="AS5065" s="10"/>
      <c r="AT5065" s="10"/>
      <c r="AU5065" s="10"/>
      <c r="AV5065" s="10"/>
      <c r="AW5065" s="10"/>
      <c r="AX5065" s="10"/>
      <c r="AY5065" s="10"/>
      <c r="AZ5065" s="10"/>
      <c r="BC5065" s="10"/>
      <c r="BD5065" s="10"/>
      <c r="BE5065" s="10"/>
      <c r="BF5065" s="10"/>
      <c r="BG5065" s="10"/>
      <c r="BH5065" s="10"/>
      <c r="BI5065" s="10"/>
      <c r="BL5065" s="10"/>
      <c r="BM5065" s="10"/>
      <c r="BN5065" s="10"/>
      <c r="BO5065" s="10"/>
      <c r="BP5065" s="10"/>
      <c r="BQ5065" s="10"/>
      <c r="BR5065" s="10"/>
      <c r="BU5065" s="66"/>
    </row>
    <row r="5066" spans="22:73" s="6" customFormat="1" x14ac:dyDescent="0.3">
      <c r="V5066" s="21"/>
      <c r="W5066" s="22"/>
      <c r="X5066" s="22"/>
      <c r="Y5066" s="22"/>
      <c r="Z5066" s="22"/>
      <c r="AA5066" s="22"/>
      <c r="AB5066" s="10"/>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10"/>
      <c r="AY5066" s="10"/>
      <c r="AZ5066" s="10"/>
      <c r="BC5066" s="10"/>
      <c r="BD5066" s="10"/>
      <c r="BE5066" s="10"/>
      <c r="BF5066" s="10"/>
      <c r="BG5066" s="10"/>
      <c r="BH5066" s="10"/>
      <c r="BI5066" s="10"/>
      <c r="BL5066" s="10"/>
      <c r="BM5066" s="10"/>
      <c r="BN5066" s="10"/>
      <c r="BO5066" s="10"/>
      <c r="BP5066" s="10"/>
      <c r="BQ5066" s="10"/>
      <c r="BR5066" s="10"/>
      <c r="BU5066" s="66"/>
    </row>
    <row r="5067" spans="22:73" s="6" customFormat="1" x14ac:dyDescent="0.3">
      <c r="V5067" s="21"/>
      <c r="W5067" s="22"/>
      <c r="X5067" s="22"/>
      <c r="Y5067" s="22"/>
      <c r="Z5067" s="22"/>
      <c r="AA5067" s="22"/>
      <c r="AB5067" s="10"/>
      <c r="AC5067" s="10"/>
      <c r="AD5067" s="10"/>
      <c r="AE5067" s="10"/>
      <c r="AF5067" s="10"/>
      <c r="AG5067" s="10"/>
      <c r="AH5067" s="10"/>
      <c r="AI5067" s="10"/>
      <c r="AJ5067" s="10"/>
      <c r="AK5067" s="10"/>
      <c r="AL5067" s="10"/>
      <c r="AM5067" s="10"/>
      <c r="AN5067" s="10"/>
      <c r="AO5067" s="10"/>
      <c r="AP5067" s="10"/>
      <c r="AQ5067" s="10"/>
      <c r="AR5067" s="10"/>
      <c r="AS5067" s="10"/>
      <c r="AT5067" s="10"/>
      <c r="AU5067" s="10"/>
      <c r="AV5067" s="10"/>
      <c r="AW5067" s="10"/>
      <c r="AX5067" s="10"/>
      <c r="AY5067" s="10"/>
      <c r="AZ5067" s="10"/>
      <c r="BC5067" s="10"/>
      <c r="BD5067" s="10"/>
      <c r="BE5067" s="10"/>
      <c r="BF5067" s="10"/>
      <c r="BG5067" s="10"/>
      <c r="BH5067" s="10"/>
      <c r="BI5067" s="10"/>
      <c r="BL5067" s="10"/>
      <c r="BM5067" s="10"/>
      <c r="BN5067" s="10"/>
      <c r="BO5067" s="10"/>
      <c r="BP5067" s="10"/>
      <c r="BQ5067" s="10"/>
      <c r="BR5067" s="10"/>
      <c r="BU5067" s="66"/>
    </row>
    <row r="5068" spans="22:73" s="6" customFormat="1" x14ac:dyDescent="0.3">
      <c r="V5068" s="21"/>
      <c r="W5068" s="22"/>
      <c r="X5068" s="22"/>
      <c r="Y5068" s="22"/>
      <c r="Z5068" s="22"/>
      <c r="AA5068" s="22"/>
      <c r="AB5068" s="10"/>
      <c r="AC5068" s="10"/>
      <c r="AD5068" s="10"/>
      <c r="AE5068" s="10"/>
      <c r="AF5068" s="10"/>
      <c r="AG5068" s="10"/>
      <c r="AH5068" s="10"/>
      <c r="AI5068" s="10"/>
      <c r="AJ5068" s="10"/>
      <c r="AK5068" s="10"/>
      <c r="AL5068" s="10"/>
      <c r="AM5068" s="10"/>
      <c r="AN5068" s="10"/>
      <c r="AO5068" s="10"/>
      <c r="AP5068" s="10"/>
      <c r="AQ5068" s="10"/>
      <c r="AR5068" s="10"/>
      <c r="AS5068" s="10"/>
      <c r="AT5068" s="10"/>
      <c r="AU5068" s="10"/>
      <c r="AV5068" s="10"/>
      <c r="AW5068" s="10"/>
      <c r="AX5068" s="10"/>
      <c r="AY5068" s="10"/>
      <c r="AZ5068" s="10"/>
      <c r="BC5068" s="10"/>
      <c r="BD5068" s="10"/>
      <c r="BE5068" s="10"/>
      <c r="BF5068" s="10"/>
      <c r="BG5068" s="10"/>
      <c r="BH5068" s="10"/>
      <c r="BI5068" s="10"/>
      <c r="BL5068" s="10"/>
      <c r="BM5068" s="10"/>
      <c r="BN5068" s="10"/>
      <c r="BO5068" s="10"/>
      <c r="BP5068" s="10"/>
      <c r="BQ5068" s="10"/>
      <c r="BR5068" s="10"/>
      <c r="BU5068" s="66"/>
    </row>
    <row r="5069" spans="22:73" s="6" customFormat="1" x14ac:dyDescent="0.3">
      <c r="V5069" s="21"/>
      <c r="W5069" s="22"/>
      <c r="X5069" s="22"/>
      <c r="Y5069" s="22"/>
      <c r="Z5069" s="22"/>
      <c r="AA5069" s="22"/>
      <c r="AB5069" s="10"/>
      <c r="AC5069" s="10"/>
      <c r="AD5069" s="10"/>
      <c r="AE5069" s="10"/>
      <c r="AF5069" s="10"/>
      <c r="AG5069" s="10"/>
      <c r="AH5069" s="10"/>
      <c r="AI5069" s="10"/>
      <c r="AJ5069" s="10"/>
      <c r="AK5069" s="10"/>
      <c r="AL5069" s="10"/>
      <c r="AM5069" s="10"/>
      <c r="AN5069" s="10"/>
      <c r="AO5069" s="10"/>
      <c r="AP5069" s="10"/>
      <c r="AQ5069" s="10"/>
      <c r="AR5069" s="10"/>
      <c r="AS5069" s="10"/>
      <c r="AT5069" s="10"/>
      <c r="AU5069" s="10"/>
      <c r="AV5069" s="10"/>
      <c r="AW5069" s="10"/>
      <c r="AX5069" s="10"/>
      <c r="AY5069" s="10"/>
      <c r="AZ5069" s="10"/>
      <c r="BC5069" s="10"/>
      <c r="BD5069" s="10"/>
      <c r="BE5069" s="10"/>
      <c r="BF5069" s="10"/>
      <c r="BG5069" s="10"/>
      <c r="BH5069" s="10"/>
      <c r="BI5069" s="10"/>
      <c r="BL5069" s="10"/>
      <c r="BM5069" s="10"/>
      <c r="BN5069" s="10"/>
      <c r="BO5069" s="10"/>
      <c r="BP5069" s="10"/>
      <c r="BQ5069" s="10"/>
      <c r="BR5069" s="10"/>
      <c r="BU5069" s="66"/>
    </row>
    <row r="5070" spans="22:73" s="6" customFormat="1" x14ac:dyDescent="0.3">
      <c r="V5070" s="21"/>
      <c r="W5070" s="22"/>
      <c r="X5070" s="22"/>
      <c r="Y5070" s="22"/>
      <c r="Z5070" s="22"/>
      <c r="AA5070" s="22"/>
      <c r="AB5070" s="10"/>
      <c r="AC5070" s="10"/>
      <c r="AD5070" s="10"/>
      <c r="AE5070" s="10"/>
      <c r="AF5070" s="10"/>
      <c r="AG5070" s="10"/>
      <c r="AH5070" s="10"/>
      <c r="AI5070" s="10"/>
      <c r="AJ5070" s="10"/>
      <c r="AK5070" s="10"/>
      <c r="AL5070" s="10"/>
      <c r="AM5070" s="10"/>
      <c r="AN5070" s="10"/>
      <c r="AO5070" s="10"/>
      <c r="AP5070" s="10"/>
      <c r="AQ5070" s="10"/>
      <c r="AR5070" s="10"/>
      <c r="AS5070" s="10"/>
      <c r="AT5070" s="10"/>
      <c r="AU5070" s="10"/>
      <c r="AV5070" s="10"/>
      <c r="AW5070" s="10"/>
      <c r="AX5070" s="10"/>
      <c r="AY5070" s="10"/>
      <c r="AZ5070" s="10"/>
      <c r="BC5070" s="10"/>
      <c r="BD5070" s="10"/>
      <c r="BE5070" s="10"/>
      <c r="BF5070" s="10"/>
      <c r="BG5070" s="10"/>
      <c r="BH5070" s="10"/>
      <c r="BI5070" s="10"/>
      <c r="BL5070" s="10"/>
      <c r="BM5070" s="10"/>
      <c r="BN5070" s="10"/>
      <c r="BO5070" s="10"/>
      <c r="BP5070" s="10"/>
      <c r="BQ5070" s="10"/>
      <c r="BR5070" s="10"/>
      <c r="BU5070" s="66"/>
    </row>
    <row r="5071" spans="22:73" s="6" customFormat="1" x14ac:dyDescent="0.3">
      <c r="V5071" s="21"/>
      <c r="W5071" s="22"/>
      <c r="X5071" s="22"/>
      <c r="Y5071" s="22"/>
      <c r="Z5071" s="22"/>
      <c r="AA5071" s="22"/>
      <c r="AB5071" s="10"/>
      <c r="AC5071" s="10"/>
      <c r="AD5071" s="10"/>
      <c r="AE5071" s="10"/>
      <c r="AF5071" s="10"/>
      <c r="AG5071" s="10"/>
      <c r="AH5071" s="10"/>
      <c r="AI5071" s="10"/>
      <c r="AJ5071" s="10"/>
      <c r="AK5071" s="10"/>
      <c r="AL5071" s="10"/>
      <c r="AM5071" s="10"/>
      <c r="AN5071" s="10"/>
      <c r="AO5071" s="10"/>
      <c r="AP5071" s="10"/>
      <c r="AQ5071" s="10"/>
      <c r="AR5071" s="10"/>
      <c r="AS5071" s="10"/>
      <c r="AT5071" s="10"/>
      <c r="AU5071" s="10"/>
      <c r="AV5071" s="10"/>
      <c r="AW5071" s="10"/>
      <c r="AX5071" s="10"/>
      <c r="AY5071" s="10"/>
      <c r="AZ5071" s="10"/>
      <c r="BC5071" s="10"/>
      <c r="BD5071" s="10"/>
      <c r="BE5071" s="10"/>
      <c r="BF5071" s="10"/>
      <c r="BG5071" s="10"/>
      <c r="BH5071" s="10"/>
      <c r="BI5071" s="10"/>
      <c r="BL5071" s="10"/>
      <c r="BM5071" s="10"/>
      <c r="BN5071" s="10"/>
      <c r="BO5071" s="10"/>
      <c r="BP5071" s="10"/>
      <c r="BQ5071" s="10"/>
      <c r="BR5071" s="10"/>
      <c r="BU5071" s="66"/>
    </row>
    <row r="5072" spans="22:73" s="6" customFormat="1" x14ac:dyDescent="0.3">
      <c r="V5072" s="21"/>
      <c r="W5072" s="22"/>
      <c r="X5072" s="22"/>
      <c r="Y5072" s="22"/>
      <c r="Z5072" s="22"/>
      <c r="AA5072" s="22"/>
      <c r="AB5072" s="10"/>
      <c r="AC5072" s="10"/>
      <c r="AD5072" s="10"/>
      <c r="AE5072" s="10"/>
      <c r="AF5072" s="10"/>
      <c r="AG5072" s="10"/>
      <c r="AH5072" s="10"/>
      <c r="AI5072" s="10"/>
      <c r="AJ5072" s="10"/>
      <c r="AK5072" s="10"/>
      <c r="AL5072" s="10"/>
      <c r="AM5072" s="10"/>
      <c r="AN5072" s="10"/>
      <c r="AO5072" s="10"/>
      <c r="AP5072" s="10"/>
      <c r="AQ5072" s="10"/>
      <c r="AR5072" s="10"/>
      <c r="AS5072" s="10"/>
      <c r="AT5072" s="10"/>
      <c r="AU5072" s="10"/>
      <c r="AV5072" s="10"/>
      <c r="AW5072" s="10"/>
      <c r="AX5072" s="10"/>
      <c r="AY5072" s="10"/>
      <c r="AZ5072" s="10"/>
      <c r="BC5072" s="10"/>
      <c r="BD5072" s="10"/>
      <c r="BE5072" s="10"/>
      <c r="BF5072" s="10"/>
      <c r="BG5072" s="10"/>
      <c r="BH5072" s="10"/>
      <c r="BI5072" s="10"/>
      <c r="BL5072" s="10"/>
      <c r="BM5072" s="10"/>
      <c r="BN5072" s="10"/>
      <c r="BO5072" s="10"/>
      <c r="BP5072" s="10"/>
      <c r="BQ5072" s="10"/>
      <c r="BR5072" s="10"/>
      <c r="BU5072" s="66"/>
    </row>
    <row r="5073" spans="22:73" s="6" customFormat="1" x14ac:dyDescent="0.3">
      <c r="V5073" s="21"/>
      <c r="W5073" s="22"/>
      <c r="X5073" s="22"/>
      <c r="Y5073" s="22"/>
      <c r="Z5073" s="22"/>
      <c r="AA5073" s="22"/>
      <c r="AB5073" s="10"/>
      <c r="AC5073" s="10"/>
      <c r="AD5073" s="10"/>
      <c r="AE5073" s="10"/>
      <c r="AF5073" s="10"/>
      <c r="AG5073" s="10"/>
      <c r="AH5073" s="10"/>
      <c r="AI5073" s="10"/>
      <c r="AJ5073" s="10"/>
      <c r="AK5073" s="10"/>
      <c r="AL5073" s="10"/>
      <c r="AM5073" s="10"/>
      <c r="AN5073" s="10"/>
      <c r="AO5073" s="10"/>
      <c r="AP5073" s="10"/>
      <c r="AQ5073" s="10"/>
      <c r="AR5073" s="10"/>
      <c r="AS5073" s="10"/>
      <c r="AT5073" s="10"/>
      <c r="AU5073" s="10"/>
      <c r="AV5073" s="10"/>
      <c r="AW5073" s="10"/>
      <c r="AX5073" s="10"/>
      <c r="AY5073" s="10"/>
      <c r="AZ5073" s="10"/>
      <c r="BC5073" s="10"/>
      <c r="BD5073" s="10"/>
      <c r="BE5073" s="10"/>
      <c r="BF5073" s="10"/>
      <c r="BG5073" s="10"/>
      <c r="BH5073" s="10"/>
      <c r="BI5073" s="10"/>
      <c r="BL5073" s="10"/>
      <c r="BM5073" s="10"/>
      <c r="BN5073" s="10"/>
      <c r="BO5073" s="10"/>
      <c r="BP5073" s="10"/>
      <c r="BQ5073" s="10"/>
      <c r="BR5073" s="10"/>
      <c r="BU5073" s="66"/>
    </row>
    <row r="5074" spans="22:73" s="6" customFormat="1" x14ac:dyDescent="0.3">
      <c r="V5074" s="21"/>
      <c r="W5074" s="22"/>
      <c r="X5074" s="22"/>
      <c r="Y5074" s="22"/>
      <c r="Z5074" s="22"/>
      <c r="AA5074" s="22"/>
      <c r="AB5074" s="10"/>
      <c r="AC5074" s="10"/>
      <c r="AD5074" s="10"/>
      <c r="AE5074" s="10"/>
      <c r="AF5074" s="10"/>
      <c r="AG5074" s="10"/>
      <c r="AH5074" s="10"/>
      <c r="AI5074" s="10"/>
      <c r="AJ5074" s="10"/>
      <c r="AK5074" s="10"/>
      <c r="AL5074" s="10"/>
      <c r="AM5074" s="10"/>
      <c r="AN5074" s="10"/>
      <c r="AO5074" s="10"/>
      <c r="AP5074" s="10"/>
      <c r="AQ5074" s="10"/>
      <c r="AR5074" s="10"/>
      <c r="AS5074" s="10"/>
      <c r="AT5074" s="10"/>
      <c r="AU5074" s="10"/>
      <c r="AV5074" s="10"/>
      <c r="AW5074" s="10"/>
      <c r="AX5074" s="10"/>
      <c r="AY5074" s="10"/>
      <c r="AZ5074" s="10"/>
      <c r="BC5074" s="10"/>
      <c r="BD5074" s="10"/>
      <c r="BE5074" s="10"/>
      <c r="BF5074" s="10"/>
      <c r="BG5074" s="10"/>
      <c r="BH5074" s="10"/>
      <c r="BI5074" s="10"/>
      <c r="BL5074" s="10"/>
      <c r="BM5074" s="10"/>
      <c r="BN5074" s="10"/>
      <c r="BO5074" s="10"/>
      <c r="BP5074" s="10"/>
      <c r="BQ5074" s="10"/>
      <c r="BR5074" s="10"/>
      <c r="BU5074" s="66"/>
    </row>
    <row r="5075" spans="22:73" s="6" customFormat="1" x14ac:dyDescent="0.3">
      <c r="V5075" s="21"/>
      <c r="W5075" s="22"/>
      <c r="X5075" s="22"/>
      <c r="Y5075" s="22"/>
      <c r="Z5075" s="22"/>
      <c r="AA5075" s="22"/>
      <c r="AB5075" s="10"/>
      <c r="AC5075" s="10"/>
      <c r="AD5075" s="10"/>
      <c r="AE5075" s="10"/>
      <c r="AF5075" s="10"/>
      <c r="AG5075" s="10"/>
      <c r="AH5075" s="10"/>
      <c r="AI5075" s="10"/>
      <c r="AJ5075" s="10"/>
      <c r="AK5075" s="10"/>
      <c r="AL5075" s="10"/>
      <c r="AM5075" s="10"/>
      <c r="AN5075" s="10"/>
      <c r="AO5075" s="10"/>
      <c r="AP5075" s="10"/>
      <c r="AQ5075" s="10"/>
      <c r="AR5075" s="10"/>
      <c r="AS5075" s="10"/>
      <c r="AT5075" s="10"/>
      <c r="AU5075" s="10"/>
      <c r="AV5075" s="10"/>
      <c r="AW5075" s="10"/>
      <c r="AX5075" s="10"/>
      <c r="AY5075" s="10"/>
      <c r="AZ5075" s="10"/>
      <c r="BC5075" s="10"/>
      <c r="BD5075" s="10"/>
      <c r="BE5075" s="10"/>
      <c r="BF5075" s="10"/>
      <c r="BG5075" s="10"/>
      <c r="BH5075" s="10"/>
      <c r="BI5075" s="10"/>
      <c r="BL5075" s="10"/>
      <c r="BM5075" s="10"/>
      <c r="BN5075" s="10"/>
      <c r="BO5075" s="10"/>
      <c r="BP5075" s="10"/>
      <c r="BQ5075" s="10"/>
      <c r="BR5075" s="10"/>
      <c r="BU5075" s="66"/>
    </row>
    <row r="5076" spans="22:73" s="6" customFormat="1" x14ac:dyDescent="0.3">
      <c r="V5076" s="21"/>
      <c r="W5076" s="22"/>
      <c r="X5076" s="22"/>
      <c r="Y5076" s="22"/>
      <c r="Z5076" s="22"/>
      <c r="AA5076" s="22"/>
      <c r="AB5076" s="10"/>
      <c r="AC5076" s="10"/>
      <c r="AD5076" s="10"/>
      <c r="AE5076" s="10"/>
      <c r="AF5076" s="10"/>
      <c r="AG5076" s="10"/>
      <c r="AH5076" s="10"/>
      <c r="AI5076" s="10"/>
      <c r="AJ5076" s="10"/>
      <c r="AK5076" s="10"/>
      <c r="AL5076" s="10"/>
      <c r="AM5076" s="10"/>
      <c r="AN5076" s="10"/>
      <c r="AO5076" s="10"/>
      <c r="AP5076" s="10"/>
      <c r="AQ5076" s="10"/>
      <c r="AR5076" s="10"/>
      <c r="AS5076" s="10"/>
      <c r="AT5076" s="10"/>
      <c r="AU5076" s="10"/>
      <c r="AV5076" s="10"/>
      <c r="AW5076" s="10"/>
      <c r="AX5076" s="10"/>
      <c r="AY5076" s="10"/>
      <c r="AZ5076" s="10"/>
      <c r="BC5076" s="10"/>
      <c r="BD5076" s="10"/>
      <c r="BE5076" s="10"/>
      <c r="BF5076" s="10"/>
      <c r="BG5076" s="10"/>
      <c r="BH5076" s="10"/>
      <c r="BI5076" s="10"/>
      <c r="BL5076" s="10"/>
      <c r="BM5076" s="10"/>
      <c r="BN5076" s="10"/>
      <c r="BO5076" s="10"/>
      <c r="BP5076" s="10"/>
      <c r="BQ5076" s="10"/>
      <c r="BR5076" s="10"/>
      <c r="BU5076" s="66"/>
    </row>
    <row r="5077" spans="22:73" s="6" customFormat="1" x14ac:dyDescent="0.3">
      <c r="V5077" s="21"/>
      <c r="W5077" s="22"/>
      <c r="X5077" s="22"/>
      <c r="Y5077" s="22"/>
      <c r="Z5077" s="22"/>
      <c r="AA5077" s="22"/>
      <c r="AB5077" s="10"/>
      <c r="AC5077" s="10"/>
      <c r="AD5077" s="10"/>
      <c r="AE5077" s="10"/>
      <c r="AF5077" s="10"/>
      <c r="AG5077" s="10"/>
      <c r="AH5077" s="10"/>
      <c r="AI5077" s="10"/>
      <c r="AJ5077" s="10"/>
      <c r="AK5077" s="10"/>
      <c r="AL5077" s="10"/>
      <c r="AM5077" s="10"/>
      <c r="AN5077" s="10"/>
      <c r="AO5077" s="10"/>
      <c r="AP5077" s="10"/>
      <c r="AQ5077" s="10"/>
      <c r="AR5077" s="10"/>
      <c r="AS5077" s="10"/>
      <c r="AT5077" s="10"/>
      <c r="AU5077" s="10"/>
      <c r="AV5077" s="10"/>
      <c r="AW5077" s="10"/>
      <c r="AX5077" s="10"/>
      <c r="AY5077" s="10"/>
      <c r="AZ5077" s="10"/>
      <c r="BC5077" s="10"/>
      <c r="BD5077" s="10"/>
      <c r="BE5077" s="10"/>
      <c r="BF5077" s="10"/>
      <c r="BG5077" s="10"/>
      <c r="BH5077" s="10"/>
      <c r="BI5077" s="10"/>
      <c r="BL5077" s="10"/>
      <c r="BM5077" s="10"/>
      <c r="BN5077" s="10"/>
      <c r="BO5077" s="10"/>
      <c r="BP5077" s="10"/>
      <c r="BQ5077" s="10"/>
      <c r="BR5077" s="10"/>
      <c r="BU5077" s="66"/>
    </row>
    <row r="5078" spans="22:73" s="6" customFormat="1" x14ac:dyDescent="0.3">
      <c r="V5078" s="21"/>
      <c r="W5078" s="22"/>
      <c r="X5078" s="22"/>
      <c r="Y5078" s="22"/>
      <c r="Z5078" s="22"/>
      <c r="AA5078" s="22"/>
      <c r="AB5078" s="10"/>
      <c r="AC5078" s="10"/>
      <c r="AD5078" s="10"/>
      <c r="AE5078" s="10"/>
      <c r="AF5078" s="10"/>
      <c r="AG5078" s="10"/>
      <c r="AH5078" s="10"/>
      <c r="AI5078" s="10"/>
      <c r="AJ5078" s="10"/>
      <c r="AK5078" s="10"/>
      <c r="AL5078" s="10"/>
      <c r="AM5078" s="10"/>
      <c r="AN5078" s="10"/>
      <c r="AO5078" s="10"/>
      <c r="AP5078" s="10"/>
      <c r="AQ5078" s="10"/>
      <c r="AR5078" s="10"/>
      <c r="AS5078" s="10"/>
      <c r="AT5078" s="10"/>
      <c r="AU5078" s="10"/>
      <c r="AV5078" s="10"/>
      <c r="AW5078" s="10"/>
      <c r="AX5078" s="10"/>
      <c r="AY5078" s="10"/>
      <c r="AZ5078" s="10"/>
      <c r="BC5078" s="10"/>
      <c r="BD5078" s="10"/>
      <c r="BE5078" s="10"/>
      <c r="BF5078" s="10"/>
      <c r="BG5078" s="10"/>
      <c r="BH5078" s="10"/>
      <c r="BI5078" s="10"/>
      <c r="BL5078" s="10"/>
      <c r="BM5078" s="10"/>
      <c r="BN5078" s="10"/>
      <c r="BO5078" s="10"/>
      <c r="BP5078" s="10"/>
      <c r="BQ5078" s="10"/>
      <c r="BR5078" s="10"/>
      <c r="BU5078" s="66"/>
    </row>
    <row r="5079" spans="22:73" s="6" customFormat="1" x14ac:dyDescent="0.3">
      <c r="V5079" s="21"/>
      <c r="W5079" s="22"/>
      <c r="X5079" s="22"/>
      <c r="Y5079" s="22"/>
      <c r="Z5079" s="22"/>
      <c r="AA5079" s="22"/>
      <c r="AB5079" s="10"/>
      <c r="AC5079" s="10"/>
      <c r="AD5079" s="10"/>
      <c r="AE5079" s="10"/>
      <c r="AF5079" s="10"/>
      <c r="AG5079" s="10"/>
      <c r="AH5079" s="10"/>
      <c r="AI5079" s="10"/>
      <c r="AJ5079" s="10"/>
      <c r="AK5079" s="10"/>
      <c r="AL5079" s="10"/>
      <c r="AM5079" s="10"/>
      <c r="AN5079" s="10"/>
      <c r="AO5079" s="10"/>
      <c r="AP5079" s="10"/>
      <c r="AQ5079" s="10"/>
      <c r="AR5079" s="10"/>
      <c r="AS5079" s="10"/>
      <c r="AT5079" s="10"/>
      <c r="AU5079" s="10"/>
      <c r="AV5079" s="10"/>
      <c r="AW5079" s="10"/>
      <c r="AX5079" s="10"/>
      <c r="AY5079" s="10"/>
      <c r="AZ5079" s="10"/>
      <c r="BC5079" s="10"/>
      <c r="BD5079" s="10"/>
      <c r="BE5079" s="10"/>
      <c r="BF5079" s="10"/>
      <c r="BG5079" s="10"/>
      <c r="BH5079" s="10"/>
      <c r="BI5079" s="10"/>
      <c r="BL5079" s="10"/>
      <c r="BM5079" s="10"/>
      <c r="BN5079" s="10"/>
      <c r="BO5079" s="10"/>
      <c r="BP5079" s="10"/>
      <c r="BQ5079" s="10"/>
      <c r="BR5079" s="10"/>
      <c r="BU5079" s="66"/>
    </row>
    <row r="5080" spans="22:73" s="6" customFormat="1" x14ac:dyDescent="0.3">
      <c r="V5080" s="21"/>
      <c r="W5080" s="22"/>
      <c r="X5080" s="22"/>
      <c r="Y5080" s="22"/>
      <c r="Z5080" s="22"/>
      <c r="AA5080" s="22"/>
      <c r="AB5080" s="10"/>
      <c r="AC5080" s="10"/>
      <c r="AD5080" s="10"/>
      <c r="AE5080" s="10"/>
      <c r="AF5080" s="10"/>
      <c r="AG5080" s="10"/>
      <c r="AH5080" s="10"/>
      <c r="AI5080" s="10"/>
      <c r="AJ5080" s="10"/>
      <c r="AK5080" s="10"/>
      <c r="AL5080" s="10"/>
      <c r="AM5080" s="10"/>
      <c r="AN5080" s="10"/>
      <c r="AO5080" s="10"/>
      <c r="AP5080" s="10"/>
      <c r="AQ5080" s="10"/>
      <c r="AR5080" s="10"/>
      <c r="AS5080" s="10"/>
      <c r="AT5080" s="10"/>
      <c r="AU5080" s="10"/>
      <c r="AV5080" s="10"/>
      <c r="AW5080" s="10"/>
      <c r="AX5080" s="10"/>
      <c r="AY5080" s="10"/>
      <c r="AZ5080" s="10"/>
      <c r="BC5080" s="10"/>
      <c r="BD5080" s="10"/>
      <c r="BE5080" s="10"/>
      <c r="BF5080" s="10"/>
      <c r="BG5080" s="10"/>
      <c r="BH5080" s="10"/>
      <c r="BI5080" s="10"/>
      <c r="BL5080" s="10"/>
      <c r="BM5080" s="10"/>
      <c r="BN5080" s="10"/>
      <c r="BO5080" s="10"/>
      <c r="BP5080" s="10"/>
      <c r="BQ5080" s="10"/>
      <c r="BR5080" s="10"/>
      <c r="BU5080" s="66"/>
    </row>
    <row r="5081" spans="22:73" s="6" customFormat="1" x14ac:dyDescent="0.3">
      <c r="V5081" s="21"/>
      <c r="W5081" s="22"/>
      <c r="X5081" s="22"/>
      <c r="Y5081" s="22"/>
      <c r="Z5081" s="22"/>
      <c r="AA5081" s="22"/>
      <c r="AB5081" s="10"/>
      <c r="AC5081" s="10"/>
      <c r="AD5081" s="10"/>
      <c r="AE5081" s="10"/>
      <c r="AF5081" s="10"/>
      <c r="AG5081" s="10"/>
      <c r="AH5081" s="10"/>
      <c r="AI5081" s="10"/>
      <c r="AJ5081" s="10"/>
      <c r="AK5081" s="10"/>
      <c r="AL5081" s="10"/>
      <c r="AM5081" s="10"/>
      <c r="AN5081" s="10"/>
      <c r="AO5081" s="10"/>
      <c r="AP5081" s="10"/>
      <c r="AQ5081" s="10"/>
      <c r="AR5081" s="10"/>
      <c r="AS5081" s="10"/>
      <c r="AT5081" s="10"/>
      <c r="AU5081" s="10"/>
      <c r="AV5081" s="10"/>
      <c r="AW5081" s="10"/>
      <c r="AX5081" s="10"/>
      <c r="AY5081" s="10"/>
      <c r="AZ5081" s="10"/>
      <c r="BC5081" s="10"/>
      <c r="BD5081" s="10"/>
      <c r="BE5081" s="10"/>
      <c r="BF5081" s="10"/>
      <c r="BG5081" s="10"/>
      <c r="BH5081" s="10"/>
      <c r="BI5081" s="10"/>
      <c r="BL5081" s="10"/>
      <c r="BM5081" s="10"/>
      <c r="BN5081" s="10"/>
      <c r="BO5081" s="10"/>
      <c r="BP5081" s="10"/>
      <c r="BQ5081" s="10"/>
      <c r="BR5081" s="10"/>
      <c r="BU5081" s="66"/>
    </row>
    <row r="5082" spans="22:73" s="6" customFormat="1" x14ac:dyDescent="0.3">
      <c r="V5082" s="21"/>
      <c r="W5082" s="22"/>
      <c r="X5082" s="22"/>
      <c r="Y5082" s="22"/>
      <c r="Z5082" s="22"/>
      <c r="AA5082" s="22"/>
      <c r="AB5082" s="10"/>
      <c r="AC5082" s="10"/>
      <c r="AD5082" s="10"/>
      <c r="AE5082" s="10"/>
      <c r="AF5082" s="10"/>
      <c r="AG5082" s="10"/>
      <c r="AH5082" s="10"/>
      <c r="AI5082" s="10"/>
      <c r="AJ5082" s="10"/>
      <c r="AK5082" s="10"/>
      <c r="AL5082" s="10"/>
      <c r="AM5082" s="10"/>
      <c r="AN5082" s="10"/>
      <c r="AO5082" s="10"/>
      <c r="AP5082" s="10"/>
      <c r="AQ5082" s="10"/>
      <c r="AR5082" s="10"/>
      <c r="AS5082" s="10"/>
      <c r="AT5082" s="10"/>
      <c r="AU5082" s="10"/>
      <c r="AV5082" s="10"/>
      <c r="AW5082" s="10"/>
      <c r="AX5082" s="10"/>
      <c r="AY5082" s="10"/>
      <c r="AZ5082" s="10"/>
      <c r="BC5082" s="10"/>
      <c r="BD5082" s="10"/>
      <c r="BE5082" s="10"/>
      <c r="BF5082" s="10"/>
      <c r="BG5082" s="10"/>
      <c r="BH5082" s="10"/>
      <c r="BI5082" s="10"/>
      <c r="BL5082" s="10"/>
      <c r="BM5082" s="10"/>
      <c r="BN5082" s="10"/>
      <c r="BO5082" s="10"/>
      <c r="BP5082" s="10"/>
      <c r="BQ5082" s="10"/>
      <c r="BR5082" s="10"/>
      <c r="BU5082" s="66"/>
    </row>
    <row r="5083" spans="22:73" s="6" customFormat="1" x14ac:dyDescent="0.3">
      <c r="V5083" s="21"/>
      <c r="W5083" s="22"/>
      <c r="X5083" s="22"/>
      <c r="Y5083" s="22"/>
      <c r="Z5083" s="22"/>
      <c r="AA5083" s="22"/>
      <c r="AB5083" s="10"/>
      <c r="AC5083" s="10"/>
      <c r="AD5083" s="10"/>
      <c r="AE5083" s="10"/>
      <c r="AF5083" s="10"/>
      <c r="AG5083" s="10"/>
      <c r="AH5083" s="10"/>
      <c r="AI5083" s="10"/>
      <c r="AJ5083" s="10"/>
      <c r="AK5083" s="10"/>
      <c r="AL5083" s="10"/>
      <c r="AM5083" s="10"/>
      <c r="AN5083" s="10"/>
      <c r="AO5083" s="10"/>
      <c r="AP5083" s="10"/>
      <c r="AQ5083" s="10"/>
      <c r="AR5083" s="10"/>
      <c r="AS5083" s="10"/>
      <c r="AT5083" s="10"/>
      <c r="AU5083" s="10"/>
      <c r="AV5083" s="10"/>
      <c r="AW5083" s="10"/>
      <c r="AX5083" s="10"/>
      <c r="AY5083" s="10"/>
      <c r="AZ5083" s="10"/>
      <c r="BC5083" s="10"/>
      <c r="BD5083" s="10"/>
      <c r="BE5083" s="10"/>
      <c r="BF5083" s="10"/>
      <c r="BG5083" s="10"/>
      <c r="BH5083" s="10"/>
      <c r="BI5083" s="10"/>
      <c r="BL5083" s="10"/>
      <c r="BM5083" s="10"/>
      <c r="BN5083" s="10"/>
      <c r="BO5083" s="10"/>
      <c r="BP5083" s="10"/>
      <c r="BQ5083" s="10"/>
      <c r="BR5083" s="10"/>
      <c r="BU5083" s="66"/>
    </row>
    <row r="5084" spans="22:73" s="6" customFormat="1" x14ac:dyDescent="0.3">
      <c r="V5084" s="21"/>
      <c r="W5084" s="22"/>
      <c r="X5084" s="22"/>
      <c r="Y5084" s="22"/>
      <c r="Z5084" s="22"/>
      <c r="AA5084" s="22"/>
      <c r="AB5084" s="10"/>
      <c r="AC5084" s="10"/>
      <c r="AD5084" s="10"/>
      <c r="AE5084" s="10"/>
      <c r="AF5084" s="10"/>
      <c r="AG5084" s="10"/>
      <c r="AH5084" s="10"/>
      <c r="AI5084" s="10"/>
      <c r="AJ5084" s="10"/>
      <c r="AK5084" s="10"/>
      <c r="AL5084" s="10"/>
      <c r="AM5084" s="10"/>
      <c r="AN5084" s="10"/>
      <c r="AO5084" s="10"/>
      <c r="AP5084" s="10"/>
      <c r="AQ5084" s="10"/>
      <c r="AR5084" s="10"/>
      <c r="AS5084" s="10"/>
      <c r="AT5084" s="10"/>
      <c r="AU5084" s="10"/>
      <c r="AV5084" s="10"/>
      <c r="AW5084" s="10"/>
      <c r="AX5084" s="10"/>
      <c r="AY5084" s="10"/>
      <c r="AZ5084" s="10"/>
      <c r="BC5084" s="10"/>
      <c r="BD5084" s="10"/>
      <c r="BE5084" s="10"/>
      <c r="BF5084" s="10"/>
      <c r="BG5084" s="10"/>
      <c r="BH5084" s="10"/>
      <c r="BI5084" s="10"/>
      <c r="BL5084" s="10"/>
      <c r="BM5084" s="10"/>
      <c r="BN5084" s="10"/>
      <c r="BO5084" s="10"/>
      <c r="BP5084" s="10"/>
      <c r="BQ5084" s="10"/>
      <c r="BR5084" s="10"/>
      <c r="BU5084" s="66"/>
    </row>
    <row r="5085" spans="22:73" s="6" customFormat="1" x14ac:dyDescent="0.3">
      <c r="V5085" s="21"/>
      <c r="W5085" s="22"/>
      <c r="X5085" s="22"/>
      <c r="Y5085" s="22"/>
      <c r="Z5085" s="22"/>
      <c r="AA5085" s="22"/>
      <c r="AB5085" s="10"/>
      <c r="AC5085" s="10"/>
      <c r="AD5085" s="10"/>
      <c r="AE5085" s="10"/>
      <c r="AF5085" s="10"/>
      <c r="AG5085" s="10"/>
      <c r="AH5085" s="10"/>
      <c r="AI5085" s="10"/>
      <c r="AJ5085" s="10"/>
      <c r="AK5085" s="10"/>
      <c r="AL5085" s="10"/>
      <c r="AM5085" s="10"/>
      <c r="AN5085" s="10"/>
      <c r="AO5085" s="10"/>
      <c r="AP5085" s="10"/>
      <c r="AQ5085" s="10"/>
      <c r="AR5085" s="10"/>
      <c r="AS5085" s="10"/>
      <c r="AT5085" s="10"/>
      <c r="AU5085" s="10"/>
      <c r="AV5085" s="10"/>
      <c r="AW5085" s="10"/>
      <c r="AX5085" s="10"/>
      <c r="AY5085" s="10"/>
      <c r="AZ5085" s="10"/>
      <c r="BC5085" s="10"/>
      <c r="BD5085" s="10"/>
      <c r="BE5085" s="10"/>
      <c r="BF5085" s="10"/>
      <c r="BG5085" s="10"/>
      <c r="BH5085" s="10"/>
      <c r="BI5085" s="10"/>
      <c r="BL5085" s="10"/>
      <c r="BM5085" s="10"/>
      <c r="BN5085" s="10"/>
      <c r="BO5085" s="10"/>
      <c r="BP5085" s="10"/>
      <c r="BQ5085" s="10"/>
      <c r="BR5085" s="10"/>
      <c r="BU5085" s="66"/>
    </row>
    <row r="5086" spans="22:73" s="6" customFormat="1" x14ac:dyDescent="0.3">
      <c r="V5086" s="21"/>
      <c r="W5086" s="22"/>
      <c r="X5086" s="22"/>
      <c r="Y5086" s="22"/>
      <c r="Z5086" s="22"/>
      <c r="AA5086" s="22"/>
      <c r="AB5086" s="10"/>
      <c r="AC5086" s="10"/>
      <c r="AD5086" s="10"/>
      <c r="AE5086" s="10"/>
      <c r="AF5086" s="10"/>
      <c r="AG5086" s="10"/>
      <c r="AH5086" s="10"/>
      <c r="AI5086" s="10"/>
      <c r="AJ5086" s="10"/>
      <c r="AK5086" s="10"/>
      <c r="AL5086" s="10"/>
      <c r="AM5086" s="10"/>
      <c r="AN5086" s="10"/>
      <c r="AO5086" s="10"/>
      <c r="AP5086" s="10"/>
      <c r="AQ5086" s="10"/>
      <c r="AR5086" s="10"/>
      <c r="AS5086" s="10"/>
      <c r="AT5086" s="10"/>
      <c r="AU5086" s="10"/>
      <c r="AV5086" s="10"/>
      <c r="AW5086" s="10"/>
      <c r="AX5086" s="10"/>
      <c r="AY5086" s="10"/>
      <c r="AZ5086" s="10"/>
      <c r="BC5086" s="10"/>
      <c r="BD5086" s="10"/>
      <c r="BE5086" s="10"/>
      <c r="BF5086" s="10"/>
      <c r="BG5086" s="10"/>
      <c r="BH5086" s="10"/>
      <c r="BI5086" s="10"/>
      <c r="BL5086" s="10"/>
      <c r="BM5086" s="10"/>
      <c r="BN5086" s="10"/>
      <c r="BO5086" s="10"/>
      <c r="BP5086" s="10"/>
      <c r="BQ5086" s="10"/>
      <c r="BR5086" s="10"/>
      <c r="BU5086" s="66"/>
    </row>
    <row r="5087" spans="22:73" s="6" customFormat="1" x14ac:dyDescent="0.3">
      <c r="V5087" s="21"/>
      <c r="W5087" s="22"/>
      <c r="X5087" s="22"/>
      <c r="Y5087" s="22"/>
      <c r="Z5087" s="22"/>
      <c r="AA5087" s="22"/>
      <c r="AB5087" s="10"/>
      <c r="AC5087" s="10"/>
      <c r="AD5087" s="10"/>
      <c r="AE5087" s="10"/>
      <c r="AF5087" s="10"/>
      <c r="AG5087" s="10"/>
      <c r="AH5087" s="10"/>
      <c r="AI5087" s="10"/>
      <c r="AJ5087" s="10"/>
      <c r="AK5087" s="10"/>
      <c r="AL5087" s="10"/>
      <c r="AM5087" s="10"/>
      <c r="AN5087" s="10"/>
      <c r="AO5087" s="10"/>
      <c r="AP5087" s="10"/>
      <c r="AQ5087" s="10"/>
      <c r="AR5087" s="10"/>
      <c r="AS5087" s="10"/>
      <c r="AT5087" s="10"/>
      <c r="AU5087" s="10"/>
      <c r="AV5087" s="10"/>
      <c r="AW5087" s="10"/>
      <c r="AX5087" s="10"/>
      <c r="AY5087" s="10"/>
      <c r="AZ5087" s="10"/>
      <c r="BC5087" s="10"/>
      <c r="BD5087" s="10"/>
      <c r="BE5087" s="10"/>
      <c r="BF5087" s="10"/>
      <c r="BG5087" s="10"/>
      <c r="BH5087" s="10"/>
      <c r="BI5087" s="10"/>
      <c r="BL5087" s="10"/>
      <c r="BM5087" s="10"/>
      <c r="BN5087" s="10"/>
      <c r="BO5087" s="10"/>
      <c r="BP5087" s="10"/>
      <c r="BQ5087" s="10"/>
      <c r="BR5087" s="10"/>
      <c r="BU5087" s="66"/>
    </row>
    <row r="5088" spans="22:73" s="6" customFormat="1" x14ac:dyDescent="0.3">
      <c r="V5088" s="21"/>
      <c r="W5088" s="22"/>
      <c r="X5088" s="22"/>
      <c r="Y5088" s="22"/>
      <c r="Z5088" s="22"/>
      <c r="AA5088" s="22"/>
      <c r="AB5088" s="10"/>
      <c r="AC5088" s="10"/>
      <c r="AD5088" s="10"/>
      <c r="AE5088" s="10"/>
      <c r="AF5088" s="10"/>
      <c r="AG5088" s="10"/>
      <c r="AH5088" s="10"/>
      <c r="AI5088" s="10"/>
      <c r="AJ5088" s="10"/>
      <c r="AK5088" s="10"/>
      <c r="AL5088" s="10"/>
      <c r="AM5088" s="10"/>
      <c r="AN5088" s="10"/>
      <c r="AO5088" s="10"/>
      <c r="AP5088" s="10"/>
      <c r="AQ5088" s="10"/>
      <c r="AR5088" s="10"/>
      <c r="AS5088" s="10"/>
      <c r="AT5088" s="10"/>
      <c r="AU5088" s="10"/>
      <c r="AV5088" s="10"/>
      <c r="AW5088" s="10"/>
      <c r="AX5088" s="10"/>
      <c r="AY5088" s="10"/>
      <c r="AZ5088" s="10"/>
      <c r="BC5088" s="10"/>
      <c r="BD5088" s="10"/>
      <c r="BE5088" s="10"/>
      <c r="BF5088" s="10"/>
      <c r="BG5088" s="10"/>
      <c r="BH5088" s="10"/>
      <c r="BI5088" s="10"/>
      <c r="BL5088" s="10"/>
      <c r="BM5088" s="10"/>
      <c r="BN5088" s="10"/>
      <c r="BO5088" s="10"/>
      <c r="BP5088" s="10"/>
      <c r="BQ5088" s="10"/>
      <c r="BR5088" s="10"/>
      <c r="BU5088" s="66"/>
    </row>
    <row r="5089" spans="22:73" s="6" customFormat="1" x14ac:dyDescent="0.3">
      <c r="V5089" s="21"/>
      <c r="W5089" s="22"/>
      <c r="X5089" s="22"/>
      <c r="Y5089" s="22"/>
      <c r="Z5089" s="22"/>
      <c r="AA5089" s="22"/>
      <c r="AB5089" s="10"/>
      <c r="AC5089" s="10"/>
      <c r="AD5089" s="10"/>
      <c r="AE5089" s="10"/>
      <c r="AF5089" s="10"/>
      <c r="AG5089" s="10"/>
      <c r="AH5089" s="10"/>
      <c r="AI5089" s="10"/>
      <c r="AJ5089" s="10"/>
      <c r="AK5089" s="10"/>
      <c r="AL5089" s="10"/>
      <c r="AM5089" s="10"/>
      <c r="AN5089" s="10"/>
      <c r="AO5089" s="10"/>
      <c r="AP5089" s="10"/>
      <c r="AQ5089" s="10"/>
      <c r="AR5089" s="10"/>
      <c r="AS5089" s="10"/>
      <c r="AT5089" s="10"/>
      <c r="AU5089" s="10"/>
      <c r="AV5089" s="10"/>
      <c r="AW5089" s="10"/>
      <c r="AX5089" s="10"/>
      <c r="AY5089" s="10"/>
      <c r="AZ5089" s="10"/>
      <c r="BC5089" s="10"/>
      <c r="BD5089" s="10"/>
      <c r="BE5089" s="10"/>
      <c r="BF5089" s="10"/>
      <c r="BG5089" s="10"/>
      <c r="BH5089" s="10"/>
      <c r="BI5089" s="10"/>
      <c r="BL5089" s="10"/>
      <c r="BM5089" s="10"/>
      <c r="BN5089" s="10"/>
      <c r="BO5089" s="10"/>
      <c r="BP5089" s="10"/>
      <c r="BQ5089" s="10"/>
      <c r="BR5089" s="10"/>
      <c r="BU5089" s="66"/>
    </row>
    <row r="5090" spans="22:73" s="6" customFormat="1" x14ac:dyDescent="0.3">
      <c r="V5090" s="21"/>
      <c r="W5090" s="22"/>
      <c r="X5090" s="22"/>
      <c r="Y5090" s="22"/>
      <c r="Z5090" s="22"/>
      <c r="AA5090" s="22"/>
      <c r="AB5090" s="10"/>
      <c r="AC5090" s="10"/>
      <c r="AD5090" s="10"/>
      <c r="AE5090" s="10"/>
      <c r="AF5090" s="10"/>
      <c r="AG5090" s="10"/>
      <c r="AH5090" s="10"/>
      <c r="AI5090" s="10"/>
      <c r="AJ5090" s="10"/>
      <c r="AK5090" s="10"/>
      <c r="AL5090" s="10"/>
      <c r="AM5090" s="10"/>
      <c r="AN5090" s="10"/>
      <c r="AO5090" s="10"/>
      <c r="AP5090" s="10"/>
      <c r="AQ5090" s="10"/>
      <c r="AR5090" s="10"/>
      <c r="AS5090" s="10"/>
      <c r="AT5090" s="10"/>
      <c r="AU5090" s="10"/>
      <c r="AV5090" s="10"/>
      <c r="AW5090" s="10"/>
      <c r="AX5090" s="10"/>
      <c r="AY5090" s="10"/>
      <c r="AZ5090" s="10"/>
      <c r="BC5090" s="10"/>
      <c r="BD5090" s="10"/>
      <c r="BE5090" s="10"/>
      <c r="BF5090" s="10"/>
      <c r="BG5090" s="10"/>
      <c r="BH5090" s="10"/>
      <c r="BI5090" s="10"/>
      <c r="BL5090" s="10"/>
      <c r="BM5090" s="10"/>
      <c r="BN5090" s="10"/>
      <c r="BO5090" s="10"/>
      <c r="BP5090" s="10"/>
      <c r="BQ5090" s="10"/>
      <c r="BR5090" s="10"/>
      <c r="BU5090" s="66"/>
    </row>
    <row r="5091" spans="22:73" s="6" customFormat="1" x14ac:dyDescent="0.3">
      <c r="V5091" s="21"/>
      <c r="W5091" s="22"/>
      <c r="X5091" s="22"/>
      <c r="Y5091" s="22"/>
      <c r="Z5091" s="22"/>
      <c r="AA5091" s="22"/>
      <c r="AB5091" s="10"/>
      <c r="AC5091" s="10"/>
      <c r="AD5091" s="10"/>
      <c r="AE5091" s="10"/>
      <c r="AF5091" s="10"/>
      <c r="AG5091" s="10"/>
      <c r="AH5091" s="10"/>
      <c r="AI5091" s="10"/>
      <c r="AJ5091" s="10"/>
      <c r="AK5091" s="10"/>
      <c r="AL5091" s="10"/>
      <c r="AM5091" s="10"/>
      <c r="AN5091" s="10"/>
      <c r="AO5091" s="10"/>
      <c r="AP5091" s="10"/>
      <c r="AQ5091" s="10"/>
      <c r="AR5091" s="10"/>
      <c r="AS5091" s="10"/>
      <c r="AT5091" s="10"/>
      <c r="AU5091" s="10"/>
      <c r="AV5091" s="10"/>
      <c r="AW5091" s="10"/>
      <c r="AX5091" s="10"/>
      <c r="AY5091" s="10"/>
      <c r="AZ5091" s="10"/>
      <c r="BC5091" s="10"/>
      <c r="BD5091" s="10"/>
      <c r="BE5091" s="10"/>
      <c r="BF5091" s="10"/>
      <c r="BG5091" s="10"/>
      <c r="BH5091" s="10"/>
      <c r="BI5091" s="10"/>
      <c r="BL5091" s="10"/>
      <c r="BM5091" s="10"/>
      <c r="BN5091" s="10"/>
      <c r="BO5091" s="10"/>
      <c r="BP5091" s="10"/>
      <c r="BQ5091" s="10"/>
      <c r="BR5091" s="10"/>
      <c r="BU5091" s="66"/>
    </row>
    <row r="5092" spans="22:73" s="6" customFormat="1" x14ac:dyDescent="0.3">
      <c r="V5092" s="21"/>
      <c r="W5092" s="22"/>
      <c r="X5092" s="22"/>
      <c r="Y5092" s="22"/>
      <c r="Z5092" s="22"/>
      <c r="AA5092" s="22"/>
      <c r="AB5092" s="10"/>
      <c r="AC5092" s="10"/>
      <c r="AD5092" s="10"/>
      <c r="AE5092" s="10"/>
      <c r="AF5092" s="10"/>
      <c r="AG5092" s="10"/>
      <c r="AH5092" s="10"/>
      <c r="AI5092" s="10"/>
      <c r="AJ5092" s="10"/>
      <c r="AK5092" s="10"/>
      <c r="AL5092" s="10"/>
      <c r="AM5092" s="10"/>
      <c r="AN5092" s="10"/>
      <c r="AO5092" s="10"/>
      <c r="AP5092" s="10"/>
      <c r="AQ5092" s="10"/>
      <c r="AR5092" s="10"/>
      <c r="AS5092" s="10"/>
      <c r="AT5092" s="10"/>
      <c r="AU5092" s="10"/>
      <c r="AV5092" s="10"/>
      <c r="AW5092" s="10"/>
      <c r="AX5092" s="10"/>
      <c r="AY5092" s="10"/>
      <c r="AZ5092" s="10"/>
      <c r="BC5092" s="10"/>
      <c r="BD5092" s="10"/>
      <c r="BE5092" s="10"/>
      <c r="BF5092" s="10"/>
      <c r="BG5092" s="10"/>
      <c r="BH5092" s="10"/>
      <c r="BI5092" s="10"/>
      <c r="BL5092" s="10"/>
      <c r="BM5092" s="10"/>
      <c r="BN5092" s="10"/>
      <c r="BO5092" s="10"/>
      <c r="BP5092" s="10"/>
      <c r="BQ5092" s="10"/>
      <c r="BR5092" s="10"/>
      <c r="BU5092" s="66"/>
    </row>
    <row r="5093" spans="22:73" s="6" customFormat="1" x14ac:dyDescent="0.3">
      <c r="V5093" s="21"/>
      <c r="W5093" s="22"/>
      <c r="X5093" s="22"/>
      <c r="Y5093" s="22"/>
      <c r="Z5093" s="22"/>
      <c r="AA5093" s="22"/>
      <c r="AB5093" s="10"/>
      <c r="AC5093" s="10"/>
      <c r="AD5093" s="10"/>
      <c r="AE5093" s="10"/>
      <c r="AF5093" s="10"/>
      <c r="AG5093" s="10"/>
      <c r="AH5093" s="10"/>
      <c r="AI5093" s="10"/>
      <c r="AJ5093" s="10"/>
      <c r="AK5093" s="10"/>
      <c r="AL5093" s="10"/>
      <c r="AM5093" s="10"/>
      <c r="AN5093" s="10"/>
      <c r="AO5093" s="10"/>
      <c r="AP5093" s="10"/>
      <c r="AQ5093" s="10"/>
      <c r="AR5093" s="10"/>
      <c r="AS5093" s="10"/>
      <c r="AT5093" s="10"/>
      <c r="AU5093" s="10"/>
      <c r="AV5093" s="10"/>
      <c r="AW5093" s="10"/>
      <c r="AX5093" s="10"/>
      <c r="AY5093" s="10"/>
      <c r="AZ5093" s="10"/>
      <c r="BC5093" s="10"/>
      <c r="BD5093" s="10"/>
      <c r="BE5093" s="10"/>
      <c r="BF5093" s="10"/>
      <c r="BG5093" s="10"/>
      <c r="BH5093" s="10"/>
      <c r="BI5093" s="10"/>
      <c r="BL5093" s="10"/>
      <c r="BM5093" s="10"/>
      <c r="BN5093" s="10"/>
      <c r="BO5093" s="10"/>
      <c r="BP5093" s="10"/>
      <c r="BQ5093" s="10"/>
      <c r="BR5093" s="10"/>
      <c r="BU5093" s="66"/>
    </row>
    <row r="5094" spans="22:73" s="6" customFormat="1" x14ac:dyDescent="0.3">
      <c r="V5094" s="21"/>
      <c r="W5094" s="22"/>
      <c r="X5094" s="22"/>
      <c r="Y5094" s="22"/>
      <c r="Z5094" s="22"/>
      <c r="AA5094" s="22"/>
      <c r="AB5094" s="10"/>
      <c r="AC5094" s="10"/>
      <c r="AD5094" s="10"/>
      <c r="AE5094" s="10"/>
      <c r="AF5094" s="10"/>
      <c r="AG5094" s="10"/>
      <c r="AH5094" s="10"/>
      <c r="AI5094" s="10"/>
      <c r="AJ5094" s="10"/>
      <c r="AK5094" s="10"/>
      <c r="AL5094" s="10"/>
      <c r="AM5094" s="10"/>
      <c r="AN5094" s="10"/>
      <c r="AO5094" s="10"/>
      <c r="AP5094" s="10"/>
      <c r="AQ5094" s="10"/>
      <c r="AR5094" s="10"/>
      <c r="AS5094" s="10"/>
      <c r="AT5094" s="10"/>
      <c r="AU5094" s="10"/>
      <c r="AV5094" s="10"/>
      <c r="AW5094" s="10"/>
      <c r="AX5094" s="10"/>
      <c r="AY5094" s="10"/>
      <c r="AZ5094" s="10"/>
      <c r="BC5094" s="10"/>
      <c r="BD5094" s="10"/>
      <c r="BE5094" s="10"/>
      <c r="BF5094" s="10"/>
      <c r="BG5094" s="10"/>
      <c r="BH5094" s="10"/>
      <c r="BI5094" s="10"/>
      <c r="BL5094" s="10"/>
      <c r="BM5094" s="10"/>
      <c r="BN5094" s="10"/>
      <c r="BO5094" s="10"/>
      <c r="BP5094" s="10"/>
      <c r="BQ5094" s="10"/>
      <c r="BR5094" s="10"/>
      <c r="BU5094" s="66"/>
    </row>
    <row r="5095" spans="22:73" s="6" customFormat="1" x14ac:dyDescent="0.3">
      <c r="V5095" s="21"/>
      <c r="W5095" s="22"/>
      <c r="X5095" s="22"/>
      <c r="Y5095" s="22"/>
      <c r="Z5095" s="22"/>
      <c r="AA5095" s="22"/>
      <c r="AB5095" s="10"/>
      <c r="AC5095" s="10"/>
      <c r="AD5095" s="10"/>
      <c r="AE5095" s="10"/>
      <c r="AF5095" s="10"/>
      <c r="AG5095" s="10"/>
      <c r="AH5095" s="10"/>
      <c r="AI5095" s="10"/>
      <c r="AJ5095" s="10"/>
      <c r="AK5095" s="10"/>
      <c r="AL5095" s="10"/>
      <c r="AM5095" s="10"/>
      <c r="AN5095" s="10"/>
      <c r="AO5095" s="10"/>
      <c r="AP5095" s="10"/>
      <c r="AQ5095" s="10"/>
      <c r="AR5095" s="10"/>
      <c r="AS5095" s="10"/>
      <c r="AT5095" s="10"/>
      <c r="AU5095" s="10"/>
      <c r="AV5095" s="10"/>
      <c r="AW5095" s="10"/>
      <c r="AX5095" s="10"/>
      <c r="AY5095" s="10"/>
      <c r="AZ5095" s="10"/>
      <c r="BC5095" s="10"/>
      <c r="BD5095" s="10"/>
      <c r="BE5095" s="10"/>
      <c r="BF5095" s="10"/>
      <c r="BG5095" s="10"/>
      <c r="BH5095" s="10"/>
      <c r="BI5095" s="10"/>
      <c r="BL5095" s="10"/>
      <c r="BM5095" s="10"/>
      <c r="BN5095" s="10"/>
      <c r="BO5095" s="10"/>
      <c r="BP5095" s="10"/>
      <c r="BQ5095" s="10"/>
      <c r="BR5095" s="10"/>
      <c r="BU5095" s="66"/>
    </row>
    <row r="5096" spans="22:73" s="6" customFormat="1" x14ac:dyDescent="0.3">
      <c r="V5096" s="21"/>
      <c r="W5096" s="22"/>
      <c r="X5096" s="22"/>
      <c r="Y5096" s="22"/>
      <c r="Z5096" s="22"/>
      <c r="AA5096" s="22"/>
      <c r="AB5096" s="10"/>
      <c r="AC5096" s="10"/>
      <c r="AD5096" s="10"/>
      <c r="AE5096" s="10"/>
      <c r="AF5096" s="10"/>
      <c r="AG5096" s="10"/>
      <c r="AH5096" s="10"/>
      <c r="AI5096" s="10"/>
      <c r="AJ5096" s="10"/>
      <c r="AK5096" s="10"/>
      <c r="AL5096" s="10"/>
      <c r="AM5096" s="10"/>
      <c r="AN5096" s="10"/>
      <c r="AO5096" s="10"/>
      <c r="AP5096" s="10"/>
      <c r="AQ5096" s="10"/>
      <c r="AR5096" s="10"/>
      <c r="AS5096" s="10"/>
      <c r="AT5096" s="10"/>
      <c r="AU5096" s="10"/>
      <c r="AV5096" s="10"/>
      <c r="AW5096" s="10"/>
      <c r="AX5096" s="10"/>
      <c r="AY5096" s="10"/>
      <c r="AZ5096" s="10"/>
      <c r="BC5096" s="10"/>
      <c r="BD5096" s="10"/>
      <c r="BE5096" s="10"/>
      <c r="BF5096" s="10"/>
      <c r="BG5096" s="10"/>
      <c r="BH5096" s="10"/>
      <c r="BI5096" s="10"/>
      <c r="BL5096" s="10"/>
      <c r="BM5096" s="10"/>
      <c r="BN5096" s="10"/>
      <c r="BO5096" s="10"/>
      <c r="BP5096" s="10"/>
      <c r="BQ5096" s="10"/>
      <c r="BR5096" s="10"/>
      <c r="BU5096" s="66"/>
    </row>
    <row r="5097" spans="22:73" s="6" customFormat="1" x14ac:dyDescent="0.3">
      <c r="V5097" s="21"/>
      <c r="W5097" s="22"/>
      <c r="X5097" s="22"/>
      <c r="Y5097" s="22"/>
      <c r="Z5097" s="22"/>
      <c r="AA5097" s="22"/>
      <c r="AB5097" s="10"/>
      <c r="AC5097" s="10"/>
      <c r="AD5097" s="10"/>
      <c r="AE5097" s="10"/>
      <c r="AF5097" s="10"/>
      <c r="AG5097" s="10"/>
      <c r="AH5097" s="10"/>
      <c r="AI5097" s="10"/>
      <c r="AJ5097" s="10"/>
      <c r="AK5097" s="10"/>
      <c r="AL5097" s="10"/>
      <c r="AM5097" s="10"/>
      <c r="AN5097" s="10"/>
      <c r="AO5097" s="10"/>
      <c r="AP5097" s="10"/>
      <c r="AQ5097" s="10"/>
      <c r="AR5097" s="10"/>
      <c r="AS5097" s="10"/>
      <c r="AT5097" s="10"/>
      <c r="AU5097" s="10"/>
      <c r="AV5097" s="10"/>
      <c r="AW5097" s="10"/>
      <c r="AX5097" s="10"/>
      <c r="AY5097" s="10"/>
      <c r="AZ5097" s="10"/>
      <c r="BC5097" s="10"/>
      <c r="BD5097" s="10"/>
      <c r="BE5097" s="10"/>
      <c r="BF5097" s="10"/>
      <c r="BG5097" s="10"/>
      <c r="BH5097" s="10"/>
      <c r="BI5097" s="10"/>
      <c r="BL5097" s="10"/>
      <c r="BM5097" s="10"/>
      <c r="BN5097" s="10"/>
      <c r="BO5097" s="10"/>
      <c r="BP5097" s="10"/>
      <c r="BQ5097" s="10"/>
      <c r="BR5097" s="10"/>
      <c r="BU5097" s="66"/>
    </row>
    <row r="5098" spans="22:73" s="6" customFormat="1" x14ac:dyDescent="0.3">
      <c r="V5098" s="21"/>
      <c r="W5098" s="22"/>
      <c r="X5098" s="22"/>
      <c r="Y5098" s="22"/>
      <c r="Z5098" s="22"/>
      <c r="AA5098" s="22"/>
      <c r="AB5098" s="10"/>
      <c r="AC5098" s="10"/>
      <c r="AD5098" s="10"/>
      <c r="AE5098" s="10"/>
      <c r="AF5098" s="10"/>
      <c r="AG5098" s="10"/>
      <c r="AH5098" s="10"/>
      <c r="AI5098" s="10"/>
      <c r="AJ5098" s="10"/>
      <c r="AK5098" s="10"/>
      <c r="AL5098" s="10"/>
      <c r="AM5098" s="10"/>
      <c r="AN5098" s="10"/>
      <c r="AO5098" s="10"/>
      <c r="AP5098" s="10"/>
      <c r="AQ5098" s="10"/>
      <c r="AR5098" s="10"/>
      <c r="AS5098" s="10"/>
      <c r="AT5098" s="10"/>
      <c r="AU5098" s="10"/>
      <c r="AV5098" s="10"/>
      <c r="AW5098" s="10"/>
      <c r="AX5098" s="10"/>
      <c r="AY5098" s="10"/>
      <c r="AZ5098" s="10"/>
      <c r="BC5098" s="10"/>
      <c r="BD5098" s="10"/>
      <c r="BE5098" s="10"/>
      <c r="BF5098" s="10"/>
      <c r="BG5098" s="10"/>
      <c r="BH5098" s="10"/>
      <c r="BI5098" s="10"/>
      <c r="BL5098" s="10"/>
      <c r="BM5098" s="10"/>
      <c r="BN5098" s="10"/>
      <c r="BO5098" s="10"/>
      <c r="BP5098" s="10"/>
      <c r="BQ5098" s="10"/>
      <c r="BR5098" s="10"/>
      <c r="BU5098" s="66"/>
    </row>
    <row r="5099" spans="22:73" s="6" customFormat="1" x14ac:dyDescent="0.3">
      <c r="V5099" s="21"/>
      <c r="W5099" s="22"/>
      <c r="X5099" s="22"/>
      <c r="Y5099" s="22"/>
      <c r="Z5099" s="22"/>
      <c r="AA5099" s="22"/>
      <c r="AB5099" s="10"/>
      <c r="AC5099" s="10"/>
      <c r="AD5099" s="10"/>
      <c r="AE5099" s="10"/>
      <c r="AF5099" s="10"/>
      <c r="AG5099" s="10"/>
      <c r="AH5099" s="10"/>
      <c r="AI5099" s="10"/>
      <c r="AJ5099" s="10"/>
      <c r="AK5099" s="10"/>
      <c r="AL5099" s="10"/>
      <c r="AM5099" s="10"/>
      <c r="AN5099" s="10"/>
      <c r="AO5099" s="10"/>
      <c r="AP5099" s="10"/>
      <c r="AQ5099" s="10"/>
      <c r="AR5099" s="10"/>
      <c r="AS5099" s="10"/>
      <c r="AT5099" s="10"/>
      <c r="AU5099" s="10"/>
      <c r="AV5099" s="10"/>
      <c r="AW5099" s="10"/>
      <c r="AX5099" s="10"/>
      <c r="AY5099" s="10"/>
      <c r="AZ5099" s="10"/>
      <c r="BC5099" s="10"/>
      <c r="BD5099" s="10"/>
      <c r="BE5099" s="10"/>
      <c r="BF5099" s="10"/>
      <c r="BG5099" s="10"/>
      <c r="BH5099" s="10"/>
      <c r="BI5099" s="10"/>
      <c r="BL5099" s="10"/>
      <c r="BM5099" s="10"/>
      <c r="BN5099" s="10"/>
      <c r="BO5099" s="10"/>
      <c r="BP5099" s="10"/>
      <c r="BQ5099" s="10"/>
      <c r="BR5099" s="10"/>
      <c r="BU5099" s="66"/>
    </row>
    <row r="5100" spans="22:73" s="6" customFormat="1" x14ac:dyDescent="0.3">
      <c r="V5100" s="21"/>
      <c r="W5100" s="22"/>
      <c r="X5100" s="22"/>
      <c r="Y5100" s="22"/>
      <c r="Z5100" s="22"/>
      <c r="AA5100" s="22"/>
      <c r="AB5100" s="10"/>
      <c r="AC5100" s="10"/>
      <c r="AD5100" s="10"/>
      <c r="AE5100" s="10"/>
      <c r="AF5100" s="10"/>
      <c r="AG5100" s="10"/>
      <c r="AH5100" s="10"/>
      <c r="AI5100" s="10"/>
      <c r="AJ5100" s="10"/>
      <c r="AK5100" s="10"/>
      <c r="AL5100" s="10"/>
      <c r="AM5100" s="10"/>
      <c r="AN5100" s="10"/>
      <c r="AO5100" s="10"/>
      <c r="AP5100" s="10"/>
      <c r="AQ5100" s="10"/>
      <c r="AR5100" s="10"/>
      <c r="AS5100" s="10"/>
      <c r="AT5100" s="10"/>
      <c r="AU5100" s="10"/>
      <c r="AV5100" s="10"/>
      <c r="AW5100" s="10"/>
      <c r="AX5100" s="10"/>
      <c r="AY5100" s="10"/>
      <c r="AZ5100" s="10"/>
      <c r="BC5100" s="10"/>
      <c r="BD5100" s="10"/>
      <c r="BE5100" s="10"/>
      <c r="BF5100" s="10"/>
      <c r="BG5100" s="10"/>
      <c r="BH5100" s="10"/>
      <c r="BI5100" s="10"/>
      <c r="BL5100" s="10"/>
      <c r="BM5100" s="10"/>
      <c r="BN5100" s="10"/>
      <c r="BO5100" s="10"/>
      <c r="BP5100" s="10"/>
      <c r="BQ5100" s="10"/>
      <c r="BR5100" s="10"/>
      <c r="BU5100" s="66"/>
    </row>
    <row r="5101" spans="22:73" s="6" customFormat="1" x14ac:dyDescent="0.3">
      <c r="V5101" s="21"/>
      <c r="W5101" s="22"/>
      <c r="X5101" s="22"/>
      <c r="Y5101" s="22"/>
      <c r="Z5101" s="22"/>
      <c r="AA5101" s="22"/>
      <c r="AB5101" s="10"/>
      <c r="AC5101" s="10"/>
      <c r="AD5101" s="10"/>
      <c r="AE5101" s="10"/>
      <c r="AF5101" s="10"/>
      <c r="AG5101" s="10"/>
      <c r="AH5101" s="10"/>
      <c r="AI5101" s="10"/>
      <c r="AJ5101" s="10"/>
      <c r="AK5101" s="10"/>
      <c r="AL5101" s="10"/>
      <c r="AM5101" s="10"/>
      <c r="AN5101" s="10"/>
      <c r="AO5101" s="10"/>
      <c r="AP5101" s="10"/>
      <c r="AQ5101" s="10"/>
      <c r="AR5101" s="10"/>
      <c r="AS5101" s="10"/>
      <c r="AT5101" s="10"/>
      <c r="AU5101" s="10"/>
      <c r="AV5101" s="10"/>
      <c r="AW5101" s="10"/>
      <c r="AX5101" s="10"/>
      <c r="AY5101" s="10"/>
      <c r="AZ5101" s="10"/>
      <c r="BC5101" s="10"/>
      <c r="BD5101" s="10"/>
      <c r="BE5101" s="10"/>
      <c r="BF5101" s="10"/>
      <c r="BG5101" s="10"/>
      <c r="BH5101" s="10"/>
      <c r="BI5101" s="10"/>
      <c r="BL5101" s="10"/>
      <c r="BM5101" s="10"/>
      <c r="BN5101" s="10"/>
      <c r="BO5101" s="10"/>
      <c r="BP5101" s="10"/>
      <c r="BQ5101" s="10"/>
      <c r="BR5101" s="10"/>
      <c r="BU5101" s="66"/>
    </row>
    <row r="5102" spans="22:73" s="6" customFormat="1" x14ac:dyDescent="0.3">
      <c r="V5102" s="21"/>
      <c r="W5102" s="22"/>
      <c r="X5102" s="22"/>
      <c r="Y5102" s="22"/>
      <c r="Z5102" s="22"/>
      <c r="AA5102" s="22"/>
      <c r="AB5102" s="10"/>
      <c r="AC5102" s="10"/>
      <c r="AD5102" s="10"/>
      <c r="AE5102" s="10"/>
      <c r="AF5102" s="10"/>
      <c r="AG5102" s="10"/>
      <c r="AH5102" s="10"/>
      <c r="AI5102" s="10"/>
      <c r="AJ5102" s="10"/>
      <c r="AK5102" s="10"/>
      <c r="AL5102" s="10"/>
      <c r="AM5102" s="10"/>
      <c r="AN5102" s="10"/>
      <c r="AO5102" s="10"/>
      <c r="AP5102" s="10"/>
      <c r="AQ5102" s="10"/>
      <c r="AR5102" s="10"/>
      <c r="AS5102" s="10"/>
      <c r="AT5102" s="10"/>
      <c r="AU5102" s="10"/>
      <c r="AV5102" s="10"/>
      <c r="AW5102" s="10"/>
      <c r="AX5102" s="10"/>
      <c r="AY5102" s="10"/>
      <c r="AZ5102" s="10"/>
      <c r="BC5102" s="10"/>
      <c r="BD5102" s="10"/>
      <c r="BE5102" s="10"/>
      <c r="BF5102" s="10"/>
      <c r="BG5102" s="10"/>
      <c r="BH5102" s="10"/>
      <c r="BI5102" s="10"/>
      <c r="BL5102" s="10"/>
      <c r="BM5102" s="10"/>
      <c r="BN5102" s="10"/>
      <c r="BO5102" s="10"/>
      <c r="BP5102" s="10"/>
      <c r="BQ5102" s="10"/>
      <c r="BR5102" s="10"/>
      <c r="BU5102" s="66"/>
    </row>
    <row r="5103" spans="22:73" s="6" customFormat="1" x14ac:dyDescent="0.3">
      <c r="V5103" s="21"/>
      <c r="W5103" s="22"/>
      <c r="X5103" s="22"/>
      <c r="Y5103" s="22"/>
      <c r="Z5103" s="22"/>
      <c r="AA5103" s="22"/>
      <c r="AB5103" s="10"/>
      <c r="AC5103" s="10"/>
      <c r="AD5103" s="10"/>
      <c r="AE5103" s="10"/>
      <c r="AF5103" s="10"/>
      <c r="AG5103" s="10"/>
      <c r="AH5103" s="10"/>
      <c r="AI5103" s="10"/>
      <c r="AJ5103" s="10"/>
      <c r="AK5103" s="10"/>
      <c r="AL5103" s="10"/>
      <c r="AM5103" s="10"/>
      <c r="AN5103" s="10"/>
      <c r="AO5103" s="10"/>
      <c r="AP5103" s="10"/>
      <c r="AQ5103" s="10"/>
      <c r="AR5103" s="10"/>
      <c r="AS5103" s="10"/>
      <c r="AT5103" s="10"/>
      <c r="AU5103" s="10"/>
      <c r="AV5103" s="10"/>
      <c r="AW5103" s="10"/>
      <c r="AX5103" s="10"/>
      <c r="AY5103" s="10"/>
      <c r="AZ5103" s="10"/>
      <c r="BC5103" s="10"/>
      <c r="BD5103" s="10"/>
      <c r="BE5103" s="10"/>
      <c r="BF5103" s="10"/>
      <c r="BG5103" s="10"/>
      <c r="BH5103" s="10"/>
      <c r="BI5103" s="10"/>
      <c r="BL5103" s="10"/>
      <c r="BM5103" s="10"/>
      <c r="BN5103" s="10"/>
      <c r="BO5103" s="10"/>
      <c r="BP5103" s="10"/>
      <c r="BQ5103" s="10"/>
      <c r="BR5103" s="10"/>
      <c r="BU5103" s="66"/>
    </row>
    <row r="5104" spans="22:73" s="6" customFormat="1" x14ac:dyDescent="0.3">
      <c r="V5104" s="21"/>
      <c r="W5104" s="22"/>
      <c r="X5104" s="22"/>
      <c r="Y5104" s="22"/>
      <c r="Z5104" s="22"/>
      <c r="AA5104" s="22"/>
      <c r="AB5104" s="10"/>
      <c r="AC5104" s="10"/>
      <c r="AD5104" s="10"/>
      <c r="AE5104" s="10"/>
      <c r="AF5104" s="10"/>
      <c r="AG5104" s="10"/>
      <c r="AH5104" s="10"/>
      <c r="AI5104" s="10"/>
      <c r="AJ5104" s="10"/>
      <c r="AK5104" s="10"/>
      <c r="AL5104" s="10"/>
      <c r="AM5104" s="10"/>
      <c r="AN5104" s="10"/>
      <c r="AO5104" s="10"/>
      <c r="AP5104" s="10"/>
      <c r="AQ5104" s="10"/>
      <c r="AR5104" s="10"/>
      <c r="AS5104" s="10"/>
      <c r="AT5104" s="10"/>
      <c r="AU5104" s="10"/>
      <c r="AV5104" s="10"/>
      <c r="AW5104" s="10"/>
      <c r="AX5104" s="10"/>
      <c r="AY5104" s="10"/>
      <c r="AZ5104" s="10"/>
      <c r="BC5104" s="10"/>
      <c r="BD5104" s="10"/>
      <c r="BE5104" s="10"/>
      <c r="BF5104" s="10"/>
      <c r="BG5104" s="10"/>
      <c r="BH5104" s="10"/>
      <c r="BI5104" s="10"/>
      <c r="BL5104" s="10"/>
      <c r="BM5104" s="10"/>
      <c r="BN5104" s="10"/>
      <c r="BO5104" s="10"/>
      <c r="BP5104" s="10"/>
      <c r="BQ5104" s="10"/>
      <c r="BR5104" s="10"/>
      <c r="BU5104" s="66"/>
    </row>
    <row r="5105" spans="22:73" s="6" customFormat="1" x14ac:dyDescent="0.3">
      <c r="V5105" s="21"/>
      <c r="W5105" s="22"/>
      <c r="X5105" s="22"/>
      <c r="Y5105" s="22"/>
      <c r="Z5105" s="22"/>
      <c r="AA5105" s="22"/>
      <c r="AB5105" s="10"/>
      <c r="AC5105" s="10"/>
      <c r="AD5105" s="10"/>
      <c r="AE5105" s="10"/>
      <c r="AF5105" s="10"/>
      <c r="AG5105" s="10"/>
      <c r="AH5105" s="10"/>
      <c r="AI5105" s="10"/>
      <c r="AJ5105" s="10"/>
      <c r="AK5105" s="10"/>
      <c r="AL5105" s="10"/>
      <c r="AM5105" s="10"/>
      <c r="AN5105" s="10"/>
      <c r="AO5105" s="10"/>
      <c r="AP5105" s="10"/>
      <c r="AQ5105" s="10"/>
      <c r="AR5105" s="10"/>
      <c r="AS5105" s="10"/>
      <c r="AT5105" s="10"/>
      <c r="AU5105" s="10"/>
      <c r="AV5105" s="10"/>
      <c r="AW5105" s="10"/>
      <c r="AX5105" s="10"/>
      <c r="AY5105" s="10"/>
      <c r="AZ5105" s="10"/>
      <c r="BC5105" s="10"/>
      <c r="BD5105" s="10"/>
      <c r="BE5105" s="10"/>
      <c r="BF5105" s="10"/>
      <c r="BG5105" s="10"/>
      <c r="BH5105" s="10"/>
      <c r="BI5105" s="10"/>
      <c r="BL5105" s="10"/>
      <c r="BM5105" s="10"/>
      <c r="BN5105" s="10"/>
      <c r="BO5105" s="10"/>
      <c r="BP5105" s="10"/>
      <c r="BQ5105" s="10"/>
      <c r="BR5105" s="10"/>
      <c r="BU5105" s="66"/>
    </row>
    <row r="5106" spans="22:73" s="6" customFormat="1" x14ac:dyDescent="0.3">
      <c r="V5106" s="21"/>
      <c r="W5106" s="22"/>
      <c r="X5106" s="22"/>
      <c r="Y5106" s="22"/>
      <c r="Z5106" s="22"/>
      <c r="AA5106" s="22"/>
      <c r="AB5106" s="10"/>
      <c r="AC5106" s="10"/>
      <c r="AD5106" s="10"/>
      <c r="AE5106" s="10"/>
      <c r="AF5106" s="10"/>
      <c r="AG5106" s="10"/>
      <c r="AH5106" s="10"/>
      <c r="AI5106" s="10"/>
      <c r="AJ5106" s="10"/>
      <c r="AK5106" s="10"/>
      <c r="AL5106" s="10"/>
      <c r="AM5106" s="10"/>
      <c r="AN5106" s="10"/>
      <c r="AO5106" s="10"/>
      <c r="AP5106" s="10"/>
      <c r="AQ5106" s="10"/>
      <c r="AR5106" s="10"/>
      <c r="AS5106" s="10"/>
      <c r="AT5106" s="10"/>
      <c r="AU5106" s="10"/>
      <c r="AV5106" s="10"/>
      <c r="AW5106" s="10"/>
      <c r="AX5106" s="10"/>
      <c r="AY5106" s="10"/>
      <c r="AZ5106" s="10"/>
      <c r="BC5106" s="10"/>
      <c r="BD5106" s="10"/>
      <c r="BE5106" s="10"/>
      <c r="BF5106" s="10"/>
      <c r="BG5106" s="10"/>
      <c r="BH5106" s="10"/>
      <c r="BI5106" s="10"/>
      <c r="BL5106" s="10"/>
      <c r="BM5106" s="10"/>
      <c r="BN5106" s="10"/>
      <c r="BO5106" s="10"/>
      <c r="BP5106" s="10"/>
      <c r="BQ5106" s="10"/>
      <c r="BR5106" s="10"/>
      <c r="BU5106" s="66"/>
    </row>
    <row r="5107" spans="22:73" s="6" customFormat="1" x14ac:dyDescent="0.3">
      <c r="V5107" s="21"/>
      <c r="W5107" s="22"/>
      <c r="X5107" s="22"/>
      <c r="Y5107" s="22"/>
      <c r="Z5107" s="22"/>
      <c r="AA5107" s="22"/>
      <c r="AB5107" s="10"/>
      <c r="AC5107" s="10"/>
      <c r="AD5107" s="10"/>
      <c r="AE5107" s="10"/>
      <c r="AF5107" s="10"/>
      <c r="AG5107" s="10"/>
      <c r="AH5107" s="10"/>
      <c r="AI5107" s="10"/>
      <c r="AJ5107" s="10"/>
      <c r="AK5107" s="10"/>
      <c r="AL5107" s="10"/>
      <c r="AM5107" s="10"/>
      <c r="AN5107" s="10"/>
      <c r="AO5107" s="10"/>
      <c r="AP5107" s="10"/>
      <c r="AQ5107" s="10"/>
      <c r="AR5107" s="10"/>
      <c r="AS5107" s="10"/>
      <c r="AT5107" s="10"/>
      <c r="AU5107" s="10"/>
      <c r="AV5107" s="10"/>
      <c r="AW5107" s="10"/>
      <c r="AX5107" s="10"/>
      <c r="AY5107" s="10"/>
      <c r="AZ5107" s="10"/>
      <c r="BC5107" s="10"/>
      <c r="BD5107" s="10"/>
      <c r="BE5107" s="10"/>
      <c r="BF5107" s="10"/>
      <c r="BG5107" s="10"/>
      <c r="BH5107" s="10"/>
      <c r="BI5107" s="10"/>
      <c r="BL5107" s="10"/>
      <c r="BM5107" s="10"/>
      <c r="BN5107" s="10"/>
      <c r="BO5107" s="10"/>
      <c r="BP5107" s="10"/>
      <c r="BQ5107" s="10"/>
      <c r="BR5107" s="10"/>
      <c r="BU5107" s="66"/>
    </row>
    <row r="5108" spans="22:73" s="6" customFormat="1" x14ac:dyDescent="0.3">
      <c r="V5108" s="21"/>
      <c r="W5108" s="22"/>
      <c r="X5108" s="22"/>
      <c r="Y5108" s="22"/>
      <c r="Z5108" s="22"/>
      <c r="AA5108" s="22"/>
      <c r="AB5108" s="10"/>
      <c r="AC5108" s="10"/>
      <c r="AD5108" s="10"/>
      <c r="AE5108" s="10"/>
      <c r="AF5108" s="10"/>
      <c r="AG5108" s="10"/>
      <c r="AH5108" s="10"/>
      <c r="AI5108" s="10"/>
      <c r="AJ5108" s="10"/>
      <c r="AK5108" s="10"/>
      <c r="AL5108" s="10"/>
      <c r="AM5108" s="10"/>
      <c r="AN5108" s="10"/>
      <c r="AO5108" s="10"/>
      <c r="AP5108" s="10"/>
      <c r="AQ5108" s="10"/>
      <c r="AR5108" s="10"/>
      <c r="AS5108" s="10"/>
      <c r="AT5108" s="10"/>
      <c r="AU5108" s="10"/>
      <c r="AV5108" s="10"/>
      <c r="AW5108" s="10"/>
      <c r="AX5108" s="10"/>
      <c r="AY5108" s="10"/>
      <c r="AZ5108" s="10"/>
      <c r="BC5108" s="10"/>
      <c r="BD5108" s="10"/>
      <c r="BE5108" s="10"/>
      <c r="BF5108" s="10"/>
      <c r="BG5108" s="10"/>
      <c r="BH5108" s="10"/>
      <c r="BI5108" s="10"/>
      <c r="BL5108" s="10"/>
      <c r="BM5108" s="10"/>
      <c r="BN5108" s="10"/>
      <c r="BO5108" s="10"/>
      <c r="BP5108" s="10"/>
      <c r="BQ5108" s="10"/>
      <c r="BR5108" s="10"/>
      <c r="BU5108" s="66"/>
    </row>
    <row r="5109" spans="22:73" s="6" customFormat="1" x14ac:dyDescent="0.3">
      <c r="V5109" s="21"/>
      <c r="W5109" s="22"/>
      <c r="X5109" s="22"/>
      <c r="Y5109" s="22"/>
      <c r="Z5109" s="22"/>
      <c r="AA5109" s="22"/>
      <c r="AB5109" s="10"/>
      <c r="AC5109" s="10"/>
      <c r="AD5109" s="10"/>
      <c r="AE5109" s="10"/>
      <c r="AF5109" s="10"/>
      <c r="AG5109" s="10"/>
      <c r="AH5109" s="10"/>
      <c r="AI5109" s="10"/>
      <c r="AJ5109" s="10"/>
      <c r="AK5109" s="10"/>
      <c r="AL5109" s="10"/>
      <c r="AM5109" s="10"/>
      <c r="AN5109" s="10"/>
      <c r="AO5109" s="10"/>
      <c r="AP5109" s="10"/>
      <c r="AQ5109" s="10"/>
      <c r="AR5109" s="10"/>
      <c r="AS5109" s="10"/>
      <c r="AT5109" s="10"/>
      <c r="AU5109" s="10"/>
      <c r="AV5109" s="10"/>
      <c r="AW5109" s="10"/>
      <c r="AX5109" s="10"/>
      <c r="AY5109" s="10"/>
      <c r="AZ5109" s="10"/>
      <c r="BC5109" s="10"/>
      <c r="BD5109" s="10"/>
      <c r="BE5109" s="10"/>
      <c r="BF5109" s="10"/>
      <c r="BG5109" s="10"/>
      <c r="BH5109" s="10"/>
      <c r="BI5109" s="10"/>
      <c r="BL5109" s="10"/>
      <c r="BM5109" s="10"/>
      <c r="BN5109" s="10"/>
      <c r="BO5109" s="10"/>
      <c r="BP5109" s="10"/>
      <c r="BQ5109" s="10"/>
      <c r="BR5109" s="10"/>
      <c r="BU5109" s="66"/>
    </row>
    <row r="5110" spans="22:73" s="6" customFormat="1" x14ac:dyDescent="0.3">
      <c r="V5110" s="21"/>
      <c r="W5110" s="22"/>
      <c r="X5110" s="22"/>
      <c r="Y5110" s="22"/>
      <c r="Z5110" s="22"/>
      <c r="AA5110" s="22"/>
      <c r="AB5110" s="10"/>
      <c r="AC5110" s="10"/>
      <c r="AD5110" s="10"/>
      <c r="AE5110" s="10"/>
      <c r="AF5110" s="10"/>
      <c r="AG5110" s="10"/>
      <c r="AH5110" s="10"/>
      <c r="AI5110" s="10"/>
      <c r="AJ5110" s="10"/>
      <c r="AK5110" s="10"/>
      <c r="AL5110" s="10"/>
      <c r="AM5110" s="10"/>
      <c r="AN5110" s="10"/>
      <c r="AO5110" s="10"/>
      <c r="AP5110" s="10"/>
      <c r="AQ5110" s="10"/>
      <c r="AR5110" s="10"/>
      <c r="AS5110" s="10"/>
      <c r="AT5110" s="10"/>
      <c r="AU5110" s="10"/>
      <c r="AV5110" s="10"/>
      <c r="AW5110" s="10"/>
      <c r="AX5110" s="10"/>
      <c r="AY5110" s="10"/>
      <c r="AZ5110" s="10"/>
      <c r="BC5110" s="10"/>
      <c r="BD5110" s="10"/>
      <c r="BE5110" s="10"/>
      <c r="BF5110" s="10"/>
      <c r="BG5110" s="10"/>
      <c r="BH5110" s="10"/>
      <c r="BI5110" s="10"/>
      <c r="BL5110" s="10"/>
      <c r="BM5110" s="10"/>
      <c r="BN5110" s="10"/>
      <c r="BO5110" s="10"/>
      <c r="BP5110" s="10"/>
      <c r="BQ5110" s="10"/>
      <c r="BR5110" s="10"/>
      <c r="BU5110" s="66"/>
    </row>
    <row r="5111" spans="22:73" s="6" customFormat="1" x14ac:dyDescent="0.3">
      <c r="V5111" s="21"/>
      <c r="W5111" s="22"/>
      <c r="X5111" s="22"/>
      <c r="Y5111" s="22"/>
      <c r="Z5111" s="22"/>
      <c r="AA5111" s="22"/>
      <c r="AB5111" s="10"/>
      <c r="AC5111" s="10"/>
      <c r="AD5111" s="10"/>
      <c r="AE5111" s="10"/>
      <c r="AF5111" s="10"/>
      <c r="AG5111" s="10"/>
      <c r="AH5111" s="10"/>
      <c r="AI5111" s="10"/>
      <c r="AJ5111" s="10"/>
      <c r="AK5111" s="10"/>
      <c r="AL5111" s="10"/>
      <c r="AM5111" s="10"/>
      <c r="AN5111" s="10"/>
      <c r="AO5111" s="10"/>
      <c r="AP5111" s="10"/>
      <c r="AQ5111" s="10"/>
      <c r="AR5111" s="10"/>
      <c r="AS5111" s="10"/>
      <c r="AT5111" s="10"/>
      <c r="AU5111" s="10"/>
      <c r="AV5111" s="10"/>
      <c r="AW5111" s="10"/>
      <c r="AX5111" s="10"/>
      <c r="AY5111" s="10"/>
      <c r="AZ5111" s="10"/>
      <c r="BC5111" s="10"/>
      <c r="BD5111" s="10"/>
      <c r="BE5111" s="10"/>
      <c r="BF5111" s="10"/>
      <c r="BG5111" s="10"/>
      <c r="BH5111" s="10"/>
      <c r="BI5111" s="10"/>
      <c r="BL5111" s="10"/>
      <c r="BM5111" s="10"/>
      <c r="BN5111" s="10"/>
      <c r="BO5111" s="10"/>
      <c r="BP5111" s="10"/>
      <c r="BQ5111" s="10"/>
      <c r="BR5111" s="10"/>
      <c r="BU5111" s="66"/>
    </row>
    <row r="5112" spans="22:73" s="6" customFormat="1" x14ac:dyDescent="0.3">
      <c r="V5112" s="21"/>
      <c r="W5112" s="22"/>
      <c r="X5112" s="22"/>
      <c r="Y5112" s="22"/>
      <c r="Z5112" s="22"/>
      <c r="AA5112" s="22"/>
      <c r="AB5112" s="10"/>
      <c r="AC5112" s="10"/>
      <c r="AD5112" s="10"/>
      <c r="AE5112" s="10"/>
      <c r="AF5112" s="10"/>
      <c r="AG5112" s="10"/>
      <c r="AH5112" s="10"/>
      <c r="AI5112" s="10"/>
      <c r="AJ5112" s="10"/>
      <c r="AK5112" s="10"/>
      <c r="AL5112" s="10"/>
      <c r="AM5112" s="10"/>
      <c r="AN5112" s="10"/>
      <c r="AO5112" s="10"/>
      <c r="AP5112" s="10"/>
      <c r="AQ5112" s="10"/>
      <c r="AR5112" s="10"/>
      <c r="AS5112" s="10"/>
      <c r="AT5112" s="10"/>
      <c r="AU5112" s="10"/>
      <c r="AV5112" s="10"/>
      <c r="AW5112" s="10"/>
      <c r="AX5112" s="10"/>
      <c r="AY5112" s="10"/>
      <c r="AZ5112" s="10"/>
      <c r="BC5112" s="10"/>
      <c r="BD5112" s="10"/>
      <c r="BE5112" s="10"/>
      <c r="BF5112" s="10"/>
      <c r="BG5112" s="10"/>
      <c r="BH5112" s="10"/>
      <c r="BI5112" s="10"/>
      <c r="BL5112" s="10"/>
      <c r="BM5112" s="10"/>
      <c r="BN5112" s="10"/>
      <c r="BO5112" s="10"/>
      <c r="BP5112" s="10"/>
      <c r="BQ5112" s="10"/>
      <c r="BR5112" s="10"/>
      <c r="BU5112" s="66"/>
    </row>
    <row r="5113" spans="22:73" s="6" customFormat="1" x14ac:dyDescent="0.3">
      <c r="V5113" s="21"/>
      <c r="W5113" s="22"/>
      <c r="X5113" s="22"/>
      <c r="Y5113" s="22"/>
      <c r="Z5113" s="22"/>
      <c r="AA5113" s="22"/>
      <c r="AB5113" s="10"/>
      <c r="AC5113" s="10"/>
      <c r="AD5113" s="10"/>
      <c r="AE5113" s="10"/>
      <c r="AF5113" s="10"/>
      <c r="AG5113" s="10"/>
      <c r="AH5113" s="10"/>
      <c r="AI5113" s="10"/>
      <c r="AJ5113" s="10"/>
      <c r="AK5113" s="10"/>
      <c r="AL5113" s="10"/>
      <c r="AM5113" s="10"/>
      <c r="AN5113" s="10"/>
      <c r="AO5113" s="10"/>
      <c r="AP5113" s="10"/>
      <c r="AQ5113" s="10"/>
      <c r="AR5113" s="10"/>
      <c r="AS5113" s="10"/>
      <c r="AT5113" s="10"/>
      <c r="AU5113" s="10"/>
      <c r="AV5113" s="10"/>
      <c r="AW5113" s="10"/>
      <c r="AX5113" s="10"/>
      <c r="AY5113" s="10"/>
      <c r="AZ5113" s="10"/>
      <c r="BC5113" s="10"/>
      <c r="BD5113" s="10"/>
      <c r="BE5113" s="10"/>
      <c r="BF5113" s="10"/>
      <c r="BG5113" s="10"/>
      <c r="BH5113" s="10"/>
      <c r="BI5113" s="10"/>
      <c r="BL5113" s="10"/>
      <c r="BM5113" s="10"/>
      <c r="BN5113" s="10"/>
      <c r="BO5113" s="10"/>
      <c r="BP5113" s="10"/>
      <c r="BQ5113" s="10"/>
      <c r="BR5113" s="10"/>
      <c r="BU5113" s="66"/>
    </row>
    <row r="5114" spans="22:73" s="6" customFormat="1" x14ac:dyDescent="0.3">
      <c r="V5114" s="21"/>
      <c r="W5114" s="22"/>
      <c r="X5114" s="22"/>
      <c r="Y5114" s="22"/>
      <c r="Z5114" s="22"/>
      <c r="AA5114" s="22"/>
      <c r="AB5114" s="10"/>
      <c r="AC5114" s="10"/>
      <c r="AD5114" s="10"/>
      <c r="AE5114" s="10"/>
      <c r="AF5114" s="10"/>
      <c r="AG5114" s="10"/>
      <c r="AH5114" s="10"/>
      <c r="AI5114" s="10"/>
      <c r="AJ5114" s="10"/>
      <c r="AK5114" s="10"/>
      <c r="AL5114" s="10"/>
      <c r="AM5114" s="10"/>
      <c r="AN5114" s="10"/>
      <c r="AO5114" s="10"/>
      <c r="AP5114" s="10"/>
      <c r="AQ5114" s="10"/>
      <c r="AR5114" s="10"/>
      <c r="AS5114" s="10"/>
      <c r="AT5114" s="10"/>
      <c r="AU5114" s="10"/>
      <c r="AV5114" s="10"/>
      <c r="AW5114" s="10"/>
      <c r="AX5114" s="10"/>
      <c r="AY5114" s="10"/>
      <c r="AZ5114" s="10"/>
      <c r="BC5114" s="10"/>
      <c r="BD5114" s="10"/>
      <c r="BE5114" s="10"/>
      <c r="BF5114" s="10"/>
      <c r="BG5114" s="10"/>
      <c r="BH5114" s="10"/>
      <c r="BI5114" s="10"/>
      <c r="BL5114" s="10"/>
      <c r="BM5114" s="10"/>
      <c r="BN5114" s="10"/>
      <c r="BO5114" s="10"/>
      <c r="BP5114" s="10"/>
      <c r="BQ5114" s="10"/>
      <c r="BR5114" s="10"/>
      <c r="BU5114" s="66"/>
    </row>
    <row r="5115" spans="22:73" s="6" customFormat="1" x14ac:dyDescent="0.3">
      <c r="V5115" s="21"/>
      <c r="W5115" s="22"/>
      <c r="X5115" s="22"/>
      <c r="Y5115" s="22"/>
      <c r="Z5115" s="22"/>
      <c r="AA5115" s="22"/>
      <c r="AB5115" s="10"/>
      <c r="AC5115" s="10"/>
      <c r="AD5115" s="10"/>
      <c r="AE5115" s="10"/>
      <c r="AF5115" s="10"/>
      <c r="AG5115" s="10"/>
      <c r="AH5115" s="10"/>
      <c r="AI5115" s="10"/>
      <c r="AJ5115" s="10"/>
      <c r="AK5115" s="10"/>
      <c r="AL5115" s="10"/>
      <c r="AM5115" s="10"/>
      <c r="AN5115" s="10"/>
      <c r="AO5115" s="10"/>
      <c r="AP5115" s="10"/>
      <c r="AQ5115" s="10"/>
      <c r="AR5115" s="10"/>
      <c r="AS5115" s="10"/>
      <c r="AT5115" s="10"/>
      <c r="AU5115" s="10"/>
      <c r="AV5115" s="10"/>
      <c r="AW5115" s="10"/>
      <c r="AX5115" s="10"/>
      <c r="AY5115" s="10"/>
      <c r="AZ5115" s="10"/>
      <c r="BC5115" s="10"/>
      <c r="BD5115" s="10"/>
      <c r="BE5115" s="10"/>
      <c r="BF5115" s="10"/>
      <c r="BG5115" s="10"/>
      <c r="BH5115" s="10"/>
      <c r="BI5115" s="10"/>
      <c r="BL5115" s="10"/>
      <c r="BM5115" s="10"/>
      <c r="BN5115" s="10"/>
      <c r="BO5115" s="10"/>
      <c r="BP5115" s="10"/>
      <c r="BQ5115" s="10"/>
      <c r="BR5115" s="10"/>
      <c r="BU5115" s="66"/>
    </row>
    <row r="5116" spans="22:73" s="6" customFormat="1" x14ac:dyDescent="0.3">
      <c r="V5116" s="21"/>
      <c r="W5116" s="22"/>
      <c r="X5116" s="22"/>
      <c r="Y5116" s="22"/>
      <c r="Z5116" s="22"/>
      <c r="AA5116" s="22"/>
      <c r="AB5116" s="10"/>
      <c r="AC5116" s="10"/>
      <c r="AD5116" s="10"/>
      <c r="AE5116" s="10"/>
      <c r="AF5116" s="10"/>
      <c r="AG5116" s="10"/>
      <c r="AH5116" s="10"/>
      <c r="AI5116" s="10"/>
      <c r="AJ5116" s="10"/>
      <c r="AK5116" s="10"/>
      <c r="AL5116" s="10"/>
      <c r="AM5116" s="10"/>
      <c r="AN5116" s="10"/>
      <c r="AO5116" s="10"/>
      <c r="AP5116" s="10"/>
      <c r="AQ5116" s="10"/>
      <c r="AR5116" s="10"/>
      <c r="AS5116" s="10"/>
      <c r="AT5116" s="10"/>
      <c r="AU5116" s="10"/>
      <c r="AV5116" s="10"/>
      <c r="AW5116" s="10"/>
      <c r="AX5116" s="10"/>
      <c r="AY5116" s="10"/>
      <c r="AZ5116" s="10"/>
      <c r="BC5116" s="10"/>
      <c r="BD5116" s="10"/>
      <c r="BE5116" s="10"/>
      <c r="BF5116" s="10"/>
      <c r="BG5116" s="10"/>
      <c r="BH5116" s="10"/>
      <c r="BI5116" s="10"/>
      <c r="BL5116" s="10"/>
      <c r="BM5116" s="10"/>
      <c r="BN5116" s="10"/>
      <c r="BO5116" s="10"/>
      <c r="BP5116" s="10"/>
      <c r="BQ5116" s="10"/>
      <c r="BR5116" s="10"/>
      <c r="BU5116" s="66"/>
    </row>
    <row r="5117" spans="22:73" s="6" customFormat="1" x14ac:dyDescent="0.3">
      <c r="V5117" s="21"/>
      <c r="W5117" s="22"/>
      <c r="X5117" s="22"/>
      <c r="Y5117" s="22"/>
      <c r="Z5117" s="22"/>
      <c r="AA5117" s="22"/>
      <c r="AB5117" s="10"/>
      <c r="AC5117" s="10"/>
      <c r="AD5117" s="10"/>
      <c r="AE5117" s="10"/>
      <c r="AF5117" s="10"/>
      <c r="AG5117" s="10"/>
      <c r="AH5117" s="10"/>
      <c r="AI5117" s="10"/>
      <c r="AJ5117" s="10"/>
      <c r="AK5117" s="10"/>
      <c r="AL5117" s="10"/>
      <c r="AM5117" s="10"/>
      <c r="AN5117" s="10"/>
      <c r="AO5117" s="10"/>
      <c r="AP5117" s="10"/>
      <c r="AQ5117" s="10"/>
      <c r="AR5117" s="10"/>
      <c r="AS5117" s="10"/>
      <c r="AT5117" s="10"/>
      <c r="AU5117" s="10"/>
      <c r="AV5117" s="10"/>
      <c r="AW5117" s="10"/>
      <c r="AX5117" s="10"/>
      <c r="AY5117" s="10"/>
      <c r="AZ5117" s="10"/>
      <c r="BC5117" s="10"/>
      <c r="BD5117" s="10"/>
      <c r="BE5117" s="10"/>
      <c r="BF5117" s="10"/>
      <c r="BG5117" s="10"/>
      <c r="BH5117" s="10"/>
      <c r="BI5117" s="10"/>
      <c r="BL5117" s="10"/>
      <c r="BM5117" s="10"/>
      <c r="BN5117" s="10"/>
      <c r="BO5117" s="10"/>
      <c r="BP5117" s="10"/>
      <c r="BQ5117" s="10"/>
      <c r="BR5117" s="10"/>
      <c r="BU5117" s="66"/>
    </row>
    <row r="5118" spans="22:73" s="6" customFormat="1" x14ac:dyDescent="0.3">
      <c r="V5118" s="21"/>
      <c r="W5118" s="22"/>
      <c r="X5118" s="22"/>
      <c r="Y5118" s="22"/>
      <c r="Z5118" s="22"/>
      <c r="AA5118" s="22"/>
      <c r="AB5118" s="10"/>
      <c r="AC5118" s="10"/>
      <c r="AD5118" s="10"/>
      <c r="AE5118" s="10"/>
      <c r="AF5118" s="10"/>
      <c r="AG5118" s="10"/>
      <c r="AH5118" s="10"/>
      <c r="AI5118" s="10"/>
      <c r="AJ5118" s="10"/>
      <c r="AK5118" s="10"/>
      <c r="AL5118" s="10"/>
      <c r="AM5118" s="10"/>
      <c r="AN5118" s="10"/>
      <c r="AO5118" s="10"/>
      <c r="AP5118" s="10"/>
      <c r="AQ5118" s="10"/>
      <c r="AR5118" s="10"/>
      <c r="AS5118" s="10"/>
      <c r="AT5118" s="10"/>
      <c r="AU5118" s="10"/>
      <c r="AV5118" s="10"/>
      <c r="AW5118" s="10"/>
      <c r="AX5118" s="10"/>
      <c r="AY5118" s="10"/>
      <c r="AZ5118" s="10"/>
      <c r="BC5118" s="10"/>
      <c r="BD5118" s="10"/>
      <c r="BE5118" s="10"/>
      <c r="BF5118" s="10"/>
      <c r="BG5118" s="10"/>
      <c r="BH5118" s="10"/>
      <c r="BI5118" s="10"/>
      <c r="BL5118" s="10"/>
      <c r="BM5118" s="10"/>
      <c r="BN5118" s="10"/>
      <c r="BO5118" s="10"/>
      <c r="BP5118" s="10"/>
      <c r="BQ5118" s="10"/>
      <c r="BR5118" s="10"/>
      <c r="BU5118" s="66"/>
    </row>
    <row r="5119" spans="22:73" s="6" customFormat="1" x14ac:dyDescent="0.3">
      <c r="V5119" s="21"/>
      <c r="W5119" s="22"/>
      <c r="X5119" s="22"/>
      <c r="Y5119" s="22"/>
      <c r="Z5119" s="22"/>
      <c r="AA5119" s="22"/>
      <c r="AB5119" s="10"/>
      <c r="AC5119" s="10"/>
      <c r="AD5119" s="10"/>
      <c r="AE5119" s="10"/>
      <c r="AF5119" s="10"/>
      <c r="AG5119" s="10"/>
      <c r="AH5119" s="10"/>
      <c r="AI5119" s="10"/>
      <c r="AJ5119" s="10"/>
      <c r="AK5119" s="10"/>
      <c r="AL5119" s="10"/>
      <c r="AM5119" s="10"/>
      <c r="AN5119" s="10"/>
      <c r="AO5119" s="10"/>
      <c r="AP5119" s="10"/>
      <c r="AQ5119" s="10"/>
      <c r="AR5119" s="10"/>
      <c r="AS5119" s="10"/>
      <c r="AT5119" s="10"/>
      <c r="AU5119" s="10"/>
      <c r="AV5119" s="10"/>
      <c r="AW5119" s="10"/>
      <c r="AX5119" s="10"/>
      <c r="AY5119" s="10"/>
      <c r="AZ5119" s="10"/>
      <c r="BC5119" s="10"/>
      <c r="BD5119" s="10"/>
      <c r="BE5119" s="10"/>
      <c r="BF5119" s="10"/>
      <c r="BG5119" s="10"/>
      <c r="BH5119" s="10"/>
      <c r="BI5119" s="10"/>
      <c r="BL5119" s="10"/>
      <c r="BM5119" s="10"/>
      <c r="BN5119" s="10"/>
      <c r="BO5119" s="10"/>
      <c r="BP5119" s="10"/>
      <c r="BQ5119" s="10"/>
      <c r="BR5119" s="10"/>
      <c r="BU5119" s="66"/>
    </row>
    <row r="5120" spans="22:73" s="6" customFormat="1" x14ac:dyDescent="0.3">
      <c r="V5120" s="21"/>
      <c r="W5120" s="22"/>
      <c r="X5120" s="22"/>
      <c r="Y5120" s="22"/>
      <c r="Z5120" s="22"/>
      <c r="AA5120" s="22"/>
      <c r="AB5120" s="10"/>
      <c r="AC5120" s="10"/>
      <c r="AD5120" s="10"/>
      <c r="AE5120" s="10"/>
      <c r="AF5120" s="10"/>
      <c r="AG5120" s="10"/>
      <c r="AH5120" s="10"/>
      <c r="AI5120" s="10"/>
      <c r="AJ5120" s="10"/>
      <c r="AK5120" s="10"/>
      <c r="AL5120" s="10"/>
      <c r="AM5120" s="10"/>
      <c r="AN5120" s="10"/>
      <c r="AO5120" s="10"/>
      <c r="AP5120" s="10"/>
      <c r="AQ5120" s="10"/>
      <c r="AR5120" s="10"/>
      <c r="AS5120" s="10"/>
      <c r="AT5120" s="10"/>
      <c r="AU5120" s="10"/>
      <c r="AV5120" s="10"/>
      <c r="AW5120" s="10"/>
      <c r="AX5120" s="10"/>
      <c r="AY5120" s="10"/>
      <c r="AZ5120" s="10"/>
      <c r="BC5120" s="10"/>
      <c r="BD5120" s="10"/>
      <c r="BE5120" s="10"/>
      <c r="BF5120" s="10"/>
      <c r="BG5120" s="10"/>
      <c r="BH5120" s="10"/>
      <c r="BI5120" s="10"/>
      <c r="BL5120" s="10"/>
      <c r="BM5120" s="10"/>
      <c r="BN5120" s="10"/>
      <c r="BO5120" s="10"/>
      <c r="BP5120" s="10"/>
      <c r="BQ5120" s="10"/>
      <c r="BR5120" s="10"/>
      <c r="BU5120" s="66"/>
    </row>
    <row r="5121" spans="22:73" s="6" customFormat="1" x14ac:dyDescent="0.3">
      <c r="V5121" s="21"/>
      <c r="W5121" s="22"/>
      <c r="X5121" s="22"/>
      <c r="Y5121" s="22"/>
      <c r="Z5121" s="22"/>
      <c r="AA5121" s="22"/>
      <c r="AB5121" s="10"/>
      <c r="AC5121" s="10"/>
      <c r="AD5121" s="10"/>
      <c r="AE5121" s="10"/>
      <c r="AF5121" s="10"/>
      <c r="AG5121" s="10"/>
      <c r="AH5121" s="10"/>
      <c r="AI5121" s="10"/>
      <c r="AJ5121" s="10"/>
      <c r="AK5121" s="10"/>
      <c r="AL5121" s="10"/>
      <c r="AM5121" s="10"/>
      <c r="AN5121" s="10"/>
      <c r="AO5121" s="10"/>
      <c r="AP5121" s="10"/>
      <c r="AQ5121" s="10"/>
      <c r="AR5121" s="10"/>
      <c r="AS5121" s="10"/>
      <c r="AT5121" s="10"/>
      <c r="AU5121" s="10"/>
      <c r="AV5121" s="10"/>
      <c r="AW5121" s="10"/>
      <c r="AX5121" s="10"/>
      <c r="AY5121" s="10"/>
      <c r="AZ5121" s="10"/>
      <c r="BC5121" s="10"/>
      <c r="BD5121" s="10"/>
      <c r="BE5121" s="10"/>
      <c r="BF5121" s="10"/>
      <c r="BG5121" s="10"/>
      <c r="BH5121" s="10"/>
      <c r="BI5121" s="10"/>
      <c r="BL5121" s="10"/>
      <c r="BM5121" s="10"/>
      <c r="BN5121" s="10"/>
      <c r="BO5121" s="10"/>
      <c r="BP5121" s="10"/>
      <c r="BQ5121" s="10"/>
      <c r="BR5121" s="10"/>
      <c r="BU5121" s="66"/>
    </row>
    <row r="5122" spans="22:73" s="6" customFormat="1" x14ac:dyDescent="0.3">
      <c r="V5122" s="21"/>
      <c r="W5122" s="22"/>
      <c r="X5122" s="22"/>
      <c r="Y5122" s="22"/>
      <c r="Z5122" s="22"/>
      <c r="AA5122" s="22"/>
      <c r="AB5122" s="10"/>
      <c r="AC5122" s="10"/>
      <c r="AD5122" s="10"/>
      <c r="AE5122" s="10"/>
      <c r="AF5122" s="10"/>
      <c r="AG5122" s="10"/>
      <c r="AH5122" s="10"/>
      <c r="AI5122" s="10"/>
      <c r="AJ5122" s="10"/>
      <c r="AK5122" s="10"/>
      <c r="AL5122" s="10"/>
      <c r="AM5122" s="10"/>
      <c r="AN5122" s="10"/>
      <c r="AO5122" s="10"/>
      <c r="AP5122" s="10"/>
      <c r="AQ5122" s="10"/>
      <c r="AR5122" s="10"/>
      <c r="AS5122" s="10"/>
      <c r="AT5122" s="10"/>
      <c r="AU5122" s="10"/>
      <c r="AV5122" s="10"/>
      <c r="AW5122" s="10"/>
      <c r="AX5122" s="10"/>
      <c r="AY5122" s="10"/>
      <c r="AZ5122" s="10"/>
      <c r="BC5122" s="10"/>
      <c r="BD5122" s="10"/>
      <c r="BE5122" s="10"/>
      <c r="BF5122" s="10"/>
      <c r="BG5122" s="10"/>
      <c r="BH5122" s="10"/>
      <c r="BI5122" s="10"/>
      <c r="BL5122" s="10"/>
      <c r="BM5122" s="10"/>
      <c r="BN5122" s="10"/>
      <c r="BO5122" s="10"/>
      <c r="BP5122" s="10"/>
      <c r="BQ5122" s="10"/>
      <c r="BR5122" s="10"/>
      <c r="BU5122" s="66"/>
    </row>
    <row r="5123" spans="22:73" s="6" customFormat="1" x14ac:dyDescent="0.3">
      <c r="V5123" s="21"/>
      <c r="W5123" s="22"/>
      <c r="X5123" s="22"/>
      <c r="Y5123" s="22"/>
      <c r="Z5123" s="22"/>
      <c r="AA5123" s="22"/>
      <c r="AB5123" s="10"/>
      <c r="AC5123" s="10"/>
      <c r="AD5123" s="10"/>
      <c r="AE5123" s="10"/>
      <c r="AF5123" s="10"/>
      <c r="AG5123" s="10"/>
      <c r="AH5123" s="10"/>
      <c r="AI5123" s="10"/>
      <c r="AJ5123" s="10"/>
      <c r="AK5123" s="10"/>
      <c r="AL5123" s="10"/>
      <c r="AM5123" s="10"/>
      <c r="AN5123" s="10"/>
      <c r="AO5123" s="10"/>
      <c r="AP5123" s="10"/>
      <c r="AQ5123" s="10"/>
      <c r="AR5123" s="10"/>
      <c r="AS5123" s="10"/>
      <c r="AT5123" s="10"/>
      <c r="AU5123" s="10"/>
      <c r="AV5123" s="10"/>
      <c r="AW5123" s="10"/>
      <c r="AX5123" s="10"/>
      <c r="AY5123" s="10"/>
      <c r="AZ5123" s="10"/>
      <c r="BC5123" s="10"/>
      <c r="BD5123" s="10"/>
      <c r="BE5123" s="10"/>
      <c r="BF5123" s="10"/>
      <c r="BG5123" s="10"/>
      <c r="BH5123" s="10"/>
      <c r="BI5123" s="10"/>
      <c r="BL5123" s="10"/>
      <c r="BM5123" s="10"/>
      <c r="BN5123" s="10"/>
      <c r="BO5123" s="10"/>
      <c r="BP5123" s="10"/>
      <c r="BQ5123" s="10"/>
      <c r="BR5123" s="10"/>
      <c r="BU5123" s="66"/>
    </row>
    <row r="5124" spans="22:73" s="6" customFormat="1" x14ac:dyDescent="0.3">
      <c r="V5124" s="21"/>
      <c r="W5124" s="22"/>
      <c r="X5124" s="22"/>
      <c r="Y5124" s="22"/>
      <c r="Z5124" s="22"/>
      <c r="AA5124" s="22"/>
      <c r="AB5124" s="10"/>
      <c r="AC5124" s="10"/>
      <c r="AD5124" s="10"/>
      <c r="AE5124" s="10"/>
      <c r="AF5124" s="10"/>
      <c r="AG5124" s="10"/>
      <c r="AH5124" s="10"/>
      <c r="AI5124" s="10"/>
      <c r="AJ5124" s="10"/>
      <c r="AK5124" s="10"/>
      <c r="AL5124" s="10"/>
      <c r="AM5124" s="10"/>
      <c r="AN5124" s="10"/>
      <c r="AO5124" s="10"/>
      <c r="AP5124" s="10"/>
      <c r="AQ5124" s="10"/>
      <c r="AR5124" s="10"/>
      <c r="AS5124" s="10"/>
      <c r="AT5124" s="10"/>
      <c r="AU5124" s="10"/>
      <c r="AV5124" s="10"/>
      <c r="AW5124" s="10"/>
      <c r="AX5124" s="10"/>
      <c r="AY5124" s="10"/>
      <c r="AZ5124" s="10"/>
      <c r="BC5124" s="10"/>
      <c r="BD5124" s="10"/>
      <c r="BE5124" s="10"/>
      <c r="BF5124" s="10"/>
      <c r="BG5124" s="10"/>
      <c r="BH5124" s="10"/>
      <c r="BI5124" s="10"/>
      <c r="BL5124" s="10"/>
      <c r="BM5124" s="10"/>
      <c r="BN5124" s="10"/>
      <c r="BO5124" s="10"/>
      <c r="BP5124" s="10"/>
      <c r="BQ5124" s="10"/>
      <c r="BR5124" s="10"/>
      <c r="BU5124" s="66"/>
    </row>
    <row r="5125" spans="22:73" s="6" customFormat="1" x14ac:dyDescent="0.3">
      <c r="V5125" s="21"/>
      <c r="W5125" s="22"/>
      <c r="X5125" s="22"/>
      <c r="Y5125" s="22"/>
      <c r="Z5125" s="22"/>
      <c r="AA5125" s="22"/>
      <c r="AB5125" s="10"/>
      <c r="AC5125" s="10"/>
      <c r="AD5125" s="10"/>
      <c r="AE5125" s="10"/>
      <c r="AF5125" s="10"/>
      <c r="AG5125" s="10"/>
      <c r="AH5125" s="10"/>
      <c r="AI5125" s="10"/>
      <c r="AJ5125" s="10"/>
      <c r="AK5125" s="10"/>
      <c r="AL5125" s="10"/>
      <c r="AM5125" s="10"/>
      <c r="AN5125" s="10"/>
      <c r="AO5125" s="10"/>
      <c r="AP5125" s="10"/>
      <c r="AQ5125" s="10"/>
      <c r="AR5125" s="10"/>
      <c r="AS5125" s="10"/>
      <c r="AT5125" s="10"/>
      <c r="AU5125" s="10"/>
      <c r="AV5125" s="10"/>
      <c r="AW5125" s="10"/>
      <c r="AX5125" s="10"/>
      <c r="AY5125" s="10"/>
      <c r="AZ5125" s="10"/>
      <c r="BC5125" s="10"/>
      <c r="BD5125" s="10"/>
      <c r="BE5125" s="10"/>
      <c r="BF5125" s="10"/>
      <c r="BG5125" s="10"/>
      <c r="BH5125" s="10"/>
      <c r="BI5125" s="10"/>
      <c r="BL5125" s="10"/>
      <c r="BM5125" s="10"/>
      <c r="BN5125" s="10"/>
      <c r="BO5125" s="10"/>
      <c r="BP5125" s="10"/>
      <c r="BQ5125" s="10"/>
      <c r="BR5125" s="10"/>
      <c r="BU5125" s="66"/>
    </row>
    <row r="5126" spans="22:73" s="6" customFormat="1" x14ac:dyDescent="0.3">
      <c r="V5126" s="21"/>
      <c r="W5126" s="22"/>
      <c r="X5126" s="22"/>
      <c r="Y5126" s="22"/>
      <c r="Z5126" s="22"/>
      <c r="AA5126" s="22"/>
      <c r="AB5126" s="10"/>
      <c r="AC5126" s="10"/>
      <c r="AD5126" s="10"/>
      <c r="AE5126" s="10"/>
      <c r="AF5126" s="10"/>
      <c r="AG5126" s="10"/>
      <c r="AH5126" s="10"/>
      <c r="AI5126" s="10"/>
      <c r="AJ5126" s="10"/>
      <c r="AK5126" s="10"/>
      <c r="AL5126" s="10"/>
      <c r="AM5126" s="10"/>
      <c r="AN5126" s="10"/>
      <c r="AO5126" s="10"/>
      <c r="AP5126" s="10"/>
      <c r="AQ5126" s="10"/>
      <c r="AR5126" s="10"/>
      <c r="AS5126" s="10"/>
      <c r="AT5126" s="10"/>
      <c r="AU5126" s="10"/>
      <c r="AV5126" s="10"/>
      <c r="AW5126" s="10"/>
      <c r="AX5126" s="10"/>
      <c r="AY5126" s="10"/>
      <c r="AZ5126" s="10"/>
      <c r="BC5126" s="10"/>
      <c r="BD5126" s="10"/>
      <c r="BE5126" s="10"/>
      <c r="BF5126" s="10"/>
      <c r="BG5126" s="10"/>
      <c r="BH5126" s="10"/>
      <c r="BI5126" s="10"/>
      <c r="BL5126" s="10"/>
      <c r="BM5126" s="10"/>
      <c r="BN5126" s="10"/>
      <c r="BO5126" s="10"/>
      <c r="BP5126" s="10"/>
      <c r="BQ5126" s="10"/>
      <c r="BR5126" s="10"/>
      <c r="BU5126" s="66"/>
    </row>
    <row r="5127" spans="22:73" s="6" customFormat="1" x14ac:dyDescent="0.3">
      <c r="V5127" s="21"/>
      <c r="W5127" s="22"/>
      <c r="X5127" s="22"/>
      <c r="Y5127" s="22"/>
      <c r="Z5127" s="22"/>
      <c r="AA5127" s="22"/>
      <c r="AB5127" s="10"/>
      <c r="AC5127" s="10"/>
      <c r="AD5127" s="10"/>
      <c r="AE5127" s="10"/>
      <c r="AF5127" s="10"/>
      <c r="AG5127" s="10"/>
      <c r="AH5127" s="10"/>
      <c r="AI5127" s="10"/>
      <c r="AJ5127" s="10"/>
      <c r="AK5127" s="10"/>
      <c r="AL5127" s="10"/>
      <c r="AM5127" s="10"/>
      <c r="AN5127" s="10"/>
      <c r="AO5127" s="10"/>
      <c r="AP5127" s="10"/>
      <c r="AQ5127" s="10"/>
      <c r="AR5127" s="10"/>
      <c r="AS5127" s="10"/>
      <c r="AT5127" s="10"/>
      <c r="AU5127" s="10"/>
      <c r="AV5127" s="10"/>
      <c r="AW5127" s="10"/>
      <c r="AX5127" s="10"/>
      <c r="AY5127" s="10"/>
      <c r="AZ5127" s="10"/>
      <c r="BC5127" s="10"/>
      <c r="BD5127" s="10"/>
      <c r="BE5127" s="10"/>
      <c r="BF5127" s="10"/>
      <c r="BG5127" s="10"/>
      <c r="BH5127" s="10"/>
      <c r="BI5127" s="10"/>
      <c r="BL5127" s="10"/>
      <c r="BM5127" s="10"/>
      <c r="BN5127" s="10"/>
      <c r="BO5127" s="10"/>
      <c r="BP5127" s="10"/>
      <c r="BQ5127" s="10"/>
      <c r="BR5127" s="10"/>
      <c r="BU5127" s="66"/>
    </row>
    <row r="5128" spans="22:73" s="6" customFormat="1" x14ac:dyDescent="0.3">
      <c r="V5128" s="21"/>
      <c r="W5128" s="22"/>
      <c r="X5128" s="22"/>
      <c r="Y5128" s="22"/>
      <c r="Z5128" s="22"/>
      <c r="AA5128" s="22"/>
      <c r="AB5128" s="10"/>
      <c r="AC5128" s="10"/>
      <c r="AD5128" s="10"/>
      <c r="AE5128" s="10"/>
      <c r="AF5128" s="10"/>
      <c r="AG5128" s="10"/>
      <c r="AH5128" s="10"/>
      <c r="AI5128" s="10"/>
      <c r="AJ5128" s="10"/>
      <c r="AK5128" s="10"/>
      <c r="AL5128" s="10"/>
      <c r="AM5128" s="10"/>
      <c r="AN5128" s="10"/>
      <c r="AO5128" s="10"/>
      <c r="AP5128" s="10"/>
      <c r="AQ5128" s="10"/>
      <c r="AR5128" s="10"/>
      <c r="AS5128" s="10"/>
      <c r="AT5128" s="10"/>
      <c r="AU5128" s="10"/>
      <c r="AV5128" s="10"/>
      <c r="AW5128" s="10"/>
      <c r="AX5128" s="10"/>
      <c r="AY5128" s="10"/>
      <c r="AZ5128" s="10"/>
      <c r="BC5128" s="10"/>
      <c r="BD5128" s="10"/>
      <c r="BE5128" s="10"/>
      <c r="BF5128" s="10"/>
      <c r="BG5128" s="10"/>
      <c r="BH5128" s="10"/>
      <c r="BI5128" s="10"/>
      <c r="BL5128" s="10"/>
      <c r="BM5128" s="10"/>
      <c r="BN5128" s="10"/>
      <c r="BO5128" s="10"/>
      <c r="BP5128" s="10"/>
      <c r="BQ5128" s="10"/>
      <c r="BR5128" s="10"/>
      <c r="BU5128" s="66"/>
    </row>
    <row r="5129" spans="22:73" s="6" customFormat="1" x14ac:dyDescent="0.3">
      <c r="V5129" s="21"/>
      <c r="W5129" s="22"/>
      <c r="X5129" s="22"/>
      <c r="Y5129" s="22"/>
      <c r="Z5129" s="22"/>
      <c r="AA5129" s="22"/>
      <c r="AB5129" s="10"/>
      <c r="AC5129" s="10"/>
      <c r="AD5129" s="10"/>
      <c r="AE5129" s="10"/>
      <c r="AF5129" s="10"/>
      <c r="AG5129" s="10"/>
      <c r="AH5129" s="10"/>
      <c r="AI5129" s="10"/>
      <c r="AJ5129" s="10"/>
      <c r="AK5129" s="10"/>
      <c r="AL5129" s="10"/>
      <c r="AM5129" s="10"/>
      <c r="AN5129" s="10"/>
      <c r="AO5129" s="10"/>
      <c r="AP5129" s="10"/>
      <c r="AQ5129" s="10"/>
      <c r="AR5129" s="10"/>
      <c r="AS5129" s="10"/>
      <c r="AT5129" s="10"/>
      <c r="AU5129" s="10"/>
      <c r="AV5129" s="10"/>
      <c r="AW5129" s="10"/>
      <c r="AX5129" s="10"/>
      <c r="AY5129" s="10"/>
      <c r="AZ5129" s="10"/>
      <c r="BC5129" s="10"/>
      <c r="BD5129" s="10"/>
      <c r="BE5129" s="10"/>
      <c r="BF5129" s="10"/>
      <c r="BG5129" s="10"/>
      <c r="BH5129" s="10"/>
      <c r="BI5129" s="10"/>
      <c r="BL5129" s="10"/>
      <c r="BM5129" s="10"/>
      <c r="BN5129" s="10"/>
      <c r="BO5129" s="10"/>
      <c r="BP5129" s="10"/>
      <c r="BQ5129" s="10"/>
      <c r="BR5129" s="10"/>
      <c r="BU5129" s="66"/>
    </row>
    <row r="5130" spans="22:73" s="6" customFormat="1" x14ac:dyDescent="0.3">
      <c r="V5130" s="21"/>
      <c r="W5130" s="22"/>
      <c r="X5130" s="22"/>
      <c r="Y5130" s="22"/>
      <c r="Z5130" s="22"/>
      <c r="AA5130" s="22"/>
      <c r="AB5130" s="10"/>
      <c r="AC5130" s="10"/>
      <c r="AD5130" s="10"/>
      <c r="AE5130" s="10"/>
      <c r="AF5130" s="10"/>
      <c r="AG5130" s="10"/>
      <c r="AH5130" s="10"/>
      <c r="AI5130" s="10"/>
      <c r="AJ5130" s="10"/>
      <c r="AK5130" s="10"/>
      <c r="AL5130" s="10"/>
      <c r="AM5130" s="10"/>
      <c r="AN5130" s="10"/>
      <c r="AO5130" s="10"/>
      <c r="AP5130" s="10"/>
      <c r="AQ5130" s="10"/>
      <c r="AR5130" s="10"/>
      <c r="AS5130" s="10"/>
      <c r="AT5130" s="10"/>
      <c r="AU5130" s="10"/>
      <c r="AV5130" s="10"/>
      <c r="AW5130" s="10"/>
      <c r="AX5130" s="10"/>
      <c r="AY5130" s="10"/>
      <c r="AZ5130" s="10"/>
      <c r="BC5130" s="10"/>
      <c r="BD5130" s="10"/>
      <c r="BE5130" s="10"/>
      <c r="BF5130" s="10"/>
      <c r="BG5130" s="10"/>
      <c r="BH5130" s="10"/>
      <c r="BI5130" s="10"/>
      <c r="BL5130" s="10"/>
      <c r="BM5130" s="10"/>
      <c r="BN5130" s="10"/>
      <c r="BO5130" s="10"/>
      <c r="BP5130" s="10"/>
      <c r="BQ5130" s="10"/>
      <c r="BR5130" s="10"/>
      <c r="BU5130" s="66"/>
    </row>
    <row r="5131" spans="22:73" s="6" customFormat="1" x14ac:dyDescent="0.3">
      <c r="V5131" s="21"/>
      <c r="W5131" s="22"/>
      <c r="X5131" s="22"/>
      <c r="Y5131" s="22"/>
      <c r="Z5131" s="22"/>
      <c r="AA5131" s="22"/>
      <c r="AB5131" s="10"/>
      <c r="AC5131" s="10"/>
      <c r="AD5131" s="10"/>
      <c r="AE5131" s="10"/>
      <c r="AF5131" s="10"/>
      <c r="AG5131" s="10"/>
      <c r="AH5131" s="10"/>
      <c r="AI5131" s="10"/>
      <c r="AJ5131" s="10"/>
      <c r="AK5131" s="10"/>
      <c r="AL5131" s="10"/>
      <c r="AM5131" s="10"/>
      <c r="AN5131" s="10"/>
      <c r="AO5131" s="10"/>
      <c r="AP5131" s="10"/>
      <c r="AQ5131" s="10"/>
      <c r="AR5131" s="10"/>
      <c r="AS5131" s="10"/>
      <c r="AT5131" s="10"/>
      <c r="AU5131" s="10"/>
      <c r="AV5131" s="10"/>
      <c r="AW5131" s="10"/>
      <c r="AX5131" s="10"/>
      <c r="AY5131" s="10"/>
      <c r="AZ5131" s="10"/>
      <c r="BC5131" s="10"/>
      <c r="BD5131" s="10"/>
      <c r="BE5131" s="10"/>
      <c r="BF5131" s="10"/>
      <c r="BG5131" s="10"/>
      <c r="BH5131" s="10"/>
      <c r="BI5131" s="10"/>
      <c r="BL5131" s="10"/>
      <c r="BM5131" s="10"/>
      <c r="BN5131" s="10"/>
      <c r="BO5131" s="10"/>
      <c r="BP5131" s="10"/>
      <c r="BQ5131" s="10"/>
      <c r="BR5131" s="10"/>
      <c r="BU5131" s="66"/>
    </row>
    <row r="5132" spans="22:73" s="6" customFormat="1" x14ac:dyDescent="0.3">
      <c r="V5132" s="21"/>
      <c r="W5132" s="22"/>
      <c r="X5132" s="22"/>
      <c r="Y5132" s="22"/>
      <c r="Z5132" s="22"/>
      <c r="AA5132" s="22"/>
      <c r="AB5132" s="10"/>
      <c r="AC5132" s="10"/>
      <c r="AD5132" s="10"/>
      <c r="AE5132" s="10"/>
      <c r="AF5132" s="10"/>
      <c r="AG5132" s="10"/>
      <c r="AH5132" s="10"/>
      <c r="AI5132" s="10"/>
      <c r="AJ5132" s="10"/>
      <c r="AK5132" s="10"/>
      <c r="AL5132" s="10"/>
      <c r="AM5132" s="10"/>
      <c r="AN5132" s="10"/>
      <c r="AO5132" s="10"/>
      <c r="AP5132" s="10"/>
      <c r="AQ5132" s="10"/>
      <c r="AR5132" s="10"/>
      <c r="AS5132" s="10"/>
      <c r="AT5132" s="10"/>
      <c r="AU5132" s="10"/>
      <c r="AV5132" s="10"/>
      <c r="AW5132" s="10"/>
      <c r="AX5132" s="10"/>
      <c r="AY5132" s="10"/>
      <c r="AZ5132" s="10"/>
      <c r="BC5132" s="10"/>
      <c r="BD5132" s="10"/>
      <c r="BE5132" s="10"/>
      <c r="BF5132" s="10"/>
      <c r="BG5132" s="10"/>
      <c r="BH5132" s="10"/>
      <c r="BI5132" s="10"/>
      <c r="BL5132" s="10"/>
      <c r="BM5132" s="10"/>
      <c r="BN5132" s="10"/>
      <c r="BO5132" s="10"/>
      <c r="BP5132" s="10"/>
      <c r="BQ5132" s="10"/>
      <c r="BR5132" s="10"/>
      <c r="BU5132" s="66"/>
    </row>
    <row r="5133" spans="22:73" s="6" customFormat="1" x14ac:dyDescent="0.3">
      <c r="V5133" s="21"/>
      <c r="W5133" s="22"/>
      <c r="X5133" s="22"/>
      <c r="Y5133" s="22"/>
      <c r="Z5133" s="22"/>
      <c r="AA5133" s="22"/>
      <c r="AB5133" s="10"/>
      <c r="AC5133" s="10"/>
      <c r="AD5133" s="10"/>
      <c r="AE5133" s="10"/>
      <c r="AF5133" s="10"/>
      <c r="AG5133" s="10"/>
      <c r="AH5133" s="10"/>
      <c r="AI5133" s="10"/>
      <c r="AJ5133" s="10"/>
      <c r="AK5133" s="10"/>
      <c r="AL5133" s="10"/>
      <c r="AM5133" s="10"/>
      <c r="AN5133" s="10"/>
      <c r="AO5133" s="10"/>
      <c r="AP5133" s="10"/>
      <c r="AQ5133" s="10"/>
      <c r="AR5133" s="10"/>
      <c r="AS5133" s="10"/>
      <c r="AT5133" s="10"/>
      <c r="AU5133" s="10"/>
      <c r="AV5133" s="10"/>
      <c r="AW5133" s="10"/>
      <c r="AX5133" s="10"/>
      <c r="AY5133" s="10"/>
      <c r="AZ5133" s="10"/>
      <c r="BC5133" s="10"/>
      <c r="BD5133" s="10"/>
      <c r="BE5133" s="10"/>
      <c r="BF5133" s="10"/>
      <c r="BG5133" s="10"/>
      <c r="BH5133" s="10"/>
      <c r="BI5133" s="10"/>
      <c r="BL5133" s="10"/>
      <c r="BM5133" s="10"/>
      <c r="BN5133" s="10"/>
      <c r="BO5133" s="10"/>
      <c r="BP5133" s="10"/>
      <c r="BQ5133" s="10"/>
      <c r="BR5133" s="10"/>
      <c r="BU5133" s="66"/>
    </row>
    <row r="5134" spans="22:73" s="6" customFormat="1" x14ac:dyDescent="0.3">
      <c r="V5134" s="21"/>
      <c r="W5134" s="22"/>
      <c r="X5134" s="22"/>
      <c r="Y5134" s="22"/>
      <c r="Z5134" s="22"/>
      <c r="AA5134" s="22"/>
      <c r="AB5134" s="10"/>
      <c r="AC5134" s="10"/>
      <c r="AD5134" s="10"/>
      <c r="AE5134" s="10"/>
      <c r="AF5134" s="10"/>
      <c r="AG5134" s="10"/>
      <c r="AH5134" s="10"/>
      <c r="AI5134" s="10"/>
      <c r="AJ5134" s="10"/>
      <c r="AK5134" s="10"/>
      <c r="AL5134" s="10"/>
      <c r="AM5134" s="10"/>
      <c r="AN5134" s="10"/>
      <c r="AO5134" s="10"/>
      <c r="AP5134" s="10"/>
      <c r="AQ5134" s="10"/>
      <c r="AR5134" s="10"/>
      <c r="AS5134" s="10"/>
      <c r="AT5134" s="10"/>
      <c r="AU5134" s="10"/>
      <c r="AV5134" s="10"/>
      <c r="AW5134" s="10"/>
      <c r="AX5134" s="10"/>
      <c r="AY5134" s="10"/>
      <c r="AZ5134" s="10"/>
      <c r="BC5134" s="10"/>
      <c r="BD5134" s="10"/>
      <c r="BE5134" s="10"/>
      <c r="BF5134" s="10"/>
      <c r="BG5134" s="10"/>
      <c r="BH5134" s="10"/>
      <c r="BI5134" s="10"/>
      <c r="BL5134" s="10"/>
      <c r="BM5134" s="10"/>
      <c r="BN5134" s="10"/>
      <c r="BO5134" s="10"/>
      <c r="BP5134" s="10"/>
      <c r="BQ5134" s="10"/>
      <c r="BR5134" s="10"/>
      <c r="BU5134" s="66"/>
    </row>
    <row r="5135" spans="22:73" s="6" customFormat="1" x14ac:dyDescent="0.3">
      <c r="V5135" s="21"/>
      <c r="W5135" s="22"/>
      <c r="X5135" s="22"/>
      <c r="Y5135" s="22"/>
      <c r="Z5135" s="22"/>
      <c r="AA5135" s="22"/>
      <c r="AB5135" s="10"/>
      <c r="AC5135" s="10"/>
      <c r="AD5135" s="10"/>
      <c r="AE5135" s="10"/>
      <c r="AF5135" s="10"/>
      <c r="AG5135" s="10"/>
      <c r="AH5135" s="10"/>
      <c r="AI5135" s="10"/>
      <c r="AJ5135" s="10"/>
      <c r="AK5135" s="10"/>
      <c r="AL5135" s="10"/>
      <c r="AM5135" s="10"/>
      <c r="AN5135" s="10"/>
      <c r="AO5135" s="10"/>
      <c r="AP5135" s="10"/>
      <c r="AQ5135" s="10"/>
      <c r="AR5135" s="10"/>
      <c r="AS5135" s="10"/>
      <c r="AT5135" s="10"/>
      <c r="AU5135" s="10"/>
      <c r="AV5135" s="10"/>
      <c r="AW5135" s="10"/>
      <c r="AX5135" s="10"/>
      <c r="AY5135" s="10"/>
      <c r="AZ5135" s="10"/>
      <c r="BC5135" s="10"/>
      <c r="BD5135" s="10"/>
      <c r="BE5135" s="10"/>
      <c r="BF5135" s="10"/>
      <c r="BG5135" s="10"/>
      <c r="BH5135" s="10"/>
      <c r="BI5135" s="10"/>
      <c r="BL5135" s="10"/>
      <c r="BM5135" s="10"/>
      <c r="BN5135" s="10"/>
      <c r="BO5135" s="10"/>
      <c r="BP5135" s="10"/>
      <c r="BQ5135" s="10"/>
      <c r="BR5135" s="10"/>
      <c r="BU5135" s="66"/>
    </row>
    <row r="5136" spans="22:73" s="6" customFormat="1" x14ac:dyDescent="0.3">
      <c r="V5136" s="21"/>
      <c r="W5136" s="22"/>
      <c r="X5136" s="22"/>
      <c r="Y5136" s="22"/>
      <c r="Z5136" s="22"/>
      <c r="AA5136" s="22"/>
      <c r="AB5136" s="10"/>
      <c r="AC5136" s="10"/>
      <c r="AD5136" s="10"/>
      <c r="AE5136" s="10"/>
      <c r="AF5136" s="10"/>
      <c r="AG5136" s="10"/>
      <c r="AH5136" s="10"/>
      <c r="AI5136" s="10"/>
      <c r="AJ5136" s="10"/>
      <c r="AK5136" s="10"/>
      <c r="AL5136" s="10"/>
      <c r="AM5136" s="10"/>
      <c r="AN5136" s="10"/>
      <c r="AO5136" s="10"/>
      <c r="AP5136" s="10"/>
      <c r="AQ5136" s="10"/>
      <c r="AR5136" s="10"/>
      <c r="AS5136" s="10"/>
      <c r="AT5136" s="10"/>
      <c r="AU5136" s="10"/>
      <c r="AV5136" s="10"/>
      <c r="AW5136" s="10"/>
      <c r="AX5136" s="10"/>
      <c r="AY5136" s="10"/>
      <c r="AZ5136" s="10"/>
      <c r="BC5136" s="10"/>
      <c r="BD5136" s="10"/>
      <c r="BE5136" s="10"/>
      <c r="BF5136" s="10"/>
      <c r="BG5136" s="10"/>
      <c r="BH5136" s="10"/>
      <c r="BI5136" s="10"/>
      <c r="BL5136" s="10"/>
      <c r="BM5136" s="10"/>
      <c r="BN5136" s="10"/>
      <c r="BO5136" s="10"/>
      <c r="BP5136" s="10"/>
      <c r="BQ5136" s="10"/>
      <c r="BR5136" s="10"/>
      <c r="BU5136" s="66"/>
    </row>
    <row r="5137" spans="22:73" s="6" customFormat="1" x14ac:dyDescent="0.3">
      <c r="V5137" s="21"/>
      <c r="W5137" s="22"/>
      <c r="X5137" s="22"/>
      <c r="Y5137" s="22"/>
      <c r="Z5137" s="22"/>
      <c r="AA5137" s="22"/>
      <c r="AB5137" s="10"/>
      <c r="AC5137" s="10"/>
      <c r="AD5137" s="10"/>
      <c r="AE5137" s="10"/>
      <c r="AF5137" s="10"/>
      <c r="AG5137" s="10"/>
      <c r="AH5137" s="10"/>
      <c r="AI5137" s="10"/>
      <c r="AJ5137" s="10"/>
      <c r="AK5137" s="10"/>
      <c r="AL5137" s="10"/>
      <c r="AM5137" s="10"/>
      <c r="AN5137" s="10"/>
      <c r="AO5137" s="10"/>
      <c r="AP5137" s="10"/>
      <c r="AQ5137" s="10"/>
      <c r="AR5137" s="10"/>
      <c r="AS5137" s="10"/>
      <c r="AT5137" s="10"/>
      <c r="AU5137" s="10"/>
      <c r="AV5137" s="10"/>
      <c r="AW5137" s="10"/>
      <c r="AX5137" s="10"/>
      <c r="AY5137" s="10"/>
      <c r="AZ5137" s="10"/>
      <c r="BC5137" s="10"/>
      <c r="BD5137" s="10"/>
      <c r="BE5137" s="10"/>
      <c r="BF5137" s="10"/>
      <c r="BG5137" s="10"/>
      <c r="BH5137" s="10"/>
      <c r="BI5137" s="10"/>
      <c r="BL5137" s="10"/>
      <c r="BM5137" s="10"/>
      <c r="BN5137" s="10"/>
      <c r="BO5137" s="10"/>
      <c r="BP5137" s="10"/>
      <c r="BQ5137" s="10"/>
      <c r="BR5137" s="10"/>
      <c r="BU5137" s="66"/>
    </row>
    <row r="5138" spans="22:73" s="6" customFormat="1" x14ac:dyDescent="0.3">
      <c r="V5138" s="21"/>
      <c r="W5138" s="22"/>
      <c r="X5138" s="22"/>
      <c r="Y5138" s="22"/>
      <c r="Z5138" s="22"/>
      <c r="AA5138" s="22"/>
      <c r="AB5138" s="10"/>
      <c r="AC5138" s="10"/>
      <c r="AD5138" s="10"/>
      <c r="AE5138" s="10"/>
      <c r="AF5138" s="10"/>
      <c r="AG5138" s="10"/>
      <c r="AH5138" s="10"/>
      <c r="AI5138" s="10"/>
      <c r="AJ5138" s="10"/>
      <c r="AK5138" s="10"/>
      <c r="AL5138" s="10"/>
      <c r="AM5138" s="10"/>
      <c r="AN5138" s="10"/>
      <c r="AO5138" s="10"/>
      <c r="AP5138" s="10"/>
      <c r="AQ5138" s="10"/>
      <c r="AR5138" s="10"/>
      <c r="AS5138" s="10"/>
      <c r="AT5138" s="10"/>
      <c r="AU5138" s="10"/>
      <c r="AV5138" s="10"/>
      <c r="AW5138" s="10"/>
      <c r="AX5138" s="10"/>
      <c r="AY5138" s="10"/>
      <c r="AZ5138" s="10"/>
      <c r="BC5138" s="10"/>
      <c r="BD5138" s="10"/>
      <c r="BE5138" s="10"/>
      <c r="BF5138" s="10"/>
      <c r="BG5138" s="10"/>
      <c r="BH5138" s="10"/>
      <c r="BI5138" s="10"/>
      <c r="BL5138" s="10"/>
      <c r="BM5138" s="10"/>
      <c r="BN5138" s="10"/>
      <c r="BO5138" s="10"/>
      <c r="BP5138" s="10"/>
      <c r="BQ5138" s="10"/>
      <c r="BR5138" s="10"/>
      <c r="BU5138" s="66"/>
    </row>
    <row r="5139" spans="22:73" s="6" customFormat="1" x14ac:dyDescent="0.3">
      <c r="V5139" s="21"/>
      <c r="W5139" s="22"/>
      <c r="X5139" s="22"/>
      <c r="Y5139" s="22"/>
      <c r="Z5139" s="22"/>
      <c r="AA5139" s="22"/>
      <c r="AB5139" s="10"/>
      <c r="AC5139" s="10"/>
      <c r="AD5139" s="10"/>
      <c r="AE5139" s="10"/>
      <c r="AF5139" s="10"/>
      <c r="AG5139" s="10"/>
      <c r="AH5139" s="10"/>
      <c r="AI5139" s="10"/>
      <c r="AJ5139" s="10"/>
      <c r="AK5139" s="10"/>
      <c r="AL5139" s="10"/>
      <c r="AM5139" s="10"/>
      <c r="AN5139" s="10"/>
      <c r="AO5139" s="10"/>
      <c r="AP5139" s="10"/>
      <c r="AQ5139" s="10"/>
      <c r="AR5139" s="10"/>
      <c r="AS5139" s="10"/>
      <c r="AT5139" s="10"/>
      <c r="AU5139" s="10"/>
      <c r="AV5139" s="10"/>
      <c r="AW5139" s="10"/>
      <c r="AX5139" s="10"/>
      <c r="AY5139" s="10"/>
      <c r="AZ5139" s="10"/>
      <c r="BC5139" s="10"/>
      <c r="BD5139" s="10"/>
      <c r="BE5139" s="10"/>
      <c r="BF5139" s="10"/>
      <c r="BG5139" s="10"/>
      <c r="BH5139" s="10"/>
      <c r="BI5139" s="10"/>
      <c r="BL5139" s="10"/>
      <c r="BM5139" s="10"/>
      <c r="BN5139" s="10"/>
      <c r="BO5139" s="10"/>
      <c r="BP5139" s="10"/>
      <c r="BQ5139" s="10"/>
      <c r="BR5139" s="10"/>
      <c r="BU5139" s="66"/>
    </row>
    <row r="5140" spans="22:73" s="6" customFormat="1" x14ac:dyDescent="0.3">
      <c r="V5140" s="21"/>
      <c r="W5140" s="22"/>
      <c r="X5140" s="22"/>
      <c r="Y5140" s="22"/>
      <c r="Z5140" s="22"/>
      <c r="AA5140" s="22"/>
      <c r="AB5140" s="10"/>
      <c r="AC5140" s="10"/>
      <c r="AD5140" s="10"/>
      <c r="AE5140" s="10"/>
      <c r="AF5140" s="10"/>
      <c r="AG5140" s="10"/>
      <c r="AH5140" s="10"/>
      <c r="AI5140" s="10"/>
      <c r="AJ5140" s="10"/>
      <c r="AK5140" s="10"/>
      <c r="AL5140" s="10"/>
      <c r="AM5140" s="10"/>
      <c r="AN5140" s="10"/>
      <c r="AO5140" s="10"/>
      <c r="AP5140" s="10"/>
      <c r="AQ5140" s="10"/>
      <c r="AR5140" s="10"/>
      <c r="AS5140" s="10"/>
      <c r="AT5140" s="10"/>
      <c r="AU5140" s="10"/>
      <c r="AV5140" s="10"/>
      <c r="AW5140" s="10"/>
      <c r="AX5140" s="10"/>
      <c r="AY5140" s="10"/>
      <c r="AZ5140" s="10"/>
      <c r="BC5140" s="10"/>
      <c r="BD5140" s="10"/>
      <c r="BE5140" s="10"/>
      <c r="BF5140" s="10"/>
      <c r="BG5140" s="10"/>
      <c r="BH5140" s="10"/>
      <c r="BI5140" s="10"/>
      <c r="BL5140" s="10"/>
      <c r="BM5140" s="10"/>
      <c r="BN5140" s="10"/>
      <c r="BO5140" s="10"/>
      <c r="BP5140" s="10"/>
      <c r="BQ5140" s="10"/>
      <c r="BR5140" s="10"/>
      <c r="BU5140" s="66"/>
    </row>
    <row r="5141" spans="22:73" s="6" customFormat="1" x14ac:dyDescent="0.3">
      <c r="V5141" s="21"/>
      <c r="W5141" s="22"/>
      <c r="X5141" s="22"/>
      <c r="Y5141" s="22"/>
      <c r="Z5141" s="22"/>
      <c r="AA5141" s="22"/>
      <c r="AB5141" s="10"/>
      <c r="AC5141" s="10"/>
      <c r="AD5141" s="10"/>
      <c r="AE5141" s="10"/>
      <c r="AF5141" s="10"/>
      <c r="AG5141" s="10"/>
      <c r="AH5141" s="10"/>
      <c r="AI5141" s="10"/>
      <c r="AJ5141" s="10"/>
      <c r="AK5141" s="10"/>
      <c r="AL5141" s="10"/>
      <c r="AM5141" s="10"/>
      <c r="AN5141" s="10"/>
      <c r="AO5141" s="10"/>
      <c r="AP5141" s="10"/>
      <c r="AQ5141" s="10"/>
      <c r="AR5141" s="10"/>
      <c r="AS5141" s="10"/>
      <c r="AT5141" s="10"/>
      <c r="AU5141" s="10"/>
      <c r="AV5141" s="10"/>
      <c r="AW5141" s="10"/>
      <c r="AX5141" s="10"/>
      <c r="AY5141" s="10"/>
      <c r="AZ5141" s="10"/>
      <c r="BC5141" s="10"/>
      <c r="BD5141" s="10"/>
      <c r="BE5141" s="10"/>
      <c r="BF5141" s="10"/>
      <c r="BG5141" s="10"/>
      <c r="BH5141" s="10"/>
      <c r="BI5141" s="10"/>
      <c r="BL5141" s="10"/>
      <c r="BM5141" s="10"/>
      <c r="BN5141" s="10"/>
      <c r="BO5141" s="10"/>
      <c r="BP5141" s="10"/>
      <c r="BQ5141" s="10"/>
      <c r="BR5141" s="10"/>
      <c r="BU5141" s="66"/>
    </row>
    <row r="5142" spans="22:73" s="6" customFormat="1" x14ac:dyDescent="0.3">
      <c r="V5142" s="21"/>
      <c r="W5142" s="22"/>
      <c r="X5142" s="22"/>
      <c r="Y5142" s="22"/>
      <c r="Z5142" s="22"/>
      <c r="AA5142" s="22"/>
      <c r="AB5142" s="10"/>
      <c r="AC5142" s="10"/>
      <c r="AD5142" s="10"/>
      <c r="AE5142" s="10"/>
      <c r="AF5142" s="10"/>
      <c r="AG5142" s="10"/>
      <c r="AH5142" s="10"/>
      <c r="AI5142" s="10"/>
      <c r="AJ5142" s="10"/>
      <c r="AK5142" s="10"/>
      <c r="AL5142" s="10"/>
      <c r="AM5142" s="10"/>
      <c r="AN5142" s="10"/>
      <c r="AO5142" s="10"/>
      <c r="AP5142" s="10"/>
      <c r="AQ5142" s="10"/>
      <c r="AR5142" s="10"/>
      <c r="AS5142" s="10"/>
      <c r="AT5142" s="10"/>
      <c r="AU5142" s="10"/>
      <c r="AV5142" s="10"/>
      <c r="AW5142" s="10"/>
      <c r="AX5142" s="10"/>
      <c r="AY5142" s="10"/>
      <c r="AZ5142" s="10"/>
      <c r="BC5142" s="10"/>
      <c r="BD5142" s="10"/>
      <c r="BE5142" s="10"/>
      <c r="BF5142" s="10"/>
      <c r="BG5142" s="10"/>
      <c r="BH5142" s="10"/>
      <c r="BI5142" s="10"/>
      <c r="BL5142" s="10"/>
      <c r="BM5142" s="10"/>
      <c r="BN5142" s="10"/>
      <c r="BO5142" s="10"/>
      <c r="BP5142" s="10"/>
      <c r="BQ5142" s="10"/>
      <c r="BR5142" s="10"/>
      <c r="BU5142" s="66"/>
    </row>
    <row r="5143" spans="22:73" s="6" customFormat="1" x14ac:dyDescent="0.3">
      <c r="V5143" s="21"/>
      <c r="W5143" s="22"/>
      <c r="X5143" s="22"/>
      <c r="Y5143" s="22"/>
      <c r="Z5143" s="22"/>
      <c r="AA5143" s="22"/>
      <c r="AB5143" s="10"/>
      <c r="AC5143" s="10"/>
      <c r="AD5143" s="10"/>
      <c r="AE5143" s="10"/>
      <c r="AF5143" s="10"/>
      <c r="AG5143" s="10"/>
      <c r="AH5143" s="10"/>
      <c r="AI5143" s="10"/>
      <c r="AJ5143" s="10"/>
      <c r="AK5143" s="10"/>
      <c r="AL5143" s="10"/>
      <c r="AM5143" s="10"/>
      <c r="AN5143" s="10"/>
      <c r="AO5143" s="10"/>
      <c r="AP5143" s="10"/>
      <c r="AQ5143" s="10"/>
      <c r="AR5143" s="10"/>
      <c r="AS5143" s="10"/>
      <c r="AT5143" s="10"/>
      <c r="AU5143" s="10"/>
      <c r="AV5143" s="10"/>
      <c r="AW5143" s="10"/>
      <c r="AX5143" s="10"/>
      <c r="AY5143" s="10"/>
      <c r="AZ5143" s="10"/>
      <c r="BC5143" s="10"/>
      <c r="BD5143" s="10"/>
      <c r="BE5143" s="10"/>
      <c r="BF5143" s="10"/>
      <c r="BG5143" s="10"/>
      <c r="BH5143" s="10"/>
      <c r="BI5143" s="10"/>
      <c r="BL5143" s="10"/>
      <c r="BM5143" s="10"/>
      <c r="BN5143" s="10"/>
      <c r="BO5143" s="10"/>
      <c r="BP5143" s="10"/>
      <c r="BQ5143" s="10"/>
      <c r="BR5143" s="10"/>
      <c r="BU5143" s="66"/>
    </row>
    <row r="5144" spans="22:73" s="6" customFormat="1" x14ac:dyDescent="0.3">
      <c r="V5144" s="21"/>
      <c r="W5144" s="22"/>
      <c r="X5144" s="22"/>
      <c r="Y5144" s="22"/>
      <c r="Z5144" s="22"/>
      <c r="AA5144" s="22"/>
      <c r="AB5144" s="10"/>
      <c r="AC5144" s="10"/>
      <c r="AD5144" s="10"/>
      <c r="AE5144" s="10"/>
      <c r="AF5144" s="10"/>
      <c r="AG5144" s="10"/>
      <c r="AH5144" s="10"/>
      <c r="AI5144" s="10"/>
      <c r="AJ5144" s="10"/>
      <c r="AK5144" s="10"/>
      <c r="AL5144" s="10"/>
      <c r="AM5144" s="10"/>
      <c r="AN5144" s="10"/>
      <c r="AO5144" s="10"/>
      <c r="AP5144" s="10"/>
      <c r="AQ5144" s="10"/>
      <c r="AR5144" s="10"/>
      <c r="AS5144" s="10"/>
      <c r="AT5144" s="10"/>
      <c r="AU5144" s="10"/>
      <c r="AV5144" s="10"/>
      <c r="AW5144" s="10"/>
      <c r="AX5144" s="10"/>
      <c r="AY5144" s="10"/>
      <c r="AZ5144" s="10"/>
      <c r="BC5144" s="10"/>
      <c r="BD5144" s="10"/>
      <c r="BE5144" s="10"/>
      <c r="BF5144" s="10"/>
      <c r="BG5144" s="10"/>
      <c r="BH5144" s="10"/>
      <c r="BI5144" s="10"/>
      <c r="BL5144" s="10"/>
      <c r="BM5144" s="10"/>
      <c r="BN5144" s="10"/>
      <c r="BO5144" s="10"/>
      <c r="BP5144" s="10"/>
      <c r="BQ5144" s="10"/>
      <c r="BR5144" s="10"/>
      <c r="BU5144" s="66"/>
    </row>
    <row r="5145" spans="22:73" s="6" customFormat="1" x14ac:dyDescent="0.3">
      <c r="V5145" s="21"/>
      <c r="W5145" s="22"/>
      <c r="X5145" s="22"/>
      <c r="Y5145" s="22"/>
      <c r="Z5145" s="22"/>
      <c r="AA5145" s="22"/>
      <c r="AB5145" s="10"/>
      <c r="AC5145" s="10"/>
      <c r="AD5145" s="10"/>
      <c r="AE5145" s="10"/>
      <c r="AF5145" s="10"/>
      <c r="AG5145" s="10"/>
      <c r="AH5145" s="10"/>
      <c r="AI5145" s="10"/>
      <c r="AJ5145" s="10"/>
      <c r="AK5145" s="10"/>
      <c r="AL5145" s="10"/>
      <c r="AM5145" s="10"/>
      <c r="AN5145" s="10"/>
      <c r="AO5145" s="10"/>
      <c r="AP5145" s="10"/>
      <c r="AQ5145" s="10"/>
      <c r="AR5145" s="10"/>
      <c r="AS5145" s="10"/>
      <c r="AT5145" s="10"/>
      <c r="AU5145" s="10"/>
      <c r="AV5145" s="10"/>
      <c r="AW5145" s="10"/>
      <c r="AX5145" s="10"/>
      <c r="AY5145" s="10"/>
      <c r="AZ5145" s="10"/>
      <c r="BC5145" s="10"/>
      <c r="BD5145" s="10"/>
      <c r="BE5145" s="10"/>
      <c r="BF5145" s="10"/>
      <c r="BG5145" s="10"/>
      <c r="BH5145" s="10"/>
      <c r="BI5145" s="10"/>
      <c r="BL5145" s="10"/>
      <c r="BM5145" s="10"/>
      <c r="BN5145" s="10"/>
      <c r="BO5145" s="10"/>
      <c r="BP5145" s="10"/>
      <c r="BQ5145" s="10"/>
      <c r="BR5145" s="10"/>
      <c r="BU5145" s="66"/>
    </row>
    <row r="5146" spans="22:73" s="6" customFormat="1" x14ac:dyDescent="0.3">
      <c r="V5146" s="21"/>
      <c r="W5146" s="22"/>
      <c r="X5146" s="22"/>
      <c r="Y5146" s="22"/>
      <c r="Z5146" s="22"/>
      <c r="AA5146" s="22"/>
      <c r="AB5146" s="10"/>
      <c r="AC5146" s="10"/>
      <c r="AD5146" s="10"/>
      <c r="AE5146" s="10"/>
      <c r="AF5146" s="10"/>
      <c r="AG5146" s="10"/>
      <c r="AH5146" s="10"/>
      <c r="AI5146" s="10"/>
      <c r="AJ5146" s="10"/>
      <c r="AK5146" s="10"/>
      <c r="AL5146" s="10"/>
      <c r="AM5146" s="10"/>
      <c r="AN5146" s="10"/>
      <c r="AO5146" s="10"/>
      <c r="AP5146" s="10"/>
      <c r="AQ5146" s="10"/>
      <c r="AR5146" s="10"/>
      <c r="AS5146" s="10"/>
      <c r="AT5146" s="10"/>
      <c r="AU5146" s="10"/>
      <c r="AV5146" s="10"/>
      <c r="AW5146" s="10"/>
      <c r="AX5146" s="10"/>
      <c r="AY5146" s="10"/>
      <c r="AZ5146" s="10"/>
      <c r="BC5146" s="10"/>
      <c r="BD5146" s="10"/>
      <c r="BE5146" s="10"/>
      <c r="BF5146" s="10"/>
      <c r="BG5146" s="10"/>
      <c r="BH5146" s="10"/>
      <c r="BI5146" s="10"/>
      <c r="BL5146" s="10"/>
      <c r="BM5146" s="10"/>
      <c r="BN5146" s="10"/>
      <c r="BO5146" s="10"/>
      <c r="BP5146" s="10"/>
      <c r="BQ5146" s="10"/>
      <c r="BR5146" s="10"/>
      <c r="BU5146" s="66"/>
    </row>
    <row r="5147" spans="22:73" s="6" customFormat="1" x14ac:dyDescent="0.3">
      <c r="V5147" s="21"/>
      <c r="W5147" s="22"/>
      <c r="X5147" s="22"/>
      <c r="Y5147" s="22"/>
      <c r="Z5147" s="22"/>
      <c r="AA5147" s="22"/>
      <c r="AB5147" s="10"/>
      <c r="AC5147" s="10"/>
      <c r="AD5147" s="10"/>
      <c r="AE5147" s="10"/>
      <c r="AF5147" s="10"/>
      <c r="AG5147" s="10"/>
      <c r="AH5147" s="10"/>
      <c r="AI5147" s="10"/>
      <c r="AJ5147" s="10"/>
      <c r="AK5147" s="10"/>
      <c r="AL5147" s="10"/>
      <c r="AM5147" s="10"/>
      <c r="AN5147" s="10"/>
      <c r="AO5147" s="10"/>
      <c r="AP5147" s="10"/>
      <c r="AQ5147" s="10"/>
      <c r="AR5147" s="10"/>
      <c r="AS5147" s="10"/>
      <c r="AT5147" s="10"/>
      <c r="AU5147" s="10"/>
      <c r="AV5147" s="10"/>
      <c r="AW5147" s="10"/>
      <c r="AX5147" s="10"/>
      <c r="AY5147" s="10"/>
      <c r="AZ5147" s="10"/>
      <c r="BC5147" s="10"/>
      <c r="BD5147" s="10"/>
      <c r="BE5147" s="10"/>
      <c r="BF5147" s="10"/>
      <c r="BG5147" s="10"/>
      <c r="BH5147" s="10"/>
      <c r="BI5147" s="10"/>
      <c r="BL5147" s="10"/>
      <c r="BM5147" s="10"/>
      <c r="BN5147" s="10"/>
      <c r="BO5147" s="10"/>
      <c r="BP5147" s="10"/>
      <c r="BQ5147" s="10"/>
      <c r="BR5147" s="10"/>
      <c r="BU5147" s="66"/>
    </row>
    <row r="5148" spans="22:73" s="6" customFormat="1" x14ac:dyDescent="0.3">
      <c r="V5148" s="21"/>
      <c r="W5148" s="22"/>
      <c r="X5148" s="22"/>
      <c r="Y5148" s="22"/>
      <c r="Z5148" s="22"/>
      <c r="AA5148" s="22"/>
      <c r="AB5148" s="10"/>
      <c r="AC5148" s="10"/>
      <c r="AD5148" s="10"/>
      <c r="AE5148" s="10"/>
      <c r="AF5148" s="10"/>
      <c r="AG5148" s="10"/>
      <c r="AH5148" s="10"/>
      <c r="AI5148" s="10"/>
      <c r="AJ5148" s="10"/>
      <c r="AK5148" s="10"/>
      <c r="AL5148" s="10"/>
      <c r="AM5148" s="10"/>
      <c r="AN5148" s="10"/>
      <c r="AO5148" s="10"/>
      <c r="AP5148" s="10"/>
      <c r="AQ5148" s="10"/>
      <c r="AR5148" s="10"/>
      <c r="AS5148" s="10"/>
      <c r="AT5148" s="10"/>
      <c r="AU5148" s="10"/>
      <c r="AV5148" s="10"/>
      <c r="AW5148" s="10"/>
      <c r="AX5148" s="10"/>
      <c r="AY5148" s="10"/>
      <c r="AZ5148" s="10"/>
      <c r="BC5148" s="10"/>
      <c r="BD5148" s="10"/>
      <c r="BE5148" s="10"/>
      <c r="BF5148" s="10"/>
      <c r="BG5148" s="10"/>
      <c r="BH5148" s="10"/>
      <c r="BI5148" s="10"/>
      <c r="BL5148" s="10"/>
      <c r="BM5148" s="10"/>
      <c r="BN5148" s="10"/>
      <c r="BO5148" s="10"/>
      <c r="BP5148" s="10"/>
      <c r="BQ5148" s="10"/>
      <c r="BR5148" s="10"/>
      <c r="BU5148" s="66"/>
    </row>
    <row r="5149" spans="22:73" s="6" customFormat="1" x14ac:dyDescent="0.3">
      <c r="V5149" s="21"/>
      <c r="W5149" s="22"/>
      <c r="X5149" s="22"/>
      <c r="Y5149" s="22"/>
      <c r="Z5149" s="22"/>
      <c r="AA5149" s="22"/>
      <c r="AB5149" s="10"/>
      <c r="AC5149" s="10"/>
      <c r="AD5149" s="10"/>
      <c r="AE5149" s="10"/>
      <c r="AF5149" s="10"/>
      <c r="AG5149" s="10"/>
      <c r="AH5149" s="10"/>
      <c r="AI5149" s="10"/>
      <c r="AJ5149" s="10"/>
      <c r="AK5149" s="10"/>
      <c r="AL5149" s="10"/>
      <c r="AM5149" s="10"/>
      <c r="AN5149" s="10"/>
      <c r="AO5149" s="10"/>
      <c r="AP5149" s="10"/>
      <c r="AQ5149" s="10"/>
      <c r="AR5149" s="10"/>
      <c r="AS5149" s="10"/>
      <c r="AT5149" s="10"/>
      <c r="AU5149" s="10"/>
      <c r="AV5149" s="10"/>
      <c r="AW5149" s="10"/>
      <c r="AX5149" s="10"/>
      <c r="AY5149" s="10"/>
      <c r="AZ5149" s="10"/>
      <c r="BC5149" s="10"/>
      <c r="BD5149" s="10"/>
      <c r="BE5149" s="10"/>
      <c r="BF5149" s="10"/>
      <c r="BG5149" s="10"/>
      <c r="BH5149" s="10"/>
      <c r="BI5149" s="10"/>
      <c r="BL5149" s="10"/>
      <c r="BM5149" s="10"/>
      <c r="BN5149" s="10"/>
      <c r="BO5149" s="10"/>
      <c r="BP5149" s="10"/>
      <c r="BQ5149" s="10"/>
      <c r="BR5149" s="10"/>
      <c r="BU5149" s="66"/>
    </row>
    <row r="5150" spans="22:73" s="6" customFormat="1" x14ac:dyDescent="0.3">
      <c r="V5150" s="21"/>
      <c r="W5150" s="22"/>
      <c r="X5150" s="22"/>
      <c r="Y5150" s="22"/>
      <c r="Z5150" s="22"/>
      <c r="AA5150" s="22"/>
      <c r="AB5150" s="10"/>
      <c r="AC5150" s="10"/>
      <c r="AD5150" s="10"/>
      <c r="AE5150" s="10"/>
      <c r="AF5150" s="10"/>
      <c r="AG5150" s="10"/>
      <c r="AH5150" s="10"/>
      <c r="AI5150" s="10"/>
      <c r="AJ5150" s="10"/>
      <c r="AK5150" s="10"/>
      <c r="AL5150" s="10"/>
      <c r="AM5150" s="10"/>
      <c r="AN5150" s="10"/>
      <c r="AO5150" s="10"/>
      <c r="AP5150" s="10"/>
      <c r="AQ5150" s="10"/>
      <c r="AR5150" s="10"/>
      <c r="AS5150" s="10"/>
      <c r="AT5150" s="10"/>
      <c r="AU5150" s="10"/>
      <c r="AV5150" s="10"/>
      <c r="AW5150" s="10"/>
      <c r="AX5150" s="10"/>
      <c r="AY5150" s="10"/>
      <c r="AZ5150" s="10"/>
      <c r="BC5150" s="10"/>
      <c r="BD5150" s="10"/>
      <c r="BE5150" s="10"/>
      <c r="BF5150" s="10"/>
      <c r="BG5150" s="10"/>
      <c r="BH5150" s="10"/>
      <c r="BI5150" s="10"/>
      <c r="BL5150" s="10"/>
      <c r="BM5150" s="10"/>
      <c r="BN5150" s="10"/>
      <c r="BO5150" s="10"/>
      <c r="BP5150" s="10"/>
      <c r="BQ5150" s="10"/>
      <c r="BR5150" s="10"/>
      <c r="BU5150" s="66"/>
    </row>
    <row r="5151" spans="22:73" s="6" customFormat="1" x14ac:dyDescent="0.3">
      <c r="V5151" s="21"/>
      <c r="W5151" s="22"/>
      <c r="X5151" s="22"/>
      <c r="Y5151" s="22"/>
      <c r="Z5151" s="22"/>
      <c r="AA5151" s="22"/>
      <c r="AB5151" s="10"/>
      <c r="AC5151" s="10"/>
      <c r="AD5151" s="10"/>
      <c r="AE5151" s="10"/>
      <c r="AF5151" s="10"/>
      <c r="AG5151" s="10"/>
      <c r="AH5151" s="10"/>
      <c r="AI5151" s="10"/>
      <c r="AJ5151" s="10"/>
      <c r="AK5151" s="10"/>
      <c r="AL5151" s="10"/>
      <c r="AM5151" s="10"/>
      <c r="AN5151" s="10"/>
      <c r="AO5151" s="10"/>
      <c r="AP5151" s="10"/>
      <c r="AQ5151" s="10"/>
      <c r="AR5151" s="10"/>
      <c r="AS5151" s="10"/>
      <c r="AT5151" s="10"/>
      <c r="AU5151" s="10"/>
      <c r="AV5151" s="10"/>
      <c r="AW5151" s="10"/>
      <c r="AX5151" s="10"/>
      <c r="AY5151" s="10"/>
      <c r="AZ5151" s="10"/>
      <c r="BC5151" s="10"/>
      <c r="BD5151" s="10"/>
      <c r="BE5151" s="10"/>
      <c r="BF5151" s="10"/>
      <c r="BG5151" s="10"/>
      <c r="BH5151" s="10"/>
      <c r="BI5151" s="10"/>
      <c r="BL5151" s="10"/>
      <c r="BM5151" s="10"/>
      <c r="BN5151" s="10"/>
      <c r="BO5151" s="10"/>
      <c r="BP5151" s="10"/>
      <c r="BQ5151" s="10"/>
      <c r="BR5151" s="10"/>
      <c r="BU5151" s="66"/>
    </row>
    <row r="5152" spans="22:73" s="6" customFormat="1" x14ac:dyDescent="0.3">
      <c r="V5152" s="21"/>
      <c r="W5152" s="22"/>
      <c r="X5152" s="22"/>
      <c r="Y5152" s="22"/>
      <c r="Z5152" s="22"/>
      <c r="AA5152" s="22"/>
      <c r="AB5152" s="10"/>
      <c r="AC5152" s="10"/>
      <c r="AD5152" s="10"/>
      <c r="AE5152" s="10"/>
      <c r="AF5152" s="10"/>
      <c r="AG5152" s="10"/>
      <c r="AH5152" s="10"/>
      <c r="AI5152" s="10"/>
      <c r="AJ5152" s="10"/>
      <c r="AK5152" s="10"/>
      <c r="AL5152" s="10"/>
      <c r="AM5152" s="10"/>
      <c r="AN5152" s="10"/>
      <c r="AO5152" s="10"/>
      <c r="AP5152" s="10"/>
      <c r="AQ5152" s="10"/>
      <c r="AR5152" s="10"/>
      <c r="AS5152" s="10"/>
      <c r="AT5152" s="10"/>
      <c r="AU5152" s="10"/>
      <c r="AV5152" s="10"/>
      <c r="AW5152" s="10"/>
      <c r="AX5152" s="10"/>
      <c r="AY5152" s="10"/>
      <c r="AZ5152" s="10"/>
      <c r="BC5152" s="10"/>
      <c r="BD5152" s="10"/>
      <c r="BE5152" s="10"/>
      <c r="BF5152" s="10"/>
      <c r="BG5152" s="10"/>
      <c r="BH5152" s="10"/>
      <c r="BI5152" s="10"/>
      <c r="BL5152" s="10"/>
      <c r="BM5152" s="10"/>
      <c r="BN5152" s="10"/>
      <c r="BO5152" s="10"/>
      <c r="BP5152" s="10"/>
      <c r="BQ5152" s="10"/>
      <c r="BR5152" s="10"/>
      <c r="BU5152" s="66"/>
    </row>
    <row r="5153" spans="22:73" s="6" customFormat="1" x14ac:dyDescent="0.3">
      <c r="V5153" s="21"/>
      <c r="W5153" s="22"/>
      <c r="X5153" s="22"/>
      <c r="Y5153" s="22"/>
      <c r="Z5153" s="22"/>
      <c r="AA5153" s="22"/>
      <c r="AB5153" s="10"/>
      <c r="AC5153" s="10"/>
      <c r="AD5153" s="10"/>
      <c r="AE5153" s="10"/>
      <c r="AF5153" s="10"/>
      <c r="AG5153" s="10"/>
      <c r="AH5153" s="10"/>
      <c r="AI5153" s="10"/>
      <c r="AJ5153" s="10"/>
      <c r="AK5153" s="10"/>
      <c r="AL5153" s="10"/>
      <c r="AM5153" s="10"/>
      <c r="AN5153" s="10"/>
      <c r="AO5153" s="10"/>
      <c r="AP5153" s="10"/>
      <c r="AQ5153" s="10"/>
      <c r="AR5153" s="10"/>
      <c r="AS5153" s="10"/>
      <c r="AT5153" s="10"/>
      <c r="AU5153" s="10"/>
      <c r="AV5153" s="10"/>
      <c r="AW5153" s="10"/>
      <c r="AX5153" s="10"/>
      <c r="AY5153" s="10"/>
      <c r="AZ5153" s="10"/>
      <c r="BC5153" s="10"/>
      <c r="BD5153" s="10"/>
      <c r="BE5153" s="10"/>
      <c r="BF5153" s="10"/>
      <c r="BG5153" s="10"/>
      <c r="BH5153" s="10"/>
      <c r="BI5153" s="10"/>
      <c r="BL5153" s="10"/>
      <c r="BM5153" s="10"/>
      <c r="BN5153" s="10"/>
      <c r="BO5153" s="10"/>
      <c r="BP5153" s="10"/>
      <c r="BQ5153" s="10"/>
      <c r="BR5153" s="10"/>
      <c r="BU5153" s="66"/>
    </row>
    <row r="5154" spans="22:73" s="6" customFormat="1" x14ac:dyDescent="0.3">
      <c r="V5154" s="21"/>
      <c r="W5154" s="22"/>
      <c r="X5154" s="22"/>
      <c r="Y5154" s="22"/>
      <c r="Z5154" s="22"/>
      <c r="AA5154" s="22"/>
      <c r="AB5154" s="10"/>
      <c r="AC5154" s="10"/>
      <c r="AD5154" s="10"/>
      <c r="AE5154" s="10"/>
      <c r="AF5154" s="10"/>
      <c r="AG5154" s="10"/>
      <c r="AH5154" s="10"/>
      <c r="AI5154" s="10"/>
      <c r="AJ5154" s="10"/>
      <c r="AK5154" s="10"/>
      <c r="AL5154" s="10"/>
      <c r="AM5154" s="10"/>
      <c r="AN5154" s="10"/>
      <c r="AO5154" s="10"/>
      <c r="AP5154" s="10"/>
      <c r="AQ5154" s="10"/>
      <c r="AR5154" s="10"/>
      <c r="AS5154" s="10"/>
      <c r="AT5154" s="10"/>
      <c r="AU5154" s="10"/>
      <c r="AV5154" s="10"/>
      <c r="AW5154" s="10"/>
      <c r="AX5154" s="10"/>
      <c r="AY5154" s="10"/>
      <c r="AZ5154" s="10"/>
      <c r="BC5154" s="10"/>
      <c r="BD5154" s="10"/>
      <c r="BE5154" s="10"/>
      <c r="BF5154" s="10"/>
      <c r="BG5154" s="10"/>
      <c r="BH5154" s="10"/>
      <c r="BI5154" s="10"/>
      <c r="BL5154" s="10"/>
      <c r="BM5154" s="10"/>
      <c r="BN5154" s="10"/>
      <c r="BO5154" s="10"/>
      <c r="BP5154" s="10"/>
      <c r="BQ5154" s="10"/>
      <c r="BR5154" s="10"/>
      <c r="BU5154" s="66"/>
    </row>
    <row r="5155" spans="22:73" s="6" customFormat="1" x14ac:dyDescent="0.3">
      <c r="V5155" s="21"/>
      <c r="W5155" s="22"/>
      <c r="X5155" s="22"/>
      <c r="Y5155" s="22"/>
      <c r="Z5155" s="22"/>
      <c r="AA5155" s="22"/>
      <c r="AB5155" s="10"/>
      <c r="AC5155" s="10"/>
      <c r="AD5155" s="10"/>
      <c r="AE5155" s="10"/>
      <c r="AF5155" s="10"/>
      <c r="AG5155" s="10"/>
      <c r="AH5155" s="10"/>
      <c r="AI5155" s="10"/>
      <c r="AJ5155" s="10"/>
      <c r="AK5155" s="10"/>
      <c r="AL5155" s="10"/>
      <c r="AM5155" s="10"/>
      <c r="AN5155" s="10"/>
      <c r="AO5155" s="10"/>
      <c r="AP5155" s="10"/>
      <c r="AQ5155" s="10"/>
      <c r="AR5155" s="10"/>
      <c r="AS5155" s="10"/>
      <c r="AT5155" s="10"/>
      <c r="AU5155" s="10"/>
      <c r="AV5155" s="10"/>
      <c r="AW5155" s="10"/>
      <c r="AX5155" s="10"/>
      <c r="AY5155" s="10"/>
      <c r="AZ5155" s="10"/>
      <c r="BC5155" s="10"/>
      <c r="BD5155" s="10"/>
      <c r="BE5155" s="10"/>
      <c r="BF5155" s="10"/>
      <c r="BG5155" s="10"/>
      <c r="BH5155" s="10"/>
      <c r="BI5155" s="10"/>
      <c r="BL5155" s="10"/>
      <c r="BM5155" s="10"/>
      <c r="BN5155" s="10"/>
      <c r="BO5155" s="10"/>
      <c r="BP5155" s="10"/>
      <c r="BQ5155" s="10"/>
      <c r="BR5155" s="10"/>
      <c r="BU5155" s="66"/>
    </row>
    <row r="5156" spans="22:73" s="6" customFormat="1" x14ac:dyDescent="0.3">
      <c r="V5156" s="21"/>
      <c r="W5156" s="22"/>
      <c r="X5156" s="22"/>
      <c r="Y5156" s="22"/>
      <c r="Z5156" s="22"/>
      <c r="AA5156" s="22"/>
      <c r="AB5156" s="10"/>
      <c r="AC5156" s="10"/>
      <c r="AD5156" s="10"/>
      <c r="AE5156" s="10"/>
      <c r="AF5156" s="10"/>
      <c r="AG5156" s="10"/>
      <c r="AH5156" s="10"/>
      <c r="AI5156" s="10"/>
      <c r="AJ5156" s="10"/>
      <c r="AK5156" s="10"/>
      <c r="AL5156" s="10"/>
      <c r="AM5156" s="10"/>
      <c r="AN5156" s="10"/>
      <c r="AO5156" s="10"/>
      <c r="AP5156" s="10"/>
      <c r="AQ5156" s="10"/>
      <c r="AR5156" s="10"/>
      <c r="AS5156" s="10"/>
      <c r="AT5156" s="10"/>
      <c r="AU5156" s="10"/>
      <c r="AV5156" s="10"/>
      <c r="AW5156" s="10"/>
      <c r="AX5156" s="10"/>
      <c r="AY5156" s="10"/>
      <c r="AZ5156" s="10"/>
      <c r="BC5156" s="10"/>
      <c r="BD5156" s="10"/>
      <c r="BE5156" s="10"/>
      <c r="BF5156" s="10"/>
      <c r="BG5156" s="10"/>
      <c r="BH5156" s="10"/>
      <c r="BI5156" s="10"/>
      <c r="BL5156" s="10"/>
      <c r="BM5156" s="10"/>
      <c r="BN5156" s="10"/>
      <c r="BO5156" s="10"/>
      <c r="BP5156" s="10"/>
      <c r="BQ5156" s="10"/>
      <c r="BR5156" s="10"/>
      <c r="BU5156" s="66"/>
    </row>
    <row r="5157" spans="22:73" s="6" customFormat="1" x14ac:dyDescent="0.3">
      <c r="V5157" s="21"/>
      <c r="W5157" s="22"/>
      <c r="X5157" s="22"/>
      <c r="Y5157" s="22"/>
      <c r="Z5157" s="22"/>
      <c r="AA5157" s="22"/>
      <c r="AB5157" s="10"/>
      <c r="AC5157" s="10"/>
      <c r="AD5157" s="10"/>
      <c r="AE5157" s="10"/>
      <c r="AF5157" s="10"/>
      <c r="AG5157" s="10"/>
      <c r="AH5157" s="10"/>
      <c r="AI5157" s="10"/>
      <c r="AJ5157" s="10"/>
      <c r="AK5157" s="10"/>
      <c r="AL5157" s="10"/>
      <c r="AM5157" s="10"/>
      <c r="AN5157" s="10"/>
      <c r="AO5157" s="10"/>
      <c r="AP5157" s="10"/>
      <c r="AQ5157" s="10"/>
      <c r="AR5157" s="10"/>
      <c r="AS5157" s="10"/>
      <c r="AT5157" s="10"/>
      <c r="AU5157" s="10"/>
      <c r="AV5157" s="10"/>
      <c r="AW5157" s="10"/>
      <c r="AX5157" s="10"/>
      <c r="AY5157" s="10"/>
      <c r="AZ5157" s="10"/>
      <c r="BC5157" s="10"/>
      <c r="BD5157" s="10"/>
      <c r="BE5157" s="10"/>
      <c r="BF5157" s="10"/>
      <c r="BG5157" s="10"/>
      <c r="BH5157" s="10"/>
      <c r="BI5157" s="10"/>
      <c r="BL5157" s="10"/>
      <c r="BM5157" s="10"/>
      <c r="BN5157" s="10"/>
      <c r="BO5157" s="10"/>
      <c r="BP5157" s="10"/>
      <c r="BQ5157" s="10"/>
      <c r="BR5157" s="10"/>
      <c r="BU5157" s="66"/>
    </row>
    <row r="5158" spans="22:73" s="6" customFormat="1" x14ac:dyDescent="0.3">
      <c r="V5158" s="21"/>
      <c r="W5158" s="22"/>
      <c r="X5158" s="22"/>
      <c r="Y5158" s="22"/>
      <c r="Z5158" s="22"/>
      <c r="AA5158" s="22"/>
      <c r="AB5158" s="10"/>
      <c r="AC5158" s="10"/>
      <c r="AD5158" s="10"/>
      <c r="AE5158" s="10"/>
      <c r="AF5158" s="10"/>
      <c r="AG5158" s="10"/>
      <c r="AH5158" s="10"/>
      <c r="AI5158" s="10"/>
      <c r="AJ5158" s="10"/>
      <c r="AK5158" s="10"/>
      <c r="AL5158" s="10"/>
      <c r="AM5158" s="10"/>
      <c r="AN5158" s="10"/>
      <c r="AO5158" s="10"/>
      <c r="AP5158" s="10"/>
      <c r="AQ5158" s="10"/>
      <c r="AR5158" s="10"/>
      <c r="AS5158" s="10"/>
      <c r="AT5158" s="10"/>
      <c r="AU5158" s="10"/>
      <c r="AV5158" s="10"/>
      <c r="AW5158" s="10"/>
      <c r="AX5158" s="10"/>
      <c r="AY5158" s="10"/>
      <c r="AZ5158" s="10"/>
      <c r="BC5158" s="10"/>
      <c r="BD5158" s="10"/>
      <c r="BE5158" s="10"/>
      <c r="BF5158" s="10"/>
      <c r="BG5158" s="10"/>
      <c r="BH5158" s="10"/>
      <c r="BI5158" s="10"/>
      <c r="BL5158" s="10"/>
      <c r="BM5158" s="10"/>
      <c r="BN5158" s="10"/>
      <c r="BO5158" s="10"/>
      <c r="BP5158" s="10"/>
      <c r="BQ5158" s="10"/>
      <c r="BR5158" s="10"/>
      <c r="BU5158" s="66"/>
    </row>
    <row r="5159" spans="22:73" s="6" customFormat="1" x14ac:dyDescent="0.3">
      <c r="V5159" s="21"/>
      <c r="W5159" s="22"/>
      <c r="X5159" s="22"/>
      <c r="Y5159" s="22"/>
      <c r="Z5159" s="22"/>
      <c r="AA5159" s="22"/>
      <c r="AB5159" s="10"/>
      <c r="AC5159" s="10"/>
      <c r="AD5159" s="10"/>
      <c r="AE5159" s="10"/>
      <c r="AF5159" s="10"/>
      <c r="AG5159" s="10"/>
      <c r="AH5159" s="10"/>
      <c r="AI5159" s="10"/>
      <c r="AJ5159" s="10"/>
      <c r="AK5159" s="10"/>
      <c r="AL5159" s="10"/>
      <c r="AM5159" s="10"/>
      <c r="AN5159" s="10"/>
      <c r="AO5159" s="10"/>
      <c r="AP5159" s="10"/>
      <c r="AQ5159" s="10"/>
      <c r="AR5159" s="10"/>
      <c r="AS5159" s="10"/>
      <c r="AT5159" s="10"/>
      <c r="AU5159" s="10"/>
      <c r="AV5159" s="10"/>
      <c r="AW5159" s="10"/>
      <c r="AX5159" s="10"/>
      <c r="AY5159" s="10"/>
      <c r="AZ5159" s="10"/>
      <c r="BC5159" s="10"/>
      <c r="BD5159" s="10"/>
      <c r="BE5159" s="10"/>
      <c r="BF5159" s="10"/>
      <c r="BG5159" s="10"/>
      <c r="BH5159" s="10"/>
      <c r="BI5159" s="10"/>
      <c r="BL5159" s="10"/>
      <c r="BM5159" s="10"/>
      <c r="BN5159" s="10"/>
      <c r="BO5159" s="10"/>
      <c r="BP5159" s="10"/>
      <c r="BQ5159" s="10"/>
      <c r="BR5159" s="10"/>
      <c r="BU5159" s="66"/>
    </row>
    <row r="5160" spans="22:73" s="6" customFormat="1" x14ac:dyDescent="0.3">
      <c r="V5160" s="21"/>
      <c r="W5160" s="22"/>
      <c r="X5160" s="22"/>
      <c r="Y5160" s="22"/>
      <c r="Z5160" s="22"/>
      <c r="AA5160" s="22"/>
      <c r="AB5160" s="10"/>
      <c r="AC5160" s="10"/>
      <c r="AD5160" s="10"/>
      <c r="AE5160" s="10"/>
      <c r="AF5160" s="10"/>
      <c r="AG5160" s="10"/>
      <c r="AH5160" s="10"/>
      <c r="AI5160" s="10"/>
      <c r="AJ5160" s="10"/>
      <c r="AK5160" s="10"/>
      <c r="AL5160" s="10"/>
      <c r="AM5160" s="10"/>
      <c r="AN5160" s="10"/>
      <c r="AO5160" s="10"/>
      <c r="AP5160" s="10"/>
      <c r="AQ5160" s="10"/>
      <c r="AR5160" s="10"/>
      <c r="AS5160" s="10"/>
      <c r="AT5160" s="10"/>
      <c r="AU5160" s="10"/>
      <c r="AV5160" s="10"/>
      <c r="AW5160" s="10"/>
      <c r="AX5160" s="10"/>
      <c r="AY5160" s="10"/>
      <c r="AZ5160" s="10"/>
      <c r="BC5160" s="10"/>
      <c r="BD5160" s="10"/>
      <c r="BE5160" s="10"/>
      <c r="BF5160" s="10"/>
      <c r="BG5160" s="10"/>
      <c r="BH5160" s="10"/>
      <c r="BI5160" s="10"/>
      <c r="BL5160" s="10"/>
      <c r="BM5160" s="10"/>
      <c r="BN5160" s="10"/>
      <c r="BO5160" s="10"/>
      <c r="BP5160" s="10"/>
      <c r="BQ5160" s="10"/>
      <c r="BR5160" s="10"/>
      <c r="BU5160" s="66"/>
    </row>
    <row r="5161" spans="22:73" s="6" customFormat="1" x14ac:dyDescent="0.3">
      <c r="V5161" s="21"/>
      <c r="W5161" s="22"/>
      <c r="X5161" s="22"/>
      <c r="Y5161" s="22"/>
      <c r="Z5161" s="22"/>
      <c r="AA5161" s="22"/>
      <c r="AB5161" s="10"/>
      <c r="AC5161" s="10"/>
      <c r="AD5161" s="10"/>
      <c r="AE5161" s="10"/>
      <c r="AF5161" s="10"/>
      <c r="AG5161" s="10"/>
      <c r="AH5161" s="10"/>
      <c r="AI5161" s="10"/>
      <c r="AJ5161" s="10"/>
      <c r="AK5161" s="10"/>
      <c r="AL5161" s="10"/>
      <c r="AM5161" s="10"/>
      <c r="AN5161" s="10"/>
      <c r="AO5161" s="10"/>
      <c r="AP5161" s="10"/>
      <c r="AQ5161" s="10"/>
      <c r="AR5161" s="10"/>
      <c r="AS5161" s="10"/>
      <c r="AT5161" s="10"/>
      <c r="AU5161" s="10"/>
      <c r="AV5161" s="10"/>
      <c r="AW5161" s="10"/>
      <c r="AX5161" s="10"/>
      <c r="AY5161" s="10"/>
      <c r="AZ5161" s="10"/>
      <c r="BC5161" s="10"/>
      <c r="BD5161" s="10"/>
      <c r="BE5161" s="10"/>
      <c r="BF5161" s="10"/>
      <c r="BG5161" s="10"/>
      <c r="BH5161" s="10"/>
      <c r="BI5161" s="10"/>
      <c r="BL5161" s="10"/>
      <c r="BM5161" s="10"/>
      <c r="BN5161" s="10"/>
      <c r="BO5161" s="10"/>
      <c r="BP5161" s="10"/>
      <c r="BQ5161" s="10"/>
      <c r="BR5161" s="10"/>
      <c r="BU5161" s="66"/>
    </row>
    <row r="5162" spans="22:73" s="6" customFormat="1" x14ac:dyDescent="0.3">
      <c r="V5162" s="21"/>
      <c r="W5162" s="22"/>
      <c r="X5162" s="22"/>
      <c r="Y5162" s="22"/>
      <c r="Z5162" s="22"/>
      <c r="AA5162" s="22"/>
      <c r="AB5162" s="10"/>
      <c r="AC5162" s="10"/>
      <c r="AD5162" s="10"/>
      <c r="AE5162" s="10"/>
      <c r="AF5162" s="10"/>
      <c r="AG5162" s="10"/>
      <c r="AH5162" s="10"/>
      <c r="AI5162" s="10"/>
      <c r="AJ5162" s="10"/>
      <c r="AK5162" s="10"/>
      <c r="AL5162" s="10"/>
      <c r="AM5162" s="10"/>
      <c r="AN5162" s="10"/>
      <c r="AO5162" s="10"/>
      <c r="AP5162" s="10"/>
      <c r="AQ5162" s="10"/>
      <c r="AR5162" s="10"/>
      <c r="AS5162" s="10"/>
      <c r="AT5162" s="10"/>
      <c r="AU5162" s="10"/>
      <c r="AV5162" s="10"/>
      <c r="AW5162" s="10"/>
      <c r="AX5162" s="10"/>
      <c r="AY5162" s="10"/>
      <c r="AZ5162" s="10"/>
      <c r="BC5162" s="10"/>
      <c r="BD5162" s="10"/>
      <c r="BE5162" s="10"/>
      <c r="BF5162" s="10"/>
      <c r="BG5162" s="10"/>
      <c r="BH5162" s="10"/>
      <c r="BI5162" s="10"/>
      <c r="BL5162" s="10"/>
      <c r="BM5162" s="10"/>
      <c r="BN5162" s="10"/>
      <c r="BO5162" s="10"/>
      <c r="BP5162" s="10"/>
      <c r="BQ5162" s="10"/>
      <c r="BR5162" s="10"/>
      <c r="BU5162" s="66"/>
    </row>
    <row r="5163" spans="22:73" s="6" customFormat="1" x14ac:dyDescent="0.3">
      <c r="V5163" s="21"/>
      <c r="W5163" s="22"/>
      <c r="X5163" s="22"/>
      <c r="Y5163" s="22"/>
      <c r="Z5163" s="22"/>
      <c r="AA5163" s="22"/>
      <c r="AB5163" s="10"/>
      <c r="AC5163" s="10"/>
      <c r="AD5163" s="10"/>
      <c r="AE5163" s="10"/>
      <c r="AF5163" s="10"/>
      <c r="AG5163" s="10"/>
      <c r="AH5163" s="10"/>
      <c r="AI5163" s="10"/>
      <c r="AJ5163" s="10"/>
      <c r="AK5163" s="10"/>
      <c r="AL5163" s="10"/>
      <c r="AM5163" s="10"/>
      <c r="AN5163" s="10"/>
      <c r="AO5163" s="10"/>
      <c r="AP5163" s="10"/>
      <c r="AQ5163" s="10"/>
      <c r="AR5163" s="10"/>
      <c r="AS5163" s="10"/>
      <c r="AT5163" s="10"/>
      <c r="AU5163" s="10"/>
      <c r="AV5163" s="10"/>
      <c r="AW5163" s="10"/>
      <c r="AX5163" s="10"/>
      <c r="AY5163" s="10"/>
      <c r="AZ5163" s="10"/>
      <c r="BC5163" s="10"/>
      <c r="BD5163" s="10"/>
      <c r="BE5163" s="10"/>
      <c r="BF5163" s="10"/>
      <c r="BG5163" s="10"/>
      <c r="BH5163" s="10"/>
      <c r="BI5163" s="10"/>
      <c r="BL5163" s="10"/>
      <c r="BM5163" s="10"/>
      <c r="BN5163" s="10"/>
      <c r="BO5163" s="10"/>
      <c r="BP5163" s="10"/>
      <c r="BQ5163" s="10"/>
      <c r="BR5163" s="10"/>
      <c r="BU5163" s="66"/>
    </row>
    <row r="5164" spans="22:73" s="6" customFormat="1" x14ac:dyDescent="0.3">
      <c r="V5164" s="21"/>
      <c r="W5164" s="22"/>
      <c r="X5164" s="22"/>
      <c r="Y5164" s="22"/>
      <c r="Z5164" s="22"/>
      <c r="AA5164" s="22"/>
      <c r="AB5164" s="10"/>
      <c r="AC5164" s="10"/>
      <c r="AD5164" s="10"/>
      <c r="AE5164" s="10"/>
      <c r="AF5164" s="10"/>
      <c r="AG5164" s="10"/>
      <c r="AH5164" s="10"/>
      <c r="AI5164" s="10"/>
      <c r="AJ5164" s="10"/>
      <c r="AK5164" s="10"/>
      <c r="AL5164" s="10"/>
      <c r="AM5164" s="10"/>
      <c r="AN5164" s="10"/>
      <c r="AO5164" s="10"/>
      <c r="AP5164" s="10"/>
      <c r="AQ5164" s="10"/>
      <c r="AR5164" s="10"/>
      <c r="AS5164" s="10"/>
      <c r="AT5164" s="10"/>
      <c r="AU5164" s="10"/>
      <c r="AV5164" s="10"/>
      <c r="AW5164" s="10"/>
      <c r="AX5164" s="10"/>
      <c r="AY5164" s="10"/>
      <c r="AZ5164" s="10"/>
      <c r="BC5164" s="10"/>
      <c r="BD5164" s="10"/>
      <c r="BE5164" s="10"/>
      <c r="BF5164" s="10"/>
      <c r="BG5164" s="10"/>
      <c r="BH5164" s="10"/>
      <c r="BI5164" s="10"/>
      <c r="BL5164" s="10"/>
      <c r="BM5164" s="10"/>
      <c r="BN5164" s="10"/>
      <c r="BO5164" s="10"/>
      <c r="BP5164" s="10"/>
      <c r="BQ5164" s="10"/>
      <c r="BR5164" s="10"/>
      <c r="BU5164" s="66"/>
    </row>
    <row r="5165" spans="22:73" s="6" customFormat="1" x14ac:dyDescent="0.3">
      <c r="V5165" s="21"/>
      <c r="W5165" s="22"/>
      <c r="X5165" s="22"/>
      <c r="Y5165" s="22"/>
      <c r="Z5165" s="22"/>
      <c r="AA5165" s="22"/>
      <c r="AB5165" s="10"/>
      <c r="AC5165" s="10"/>
      <c r="AD5165" s="10"/>
      <c r="AE5165" s="10"/>
      <c r="AF5165" s="10"/>
      <c r="AG5165" s="10"/>
      <c r="AH5165" s="10"/>
      <c r="AI5165" s="10"/>
      <c r="AJ5165" s="10"/>
      <c r="AK5165" s="10"/>
      <c r="AL5165" s="10"/>
      <c r="AM5165" s="10"/>
      <c r="AN5165" s="10"/>
      <c r="AO5165" s="10"/>
      <c r="AP5165" s="10"/>
      <c r="AQ5165" s="10"/>
      <c r="AR5165" s="10"/>
      <c r="AS5165" s="10"/>
      <c r="AT5165" s="10"/>
      <c r="AU5165" s="10"/>
      <c r="AV5165" s="10"/>
      <c r="AW5165" s="10"/>
      <c r="AX5165" s="10"/>
      <c r="AY5165" s="10"/>
      <c r="AZ5165" s="10"/>
      <c r="BC5165" s="10"/>
      <c r="BD5165" s="10"/>
      <c r="BE5165" s="10"/>
      <c r="BF5165" s="10"/>
      <c r="BG5165" s="10"/>
      <c r="BH5165" s="10"/>
      <c r="BI5165" s="10"/>
      <c r="BL5165" s="10"/>
      <c r="BM5165" s="10"/>
      <c r="BN5165" s="10"/>
      <c r="BO5165" s="10"/>
      <c r="BP5165" s="10"/>
      <c r="BQ5165" s="10"/>
      <c r="BR5165" s="10"/>
      <c r="BU5165" s="66"/>
    </row>
    <row r="5166" spans="22:73" s="6" customFormat="1" x14ac:dyDescent="0.3">
      <c r="V5166" s="21"/>
      <c r="W5166" s="22"/>
      <c r="X5166" s="22"/>
      <c r="Y5166" s="22"/>
      <c r="Z5166" s="22"/>
      <c r="AA5166" s="22"/>
      <c r="AB5166" s="10"/>
      <c r="AC5166" s="10"/>
      <c r="AD5166" s="10"/>
      <c r="AE5166" s="10"/>
      <c r="AF5166" s="10"/>
      <c r="AG5166" s="10"/>
      <c r="AH5166" s="10"/>
      <c r="AI5166" s="10"/>
      <c r="AJ5166" s="10"/>
      <c r="AK5166" s="10"/>
      <c r="AL5166" s="10"/>
      <c r="AM5166" s="10"/>
      <c r="AN5166" s="10"/>
      <c r="AO5166" s="10"/>
      <c r="AP5166" s="10"/>
      <c r="AQ5166" s="10"/>
      <c r="AR5166" s="10"/>
      <c r="AS5166" s="10"/>
      <c r="AT5166" s="10"/>
      <c r="AU5166" s="10"/>
      <c r="AV5166" s="10"/>
      <c r="AW5166" s="10"/>
      <c r="AX5166" s="10"/>
      <c r="AY5166" s="10"/>
      <c r="AZ5166" s="10"/>
      <c r="BC5166" s="10"/>
      <c r="BD5166" s="10"/>
      <c r="BE5166" s="10"/>
      <c r="BF5166" s="10"/>
      <c r="BG5166" s="10"/>
      <c r="BH5166" s="10"/>
      <c r="BI5166" s="10"/>
      <c r="BL5166" s="10"/>
      <c r="BM5166" s="10"/>
      <c r="BN5166" s="10"/>
      <c r="BO5166" s="10"/>
      <c r="BP5166" s="10"/>
      <c r="BQ5166" s="10"/>
      <c r="BR5166" s="10"/>
      <c r="BU5166" s="66"/>
    </row>
    <row r="5167" spans="22:73" s="6" customFormat="1" x14ac:dyDescent="0.3">
      <c r="V5167" s="21"/>
      <c r="W5167" s="22"/>
      <c r="X5167" s="22"/>
      <c r="Y5167" s="22"/>
      <c r="Z5167" s="22"/>
      <c r="AA5167" s="22"/>
      <c r="AB5167" s="10"/>
      <c r="AC5167" s="10"/>
      <c r="AD5167" s="10"/>
      <c r="AE5167" s="10"/>
      <c r="AF5167" s="10"/>
      <c r="AG5167" s="10"/>
      <c r="AH5167" s="10"/>
      <c r="AI5167" s="10"/>
      <c r="AJ5167" s="10"/>
      <c r="AK5167" s="10"/>
      <c r="AL5167" s="10"/>
      <c r="AM5167" s="10"/>
      <c r="AN5167" s="10"/>
      <c r="AO5167" s="10"/>
      <c r="AP5167" s="10"/>
      <c r="AQ5167" s="10"/>
      <c r="AR5167" s="10"/>
      <c r="AS5167" s="10"/>
      <c r="AT5167" s="10"/>
      <c r="AU5167" s="10"/>
      <c r="AV5167" s="10"/>
      <c r="AW5167" s="10"/>
      <c r="AX5167" s="10"/>
      <c r="AY5167" s="10"/>
      <c r="AZ5167" s="10"/>
      <c r="BC5167" s="10"/>
      <c r="BD5167" s="10"/>
      <c r="BE5167" s="10"/>
      <c r="BF5167" s="10"/>
      <c r="BG5167" s="10"/>
      <c r="BH5167" s="10"/>
      <c r="BI5167" s="10"/>
      <c r="BL5167" s="10"/>
      <c r="BM5167" s="10"/>
      <c r="BN5167" s="10"/>
      <c r="BO5167" s="10"/>
      <c r="BP5167" s="10"/>
      <c r="BQ5167" s="10"/>
      <c r="BR5167" s="10"/>
      <c r="BU5167" s="66"/>
    </row>
    <row r="5168" spans="22:73" s="6" customFormat="1" x14ac:dyDescent="0.3">
      <c r="V5168" s="21"/>
      <c r="W5168" s="22"/>
      <c r="X5168" s="22"/>
      <c r="Y5168" s="22"/>
      <c r="Z5168" s="22"/>
      <c r="AA5168" s="22"/>
      <c r="AB5168" s="10"/>
      <c r="AC5168" s="10"/>
      <c r="AD5168" s="10"/>
      <c r="AE5168" s="10"/>
      <c r="AF5168" s="10"/>
      <c r="AG5168" s="10"/>
      <c r="AH5168" s="10"/>
      <c r="AI5168" s="10"/>
      <c r="AJ5168" s="10"/>
      <c r="AK5168" s="10"/>
      <c r="AL5168" s="10"/>
      <c r="AM5168" s="10"/>
      <c r="AN5168" s="10"/>
      <c r="AO5168" s="10"/>
      <c r="AP5168" s="10"/>
      <c r="AQ5168" s="10"/>
      <c r="AR5168" s="10"/>
      <c r="AS5168" s="10"/>
      <c r="AT5168" s="10"/>
      <c r="AU5168" s="10"/>
      <c r="AV5168" s="10"/>
      <c r="AW5168" s="10"/>
      <c r="AX5168" s="10"/>
      <c r="AY5168" s="10"/>
      <c r="AZ5168" s="10"/>
      <c r="BC5168" s="10"/>
      <c r="BD5168" s="10"/>
      <c r="BE5168" s="10"/>
      <c r="BF5168" s="10"/>
      <c r="BG5168" s="10"/>
      <c r="BH5168" s="10"/>
      <c r="BI5168" s="10"/>
      <c r="BL5168" s="10"/>
      <c r="BM5168" s="10"/>
      <c r="BN5168" s="10"/>
      <c r="BO5168" s="10"/>
      <c r="BP5168" s="10"/>
      <c r="BQ5168" s="10"/>
      <c r="BR5168" s="10"/>
      <c r="BU5168" s="66"/>
    </row>
    <row r="5169" spans="22:73" s="6" customFormat="1" x14ac:dyDescent="0.3">
      <c r="V5169" s="21"/>
      <c r="W5169" s="22"/>
      <c r="X5169" s="22"/>
      <c r="Y5169" s="22"/>
      <c r="Z5169" s="22"/>
      <c r="AA5169" s="22"/>
      <c r="AB5169" s="10"/>
      <c r="AC5169" s="10"/>
      <c r="AD5169" s="10"/>
      <c r="AE5169" s="10"/>
      <c r="AF5169" s="10"/>
      <c r="AG5169" s="10"/>
      <c r="AH5169" s="10"/>
      <c r="AI5169" s="10"/>
      <c r="AJ5169" s="10"/>
      <c r="AK5169" s="10"/>
      <c r="AL5169" s="10"/>
      <c r="AM5169" s="10"/>
      <c r="AN5169" s="10"/>
      <c r="AO5169" s="10"/>
      <c r="AP5169" s="10"/>
      <c r="AQ5169" s="10"/>
      <c r="AR5169" s="10"/>
      <c r="AS5169" s="10"/>
      <c r="AT5169" s="10"/>
      <c r="AU5169" s="10"/>
      <c r="AV5169" s="10"/>
      <c r="AW5169" s="10"/>
      <c r="AX5169" s="10"/>
      <c r="AY5169" s="10"/>
      <c r="AZ5169" s="10"/>
      <c r="BC5169" s="10"/>
      <c r="BD5169" s="10"/>
      <c r="BE5169" s="10"/>
      <c r="BF5169" s="10"/>
      <c r="BG5169" s="10"/>
      <c r="BH5169" s="10"/>
      <c r="BI5169" s="10"/>
      <c r="BL5169" s="10"/>
      <c r="BM5169" s="10"/>
      <c r="BN5169" s="10"/>
      <c r="BO5169" s="10"/>
      <c r="BP5169" s="10"/>
      <c r="BQ5169" s="10"/>
      <c r="BR5169" s="10"/>
      <c r="BU5169" s="66"/>
    </row>
    <row r="5170" spans="22:73" s="6" customFormat="1" x14ac:dyDescent="0.3">
      <c r="V5170" s="21"/>
      <c r="W5170" s="22"/>
      <c r="X5170" s="22"/>
      <c r="Y5170" s="22"/>
      <c r="Z5170" s="22"/>
      <c r="AA5170" s="22"/>
      <c r="AB5170" s="10"/>
      <c r="AC5170" s="10"/>
      <c r="AD5170" s="10"/>
      <c r="AE5170" s="10"/>
      <c r="AF5170" s="10"/>
      <c r="AG5170" s="10"/>
      <c r="AH5170" s="10"/>
      <c r="AI5170" s="10"/>
      <c r="AJ5170" s="10"/>
      <c r="AK5170" s="10"/>
      <c r="AL5170" s="10"/>
      <c r="AM5170" s="10"/>
      <c r="AN5170" s="10"/>
      <c r="AO5170" s="10"/>
      <c r="AP5170" s="10"/>
      <c r="AQ5170" s="10"/>
      <c r="AR5170" s="10"/>
      <c r="AS5170" s="10"/>
      <c r="AT5170" s="10"/>
      <c r="AU5170" s="10"/>
      <c r="AV5170" s="10"/>
      <c r="AW5170" s="10"/>
      <c r="AX5170" s="10"/>
      <c r="AY5170" s="10"/>
      <c r="AZ5170" s="10"/>
      <c r="BC5170" s="10"/>
      <c r="BD5170" s="10"/>
      <c r="BE5170" s="10"/>
      <c r="BF5170" s="10"/>
      <c r="BG5170" s="10"/>
      <c r="BH5170" s="10"/>
      <c r="BI5170" s="10"/>
      <c r="BL5170" s="10"/>
      <c r="BM5170" s="10"/>
      <c r="BN5170" s="10"/>
      <c r="BO5170" s="10"/>
      <c r="BP5170" s="10"/>
      <c r="BQ5170" s="10"/>
      <c r="BR5170" s="10"/>
      <c r="BU5170" s="66"/>
    </row>
    <row r="5171" spans="22:73" s="6" customFormat="1" x14ac:dyDescent="0.3">
      <c r="V5171" s="21"/>
      <c r="W5171" s="22"/>
      <c r="X5171" s="22"/>
      <c r="Y5171" s="22"/>
      <c r="Z5171" s="22"/>
      <c r="AA5171" s="22"/>
      <c r="AB5171" s="10"/>
      <c r="AC5171" s="10"/>
      <c r="AD5171" s="10"/>
      <c r="AE5171" s="10"/>
      <c r="AF5171" s="10"/>
      <c r="AG5171" s="10"/>
      <c r="AH5171" s="10"/>
      <c r="AI5171" s="10"/>
      <c r="AJ5171" s="10"/>
      <c r="AK5171" s="10"/>
      <c r="AL5171" s="10"/>
      <c r="AM5171" s="10"/>
      <c r="AN5171" s="10"/>
      <c r="AO5171" s="10"/>
      <c r="AP5171" s="10"/>
      <c r="AQ5171" s="10"/>
      <c r="AR5171" s="10"/>
      <c r="AS5171" s="10"/>
      <c r="AT5171" s="10"/>
      <c r="AU5171" s="10"/>
      <c r="AV5171" s="10"/>
      <c r="AW5171" s="10"/>
      <c r="AX5171" s="10"/>
      <c r="AY5171" s="10"/>
      <c r="AZ5171" s="10"/>
      <c r="BC5171" s="10"/>
      <c r="BD5171" s="10"/>
      <c r="BE5171" s="10"/>
      <c r="BF5171" s="10"/>
      <c r="BG5171" s="10"/>
      <c r="BH5171" s="10"/>
      <c r="BI5171" s="10"/>
      <c r="BL5171" s="10"/>
      <c r="BM5171" s="10"/>
      <c r="BN5171" s="10"/>
      <c r="BO5171" s="10"/>
      <c r="BP5171" s="10"/>
      <c r="BQ5171" s="10"/>
      <c r="BR5171" s="10"/>
      <c r="BU5171" s="66"/>
    </row>
    <row r="5172" spans="22:73" s="6" customFormat="1" x14ac:dyDescent="0.3">
      <c r="V5172" s="21"/>
      <c r="W5172" s="22"/>
      <c r="X5172" s="22"/>
      <c r="Y5172" s="22"/>
      <c r="Z5172" s="22"/>
      <c r="AA5172" s="22"/>
      <c r="AB5172" s="10"/>
      <c r="AC5172" s="10"/>
      <c r="AD5172" s="10"/>
      <c r="AE5172" s="10"/>
      <c r="AF5172" s="10"/>
      <c r="AG5172" s="10"/>
      <c r="AH5172" s="10"/>
      <c r="AI5172" s="10"/>
      <c r="AJ5172" s="10"/>
      <c r="AK5172" s="10"/>
      <c r="AL5172" s="10"/>
      <c r="AM5172" s="10"/>
      <c r="AN5172" s="10"/>
      <c r="AO5172" s="10"/>
      <c r="AP5172" s="10"/>
      <c r="AQ5172" s="10"/>
      <c r="AR5172" s="10"/>
      <c r="AS5172" s="10"/>
      <c r="AT5172" s="10"/>
      <c r="AU5172" s="10"/>
      <c r="AV5172" s="10"/>
      <c r="AW5172" s="10"/>
      <c r="AX5172" s="10"/>
      <c r="AY5172" s="10"/>
      <c r="AZ5172" s="10"/>
      <c r="BC5172" s="10"/>
      <c r="BD5172" s="10"/>
      <c r="BE5172" s="10"/>
      <c r="BF5172" s="10"/>
      <c r="BG5172" s="10"/>
      <c r="BH5172" s="10"/>
      <c r="BI5172" s="10"/>
      <c r="BL5172" s="10"/>
      <c r="BM5172" s="10"/>
      <c r="BN5172" s="10"/>
      <c r="BO5172" s="10"/>
      <c r="BP5172" s="10"/>
      <c r="BQ5172" s="10"/>
      <c r="BR5172" s="10"/>
      <c r="BU5172" s="66"/>
    </row>
    <row r="5173" spans="22:73" s="6" customFormat="1" x14ac:dyDescent="0.3">
      <c r="V5173" s="21"/>
      <c r="W5173" s="22"/>
      <c r="X5173" s="22"/>
      <c r="Y5173" s="22"/>
      <c r="Z5173" s="22"/>
      <c r="AA5173" s="22"/>
      <c r="AB5173" s="10"/>
      <c r="AC5173" s="10"/>
      <c r="AD5173" s="10"/>
      <c r="AE5173" s="10"/>
      <c r="AF5173" s="10"/>
      <c r="AG5173" s="10"/>
      <c r="AH5173" s="10"/>
      <c r="AI5173" s="10"/>
      <c r="AJ5173" s="10"/>
      <c r="AK5173" s="10"/>
      <c r="AL5173" s="10"/>
      <c r="AM5173" s="10"/>
      <c r="AN5173" s="10"/>
      <c r="AO5173" s="10"/>
      <c r="AP5173" s="10"/>
      <c r="AQ5173" s="10"/>
      <c r="AR5173" s="10"/>
      <c r="AS5173" s="10"/>
      <c r="AT5173" s="10"/>
      <c r="AU5173" s="10"/>
      <c r="AV5173" s="10"/>
      <c r="AW5173" s="10"/>
      <c r="AX5173" s="10"/>
      <c r="AY5173" s="10"/>
      <c r="AZ5173" s="10"/>
      <c r="BC5173" s="10"/>
      <c r="BD5173" s="10"/>
      <c r="BE5173" s="10"/>
      <c r="BF5173" s="10"/>
      <c r="BG5173" s="10"/>
      <c r="BH5173" s="10"/>
      <c r="BI5173" s="10"/>
      <c r="BL5173" s="10"/>
      <c r="BM5173" s="10"/>
      <c r="BN5173" s="10"/>
      <c r="BO5173" s="10"/>
      <c r="BP5173" s="10"/>
      <c r="BQ5173" s="10"/>
      <c r="BR5173" s="10"/>
      <c r="BU5173" s="66"/>
    </row>
    <row r="5174" spans="22:73" s="6" customFormat="1" x14ac:dyDescent="0.3">
      <c r="V5174" s="21"/>
      <c r="W5174" s="22"/>
      <c r="X5174" s="22"/>
      <c r="Y5174" s="22"/>
      <c r="Z5174" s="22"/>
      <c r="AA5174" s="22"/>
      <c r="AB5174" s="10"/>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10"/>
      <c r="AY5174" s="10"/>
      <c r="AZ5174" s="10"/>
      <c r="BC5174" s="10"/>
      <c r="BD5174" s="10"/>
      <c r="BE5174" s="10"/>
      <c r="BF5174" s="10"/>
      <c r="BG5174" s="10"/>
      <c r="BH5174" s="10"/>
      <c r="BI5174" s="10"/>
      <c r="BL5174" s="10"/>
      <c r="BM5174" s="10"/>
      <c r="BN5174" s="10"/>
      <c r="BO5174" s="10"/>
      <c r="BP5174" s="10"/>
      <c r="BQ5174" s="10"/>
      <c r="BR5174" s="10"/>
      <c r="BU5174" s="66"/>
    </row>
    <row r="5175" spans="22:73" s="6" customFormat="1" x14ac:dyDescent="0.3">
      <c r="V5175" s="21"/>
      <c r="W5175" s="22"/>
      <c r="X5175" s="22"/>
      <c r="Y5175" s="22"/>
      <c r="Z5175" s="22"/>
      <c r="AA5175" s="22"/>
      <c r="AB5175" s="10"/>
      <c r="AC5175" s="10"/>
      <c r="AD5175" s="10"/>
      <c r="AE5175" s="10"/>
      <c r="AF5175" s="10"/>
      <c r="AG5175" s="10"/>
      <c r="AH5175" s="10"/>
      <c r="AI5175" s="10"/>
      <c r="AJ5175" s="10"/>
      <c r="AK5175" s="10"/>
      <c r="AL5175" s="10"/>
      <c r="AM5175" s="10"/>
      <c r="AN5175" s="10"/>
      <c r="AO5175" s="10"/>
      <c r="AP5175" s="10"/>
      <c r="AQ5175" s="10"/>
      <c r="AR5175" s="10"/>
      <c r="AS5175" s="10"/>
      <c r="AT5175" s="10"/>
      <c r="AU5175" s="10"/>
      <c r="AV5175" s="10"/>
      <c r="AW5175" s="10"/>
      <c r="AX5175" s="10"/>
      <c r="AY5175" s="10"/>
      <c r="AZ5175" s="10"/>
      <c r="BC5175" s="10"/>
      <c r="BD5175" s="10"/>
      <c r="BE5175" s="10"/>
      <c r="BF5175" s="10"/>
      <c r="BG5175" s="10"/>
      <c r="BH5175" s="10"/>
      <c r="BI5175" s="10"/>
      <c r="BL5175" s="10"/>
      <c r="BM5175" s="10"/>
      <c r="BN5175" s="10"/>
      <c r="BO5175" s="10"/>
      <c r="BP5175" s="10"/>
      <c r="BQ5175" s="10"/>
      <c r="BR5175" s="10"/>
      <c r="BU5175" s="66"/>
    </row>
    <row r="5176" spans="22:73" s="6" customFormat="1" x14ac:dyDescent="0.3">
      <c r="V5176" s="21"/>
      <c r="W5176" s="22"/>
      <c r="X5176" s="22"/>
      <c r="Y5176" s="22"/>
      <c r="Z5176" s="22"/>
      <c r="AA5176" s="22"/>
      <c r="AB5176" s="10"/>
      <c r="AC5176" s="10"/>
      <c r="AD5176" s="10"/>
      <c r="AE5176" s="10"/>
      <c r="AF5176" s="10"/>
      <c r="AG5176" s="10"/>
      <c r="AH5176" s="10"/>
      <c r="AI5176" s="10"/>
      <c r="AJ5176" s="10"/>
      <c r="AK5176" s="10"/>
      <c r="AL5176" s="10"/>
      <c r="AM5176" s="10"/>
      <c r="AN5176" s="10"/>
      <c r="AO5176" s="10"/>
      <c r="AP5176" s="10"/>
      <c r="AQ5176" s="10"/>
      <c r="AR5176" s="10"/>
      <c r="AS5176" s="10"/>
      <c r="AT5176" s="10"/>
      <c r="AU5176" s="10"/>
      <c r="AV5176" s="10"/>
      <c r="AW5176" s="10"/>
      <c r="AX5176" s="10"/>
      <c r="AY5176" s="10"/>
      <c r="AZ5176" s="10"/>
      <c r="BC5176" s="10"/>
      <c r="BD5176" s="10"/>
      <c r="BE5176" s="10"/>
      <c r="BF5176" s="10"/>
      <c r="BG5176" s="10"/>
      <c r="BH5176" s="10"/>
      <c r="BI5176" s="10"/>
      <c r="BL5176" s="10"/>
      <c r="BM5176" s="10"/>
      <c r="BN5176" s="10"/>
      <c r="BO5176" s="10"/>
      <c r="BP5176" s="10"/>
      <c r="BQ5176" s="10"/>
      <c r="BR5176" s="10"/>
      <c r="BU5176" s="66"/>
    </row>
    <row r="5177" spans="22:73" s="6" customFormat="1" x14ac:dyDescent="0.3">
      <c r="V5177" s="21"/>
      <c r="W5177" s="22"/>
      <c r="X5177" s="22"/>
      <c r="Y5177" s="22"/>
      <c r="Z5177" s="22"/>
      <c r="AA5177" s="22"/>
      <c r="AB5177" s="10"/>
      <c r="AC5177" s="10"/>
      <c r="AD5177" s="10"/>
      <c r="AE5177" s="10"/>
      <c r="AF5177" s="10"/>
      <c r="AG5177" s="10"/>
      <c r="AH5177" s="10"/>
      <c r="AI5177" s="10"/>
      <c r="AJ5177" s="10"/>
      <c r="AK5177" s="10"/>
      <c r="AL5177" s="10"/>
      <c r="AM5177" s="10"/>
      <c r="AN5177" s="10"/>
      <c r="AO5177" s="10"/>
      <c r="AP5177" s="10"/>
      <c r="AQ5177" s="10"/>
      <c r="AR5177" s="10"/>
      <c r="AS5177" s="10"/>
      <c r="AT5177" s="10"/>
      <c r="AU5177" s="10"/>
      <c r="AV5177" s="10"/>
      <c r="AW5177" s="10"/>
      <c r="AX5177" s="10"/>
      <c r="AY5177" s="10"/>
      <c r="AZ5177" s="10"/>
      <c r="BC5177" s="10"/>
      <c r="BD5177" s="10"/>
      <c r="BE5177" s="10"/>
      <c r="BF5177" s="10"/>
      <c r="BG5177" s="10"/>
      <c r="BH5177" s="10"/>
      <c r="BI5177" s="10"/>
      <c r="BL5177" s="10"/>
      <c r="BM5177" s="10"/>
      <c r="BN5177" s="10"/>
      <c r="BO5177" s="10"/>
      <c r="BP5177" s="10"/>
      <c r="BQ5177" s="10"/>
      <c r="BR5177" s="10"/>
      <c r="BU5177" s="66"/>
    </row>
    <row r="5178" spans="22:73" s="6" customFormat="1" x14ac:dyDescent="0.3">
      <c r="V5178" s="21"/>
      <c r="W5178" s="22"/>
      <c r="X5178" s="22"/>
      <c r="Y5178" s="22"/>
      <c r="Z5178" s="22"/>
      <c r="AA5178" s="22"/>
      <c r="AB5178" s="10"/>
      <c r="AC5178" s="10"/>
      <c r="AD5178" s="10"/>
      <c r="AE5178" s="10"/>
      <c r="AF5178" s="10"/>
      <c r="AG5178" s="10"/>
      <c r="AH5178" s="10"/>
      <c r="AI5178" s="10"/>
      <c r="AJ5178" s="10"/>
      <c r="AK5178" s="10"/>
      <c r="AL5178" s="10"/>
      <c r="AM5178" s="10"/>
      <c r="AN5178" s="10"/>
      <c r="AO5178" s="10"/>
      <c r="AP5178" s="10"/>
      <c r="AQ5178" s="10"/>
      <c r="AR5178" s="10"/>
      <c r="AS5178" s="10"/>
      <c r="AT5178" s="10"/>
      <c r="AU5178" s="10"/>
      <c r="AV5178" s="10"/>
      <c r="AW5178" s="10"/>
      <c r="AX5178" s="10"/>
      <c r="AY5178" s="10"/>
      <c r="AZ5178" s="10"/>
      <c r="BC5178" s="10"/>
      <c r="BD5178" s="10"/>
      <c r="BE5178" s="10"/>
      <c r="BF5178" s="10"/>
      <c r="BG5178" s="10"/>
      <c r="BH5178" s="10"/>
      <c r="BI5178" s="10"/>
      <c r="BL5178" s="10"/>
      <c r="BM5178" s="10"/>
      <c r="BN5178" s="10"/>
      <c r="BO5178" s="10"/>
      <c r="BP5178" s="10"/>
      <c r="BQ5178" s="10"/>
      <c r="BR5178" s="10"/>
      <c r="BU5178" s="66"/>
    </row>
    <row r="5179" spans="22:73" s="6" customFormat="1" x14ac:dyDescent="0.3">
      <c r="V5179" s="21"/>
      <c r="W5179" s="22"/>
      <c r="X5179" s="22"/>
      <c r="Y5179" s="22"/>
      <c r="Z5179" s="22"/>
      <c r="AA5179" s="22"/>
      <c r="AB5179" s="10"/>
      <c r="AC5179" s="10"/>
      <c r="AD5179" s="10"/>
      <c r="AE5179" s="10"/>
      <c r="AF5179" s="10"/>
      <c r="AG5179" s="10"/>
      <c r="AH5179" s="10"/>
      <c r="AI5179" s="10"/>
      <c r="AJ5179" s="10"/>
      <c r="AK5179" s="10"/>
      <c r="AL5179" s="10"/>
      <c r="AM5179" s="10"/>
      <c r="AN5179" s="10"/>
      <c r="AO5179" s="10"/>
      <c r="AP5179" s="10"/>
      <c r="AQ5179" s="10"/>
      <c r="AR5179" s="10"/>
      <c r="AS5179" s="10"/>
      <c r="AT5179" s="10"/>
      <c r="AU5179" s="10"/>
      <c r="AV5179" s="10"/>
      <c r="AW5179" s="10"/>
      <c r="AX5179" s="10"/>
      <c r="AY5179" s="10"/>
      <c r="AZ5179" s="10"/>
      <c r="BC5179" s="10"/>
      <c r="BD5179" s="10"/>
      <c r="BE5179" s="10"/>
      <c r="BF5179" s="10"/>
      <c r="BG5179" s="10"/>
      <c r="BH5179" s="10"/>
      <c r="BI5179" s="10"/>
      <c r="BL5179" s="10"/>
      <c r="BM5179" s="10"/>
      <c r="BN5179" s="10"/>
      <c r="BO5179" s="10"/>
      <c r="BP5179" s="10"/>
      <c r="BQ5179" s="10"/>
      <c r="BR5179" s="10"/>
      <c r="BU5179" s="66"/>
    </row>
    <row r="5180" spans="22:73" s="6" customFormat="1" x14ac:dyDescent="0.3">
      <c r="V5180" s="21"/>
      <c r="W5180" s="22"/>
      <c r="X5180" s="22"/>
      <c r="Y5180" s="22"/>
      <c r="Z5180" s="22"/>
      <c r="AA5180" s="22"/>
      <c r="AB5180" s="10"/>
      <c r="AC5180" s="10"/>
      <c r="AD5180" s="10"/>
      <c r="AE5180" s="10"/>
      <c r="AF5180" s="10"/>
      <c r="AG5180" s="10"/>
      <c r="AH5180" s="10"/>
      <c r="AI5180" s="10"/>
      <c r="AJ5180" s="10"/>
      <c r="AK5180" s="10"/>
      <c r="AL5180" s="10"/>
      <c r="AM5180" s="10"/>
      <c r="AN5180" s="10"/>
      <c r="AO5180" s="10"/>
      <c r="AP5180" s="10"/>
      <c r="AQ5180" s="10"/>
      <c r="AR5180" s="10"/>
      <c r="AS5180" s="10"/>
      <c r="AT5180" s="10"/>
      <c r="AU5180" s="10"/>
      <c r="AV5180" s="10"/>
      <c r="AW5180" s="10"/>
      <c r="AX5180" s="10"/>
      <c r="AY5180" s="10"/>
      <c r="AZ5180" s="10"/>
      <c r="BC5180" s="10"/>
      <c r="BD5180" s="10"/>
      <c r="BE5180" s="10"/>
      <c r="BF5180" s="10"/>
      <c r="BG5180" s="10"/>
      <c r="BH5180" s="10"/>
      <c r="BI5180" s="10"/>
      <c r="BL5180" s="10"/>
      <c r="BM5180" s="10"/>
      <c r="BN5180" s="10"/>
      <c r="BO5180" s="10"/>
      <c r="BP5180" s="10"/>
      <c r="BQ5180" s="10"/>
      <c r="BR5180" s="10"/>
      <c r="BU5180" s="66"/>
    </row>
    <row r="5181" spans="22:73" s="6" customFormat="1" x14ac:dyDescent="0.3">
      <c r="V5181" s="21"/>
      <c r="W5181" s="22"/>
      <c r="X5181" s="22"/>
      <c r="Y5181" s="22"/>
      <c r="Z5181" s="22"/>
      <c r="AA5181" s="22"/>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10"/>
      <c r="AY5181" s="10"/>
      <c r="AZ5181" s="10"/>
      <c r="BC5181" s="10"/>
      <c r="BD5181" s="10"/>
      <c r="BE5181" s="10"/>
      <c r="BF5181" s="10"/>
      <c r="BG5181" s="10"/>
      <c r="BH5181" s="10"/>
      <c r="BI5181" s="10"/>
      <c r="BL5181" s="10"/>
      <c r="BM5181" s="10"/>
      <c r="BN5181" s="10"/>
      <c r="BO5181" s="10"/>
      <c r="BP5181" s="10"/>
      <c r="BQ5181" s="10"/>
      <c r="BR5181" s="10"/>
      <c r="BU5181" s="66"/>
    </row>
    <row r="5182" spans="22:73" s="6" customFormat="1" x14ac:dyDescent="0.3">
      <c r="V5182" s="21"/>
      <c r="W5182" s="22"/>
      <c r="X5182" s="22"/>
      <c r="Y5182" s="22"/>
      <c r="Z5182" s="22"/>
      <c r="AA5182" s="22"/>
      <c r="AB5182" s="10"/>
      <c r="AC5182" s="10"/>
      <c r="AD5182" s="10"/>
      <c r="AE5182" s="10"/>
      <c r="AF5182" s="10"/>
      <c r="AG5182" s="10"/>
      <c r="AH5182" s="10"/>
      <c r="AI5182" s="10"/>
      <c r="AJ5182" s="10"/>
      <c r="AK5182" s="10"/>
      <c r="AL5182" s="10"/>
      <c r="AM5182" s="10"/>
      <c r="AN5182" s="10"/>
      <c r="AO5182" s="10"/>
      <c r="AP5182" s="10"/>
      <c r="AQ5182" s="10"/>
      <c r="AR5182" s="10"/>
      <c r="AS5182" s="10"/>
      <c r="AT5182" s="10"/>
      <c r="AU5182" s="10"/>
      <c r="AV5182" s="10"/>
      <c r="AW5182" s="10"/>
      <c r="AX5182" s="10"/>
      <c r="AY5182" s="10"/>
      <c r="AZ5182" s="10"/>
      <c r="BC5182" s="10"/>
      <c r="BD5182" s="10"/>
      <c r="BE5182" s="10"/>
      <c r="BF5182" s="10"/>
      <c r="BG5182" s="10"/>
      <c r="BH5182" s="10"/>
      <c r="BI5182" s="10"/>
      <c r="BL5182" s="10"/>
      <c r="BM5182" s="10"/>
      <c r="BN5182" s="10"/>
      <c r="BO5182" s="10"/>
      <c r="BP5182" s="10"/>
      <c r="BQ5182" s="10"/>
      <c r="BR5182" s="10"/>
      <c r="BU5182" s="66"/>
    </row>
    <row r="5183" spans="22:73" s="6" customFormat="1" x14ac:dyDescent="0.3">
      <c r="V5183" s="21"/>
      <c r="W5183" s="22"/>
      <c r="X5183" s="22"/>
      <c r="Y5183" s="22"/>
      <c r="Z5183" s="22"/>
      <c r="AA5183" s="22"/>
      <c r="AB5183" s="10"/>
      <c r="AC5183" s="10"/>
      <c r="AD5183" s="10"/>
      <c r="AE5183" s="10"/>
      <c r="AF5183" s="10"/>
      <c r="AG5183" s="10"/>
      <c r="AH5183" s="10"/>
      <c r="AI5183" s="10"/>
      <c r="AJ5183" s="10"/>
      <c r="AK5183" s="10"/>
      <c r="AL5183" s="10"/>
      <c r="AM5183" s="10"/>
      <c r="AN5183" s="10"/>
      <c r="AO5183" s="10"/>
      <c r="AP5183" s="10"/>
      <c r="AQ5183" s="10"/>
      <c r="AR5183" s="10"/>
      <c r="AS5183" s="10"/>
      <c r="AT5183" s="10"/>
      <c r="AU5183" s="10"/>
      <c r="AV5183" s="10"/>
      <c r="AW5183" s="10"/>
      <c r="AX5183" s="10"/>
      <c r="AY5183" s="10"/>
      <c r="AZ5183" s="10"/>
      <c r="BC5183" s="10"/>
      <c r="BD5183" s="10"/>
      <c r="BE5183" s="10"/>
      <c r="BF5183" s="10"/>
      <c r="BG5183" s="10"/>
      <c r="BH5183" s="10"/>
      <c r="BI5183" s="10"/>
      <c r="BL5183" s="10"/>
      <c r="BM5183" s="10"/>
      <c r="BN5183" s="10"/>
      <c r="BO5183" s="10"/>
      <c r="BP5183" s="10"/>
      <c r="BQ5183" s="10"/>
      <c r="BR5183" s="10"/>
      <c r="BU5183" s="66"/>
    </row>
    <row r="5184" spans="22:73" s="6" customFormat="1" x14ac:dyDescent="0.3">
      <c r="V5184" s="21"/>
      <c r="W5184" s="22"/>
      <c r="X5184" s="22"/>
      <c r="Y5184" s="22"/>
      <c r="Z5184" s="22"/>
      <c r="AA5184" s="22"/>
      <c r="AB5184" s="10"/>
      <c r="AC5184" s="10"/>
      <c r="AD5184" s="10"/>
      <c r="AE5184" s="10"/>
      <c r="AF5184" s="10"/>
      <c r="AG5184" s="10"/>
      <c r="AH5184" s="10"/>
      <c r="AI5184" s="10"/>
      <c r="AJ5184" s="10"/>
      <c r="AK5184" s="10"/>
      <c r="AL5184" s="10"/>
      <c r="AM5184" s="10"/>
      <c r="AN5184" s="10"/>
      <c r="AO5184" s="10"/>
      <c r="AP5184" s="10"/>
      <c r="AQ5184" s="10"/>
      <c r="AR5184" s="10"/>
      <c r="AS5184" s="10"/>
      <c r="AT5184" s="10"/>
      <c r="AU5184" s="10"/>
      <c r="AV5184" s="10"/>
      <c r="AW5184" s="10"/>
      <c r="AX5184" s="10"/>
      <c r="AY5184" s="10"/>
      <c r="AZ5184" s="10"/>
      <c r="BC5184" s="10"/>
      <c r="BD5184" s="10"/>
      <c r="BE5184" s="10"/>
      <c r="BF5184" s="10"/>
      <c r="BG5184" s="10"/>
      <c r="BH5184" s="10"/>
      <c r="BI5184" s="10"/>
      <c r="BL5184" s="10"/>
      <c r="BM5184" s="10"/>
      <c r="BN5184" s="10"/>
      <c r="BO5184" s="10"/>
      <c r="BP5184" s="10"/>
      <c r="BQ5184" s="10"/>
      <c r="BR5184" s="10"/>
      <c r="BU5184" s="66"/>
    </row>
    <row r="5185" spans="22:73" s="6" customFormat="1" x14ac:dyDescent="0.3">
      <c r="V5185" s="21"/>
      <c r="W5185" s="22"/>
      <c r="X5185" s="22"/>
      <c r="Y5185" s="22"/>
      <c r="Z5185" s="22"/>
      <c r="AA5185" s="22"/>
      <c r="AB5185" s="10"/>
      <c r="AC5185" s="10"/>
      <c r="AD5185" s="10"/>
      <c r="AE5185" s="10"/>
      <c r="AF5185" s="10"/>
      <c r="AG5185" s="10"/>
      <c r="AH5185" s="10"/>
      <c r="AI5185" s="10"/>
      <c r="AJ5185" s="10"/>
      <c r="AK5185" s="10"/>
      <c r="AL5185" s="10"/>
      <c r="AM5185" s="10"/>
      <c r="AN5185" s="10"/>
      <c r="AO5185" s="10"/>
      <c r="AP5185" s="10"/>
      <c r="AQ5185" s="10"/>
      <c r="AR5185" s="10"/>
      <c r="AS5185" s="10"/>
      <c r="AT5185" s="10"/>
      <c r="AU5185" s="10"/>
      <c r="AV5185" s="10"/>
      <c r="AW5185" s="10"/>
      <c r="AX5185" s="10"/>
      <c r="AY5185" s="10"/>
      <c r="AZ5185" s="10"/>
      <c r="BC5185" s="10"/>
      <c r="BD5185" s="10"/>
      <c r="BE5185" s="10"/>
      <c r="BF5185" s="10"/>
      <c r="BG5185" s="10"/>
      <c r="BH5185" s="10"/>
      <c r="BI5185" s="10"/>
      <c r="BL5185" s="10"/>
      <c r="BM5185" s="10"/>
      <c r="BN5185" s="10"/>
      <c r="BO5185" s="10"/>
      <c r="BP5185" s="10"/>
      <c r="BQ5185" s="10"/>
      <c r="BR5185" s="10"/>
      <c r="BU5185" s="66"/>
    </row>
    <row r="5186" spans="22:73" s="6" customFormat="1" x14ac:dyDescent="0.3">
      <c r="V5186" s="21"/>
      <c r="W5186" s="22"/>
      <c r="X5186" s="22"/>
      <c r="Y5186" s="22"/>
      <c r="Z5186" s="22"/>
      <c r="AA5186" s="22"/>
      <c r="AB5186" s="10"/>
      <c r="AC5186" s="10"/>
      <c r="AD5186" s="10"/>
      <c r="AE5186" s="10"/>
      <c r="AF5186" s="10"/>
      <c r="AG5186" s="10"/>
      <c r="AH5186" s="10"/>
      <c r="AI5186" s="10"/>
      <c r="AJ5186" s="10"/>
      <c r="AK5186" s="10"/>
      <c r="AL5186" s="10"/>
      <c r="AM5186" s="10"/>
      <c r="AN5186" s="10"/>
      <c r="AO5186" s="10"/>
      <c r="AP5186" s="10"/>
      <c r="AQ5186" s="10"/>
      <c r="AR5186" s="10"/>
      <c r="AS5186" s="10"/>
      <c r="AT5186" s="10"/>
      <c r="AU5186" s="10"/>
      <c r="AV5186" s="10"/>
      <c r="AW5186" s="10"/>
      <c r="AX5186" s="10"/>
      <c r="AY5186" s="10"/>
      <c r="AZ5186" s="10"/>
      <c r="BC5186" s="10"/>
      <c r="BD5186" s="10"/>
      <c r="BE5186" s="10"/>
      <c r="BF5186" s="10"/>
      <c r="BG5186" s="10"/>
      <c r="BH5186" s="10"/>
      <c r="BI5186" s="10"/>
      <c r="BL5186" s="10"/>
      <c r="BM5186" s="10"/>
      <c r="BN5186" s="10"/>
      <c r="BO5186" s="10"/>
      <c r="BP5186" s="10"/>
      <c r="BQ5186" s="10"/>
      <c r="BR5186" s="10"/>
      <c r="BU5186" s="66"/>
    </row>
    <row r="5187" spans="22:73" s="6" customFormat="1" x14ac:dyDescent="0.3">
      <c r="V5187" s="21"/>
      <c r="W5187" s="22"/>
      <c r="X5187" s="22"/>
      <c r="Y5187" s="22"/>
      <c r="Z5187" s="22"/>
      <c r="AA5187" s="22"/>
      <c r="AB5187" s="10"/>
      <c r="AC5187" s="10"/>
      <c r="AD5187" s="10"/>
      <c r="AE5187" s="10"/>
      <c r="AF5187" s="10"/>
      <c r="AG5187" s="10"/>
      <c r="AH5187" s="10"/>
      <c r="AI5187" s="10"/>
      <c r="AJ5187" s="10"/>
      <c r="AK5187" s="10"/>
      <c r="AL5187" s="10"/>
      <c r="AM5187" s="10"/>
      <c r="AN5187" s="10"/>
      <c r="AO5187" s="10"/>
      <c r="AP5187" s="10"/>
      <c r="AQ5187" s="10"/>
      <c r="AR5187" s="10"/>
      <c r="AS5187" s="10"/>
      <c r="AT5187" s="10"/>
      <c r="AU5187" s="10"/>
      <c r="AV5187" s="10"/>
      <c r="AW5187" s="10"/>
      <c r="AX5187" s="10"/>
      <c r="AY5187" s="10"/>
      <c r="AZ5187" s="10"/>
      <c r="BC5187" s="10"/>
      <c r="BD5187" s="10"/>
      <c r="BE5187" s="10"/>
      <c r="BF5187" s="10"/>
      <c r="BG5187" s="10"/>
      <c r="BH5187" s="10"/>
      <c r="BI5187" s="10"/>
      <c r="BL5187" s="10"/>
      <c r="BM5187" s="10"/>
      <c r="BN5187" s="10"/>
      <c r="BO5187" s="10"/>
      <c r="BP5187" s="10"/>
      <c r="BQ5187" s="10"/>
      <c r="BR5187" s="10"/>
      <c r="BU5187" s="66"/>
    </row>
    <row r="5188" spans="22:73" s="6" customFormat="1" x14ac:dyDescent="0.3">
      <c r="V5188" s="21"/>
      <c r="W5188" s="22"/>
      <c r="X5188" s="22"/>
      <c r="Y5188" s="22"/>
      <c r="Z5188" s="22"/>
      <c r="AA5188" s="22"/>
      <c r="AB5188" s="10"/>
      <c r="AC5188" s="10"/>
      <c r="AD5188" s="10"/>
      <c r="AE5188" s="10"/>
      <c r="AF5188" s="10"/>
      <c r="AG5188" s="10"/>
      <c r="AH5188" s="10"/>
      <c r="AI5188" s="10"/>
      <c r="AJ5188" s="10"/>
      <c r="AK5188" s="10"/>
      <c r="AL5188" s="10"/>
      <c r="AM5188" s="10"/>
      <c r="AN5188" s="10"/>
      <c r="AO5188" s="10"/>
      <c r="AP5188" s="10"/>
      <c r="AQ5188" s="10"/>
      <c r="AR5188" s="10"/>
      <c r="AS5188" s="10"/>
      <c r="AT5188" s="10"/>
      <c r="AU5188" s="10"/>
      <c r="AV5188" s="10"/>
      <c r="AW5188" s="10"/>
      <c r="AX5188" s="10"/>
      <c r="AY5188" s="10"/>
      <c r="AZ5188" s="10"/>
      <c r="BC5188" s="10"/>
      <c r="BD5188" s="10"/>
      <c r="BE5188" s="10"/>
      <c r="BF5188" s="10"/>
      <c r="BG5188" s="10"/>
      <c r="BH5188" s="10"/>
      <c r="BI5188" s="10"/>
      <c r="BL5188" s="10"/>
      <c r="BM5188" s="10"/>
      <c r="BN5188" s="10"/>
      <c r="BO5188" s="10"/>
      <c r="BP5188" s="10"/>
      <c r="BQ5188" s="10"/>
      <c r="BR5188" s="10"/>
      <c r="BU5188" s="66"/>
    </row>
    <row r="5189" spans="22:73" s="6" customFormat="1" x14ac:dyDescent="0.3">
      <c r="V5189" s="21"/>
      <c r="W5189" s="22"/>
      <c r="X5189" s="22"/>
      <c r="Y5189" s="22"/>
      <c r="Z5189" s="22"/>
      <c r="AA5189" s="22"/>
      <c r="AB5189" s="10"/>
      <c r="AC5189" s="10"/>
      <c r="AD5189" s="10"/>
      <c r="AE5189" s="10"/>
      <c r="AF5189" s="10"/>
      <c r="AG5189" s="10"/>
      <c r="AH5189" s="10"/>
      <c r="AI5189" s="10"/>
      <c r="AJ5189" s="10"/>
      <c r="AK5189" s="10"/>
      <c r="AL5189" s="10"/>
      <c r="AM5189" s="10"/>
      <c r="AN5189" s="10"/>
      <c r="AO5189" s="10"/>
      <c r="AP5189" s="10"/>
      <c r="AQ5189" s="10"/>
      <c r="AR5189" s="10"/>
      <c r="AS5189" s="10"/>
      <c r="AT5189" s="10"/>
      <c r="AU5189" s="10"/>
      <c r="AV5189" s="10"/>
      <c r="AW5189" s="10"/>
      <c r="AX5189" s="10"/>
      <c r="AY5189" s="10"/>
      <c r="AZ5189" s="10"/>
      <c r="BC5189" s="10"/>
      <c r="BD5189" s="10"/>
      <c r="BE5189" s="10"/>
      <c r="BF5189" s="10"/>
      <c r="BG5189" s="10"/>
      <c r="BH5189" s="10"/>
      <c r="BI5189" s="10"/>
      <c r="BL5189" s="10"/>
      <c r="BM5189" s="10"/>
      <c r="BN5189" s="10"/>
      <c r="BO5189" s="10"/>
      <c r="BP5189" s="10"/>
      <c r="BQ5189" s="10"/>
      <c r="BR5189" s="10"/>
      <c r="BU5189" s="66"/>
    </row>
    <row r="5190" spans="22:73" s="6" customFormat="1" x14ac:dyDescent="0.3">
      <c r="V5190" s="21"/>
      <c r="W5190" s="22"/>
      <c r="X5190" s="22"/>
      <c r="Y5190" s="22"/>
      <c r="Z5190" s="22"/>
      <c r="AA5190" s="22"/>
      <c r="AB5190" s="10"/>
      <c r="AC5190" s="10"/>
      <c r="AD5190" s="10"/>
      <c r="AE5190" s="10"/>
      <c r="AF5190" s="10"/>
      <c r="AG5190" s="10"/>
      <c r="AH5190" s="10"/>
      <c r="AI5190" s="10"/>
      <c r="AJ5190" s="10"/>
      <c r="AK5190" s="10"/>
      <c r="AL5190" s="10"/>
      <c r="AM5190" s="10"/>
      <c r="AN5190" s="10"/>
      <c r="AO5190" s="10"/>
      <c r="AP5190" s="10"/>
      <c r="AQ5190" s="10"/>
      <c r="AR5190" s="10"/>
      <c r="AS5190" s="10"/>
      <c r="AT5190" s="10"/>
      <c r="AU5190" s="10"/>
      <c r="AV5190" s="10"/>
      <c r="AW5190" s="10"/>
      <c r="AX5190" s="10"/>
      <c r="AY5190" s="10"/>
      <c r="AZ5190" s="10"/>
      <c r="BC5190" s="10"/>
      <c r="BD5190" s="10"/>
      <c r="BE5190" s="10"/>
      <c r="BF5190" s="10"/>
      <c r="BG5190" s="10"/>
      <c r="BH5190" s="10"/>
      <c r="BI5190" s="10"/>
      <c r="BL5190" s="10"/>
      <c r="BM5190" s="10"/>
      <c r="BN5190" s="10"/>
      <c r="BO5190" s="10"/>
      <c r="BP5190" s="10"/>
      <c r="BQ5190" s="10"/>
      <c r="BR5190" s="10"/>
      <c r="BU5190" s="66"/>
    </row>
    <row r="5191" spans="22:73" s="6" customFormat="1" x14ac:dyDescent="0.3">
      <c r="V5191" s="21"/>
      <c r="W5191" s="22"/>
      <c r="X5191" s="22"/>
      <c r="Y5191" s="22"/>
      <c r="Z5191" s="22"/>
      <c r="AA5191" s="22"/>
      <c r="AB5191" s="10"/>
      <c r="AC5191" s="10"/>
      <c r="AD5191" s="10"/>
      <c r="AE5191" s="10"/>
      <c r="AF5191" s="10"/>
      <c r="AG5191" s="10"/>
      <c r="AH5191" s="10"/>
      <c r="AI5191" s="10"/>
      <c r="AJ5191" s="10"/>
      <c r="AK5191" s="10"/>
      <c r="AL5191" s="10"/>
      <c r="AM5191" s="10"/>
      <c r="AN5191" s="10"/>
      <c r="AO5191" s="10"/>
      <c r="AP5191" s="10"/>
      <c r="AQ5191" s="10"/>
      <c r="AR5191" s="10"/>
      <c r="AS5191" s="10"/>
      <c r="AT5191" s="10"/>
      <c r="AU5191" s="10"/>
      <c r="AV5191" s="10"/>
      <c r="AW5191" s="10"/>
      <c r="AX5191" s="10"/>
      <c r="AY5191" s="10"/>
      <c r="AZ5191" s="10"/>
      <c r="BC5191" s="10"/>
      <c r="BD5191" s="10"/>
      <c r="BE5191" s="10"/>
      <c r="BF5191" s="10"/>
      <c r="BG5191" s="10"/>
      <c r="BH5191" s="10"/>
      <c r="BI5191" s="10"/>
      <c r="BL5191" s="10"/>
      <c r="BM5191" s="10"/>
      <c r="BN5191" s="10"/>
      <c r="BO5191" s="10"/>
      <c r="BP5191" s="10"/>
      <c r="BQ5191" s="10"/>
      <c r="BR5191" s="10"/>
      <c r="BU5191" s="66"/>
    </row>
    <row r="5192" spans="22:73" s="6" customFormat="1" x14ac:dyDescent="0.3">
      <c r="V5192" s="21"/>
      <c r="W5192" s="22"/>
      <c r="X5192" s="22"/>
      <c r="Y5192" s="22"/>
      <c r="Z5192" s="22"/>
      <c r="AA5192" s="22"/>
      <c r="AB5192" s="10"/>
      <c r="AC5192" s="10"/>
      <c r="AD5192" s="10"/>
      <c r="AE5192" s="10"/>
      <c r="AF5192" s="10"/>
      <c r="AG5192" s="10"/>
      <c r="AH5192" s="10"/>
      <c r="AI5192" s="10"/>
      <c r="AJ5192" s="10"/>
      <c r="AK5192" s="10"/>
      <c r="AL5192" s="10"/>
      <c r="AM5192" s="10"/>
      <c r="AN5192" s="10"/>
      <c r="AO5192" s="10"/>
      <c r="AP5192" s="10"/>
      <c r="AQ5192" s="10"/>
      <c r="AR5192" s="10"/>
      <c r="AS5192" s="10"/>
      <c r="AT5192" s="10"/>
      <c r="AU5192" s="10"/>
      <c r="AV5192" s="10"/>
      <c r="AW5192" s="10"/>
      <c r="AX5192" s="10"/>
      <c r="AY5192" s="10"/>
      <c r="AZ5192" s="10"/>
      <c r="BC5192" s="10"/>
      <c r="BD5192" s="10"/>
      <c r="BE5192" s="10"/>
      <c r="BF5192" s="10"/>
      <c r="BG5192" s="10"/>
      <c r="BH5192" s="10"/>
      <c r="BI5192" s="10"/>
      <c r="BL5192" s="10"/>
      <c r="BM5192" s="10"/>
      <c r="BN5192" s="10"/>
      <c r="BO5192" s="10"/>
      <c r="BP5192" s="10"/>
      <c r="BQ5192" s="10"/>
      <c r="BR5192" s="10"/>
      <c r="BU5192" s="66"/>
    </row>
    <row r="5193" spans="22:73" s="6" customFormat="1" x14ac:dyDescent="0.3">
      <c r="V5193" s="21"/>
      <c r="W5193" s="22"/>
      <c r="X5193" s="22"/>
      <c r="Y5193" s="22"/>
      <c r="Z5193" s="22"/>
      <c r="AA5193" s="22"/>
      <c r="AB5193" s="10"/>
      <c r="AC5193" s="10"/>
      <c r="AD5193" s="10"/>
      <c r="AE5193" s="10"/>
      <c r="AF5193" s="10"/>
      <c r="AG5193" s="10"/>
      <c r="AH5193" s="10"/>
      <c r="AI5193" s="10"/>
      <c r="AJ5193" s="10"/>
      <c r="AK5193" s="10"/>
      <c r="AL5193" s="10"/>
      <c r="AM5193" s="10"/>
      <c r="AN5193" s="10"/>
      <c r="AO5193" s="10"/>
      <c r="AP5193" s="10"/>
      <c r="AQ5193" s="10"/>
      <c r="AR5193" s="10"/>
      <c r="AS5193" s="10"/>
      <c r="AT5193" s="10"/>
      <c r="AU5193" s="10"/>
      <c r="AV5193" s="10"/>
      <c r="AW5193" s="10"/>
      <c r="AX5193" s="10"/>
      <c r="AY5193" s="10"/>
      <c r="AZ5193" s="10"/>
      <c r="BC5193" s="10"/>
      <c r="BD5193" s="10"/>
      <c r="BE5193" s="10"/>
      <c r="BF5193" s="10"/>
      <c r="BG5193" s="10"/>
      <c r="BH5193" s="10"/>
      <c r="BI5193" s="10"/>
      <c r="BL5193" s="10"/>
      <c r="BM5193" s="10"/>
      <c r="BN5193" s="10"/>
      <c r="BO5193" s="10"/>
      <c r="BP5193" s="10"/>
      <c r="BQ5193" s="10"/>
      <c r="BR5193" s="10"/>
      <c r="BU5193" s="66"/>
    </row>
    <row r="5194" spans="22:73" s="6" customFormat="1" x14ac:dyDescent="0.3">
      <c r="V5194" s="21"/>
      <c r="W5194" s="22"/>
      <c r="X5194" s="22"/>
      <c r="Y5194" s="22"/>
      <c r="Z5194" s="22"/>
      <c r="AA5194" s="22"/>
      <c r="AB5194" s="10"/>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c r="AY5194" s="10"/>
      <c r="AZ5194" s="10"/>
      <c r="BC5194" s="10"/>
      <c r="BD5194" s="10"/>
      <c r="BE5194" s="10"/>
      <c r="BF5194" s="10"/>
      <c r="BG5194" s="10"/>
      <c r="BH5194" s="10"/>
      <c r="BI5194" s="10"/>
      <c r="BL5194" s="10"/>
      <c r="BM5194" s="10"/>
      <c r="BN5194" s="10"/>
      <c r="BO5194" s="10"/>
      <c r="BP5194" s="10"/>
      <c r="BQ5194" s="10"/>
      <c r="BR5194" s="10"/>
      <c r="BU5194" s="66"/>
    </row>
    <row r="5195" spans="22:73" s="6" customFormat="1" x14ac:dyDescent="0.3">
      <c r="V5195" s="21"/>
      <c r="W5195" s="22"/>
      <c r="X5195" s="22"/>
      <c r="Y5195" s="22"/>
      <c r="Z5195" s="22"/>
      <c r="AA5195" s="22"/>
      <c r="AB5195" s="10"/>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10"/>
      <c r="AY5195" s="10"/>
      <c r="AZ5195" s="10"/>
      <c r="BC5195" s="10"/>
      <c r="BD5195" s="10"/>
      <c r="BE5195" s="10"/>
      <c r="BF5195" s="10"/>
      <c r="BG5195" s="10"/>
      <c r="BH5195" s="10"/>
      <c r="BI5195" s="10"/>
      <c r="BL5195" s="10"/>
      <c r="BM5195" s="10"/>
      <c r="BN5195" s="10"/>
      <c r="BO5195" s="10"/>
      <c r="BP5195" s="10"/>
      <c r="BQ5195" s="10"/>
      <c r="BR5195" s="10"/>
      <c r="BU5195" s="66"/>
    </row>
    <row r="5196" spans="22:73" s="6" customFormat="1" x14ac:dyDescent="0.3">
      <c r="V5196" s="21"/>
      <c r="W5196" s="22"/>
      <c r="X5196" s="22"/>
      <c r="Y5196" s="22"/>
      <c r="Z5196" s="22"/>
      <c r="AA5196" s="22"/>
      <c r="AB5196" s="10"/>
      <c r="AC5196" s="10"/>
      <c r="AD5196" s="10"/>
      <c r="AE5196" s="10"/>
      <c r="AF5196" s="10"/>
      <c r="AG5196" s="10"/>
      <c r="AH5196" s="10"/>
      <c r="AI5196" s="10"/>
      <c r="AJ5196" s="10"/>
      <c r="AK5196" s="10"/>
      <c r="AL5196" s="10"/>
      <c r="AM5196" s="10"/>
      <c r="AN5196" s="10"/>
      <c r="AO5196" s="10"/>
      <c r="AP5196" s="10"/>
      <c r="AQ5196" s="10"/>
      <c r="AR5196" s="10"/>
      <c r="AS5196" s="10"/>
      <c r="AT5196" s="10"/>
      <c r="AU5196" s="10"/>
      <c r="AV5196" s="10"/>
      <c r="AW5196" s="10"/>
      <c r="AX5196" s="10"/>
      <c r="AY5196" s="10"/>
      <c r="AZ5196" s="10"/>
      <c r="BC5196" s="10"/>
      <c r="BD5196" s="10"/>
      <c r="BE5196" s="10"/>
      <c r="BF5196" s="10"/>
      <c r="BG5196" s="10"/>
      <c r="BH5196" s="10"/>
      <c r="BI5196" s="10"/>
      <c r="BL5196" s="10"/>
      <c r="BM5196" s="10"/>
      <c r="BN5196" s="10"/>
      <c r="BO5196" s="10"/>
      <c r="BP5196" s="10"/>
      <c r="BQ5196" s="10"/>
      <c r="BR5196" s="10"/>
      <c r="BU5196" s="66"/>
    </row>
    <row r="5197" spans="22:73" s="6" customFormat="1" x14ac:dyDescent="0.3">
      <c r="V5197" s="21"/>
      <c r="W5197" s="22"/>
      <c r="X5197" s="22"/>
      <c r="Y5197" s="22"/>
      <c r="Z5197" s="22"/>
      <c r="AA5197" s="22"/>
      <c r="AB5197" s="10"/>
      <c r="AC5197" s="10"/>
      <c r="AD5197" s="10"/>
      <c r="AE5197" s="10"/>
      <c r="AF5197" s="10"/>
      <c r="AG5197" s="10"/>
      <c r="AH5197" s="10"/>
      <c r="AI5197" s="10"/>
      <c r="AJ5197" s="10"/>
      <c r="AK5197" s="10"/>
      <c r="AL5197" s="10"/>
      <c r="AM5197" s="10"/>
      <c r="AN5197" s="10"/>
      <c r="AO5197" s="10"/>
      <c r="AP5197" s="10"/>
      <c r="AQ5197" s="10"/>
      <c r="AR5197" s="10"/>
      <c r="AS5197" s="10"/>
      <c r="AT5197" s="10"/>
      <c r="AU5197" s="10"/>
      <c r="AV5197" s="10"/>
      <c r="AW5197" s="10"/>
      <c r="AX5197" s="10"/>
      <c r="AY5197" s="10"/>
      <c r="AZ5197" s="10"/>
      <c r="BC5197" s="10"/>
      <c r="BD5197" s="10"/>
      <c r="BE5197" s="10"/>
      <c r="BF5197" s="10"/>
      <c r="BG5197" s="10"/>
      <c r="BH5197" s="10"/>
      <c r="BI5197" s="10"/>
      <c r="BL5197" s="10"/>
      <c r="BM5197" s="10"/>
      <c r="BN5197" s="10"/>
      <c r="BO5197" s="10"/>
      <c r="BP5197" s="10"/>
      <c r="BQ5197" s="10"/>
      <c r="BR5197" s="10"/>
      <c r="BU5197" s="66"/>
    </row>
    <row r="5198" spans="22:73" s="6" customFormat="1" x14ac:dyDescent="0.3">
      <c r="V5198" s="21"/>
      <c r="W5198" s="22"/>
      <c r="X5198" s="22"/>
      <c r="Y5198" s="22"/>
      <c r="Z5198" s="22"/>
      <c r="AA5198" s="22"/>
      <c r="AB5198" s="10"/>
      <c r="AC5198" s="10"/>
      <c r="AD5198" s="10"/>
      <c r="AE5198" s="10"/>
      <c r="AF5198" s="10"/>
      <c r="AG5198" s="10"/>
      <c r="AH5198" s="10"/>
      <c r="AI5198" s="10"/>
      <c r="AJ5198" s="10"/>
      <c r="AK5198" s="10"/>
      <c r="AL5198" s="10"/>
      <c r="AM5198" s="10"/>
      <c r="AN5198" s="10"/>
      <c r="AO5198" s="10"/>
      <c r="AP5198" s="10"/>
      <c r="AQ5198" s="10"/>
      <c r="AR5198" s="10"/>
      <c r="AS5198" s="10"/>
      <c r="AT5198" s="10"/>
      <c r="AU5198" s="10"/>
      <c r="AV5198" s="10"/>
      <c r="AW5198" s="10"/>
      <c r="AX5198" s="10"/>
      <c r="AY5198" s="10"/>
      <c r="AZ5198" s="10"/>
      <c r="BC5198" s="10"/>
      <c r="BD5198" s="10"/>
      <c r="BE5198" s="10"/>
      <c r="BF5198" s="10"/>
      <c r="BG5198" s="10"/>
      <c r="BH5198" s="10"/>
      <c r="BI5198" s="10"/>
      <c r="BL5198" s="10"/>
      <c r="BM5198" s="10"/>
      <c r="BN5198" s="10"/>
      <c r="BO5198" s="10"/>
      <c r="BP5198" s="10"/>
      <c r="BQ5198" s="10"/>
      <c r="BR5198" s="10"/>
      <c r="BU5198" s="66"/>
    </row>
    <row r="5199" spans="22:73" s="6" customFormat="1" x14ac:dyDescent="0.3">
      <c r="V5199" s="21"/>
      <c r="W5199" s="22"/>
      <c r="X5199" s="22"/>
      <c r="Y5199" s="22"/>
      <c r="Z5199" s="22"/>
      <c r="AA5199" s="22"/>
      <c r="AB5199" s="10"/>
      <c r="AC5199" s="10"/>
      <c r="AD5199" s="10"/>
      <c r="AE5199" s="10"/>
      <c r="AF5199" s="10"/>
      <c r="AG5199" s="10"/>
      <c r="AH5199" s="10"/>
      <c r="AI5199" s="10"/>
      <c r="AJ5199" s="10"/>
      <c r="AK5199" s="10"/>
      <c r="AL5199" s="10"/>
      <c r="AM5199" s="10"/>
      <c r="AN5199" s="10"/>
      <c r="AO5199" s="10"/>
      <c r="AP5199" s="10"/>
      <c r="AQ5199" s="10"/>
      <c r="AR5199" s="10"/>
      <c r="AS5199" s="10"/>
      <c r="AT5199" s="10"/>
      <c r="AU5199" s="10"/>
      <c r="AV5199" s="10"/>
      <c r="AW5199" s="10"/>
      <c r="AX5199" s="10"/>
      <c r="AY5199" s="10"/>
      <c r="AZ5199" s="10"/>
      <c r="BC5199" s="10"/>
      <c r="BD5199" s="10"/>
      <c r="BE5199" s="10"/>
      <c r="BF5199" s="10"/>
      <c r="BG5199" s="10"/>
      <c r="BH5199" s="10"/>
      <c r="BI5199" s="10"/>
      <c r="BL5199" s="10"/>
      <c r="BM5199" s="10"/>
      <c r="BN5199" s="10"/>
      <c r="BO5199" s="10"/>
      <c r="BP5199" s="10"/>
      <c r="BQ5199" s="10"/>
      <c r="BR5199" s="10"/>
      <c r="BU5199" s="66"/>
    </row>
    <row r="5200" spans="22:73" s="6" customFormat="1" x14ac:dyDescent="0.3">
      <c r="V5200" s="21"/>
      <c r="W5200" s="22"/>
      <c r="X5200" s="22"/>
      <c r="Y5200" s="22"/>
      <c r="Z5200" s="22"/>
      <c r="AA5200" s="22"/>
      <c r="AB5200" s="10"/>
      <c r="AC5200" s="10"/>
      <c r="AD5200" s="10"/>
      <c r="AE5200" s="10"/>
      <c r="AF5200" s="10"/>
      <c r="AG5200" s="10"/>
      <c r="AH5200" s="10"/>
      <c r="AI5200" s="10"/>
      <c r="AJ5200" s="10"/>
      <c r="AK5200" s="10"/>
      <c r="AL5200" s="10"/>
      <c r="AM5200" s="10"/>
      <c r="AN5200" s="10"/>
      <c r="AO5200" s="10"/>
      <c r="AP5200" s="10"/>
      <c r="AQ5200" s="10"/>
      <c r="AR5200" s="10"/>
      <c r="AS5200" s="10"/>
      <c r="AT5200" s="10"/>
      <c r="AU5200" s="10"/>
      <c r="AV5200" s="10"/>
      <c r="AW5200" s="10"/>
      <c r="AX5200" s="10"/>
      <c r="AY5200" s="10"/>
      <c r="AZ5200" s="10"/>
      <c r="BC5200" s="10"/>
      <c r="BD5200" s="10"/>
      <c r="BE5200" s="10"/>
      <c r="BF5200" s="10"/>
      <c r="BG5200" s="10"/>
      <c r="BH5200" s="10"/>
      <c r="BI5200" s="10"/>
      <c r="BL5200" s="10"/>
      <c r="BM5200" s="10"/>
      <c r="BN5200" s="10"/>
      <c r="BO5200" s="10"/>
      <c r="BP5200" s="10"/>
      <c r="BQ5200" s="10"/>
      <c r="BR5200" s="10"/>
      <c r="BU5200" s="66"/>
    </row>
    <row r="5201" spans="22:73" s="6" customFormat="1" x14ac:dyDescent="0.3">
      <c r="V5201" s="21"/>
      <c r="W5201" s="22"/>
      <c r="X5201" s="22"/>
      <c r="Y5201" s="22"/>
      <c r="Z5201" s="22"/>
      <c r="AA5201" s="22"/>
      <c r="AB5201" s="10"/>
      <c r="AC5201" s="10"/>
      <c r="AD5201" s="10"/>
      <c r="AE5201" s="10"/>
      <c r="AF5201" s="10"/>
      <c r="AG5201" s="10"/>
      <c r="AH5201" s="10"/>
      <c r="AI5201" s="10"/>
      <c r="AJ5201" s="10"/>
      <c r="AK5201" s="10"/>
      <c r="AL5201" s="10"/>
      <c r="AM5201" s="10"/>
      <c r="AN5201" s="10"/>
      <c r="AO5201" s="10"/>
      <c r="AP5201" s="10"/>
      <c r="AQ5201" s="10"/>
      <c r="AR5201" s="10"/>
      <c r="AS5201" s="10"/>
      <c r="AT5201" s="10"/>
      <c r="AU5201" s="10"/>
      <c r="AV5201" s="10"/>
      <c r="AW5201" s="10"/>
      <c r="AX5201" s="10"/>
      <c r="AY5201" s="10"/>
      <c r="AZ5201" s="10"/>
      <c r="BC5201" s="10"/>
      <c r="BD5201" s="10"/>
      <c r="BE5201" s="10"/>
      <c r="BF5201" s="10"/>
      <c r="BG5201" s="10"/>
      <c r="BH5201" s="10"/>
      <c r="BI5201" s="10"/>
      <c r="BL5201" s="10"/>
      <c r="BM5201" s="10"/>
      <c r="BN5201" s="10"/>
      <c r="BO5201" s="10"/>
      <c r="BP5201" s="10"/>
      <c r="BQ5201" s="10"/>
      <c r="BR5201" s="10"/>
      <c r="BU5201" s="66"/>
    </row>
    <row r="5202" spans="22:73" s="6" customFormat="1" x14ac:dyDescent="0.3">
      <c r="V5202" s="21"/>
      <c r="W5202" s="22"/>
      <c r="X5202" s="22"/>
      <c r="Y5202" s="22"/>
      <c r="Z5202" s="22"/>
      <c r="AA5202" s="22"/>
      <c r="AB5202" s="10"/>
      <c r="AC5202" s="10"/>
      <c r="AD5202" s="10"/>
      <c r="AE5202" s="10"/>
      <c r="AF5202" s="10"/>
      <c r="AG5202" s="10"/>
      <c r="AH5202" s="10"/>
      <c r="AI5202" s="10"/>
      <c r="AJ5202" s="10"/>
      <c r="AK5202" s="10"/>
      <c r="AL5202" s="10"/>
      <c r="AM5202" s="10"/>
      <c r="AN5202" s="10"/>
      <c r="AO5202" s="10"/>
      <c r="AP5202" s="10"/>
      <c r="AQ5202" s="10"/>
      <c r="AR5202" s="10"/>
      <c r="AS5202" s="10"/>
      <c r="AT5202" s="10"/>
      <c r="AU5202" s="10"/>
      <c r="AV5202" s="10"/>
      <c r="AW5202" s="10"/>
      <c r="AX5202" s="10"/>
      <c r="AY5202" s="10"/>
      <c r="AZ5202" s="10"/>
      <c r="BC5202" s="10"/>
      <c r="BD5202" s="10"/>
      <c r="BE5202" s="10"/>
      <c r="BF5202" s="10"/>
      <c r="BG5202" s="10"/>
      <c r="BH5202" s="10"/>
      <c r="BI5202" s="10"/>
      <c r="BL5202" s="10"/>
      <c r="BM5202" s="10"/>
      <c r="BN5202" s="10"/>
      <c r="BO5202" s="10"/>
      <c r="BP5202" s="10"/>
      <c r="BQ5202" s="10"/>
      <c r="BR5202" s="10"/>
      <c r="BU5202" s="66"/>
    </row>
    <row r="5203" spans="22:73" s="6" customFormat="1" x14ac:dyDescent="0.3">
      <c r="V5203" s="21"/>
      <c r="W5203" s="22"/>
      <c r="X5203" s="22"/>
      <c r="Y5203" s="22"/>
      <c r="Z5203" s="22"/>
      <c r="AA5203" s="22"/>
      <c r="AB5203" s="10"/>
      <c r="AC5203" s="10"/>
      <c r="AD5203" s="10"/>
      <c r="AE5203" s="10"/>
      <c r="AF5203" s="10"/>
      <c r="AG5203" s="10"/>
      <c r="AH5203" s="10"/>
      <c r="AI5203" s="10"/>
      <c r="AJ5203" s="10"/>
      <c r="AK5203" s="10"/>
      <c r="AL5203" s="10"/>
      <c r="AM5203" s="10"/>
      <c r="AN5203" s="10"/>
      <c r="AO5203" s="10"/>
      <c r="AP5203" s="10"/>
      <c r="AQ5203" s="10"/>
      <c r="AR5203" s="10"/>
      <c r="AS5203" s="10"/>
      <c r="AT5203" s="10"/>
      <c r="AU5203" s="10"/>
      <c r="AV5203" s="10"/>
      <c r="AW5203" s="10"/>
      <c r="AX5203" s="10"/>
      <c r="AY5203" s="10"/>
      <c r="AZ5203" s="10"/>
      <c r="BC5203" s="10"/>
      <c r="BD5203" s="10"/>
      <c r="BE5203" s="10"/>
      <c r="BF5203" s="10"/>
      <c r="BG5203" s="10"/>
      <c r="BH5203" s="10"/>
      <c r="BI5203" s="10"/>
      <c r="BL5203" s="10"/>
      <c r="BM5203" s="10"/>
      <c r="BN5203" s="10"/>
      <c r="BO5203" s="10"/>
      <c r="BP5203" s="10"/>
      <c r="BQ5203" s="10"/>
      <c r="BR5203" s="10"/>
      <c r="BU5203" s="66"/>
    </row>
    <row r="5204" spans="22:73" s="6" customFormat="1" x14ac:dyDescent="0.3">
      <c r="V5204" s="21"/>
      <c r="W5204" s="22"/>
      <c r="X5204" s="22"/>
      <c r="Y5204" s="22"/>
      <c r="Z5204" s="22"/>
      <c r="AA5204" s="22"/>
      <c r="AB5204" s="10"/>
      <c r="AC5204" s="10"/>
      <c r="AD5204" s="10"/>
      <c r="AE5204" s="10"/>
      <c r="AF5204" s="10"/>
      <c r="AG5204" s="10"/>
      <c r="AH5204" s="10"/>
      <c r="AI5204" s="10"/>
      <c r="AJ5204" s="10"/>
      <c r="AK5204" s="10"/>
      <c r="AL5204" s="10"/>
      <c r="AM5204" s="10"/>
      <c r="AN5204" s="10"/>
      <c r="AO5204" s="10"/>
      <c r="AP5204" s="10"/>
      <c r="AQ5204" s="10"/>
      <c r="AR5204" s="10"/>
      <c r="AS5204" s="10"/>
      <c r="AT5204" s="10"/>
      <c r="AU5204" s="10"/>
      <c r="AV5204" s="10"/>
      <c r="AW5204" s="10"/>
      <c r="AX5204" s="10"/>
      <c r="AY5204" s="10"/>
      <c r="AZ5204" s="10"/>
      <c r="BC5204" s="10"/>
      <c r="BD5204" s="10"/>
      <c r="BE5204" s="10"/>
      <c r="BF5204" s="10"/>
      <c r="BG5204" s="10"/>
      <c r="BH5204" s="10"/>
      <c r="BI5204" s="10"/>
      <c r="BL5204" s="10"/>
      <c r="BM5204" s="10"/>
      <c r="BN5204" s="10"/>
      <c r="BO5204" s="10"/>
      <c r="BP5204" s="10"/>
      <c r="BQ5204" s="10"/>
      <c r="BR5204" s="10"/>
      <c r="BU5204" s="66"/>
    </row>
    <row r="5205" spans="22:73" s="6" customFormat="1" x14ac:dyDescent="0.3">
      <c r="V5205" s="21"/>
      <c r="W5205" s="22"/>
      <c r="X5205" s="22"/>
      <c r="Y5205" s="22"/>
      <c r="Z5205" s="22"/>
      <c r="AA5205" s="22"/>
      <c r="AB5205" s="10"/>
      <c r="AC5205" s="10"/>
      <c r="AD5205" s="10"/>
      <c r="AE5205" s="10"/>
      <c r="AF5205" s="10"/>
      <c r="AG5205" s="10"/>
      <c r="AH5205" s="10"/>
      <c r="AI5205" s="10"/>
      <c r="AJ5205" s="10"/>
      <c r="AK5205" s="10"/>
      <c r="AL5205" s="10"/>
      <c r="AM5205" s="10"/>
      <c r="AN5205" s="10"/>
      <c r="AO5205" s="10"/>
      <c r="AP5205" s="10"/>
      <c r="AQ5205" s="10"/>
      <c r="AR5205" s="10"/>
      <c r="AS5205" s="10"/>
      <c r="AT5205" s="10"/>
      <c r="AU5205" s="10"/>
      <c r="AV5205" s="10"/>
      <c r="AW5205" s="10"/>
      <c r="AX5205" s="10"/>
      <c r="AY5205" s="10"/>
      <c r="AZ5205" s="10"/>
      <c r="BC5205" s="10"/>
      <c r="BD5205" s="10"/>
      <c r="BE5205" s="10"/>
      <c r="BF5205" s="10"/>
      <c r="BG5205" s="10"/>
      <c r="BH5205" s="10"/>
      <c r="BI5205" s="10"/>
      <c r="BL5205" s="10"/>
      <c r="BM5205" s="10"/>
      <c r="BN5205" s="10"/>
      <c r="BO5205" s="10"/>
      <c r="BP5205" s="10"/>
      <c r="BQ5205" s="10"/>
      <c r="BR5205" s="10"/>
      <c r="BU5205" s="66"/>
    </row>
    <row r="5206" spans="22:73" s="6" customFormat="1" x14ac:dyDescent="0.3">
      <c r="V5206" s="21"/>
      <c r="W5206" s="22"/>
      <c r="X5206" s="22"/>
      <c r="Y5206" s="22"/>
      <c r="Z5206" s="22"/>
      <c r="AA5206" s="22"/>
      <c r="AB5206" s="10"/>
      <c r="AC5206" s="10"/>
      <c r="AD5206" s="10"/>
      <c r="AE5206" s="10"/>
      <c r="AF5206" s="10"/>
      <c r="AG5206" s="10"/>
      <c r="AH5206" s="10"/>
      <c r="AI5206" s="10"/>
      <c r="AJ5206" s="10"/>
      <c r="AK5206" s="10"/>
      <c r="AL5206" s="10"/>
      <c r="AM5206" s="10"/>
      <c r="AN5206" s="10"/>
      <c r="AO5206" s="10"/>
      <c r="AP5206" s="10"/>
      <c r="AQ5206" s="10"/>
      <c r="AR5206" s="10"/>
      <c r="AS5206" s="10"/>
      <c r="AT5206" s="10"/>
      <c r="AU5206" s="10"/>
      <c r="AV5206" s="10"/>
      <c r="AW5206" s="10"/>
      <c r="AX5206" s="10"/>
      <c r="AY5206" s="10"/>
      <c r="AZ5206" s="10"/>
      <c r="BC5206" s="10"/>
      <c r="BD5206" s="10"/>
      <c r="BE5206" s="10"/>
      <c r="BF5206" s="10"/>
      <c r="BG5206" s="10"/>
      <c r="BH5206" s="10"/>
      <c r="BI5206" s="10"/>
      <c r="BL5206" s="10"/>
      <c r="BM5206" s="10"/>
      <c r="BN5206" s="10"/>
      <c r="BO5206" s="10"/>
      <c r="BP5206" s="10"/>
      <c r="BQ5206" s="10"/>
      <c r="BR5206" s="10"/>
      <c r="BU5206" s="66"/>
    </row>
    <row r="5207" spans="22:73" s="6" customFormat="1" x14ac:dyDescent="0.3">
      <c r="V5207" s="21"/>
      <c r="W5207" s="22"/>
      <c r="X5207" s="22"/>
      <c r="Y5207" s="22"/>
      <c r="Z5207" s="22"/>
      <c r="AA5207" s="22"/>
      <c r="AB5207" s="10"/>
      <c r="AC5207" s="10"/>
      <c r="AD5207" s="10"/>
      <c r="AE5207" s="10"/>
      <c r="AF5207" s="10"/>
      <c r="AG5207" s="10"/>
      <c r="AH5207" s="10"/>
      <c r="AI5207" s="10"/>
      <c r="AJ5207" s="10"/>
      <c r="AK5207" s="10"/>
      <c r="AL5207" s="10"/>
      <c r="AM5207" s="10"/>
      <c r="AN5207" s="10"/>
      <c r="AO5207" s="10"/>
      <c r="AP5207" s="10"/>
      <c r="AQ5207" s="10"/>
      <c r="AR5207" s="10"/>
      <c r="AS5207" s="10"/>
      <c r="AT5207" s="10"/>
      <c r="AU5207" s="10"/>
      <c r="AV5207" s="10"/>
      <c r="AW5207" s="10"/>
      <c r="AX5207" s="10"/>
      <c r="AY5207" s="10"/>
      <c r="AZ5207" s="10"/>
      <c r="BC5207" s="10"/>
      <c r="BD5207" s="10"/>
      <c r="BE5207" s="10"/>
      <c r="BF5207" s="10"/>
      <c r="BG5207" s="10"/>
      <c r="BH5207" s="10"/>
      <c r="BI5207" s="10"/>
      <c r="BL5207" s="10"/>
      <c r="BM5207" s="10"/>
      <c r="BN5207" s="10"/>
      <c r="BO5207" s="10"/>
      <c r="BP5207" s="10"/>
      <c r="BQ5207" s="10"/>
      <c r="BR5207" s="10"/>
      <c r="BU5207" s="66"/>
    </row>
    <row r="5208" spans="22:73" s="6" customFormat="1" x14ac:dyDescent="0.3">
      <c r="V5208" s="21"/>
      <c r="W5208" s="22"/>
      <c r="X5208" s="22"/>
      <c r="Y5208" s="22"/>
      <c r="Z5208" s="22"/>
      <c r="AA5208" s="22"/>
      <c r="AB5208" s="10"/>
      <c r="AC5208" s="10"/>
      <c r="AD5208" s="10"/>
      <c r="AE5208" s="10"/>
      <c r="AF5208" s="10"/>
      <c r="AG5208" s="10"/>
      <c r="AH5208" s="10"/>
      <c r="AI5208" s="10"/>
      <c r="AJ5208" s="10"/>
      <c r="AK5208" s="10"/>
      <c r="AL5208" s="10"/>
      <c r="AM5208" s="10"/>
      <c r="AN5208" s="10"/>
      <c r="AO5208" s="10"/>
      <c r="AP5208" s="10"/>
      <c r="AQ5208" s="10"/>
      <c r="AR5208" s="10"/>
      <c r="AS5208" s="10"/>
      <c r="AT5208" s="10"/>
      <c r="AU5208" s="10"/>
      <c r="AV5208" s="10"/>
      <c r="AW5208" s="10"/>
      <c r="AX5208" s="10"/>
      <c r="AY5208" s="10"/>
      <c r="AZ5208" s="10"/>
      <c r="BC5208" s="10"/>
      <c r="BD5208" s="10"/>
      <c r="BE5208" s="10"/>
      <c r="BF5208" s="10"/>
      <c r="BG5208" s="10"/>
      <c r="BH5208" s="10"/>
      <c r="BI5208" s="10"/>
      <c r="BL5208" s="10"/>
      <c r="BM5208" s="10"/>
      <c r="BN5208" s="10"/>
      <c r="BO5208" s="10"/>
      <c r="BP5208" s="10"/>
      <c r="BQ5208" s="10"/>
      <c r="BR5208" s="10"/>
      <c r="BU5208" s="66"/>
    </row>
    <row r="5209" spans="22:73" s="6" customFormat="1" x14ac:dyDescent="0.3">
      <c r="V5209" s="21"/>
      <c r="W5209" s="22"/>
      <c r="X5209" s="22"/>
      <c r="Y5209" s="22"/>
      <c r="Z5209" s="22"/>
      <c r="AA5209" s="22"/>
      <c r="AB5209" s="10"/>
      <c r="AC5209" s="10"/>
      <c r="AD5209" s="10"/>
      <c r="AE5209" s="10"/>
      <c r="AF5209" s="10"/>
      <c r="AG5209" s="10"/>
      <c r="AH5209" s="10"/>
      <c r="AI5209" s="10"/>
      <c r="AJ5209" s="10"/>
      <c r="AK5209" s="10"/>
      <c r="AL5209" s="10"/>
      <c r="AM5209" s="10"/>
      <c r="AN5209" s="10"/>
      <c r="AO5209" s="10"/>
      <c r="AP5209" s="10"/>
      <c r="AQ5209" s="10"/>
      <c r="AR5209" s="10"/>
      <c r="AS5209" s="10"/>
      <c r="AT5209" s="10"/>
      <c r="AU5209" s="10"/>
      <c r="AV5209" s="10"/>
      <c r="AW5209" s="10"/>
      <c r="AX5209" s="10"/>
      <c r="AY5209" s="10"/>
      <c r="AZ5209" s="10"/>
      <c r="BC5209" s="10"/>
      <c r="BD5209" s="10"/>
      <c r="BE5209" s="10"/>
      <c r="BF5209" s="10"/>
      <c r="BG5209" s="10"/>
      <c r="BH5209" s="10"/>
      <c r="BI5209" s="10"/>
      <c r="BL5209" s="10"/>
      <c r="BM5209" s="10"/>
      <c r="BN5209" s="10"/>
      <c r="BO5209" s="10"/>
      <c r="BP5209" s="10"/>
      <c r="BQ5209" s="10"/>
      <c r="BR5209" s="10"/>
      <c r="BU5209" s="66"/>
    </row>
    <row r="5210" spans="22:73" s="6" customFormat="1" x14ac:dyDescent="0.3">
      <c r="V5210" s="21"/>
      <c r="W5210" s="22"/>
      <c r="X5210" s="22"/>
      <c r="Y5210" s="22"/>
      <c r="Z5210" s="22"/>
      <c r="AA5210" s="22"/>
      <c r="AB5210" s="10"/>
      <c r="AC5210" s="10"/>
      <c r="AD5210" s="10"/>
      <c r="AE5210" s="10"/>
      <c r="AF5210" s="10"/>
      <c r="AG5210" s="10"/>
      <c r="AH5210" s="10"/>
      <c r="AI5210" s="10"/>
      <c r="AJ5210" s="10"/>
      <c r="AK5210" s="10"/>
      <c r="AL5210" s="10"/>
      <c r="AM5210" s="10"/>
      <c r="AN5210" s="10"/>
      <c r="AO5210" s="10"/>
      <c r="AP5210" s="10"/>
      <c r="AQ5210" s="10"/>
      <c r="AR5210" s="10"/>
      <c r="AS5210" s="10"/>
      <c r="AT5210" s="10"/>
      <c r="AU5210" s="10"/>
      <c r="AV5210" s="10"/>
      <c r="AW5210" s="10"/>
      <c r="AX5210" s="10"/>
      <c r="AY5210" s="10"/>
      <c r="AZ5210" s="10"/>
      <c r="BC5210" s="10"/>
      <c r="BD5210" s="10"/>
      <c r="BE5210" s="10"/>
      <c r="BF5210" s="10"/>
      <c r="BG5210" s="10"/>
      <c r="BH5210" s="10"/>
      <c r="BI5210" s="10"/>
      <c r="BL5210" s="10"/>
      <c r="BM5210" s="10"/>
      <c r="BN5210" s="10"/>
      <c r="BO5210" s="10"/>
      <c r="BP5210" s="10"/>
      <c r="BQ5210" s="10"/>
      <c r="BR5210" s="10"/>
      <c r="BU5210" s="66"/>
    </row>
    <row r="5211" spans="22:73" s="6" customFormat="1" x14ac:dyDescent="0.3">
      <c r="V5211" s="21"/>
      <c r="W5211" s="22"/>
      <c r="X5211" s="22"/>
      <c r="Y5211" s="22"/>
      <c r="Z5211" s="22"/>
      <c r="AA5211" s="22"/>
      <c r="AB5211" s="10"/>
      <c r="AC5211" s="10"/>
      <c r="AD5211" s="10"/>
      <c r="AE5211" s="10"/>
      <c r="AF5211" s="10"/>
      <c r="AG5211" s="10"/>
      <c r="AH5211" s="10"/>
      <c r="AI5211" s="10"/>
      <c r="AJ5211" s="10"/>
      <c r="AK5211" s="10"/>
      <c r="AL5211" s="10"/>
      <c r="AM5211" s="10"/>
      <c r="AN5211" s="10"/>
      <c r="AO5211" s="10"/>
      <c r="AP5211" s="10"/>
      <c r="AQ5211" s="10"/>
      <c r="AR5211" s="10"/>
      <c r="AS5211" s="10"/>
      <c r="AT5211" s="10"/>
      <c r="AU5211" s="10"/>
      <c r="AV5211" s="10"/>
      <c r="AW5211" s="10"/>
      <c r="AX5211" s="10"/>
      <c r="AY5211" s="10"/>
      <c r="AZ5211" s="10"/>
      <c r="BC5211" s="10"/>
      <c r="BD5211" s="10"/>
      <c r="BE5211" s="10"/>
      <c r="BF5211" s="10"/>
      <c r="BG5211" s="10"/>
      <c r="BH5211" s="10"/>
      <c r="BI5211" s="10"/>
      <c r="BL5211" s="10"/>
      <c r="BM5211" s="10"/>
      <c r="BN5211" s="10"/>
      <c r="BO5211" s="10"/>
      <c r="BP5211" s="10"/>
      <c r="BQ5211" s="10"/>
      <c r="BR5211" s="10"/>
      <c r="BU5211" s="66"/>
    </row>
    <row r="5212" spans="22:73" s="6" customFormat="1" x14ac:dyDescent="0.3">
      <c r="V5212" s="21"/>
      <c r="W5212" s="22"/>
      <c r="X5212" s="22"/>
      <c r="Y5212" s="22"/>
      <c r="Z5212" s="22"/>
      <c r="AA5212" s="22"/>
      <c r="AB5212" s="10"/>
      <c r="AC5212" s="10"/>
      <c r="AD5212" s="10"/>
      <c r="AE5212" s="10"/>
      <c r="AF5212" s="10"/>
      <c r="AG5212" s="10"/>
      <c r="AH5212" s="10"/>
      <c r="AI5212" s="10"/>
      <c r="AJ5212" s="10"/>
      <c r="AK5212" s="10"/>
      <c r="AL5212" s="10"/>
      <c r="AM5212" s="10"/>
      <c r="AN5212" s="10"/>
      <c r="AO5212" s="10"/>
      <c r="AP5212" s="10"/>
      <c r="AQ5212" s="10"/>
      <c r="AR5212" s="10"/>
      <c r="AS5212" s="10"/>
      <c r="AT5212" s="10"/>
      <c r="AU5212" s="10"/>
      <c r="AV5212" s="10"/>
      <c r="AW5212" s="10"/>
      <c r="AX5212" s="10"/>
      <c r="AY5212" s="10"/>
      <c r="AZ5212" s="10"/>
      <c r="BC5212" s="10"/>
      <c r="BD5212" s="10"/>
      <c r="BE5212" s="10"/>
      <c r="BF5212" s="10"/>
      <c r="BG5212" s="10"/>
      <c r="BH5212" s="10"/>
      <c r="BI5212" s="10"/>
      <c r="BL5212" s="10"/>
      <c r="BM5212" s="10"/>
      <c r="BN5212" s="10"/>
      <c r="BO5212" s="10"/>
      <c r="BP5212" s="10"/>
      <c r="BQ5212" s="10"/>
      <c r="BR5212" s="10"/>
      <c r="BU5212" s="66"/>
    </row>
    <row r="5213" spans="22:73" s="6" customFormat="1" x14ac:dyDescent="0.3">
      <c r="V5213" s="21"/>
      <c r="W5213" s="22"/>
      <c r="X5213" s="22"/>
      <c r="Y5213" s="22"/>
      <c r="Z5213" s="22"/>
      <c r="AA5213" s="22"/>
      <c r="AB5213" s="10"/>
      <c r="AC5213" s="10"/>
      <c r="AD5213" s="10"/>
      <c r="AE5213" s="10"/>
      <c r="AF5213" s="10"/>
      <c r="AG5213" s="10"/>
      <c r="AH5213" s="10"/>
      <c r="AI5213" s="10"/>
      <c r="AJ5213" s="10"/>
      <c r="AK5213" s="10"/>
      <c r="AL5213" s="10"/>
      <c r="AM5213" s="10"/>
      <c r="AN5213" s="10"/>
      <c r="AO5213" s="10"/>
      <c r="AP5213" s="10"/>
      <c r="AQ5213" s="10"/>
      <c r="AR5213" s="10"/>
      <c r="AS5213" s="10"/>
      <c r="AT5213" s="10"/>
      <c r="AU5213" s="10"/>
      <c r="AV5213" s="10"/>
      <c r="AW5213" s="10"/>
      <c r="AX5213" s="10"/>
      <c r="AY5213" s="10"/>
      <c r="AZ5213" s="10"/>
      <c r="BC5213" s="10"/>
      <c r="BD5213" s="10"/>
      <c r="BE5213" s="10"/>
      <c r="BF5213" s="10"/>
      <c r="BG5213" s="10"/>
      <c r="BH5213" s="10"/>
      <c r="BI5213" s="10"/>
      <c r="BL5213" s="10"/>
      <c r="BM5213" s="10"/>
      <c r="BN5213" s="10"/>
      <c r="BO5213" s="10"/>
      <c r="BP5213" s="10"/>
      <c r="BQ5213" s="10"/>
      <c r="BR5213" s="10"/>
      <c r="BU5213" s="66"/>
    </row>
    <row r="5214" spans="22:73" s="6" customFormat="1" x14ac:dyDescent="0.3">
      <c r="V5214" s="21"/>
      <c r="W5214" s="22"/>
      <c r="X5214" s="22"/>
      <c r="Y5214" s="22"/>
      <c r="Z5214" s="22"/>
      <c r="AA5214" s="22"/>
      <c r="AB5214" s="10"/>
      <c r="AC5214" s="10"/>
      <c r="AD5214" s="10"/>
      <c r="AE5214" s="10"/>
      <c r="AF5214" s="10"/>
      <c r="AG5214" s="10"/>
      <c r="AH5214" s="10"/>
      <c r="AI5214" s="10"/>
      <c r="AJ5214" s="10"/>
      <c r="AK5214" s="10"/>
      <c r="AL5214" s="10"/>
      <c r="AM5214" s="10"/>
      <c r="AN5214" s="10"/>
      <c r="AO5214" s="10"/>
      <c r="AP5214" s="10"/>
      <c r="AQ5214" s="10"/>
      <c r="AR5214" s="10"/>
      <c r="AS5214" s="10"/>
      <c r="AT5214" s="10"/>
      <c r="AU5214" s="10"/>
      <c r="AV5214" s="10"/>
      <c r="AW5214" s="10"/>
      <c r="AX5214" s="10"/>
      <c r="AY5214" s="10"/>
      <c r="AZ5214" s="10"/>
      <c r="BC5214" s="10"/>
      <c r="BD5214" s="10"/>
      <c r="BE5214" s="10"/>
      <c r="BF5214" s="10"/>
      <c r="BG5214" s="10"/>
      <c r="BH5214" s="10"/>
      <c r="BI5214" s="10"/>
      <c r="BL5214" s="10"/>
      <c r="BM5214" s="10"/>
      <c r="BN5214" s="10"/>
      <c r="BO5214" s="10"/>
      <c r="BP5214" s="10"/>
      <c r="BQ5214" s="10"/>
      <c r="BR5214" s="10"/>
      <c r="BU5214" s="66"/>
    </row>
    <row r="5215" spans="22:73" s="6" customFormat="1" x14ac:dyDescent="0.3">
      <c r="V5215" s="21"/>
      <c r="W5215" s="22"/>
      <c r="X5215" s="22"/>
      <c r="Y5215" s="22"/>
      <c r="Z5215" s="22"/>
      <c r="AA5215" s="22"/>
      <c r="AB5215" s="10"/>
      <c r="AC5215" s="10"/>
      <c r="AD5215" s="10"/>
      <c r="AE5215" s="10"/>
      <c r="AF5215" s="10"/>
      <c r="AG5215" s="10"/>
      <c r="AH5215" s="10"/>
      <c r="AI5215" s="10"/>
      <c r="AJ5215" s="10"/>
      <c r="AK5215" s="10"/>
      <c r="AL5215" s="10"/>
      <c r="AM5215" s="10"/>
      <c r="AN5215" s="10"/>
      <c r="AO5215" s="10"/>
      <c r="AP5215" s="10"/>
      <c r="AQ5215" s="10"/>
      <c r="AR5215" s="10"/>
      <c r="AS5215" s="10"/>
      <c r="AT5215" s="10"/>
      <c r="AU5215" s="10"/>
      <c r="AV5215" s="10"/>
      <c r="AW5215" s="10"/>
      <c r="AX5215" s="10"/>
      <c r="AY5215" s="10"/>
      <c r="AZ5215" s="10"/>
      <c r="BC5215" s="10"/>
      <c r="BD5215" s="10"/>
      <c r="BE5215" s="10"/>
      <c r="BF5215" s="10"/>
      <c r="BG5215" s="10"/>
      <c r="BH5215" s="10"/>
      <c r="BI5215" s="10"/>
      <c r="BL5215" s="10"/>
      <c r="BM5215" s="10"/>
      <c r="BN5215" s="10"/>
      <c r="BO5215" s="10"/>
      <c r="BP5215" s="10"/>
      <c r="BQ5215" s="10"/>
      <c r="BR5215" s="10"/>
      <c r="BU5215" s="66"/>
    </row>
    <row r="5216" spans="22:73" s="6" customFormat="1" x14ac:dyDescent="0.3">
      <c r="V5216" s="21"/>
      <c r="W5216" s="22"/>
      <c r="X5216" s="22"/>
      <c r="Y5216" s="22"/>
      <c r="Z5216" s="22"/>
      <c r="AA5216" s="22"/>
      <c r="AB5216" s="10"/>
      <c r="AC5216" s="10"/>
      <c r="AD5216" s="10"/>
      <c r="AE5216" s="10"/>
      <c r="AF5216" s="10"/>
      <c r="AG5216" s="10"/>
      <c r="AH5216" s="10"/>
      <c r="AI5216" s="10"/>
      <c r="AJ5216" s="10"/>
      <c r="AK5216" s="10"/>
      <c r="AL5216" s="10"/>
      <c r="AM5216" s="10"/>
      <c r="AN5216" s="10"/>
      <c r="AO5216" s="10"/>
      <c r="AP5216" s="10"/>
      <c r="AQ5216" s="10"/>
      <c r="AR5216" s="10"/>
      <c r="AS5216" s="10"/>
      <c r="AT5216" s="10"/>
      <c r="AU5216" s="10"/>
      <c r="AV5216" s="10"/>
      <c r="AW5216" s="10"/>
      <c r="AX5216" s="10"/>
      <c r="AY5216" s="10"/>
      <c r="AZ5216" s="10"/>
      <c r="BC5216" s="10"/>
      <c r="BD5216" s="10"/>
      <c r="BE5216" s="10"/>
      <c r="BF5216" s="10"/>
      <c r="BG5216" s="10"/>
      <c r="BH5216" s="10"/>
      <c r="BI5216" s="10"/>
      <c r="BL5216" s="10"/>
      <c r="BM5216" s="10"/>
      <c r="BN5216" s="10"/>
      <c r="BO5216" s="10"/>
      <c r="BP5216" s="10"/>
      <c r="BQ5216" s="10"/>
      <c r="BR5216" s="10"/>
      <c r="BU5216" s="66"/>
    </row>
    <row r="5217" spans="22:73" s="6" customFormat="1" x14ac:dyDescent="0.3">
      <c r="V5217" s="21"/>
      <c r="W5217" s="22"/>
      <c r="X5217" s="22"/>
      <c r="Y5217" s="22"/>
      <c r="Z5217" s="22"/>
      <c r="AA5217" s="22"/>
      <c r="AB5217" s="10"/>
      <c r="AC5217" s="10"/>
      <c r="AD5217" s="10"/>
      <c r="AE5217" s="10"/>
      <c r="AF5217" s="10"/>
      <c r="AG5217" s="10"/>
      <c r="AH5217" s="10"/>
      <c r="AI5217" s="10"/>
      <c r="AJ5217" s="10"/>
      <c r="AK5217" s="10"/>
      <c r="AL5217" s="10"/>
      <c r="AM5217" s="10"/>
      <c r="AN5217" s="10"/>
      <c r="AO5217" s="10"/>
      <c r="AP5217" s="10"/>
      <c r="AQ5217" s="10"/>
      <c r="AR5217" s="10"/>
      <c r="AS5217" s="10"/>
      <c r="AT5217" s="10"/>
      <c r="AU5217" s="10"/>
      <c r="AV5217" s="10"/>
      <c r="AW5217" s="10"/>
      <c r="AX5217" s="10"/>
      <c r="AY5217" s="10"/>
      <c r="AZ5217" s="10"/>
      <c r="BC5217" s="10"/>
      <c r="BD5217" s="10"/>
      <c r="BE5217" s="10"/>
      <c r="BF5217" s="10"/>
      <c r="BG5217" s="10"/>
      <c r="BH5217" s="10"/>
      <c r="BI5217" s="10"/>
      <c r="BL5217" s="10"/>
      <c r="BM5217" s="10"/>
      <c r="BN5217" s="10"/>
      <c r="BO5217" s="10"/>
      <c r="BP5217" s="10"/>
      <c r="BQ5217" s="10"/>
      <c r="BR5217" s="10"/>
      <c r="BU5217" s="66"/>
    </row>
    <row r="5218" spans="22:73" s="6" customFormat="1" x14ac:dyDescent="0.3">
      <c r="V5218" s="21"/>
      <c r="W5218" s="22"/>
      <c r="X5218" s="22"/>
      <c r="Y5218" s="22"/>
      <c r="Z5218" s="22"/>
      <c r="AA5218" s="22"/>
      <c r="AB5218" s="10"/>
      <c r="AC5218" s="10"/>
      <c r="AD5218" s="10"/>
      <c r="AE5218" s="10"/>
      <c r="AF5218" s="10"/>
      <c r="AG5218" s="10"/>
      <c r="AH5218" s="10"/>
      <c r="AI5218" s="10"/>
      <c r="AJ5218" s="10"/>
      <c r="AK5218" s="10"/>
      <c r="AL5218" s="10"/>
      <c r="AM5218" s="10"/>
      <c r="AN5218" s="10"/>
      <c r="AO5218" s="10"/>
      <c r="AP5218" s="10"/>
      <c r="AQ5218" s="10"/>
      <c r="AR5218" s="10"/>
      <c r="AS5218" s="10"/>
      <c r="AT5218" s="10"/>
      <c r="AU5218" s="10"/>
      <c r="AV5218" s="10"/>
      <c r="AW5218" s="10"/>
      <c r="AX5218" s="10"/>
      <c r="AY5218" s="10"/>
      <c r="AZ5218" s="10"/>
      <c r="BC5218" s="10"/>
      <c r="BD5218" s="10"/>
      <c r="BE5218" s="10"/>
      <c r="BF5218" s="10"/>
      <c r="BG5218" s="10"/>
      <c r="BH5218" s="10"/>
      <c r="BI5218" s="10"/>
      <c r="BL5218" s="10"/>
      <c r="BM5218" s="10"/>
      <c r="BN5218" s="10"/>
      <c r="BO5218" s="10"/>
      <c r="BP5218" s="10"/>
      <c r="BQ5218" s="10"/>
      <c r="BR5218" s="10"/>
      <c r="BU5218" s="66"/>
    </row>
    <row r="5219" spans="22:73" s="6" customFormat="1" x14ac:dyDescent="0.3">
      <c r="V5219" s="21"/>
      <c r="W5219" s="22"/>
      <c r="X5219" s="22"/>
      <c r="Y5219" s="22"/>
      <c r="Z5219" s="22"/>
      <c r="AA5219" s="22"/>
      <c r="AB5219" s="10"/>
      <c r="AC5219" s="10"/>
      <c r="AD5219" s="10"/>
      <c r="AE5219" s="10"/>
      <c r="AF5219" s="10"/>
      <c r="AG5219" s="10"/>
      <c r="AH5219" s="10"/>
      <c r="AI5219" s="10"/>
      <c r="AJ5219" s="10"/>
      <c r="AK5219" s="10"/>
      <c r="AL5219" s="10"/>
      <c r="AM5219" s="10"/>
      <c r="AN5219" s="10"/>
      <c r="AO5219" s="10"/>
      <c r="AP5219" s="10"/>
      <c r="AQ5219" s="10"/>
      <c r="AR5219" s="10"/>
      <c r="AS5219" s="10"/>
      <c r="AT5219" s="10"/>
      <c r="AU5219" s="10"/>
      <c r="AV5219" s="10"/>
      <c r="AW5219" s="10"/>
      <c r="AX5219" s="10"/>
      <c r="AY5219" s="10"/>
      <c r="AZ5219" s="10"/>
      <c r="BC5219" s="10"/>
      <c r="BD5219" s="10"/>
      <c r="BE5219" s="10"/>
      <c r="BF5219" s="10"/>
      <c r="BG5219" s="10"/>
      <c r="BH5219" s="10"/>
      <c r="BI5219" s="10"/>
      <c r="BL5219" s="10"/>
      <c r="BM5219" s="10"/>
      <c r="BN5219" s="10"/>
      <c r="BO5219" s="10"/>
      <c r="BP5219" s="10"/>
      <c r="BQ5219" s="10"/>
      <c r="BR5219" s="10"/>
      <c r="BU5219" s="66"/>
    </row>
    <row r="5220" spans="22:73" s="6" customFormat="1" x14ac:dyDescent="0.3">
      <c r="V5220" s="21"/>
      <c r="W5220" s="22"/>
      <c r="X5220" s="22"/>
      <c r="Y5220" s="22"/>
      <c r="Z5220" s="22"/>
      <c r="AA5220" s="22"/>
      <c r="AB5220" s="10"/>
      <c r="AC5220" s="10"/>
      <c r="AD5220" s="10"/>
      <c r="AE5220" s="10"/>
      <c r="AF5220" s="10"/>
      <c r="AG5220" s="10"/>
      <c r="AH5220" s="10"/>
      <c r="AI5220" s="10"/>
      <c r="AJ5220" s="10"/>
      <c r="AK5220" s="10"/>
      <c r="AL5220" s="10"/>
      <c r="AM5220" s="10"/>
      <c r="AN5220" s="10"/>
      <c r="AO5220" s="10"/>
      <c r="AP5220" s="10"/>
      <c r="AQ5220" s="10"/>
      <c r="AR5220" s="10"/>
      <c r="AS5220" s="10"/>
      <c r="AT5220" s="10"/>
      <c r="AU5220" s="10"/>
      <c r="AV5220" s="10"/>
      <c r="AW5220" s="10"/>
      <c r="AX5220" s="10"/>
      <c r="AY5220" s="10"/>
      <c r="AZ5220" s="10"/>
      <c r="BC5220" s="10"/>
      <c r="BD5220" s="10"/>
      <c r="BE5220" s="10"/>
      <c r="BF5220" s="10"/>
      <c r="BG5220" s="10"/>
      <c r="BH5220" s="10"/>
      <c r="BI5220" s="10"/>
      <c r="BL5220" s="10"/>
      <c r="BM5220" s="10"/>
      <c r="BN5220" s="10"/>
      <c r="BO5220" s="10"/>
      <c r="BP5220" s="10"/>
      <c r="BQ5220" s="10"/>
      <c r="BR5220" s="10"/>
      <c r="BU5220" s="66"/>
    </row>
    <row r="5221" spans="22:73" s="6" customFormat="1" x14ac:dyDescent="0.3">
      <c r="V5221" s="21"/>
      <c r="W5221" s="22"/>
      <c r="X5221" s="22"/>
      <c r="Y5221" s="22"/>
      <c r="Z5221" s="22"/>
      <c r="AA5221" s="22"/>
      <c r="AB5221" s="10"/>
      <c r="AC5221" s="10"/>
      <c r="AD5221" s="10"/>
      <c r="AE5221" s="10"/>
      <c r="AF5221" s="10"/>
      <c r="AG5221" s="10"/>
      <c r="AH5221" s="10"/>
      <c r="AI5221" s="10"/>
      <c r="AJ5221" s="10"/>
      <c r="AK5221" s="10"/>
      <c r="AL5221" s="10"/>
      <c r="AM5221" s="10"/>
      <c r="AN5221" s="10"/>
      <c r="AO5221" s="10"/>
      <c r="AP5221" s="10"/>
      <c r="AQ5221" s="10"/>
      <c r="AR5221" s="10"/>
      <c r="AS5221" s="10"/>
      <c r="AT5221" s="10"/>
      <c r="AU5221" s="10"/>
      <c r="AV5221" s="10"/>
      <c r="AW5221" s="10"/>
      <c r="AX5221" s="10"/>
      <c r="AY5221" s="10"/>
      <c r="AZ5221" s="10"/>
      <c r="BC5221" s="10"/>
      <c r="BD5221" s="10"/>
      <c r="BE5221" s="10"/>
      <c r="BF5221" s="10"/>
      <c r="BG5221" s="10"/>
      <c r="BH5221" s="10"/>
      <c r="BI5221" s="10"/>
      <c r="BL5221" s="10"/>
      <c r="BM5221" s="10"/>
      <c r="BN5221" s="10"/>
      <c r="BO5221" s="10"/>
      <c r="BP5221" s="10"/>
      <c r="BQ5221" s="10"/>
      <c r="BR5221" s="10"/>
      <c r="BU5221" s="66"/>
    </row>
    <row r="5222" spans="22:73" s="6" customFormat="1" x14ac:dyDescent="0.3">
      <c r="V5222" s="21"/>
      <c r="W5222" s="22"/>
      <c r="X5222" s="22"/>
      <c r="Y5222" s="22"/>
      <c r="Z5222" s="22"/>
      <c r="AA5222" s="22"/>
      <c r="AB5222" s="10"/>
      <c r="AC5222" s="10"/>
      <c r="AD5222" s="10"/>
      <c r="AE5222" s="10"/>
      <c r="AF5222" s="10"/>
      <c r="AG5222" s="10"/>
      <c r="AH5222" s="10"/>
      <c r="AI5222" s="10"/>
      <c r="AJ5222" s="10"/>
      <c r="AK5222" s="10"/>
      <c r="AL5222" s="10"/>
      <c r="AM5222" s="10"/>
      <c r="AN5222" s="10"/>
      <c r="AO5222" s="10"/>
      <c r="AP5222" s="10"/>
      <c r="AQ5222" s="10"/>
      <c r="AR5222" s="10"/>
      <c r="AS5222" s="10"/>
      <c r="AT5222" s="10"/>
      <c r="AU5222" s="10"/>
      <c r="AV5222" s="10"/>
      <c r="AW5222" s="10"/>
      <c r="AX5222" s="10"/>
      <c r="AY5222" s="10"/>
      <c r="AZ5222" s="10"/>
      <c r="BC5222" s="10"/>
      <c r="BD5222" s="10"/>
      <c r="BE5222" s="10"/>
      <c r="BF5222" s="10"/>
      <c r="BG5222" s="10"/>
      <c r="BH5222" s="10"/>
      <c r="BI5222" s="10"/>
      <c r="BL5222" s="10"/>
      <c r="BM5222" s="10"/>
      <c r="BN5222" s="10"/>
      <c r="BO5222" s="10"/>
      <c r="BP5222" s="10"/>
      <c r="BQ5222" s="10"/>
      <c r="BR5222" s="10"/>
      <c r="BU5222" s="66"/>
    </row>
    <row r="5223" spans="22:73" s="6" customFormat="1" x14ac:dyDescent="0.3">
      <c r="V5223" s="21"/>
      <c r="W5223" s="22"/>
      <c r="X5223" s="22"/>
      <c r="Y5223" s="22"/>
      <c r="Z5223" s="22"/>
      <c r="AA5223" s="22"/>
      <c r="AB5223" s="10"/>
      <c r="AC5223" s="10"/>
      <c r="AD5223" s="10"/>
      <c r="AE5223" s="10"/>
      <c r="AF5223" s="10"/>
      <c r="AG5223" s="10"/>
      <c r="AH5223" s="10"/>
      <c r="AI5223" s="10"/>
      <c r="AJ5223" s="10"/>
      <c r="AK5223" s="10"/>
      <c r="AL5223" s="10"/>
      <c r="AM5223" s="10"/>
      <c r="AN5223" s="10"/>
      <c r="AO5223" s="10"/>
      <c r="AP5223" s="10"/>
      <c r="AQ5223" s="10"/>
      <c r="AR5223" s="10"/>
      <c r="AS5223" s="10"/>
      <c r="AT5223" s="10"/>
      <c r="AU5223" s="10"/>
      <c r="AV5223" s="10"/>
      <c r="AW5223" s="10"/>
      <c r="AX5223" s="10"/>
      <c r="AY5223" s="10"/>
      <c r="AZ5223" s="10"/>
      <c r="BC5223" s="10"/>
      <c r="BD5223" s="10"/>
      <c r="BE5223" s="10"/>
      <c r="BF5223" s="10"/>
      <c r="BG5223" s="10"/>
      <c r="BH5223" s="10"/>
      <c r="BI5223" s="10"/>
      <c r="BL5223" s="10"/>
      <c r="BM5223" s="10"/>
      <c r="BN5223" s="10"/>
      <c r="BO5223" s="10"/>
      <c r="BP5223" s="10"/>
      <c r="BQ5223" s="10"/>
      <c r="BR5223" s="10"/>
      <c r="BU5223" s="66"/>
    </row>
    <row r="5224" spans="22:73" s="6" customFormat="1" x14ac:dyDescent="0.3">
      <c r="V5224" s="21"/>
      <c r="W5224" s="22"/>
      <c r="X5224" s="22"/>
      <c r="Y5224" s="22"/>
      <c r="Z5224" s="22"/>
      <c r="AA5224" s="22"/>
      <c r="AB5224" s="10"/>
      <c r="AC5224" s="10"/>
      <c r="AD5224" s="10"/>
      <c r="AE5224" s="10"/>
      <c r="AF5224" s="10"/>
      <c r="AG5224" s="10"/>
      <c r="AH5224" s="10"/>
      <c r="AI5224" s="10"/>
      <c r="AJ5224" s="10"/>
      <c r="AK5224" s="10"/>
      <c r="AL5224" s="10"/>
      <c r="AM5224" s="10"/>
      <c r="AN5224" s="10"/>
      <c r="AO5224" s="10"/>
      <c r="AP5224" s="10"/>
      <c r="AQ5224" s="10"/>
      <c r="AR5224" s="10"/>
      <c r="AS5224" s="10"/>
      <c r="AT5224" s="10"/>
      <c r="AU5224" s="10"/>
      <c r="AV5224" s="10"/>
      <c r="AW5224" s="10"/>
      <c r="AX5224" s="10"/>
      <c r="AY5224" s="10"/>
      <c r="AZ5224" s="10"/>
      <c r="BC5224" s="10"/>
      <c r="BD5224" s="10"/>
      <c r="BE5224" s="10"/>
      <c r="BF5224" s="10"/>
      <c r="BG5224" s="10"/>
      <c r="BH5224" s="10"/>
      <c r="BI5224" s="10"/>
      <c r="BL5224" s="10"/>
      <c r="BM5224" s="10"/>
      <c r="BN5224" s="10"/>
      <c r="BO5224" s="10"/>
      <c r="BP5224" s="10"/>
      <c r="BQ5224" s="10"/>
      <c r="BR5224" s="10"/>
      <c r="BU5224" s="66"/>
    </row>
    <row r="5225" spans="22:73" s="6" customFormat="1" x14ac:dyDescent="0.3">
      <c r="V5225" s="21"/>
      <c r="W5225" s="22"/>
      <c r="X5225" s="22"/>
      <c r="Y5225" s="22"/>
      <c r="Z5225" s="22"/>
      <c r="AA5225" s="22"/>
      <c r="AB5225" s="10"/>
      <c r="AC5225" s="10"/>
      <c r="AD5225" s="10"/>
      <c r="AE5225" s="10"/>
      <c r="AF5225" s="10"/>
      <c r="AG5225" s="10"/>
      <c r="AH5225" s="10"/>
      <c r="AI5225" s="10"/>
      <c r="AJ5225" s="10"/>
      <c r="AK5225" s="10"/>
      <c r="AL5225" s="10"/>
      <c r="AM5225" s="10"/>
      <c r="AN5225" s="10"/>
      <c r="AO5225" s="10"/>
      <c r="AP5225" s="10"/>
      <c r="AQ5225" s="10"/>
      <c r="AR5225" s="10"/>
      <c r="AS5225" s="10"/>
      <c r="AT5225" s="10"/>
      <c r="AU5225" s="10"/>
      <c r="AV5225" s="10"/>
      <c r="AW5225" s="10"/>
      <c r="AX5225" s="10"/>
      <c r="AY5225" s="10"/>
      <c r="AZ5225" s="10"/>
      <c r="BC5225" s="10"/>
      <c r="BD5225" s="10"/>
      <c r="BE5225" s="10"/>
      <c r="BF5225" s="10"/>
      <c r="BG5225" s="10"/>
      <c r="BH5225" s="10"/>
      <c r="BI5225" s="10"/>
      <c r="BL5225" s="10"/>
      <c r="BM5225" s="10"/>
      <c r="BN5225" s="10"/>
      <c r="BO5225" s="10"/>
      <c r="BP5225" s="10"/>
      <c r="BQ5225" s="10"/>
      <c r="BR5225" s="10"/>
      <c r="BU5225" s="66"/>
    </row>
    <row r="5226" spans="22:73" s="6" customFormat="1" x14ac:dyDescent="0.3">
      <c r="V5226" s="21"/>
      <c r="W5226" s="22"/>
      <c r="X5226" s="22"/>
      <c r="Y5226" s="22"/>
      <c r="Z5226" s="22"/>
      <c r="AA5226" s="22"/>
      <c r="AB5226" s="10"/>
      <c r="AC5226" s="10"/>
      <c r="AD5226" s="10"/>
      <c r="AE5226" s="10"/>
      <c r="AF5226" s="10"/>
      <c r="AG5226" s="10"/>
      <c r="AH5226" s="10"/>
      <c r="AI5226" s="10"/>
      <c r="AJ5226" s="10"/>
      <c r="AK5226" s="10"/>
      <c r="AL5226" s="10"/>
      <c r="AM5226" s="10"/>
      <c r="AN5226" s="10"/>
      <c r="AO5226" s="10"/>
      <c r="AP5226" s="10"/>
      <c r="AQ5226" s="10"/>
      <c r="AR5226" s="10"/>
      <c r="AS5226" s="10"/>
      <c r="AT5226" s="10"/>
      <c r="AU5226" s="10"/>
      <c r="AV5226" s="10"/>
      <c r="AW5226" s="10"/>
      <c r="AX5226" s="10"/>
      <c r="AY5226" s="10"/>
      <c r="AZ5226" s="10"/>
      <c r="BC5226" s="10"/>
      <c r="BD5226" s="10"/>
      <c r="BE5226" s="10"/>
      <c r="BF5226" s="10"/>
      <c r="BG5226" s="10"/>
      <c r="BH5226" s="10"/>
      <c r="BI5226" s="10"/>
      <c r="BL5226" s="10"/>
      <c r="BM5226" s="10"/>
      <c r="BN5226" s="10"/>
      <c r="BO5226" s="10"/>
      <c r="BP5226" s="10"/>
      <c r="BQ5226" s="10"/>
      <c r="BR5226" s="10"/>
      <c r="BU5226" s="66"/>
    </row>
    <row r="5227" spans="22:73" s="6" customFormat="1" x14ac:dyDescent="0.3">
      <c r="V5227" s="21"/>
      <c r="W5227" s="22"/>
      <c r="X5227" s="22"/>
      <c r="Y5227" s="22"/>
      <c r="Z5227" s="22"/>
      <c r="AA5227" s="22"/>
      <c r="AB5227" s="10"/>
      <c r="AC5227" s="10"/>
      <c r="AD5227" s="10"/>
      <c r="AE5227" s="10"/>
      <c r="AF5227" s="10"/>
      <c r="AG5227" s="10"/>
      <c r="AH5227" s="10"/>
      <c r="AI5227" s="10"/>
      <c r="AJ5227" s="10"/>
      <c r="AK5227" s="10"/>
      <c r="AL5227" s="10"/>
      <c r="AM5227" s="10"/>
      <c r="AN5227" s="10"/>
      <c r="AO5227" s="10"/>
      <c r="AP5227" s="10"/>
      <c r="AQ5227" s="10"/>
      <c r="AR5227" s="10"/>
      <c r="AS5227" s="10"/>
      <c r="AT5227" s="10"/>
      <c r="AU5227" s="10"/>
      <c r="AV5227" s="10"/>
      <c r="AW5227" s="10"/>
      <c r="AX5227" s="10"/>
      <c r="AY5227" s="10"/>
      <c r="AZ5227" s="10"/>
      <c r="BC5227" s="10"/>
      <c r="BD5227" s="10"/>
      <c r="BE5227" s="10"/>
      <c r="BF5227" s="10"/>
      <c r="BG5227" s="10"/>
      <c r="BH5227" s="10"/>
      <c r="BI5227" s="10"/>
      <c r="BL5227" s="10"/>
      <c r="BM5227" s="10"/>
      <c r="BN5227" s="10"/>
      <c r="BO5227" s="10"/>
      <c r="BP5227" s="10"/>
      <c r="BQ5227" s="10"/>
      <c r="BR5227" s="10"/>
      <c r="BU5227" s="66"/>
    </row>
    <row r="5228" spans="22:73" s="6" customFormat="1" x14ac:dyDescent="0.3">
      <c r="V5228" s="21"/>
      <c r="W5228" s="22"/>
      <c r="X5228" s="22"/>
      <c r="Y5228" s="22"/>
      <c r="Z5228" s="22"/>
      <c r="AA5228" s="22"/>
      <c r="AB5228" s="10"/>
      <c r="AC5228" s="10"/>
      <c r="AD5228" s="10"/>
      <c r="AE5228" s="10"/>
      <c r="AF5228" s="10"/>
      <c r="AG5228" s="10"/>
      <c r="AH5228" s="10"/>
      <c r="AI5228" s="10"/>
      <c r="AJ5228" s="10"/>
      <c r="AK5228" s="10"/>
      <c r="AL5228" s="10"/>
      <c r="AM5228" s="10"/>
      <c r="AN5228" s="10"/>
      <c r="AO5228" s="10"/>
      <c r="AP5228" s="10"/>
      <c r="AQ5228" s="10"/>
      <c r="AR5228" s="10"/>
      <c r="AS5228" s="10"/>
      <c r="AT5228" s="10"/>
      <c r="AU5228" s="10"/>
      <c r="AV5228" s="10"/>
      <c r="AW5228" s="10"/>
      <c r="AX5228" s="10"/>
      <c r="AY5228" s="10"/>
      <c r="AZ5228" s="10"/>
      <c r="BC5228" s="10"/>
      <c r="BD5228" s="10"/>
      <c r="BE5228" s="10"/>
      <c r="BF5228" s="10"/>
      <c r="BG5228" s="10"/>
      <c r="BH5228" s="10"/>
      <c r="BI5228" s="10"/>
      <c r="BL5228" s="10"/>
      <c r="BM5228" s="10"/>
      <c r="BN5228" s="10"/>
      <c r="BO5228" s="10"/>
      <c r="BP5228" s="10"/>
      <c r="BQ5228" s="10"/>
      <c r="BR5228" s="10"/>
      <c r="BU5228" s="66"/>
    </row>
    <row r="5229" spans="22:73" s="6" customFormat="1" x14ac:dyDescent="0.3">
      <c r="V5229" s="21"/>
      <c r="W5229" s="22"/>
      <c r="X5229" s="22"/>
      <c r="Y5229" s="22"/>
      <c r="Z5229" s="22"/>
      <c r="AA5229" s="22"/>
      <c r="AB5229" s="10"/>
      <c r="AC5229" s="10"/>
      <c r="AD5229" s="10"/>
      <c r="AE5229" s="10"/>
      <c r="AF5229" s="10"/>
      <c r="AG5229" s="10"/>
      <c r="AH5229" s="10"/>
      <c r="AI5229" s="10"/>
      <c r="AJ5229" s="10"/>
      <c r="AK5229" s="10"/>
      <c r="AL5229" s="10"/>
      <c r="AM5229" s="10"/>
      <c r="AN5229" s="10"/>
      <c r="AO5229" s="10"/>
      <c r="AP5229" s="10"/>
      <c r="AQ5229" s="10"/>
      <c r="AR5229" s="10"/>
      <c r="AS5229" s="10"/>
      <c r="AT5229" s="10"/>
      <c r="AU5229" s="10"/>
      <c r="AV5229" s="10"/>
      <c r="AW5229" s="10"/>
      <c r="AX5229" s="10"/>
      <c r="AY5229" s="10"/>
      <c r="AZ5229" s="10"/>
      <c r="BC5229" s="10"/>
      <c r="BD5229" s="10"/>
      <c r="BE5229" s="10"/>
      <c r="BF5229" s="10"/>
      <c r="BG5229" s="10"/>
      <c r="BH5229" s="10"/>
      <c r="BI5229" s="10"/>
      <c r="BL5229" s="10"/>
      <c r="BM5229" s="10"/>
      <c r="BN5229" s="10"/>
      <c r="BO5229" s="10"/>
      <c r="BP5229" s="10"/>
      <c r="BQ5229" s="10"/>
      <c r="BR5229" s="10"/>
      <c r="BU5229" s="66"/>
    </row>
    <row r="5230" spans="22:73" s="6" customFormat="1" x14ac:dyDescent="0.3">
      <c r="V5230" s="21"/>
      <c r="W5230" s="22"/>
      <c r="X5230" s="22"/>
      <c r="Y5230" s="22"/>
      <c r="Z5230" s="22"/>
      <c r="AA5230" s="22"/>
      <c r="AB5230" s="10"/>
      <c r="AC5230" s="10"/>
      <c r="AD5230" s="10"/>
      <c r="AE5230" s="10"/>
      <c r="AF5230" s="10"/>
      <c r="AG5230" s="10"/>
      <c r="AH5230" s="10"/>
      <c r="AI5230" s="10"/>
      <c r="AJ5230" s="10"/>
      <c r="AK5230" s="10"/>
      <c r="AL5230" s="10"/>
      <c r="AM5230" s="10"/>
      <c r="AN5230" s="10"/>
      <c r="AO5230" s="10"/>
      <c r="AP5230" s="10"/>
      <c r="AQ5230" s="10"/>
      <c r="AR5230" s="10"/>
      <c r="AS5230" s="10"/>
      <c r="AT5230" s="10"/>
      <c r="AU5230" s="10"/>
      <c r="AV5230" s="10"/>
      <c r="AW5230" s="10"/>
      <c r="AX5230" s="10"/>
      <c r="AY5230" s="10"/>
      <c r="AZ5230" s="10"/>
      <c r="BC5230" s="10"/>
      <c r="BD5230" s="10"/>
      <c r="BE5230" s="10"/>
      <c r="BF5230" s="10"/>
      <c r="BG5230" s="10"/>
      <c r="BH5230" s="10"/>
      <c r="BI5230" s="10"/>
      <c r="BL5230" s="10"/>
      <c r="BM5230" s="10"/>
      <c r="BN5230" s="10"/>
      <c r="BO5230" s="10"/>
      <c r="BP5230" s="10"/>
      <c r="BQ5230" s="10"/>
      <c r="BR5230" s="10"/>
      <c r="BU5230" s="66"/>
    </row>
    <row r="5231" spans="22:73" s="6" customFormat="1" x14ac:dyDescent="0.3">
      <c r="V5231" s="21"/>
      <c r="W5231" s="22"/>
      <c r="X5231" s="22"/>
      <c r="Y5231" s="22"/>
      <c r="Z5231" s="22"/>
      <c r="AA5231" s="22"/>
      <c r="AB5231" s="10"/>
      <c r="AC5231" s="10"/>
      <c r="AD5231" s="10"/>
      <c r="AE5231" s="10"/>
      <c r="AF5231" s="10"/>
      <c r="AG5231" s="10"/>
      <c r="AH5231" s="10"/>
      <c r="AI5231" s="10"/>
      <c r="AJ5231" s="10"/>
      <c r="AK5231" s="10"/>
      <c r="AL5231" s="10"/>
      <c r="AM5231" s="10"/>
      <c r="AN5231" s="10"/>
      <c r="AO5231" s="10"/>
      <c r="AP5231" s="10"/>
      <c r="AQ5231" s="10"/>
      <c r="AR5231" s="10"/>
      <c r="AS5231" s="10"/>
      <c r="AT5231" s="10"/>
      <c r="AU5231" s="10"/>
      <c r="AV5231" s="10"/>
      <c r="AW5231" s="10"/>
      <c r="AX5231" s="10"/>
      <c r="AY5231" s="10"/>
      <c r="AZ5231" s="10"/>
      <c r="BC5231" s="10"/>
      <c r="BD5231" s="10"/>
      <c r="BE5231" s="10"/>
      <c r="BF5231" s="10"/>
      <c r="BG5231" s="10"/>
      <c r="BH5231" s="10"/>
      <c r="BI5231" s="10"/>
      <c r="BL5231" s="10"/>
      <c r="BM5231" s="10"/>
      <c r="BN5231" s="10"/>
      <c r="BO5231" s="10"/>
      <c r="BP5231" s="10"/>
      <c r="BQ5231" s="10"/>
      <c r="BR5231" s="10"/>
      <c r="BU5231" s="66"/>
    </row>
    <row r="5232" spans="22:73" s="6" customFormat="1" x14ac:dyDescent="0.3">
      <c r="V5232" s="21"/>
      <c r="W5232" s="22"/>
      <c r="X5232" s="22"/>
      <c r="Y5232" s="22"/>
      <c r="Z5232" s="22"/>
      <c r="AA5232" s="22"/>
      <c r="AB5232" s="10"/>
      <c r="AC5232" s="10"/>
      <c r="AD5232" s="10"/>
      <c r="AE5232" s="10"/>
      <c r="AF5232" s="10"/>
      <c r="AG5232" s="10"/>
      <c r="AH5232" s="10"/>
      <c r="AI5232" s="10"/>
      <c r="AJ5232" s="10"/>
      <c r="AK5232" s="10"/>
      <c r="AL5232" s="10"/>
      <c r="AM5232" s="10"/>
      <c r="AN5232" s="10"/>
      <c r="AO5232" s="10"/>
      <c r="AP5232" s="10"/>
      <c r="AQ5232" s="10"/>
      <c r="AR5232" s="10"/>
      <c r="AS5232" s="10"/>
      <c r="AT5232" s="10"/>
      <c r="AU5232" s="10"/>
      <c r="AV5232" s="10"/>
      <c r="AW5232" s="10"/>
      <c r="AX5232" s="10"/>
      <c r="AY5232" s="10"/>
      <c r="AZ5232" s="10"/>
      <c r="BC5232" s="10"/>
      <c r="BD5232" s="10"/>
      <c r="BE5232" s="10"/>
      <c r="BF5232" s="10"/>
      <c r="BG5232" s="10"/>
      <c r="BH5232" s="10"/>
      <c r="BI5232" s="10"/>
      <c r="BL5232" s="10"/>
      <c r="BM5232" s="10"/>
      <c r="BN5232" s="10"/>
      <c r="BO5232" s="10"/>
      <c r="BP5232" s="10"/>
      <c r="BQ5232" s="10"/>
      <c r="BR5232" s="10"/>
      <c r="BU5232" s="66"/>
    </row>
    <row r="5233" spans="22:73" s="6" customFormat="1" x14ac:dyDescent="0.3">
      <c r="V5233" s="21"/>
      <c r="W5233" s="22"/>
      <c r="X5233" s="22"/>
      <c r="Y5233" s="22"/>
      <c r="Z5233" s="22"/>
      <c r="AA5233" s="22"/>
      <c r="AB5233" s="10"/>
      <c r="AC5233" s="10"/>
      <c r="AD5233" s="10"/>
      <c r="AE5233" s="10"/>
      <c r="AF5233" s="10"/>
      <c r="AG5233" s="10"/>
      <c r="AH5233" s="10"/>
      <c r="AI5233" s="10"/>
      <c r="AJ5233" s="10"/>
      <c r="AK5233" s="10"/>
      <c r="AL5233" s="10"/>
      <c r="AM5233" s="10"/>
      <c r="AN5233" s="10"/>
      <c r="AO5233" s="10"/>
      <c r="AP5233" s="10"/>
      <c r="AQ5233" s="10"/>
      <c r="AR5233" s="10"/>
      <c r="AS5233" s="10"/>
      <c r="AT5233" s="10"/>
      <c r="AU5233" s="10"/>
      <c r="AV5233" s="10"/>
      <c r="AW5233" s="10"/>
      <c r="AX5233" s="10"/>
      <c r="AY5233" s="10"/>
      <c r="AZ5233" s="10"/>
      <c r="BC5233" s="10"/>
      <c r="BD5233" s="10"/>
      <c r="BE5233" s="10"/>
      <c r="BF5233" s="10"/>
      <c r="BG5233" s="10"/>
      <c r="BH5233" s="10"/>
      <c r="BI5233" s="10"/>
      <c r="BL5233" s="10"/>
      <c r="BM5233" s="10"/>
      <c r="BN5233" s="10"/>
      <c r="BO5233" s="10"/>
      <c r="BP5233" s="10"/>
      <c r="BQ5233" s="10"/>
      <c r="BR5233" s="10"/>
      <c r="BU5233" s="66"/>
    </row>
    <row r="5234" spans="22:73" s="6" customFormat="1" x14ac:dyDescent="0.3">
      <c r="V5234" s="21"/>
      <c r="W5234" s="22"/>
      <c r="X5234" s="22"/>
      <c r="Y5234" s="22"/>
      <c r="Z5234" s="22"/>
      <c r="AA5234" s="22"/>
      <c r="AB5234" s="10"/>
      <c r="AC5234" s="10"/>
      <c r="AD5234" s="10"/>
      <c r="AE5234" s="10"/>
      <c r="AF5234" s="10"/>
      <c r="AG5234" s="10"/>
      <c r="AH5234" s="10"/>
      <c r="AI5234" s="10"/>
      <c r="AJ5234" s="10"/>
      <c r="AK5234" s="10"/>
      <c r="AL5234" s="10"/>
      <c r="AM5234" s="10"/>
      <c r="AN5234" s="10"/>
      <c r="AO5234" s="10"/>
      <c r="AP5234" s="10"/>
      <c r="AQ5234" s="10"/>
      <c r="AR5234" s="10"/>
      <c r="AS5234" s="10"/>
      <c r="AT5234" s="10"/>
      <c r="AU5234" s="10"/>
      <c r="AV5234" s="10"/>
      <c r="AW5234" s="10"/>
      <c r="AX5234" s="10"/>
      <c r="AY5234" s="10"/>
      <c r="AZ5234" s="10"/>
      <c r="BC5234" s="10"/>
      <c r="BD5234" s="10"/>
      <c r="BE5234" s="10"/>
      <c r="BF5234" s="10"/>
      <c r="BG5234" s="10"/>
      <c r="BH5234" s="10"/>
      <c r="BI5234" s="10"/>
      <c r="BL5234" s="10"/>
      <c r="BM5234" s="10"/>
      <c r="BN5234" s="10"/>
      <c r="BO5234" s="10"/>
      <c r="BP5234" s="10"/>
      <c r="BQ5234" s="10"/>
      <c r="BR5234" s="10"/>
      <c r="BU5234" s="66"/>
    </row>
    <row r="5235" spans="22:73" s="6" customFormat="1" x14ac:dyDescent="0.3">
      <c r="V5235" s="21"/>
      <c r="W5235" s="22"/>
      <c r="X5235" s="22"/>
      <c r="Y5235" s="22"/>
      <c r="Z5235" s="22"/>
      <c r="AA5235" s="22"/>
      <c r="AB5235" s="10"/>
      <c r="AC5235" s="10"/>
      <c r="AD5235" s="10"/>
      <c r="AE5235" s="10"/>
      <c r="AF5235" s="10"/>
      <c r="AG5235" s="10"/>
      <c r="AH5235" s="10"/>
      <c r="AI5235" s="10"/>
      <c r="AJ5235" s="10"/>
      <c r="AK5235" s="10"/>
      <c r="AL5235" s="10"/>
      <c r="AM5235" s="10"/>
      <c r="AN5235" s="10"/>
      <c r="AO5235" s="10"/>
      <c r="AP5235" s="10"/>
      <c r="AQ5235" s="10"/>
      <c r="AR5235" s="10"/>
      <c r="AS5235" s="10"/>
      <c r="AT5235" s="10"/>
      <c r="AU5235" s="10"/>
      <c r="AV5235" s="10"/>
      <c r="AW5235" s="10"/>
      <c r="AX5235" s="10"/>
      <c r="AY5235" s="10"/>
      <c r="AZ5235" s="10"/>
      <c r="BC5235" s="10"/>
      <c r="BD5235" s="10"/>
      <c r="BE5235" s="10"/>
      <c r="BF5235" s="10"/>
      <c r="BG5235" s="10"/>
      <c r="BH5235" s="10"/>
      <c r="BI5235" s="10"/>
      <c r="BL5235" s="10"/>
      <c r="BM5235" s="10"/>
      <c r="BN5235" s="10"/>
      <c r="BO5235" s="10"/>
      <c r="BP5235" s="10"/>
      <c r="BQ5235" s="10"/>
      <c r="BR5235" s="10"/>
      <c r="BU5235" s="66"/>
    </row>
    <row r="5236" spans="22:73" s="6" customFormat="1" x14ac:dyDescent="0.3">
      <c r="V5236" s="21"/>
      <c r="W5236" s="22"/>
      <c r="X5236" s="22"/>
      <c r="Y5236" s="22"/>
      <c r="Z5236" s="22"/>
      <c r="AA5236" s="22"/>
      <c r="AB5236" s="10"/>
      <c r="AC5236" s="10"/>
      <c r="AD5236" s="10"/>
      <c r="AE5236" s="10"/>
      <c r="AF5236" s="10"/>
      <c r="AG5236" s="10"/>
      <c r="AH5236" s="10"/>
      <c r="AI5236" s="10"/>
      <c r="AJ5236" s="10"/>
      <c r="AK5236" s="10"/>
      <c r="AL5236" s="10"/>
      <c r="AM5236" s="10"/>
      <c r="AN5236" s="10"/>
      <c r="AO5236" s="10"/>
      <c r="AP5236" s="10"/>
      <c r="AQ5236" s="10"/>
      <c r="AR5236" s="10"/>
      <c r="AS5236" s="10"/>
      <c r="AT5236" s="10"/>
      <c r="AU5236" s="10"/>
      <c r="AV5236" s="10"/>
      <c r="AW5236" s="10"/>
      <c r="AX5236" s="10"/>
      <c r="AY5236" s="10"/>
      <c r="AZ5236" s="10"/>
      <c r="BC5236" s="10"/>
      <c r="BD5236" s="10"/>
      <c r="BE5236" s="10"/>
      <c r="BF5236" s="10"/>
      <c r="BG5236" s="10"/>
      <c r="BH5236" s="10"/>
      <c r="BI5236" s="10"/>
      <c r="BL5236" s="10"/>
      <c r="BM5236" s="10"/>
      <c r="BN5236" s="10"/>
      <c r="BO5236" s="10"/>
      <c r="BP5236" s="10"/>
      <c r="BQ5236" s="10"/>
      <c r="BR5236" s="10"/>
      <c r="BU5236" s="66"/>
    </row>
    <row r="5237" spans="22:73" s="6" customFormat="1" x14ac:dyDescent="0.3">
      <c r="V5237" s="21"/>
      <c r="W5237" s="22"/>
      <c r="X5237" s="22"/>
      <c r="Y5237" s="22"/>
      <c r="Z5237" s="22"/>
      <c r="AA5237" s="22"/>
      <c r="AB5237" s="10"/>
      <c r="AC5237" s="10"/>
      <c r="AD5237" s="10"/>
      <c r="AE5237" s="10"/>
      <c r="AF5237" s="10"/>
      <c r="AG5237" s="10"/>
      <c r="AH5237" s="10"/>
      <c r="AI5237" s="10"/>
      <c r="AJ5237" s="10"/>
      <c r="AK5237" s="10"/>
      <c r="AL5237" s="10"/>
      <c r="AM5237" s="10"/>
      <c r="AN5237" s="10"/>
      <c r="AO5237" s="10"/>
      <c r="AP5237" s="10"/>
      <c r="AQ5237" s="10"/>
      <c r="AR5237" s="10"/>
      <c r="AS5237" s="10"/>
      <c r="AT5237" s="10"/>
      <c r="AU5237" s="10"/>
      <c r="AV5237" s="10"/>
      <c r="AW5237" s="10"/>
      <c r="AX5237" s="10"/>
      <c r="AY5237" s="10"/>
      <c r="AZ5237" s="10"/>
      <c r="BC5237" s="10"/>
      <c r="BD5237" s="10"/>
      <c r="BE5237" s="10"/>
      <c r="BF5237" s="10"/>
      <c r="BG5237" s="10"/>
      <c r="BH5237" s="10"/>
      <c r="BI5237" s="10"/>
      <c r="BL5237" s="10"/>
      <c r="BM5237" s="10"/>
      <c r="BN5237" s="10"/>
      <c r="BO5237" s="10"/>
      <c r="BP5237" s="10"/>
      <c r="BQ5237" s="10"/>
      <c r="BR5237" s="10"/>
      <c r="BU5237" s="66"/>
    </row>
    <row r="5238" spans="22:73" s="6" customFormat="1" x14ac:dyDescent="0.3">
      <c r="V5238" s="21"/>
      <c r="W5238" s="22"/>
      <c r="X5238" s="22"/>
      <c r="Y5238" s="22"/>
      <c r="Z5238" s="22"/>
      <c r="AA5238" s="22"/>
      <c r="AB5238" s="10"/>
      <c r="AC5238" s="10"/>
      <c r="AD5238" s="10"/>
      <c r="AE5238" s="10"/>
      <c r="AF5238" s="10"/>
      <c r="AG5238" s="10"/>
      <c r="AH5238" s="10"/>
      <c r="AI5238" s="10"/>
      <c r="AJ5238" s="10"/>
      <c r="AK5238" s="10"/>
      <c r="AL5238" s="10"/>
      <c r="AM5238" s="10"/>
      <c r="AN5238" s="10"/>
      <c r="AO5238" s="10"/>
      <c r="AP5238" s="10"/>
      <c r="AQ5238" s="10"/>
      <c r="AR5238" s="10"/>
      <c r="AS5238" s="10"/>
      <c r="AT5238" s="10"/>
      <c r="AU5238" s="10"/>
      <c r="AV5238" s="10"/>
      <c r="AW5238" s="10"/>
      <c r="AX5238" s="10"/>
      <c r="AY5238" s="10"/>
      <c r="AZ5238" s="10"/>
      <c r="BC5238" s="10"/>
      <c r="BD5238" s="10"/>
      <c r="BE5238" s="10"/>
      <c r="BF5238" s="10"/>
      <c r="BG5238" s="10"/>
      <c r="BH5238" s="10"/>
      <c r="BI5238" s="10"/>
      <c r="BL5238" s="10"/>
      <c r="BM5238" s="10"/>
      <c r="BN5238" s="10"/>
      <c r="BO5238" s="10"/>
      <c r="BP5238" s="10"/>
      <c r="BQ5238" s="10"/>
      <c r="BR5238" s="10"/>
      <c r="BU5238" s="66"/>
    </row>
    <row r="5239" spans="22:73" s="6" customFormat="1" x14ac:dyDescent="0.3">
      <c r="V5239" s="21"/>
      <c r="W5239" s="22"/>
      <c r="X5239" s="22"/>
      <c r="Y5239" s="22"/>
      <c r="Z5239" s="22"/>
      <c r="AA5239" s="22"/>
      <c r="AB5239" s="10"/>
      <c r="AC5239" s="10"/>
      <c r="AD5239" s="10"/>
      <c r="AE5239" s="10"/>
      <c r="AF5239" s="10"/>
      <c r="AG5239" s="10"/>
      <c r="AH5239" s="10"/>
      <c r="AI5239" s="10"/>
      <c r="AJ5239" s="10"/>
      <c r="AK5239" s="10"/>
      <c r="AL5239" s="10"/>
      <c r="AM5239" s="10"/>
      <c r="AN5239" s="10"/>
      <c r="AO5239" s="10"/>
      <c r="AP5239" s="10"/>
      <c r="AQ5239" s="10"/>
      <c r="AR5239" s="10"/>
      <c r="AS5239" s="10"/>
      <c r="AT5239" s="10"/>
      <c r="AU5239" s="10"/>
      <c r="AV5239" s="10"/>
      <c r="AW5239" s="10"/>
      <c r="AX5239" s="10"/>
      <c r="AY5239" s="10"/>
      <c r="AZ5239" s="10"/>
      <c r="BC5239" s="10"/>
      <c r="BD5239" s="10"/>
      <c r="BE5239" s="10"/>
      <c r="BF5239" s="10"/>
      <c r="BG5239" s="10"/>
      <c r="BH5239" s="10"/>
      <c r="BI5239" s="10"/>
      <c r="BL5239" s="10"/>
      <c r="BM5239" s="10"/>
      <c r="BN5239" s="10"/>
      <c r="BO5239" s="10"/>
      <c r="BP5239" s="10"/>
      <c r="BQ5239" s="10"/>
      <c r="BR5239" s="10"/>
      <c r="BU5239" s="66"/>
    </row>
    <row r="5240" spans="22:73" s="6" customFormat="1" x14ac:dyDescent="0.3">
      <c r="V5240" s="21"/>
      <c r="W5240" s="22"/>
      <c r="X5240" s="22"/>
      <c r="Y5240" s="22"/>
      <c r="Z5240" s="22"/>
      <c r="AA5240" s="22"/>
      <c r="AB5240" s="10"/>
      <c r="AC5240" s="10"/>
      <c r="AD5240" s="10"/>
      <c r="AE5240" s="10"/>
      <c r="AF5240" s="10"/>
      <c r="AG5240" s="10"/>
      <c r="AH5240" s="10"/>
      <c r="AI5240" s="10"/>
      <c r="AJ5240" s="10"/>
      <c r="AK5240" s="10"/>
      <c r="AL5240" s="10"/>
      <c r="AM5240" s="10"/>
      <c r="AN5240" s="10"/>
      <c r="AO5240" s="10"/>
      <c r="AP5240" s="10"/>
      <c r="AQ5240" s="10"/>
      <c r="AR5240" s="10"/>
      <c r="AS5240" s="10"/>
      <c r="AT5240" s="10"/>
      <c r="AU5240" s="10"/>
      <c r="AV5240" s="10"/>
      <c r="AW5240" s="10"/>
      <c r="AX5240" s="10"/>
      <c r="AY5240" s="10"/>
      <c r="AZ5240" s="10"/>
      <c r="BC5240" s="10"/>
      <c r="BD5240" s="10"/>
      <c r="BE5240" s="10"/>
      <c r="BF5240" s="10"/>
      <c r="BG5240" s="10"/>
      <c r="BH5240" s="10"/>
      <c r="BI5240" s="10"/>
      <c r="BL5240" s="10"/>
      <c r="BM5240" s="10"/>
      <c r="BN5240" s="10"/>
      <c r="BO5240" s="10"/>
      <c r="BP5240" s="10"/>
      <c r="BQ5240" s="10"/>
      <c r="BR5240" s="10"/>
      <c r="BU5240" s="66"/>
    </row>
    <row r="5241" spans="22:73" s="6" customFormat="1" x14ac:dyDescent="0.3">
      <c r="V5241" s="21"/>
      <c r="W5241" s="22"/>
      <c r="X5241" s="22"/>
      <c r="Y5241" s="22"/>
      <c r="Z5241" s="22"/>
      <c r="AA5241" s="22"/>
      <c r="AB5241" s="10"/>
      <c r="AC5241" s="10"/>
      <c r="AD5241" s="10"/>
      <c r="AE5241" s="10"/>
      <c r="AF5241" s="10"/>
      <c r="AG5241" s="10"/>
      <c r="AH5241" s="10"/>
      <c r="AI5241" s="10"/>
      <c r="AJ5241" s="10"/>
      <c r="AK5241" s="10"/>
      <c r="AL5241" s="10"/>
      <c r="AM5241" s="10"/>
      <c r="AN5241" s="10"/>
      <c r="AO5241" s="10"/>
      <c r="AP5241" s="10"/>
      <c r="AQ5241" s="10"/>
      <c r="AR5241" s="10"/>
      <c r="AS5241" s="10"/>
      <c r="AT5241" s="10"/>
      <c r="AU5241" s="10"/>
      <c r="AV5241" s="10"/>
      <c r="AW5241" s="10"/>
      <c r="AX5241" s="10"/>
      <c r="AY5241" s="10"/>
      <c r="AZ5241" s="10"/>
      <c r="BC5241" s="10"/>
      <c r="BD5241" s="10"/>
      <c r="BE5241" s="10"/>
      <c r="BF5241" s="10"/>
      <c r="BG5241" s="10"/>
      <c r="BH5241" s="10"/>
      <c r="BI5241" s="10"/>
      <c r="BL5241" s="10"/>
      <c r="BM5241" s="10"/>
      <c r="BN5241" s="10"/>
      <c r="BO5241" s="10"/>
      <c r="BP5241" s="10"/>
      <c r="BQ5241" s="10"/>
      <c r="BR5241" s="10"/>
      <c r="BU5241" s="66"/>
    </row>
    <row r="5242" spans="22:73" s="6" customFormat="1" x14ac:dyDescent="0.3">
      <c r="V5242" s="21"/>
      <c r="W5242" s="22"/>
      <c r="X5242" s="22"/>
      <c r="Y5242" s="22"/>
      <c r="Z5242" s="22"/>
      <c r="AA5242" s="22"/>
      <c r="AB5242" s="10"/>
      <c r="AC5242" s="10"/>
      <c r="AD5242" s="10"/>
      <c r="AE5242" s="10"/>
      <c r="AF5242" s="10"/>
      <c r="AG5242" s="10"/>
      <c r="AH5242" s="10"/>
      <c r="AI5242" s="10"/>
      <c r="AJ5242" s="10"/>
      <c r="AK5242" s="10"/>
      <c r="AL5242" s="10"/>
      <c r="AM5242" s="10"/>
      <c r="AN5242" s="10"/>
      <c r="AO5242" s="10"/>
      <c r="AP5242" s="10"/>
      <c r="AQ5242" s="10"/>
      <c r="AR5242" s="10"/>
      <c r="AS5242" s="10"/>
      <c r="AT5242" s="10"/>
      <c r="AU5242" s="10"/>
      <c r="AV5242" s="10"/>
      <c r="AW5242" s="10"/>
      <c r="AX5242" s="10"/>
      <c r="AY5242" s="10"/>
      <c r="AZ5242" s="10"/>
      <c r="BC5242" s="10"/>
      <c r="BD5242" s="10"/>
      <c r="BE5242" s="10"/>
      <c r="BF5242" s="10"/>
      <c r="BG5242" s="10"/>
      <c r="BH5242" s="10"/>
      <c r="BI5242" s="10"/>
      <c r="BL5242" s="10"/>
      <c r="BM5242" s="10"/>
      <c r="BN5242" s="10"/>
      <c r="BO5242" s="10"/>
      <c r="BP5242" s="10"/>
      <c r="BQ5242" s="10"/>
      <c r="BR5242" s="10"/>
      <c r="BU5242" s="66"/>
    </row>
    <row r="5243" spans="22:73" s="6" customFormat="1" x14ac:dyDescent="0.3">
      <c r="V5243" s="21"/>
      <c r="W5243" s="22"/>
      <c r="X5243" s="22"/>
      <c r="Y5243" s="22"/>
      <c r="Z5243" s="22"/>
      <c r="AA5243" s="22"/>
      <c r="AB5243" s="10"/>
      <c r="AC5243" s="10"/>
      <c r="AD5243" s="10"/>
      <c r="AE5243" s="10"/>
      <c r="AF5243" s="10"/>
      <c r="AG5243" s="10"/>
      <c r="AH5243" s="10"/>
      <c r="AI5243" s="10"/>
      <c r="AJ5243" s="10"/>
      <c r="AK5243" s="10"/>
      <c r="AL5243" s="10"/>
      <c r="AM5243" s="10"/>
      <c r="AN5243" s="10"/>
      <c r="AO5243" s="10"/>
      <c r="AP5243" s="10"/>
      <c r="AQ5243" s="10"/>
      <c r="AR5243" s="10"/>
      <c r="AS5243" s="10"/>
      <c r="AT5243" s="10"/>
      <c r="AU5243" s="10"/>
      <c r="AV5243" s="10"/>
      <c r="AW5243" s="10"/>
      <c r="AX5243" s="10"/>
      <c r="AY5243" s="10"/>
      <c r="AZ5243" s="10"/>
      <c r="BC5243" s="10"/>
      <c r="BD5243" s="10"/>
      <c r="BE5243" s="10"/>
      <c r="BF5243" s="10"/>
      <c r="BG5243" s="10"/>
      <c r="BH5243" s="10"/>
      <c r="BI5243" s="10"/>
      <c r="BL5243" s="10"/>
      <c r="BM5243" s="10"/>
      <c r="BN5243" s="10"/>
      <c r="BO5243" s="10"/>
      <c r="BP5243" s="10"/>
      <c r="BQ5243" s="10"/>
      <c r="BR5243" s="10"/>
      <c r="BU5243" s="66"/>
    </row>
    <row r="5244" spans="22:73" s="6" customFormat="1" x14ac:dyDescent="0.3">
      <c r="V5244" s="21"/>
      <c r="W5244" s="22"/>
      <c r="X5244" s="22"/>
      <c r="Y5244" s="22"/>
      <c r="Z5244" s="22"/>
      <c r="AA5244" s="22"/>
      <c r="AB5244" s="10"/>
      <c r="AC5244" s="10"/>
      <c r="AD5244" s="10"/>
      <c r="AE5244" s="10"/>
      <c r="AF5244" s="10"/>
      <c r="AG5244" s="10"/>
      <c r="AH5244" s="10"/>
      <c r="AI5244" s="10"/>
      <c r="AJ5244" s="10"/>
      <c r="AK5244" s="10"/>
      <c r="AL5244" s="10"/>
      <c r="AM5244" s="10"/>
      <c r="AN5244" s="10"/>
      <c r="AO5244" s="10"/>
      <c r="AP5244" s="10"/>
      <c r="AQ5244" s="10"/>
      <c r="AR5244" s="10"/>
      <c r="AS5244" s="10"/>
      <c r="AT5244" s="10"/>
      <c r="AU5244" s="10"/>
      <c r="AV5244" s="10"/>
      <c r="AW5244" s="10"/>
      <c r="AX5244" s="10"/>
      <c r="AY5244" s="10"/>
      <c r="AZ5244" s="10"/>
      <c r="BC5244" s="10"/>
      <c r="BD5244" s="10"/>
      <c r="BE5244" s="10"/>
      <c r="BF5244" s="10"/>
      <c r="BG5244" s="10"/>
      <c r="BH5244" s="10"/>
      <c r="BI5244" s="10"/>
      <c r="BL5244" s="10"/>
      <c r="BM5244" s="10"/>
      <c r="BN5244" s="10"/>
      <c r="BO5244" s="10"/>
      <c r="BP5244" s="10"/>
      <c r="BQ5244" s="10"/>
      <c r="BR5244" s="10"/>
      <c r="BU5244" s="66"/>
    </row>
    <row r="5245" spans="22:73" s="6" customFormat="1" x14ac:dyDescent="0.3">
      <c r="V5245" s="21"/>
      <c r="W5245" s="22"/>
      <c r="X5245" s="22"/>
      <c r="Y5245" s="22"/>
      <c r="Z5245" s="22"/>
      <c r="AA5245" s="22"/>
      <c r="AB5245" s="10"/>
      <c r="AC5245" s="10"/>
      <c r="AD5245" s="10"/>
      <c r="AE5245" s="10"/>
      <c r="AF5245" s="10"/>
      <c r="AG5245" s="10"/>
      <c r="AH5245" s="10"/>
      <c r="AI5245" s="10"/>
      <c r="AJ5245" s="10"/>
      <c r="AK5245" s="10"/>
      <c r="AL5245" s="10"/>
      <c r="AM5245" s="10"/>
      <c r="AN5245" s="10"/>
      <c r="AO5245" s="10"/>
      <c r="AP5245" s="10"/>
      <c r="AQ5245" s="10"/>
      <c r="AR5245" s="10"/>
      <c r="AS5245" s="10"/>
      <c r="AT5245" s="10"/>
      <c r="AU5245" s="10"/>
      <c r="AV5245" s="10"/>
      <c r="AW5245" s="10"/>
      <c r="AX5245" s="10"/>
      <c r="AY5245" s="10"/>
      <c r="AZ5245" s="10"/>
      <c r="BC5245" s="10"/>
      <c r="BD5245" s="10"/>
      <c r="BE5245" s="10"/>
      <c r="BF5245" s="10"/>
      <c r="BG5245" s="10"/>
      <c r="BH5245" s="10"/>
      <c r="BI5245" s="10"/>
      <c r="BL5245" s="10"/>
      <c r="BM5245" s="10"/>
      <c r="BN5245" s="10"/>
      <c r="BO5245" s="10"/>
      <c r="BP5245" s="10"/>
      <c r="BQ5245" s="10"/>
      <c r="BR5245" s="10"/>
      <c r="BU5245" s="66"/>
    </row>
    <row r="5246" spans="22:73" s="6" customFormat="1" x14ac:dyDescent="0.3">
      <c r="V5246" s="21"/>
      <c r="W5246" s="22"/>
      <c r="X5246" s="22"/>
      <c r="Y5246" s="22"/>
      <c r="Z5246" s="22"/>
      <c r="AA5246" s="22"/>
      <c r="AB5246" s="10"/>
      <c r="AC5246" s="10"/>
      <c r="AD5246" s="10"/>
      <c r="AE5246" s="10"/>
      <c r="AF5246" s="10"/>
      <c r="AG5246" s="10"/>
      <c r="AH5246" s="10"/>
      <c r="AI5246" s="10"/>
      <c r="AJ5246" s="10"/>
      <c r="AK5246" s="10"/>
      <c r="AL5246" s="10"/>
      <c r="AM5246" s="10"/>
      <c r="AN5246" s="10"/>
      <c r="AO5246" s="10"/>
      <c r="AP5246" s="10"/>
      <c r="AQ5246" s="10"/>
      <c r="AR5246" s="10"/>
      <c r="AS5246" s="10"/>
      <c r="AT5246" s="10"/>
      <c r="AU5246" s="10"/>
      <c r="AV5246" s="10"/>
      <c r="AW5246" s="10"/>
      <c r="AX5246" s="10"/>
      <c r="AY5246" s="10"/>
      <c r="AZ5246" s="10"/>
      <c r="BC5246" s="10"/>
      <c r="BD5246" s="10"/>
      <c r="BE5246" s="10"/>
      <c r="BF5246" s="10"/>
      <c r="BG5246" s="10"/>
      <c r="BH5246" s="10"/>
      <c r="BI5246" s="10"/>
      <c r="BL5246" s="10"/>
      <c r="BM5246" s="10"/>
      <c r="BN5246" s="10"/>
      <c r="BO5246" s="10"/>
      <c r="BP5246" s="10"/>
      <c r="BQ5246" s="10"/>
      <c r="BR5246" s="10"/>
      <c r="BU5246" s="66"/>
    </row>
    <row r="5247" spans="22:73" s="6" customFormat="1" x14ac:dyDescent="0.3">
      <c r="V5247" s="21"/>
      <c r="W5247" s="22"/>
      <c r="X5247" s="22"/>
      <c r="Y5247" s="22"/>
      <c r="Z5247" s="22"/>
      <c r="AA5247" s="22"/>
      <c r="AB5247" s="10"/>
      <c r="AC5247" s="10"/>
      <c r="AD5247" s="10"/>
      <c r="AE5247" s="10"/>
      <c r="AF5247" s="10"/>
      <c r="AG5247" s="10"/>
      <c r="AH5247" s="10"/>
      <c r="AI5247" s="10"/>
      <c r="AJ5247" s="10"/>
      <c r="AK5247" s="10"/>
      <c r="AL5247" s="10"/>
      <c r="AM5247" s="10"/>
      <c r="AN5247" s="10"/>
      <c r="AO5247" s="10"/>
      <c r="AP5247" s="10"/>
      <c r="AQ5247" s="10"/>
      <c r="AR5247" s="10"/>
      <c r="AS5247" s="10"/>
      <c r="AT5247" s="10"/>
      <c r="AU5247" s="10"/>
      <c r="AV5247" s="10"/>
      <c r="AW5247" s="10"/>
      <c r="AX5247" s="10"/>
      <c r="AY5247" s="10"/>
      <c r="AZ5247" s="10"/>
      <c r="BC5247" s="10"/>
      <c r="BD5247" s="10"/>
      <c r="BE5247" s="10"/>
      <c r="BF5247" s="10"/>
      <c r="BG5247" s="10"/>
      <c r="BH5247" s="10"/>
      <c r="BI5247" s="10"/>
      <c r="BL5247" s="10"/>
      <c r="BM5247" s="10"/>
      <c r="BN5247" s="10"/>
      <c r="BO5247" s="10"/>
      <c r="BP5247" s="10"/>
      <c r="BQ5247" s="10"/>
      <c r="BR5247" s="10"/>
      <c r="BU5247" s="66"/>
    </row>
    <row r="5248" spans="22:73" s="6" customFormat="1" x14ac:dyDescent="0.3">
      <c r="V5248" s="21"/>
      <c r="W5248" s="22"/>
      <c r="X5248" s="22"/>
      <c r="Y5248" s="22"/>
      <c r="Z5248" s="22"/>
      <c r="AA5248" s="22"/>
      <c r="AB5248" s="10"/>
      <c r="AC5248" s="10"/>
      <c r="AD5248" s="10"/>
      <c r="AE5248" s="10"/>
      <c r="AF5248" s="10"/>
      <c r="AG5248" s="10"/>
      <c r="AH5248" s="10"/>
      <c r="AI5248" s="10"/>
      <c r="AJ5248" s="10"/>
      <c r="AK5248" s="10"/>
      <c r="AL5248" s="10"/>
      <c r="AM5248" s="10"/>
      <c r="AN5248" s="10"/>
      <c r="AO5248" s="10"/>
      <c r="AP5248" s="10"/>
      <c r="AQ5248" s="10"/>
      <c r="AR5248" s="10"/>
      <c r="AS5248" s="10"/>
      <c r="AT5248" s="10"/>
      <c r="AU5248" s="10"/>
      <c r="AV5248" s="10"/>
      <c r="AW5248" s="10"/>
      <c r="AX5248" s="10"/>
      <c r="AY5248" s="10"/>
      <c r="AZ5248" s="10"/>
      <c r="BC5248" s="10"/>
      <c r="BD5248" s="10"/>
      <c r="BE5248" s="10"/>
      <c r="BF5248" s="10"/>
      <c r="BG5248" s="10"/>
      <c r="BH5248" s="10"/>
      <c r="BI5248" s="10"/>
      <c r="BL5248" s="10"/>
      <c r="BM5248" s="10"/>
      <c r="BN5248" s="10"/>
      <c r="BO5248" s="10"/>
      <c r="BP5248" s="10"/>
      <c r="BQ5248" s="10"/>
      <c r="BR5248" s="10"/>
      <c r="BU5248" s="66"/>
    </row>
    <row r="5249" spans="22:73" s="6" customFormat="1" x14ac:dyDescent="0.3">
      <c r="V5249" s="21"/>
      <c r="W5249" s="22"/>
      <c r="X5249" s="22"/>
      <c r="Y5249" s="22"/>
      <c r="Z5249" s="22"/>
      <c r="AA5249" s="22"/>
      <c r="AB5249" s="10"/>
      <c r="AC5249" s="10"/>
      <c r="AD5249" s="10"/>
      <c r="AE5249" s="10"/>
      <c r="AF5249" s="10"/>
      <c r="AG5249" s="10"/>
      <c r="AH5249" s="10"/>
      <c r="AI5249" s="10"/>
      <c r="AJ5249" s="10"/>
      <c r="AK5249" s="10"/>
      <c r="AL5249" s="10"/>
      <c r="AM5249" s="10"/>
      <c r="AN5249" s="10"/>
      <c r="AO5249" s="10"/>
      <c r="AP5249" s="10"/>
      <c r="AQ5249" s="10"/>
      <c r="AR5249" s="10"/>
      <c r="AS5249" s="10"/>
      <c r="AT5249" s="10"/>
      <c r="AU5249" s="10"/>
      <c r="AV5249" s="10"/>
      <c r="AW5249" s="10"/>
      <c r="AX5249" s="10"/>
      <c r="AY5249" s="10"/>
      <c r="AZ5249" s="10"/>
      <c r="BC5249" s="10"/>
      <c r="BD5249" s="10"/>
      <c r="BE5249" s="10"/>
      <c r="BF5249" s="10"/>
      <c r="BG5249" s="10"/>
      <c r="BH5249" s="10"/>
      <c r="BI5249" s="10"/>
      <c r="BL5249" s="10"/>
      <c r="BM5249" s="10"/>
      <c r="BN5249" s="10"/>
      <c r="BO5249" s="10"/>
      <c r="BP5249" s="10"/>
      <c r="BQ5249" s="10"/>
      <c r="BR5249" s="10"/>
      <c r="BU5249" s="66"/>
    </row>
    <row r="5250" spans="22:73" s="6" customFormat="1" x14ac:dyDescent="0.3">
      <c r="V5250" s="21"/>
      <c r="W5250" s="22"/>
      <c r="X5250" s="22"/>
      <c r="Y5250" s="22"/>
      <c r="Z5250" s="22"/>
      <c r="AA5250" s="22"/>
      <c r="AB5250" s="10"/>
      <c r="AC5250" s="10"/>
      <c r="AD5250" s="10"/>
      <c r="AE5250" s="10"/>
      <c r="AF5250" s="10"/>
      <c r="AG5250" s="10"/>
      <c r="AH5250" s="10"/>
      <c r="AI5250" s="10"/>
      <c r="AJ5250" s="10"/>
      <c r="AK5250" s="10"/>
      <c r="AL5250" s="10"/>
      <c r="AM5250" s="10"/>
      <c r="AN5250" s="10"/>
      <c r="AO5250" s="10"/>
      <c r="AP5250" s="10"/>
      <c r="AQ5250" s="10"/>
      <c r="AR5250" s="10"/>
      <c r="AS5250" s="10"/>
      <c r="AT5250" s="10"/>
      <c r="AU5250" s="10"/>
      <c r="AV5250" s="10"/>
      <c r="AW5250" s="10"/>
      <c r="AX5250" s="10"/>
      <c r="AY5250" s="10"/>
      <c r="AZ5250" s="10"/>
      <c r="BC5250" s="10"/>
      <c r="BD5250" s="10"/>
      <c r="BE5250" s="10"/>
      <c r="BF5250" s="10"/>
      <c r="BG5250" s="10"/>
      <c r="BH5250" s="10"/>
      <c r="BI5250" s="10"/>
      <c r="BL5250" s="10"/>
      <c r="BM5250" s="10"/>
      <c r="BN5250" s="10"/>
      <c r="BO5250" s="10"/>
      <c r="BP5250" s="10"/>
      <c r="BQ5250" s="10"/>
      <c r="BR5250" s="10"/>
      <c r="BU5250" s="66"/>
    </row>
    <row r="5251" spans="22:73" s="6" customFormat="1" x14ac:dyDescent="0.3">
      <c r="V5251" s="21"/>
      <c r="W5251" s="22"/>
      <c r="X5251" s="22"/>
      <c r="Y5251" s="22"/>
      <c r="Z5251" s="22"/>
      <c r="AA5251" s="22"/>
      <c r="AB5251" s="10"/>
      <c r="AC5251" s="10"/>
      <c r="AD5251" s="10"/>
      <c r="AE5251" s="10"/>
      <c r="AF5251" s="10"/>
      <c r="AG5251" s="10"/>
      <c r="AH5251" s="10"/>
      <c r="AI5251" s="10"/>
      <c r="AJ5251" s="10"/>
      <c r="AK5251" s="10"/>
      <c r="AL5251" s="10"/>
      <c r="AM5251" s="10"/>
      <c r="AN5251" s="10"/>
      <c r="AO5251" s="10"/>
      <c r="AP5251" s="10"/>
      <c r="AQ5251" s="10"/>
      <c r="AR5251" s="10"/>
      <c r="AS5251" s="10"/>
      <c r="AT5251" s="10"/>
      <c r="AU5251" s="10"/>
      <c r="AV5251" s="10"/>
      <c r="AW5251" s="10"/>
      <c r="AX5251" s="10"/>
      <c r="AY5251" s="10"/>
      <c r="AZ5251" s="10"/>
      <c r="BC5251" s="10"/>
      <c r="BD5251" s="10"/>
      <c r="BE5251" s="10"/>
      <c r="BF5251" s="10"/>
      <c r="BG5251" s="10"/>
      <c r="BH5251" s="10"/>
      <c r="BI5251" s="10"/>
      <c r="BL5251" s="10"/>
      <c r="BM5251" s="10"/>
      <c r="BN5251" s="10"/>
      <c r="BO5251" s="10"/>
      <c r="BP5251" s="10"/>
      <c r="BQ5251" s="10"/>
      <c r="BR5251" s="10"/>
      <c r="BU5251" s="66"/>
    </row>
    <row r="5252" spans="22:73" s="6" customFormat="1" x14ac:dyDescent="0.3">
      <c r="V5252" s="21"/>
      <c r="W5252" s="22"/>
      <c r="X5252" s="22"/>
      <c r="Y5252" s="22"/>
      <c r="Z5252" s="22"/>
      <c r="AA5252" s="22"/>
      <c r="AB5252" s="10"/>
      <c r="AC5252" s="10"/>
      <c r="AD5252" s="10"/>
      <c r="AE5252" s="10"/>
      <c r="AF5252" s="10"/>
      <c r="AG5252" s="10"/>
      <c r="AH5252" s="10"/>
      <c r="AI5252" s="10"/>
      <c r="AJ5252" s="10"/>
      <c r="AK5252" s="10"/>
      <c r="AL5252" s="10"/>
      <c r="AM5252" s="10"/>
      <c r="AN5252" s="10"/>
      <c r="AO5252" s="10"/>
      <c r="AP5252" s="10"/>
      <c r="AQ5252" s="10"/>
      <c r="AR5252" s="10"/>
      <c r="AS5252" s="10"/>
      <c r="AT5252" s="10"/>
      <c r="AU5252" s="10"/>
      <c r="AV5252" s="10"/>
      <c r="AW5252" s="10"/>
      <c r="AX5252" s="10"/>
      <c r="AY5252" s="10"/>
      <c r="AZ5252" s="10"/>
      <c r="BC5252" s="10"/>
      <c r="BD5252" s="10"/>
      <c r="BE5252" s="10"/>
      <c r="BF5252" s="10"/>
      <c r="BG5252" s="10"/>
      <c r="BH5252" s="10"/>
      <c r="BI5252" s="10"/>
      <c r="BL5252" s="10"/>
      <c r="BM5252" s="10"/>
      <c r="BN5252" s="10"/>
      <c r="BO5252" s="10"/>
      <c r="BP5252" s="10"/>
      <c r="BQ5252" s="10"/>
      <c r="BR5252" s="10"/>
      <c r="BU5252" s="66"/>
    </row>
    <row r="5253" spans="22:73" s="6" customFormat="1" x14ac:dyDescent="0.3">
      <c r="V5253" s="21"/>
      <c r="W5253" s="22"/>
      <c r="X5253" s="22"/>
      <c r="Y5253" s="22"/>
      <c r="Z5253" s="22"/>
      <c r="AA5253" s="22"/>
      <c r="AB5253" s="10"/>
      <c r="AC5253" s="10"/>
      <c r="AD5253" s="10"/>
      <c r="AE5253" s="10"/>
      <c r="AF5253" s="10"/>
      <c r="AG5253" s="10"/>
      <c r="AH5253" s="10"/>
      <c r="AI5253" s="10"/>
      <c r="AJ5253" s="10"/>
      <c r="AK5253" s="10"/>
      <c r="AL5253" s="10"/>
      <c r="AM5253" s="10"/>
      <c r="AN5253" s="10"/>
      <c r="AO5253" s="10"/>
      <c r="AP5253" s="10"/>
      <c r="AQ5253" s="10"/>
      <c r="AR5253" s="10"/>
      <c r="AS5253" s="10"/>
      <c r="AT5253" s="10"/>
      <c r="AU5253" s="10"/>
      <c r="AV5253" s="10"/>
      <c r="AW5253" s="10"/>
      <c r="AX5253" s="10"/>
      <c r="AY5253" s="10"/>
      <c r="AZ5253" s="10"/>
      <c r="BC5253" s="10"/>
      <c r="BD5253" s="10"/>
      <c r="BE5253" s="10"/>
      <c r="BF5253" s="10"/>
      <c r="BG5253" s="10"/>
      <c r="BH5253" s="10"/>
      <c r="BI5253" s="10"/>
      <c r="BL5253" s="10"/>
      <c r="BM5253" s="10"/>
      <c r="BN5253" s="10"/>
      <c r="BO5253" s="10"/>
      <c r="BP5253" s="10"/>
      <c r="BQ5253" s="10"/>
      <c r="BR5253" s="10"/>
      <c r="BU5253" s="66"/>
    </row>
    <row r="5254" spans="22:73" s="6" customFormat="1" x14ac:dyDescent="0.3">
      <c r="V5254" s="21"/>
      <c r="W5254" s="22"/>
      <c r="X5254" s="22"/>
      <c r="Y5254" s="22"/>
      <c r="Z5254" s="22"/>
      <c r="AA5254" s="22"/>
      <c r="AB5254" s="10"/>
      <c r="AC5254" s="10"/>
      <c r="AD5254" s="10"/>
      <c r="AE5254" s="10"/>
      <c r="AF5254" s="10"/>
      <c r="AG5254" s="10"/>
      <c r="AH5254" s="10"/>
      <c r="AI5254" s="10"/>
      <c r="AJ5254" s="10"/>
      <c r="AK5254" s="10"/>
      <c r="AL5254" s="10"/>
      <c r="AM5254" s="10"/>
      <c r="AN5254" s="10"/>
      <c r="AO5254" s="10"/>
      <c r="AP5254" s="10"/>
      <c r="AQ5254" s="10"/>
      <c r="AR5254" s="10"/>
      <c r="AS5254" s="10"/>
      <c r="AT5254" s="10"/>
      <c r="AU5254" s="10"/>
      <c r="AV5254" s="10"/>
      <c r="AW5254" s="10"/>
      <c r="AX5254" s="10"/>
      <c r="AY5254" s="10"/>
      <c r="AZ5254" s="10"/>
      <c r="BC5254" s="10"/>
      <c r="BD5254" s="10"/>
      <c r="BE5254" s="10"/>
      <c r="BF5254" s="10"/>
      <c r="BG5254" s="10"/>
      <c r="BH5254" s="10"/>
      <c r="BI5254" s="10"/>
      <c r="BL5254" s="10"/>
      <c r="BM5254" s="10"/>
      <c r="BN5254" s="10"/>
      <c r="BO5254" s="10"/>
      <c r="BP5254" s="10"/>
      <c r="BQ5254" s="10"/>
      <c r="BR5254" s="10"/>
      <c r="BU5254" s="66"/>
    </row>
    <row r="5255" spans="22:73" s="6" customFormat="1" x14ac:dyDescent="0.3">
      <c r="V5255" s="21"/>
      <c r="W5255" s="22"/>
      <c r="X5255" s="22"/>
      <c r="Y5255" s="22"/>
      <c r="Z5255" s="22"/>
      <c r="AA5255" s="22"/>
      <c r="AB5255" s="10"/>
      <c r="AC5255" s="10"/>
      <c r="AD5255" s="10"/>
      <c r="AE5255" s="10"/>
      <c r="AF5255" s="10"/>
      <c r="AG5255" s="10"/>
      <c r="AH5255" s="10"/>
      <c r="AI5255" s="10"/>
      <c r="AJ5255" s="10"/>
      <c r="AK5255" s="10"/>
      <c r="AL5255" s="10"/>
      <c r="AM5255" s="10"/>
      <c r="AN5255" s="10"/>
      <c r="AO5255" s="10"/>
      <c r="AP5255" s="10"/>
      <c r="AQ5255" s="10"/>
      <c r="AR5255" s="10"/>
      <c r="AS5255" s="10"/>
      <c r="AT5255" s="10"/>
      <c r="AU5255" s="10"/>
      <c r="AV5255" s="10"/>
      <c r="AW5255" s="10"/>
      <c r="AX5255" s="10"/>
      <c r="AY5255" s="10"/>
      <c r="AZ5255" s="10"/>
      <c r="BC5255" s="10"/>
      <c r="BD5255" s="10"/>
      <c r="BE5255" s="10"/>
      <c r="BF5255" s="10"/>
      <c r="BG5255" s="10"/>
      <c r="BH5255" s="10"/>
      <c r="BI5255" s="10"/>
      <c r="BL5255" s="10"/>
      <c r="BM5255" s="10"/>
      <c r="BN5255" s="10"/>
      <c r="BO5255" s="10"/>
      <c r="BP5255" s="10"/>
      <c r="BQ5255" s="10"/>
      <c r="BR5255" s="10"/>
      <c r="BU5255" s="66"/>
    </row>
    <row r="5256" spans="22:73" s="6" customFormat="1" x14ac:dyDescent="0.3">
      <c r="V5256" s="21"/>
      <c r="W5256" s="22"/>
      <c r="X5256" s="22"/>
      <c r="Y5256" s="22"/>
      <c r="Z5256" s="22"/>
      <c r="AA5256" s="22"/>
      <c r="AB5256" s="10"/>
      <c r="AC5256" s="10"/>
      <c r="AD5256" s="10"/>
      <c r="AE5256" s="10"/>
      <c r="AF5256" s="10"/>
      <c r="AG5256" s="10"/>
      <c r="AH5256" s="10"/>
      <c r="AI5256" s="10"/>
      <c r="AJ5256" s="10"/>
      <c r="AK5256" s="10"/>
      <c r="AL5256" s="10"/>
      <c r="AM5256" s="10"/>
      <c r="AN5256" s="10"/>
      <c r="AO5256" s="10"/>
      <c r="AP5256" s="10"/>
      <c r="AQ5256" s="10"/>
      <c r="AR5256" s="10"/>
      <c r="AS5256" s="10"/>
      <c r="AT5256" s="10"/>
      <c r="AU5256" s="10"/>
      <c r="AV5256" s="10"/>
      <c r="AW5256" s="10"/>
      <c r="AX5256" s="10"/>
      <c r="AY5256" s="10"/>
      <c r="AZ5256" s="10"/>
      <c r="BC5256" s="10"/>
      <c r="BD5256" s="10"/>
      <c r="BE5256" s="10"/>
      <c r="BF5256" s="10"/>
      <c r="BG5256" s="10"/>
      <c r="BH5256" s="10"/>
      <c r="BI5256" s="10"/>
      <c r="BL5256" s="10"/>
      <c r="BM5256" s="10"/>
      <c r="BN5256" s="10"/>
      <c r="BO5256" s="10"/>
      <c r="BP5256" s="10"/>
      <c r="BQ5256" s="10"/>
      <c r="BR5256" s="10"/>
      <c r="BU5256" s="66"/>
    </row>
    <row r="5257" spans="22:73" s="6" customFormat="1" x14ac:dyDescent="0.3">
      <c r="V5257" s="21"/>
      <c r="W5257" s="22"/>
      <c r="X5257" s="22"/>
      <c r="Y5257" s="22"/>
      <c r="Z5257" s="22"/>
      <c r="AA5257" s="22"/>
      <c r="AB5257" s="10"/>
      <c r="AC5257" s="10"/>
      <c r="AD5257" s="10"/>
      <c r="AE5257" s="10"/>
      <c r="AF5257" s="10"/>
      <c r="AG5257" s="10"/>
      <c r="AH5257" s="10"/>
      <c r="AI5257" s="10"/>
      <c r="AJ5257" s="10"/>
      <c r="AK5257" s="10"/>
      <c r="AL5257" s="10"/>
      <c r="AM5257" s="10"/>
      <c r="AN5257" s="10"/>
      <c r="AO5257" s="10"/>
      <c r="AP5257" s="10"/>
      <c r="AQ5257" s="10"/>
      <c r="AR5257" s="10"/>
      <c r="AS5257" s="10"/>
      <c r="AT5257" s="10"/>
      <c r="AU5257" s="10"/>
      <c r="AV5257" s="10"/>
      <c r="AW5257" s="10"/>
      <c r="AX5257" s="10"/>
      <c r="AY5257" s="10"/>
      <c r="AZ5257" s="10"/>
      <c r="BC5257" s="10"/>
      <c r="BD5257" s="10"/>
      <c r="BE5257" s="10"/>
      <c r="BF5257" s="10"/>
      <c r="BG5257" s="10"/>
      <c r="BH5257" s="10"/>
      <c r="BI5257" s="10"/>
      <c r="BL5257" s="10"/>
      <c r="BM5257" s="10"/>
      <c r="BN5257" s="10"/>
      <c r="BO5257" s="10"/>
      <c r="BP5257" s="10"/>
      <c r="BQ5257" s="10"/>
      <c r="BR5257" s="10"/>
      <c r="BU5257" s="66"/>
    </row>
    <row r="5258" spans="22:73" s="6" customFormat="1" x14ac:dyDescent="0.3">
      <c r="V5258" s="21"/>
      <c r="W5258" s="22"/>
      <c r="X5258" s="22"/>
      <c r="Y5258" s="22"/>
      <c r="Z5258" s="22"/>
      <c r="AA5258" s="22"/>
      <c r="AB5258" s="10"/>
      <c r="AC5258" s="10"/>
      <c r="AD5258" s="10"/>
      <c r="AE5258" s="10"/>
      <c r="AF5258" s="10"/>
      <c r="AG5258" s="10"/>
      <c r="AH5258" s="10"/>
      <c r="AI5258" s="10"/>
      <c r="AJ5258" s="10"/>
      <c r="AK5258" s="10"/>
      <c r="AL5258" s="10"/>
      <c r="AM5258" s="10"/>
      <c r="AN5258" s="10"/>
      <c r="AO5258" s="10"/>
      <c r="AP5258" s="10"/>
      <c r="AQ5258" s="10"/>
      <c r="AR5258" s="10"/>
      <c r="AS5258" s="10"/>
      <c r="AT5258" s="10"/>
      <c r="AU5258" s="10"/>
      <c r="AV5258" s="10"/>
      <c r="AW5258" s="10"/>
      <c r="AX5258" s="10"/>
      <c r="AY5258" s="10"/>
      <c r="AZ5258" s="10"/>
      <c r="BC5258" s="10"/>
      <c r="BD5258" s="10"/>
      <c r="BE5258" s="10"/>
      <c r="BF5258" s="10"/>
      <c r="BG5258" s="10"/>
      <c r="BH5258" s="10"/>
      <c r="BI5258" s="10"/>
      <c r="BL5258" s="10"/>
      <c r="BM5258" s="10"/>
      <c r="BN5258" s="10"/>
      <c r="BO5258" s="10"/>
      <c r="BP5258" s="10"/>
      <c r="BQ5258" s="10"/>
      <c r="BR5258" s="10"/>
      <c r="BU5258" s="66"/>
    </row>
    <row r="5259" spans="22:73" s="6" customFormat="1" x14ac:dyDescent="0.3">
      <c r="V5259" s="21"/>
      <c r="W5259" s="22"/>
      <c r="X5259" s="22"/>
      <c r="Y5259" s="22"/>
      <c r="Z5259" s="22"/>
      <c r="AA5259" s="22"/>
      <c r="AB5259" s="10"/>
      <c r="AC5259" s="10"/>
      <c r="AD5259" s="10"/>
      <c r="AE5259" s="10"/>
      <c r="AF5259" s="10"/>
      <c r="AG5259" s="10"/>
      <c r="AH5259" s="10"/>
      <c r="AI5259" s="10"/>
      <c r="AJ5259" s="10"/>
      <c r="AK5259" s="10"/>
      <c r="AL5259" s="10"/>
      <c r="AM5259" s="10"/>
      <c r="AN5259" s="10"/>
      <c r="AO5259" s="10"/>
      <c r="AP5259" s="10"/>
      <c r="AQ5259" s="10"/>
      <c r="AR5259" s="10"/>
      <c r="AS5259" s="10"/>
      <c r="AT5259" s="10"/>
      <c r="AU5259" s="10"/>
      <c r="AV5259" s="10"/>
      <c r="AW5259" s="10"/>
      <c r="AX5259" s="10"/>
      <c r="AY5259" s="10"/>
      <c r="AZ5259" s="10"/>
      <c r="BC5259" s="10"/>
      <c r="BD5259" s="10"/>
      <c r="BE5259" s="10"/>
      <c r="BF5259" s="10"/>
      <c r="BG5259" s="10"/>
      <c r="BH5259" s="10"/>
      <c r="BI5259" s="10"/>
      <c r="BL5259" s="10"/>
      <c r="BM5259" s="10"/>
      <c r="BN5259" s="10"/>
      <c r="BO5259" s="10"/>
      <c r="BP5259" s="10"/>
      <c r="BQ5259" s="10"/>
      <c r="BR5259" s="10"/>
      <c r="BU5259" s="66"/>
    </row>
    <row r="5260" spans="22:73" s="6" customFormat="1" x14ac:dyDescent="0.3">
      <c r="V5260" s="21"/>
      <c r="W5260" s="22"/>
      <c r="X5260" s="22"/>
      <c r="Y5260" s="22"/>
      <c r="Z5260" s="22"/>
      <c r="AA5260" s="22"/>
      <c r="AB5260" s="10"/>
      <c r="AC5260" s="10"/>
      <c r="AD5260" s="10"/>
      <c r="AE5260" s="10"/>
      <c r="AF5260" s="10"/>
      <c r="AG5260" s="10"/>
      <c r="AH5260" s="10"/>
      <c r="AI5260" s="10"/>
      <c r="AJ5260" s="10"/>
      <c r="AK5260" s="10"/>
      <c r="AL5260" s="10"/>
      <c r="AM5260" s="10"/>
      <c r="AN5260" s="10"/>
      <c r="AO5260" s="10"/>
      <c r="AP5260" s="10"/>
      <c r="AQ5260" s="10"/>
      <c r="AR5260" s="10"/>
      <c r="AS5260" s="10"/>
      <c r="AT5260" s="10"/>
      <c r="AU5260" s="10"/>
      <c r="AV5260" s="10"/>
      <c r="AW5260" s="10"/>
      <c r="AX5260" s="10"/>
      <c r="AY5260" s="10"/>
      <c r="AZ5260" s="10"/>
      <c r="BC5260" s="10"/>
      <c r="BD5260" s="10"/>
      <c r="BE5260" s="10"/>
      <c r="BF5260" s="10"/>
      <c r="BG5260" s="10"/>
      <c r="BH5260" s="10"/>
      <c r="BI5260" s="10"/>
      <c r="BL5260" s="10"/>
      <c r="BM5260" s="10"/>
      <c r="BN5260" s="10"/>
      <c r="BO5260" s="10"/>
      <c r="BP5260" s="10"/>
      <c r="BQ5260" s="10"/>
      <c r="BR5260" s="10"/>
      <c r="BU5260" s="66"/>
    </row>
    <row r="5261" spans="22:73" s="6" customFormat="1" x14ac:dyDescent="0.3">
      <c r="V5261" s="21"/>
      <c r="W5261" s="22"/>
      <c r="X5261" s="22"/>
      <c r="Y5261" s="22"/>
      <c r="Z5261" s="22"/>
      <c r="AA5261" s="22"/>
      <c r="AB5261" s="10"/>
      <c r="AC5261" s="10"/>
      <c r="AD5261" s="10"/>
      <c r="AE5261" s="10"/>
      <c r="AF5261" s="10"/>
      <c r="AG5261" s="10"/>
      <c r="AH5261" s="10"/>
      <c r="AI5261" s="10"/>
      <c r="AJ5261" s="10"/>
      <c r="AK5261" s="10"/>
      <c r="AL5261" s="10"/>
      <c r="AM5261" s="10"/>
      <c r="AN5261" s="10"/>
      <c r="AO5261" s="10"/>
      <c r="AP5261" s="10"/>
      <c r="AQ5261" s="10"/>
      <c r="AR5261" s="10"/>
      <c r="AS5261" s="10"/>
      <c r="AT5261" s="10"/>
      <c r="AU5261" s="10"/>
      <c r="AV5261" s="10"/>
      <c r="AW5261" s="10"/>
      <c r="AX5261" s="10"/>
      <c r="AY5261" s="10"/>
      <c r="AZ5261" s="10"/>
      <c r="BC5261" s="10"/>
      <c r="BD5261" s="10"/>
      <c r="BE5261" s="10"/>
      <c r="BF5261" s="10"/>
      <c r="BG5261" s="10"/>
      <c r="BH5261" s="10"/>
      <c r="BI5261" s="10"/>
      <c r="BL5261" s="10"/>
      <c r="BM5261" s="10"/>
      <c r="BN5261" s="10"/>
      <c r="BO5261" s="10"/>
      <c r="BP5261" s="10"/>
      <c r="BQ5261" s="10"/>
      <c r="BR5261" s="10"/>
      <c r="BU5261" s="66"/>
    </row>
    <row r="5262" spans="22:73" s="6" customFormat="1" x14ac:dyDescent="0.3">
      <c r="V5262" s="21"/>
      <c r="W5262" s="22"/>
      <c r="X5262" s="22"/>
      <c r="Y5262" s="22"/>
      <c r="Z5262" s="22"/>
      <c r="AA5262" s="22"/>
      <c r="AB5262" s="10"/>
      <c r="AC5262" s="10"/>
      <c r="AD5262" s="10"/>
      <c r="AE5262" s="10"/>
      <c r="AF5262" s="10"/>
      <c r="AG5262" s="10"/>
      <c r="AH5262" s="10"/>
      <c r="AI5262" s="10"/>
      <c r="AJ5262" s="10"/>
      <c r="AK5262" s="10"/>
      <c r="AL5262" s="10"/>
      <c r="AM5262" s="10"/>
      <c r="AN5262" s="10"/>
      <c r="AO5262" s="10"/>
      <c r="AP5262" s="10"/>
      <c r="AQ5262" s="10"/>
      <c r="AR5262" s="10"/>
      <c r="AS5262" s="10"/>
      <c r="AT5262" s="10"/>
      <c r="AU5262" s="10"/>
      <c r="AV5262" s="10"/>
      <c r="AW5262" s="10"/>
      <c r="AX5262" s="10"/>
      <c r="AY5262" s="10"/>
      <c r="AZ5262" s="10"/>
      <c r="BC5262" s="10"/>
      <c r="BD5262" s="10"/>
      <c r="BE5262" s="10"/>
      <c r="BF5262" s="10"/>
      <c r="BG5262" s="10"/>
      <c r="BH5262" s="10"/>
      <c r="BI5262" s="10"/>
      <c r="BL5262" s="10"/>
      <c r="BM5262" s="10"/>
      <c r="BN5262" s="10"/>
      <c r="BO5262" s="10"/>
      <c r="BP5262" s="10"/>
      <c r="BQ5262" s="10"/>
      <c r="BR5262" s="10"/>
      <c r="BU5262" s="66"/>
    </row>
    <row r="5263" spans="22:73" s="6" customFormat="1" x14ac:dyDescent="0.3">
      <c r="V5263" s="21"/>
      <c r="W5263" s="22"/>
      <c r="X5263" s="22"/>
      <c r="Y5263" s="22"/>
      <c r="Z5263" s="22"/>
      <c r="AA5263" s="22"/>
      <c r="AB5263" s="10"/>
      <c r="AC5263" s="10"/>
      <c r="AD5263" s="10"/>
      <c r="AE5263" s="10"/>
      <c r="AF5263" s="10"/>
      <c r="AG5263" s="10"/>
      <c r="AH5263" s="10"/>
      <c r="AI5263" s="10"/>
      <c r="AJ5263" s="10"/>
      <c r="AK5263" s="10"/>
      <c r="AL5263" s="10"/>
      <c r="AM5263" s="10"/>
      <c r="AN5263" s="10"/>
      <c r="AO5263" s="10"/>
      <c r="AP5263" s="10"/>
      <c r="AQ5263" s="10"/>
      <c r="AR5263" s="10"/>
      <c r="AS5263" s="10"/>
      <c r="AT5263" s="10"/>
      <c r="AU5263" s="10"/>
      <c r="AV5263" s="10"/>
      <c r="AW5263" s="10"/>
      <c r="AX5263" s="10"/>
      <c r="AY5263" s="10"/>
      <c r="AZ5263" s="10"/>
      <c r="BC5263" s="10"/>
      <c r="BD5263" s="10"/>
      <c r="BE5263" s="10"/>
      <c r="BF5263" s="10"/>
      <c r="BG5263" s="10"/>
      <c r="BH5263" s="10"/>
      <c r="BI5263" s="10"/>
      <c r="BL5263" s="10"/>
      <c r="BM5263" s="10"/>
      <c r="BN5263" s="10"/>
      <c r="BO5263" s="10"/>
      <c r="BP5263" s="10"/>
      <c r="BQ5263" s="10"/>
      <c r="BR5263" s="10"/>
      <c r="BU5263" s="66"/>
    </row>
    <row r="5264" spans="22:73" s="6" customFormat="1" x14ac:dyDescent="0.3">
      <c r="V5264" s="21"/>
      <c r="W5264" s="22"/>
      <c r="X5264" s="22"/>
      <c r="Y5264" s="22"/>
      <c r="Z5264" s="22"/>
      <c r="AA5264" s="22"/>
      <c r="AB5264" s="10"/>
      <c r="AC5264" s="10"/>
      <c r="AD5264" s="10"/>
      <c r="AE5264" s="10"/>
      <c r="AF5264" s="10"/>
      <c r="AG5264" s="10"/>
      <c r="AH5264" s="10"/>
      <c r="AI5264" s="10"/>
      <c r="AJ5264" s="10"/>
      <c r="AK5264" s="10"/>
      <c r="AL5264" s="10"/>
      <c r="AM5264" s="10"/>
      <c r="AN5264" s="10"/>
      <c r="AO5264" s="10"/>
      <c r="AP5264" s="10"/>
      <c r="AQ5264" s="10"/>
      <c r="AR5264" s="10"/>
      <c r="AS5264" s="10"/>
      <c r="AT5264" s="10"/>
      <c r="AU5264" s="10"/>
      <c r="AV5264" s="10"/>
      <c r="AW5264" s="10"/>
      <c r="AX5264" s="10"/>
      <c r="AY5264" s="10"/>
      <c r="AZ5264" s="10"/>
      <c r="BC5264" s="10"/>
      <c r="BD5264" s="10"/>
      <c r="BE5264" s="10"/>
      <c r="BF5264" s="10"/>
      <c r="BG5264" s="10"/>
      <c r="BH5264" s="10"/>
      <c r="BI5264" s="10"/>
      <c r="BL5264" s="10"/>
      <c r="BM5264" s="10"/>
      <c r="BN5264" s="10"/>
      <c r="BO5264" s="10"/>
      <c r="BP5264" s="10"/>
      <c r="BQ5264" s="10"/>
      <c r="BR5264" s="10"/>
      <c r="BU5264" s="66"/>
    </row>
    <row r="5265" spans="22:73" s="6" customFormat="1" x14ac:dyDescent="0.3">
      <c r="V5265" s="21"/>
      <c r="W5265" s="22"/>
      <c r="X5265" s="22"/>
      <c r="Y5265" s="22"/>
      <c r="Z5265" s="22"/>
      <c r="AA5265" s="22"/>
      <c r="AB5265" s="10"/>
      <c r="AC5265" s="10"/>
      <c r="AD5265" s="10"/>
      <c r="AE5265" s="10"/>
      <c r="AF5265" s="10"/>
      <c r="AG5265" s="10"/>
      <c r="AH5265" s="10"/>
      <c r="AI5265" s="10"/>
      <c r="AJ5265" s="10"/>
      <c r="AK5265" s="10"/>
      <c r="AL5265" s="10"/>
      <c r="AM5265" s="10"/>
      <c r="AN5265" s="10"/>
      <c r="AO5265" s="10"/>
      <c r="AP5265" s="10"/>
      <c r="AQ5265" s="10"/>
      <c r="AR5265" s="10"/>
      <c r="AS5265" s="10"/>
      <c r="AT5265" s="10"/>
      <c r="AU5265" s="10"/>
      <c r="AV5265" s="10"/>
      <c r="AW5265" s="10"/>
      <c r="AX5265" s="10"/>
      <c r="AY5265" s="10"/>
      <c r="AZ5265" s="10"/>
      <c r="BC5265" s="10"/>
      <c r="BD5265" s="10"/>
      <c r="BE5265" s="10"/>
      <c r="BF5265" s="10"/>
      <c r="BG5265" s="10"/>
      <c r="BH5265" s="10"/>
      <c r="BI5265" s="10"/>
      <c r="BL5265" s="10"/>
      <c r="BM5265" s="10"/>
      <c r="BN5265" s="10"/>
      <c r="BO5265" s="10"/>
      <c r="BP5265" s="10"/>
      <c r="BQ5265" s="10"/>
      <c r="BR5265" s="10"/>
      <c r="BU5265" s="66"/>
    </row>
    <row r="5266" spans="22:73" s="6" customFormat="1" x14ac:dyDescent="0.3">
      <c r="V5266" s="21"/>
      <c r="W5266" s="22"/>
      <c r="X5266" s="22"/>
      <c r="Y5266" s="22"/>
      <c r="Z5266" s="22"/>
      <c r="AA5266" s="22"/>
      <c r="AB5266" s="10"/>
      <c r="AC5266" s="10"/>
      <c r="AD5266" s="10"/>
      <c r="AE5266" s="10"/>
      <c r="AF5266" s="10"/>
      <c r="AG5266" s="10"/>
      <c r="AH5266" s="10"/>
      <c r="AI5266" s="10"/>
      <c r="AJ5266" s="10"/>
      <c r="AK5266" s="10"/>
      <c r="AL5266" s="10"/>
      <c r="AM5266" s="10"/>
      <c r="AN5266" s="10"/>
      <c r="AO5266" s="10"/>
      <c r="AP5266" s="10"/>
      <c r="AQ5266" s="10"/>
      <c r="AR5266" s="10"/>
      <c r="AS5266" s="10"/>
      <c r="AT5266" s="10"/>
      <c r="AU5266" s="10"/>
      <c r="AV5266" s="10"/>
      <c r="AW5266" s="10"/>
      <c r="AX5266" s="10"/>
      <c r="AY5266" s="10"/>
      <c r="AZ5266" s="10"/>
      <c r="BC5266" s="10"/>
      <c r="BD5266" s="10"/>
      <c r="BE5266" s="10"/>
      <c r="BF5266" s="10"/>
      <c r="BG5266" s="10"/>
      <c r="BH5266" s="10"/>
      <c r="BI5266" s="10"/>
      <c r="BL5266" s="10"/>
      <c r="BM5266" s="10"/>
      <c r="BN5266" s="10"/>
      <c r="BO5266" s="10"/>
      <c r="BP5266" s="10"/>
      <c r="BQ5266" s="10"/>
      <c r="BR5266" s="10"/>
      <c r="BU5266" s="66"/>
    </row>
    <row r="5267" spans="22:73" s="6" customFormat="1" x14ac:dyDescent="0.3">
      <c r="V5267" s="21"/>
      <c r="W5267" s="22"/>
      <c r="X5267" s="22"/>
      <c r="Y5267" s="22"/>
      <c r="Z5267" s="22"/>
      <c r="AA5267" s="22"/>
      <c r="AB5267" s="10"/>
      <c r="AC5267" s="10"/>
      <c r="AD5267" s="10"/>
      <c r="AE5267" s="10"/>
      <c r="AF5267" s="10"/>
      <c r="AG5267" s="10"/>
      <c r="AH5267" s="10"/>
      <c r="AI5267" s="10"/>
      <c r="AJ5267" s="10"/>
      <c r="AK5267" s="10"/>
      <c r="AL5267" s="10"/>
      <c r="AM5267" s="10"/>
      <c r="AN5267" s="10"/>
      <c r="AO5267" s="10"/>
      <c r="AP5267" s="10"/>
      <c r="AQ5267" s="10"/>
      <c r="AR5267" s="10"/>
      <c r="AS5267" s="10"/>
      <c r="AT5267" s="10"/>
      <c r="AU5267" s="10"/>
      <c r="AV5267" s="10"/>
      <c r="AW5267" s="10"/>
      <c r="AX5267" s="10"/>
      <c r="AY5267" s="10"/>
      <c r="AZ5267" s="10"/>
      <c r="BC5267" s="10"/>
      <c r="BD5267" s="10"/>
      <c r="BE5267" s="10"/>
      <c r="BF5267" s="10"/>
      <c r="BG5267" s="10"/>
      <c r="BH5267" s="10"/>
      <c r="BI5267" s="10"/>
      <c r="BL5267" s="10"/>
      <c r="BM5267" s="10"/>
      <c r="BN5267" s="10"/>
      <c r="BO5267" s="10"/>
      <c r="BP5267" s="10"/>
      <c r="BQ5267" s="10"/>
      <c r="BR5267" s="10"/>
      <c r="BU5267" s="66"/>
    </row>
    <row r="5268" spans="22:73" s="6" customFormat="1" x14ac:dyDescent="0.3">
      <c r="V5268" s="21"/>
      <c r="W5268" s="22"/>
      <c r="X5268" s="22"/>
      <c r="Y5268" s="22"/>
      <c r="Z5268" s="22"/>
      <c r="AA5268" s="22"/>
      <c r="AB5268" s="10"/>
      <c r="AC5268" s="10"/>
      <c r="AD5268" s="10"/>
      <c r="AE5268" s="10"/>
      <c r="AF5268" s="10"/>
      <c r="AG5268" s="10"/>
      <c r="AH5268" s="10"/>
      <c r="AI5268" s="10"/>
      <c r="AJ5268" s="10"/>
      <c r="AK5268" s="10"/>
      <c r="AL5268" s="10"/>
      <c r="AM5268" s="10"/>
      <c r="AN5268" s="10"/>
      <c r="AO5268" s="10"/>
      <c r="AP5268" s="10"/>
      <c r="AQ5268" s="10"/>
      <c r="AR5268" s="10"/>
      <c r="AS5268" s="10"/>
      <c r="AT5268" s="10"/>
      <c r="AU5268" s="10"/>
      <c r="AV5268" s="10"/>
      <c r="AW5268" s="10"/>
      <c r="AX5268" s="10"/>
      <c r="AY5268" s="10"/>
      <c r="AZ5268" s="10"/>
      <c r="BC5268" s="10"/>
      <c r="BD5268" s="10"/>
      <c r="BE5268" s="10"/>
      <c r="BF5268" s="10"/>
      <c r="BG5268" s="10"/>
      <c r="BH5268" s="10"/>
      <c r="BI5268" s="10"/>
      <c r="BL5268" s="10"/>
      <c r="BM5268" s="10"/>
      <c r="BN5268" s="10"/>
      <c r="BO5268" s="10"/>
      <c r="BP5268" s="10"/>
      <c r="BQ5268" s="10"/>
      <c r="BR5268" s="10"/>
      <c r="BU5268" s="66"/>
    </row>
    <row r="5269" spans="22:73" s="6" customFormat="1" x14ac:dyDescent="0.3">
      <c r="V5269" s="21"/>
      <c r="W5269" s="22"/>
      <c r="X5269" s="22"/>
      <c r="Y5269" s="22"/>
      <c r="Z5269" s="22"/>
      <c r="AA5269" s="22"/>
      <c r="AB5269" s="10"/>
      <c r="AC5269" s="10"/>
      <c r="AD5269" s="10"/>
      <c r="AE5269" s="10"/>
      <c r="AF5269" s="10"/>
      <c r="AG5269" s="10"/>
      <c r="AH5269" s="10"/>
      <c r="AI5269" s="10"/>
      <c r="AJ5269" s="10"/>
      <c r="AK5269" s="10"/>
      <c r="AL5269" s="10"/>
      <c r="AM5269" s="10"/>
      <c r="AN5269" s="10"/>
      <c r="AO5269" s="10"/>
      <c r="AP5269" s="10"/>
      <c r="AQ5269" s="10"/>
      <c r="AR5269" s="10"/>
      <c r="AS5269" s="10"/>
      <c r="AT5269" s="10"/>
      <c r="AU5269" s="10"/>
      <c r="AV5269" s="10"/>
      <c r="AW5269" s="10"/>
      <c r="AX5269" s="10"/>
      <c r="AY5269" s="10"/>
      <c r="AZ5269" s="10"/>
      <c r="BC5269" s="10"/>
      <c r="BD5269" s="10"/>
      <c r="BE5269" s="10"/>
      <c r="BF5269" s="10"/>
      <c r="BG5269" s="10"/>
      <c r="BH5269" s="10"/>
      <c r="BI5269" s="10"/>
      <c r="BL5269" s="10"/>
      <c r="BM5269" s="10"/>
      <c r="BN5269" s="10"/>
      <c r="BO5269" s="10"/>
      <c r="BP5269" s="10"/>
      <c r="BQ5269" s="10"/>
      <c r="BR5269" s="10"/>
      <c r="BU5269" s="66"/>
    </row>
    <row r="5270" spans="22:73" s="6" customFormat="1" x14ac:dyDescent="0.3">
      <c r="V5270" s="21"/>
      <c r="W5270" s="22"/>
      <c r="X5270" s="22"/>
      <c r="Y5270" s="22"/>
      <c r="Z5270" s="22"/>
      <c r="AA5270" s="22"/>
      <c r="AB5270" s="10"/>
      <c r="AC5270" s="10"/>
      <c r="AD5270" s="10"/>
      <c r="AE5270" s="10"/>
      <c r="AF5270" s="10"/>
      <c r="AG5270" s="10"/>
      <c r="AH5270" s="10"/>
      <c r="AI5270" s="10"/>
      <c r="AJ5270" s="10"/>
      <c r="AK5270" s="10"/>
      <c r="AL5270" s="10"/>
      <c r="AM5270" s="10"/>
      <c r="AN5270" s="10"/>
      <c r="AO5270" s="10"/>
      <c r="AP5270" s="10"/>
      <c r="AQ5270" s="10"/>
      <c r="AR5270" s="10"/>
      <c r="AS5270" s="10"/>
      <c r="AT5270" s="10"/>
      <c r="AU5270" s="10"/>
      <c r="AV5270" s="10"/>
      <c r="AW5270" s="10"/>
      <c r="AX5270" s="10"/>
      <c r="AY5270" s="10"/>
      <c r="AZ5270" s="10"/>
      <c r="BC5270" s="10"/>
      <c r="BD5270" s="10"/>
      <c r="BE5270" s="10"/>
      <c r="BF5270" s="10"/>
      <c r="BG5270" s="10"/>
      <c r="BH5270" s="10"/>
      <c r="BI5270" s="10"/>
      <c r="BL5270" s="10"/>
      <c r="BM5270" s="10"/>
      <c r="BN5270" s="10"/>
      <c r="BO5270" s="10"/>
      <c r="BP5270" s="10"/>
      <c r="BQ5270" s="10"/>
      <c r="BR5270" s="10"/>
      <c r="BU5270" s="66"/>
    </row>
    <row r="5271" spans="22:73" s="6" customFormat="1" x14ac:dyDescent="0.3">
      <c r="V5271" s="21"/>
      <c r="W5271" s="22"/>
      <c r="X5271" s="22"/>
      <c r="Y5271" s="22"/>
      <c r="Z5271" s="22"/>
      <c r="AA5271" s="22"/>
      <c r="AB5271" s="10"/>
      <c r="AC5271" s="10"/>
      <c r="AD5271" s="10"/>
      <c r="AE5271" s="10"/>
      <c r="AF5271" s="10"/>
      <c r="AG5271" s="10"/>
      <c r="AH5271" s="10"/>
      <c r="AI5271" s="10"/>
      <c r="AJ5271" s="10"/>
      <c r="AK5271" s="10"/>
      <c r="AL5271" s="10"/>
      <c r="AM5271" s="10"/>
      <c r="AN5271" s="10"/>
      <c r="AO5271" s="10"/>
      <c r="AP5271" s="10"/>
      <c r="AQ5271" s="10"/>
      <c r="AR5271" s="10"/>
      <c r="AS5271" s="10"/>
      <c r="AT5271" s="10"/>
      <c r="AU5271" s="10"/>
      <c r="AV5271" s="10"/>
      <c r="AW5271" s="10"/>
      <c r="AX5271" s="10"/>
      <c r="AY5271" s="10"/>
      <c r="AZ5271" s="10"/>
      <c r="BC5271" s="10"/>
      <c r="BD5271" s="10"/>
      <c r="BE5271" s="10"/>
      <c r="BF5271" s="10"/>
      <c r="BG5271" s="10"/>
      <c r="BH5271" s="10"/>
      <c r="BI5271" s="10"/>
      <c r="BL5271" s="10"/>
      <c r="BM5271" s="10"/>
      <c r="BN5271" s="10"/>
      <c r="BO5271" s="10"/>
      <c r="BP5271" s="10"/>
      <c r="BQ5271" s="10"/>
      <c r="BR5271" s="10"/>
      <c r="BU5271" s="66"/>
    </row>
    <row r="5272" spans="22:73" s="6" customFormat="1" x14ac:dyDescent="0.3">
      <c r="V5272" s="21"/>
      <c r="W5272" s="22"/>
      <c r="X5272" s="22"/>
      <c r="Y5272" s="22"/>
      <c r="Z5272" s="22"/>
      <c r="AA5272" s="22"/>
      <c r="AB5272" s="10"/>
      <c r="AC5272" s="10"/>
      <c r="AD5272" s="10"/>
      <c r="AE5272" s="10"/>
      <c r="AF5272" s="10"/>
      <c r="AG5272" s="10"/>
      <c r="AH5272" s="10"/>
      <c r="AI5272" s="10"/>
      <c r="AJ5272" s="10"/>
      <c r="AK5272" s="10"/>
      <c r="AL5272" s="10"/>
      <c r="AM5272" s="10"/>
      <c r="AN5272" s="10"/>
      <c r="AO5272" s="10"/>
      <c r="AP5272" s="10"/>
      <c r="AQ5272" s="10"/>
      <c r="AR5272" s="10"/>
      <c r="AS5272" s="10"/>
      <c r="AT5272" s="10"/>
      <c r="AU5272" s="10"/>
      <c r="AV5272" s="10"/>
      <c r="AW5272" s="10"/>
      <c r="AX5272" s="10"/>
      <c r="AY5272" s="10"/>
      <c r="AZ5272" s="10"/>
      <c r="BC5272" s="10"/>
      <c r="BD5272" s="10"/>
      <c r="BE5272" s="10"/>
      <c r="BF5272" s="10"/>
      <c r="BG5272" s="10"/>
      <c r="BH5272" s="10"/>
      <c r="BI5272" s="10"/>
      <c r="BL5272" s="10"/>
      <c r="BM5272" s="10"/>
      <c r="BN5272" s="10"/>
      <c r="BO5272" s="10"/>
      <c r="BP5272" s="10"/>
      <c r="BQ5272" s="10"/>
      <c r="BR5272" s="10"/>
      <c r="BU5272" s="66"/>
    </row>
    <row r="5273" spans="22:73" s="6" customFormat="1" x14ac:dyDescent="0.3">
      <c r="V5273" s="21"/>
      <c r="W5273" s="22"/>
      <c r="X5273" s="22"/>
      <c r="Y5273" s="22"/>
      <c r="Z5273" s="22"/>
      <c r="AA5273" s="22"/>
      <c r="AB5273" s="10"/>
      <c r="AC5273" s="10"/>
      <c r="AD5273" s="10"/>
      <c r="AE5273" s="10"/>
      <c r="AF5273" s="10"/>
      <c r="AG5273" s="10"/>
      <c r="AH5273" s="10"/>
      <c r="AI5273" s="10"/>
      <c r="AJ5273" s="10"/>
      <c r="AK5273" s="10"/>
      <c r="AL5273" s="10"/>
      <c r="AM5273" s="10"/>
      <c r="AN5273" s="10"/>
      <c r="AO5273" s="10"/>
      <c r="AP5273" s="10"/>
      <c r="AQ5273" s="10"/>
      <c r="AR5273" s="10"/>
      <c r="AS5273" s="10"/>
      <c r="AT5273" s="10"/>
      <c r="AU5273" s="10"/>
      <c r="AV5273" s="10"/>
      <c r="AW5273" s="10"/>
      <c r="AX5273" s="10"/>
      <c r="AY5273" s="10"/>
      <c r="AZ5273" s="10"/>
      <c r="BC5273" s="10"/>
      <c r="BD5273" s="10"/>
      <c r="BE5273" s="10"/>
      <c r="BF5273" s="10"/>
      <c r="BG5273" s="10"/>
      <c r="BH5273" s="10"/>
      <c r="BI5273" s="10"/>
      <c r="BL5273" s="10"/>
      <c r="BM5273" s="10"/>
      <c r="BN5273" s="10"/>
      <c r="BO5273" s="10"/>
      <c r="BP5273" s="10"/>
      <c r="BQ5273" s="10"/>
      <c r="BR5273" s="10"/>
      <c r="BU5273" s="66"/>
    </row>
    <row r="5274" spans="22:73" s="6" customFormat="1" x14ac:dyDescent="0.3">
      <c r="V5274" s="21"/>
      <c r="W5274" s="22"/>
      <c r="X5274" s="22"/>
      <c r="Y5274" s="22"/>
      <c r="Z5274" s="22"/>
      <c r="AA5274" s="22"/>
      <c r="AB5274" s="10"/>
      <c r="AC5274" s="10"/>
      <c r="AD5274" s="10"/>
      <c r="AE5274" s="10"/>
      <c r="AF5274" s="10"/>
      <c r="AG5274" s="10"/>
      <c r="AH5274" s="10"/>
      <c r="AI5274" s="10"/>
      <c r="AJ5274" s="10"/>
      <c r="AK5274" s="10"/>
      <c r="AL5274" s="10"/>
      <c r="AM5274" s="10"/>
      <c r="AN5274" s="10"/>
      <c r="AO5274" s="10"/>
      <c r="AP5274" s="10"/>
      <c r="AQ5274" s="10"/>
      <c r="AR5274" s="10"/>
      <c r="AS5274" s="10"/>
      <c r="AT5274" s="10"/>
      <c r="AU5274" s="10"/>
      <c r="AV5274" s="10"/>
      <c r="AW5274" s="10"/>
      <c r="AX5274" s="10"/>
      <c r="AY5274" s="10"/>
      <c r="AZ5274" s="10"/>
      <c r="BC5274" s="10"/>
      <c r="BD5274" s="10"/>
      <c r="BE5274" s="10"/>
      <c r="BF5274" s="10"/>
      <c r="BG5274" s="10"/>
      <c r="BH5274" s="10"/>
      <c r="BI5274" s="10"/>
      <c r="BL5274" s="10"/>
      <c r="BM5274" s="10"/>
      <c r="BN5274" s="10"/>
      <c r="BO5274" s="10"/>
      <c r="BP5274" s="10"/>
      <c r="BQ5274" s="10"/>
      <c r="BR5274" s="10"/>
      <c r="BU5274" s="66"/>
    </row>
    <row r="5275" spans="22:73" s="6" customFormat="1" x14ac:dyDescent="0.3">
      <c r="V5275" s="21"/>
      <c r="W5275" s="22"/>
      <c r="X5275" s="22"/>
      <c r="Y5275" s="22"/>
      <c r="Z5275" s="22"/>
      <c r="AA5275" s="22"/>
      <c r="AB5275" s="10"/>
      <c r="AC5275" s="10"/>
      <c r="AD5275" s="10"/>
      <c r="AE5275" s="10"/>
      <c r="AF5275" s="10"/>
      <c r="AG5275" s="10"/>
      <c r="AH5275" s="10"/>
      <c r="AI5275" s="10"/>
      <c r="AJ5275" s="10"/>
      <c r="AK5275" s="10"/>
      <c r="AL5275" s="10"/>
      <c r="AM5275" s="10"/>
      <c r="AN5275" s="10"/>
      <c r="AO5275" s="10"/>
      <c r="AP5275" s="10"/>
      <c r="AQ5275" s="10"/>
      <c r="AR5275" s="10"/>
      <c r="AS5275" s="10"/>
      <c r="AT5275" s="10"/>
      <c r="AU5275" s="10"/>
      <c r="AV5275" s="10"/>
      <c r="AW5275" s="10"/>
      <c r="AX5275" s="10"/>
      <c r="AY5275" s="10"/>
      <c r="AZ5275" s="10"/>
      <c r="BC5275" s="10"/>
      <c r="BD5275" s="10"/>
      <c r="BE5275" s="10"/>
      <c r="BF5275" s="10"/>
      <c r="BG5275" s="10"/>
      <c r="BH5275" s="10"/>
      <c r="BI5275" s="10"/>
      <c r="BL5275" s="10"/>
      <c r="BM5275" s="10"/>
      <c r="BN5275" s="10"/>
      <c r="BO5275" s="10"/>
      <c r="BP5275" s="10"/>
      <c r="BQ5275" s="10"/>
      <c r="BR5275" s="10"/>
      <c r="BU5275" s="66"/>
    </row>
    <row r="5276" spans="22:73" s="6" customFormat="1" x14ac:dyDescent="0.3">
      <c r="V5276" s="21"/>
      <c r="W5276" s="22"/>
      <c r="X5276" s="22"/>
      <c r="Y5276" s="22"/>
      <c r="Z5276" s="22"/>
      <c r="AA5276" s="22"/>
      <c r="AB5276" s="10"/>
      <c r="AC5276" s="10"/>
      <c r="AD5276" s="10"/>
      <c r="AE5276" s="10"/>
      <c r="AF5276" s="10"/>
      <c r="AG5276" s="10"/>
      <c r="AH5276" s="10"/>
      <c r="AI5276" s="10"/>
      <c r="AJ5276" s="10"/>
      <c r="AK5276" s="10"/>
      <c r="AL5276" s="10"/>
      <c r="AM5276" s="10"/>
      <c r="AN5276" s="10"/>
      <c r="AO5276" s="10"/>
      <c r="AP5276" s="10"/>
      <c r="AQ5276" s="10"/>
      <c r="AR5276" s="10"/>
      <c r="AS5276" s="10"/>
      <c r="AT5276" s="10"/>
      <c r="AU5276" s="10"/>
      <c r="AV5276" s="10"/>
      <c r="AW5276" s="10"/>
      <c r="AX5276" s="10"/>
      <c r="AY5276" s="10"/>
      <c r="AZ5276" s="10"/>
      <c r="BC5276" s="10"/>
      <c r="BD5276" s="10"/>
      <c r="BE5276" s="10"/>
      <c r="BF5276" s="10"/>
      <c r="BG5276" s="10"/>
      <c r="BH5276" s="10"/>
      <c r="BI5276" s="10"/>
      <c r="BL5276" s="10"/>
      <c r="BM5276" s="10"/>
      <c r="BN5276" s="10"/>
      <c r="BO5276" s="10"/>
      <c r="BP5276" s="10"/>
      <c r="BQ5276" s="10"/>
      <c r="BR5276" s="10"/>
      <c r="BU5276" s="66"/>
    </row>
    <row r="5277" spans="22:73" s="6" customFormat="1" x14ac:dyDescent="0.3">
      <c r="V5277" s="21"/>
      <c r="W5277" s="22"/>
      <c r="X5277" s="22"/>
      <c r="Y5277" s="22"/>
      <c r="Z5277" s="22"/>
      <c r="AA5277" s="22"/>
      <c r="AB5277" s="10"/>
      <c r="AC5277" s="10"/>
      <c r="AD5277" s="10"/>
      <c r="AE5277" s="10"/>
      <c r="AF5277" s="10"/>
      <c r="AG5277" s="10"/>
      <c r="AH5277" s="10"/>
      <c r="AI5277" s="10"/>
      <c r="AJ5277" s="10"/>
      <c r="AK5277" s="10"/>
      <c r="AL5277" s="10"/>
      <c r="AM5277" s="10"/>
      <c r="AN5277" s="10"/>
      <c r="AO5277" s="10"/>
      <c r="AP5277" s="10"/>
      <c r="AQ5277" s="10"/>
      <c r="AR5277" s="10"/>
      <c r="AS5277" s="10"/>
      <c r="AT5277" s="10"/>
      <c r="AU5277" s="10"/>
      <c r="AV5277" s="10"/>
      <c r="AW5277" s="10"/>
      <c r="AX5277" s="10"/>
      <c r="AY5277" s="10"/>
      <c r="AZ5277" s="10"/>
      <c r="BC5277" s="10"/>
      <c r="BD5277" s="10"/>
      <c r="BE5277" s="10"/>
      <c r="BF5277" s="10"/>
      <c r="BG5277" s="10"/>
      <c r="BH5277" s="10"/>
      <c r="BI5277" s="10"/>
      <c r="BL5277" s="10"/>
      <c r="BM5277" s="10"/>
      <c r="BN5277" s="10"/>
      <c r="BO5277" s="10"/>
      <c r="BP5277" s="10"/>
      <c r="BQ5277" s="10"/>
      <c r="BR5277" s="10"/>
      <c r="BU5277" s="66"/>
    </row>
    <row r="5278" spans="22:73" s="6" customFormat="1" x14ac:dyDescent="0.3">
      <c r="V5278" s="21"/>
      <c r="W5278" s="22"/>
      <c r="X5278" s="22"/>
      <c r="Y5278" s="22"/>
      <c r="Z5278" s="22"/>
      <c r="AA5278" s="22"/>
      <c r="AB5278" s="10"/>
      <c r="AC5278" s="10"/>
      <c r="AD5278" s="10"/>
      <c r="AE5278" s="10"/>
      <c r="AF5278" s="10"/>
      <c r="AG5278" s="10"/>
      <c r="AH5278" s="10"/>
      <c r="AI5278" s="10"/>
      <c r="AJ5278" s="10"/>
      <c r="AK5278" s="10"/>
      <c r="AL5278" s="10"/>
      <c r="AM5278" s="10"/>
      <c r="AN5278" s="10"/>
      <c r="AO5278" s="10"/>
      <c r="AP5278" s="10"/>
      <c r="AQ5278" s="10"/>
      <c r="AR5278" s="10"/>
      <c r="AS5278" s="10"/>
      <c r="AT5278" s="10"/>
      <c r="AU5278" s="10"/>
      <c r="AV5278" s="10"/>
      <c r="AW5278" s="10"/>
      <c r="AX5278" s="10"/>
      <c r="AY5278" s="10"/>
      <c r="AZ5278" s="10"/>
      <c r="BC5278" s="10"/>
      <c r="BD5278" s="10"/>
      <c r="BE5278" s="10"/>
      <c r="BF5278" s="10"/>
      <c r="BG5278" s="10"/>
      <c r="BH5278" s="10"/>
      <c r="BI5278" s="10"/>
      <c r="BL5278" s="10"/>
      <c r="BM5278" s="10"/>
      <c r="BN5278" s="10"/>
      <c r="BO5278" s="10"/>
      <c r="BP5278" s="10"/>
      <c r="BQ5278" s="10"/>
      <c r="BR5278" s="10"/>
      <c r="BU5278" s="66"/>
    </row>
    <row r="5279" spans="22:73" s="6" customFormat="1" x14ac:dyDescent="0.3">
      <c r="V5279" s="21"/>
      <c r="W5279" s="22"/>
      <c r="X5279" s="22"/>
      <c r="Y5279" s="22"/>
      <c r="Z5279" s="22"/>
      <c r="AA5279" s="22"/>
      <c r="AB5279" s="10"/>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c r="AY5279" s="10"/>
      <c r="AZ5279" s="10"/>
      <c r="BC5279" s="10"/>
      <c r="BD5279" s="10"/>
      <c r="BE5279" s="10"/>
      <c r="BF5279" s="10"/>
      <c r="BG5279" s="10"/>
      <c r="BH5279" s="10"/>
      <c r="BI5279" s="10"/>
      <c r="BL5279" s="10"/>
      <c r="BM5279" s="10"/>
      <c r="BN5279" s="10"/>
      <c r="BO5279" s="10"/>
      <c r="BP5279" s="10"/>
      <c r="BQ5279" s="10"/>
      <c r="BR5279" s="10"/>
      <c r="BU5279" s="66"/>
    </row>
    <row r="5280" spans="22:73" s="6" customFormat="1" x14ac:dyDescent="0.3">
      <c r="V5280" s="21"/>
      <c r="W5280" s="22"/>
      <c r="X5280" s="22"/>
      <c r="Y5280" s="22"/>
      <c r="Z5280" s="22"/>
      <c r="AA5280" s="22"/>
      <c r="AB5280" s="10"/>
      <c r="AC5280" s="10"/>
      <c r="AD5280" s="10"/>
      <c r="AE5280" s="10"/>
      <c r="AF5280" s="10"/>
      <c r="AG5280" s="10"/>
      <c r="AH5280" s="10"/>
      <c r="AI5280" s="10"/>
      <c r="AJ5280" s="10"/>
      <c r="AK5280" s="10"/>
      <c r="AL5280" s="10"/>
      <c r="AM5280" s="10"/>
      <c r="AN5280" s="10"/>
      <c r="AO5280" s="10"/>
      <c r="AP5280" s="10"/>
      <c r="AQ5280" s="10"/>
      <c r="AR5280" s="10"/>
      <c r="AS5280" s="10"/>
      <c r="AT5280" s="10"/>
      <c r="AU5280" s="10"/>
      <c r="AV5280" s="10"/>
      <c r="AW5280" s="10"/>
      <c r="AX5280" s="10"/>
      <c r="AY5280" s="10"/>
      <c r="AZ5280" s="10"/>
      <c r="BC5280" s="10"/>
      <c r="BD5280" s="10"/>
      <c r="BE5280" s="10"/>
      <c r="BF5280" s="10"/>
      <c r="BG5280" s="10"/>
      <c r="BH5280" s="10"/>
      <c r="BI5280" s="10"/>
      <c r="BL5280" s="10"/>
      <c r="BM5280" s="10"/>
      <c r="BN5280" s="10"/>
      <c r="BO5280" s="10"/>
      <c r="BP5280" s="10"/>
      <c r="BQ5280" s="10"/>
      <c r="BR5280" s="10"/>
      <c r="BU5280" s="66"/>
    </row>
    <row r="5281" spans="22:73" s="6" customFormat="1" x14ac:dyDescent="0.3">
      <c r="V5281" s="21"/>
      <c r="W5281" s="22"/>
      <c r="X5281" s="22"/>
      <c r="Y5281" s="22"/>
      <c r="Z5281" s="22"/>
      <c r="AA5281" s="22"/>
      <c r="AB5281" s="10"/>
      <c r="AC5281" s="10"/>
      <c r="AD5281" s="10"/>
      <c r="AE5281" s="10"/>
      <c r="AF5281" s="10"/>
      <c r="AG5281" s="10"/>
      <c r="AH5281" s="10"/>
      <c r="AI5281" s="10"/>
      <c r="AJ5281" s="10"/>
      <c r="AK5281" s="10"/>
      <c r="AL5281" s="10"/>
      <c r="AM5281" s="10"/>
      <c r="AN5281" s="10"/>
      <c r="AO5281" s="10"/>
      <c r="AP5281" s="10"/>
      <c r="AQ5281" s="10"/>
      <c r="AR5281" s="10"/>
      <c r="AS5281" s="10"/>
      <c r="AT5281" s="10"/>
      <c r="AU5281" s="10"/>
      <c r="AV5281" s="10"/>
      <c r="AW5281" s="10"/>
      <c r="AX5281" s="10"/>
      <c r="AY5281" s="10"/>
      <c r="AZ5281" s="10"/>
      <c r="BC5281" s="10"/>
      <c r="BD5281" s="10"/>
      <c r="BE5281" s="10"/>
      <c r="BF5281" s="10"/>
      <c r="BG5281" s="10"/>
      <c r="BH5281" s="10"/>
      <c r="BI5281" s="10"/>
      <c r="BL5281" s="10"/>
      <c r="BM5281" s="10"/>
      <c r="BN5281" s="10"/>
      <c r="BO5281" s="10"/>
      <c r="BP5281" s="10"/>
      <c r="BQ5281" s="10"/>
      <c r="BR5281" s="10"/>
      <c r="BU5281" s="66"/>
    </row>
    <row r="5282" spans="22:73" s="6" customFormat="1" x14ac:dyDescent="0.3">
      <c r="V5282" s="21"/>
      <c r="W5282" s="22"/>
      <c r="X5282" s="22"/>
      <c r="Y5282" s="22"/>
      <c r="Z5282" s="22"/>
      <c r="AA5282" s="22"/>
      <c r="AB5282" s="10"/>
      <c r="AC5282" s="10"/>
      <c r="AD5282" s="10"/>
      <c r="AE5282" s="10"/>
      <c r="AF5282" s="10"/>
      <c r="AG5282" s="10"/>
      <c r="AH5282" s="10"/>
      <c r="AI5282" s="10"/>
      <c r="AJ5282" s="10"/>
      <c r="AK5282" s="10"/>
      <c r="AL5282" s="10"/>
      <c r="AM5282" s="10"/>
      <c r="AN5282" s="10"/>
      <c r="AO5282" s="10"/>
      <c r="AP5282" s="10"/>
      <c r="AQ5282" s="10"/>
      <c r="AR5282" s="10"/>
      <c r="AS5282" s="10"/>
      <c r="AT5282" s="10"/>
      <c r="AU5282" s="10"/>
      <c r="AV5282" s="10"/>
      <c r="AW5282" s="10"/>
      <c r="AX5282" s="10"/>
      <c r="AY5282" s="10"/>
      <c r="AZ5282" s="10"/>
      <c r="BC5282" s="10"/>
      <c r="BD5282" s="10"/>
      <c r="BE5282" s="10"/>
      <c r="BF5282" s="10"/>
      <c r="BG5282" s="10"/>
      <c r="BH5282" s="10"/>
      <c r="BI5282" s="10"/>
      <c r="BL5282" s="10"/>
      <c r="BM5282" s="10"/>
      <c r="BN5282" s="10"/>
      <c r="BO5282" s="10"/>
      <c r="BP5282" s="10"/>
      <c r="BQ5282" s="10"/>
      <c r="BR5282" s="10"/>
      <c r="BU5282" s="66"/>
    </row>
    <row r="5283" spans="22:73" s="6" customFormat="1" x14ac:dyDescent="0.3">
      <c r="V5283" s="21"/>
      <c r="W5283" s="22"/>
      <c r="X5283" s="22"/>
      <c r="Y5283" s="22"/>
      <c r="Z5283" s="22"/>
      <c r="AA5283" s="22"/>
      <c r="AB5283" s="10"/>
      <c r="AC5283" s="10"/>
      <c r="AD5283" s="10"/>
      <c r="AE5283" s="10"/>
      <c r="AF5283" s="10"/>
      <c r="AG5283" s="10"/>
      <c r="AH5283" s="10"/>
      <c r="AI5283" s="10"/>
      <c r="AJ5283" s="10"/>
      <c r="AK5283" s="10"/>
      <c r="AL5283" s="10"/>
      <c r="AM5283" s="10"/>
      <c r="AN5283" s="10"/>
      <c r="AO5283" s="10"/>
      <c r="AP5283" s="10"/>
      <c r="AQ5283" s="10"/>
      <c r="AR5283" s="10"/>
      <c r="AS5283" s="10"/>
      <c r="AT5283" s="10"/>
      <c r="AU5283" s="10"/>
      <c r="AV5283" s="10"/>
      <c r="AW5283" s="10"/>
      <c r="AX5283" s="10"/>
      <c r="AY5283" s="10"/>
      <c r="AZ5283" s="10"/>
      <c r="BC5283" s="10"/>
      <c r="BD5283" s="10"/>
      <c r="BE5283" s="10"/>
      <c r="BF5283" s="10"/>
      <c r="BG5283" s="10"/>
      <c r="BH5283" s="10"/>
      <c r="BI5283" s="10"/>
      <c r="BL5283" s="10"/>
      <c r="BM5283" s="10"/>
      <c r="BN5283" s="10"/>
      <c r="BO5283" s="10"/>
      <c r="BP5283" s="10"/>
      <c r="BQ5283" s="10"/>
      <c r="BR5283" s="10"/>
      <c r="BU5283" s="66"/>
    </row>
    <row r="5284" spans="22:73" s="6" customFormat="1" x14ac:dyDescent="0.3">
      <c r="V5284" s="21"/>
      <c r="W5284" s="22"/>
      <c r="X5284" s="22"/>
      <c r="Y5284" s="22"/>
      <c r="Z5284" s="22"/>
      <c r="AA5284" s="22"/>
      <c r="AB5284" s="10"/>
      <c r="AC5284" s="10"/>
      <c r="AD5284" s="10"/>
      <c r="AE5284" s="10"/>
      <c r="AF5284" s="10"/>
      <c r="AG5284" s="10"/>
      <c r="AH5284" s="10"/>
      <c r="AI5284" s="10"/>
      <c r="AJ5284" s="10"/>
      <c r="AK5284" s="10"/>
      <c r="AL5284" s="10"/>
      <c r="AM5284" s="10"/>
      <c r="AN5284" s="10"/>
      <c r="AO5284" s="10"/>
      <c r="AP5284" s="10"/>
      <c r="AQ5284" s="10"/>
      <c r="AR5284" s="10"/>
      <c r="AS5284" s="10"/>
      <c r="AT5284" s="10"/>
      <c r="AU5284" s="10"/>
      <c r="AV5284" s="10"/>
      <c r="AW5284" s="10"/>
      <c r="AX5284" s="10"/>
      <c r="AY5284" s="10"/>
      <c r="AZ5284" s="10"/>
      <c r="BC5284" s="10"/>
      <c r="BD5284" s="10"/>
      <c r="BE5284" s="10"/>
      <c r="BF5284" s="10"/>
      <c r="BG5284" s="10"/>
      <c r="BH5284" s="10"/>
      <c r="BI5284" s="10"/>
      <c r="BL5284" s="10"/>
      <c r="BM5284" s="10"/>
      <c r="BN5284" s="10"/>
      <c r="BO5284" s="10"/>
      <c r="BP5284" s="10"/>
      <c r="BQ5284" s="10"/>
      <c r="BR5284" s="10"/>
      <c r="BU5284" s="66"/>
    </row>
    <row r="5285" spans="22:73" s="6" customFormat="1" x14ac:dyDescent="0.3">
      <c r="V5285" s="21"/>
      <c r="W5285" s="22"/>
      <c r="X5285" s="22"/>
      <c r="Y5285" s="22"/>
      <c r="Z5285" s="22"/>
      <c r="AA5285" s="22"/>
      <c r="AB5285" s="10"/>
      <c r="AC5285" s="10"/>
      <c r="AD5285" s="10"/>
      <c r="AE5285" s="10"/>
      <c r="AF5285" s="10"/>
      <c r="AG5285" s="10"/>
      <c r="AH5285" s="10"/>
      <c r="AI5285" s="10"/>
      <c r="AJ5285" s="10"/>
      <c r="AK5285" s="10"/>
      <c r="AL5285" s="10"/>
      <c r="AM5285" s="10"/>
      <c r="AN5285" s="10"/>
      <c r="AO5285" s="10"/>
      <c r="AP5285" s="10"/>
      <c r="AQ5285" s="10"/>
      <c r="AR5285" s="10"/>
      <c r="AS5285" s="10"/>
      <c r="AT5285" s="10"/>
      <c r="AU5285" s="10"/>
      <c r="AV5285" s="10"/>
      <c r="AW5285" s="10"/>
      <c r="AX5285" s="10"/>
      <c r="AY5285" s="10"/>
      <c r="AZ5285" s="10"/>
      <c r="BC5285" s="10"/>
      <c r="BD5285" s="10"/>
      <c r="BE5285" s="10"/>
      <c r="BF5285" s="10"/>
      <c r="BG5285" s="10"/>
      <c r="BH5285" s="10"/>
      <c r="BI5285" s="10"/>
      <c r="BL5285" s="10"/>
      <c r="BM5285" s="10"/>
      <c r="BN5285" s="10"/>
      <c r="BO5285" s="10"/>
      <c r="BP5285" s="10"/>
      <c r="BQ5285" s="10"/>
      <c r="BR5285" s="10"/>
      <c r="BU5285" s="66"/>
    </row>
    <row r="5286" spans="22:73" s="6" customFormat="1" x14ac:dyDescent="0.3">
      <c r="V5286" s="21"/>
      <c r="W5286" s="22"/>
      <c r="X5286" s="22"/>
      <c r="Y5286" s="22"/>
      <c r="Z5286" s="22"/>
      <c r="AA5286" s="22"/>
      <c r="AB5286" s="10"/>
      <c r="AC5286" s="10"/>
      <c r="AD5286" s="10"/>
      <c r="AE5286" s="10"/>
      <c r="AF5286" s="10"/>
      <c r="AG5286" s="10"/>
      <c r="AH5286" s="10"/>
      <c r="AI5286" s="10"/>
      <c r="AJ5286" s="10"/>
      <c r="AK5286" s="10"/>
      <c r="AL5286" s="10"/>
      <c r="AM5286" s="10"/>
      <c r="AN5286" s="10"/>
      <c r="AO5286" s="10"/>
      <c r="AP5286" s="10"/>
      <c r="AQ5286" s="10"/>
      <c r="AR5286" s="10"/>
      <c r="AS5286" s="10"/>
      <c r="AT5286" s="10"/>
      <c r="AU5286" s="10"/>
      <c r="AV5286" s="10"/>
      <c r="AW5286" s="10"/>
      <c r="AX5286" s="10"/>
      <c r="AY5286" s="10"/>
      <c r="AZ5286" s="10"/>
      <c r="BC5286" s="10"/>
      <c r="BD5286" s="10"/>
      <c r="BE5286" s="10"/>
      <c r="BF5286" s="10"/>
      <c r="BG5286" s="10"/>
      <c r="BH5286" s="10"/>
      <c r="BI5286" s="10"/>
      <c r="BL5286" s="10"/>
      <c r="BM5286" s="10"/>
      <c r="BN5286" s="10"/>
      <c r="BO5286" s="10"/>
      <c r="BP5286" s="10"/>
      <c r="BQ5286" s="10"/>
      <c r="BR5286" s="10"/>
      <c r="BU5286" s="66"/>
    </row>
    <row r="5287" spans="22:73" s="6" customFormat="1" x14ac:dyDescent="0.3">
      <c r="V5287" s="21"/>
      <c r="W5287" s="22"/>
      <c r="X5287" s="22"/>
      <c r="Y5287" s="22"/>
      <c r="Z5287" s="22"/>
      <c r="AA5287" s="22"/>
      <c r="AB5287" s="10"/>
      <c r="AC5287" s="10"/>
      <c r="AD5287" s="10"/>
      <c r="AE5287" s="10"/>
      <c r="AF5287" s="10"/>
      <c r="AG5287" s="10"/>
      <c r="AH5287" s="10"/>
      <c r="AI5287" s="10"/>
      <c r="AJ5287" s="10"/>
      <c r="AK5287" s="10"/>
      <c r="AL5287" s="10"/>
      <c r="AM5287" s="10"/>
      <c r="AN5287" s="10"/>
      <c r="AO5287" s="10"/>
      <c r="AP5287" s="10"/>
      <c r="AQ5287" s="10"/>
      <c r="AR5287" s="10"/>
      <c r="AS5287" s="10"/>
      <c r="AT5287" s="10"/>
      <c r="AU5287" s="10"/>
      <c r="AV5287" s="10"/>
      <c r="AW5287" s="10"/>
      <c r="AX5287" s="10"/>
      <c r="AY5287" s="10"/>
      <c r="AZ5287" s="10"/>
      <c r="BC5287" s="10"/>
      <c r="BD5287" s="10"/>
      <c r="BE5287" s="10"/>
      <c r="BF5287" s="10"/>
      <c r="BG5287" s="10"/>
      <c r="BH5287" s="10"/>
      <c r="BI5287" s="10"/>
      <c r="BL5287" s="10"/>
      <c r="BM5287" s="10"/>
      <c r="BN5287" s="10"/>
      <c r="BO5287" s="10"/>
      <c r="BP5287" s="10"/>
      <c r="BQ5287" s="10"/>
      <c r="BR5287" s="10"/>
      <c r="BU5287" s="66"/>
    </row>
    <row r="5288" spans="22:73" s="6" customFormat="1" x14ac:dyDescent="0.3">
      <c r="V5288" s="21"/>
      <c r="W5288" s="22"/>
      <c r="X5288" s="22"/>
      <c r="Y5288" s="22"/>
      <c r="Z5288" s="22"/>
      <c r="AA5288" s="22"/>
      <c r="AB5288" s="10"/>
      <c r="AC5288" s="10"/>
      <c r="AD5288" s="10"/>
      <c r="AE5288" s="10"/>
      <c r="AF5288" s="10"/>
      <c r="AG5288" s="10"/>
      <c r="AH5288" s="10"/>
      <c r="AI5288" s="10"/>
      <c r="AJ5288" s="10"/>
      <c r="AK5288" s="10"/>
      <c r="AL5288" s="10"/>
      <c r="AM5288" s="10"/>
      <c r="AN5288" s="10"/>
      <c r="AO5288" s="10"/>
      <c r="AP5288" s="10"/>
      <c r="AQ5288" s="10"/>
      <c r="AR5288" s="10"/>
      <c r="AS5288" s="10"/>
      <c r="AT5288" s="10"/>
      <c r="AU5288" s="10"/>
      <c r="AV5288" s="10"/>
      <c r="AW5288" s="10"/>
      <c r="AX5288" s="10"/>
      <c r="AY5288" s="10"/>
      <c r="AZ5288" s="10"/>
      <c r="BC5288" s="10"/>
      <c r="BD5288" s="10"/>
      <c r="BE5288" s="10"/>
      <c r="BF5288" s="10"/>
      <c r="BG5288" s="10"/>
      <c r="BH5288" s="10"/>
      <c r="BI5288" s="10"/>
      <c r="BL5288" s="10"/>
      <c r="BM5288" s="10"/>
      <c r="BN5288" s="10"/>
      <c r="BO5288" s="10"/>
      <c r="BP5288" s="10"/>
      <c r="BQ5288" s="10"/>
      <c r="BR5288" s="10"/>
      <c r="BU5288" s="66"/>
    </row>
    <row r="5289" spans="22:73" s="6" customFormat="1" x14ac:dyDescent="0.3">
      <c r="V5289" s="21"/>
      <c r="W5289" s="22"/>
      <c r="X5289" s="22"/>
      <c r="Y5289" s="22"/>
      <c r="Z5289" s="22"/>
      <c r="AA5289" s="22"/>
      <c r="AB5289" s="10"/>
      <c r="AC5289" s="10"/>
      <c r="AD5289" s="10"/>
      <c r="AE5289" s="10"/>
      <c r="AF5289" s="10"/>
      <c r="AG5289" s="10"/>
      <c r="AH5289" s="10"/>
      <c r="AI5289" s="10"/>
      <c r="AJ5289" s="10"/>
      <c r="AK5289" s="10"/>
      <c r="AL5289" s="10"/>
      <c r="AM5289" s="10"/>
      <c r="AN5289" s="10"/>
      <c r="AO5289" s="10"/>
      <c r="AP5289" s="10"/>
      <c r="AQ5289" s="10"/>
      <c r="AR5289" s="10"/>
      <c r="AS5289" s="10"/>
      <c r="AT5289" s="10"/>
      <c r="AU5289" s="10"/>
      <c r="AV5289" s="10"/>
      <c r="AW5289" s="10"/>
      <c r="AX5289" s="10"/>
      <c r="AY5289" s="10"/>
      <c r="AZ5289" s="10"/>
      <c r="BC5289" s="10"/>
      <c r="BD5289" s="10"/>
      <c r="BE5289" s="10"/>
      <c r="BF5289" s="10"/>
      <c r="BG5289" s="10"/>
      <c r="BH5289" s="10"/>
      <c r="BI5289" s="10"/>
      <c r="BL5289" s="10"/>
      <c r="BM5289" s="10"/>
      <c r="BN5289" s="10"/>
      <c r="BO5289" s="10"/>
      <c r="BP5289" s="10"/>
      <c r="BQ5289" s="10"/>
      <c r="BR5289" s="10"/>
      <c r="BU5289" s="66"/>
    </row>
    <row r="5290" spans="22:73" s="6" customFormat="1" x14ac:dyDescent="0.3">
      <c r="V5290" s="21"/>
      <c r="W5290" s="22"/>
      <c r="X5290" s="22"/>
      <c r="Y5290" s="22"/>
      <c r="Z5290" s="22"/>
      <c r="AA5290" s="22"/>
      <c r="AB5290" s="10"/>
      <c r="AC5290" s="10"/>
      <c r="AD5290" s="10"/>
      <c r="AE5290" s="10"/>
      <c r="AF5290" s="10"/>
      <c r="AG5290" s="10"/>
      <c r="AH5290" s="10"/>
      <c r="AI5290" s="10"/>
      <c r="AJ5290" s="10"/>
      <c r="AK5290" s="10"/>
      <c r="AL5290" s="10"/>
      <c r="AM5290" s="10"/>
      <c r="AN5290" s="10"/>
      <c r="AO5290" s="10"/>
      <c r="AP5290" s="10"/>
      <c r="AQ5290" s="10"/>
      <c r="AR5290" s="10"/>
      <c r="AS5290" s="10"/>
      <c r="AT5290" s="10"/>
      <c r="AU5290" s="10"/>
      <c r="AV5290" s="10"/>
      <c r="AW5290" s="10"/>
      <c r="AX5290" s="10"/>
      <c r="AY5290" s="10"/>
      <c r="AZ5290" s="10"/>
      <c r="BC5290" s="10"/>
      <c r="BD5290" s="10"/>
      <c r="BE5290" s="10"/>
      <c r="BF5290" s="10"/>
      <c r="BG5290" s="10"/>
      <c r="BH5290" s="10"/>
      <c r="BI5290" s="10"/>
      <c r="BL5290" s="10"/>
      <c r="BM5290" s="10"/>
      <c r="BN5290" s="10"/>
      <c r="BO5290" s="10"/>
      <c r="BP5290" s="10"/>
      <c r="BQ5290" s="10"/>
      <c r="BR5290" s="10"/>
      <c r="BU5290" s="66"/>
    </row>
    <row r="5291" spans="22:73" s="6" customFormat="1" x14ac:dyDescent="0.3">
      <c r="V5291" s="21"/>
      <c r="W5291" s="22"/>
      <c r="X5291" s="22"/>
      <c r="Y5291" s="22"/>
      <c r="Z5291" s="22"/>
      <c r="AA5291" s="22"/>
      <c r="AB5291" s="10"/>
      <c r="AC5291" s="10"/>
      <c r="AD5291" s="10"/>
      <c r="AE5291" s="10"/>
      <c r="AF5291" s="10"/>
      <c r="AG5291" s="10"/>
      <c r="AH5291" s="10"/>
      <c r="AI5291" s="10"/>
      <c r="AJ5291" s="10"/>
      <c r="AK5291" s="10"/>
      <c r="AL5291" s="10"/>
      <c r="AM5291" s="10"/>
      <c r="AN5291" s="10"/>
      <c r="AO5291" s="10"/>
      <c r="AP5291" s="10"/>
      <c r="AQ5291" s="10"/>
      <c r="AR5291" s="10"/>
      <c r="AS5291" s="10"/>
      <c r="AT5291" s="10"/>
      <c r="AU5291" s="10"/>
      <c r="AV5291" s="10"/>
      <c r="AW5291" s="10"/>
      <c r="AX5291" s="10"/>
      <c r="AY5291" s="10"/>
      <c r="AZ5291" s="10"/>
      <c r="BC5291" s="10"/>
      <c r="BD5291" s="10"/>
      <c r="BE5291" s="10"/>
      <c r="BF5291" s="10"/>
      <c r="BG5291" s="10"/>
      <c r="BH5291" s="10"/>
      <c r="BI5291" s="10"/>
      <c r="BL5291" s="10"/>
      <c r="BM5291" s="10"/>
      <c r="BN5291" s="10"/>
      <c r="BO5291" s="10"/>
      <c r="BP5291" s="10"/>
      <c r="BQ5291" s="10"/>
      <c r="BR5291" s="10"/>
      <c r="BU5291" s="66"/>
    </row>
    <row r="5292" spans="22:73" s="6" customFormat="1" x14ac:dyDescent="0.3">
      <c r="V5292" s="21"/>
      <c r="W5292" s="22"/>
      <c r="X5292" s="22"/>
      <c r="Y5292" s="22"/>
      <c r="Z5292" s="22"/>
      <c r="AA5292" s="22"/>
      <c r="AB5292" s="10"/>
      <c r="AC5292" s="10"/>
      <c r="AD5292" s="10"/>
      <c r="AE5292" s="10"/>
      <c r="AF5292" s="10"/>
      <c r="AG5292" s="10"/>
      <c r="AH5292" s="10"/>
      <c r="AI5292" s="10"/>
      <c r="AJ5292" s="10"/>
      <c r="AK5292" s="10"/>
      <c r="AL5292" s="10"/>
      <c r="AM5292" s="10"/>
      <c r="AN5292" s="10"/>
      <c r="AO5292" s="10"/>
      <c r="AP5292" s="10"/>
      <c r="AQ5292" s="10"/>
      <c r="AR5292" s="10"/>
      <c r="AS5292" s="10"/>
      <c r="AT5292" s="10"/>
      <c r="AU5292" s="10"/>
      <c r="AV5292" s="10"/>
      <c r="AW5292" s="10"/>
      <c r="AX5292" s="10"/>
      <c r="AY5292" s="10"/>
      <c r="AZ5292" s="10"/>
      <c r="BC5292" s="10"/>
      <c r="BD5292" s="10"/>
      <c r="BE5292" s="10"/>
      <c r="BF5292" s="10"/>
      <c r="BG5292" s="10"/>
      <c r="BH5292" s="10"/>
      <c r="BI5292" s="10"/>
      <c r="BL5292" s="10"/>
      <c r="BM5292" s="10"/>
      <c r="BN5292" s="10"/>
      <c r="BO5292" s="10"/>
      <c r="BP5292" s="10"/>
      <c r="BQ5292" s="10"/>
      <c r="BR5292" s="10"/>
      <c r="BU5292" s="66"/>
    </row>
    <row r="5293" spans="22:73" s="6" customFormat="1" x14ac:dyDescent="0.3">
      <c r="V5293" s="21"/>
      <c r="W5293" s="22"/>
      <c r="X5293" s="22"/>
      <c r="Y5293" s="22"/>
      <c r="Z5293" s="22"/>
      <c r="AA5293" s="22"/>
      <c r="AB5293" s="10"/>
      <c r="AC5293" s="10"/>
      <c r="AD5293" s="10"/>
      <c r="AE5293" s="10"/>
      <c r="AF5293" s="10"/>
      <c r="AG5293" s="10"/>
      <c r="AH5293" s="10"/>
      <c r="AI5293" s="10"/>
      <c r="AJ5293" s="10"/>
      <c r="AK5293" s="10"/>
      <c r="AL5293" s="10"/>
      <c r="AM5293" s="10"/>
      <c r="AN5293" s="10"/>
      <c r="AO5293" s="10"/>
      <c r="AP5293" s="10"/>
      <c r="AQ5293" s="10"/>
      <c r="AR5293" s="10"/>
      <c r="AS5293" s="10"/>
      <c r="AT5293" s="10"/>
      <c r="AU5293" s="10"/>
      <c r="AV5293" s="10"/>
      <c r="AW5293" s="10"/>
      <c r="AX5293" s="10"/>
      <c r="AY5293" s="10"/>
      <c r="AZ5293" s="10"/>
      <c r="BC5293" s="10"/>
      <c r="BD5293" s="10"/>
      <c r="BE5293" s="10"/>
      <c r="BF5293" s="10"/>
      <c r="BG5293" s="10"/>
      <c r="BH5293" s="10"/>
      <c r="BI5293" s="10"/>
      <c r="BL5293" s="10"/>
      <c r="BM5293" s="10"/>
      <c r="BN5293" s="10"/>
      <c r="BO5293" s="10"/>
      <c r="BP5293" s="10"/>
      <c r="BQ5293" s="10"/>
      <c r="BR5293" s="10"/>
      <c r="BU5293" s="66"/>
    </row>
    <row r="5294" spans="22:73" s="6" customFormat="1" x14ac:dyDescent="0.3">
      <c r="V5294" s="21"/>
      <c r="W5294" s="22"/>
      <c r="X5294" s="22"/>
      <c r="Y5294" s="22"/>
      <c r="Z5294" s="22"/>
      <c r="AA5294" s="22"/>
      <c r="AB5294" s="10"/>
      <c r="AC5294" s="10"/>
      <c r="AD5294" s="10"/>
      <c r="AE5294" s="10"/>
      <c r="AF5294" s="10"/>
      <c r="AG5294" s="10"/>
      <c r="AH5294" s="10"/>
      <c r="AI5294" s="10"/>
      <c r="AJ5294" s="10"/>
      <c r="AK5294" s="10"/>
      <c r="AL5294" s="10"/>
      <c r="AM5294" s="10"/>
      <c r="AN5294" s="10"/>
      <c r="AO5294" s="10"/>
      <c r="AP5294" s="10"/>
      <c r="AQ5294" s="10"/>
      <c r="AR5294" s="10"/>
      <c r="AS5294" s="10"/>
      <c r="AT5294" s="10"/>
      <c r="AU5294" s="10"/>
      <c r="AV5294" s="10"/>
      <c r="AW5294" s="10"/>
      <c r="AX5294" s="10"/>
      <c r="AY5294" s="10"/>
      <c r="AZ5294" s="10"/>
      <c r="BC5294" s="10"/>
      <c r="BD5294" s="10"/>
      <c r="BE5294" s="10"/>
      <c r="BF5294" s="10"/>
      <c r="BG5294" s="10"/>
      <c r="BH5294" s="10"/>
      <c r="BI5294" s="10"/>
      <c r="BL5294" s="10"/>
      <c r="BM5294" s="10"/>
      <c r="BN5294" s="10"/>
      <c r="BO5294" s="10"/>
      <c r="BP5294" s="10"/>
      <c r="BQ5294" s="10"/>
      <c r="BR5294" s="10"/>
      <c r="BU5294" s="66"/>
    </row>
    <row r="5295" spans="22:73" s="6" customFormat="1" x14ac:dyDescent="0.3">
      <c r="V5295" s="21"/>
      <c r="W5295" s="22"/>
      <c r="X5295" s="22"/>
      <c r="Y5295" s="22"/>
      <c r="Z5295" s="22"/>
      <c r="AA5295" s="22"/>
      <c r="AB5295" s="10"/>
      <c r="AC5295" s="10"/>
      <c r="AD5295" s="10"/>
      <c r="AE5295" s="10"/>
      <c r="AF5295" s="10"/>
      <c r="AG5295" s="10"/>
      <c r="AH5295" s="10"/>
      <c r="AI5295" s="10"/>
      <c r="AJ5295" s="10"/>
      <c r="AK5295" s="10"/>
      <c r="AL5295" s="10"/>
      <c r="AM5295" s="10"/>
      <c r="AN5295" s="10"/>
      <c r="AO5295" s="10"/>
      <c r="AP5295" s="10"/>
      <c r="AQ5295" s="10"/>
      <c r="AR5295" s="10"/>
      <c r="AS5295" s="10"/>
      <c r="AT5295" s="10"/>
      <c r="AU5295" s="10"/>
      <c r="AV5295" s="10"/>
      <c r="AW5295" s="10"/>
      <c r="AX5295" s="10"/>
      <c r="AY5295" s="10"/>
      <c r="AZ5295" s="10"/>
      <c r="BC5295" s="10"/>
      <c r="BD5295" s="10"/>
      <c r="BE5295" s="10"/>
      <c r="BF5295" s="10"/>
      <c r="BG5295" s="10"/>
      <c r="BH5295" s="10"/>
      <c r="BI5295" s="10"/>
      <c r="BL5295" s="10"/>
      <c r="BM5295" s="10"/>
      <c r="BN5295" s="10"/>
      <c r="BO5295" s="10"/>
      <c r="BP5295" s="10"/>
      <c r="BQ5295" s="10"/>
      <c r="BR5295" s="10"/>
      <c r="BU5295" s="66"/>
    </row>
    <row r="5296" spans="22:73" s="6" customFormat="1" x14ac:dyDescent="0.3">
      <c r="V5296" s="21"/>
      <c r="W5296" s="22"/>
      <c r="X5296" s="22"/>
      <c r="Y5296" s="22"/>
      <c r="Z5296" s="22"/>
      <c r="AA5296" s="22"/>
      <c r="AB5296" s="10"/>
      <c r="AC5296" s="10"/>
      <c r="AD5296" s="10"/>
      <c r="AE5296" s="10"/>
      <c r="AF5296" s="10"/>
      <c r="AG5296" s="10"/>
      <c r="AH5296" s="10"/>
      <c r="AI5296" s="10"/>
      <c r="AJ5296" s="10"/>
      <c r="AK5296" s="10"/>
      <c r="AL5296" s="10"/>
      <c r="AM5296" s="10"/>
      <c r="AN5296" s="10"/>
      <c r="AO5296" s="10"/>
      <c r="AP5296" s="10"/>
      <c r="AQ5296" s="10"/>
      <c r="AR5296" s="10"/>
      <c r="AS5296" s="10"/>
      <c r="AT5296" s="10"/>
      <c r="AU5296" s="10"/>
      <c r="AV5296" s="10"/>
      <c r="AW5296" s="10"/>
      <c r="AX5296" s="10"/>
      <c r="AY5296" s="10"/>
      <c r="AZ5296" s="10"/>
      <c r="BC5296" s="10"/>
      <c r="BD5296" s="10"/>
      <c r="BE5296" s="10"/>
      <c r="BF5296" s="10"/>
      <c r="BG5296" s="10"/>
      <c r="BH5296" s="10"/>
      <c r="BI5296" s="10"/>
      <c r="BL5296" s="10"/>
      <c r="BM5296" s="10"/>
      <c r="BN5296" s="10"/>
      <c r="BO5296" s="10"/>
      <c r="BP5296" s="10"/>
      <c r="BQ5296" s="10"/>
      <c r="BR5296" s="10"/>
      <c r="BU5296" s="66"/>
    </row>
    <row r="5297" spans="22:73" s="6" customFormat="1" x14ac:dyDescent="0.3">
      <c r="V5297" s="21"/>
      <c r="W5297" s="22"/>
      <c r="X5297" s="22"/>
      <c r="Y5297" s="22"/>
      <c r="Z5297" s="22"/>
      <c r="AA5297" s="22"/>
      <c r="AB5297" s="10"/>
      <c r="AC5297" s="10"/>
      <c r="AD5297" s="10"/>
      <c r="AE5297" s="10"/>
      <c r="AF5297" s="10"/>
      <c r="AG5297" s="10"/>
      <c r="AH5297" s="10"/>
      <c r="AI5297" s="10"/>
      <c r="AJ5297" s="10"/>
      <c r="AK5297" s="10"/>
      <c r="AL5297" s="10"/>
      <c r="AM5297" s="10"/>
      <c r="AN5297" s="10"/>
      <c r="AO5297" s="10"/>
      <c r="AP5297" s="10"/>
      <c r="AQ5297" s="10"/>
      <c r="AR5297" s="10"/>
      <c r="AS5297" s="10"/>
      <c r="AT5297" s="10"/>
      <c r="AU5297" s="10"/>
      <c r="AV5297" s="10"/>
      <c r="AW5297" s="10"/>
      <c r="AX5297" s="10"/>
      <c r="AY5297" s="10"/>
      <c r="AZ5297" s="10"/>
      <c r="BC5297" s="10"/>
      <c r="BD5297" s="10"/>
      <c r="BE5297" s="10"/>
      <c r="BF5297" s="10"/>
      <c r="BG5297" s="10"/>
      <c r="BH5297" s="10"/>
      <c r="BI5297" s="10"/>
      <c r="BL5297" s="10"/>
      <c r="BM5297" s="10"/>
      <c r="BN5297" s="10"/>
      <c r="BO5297" s="10"/>
      <c r="BP5297" s="10"/>
      <c r="BQ5297" s="10"/>
      <c r="BR5297" s="10"/>
      <c r="BU5297" s="66"/>
    </row>
    <row r="5298" spans="22:73" s="6" customFormat="1" x14ac:dyDescent="0.3">
      <c r="V5298" s="21"/>
      <c r="W5298" s="22"/>
      <c r="X5298" s="22"/>
      <c r="Y5298" s="22"/>
      <c r="Z5298" s="22"/>
      <c r="AA5298" s="22"/>
      <c r="AB5298" s="10"/>
      <c r="AC5298" s="10"/>
      <c r="AD5298" s="10"/>
      <c r="AE5298" s="10"/>
      <c r="AF5298" s="10"/>
      <c r="AG5298" s="10"/>
      <c r="AH5298" s="10"/>
      <c r="AI5298" s="10"/>
      <c r="AJ5298" s="10"/>
      <c r="AK5298" s="10"/>
      <c r="AL5298" s="10"/>
      <c r="AM5298" s="10"/>
      <c r="AN5298" s="10"/>
      <c r="AO5298" s="10"/>
      <c r="AP5298" s="10"/>
      <c r="AQ5298" s="10"/>
      <c r="AR5298" s="10"/>
      <c r="AS5298" s="10"/>
      <c r="AT5298" s="10"/>
      <c r="AU5298" s="10"/>
      <c r="AV5298" s="10"/>
      <c r="AW5298" s="10"/>
      <c r="AX5298" s="10"/>
      <c r="AY5298" s="10"/>
      <c r="AZ5298" s="10"/>
      <c r="BC5298" s="10"/>
      <c r="BD5298" s="10"/>
      <c r="BE5298" s="10"/>
      <c r="BF5298" s="10"/>
      <c r="BG5298" s="10"/>
      <c r="BH5298" s="10"/>
      <c r="BI5298" s="10"/>
      <c r="BL5298" s="10"/>
      <c r="BM5298" s="10"/>
      <c r="BN5298" s="10"/>
      <c r="BO5298" s="10"/>
      <c r="BP5298" s="10"/>
      <c r="BQ5298" s="10"/>
      <c r="BR5298" s="10"/>
      <c r="BU5298" s="66"/>
    </row>
    <row r="5299" spans="22:73" s="6" customFormat="1" x14ac:dyDescent="0.3">
      <c r="V5299" s="21"/>
      <c r="W5299" s="22"/>
      <c r="X5299" s="22"/>
      <c r="Y5299" s="22"/>
      <c r="Z5299" s="22"/>
      <c r="AA5299" s="22"/>
      <c r="AB5299" s="10"/>
      <c r="AC5299" s="10"/>
      <c r="AD5299" s="10"/>
      <c r="AE5299" s="10"/>
      <c r="AF5299" s="10"/>
      <c r="AG5299" s="10"/>
      <c r="AH5299" s="10"/>
      <c r="AI5299" s="10"/>
      <c r="AJ5299" s="10"/>
      <c r="AK5299" s="10"/>
      <c r="AL5299" s="10"/>
      <c r="AM5299" s="10"/>
      <c r="AN5299" s="10"/>
      <c r="AO5299" s="10"/>
      <c r="AP5299" s="10"/>
      <c r="AQ5299" s="10"/>
      <c r="AR5299" s="10"/>
      <c r="AS5299" s="10"/>
      <c r="AT5299" s="10"/>
      <c r="AU5299" s="10"/>
      <c r="AV5299" s="10"/>
      <c r="AW5299" s="10"/>
      <c r="AX5299" s="10"/>
      <c r="AY5299" s="10"/>
      <c r="AZ5299" s="10"/>
      <c r="BC5299" s="10"/>
      <c r="BD5299" s="10"/>
      <c r="BE5299" s="10"/>
      <c r="BF5299" s="10"/>
      <c r="BG5299" s="10"/>
      <c r="BH5299" s="10"/>
      <c r="BI5299" s="10"/>
      <c r="BL5299" s="10"/>
      <c r="BM5299" s="10"/>
      <c r="BN5299" s="10"/>
      <c r="BO5299" s="10"/>
      <c r="BP5299" s="10"/>
      <c r="BQ5299" s="10"/>
      <c r="BR5299" s="10"/>
      <c r="BU5299" s="66"/>
    </row>
    <row r="5300" spans="22:73" s="6" customFormat="1" x14ac:dyDescent="0.3">
      <c r="V5300" s="21"/>
      <c r="W5300" s="22"/>
      <c r="X5300" s="22"/>
      <c r="Y5300" s="22"/>
      <c r="Z5300" s="22"/>
      <c r="AA5300" s="22"/>
      <c r="AB5300" s="10"/>
      <c r="AC5300" s="10"/>
      <c r="AD5300" s="10"/>
      <c r="AE5300" s="10"/>
      <c r="AF5300" s="10"/>
      <c r="AG5300" s="10"/>
      <c r="AH5300" s="10"/>
      <c r="AI5300" s="10"/>
      <c r="AJ5300" s="10"/>
      <c r="AK5300" s="10"/>
      <c r="AL5300" s="10"/>
      <c r="AM5300" s="10"/>
      <c r="AN5300" s="10"/>
      <c r="AO5300" s="10"/>
      <c r="AP5300" s="10"/>
      <c r="AQ5300" s="10"/>
      <c r="AR5300" s="10"/>
      <c r="AS5300" s="10"/>
      <c r="AT5300" s="10"/>
      <c r="AU5300" s="10"/>
      <c r="AV5300" s="10"/>
      <c r="AW5300" s="10"/>
      <c r="AX5300" s="10"/>
      <c r="AY5300" s="10"/>
      <c r="AZ5300" s="10"/>
      <c r="BC5300" s="10"/>
      <c r="BD5300" s="10"/>
      <c r="BE5300" s="10"/>
      <c r="BF5300" s="10"/>
      <c r="BG5300" s="10"/>
      <c r="BH5300" s="10"/>
      <c r="BI5300" s="10"/>
      <c r="BL5300" s="10"/>
      <c r="BM5300" s="10"/>
      <c r="BN5300" s="10"/>
      <c r="BO5300" s="10"/>
      <c r="BP5300" s="10"/>
      <c r="BQ5300" s="10"/>
      <c r="BR5300" s="10"/>
      <c r="BU5300" s="66"/>
    </row>
    <row r="5301" spans="22:73" s="6" customFormat="1" x14ac:dyDescent="0.3">
      <c r="V5301" s="21"/>
      <c r="W5301" s="22"/>
      <c r="X5301" s="22"/>
      <c r="Y5301" s="22"/>
      <c r="Z5301" s="22"/>
      <c r="AA5301" s="22"/>
      <c r="AB5301" s="10"/>
      <c r="AC5301" s="10"/>
      <c r="AD5301" s="10"/>
      <c r="AE5301" s="10"/>
      <c r="AF5301" s="10"/>
      <c r="AG5301" s="10"/>
      <c r="AH5301" s="10"/>
      <c r="AI5301" s="10"/>
      <c r="AJ5301" s="10"/>
      <c r="AK5301" s="10"/>
      <c r="AL5301" s="10"/>
      <c r="AM5301" s="10"/>
      <c r="AN5301" s="10"/>
      <c r="AO5301" s="10"/>
      <c r="AP5301" s="10"/>
      <c r="AQ5301" s="10"/>
      <c r="AR5301" s="10"/>
      <c r="AS5301" s="10"/>
      <c r="AT5301" s="10"/>
      <c r="AU5301" s="10"/>
      <c r="AV5301" s="10"/>
      <c r="AW5301" s="10"/>
      <c r="AX5301" s="10"/>
      <c r="AY5301" s="10"/>
      <c r="AZ5301" s="10"/>
      <c r="BC5301" s="10"/>
      <c r="BD5301" s="10"/>
      <c r="BE5301" s="10"/>
      <c r="BF5301" s="10"/>
      <c r="BG5301" s="10"/>
      <c r="BH5301" s="10"/>
      <c r="BI5301" s="10"/>
      <c r="BL5301" s="10"/>
      <c r="BM5301" s="10"/>
      <c r="BN5301" s="10"/>
      <c r="BO5301" s="10"/>
      <c r="BP5301" s="10"/>
      <c r="BQ5301" s="10"/>
      <c r="BR5301" s="10"/>
      <c r="BU5301" s="66"/>
    </row>
    <row r="5302" spans="22:73" s="6" customFormat="1" x14ac:dyDescent="0.3">
      <c r="V5302" s="21"/>
      <c r="W5302" s="22"/>
      <c r="X5302" s="22"/>
      <c r="Y5302" s="22"/>
      <c r="Z5302" s="22"/>
      <c r="AA5302" s="22"/>
      <c r="AB5302" s="10"/>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c r="AY5302" s="10"/>
      <c r="AZ5302" s="10"/>
      <c r="BC5302" s="10"/>
      <c r="BD5302" s="10"/>
      <c r="BE5302" s="10"/>
      <c r="BF5302" s="10"/>
      <c r="BG5302" s="10"/>
      <c r="BH5302" s="10"/>
      <c r="BI5302" s="10"/>
      <c r="BL5302" s="10"/>
      <c r="BM5302" s="10"/>
      <c r="BN5302" s="10"/>
      <c r="BO5302" s="10"/>
      <c r="BP5302" s="10"/>
      <c r="BQ5302" s="10"/>
      <c r="BR5302" s="10"/>
      <c r="BU5302" s="66"/>
    </row>
    <row r="5303" spans="22:73" s="6" customFormat="1" x14ac:dyDescent="0.3">
      <c r="V5303" s="21"/>
      <c r="W5303" s="22"/>
      <c r="X5303" s="22"/>
      <c r="Y5303" s="22"/>
      <c r="Z5303" s="22"/>
      <c r="AA5303" s="22"/>
      <c r="AB5303" s="10"/>
      <c r="AC5303" s="10"/>
      <c r="AD5303" s="10"/>
      <c r="AE5303" s="10"/>
      <c r="AF5303" s="10"/>
      <c r="AG5303" s="10"/>
      <c r="AH5303" s="10"/>
      <c r="AI5303" s="10"/>
      <c r="AJ5303" s="10"/>
      <c r="AK5303" s="10"/>
      <c r="AL5303" s="10"/>
      <c r="AM5303" s="10"/>
      <c r="AN5303" s="10"/>
      <c r="AO5303" s="10"/>
      <c r="AP5303" s="10"/>
      <c r="AQ5303" s="10"/>
      <c r="AR5303" s="10"/>
      <c r="AS5303" s="10"/>
      <c r="AT5303" s="10"/>
      <c r="AU5303" s="10"/>
      <c r="AV5303" s="10"/>
      <c r="AW5303" s="10"/>
      <c r="AX5303" s="10"/>
      <c r="AY5303" s="10"/>
      <c r="AZ5303" s="10"/>
      <c r="BC5303" s="10"/>
      <c r="BD5303" s="10"/>
      <c r="BE5303" s="10"/>
      <c r="BF5303" s="10"/>
      <c r="BG5303" s="10"/>
      <c r="BH5303" s="10"/>
      <c r="BI5303" s="10"/>
      <c r="BL5303" s="10"/>
      <c r="BM5303" s="10"/>
      <c r="BN5303" s="10"/>
      <c r="BO5303" s="10"/>
      <c r="BP5303" s="10"/>
      <c r="BQ5303" s="10"/>
      <c r="BR5303" s="10"/>
      <c r="BU5303" s="66"/>
    </row>
    <row r="5304" spans="22:73" s="6" customFormat="1" x14ac:dyDescent="0.3">
      <c r="V5304" s="21"/>
      <c r="W5304" s="22"/>
      <c r="X5304" s="22"/>
      <c r="Y5304" s="22"/>
      <c r="Z5304" s="22"/>
      <c r="AA5304" s="22"/>
      <c r="AB5304" s="10"/>
      <c r="AC5304" s="10"/>
      <c r="AD5304" s="10"/>
      <c r="AE5304" s="10"/>
      <c r="AF5304" s="10"/>
      <c r="AG5304" s="10"/>
      <c r="AH5304" s="10"/>
      <c r="AI5304" s="10"/>
      <c r="AJ5304" s="10"/>
      <c r="AK5304" s="10"/>
      <c r="AL5304" s="10"/>
      <c r="AM5304" s="10"/>
      <c r="AN5304" s="10"/>
      <c r="AO5304" s="10"/>
      <c r="AP5304" s="10"/>
      <c r="AQ5304" s="10"/>
      <c r="AR5304" s="10"/>
      <c r="AS5304" s="10"/>
      <c r="AT5304" s="10"/>
      <c r="AU5304" s="10"/>
      <c r="AV5304" s="10"/>
      <c r="AW5304" s="10"/>
      <c r="AX5304" s="10"/>
      <c r="AY5304" s="10"/>
      <c r="AZ5304" s="10"/>
      <c r="BC5304" s="10"/>
      <c r="BD5304" s="10"/>
      <c r="BE5304" s="10"/>
      <c r="BF5304" s="10"/>
      <c r="BG5304" s="10"/>
      <c r="BH5304" s="10"/>
      <c r="BI5304" s="10"/>
      <c r="BL5304" s="10"/>
      <c r="BM5304" s="10"/>
      <c r="BN5304" s="10"/>
      <c r="BO5304" s="10"/>
      <c r="BP5304" s="10"/>
      <c r="BQ5304" s="10"/>
      <c r="BR5304" s="10"/>
      <c r="BU5304" s="66"/>
    </row>
    <row r="5305" spans="22:73" s="6" customFormat="1" x14ac:dyDescent="0.3">
      <c r="V5305" s="21"/>
      <c r="W5305" s="22"/>
      <c r="X5305" s="22"/>
      <c r="Y5305" s="22"/>
      <c r="Z5305" s="22"/>
      <c r="AA5305" s="22"/>
      <c r="AB5305" s="10"/>
      <c r="AC5305" s="10"/>
      <c r="AD5305" s="10"/>
      <c r="AE5305" s="10"/>
      <c r="AF5305" s="10"/>
      <c r="AG5305" s="10"/>
      <c r="AH5305" s="10"/>
      <c r="AI5305" s="10"/>
      <c r="AJ5305" s="10"/>
      <c r="AK5305" s="10"/>
      <c r="AL5305" s="10"/>
      <c r="AM5305" s="10"/>
      <c r="AN5305" s="10"/>
      <c r="AO5305" s="10"/>
      <c r="AP5305" s="10"/>
      <c r="AQ5305" s="10"/>
      <c r="AR5305" s="10"/>
      <c r="AS5305" s="10"/>
      <c r="AT5305" s="10"/>
      <c r="AU5305" s="10"/>
      <c r="AV5305" s="10"/>
      <c r="AW5305" s="10"/>
      <c r="AX5305" s="10"/>
      <c r="AY5305" s="10"/>
      <c r="AZ5305" s="10"/>
      <c r="BC5305" s="10"/>
      <c r="BD5305" s="10"/>
      <c r="BE5305" s="10"/>
      <c r="BF5305" s="10"/>
      <c r="BG5305" s="10"/>
      <c r="BH5305" s="10"/>
      <c r="BI5305" s="10"/>
      <c r="BL5305" s="10"/>
      <c r="BM5305" s="10"/>
      <c r="BN5305" s="10"/>
      <c r="BO5305" s="10"/>
      <c r="BP5305" s="10"/>
      <c r="BQ5305" s="10"/>
      <c r="BR5305" s="10"/>
      <c r="BU5305" s="66"/>
    </row>
    <row r="5306" spans="22:73" s="6" customFormat="1" x14ac:dyDescent="0.3">
      <c r="V5306" s="21"/>
      <c r="W5306" s="22"/>
      <c r="X5306" s="22"/>
      <c r="Y5306" s="22"/>
      <c r="Z5306" s="22"/>
      <c r="AA5306" s="22"/>
      <c r="AB5306" s="10"/>
      <c r="AC5306" s="10"/>
      <c r="AD5306" s="10"/>
      <c r="AE5306" s="10"/>
      <c r="AF5306" s="10"/>
      <c r="AG5306" s="10"/>
      <c r="AH5306" s="10"/>
      <c r="AI5306" s="10"/>
      <c r="AJ5306" s="10"/>
      <c r="AK5306" s="10"/>
      <c r="AL5306" s="10"/>
      <c r="AM5306" s="10"/>
      <c r="AN5306" s="10"/>
      <c r="AO5306" s="10"/>
      <c r="AP5306" s="10"/>
      <c r="AQ5306" s="10"/>
      <c r="AR5306" s="10"/>
      <c r="AS5306" s="10"/>
      <c r="AT5306" s="10"/>
      <c r="AU5306" s="10"/>
      <c r="AV5306" s="10"/>
      <c r="AW5306" s="10"/>
      <c r="AX5306" s="10"/>
      <c r="AY5306" s="10"/>
      <c r="AZ5306" s="10"/>
      <c r="BC5306" s="10"/>
      <c r="BD5306" s="10"/>
      <c r="BE5306" s="10"/>
      <c r="BF5306" s="10"/>
      <c r="BG5306" s="10"/>
      <c r="BH5306" s="10"/>
      <c r="BI5306" s="10"/>
      <c r="BL5306" s="10"/>
      <c r="BM5306" s="10"/>
      <c r="BN5306" s="10"/>
      <c r="BO5306" s="10"/>
      <c r="BP5306" s="10"/>
      <c r="BQ5306" s="10"/>
      <c r="BR5306" s="10"/>
      <c r="BU5306" s="66"/>
    </row>
    <row r="5307" spans="22:73" s="6" customFormat="1" x14ac:dyDescent="0.3">
      <c r="V5307" s="21"/>
      <c r="W5307" s="22"/>
      <c r="X5307" s="22"/>
      <c r="Y5307" s="22"/>
      <c r="Z5307" s="22"/>
      <c r="AA5307" s="22"/>
      <c r="AB5307" s="10"/>
      <c r="AC5307" s="10"/>
      <c r="AD5307" s="10"/>
      <c r="AE5307" s="10"/>
      <c r="AF5307" s="10"/>
      <c r="AG5307" s="10"/>
      <c r="AH5307" s="10"/>
      <c r="AI5307" s="10"/>
      <c r="AJ5307" s="10"/>
      <c r="AK5307" s="10"/>
      <c r="AL5307" s="10"/>
      <c r="AM5307" s="10"/>
      <c r="AN5307" s="10"/>
      <c r="AO5307" s="10"/>
      <c r="AP5307" s="10"/>
      <c r="AQ5307" s="10"/>
      <c r="AR5307" s="10"/>
      <c r="AS5307" s="10"/>
      <c r="AT5307" s="10"/>
      <c r="AU5307" s="10"/>
      <c r="AV5307" s="10"/>
      <c r="AW5307" s="10"/>
      <c r="AX5307" s="10"/>
      <c r="AY5307" s="10"/>
      <c r="AZ5307" s="10"/>
      <c r="BC5307" s="10"/>
      <c r="BD5307" s="10"/>
      <c r="BE5307" s="10"/>
      <c r="BF5307" s="10"/>
      <c r="BG5307" s="10"/>
      <c r="BH5307" s="10"/>
      <c r="BI5307" s="10"/>
      <c r="BL5307" s="10"/>
      <c r="BM5307" s="10"/>
      <c r="BN5307" s="10"/>
      <c r="BO5307" s="10"/>
      <c r="BP5307" s="10"/>
      <c r="BQ5307" s="10"/>
      <c r="BR5307" s="10"/>
      <c r="BU5307" s="66"/>
    </row>
    <row r="5308" spans="22:73" s="6" customFormat="1" x14ac:dyDescent="0.3">
      <c r="V5308" s="21"/>
      <c r="W5308" s="22"/>
      <c r="X5308" s="22"/>
      <c r="Y5308" s="22"/>
      <c r="Z5308" s="22"/>
      <c r="AA5308" s="22"/>
      <c r="AB5308" s="10"/>
      <c r="AC5308" s="10"/>
      <c r="AD5308" s="10"/>
      <c r="AE5308" s="10"/>
      <c r="AF5308" s="10"/>
      <c r="AG5308" s="10"/>
      <c r="AH5308" s="10"/>
      <c r="AI5308" s="10"/>
      <c r="AJ5308" s="10"/>
      <c r="AK5308" s="10"/>
      <c r="AL5308" s="10"/>
      <c r="AM5308" s="10"/>
      <c r="AN5308" s="10"/>
      <c r="AO5308" s="10"/>
      <c r="AP5308" s="10"/>
      <c r="AQ5308" s="10"/>
      <c r="AR5308" s="10"/>
      <c r="AS5308" s="10"/>
      <c r="AT5308" s="10"/>
      <c r="AU5308" s="10"/>
      <c r="AV5308" s="10"/>
      <c r="AW5308" s="10"/>
      <c r="AX5308" s="10"/>
      <c r="AY5308" s="10"/>
      <c r="AZ5308" s="10"/>
      <c r="BC5308" s="10"/>
      <c r="BD5308" s="10"/>
      <c r="BE5308" s="10"/>
      <c r="BF5308" s="10"/>
      <c r="BG5308" s="10"/>
      <c r="BH5308" s="10"/>
      <c r="BI5308" s="10"/>
      <c r="BL5308" s="10"/>
      <c r="BM5308" s="10"/>
      <c r="BN5308" s="10"/>
      <c r="BO5308" s="10"/>
      <c r="BP5308" s="10"/>
      <c r="BQ5308" s="10"/>
      <c r="BR5308" s="10"/>
      <c r="BU5308" s="66"/>
    </row>
    <row r="5309" spans="22:73" s="6" customFormat="1" x14ac:dyDescent="0.3">
      <c r="V5309" s="21"/>
      <c r="W5309" s="22"/>
      <c r="X5309" s="22"/>
      <c r="Y5309" s="22"/>
      <c r="Z5309" s="22"/>
      <c r="AA5309" s="22"/>
      <c r="AB5309" s="10"/>
      <c r="AC5309" s="10"/>
      <c r="AD5309" s="10"/>
      <c r="AE5309" s="10"/>
      <c r="AF5309" s="10"/>
      <c r="AG5309" s="10"/>
      <c r="AH5309" s="10"/>
      <c r="AI5309" s="10"/>
      <c r="AJ5309" s="10"/>
      <c r="AK5309" s="10"/>
      <c r="AL5309" s="10"/>
      <c r="AM5309" s="10"/>
      <c r="AN5309" s="10"/>
      <c r="AO5309" s="10"/>
      <c r="AP5309" s="10"/>
      <c r="AQ5309" s="10"/>
      <c r="AR5309" s="10"/>
      <c r="AS5309" s="10"/>
      <c r="AT5309" s="10"/>
      <c r="AU5309" s="10"/>
      <c r="AV5309" s="10"/>
      <c r="AW5309" s="10"/>
      <c r="AX5309" s="10"/>
      <c r="AY5309" s="10"/>
      <c r="AZ5309" s="10"/>
      <c r="BC5309" s="10"/>
      <c r="BD5309" s="10"/>
      <c r="BE5309" s="10"/>
      <c r="BF5309" s="10"/>
      <c r="BG5309" s="10"/>
      <c r="BH5309" s="10"/>
      <c r="BI5309" s="10"/>
      <c r="BL5309" s="10"/>
      <c r="BM5309" s="10"/>
      <c r="BN5309" s="10"/>
      <c r="BO5309" s="10"/>
      <c r="BP5309" s="10"/>
      <c r="BQ5309" s="10"/>
      <c r="BR5309" s="10"/>
      <c r="BU5309" s="66"/>
    </row>
    <row r="5310" spans="22:73" s="6" customFormat="1" x14ac:dyDescent="0.3">
      <c r="V5310" s="21"/>
      <c r="W5310" s="22"/>
      <c r="X5310" s="22"/>
      <c r="Y5310" s="22"/>
      <c r="Z5310" s="22"/>
      <c r="AA5310" s="22"/>
      <c r="AB5310" s="10"/>
      <c r="AC5310" s="10"/>
      <c r="AD5310" s="10"/>
      <c r="AE5310" s="10"/>
      <c r="AF5310" s="10"/>
      <c r="AG5310" s="10"/>
      <c r="AH5310" s="10"/>
      <c r="AI5310" s="10"/>
      <c r="AJ5310" s="10"/>
      <c r="AK5310" s="10"/>
      <c r="AL5310" s="10"/>
      <c r="AM5310" s="10"/>
      <c r="AN5310" s="10"/>
      <c r="AO5310" s="10"/>
      <c r="AP5310" s="10"/>
      <c r="AQ5310" s="10"/>
      <c r="AR5310" s="10"/>
      <c r="AS5310" s="10"/>
      <c r="AT5310" s="10"/>
      <c r="AU5310" s="10"/>
      <c r="AV5310" s="10"/>
      <c r="AW5310" s="10"/>
      <c r="AX5310" s="10"/>
      <c r="AY5310" s="10"/>
      <c r="AZ5310" s="10"/>
      <c r="BC5310" s="10"/>
      <c r="BD5310" s="10"/>
      <c r="BE5310" s="10"/>
      <c r="BF5310" s="10"/>
      <c r="BG5310" s="10"/>
      <c r="BH5310" s="10"/>
      <c r="BI5310" s="10"/>
      <c r="BL5310" s="10"/>
      <c r="BM5310" s="10"/>
      <c r="BN5310" s="10"/>
      <c r="BO5310" s="10"/>
      <c r="BP5310" s="10"/>
      <c r="BQ5310" s="10"/>
      <c r="BR5310" s="10"/>
      <c r="BU5310" s="66"/>
    </row>
    <row r="5311" spans="22:73" s="6" customFormat="1" x14ac:dyDescent="0.3">
      <c r="V5311" s="21"/>
      <c r="W5311" s="22"/>
      <c r="X5311" s="22"/>
      <c r="Y5311" s="22"/>
      <c r="Z5311" s="22"/>
      <c r="AA5311" s="22"/>
      <c r="AB5311" s="10"/>
      <c r="AC5311" s="10"/>
      <c r="AD5311" s="10"/>
      <c r="AE5311" s="10"/>
      <c r="AF5311" s="10"/>
      <c r="AG5311" s="10"/>
      <c r="AH5311" s="10"/>
      <c r="AI5311" s="10"/>
      <c r="AJ5311" s="10"/>
      <c r="AK5311" s="10"/>
      <c r="AL5311" s="10"/>
      <c r="AM5311" s="10"/>
      <c r="AN5311" s="10"/>
      <c r="AO5311" s="10"/>
      <c r="AP5311" s="10"/>
      <c r="AQ5311" s="10"/>
      <c r="AR5311" s="10"/>
      <c r="AS5311" s="10"/>
      <c r="AT5311" s="10"/>
      <c r="AU5311" s="10"/>
      <c r="AV5311" s="10"/>
      <c r="AW5311" s="10"/>
      <c r="AX5311" s="10"/>
      <c r="AY5311" s="10"/>
      <c r="AZ5311" s="10"/>
      <c r="BC5311" s="10"/>
      <c r="BD5311" s="10"/>
      <c r="BE5311" s="10"/>
      <c r="BF5311" s="10"/>
      <c r="BG5311" s="10"/>
      <c r="BH5311" s="10"/>
      <c r="BI5311" s="10"/>
      <c r="BL5311" s="10"/>
      <c r="BM5311" s="10"/>
      <c r="BN5311" s="10"/>
      <c r="BO5311" s="10"/>
      <c r="BP5311" s="10"/>
      <c r="BQ5311" s="10"/>
      <c r="BR5311" s="10"/>
      <c r="BU5311" s="66"/>
    </row>
    <row r="5312" spans="22:73" s="6" customFormat="1" x14ac:dyDescent="0.3">
      <c r="V5312" s="21"/>
      <c r="W5312" s="22"/>
      <c r="X5312" s="22"/>
      <c r="Y5312" s="22"/>
      <c r="Z5312" s="22"/>
      <c r="AA5312" s="22"/>
      <c r="AB5312" s="10"/>
      <c r="AC5312" s="10"/>
      <c r="AD5312" s="10"/>
      <c r="AE5312" s="10"/>
      <c r="AF5312" s="10"/>
      <c r="AG5312" s="10"/>
      <c r="AH5312" s="10"/>
      <c r="AI5312" s="10"/>
      <c r="AJ5312" s="10"/>
      <c r="AK5312" s="10"/>
      <c r="AL5312" s="10"/>
      <c r="AM5312" s="10"/>
      <c r="AN5312" s="10"/>
      <c r="AO5312" s="10"/>
      <c r="AP5312" s="10"/>
      <c r="AQ5312" s="10"/>
      <c r="AR5312" s="10"/>
      <c r="AS5312" s="10"/>
      <c r="AT5312" s="10"/>
      <c r="AU5312" s="10"/>
      <c r="AV5312" s="10"/>
      <c r="AW5312" s="10"/>
      <c r="AX5312" s="10"/>
      <c r="AY5312" s="10"/>
      <c r="AZ5312" s="10"/>
      <c r="BC5312" s="10"/>
      <c r="BD5312" s="10"/>
      <c r="BE5312" s="10"/>
      <c r="BF5312" s="10"/>
      <c r="BG5312" s="10"/>
      <c r="BH5312" s="10"/>
      <c r="BI5312" s="10"/>
      <c r="BL5312" s="10"/>
      <c r="BM5312" s="10"/>
      <c r="BN5312" s="10"/>
      <c r="BO5312" s="10"/>
      <c r="BP5312" s="10"/>
      <c r="BQ5312" s="10"/>
      <c r="BR5312" s="10"/>
      <c r="BU5312" s="66"/>
    </row>
    <row r="5313" spans="22:73" s="6" customFormat="1" x14ac:dyDescent="0.3">
      <c r="V5313" s="21"/>
      <c r="W5313" s="22"/>
      <c r="X5313" s="22"/>
      <c r="Y5313" s="22"/>
      <c r="Z5313" s="22"/>
      <c r="AA5313" s="22"/>
      <c r="AB5313" s="10"/>
      <c r="AC5313" s="10"/>
      <c r="AD5313" s="10"/>
      <c r="AE5313" s="10"/>
      <c r="AF5313" s="10"/>
      <c r="AG5313" s="10"/>
      <c r="AH5313" s="10"/>
      <c r="AI5313" s="10"/>
      <c r="AJ5313" s="10"/>
      <c r="AK5313" s="10"/>
      <c r="AL5313" s="10"/>
      <c r="AM5313" s="10"/>
      <c r="AN5313" s="10"/>
      <c r="AO5313" s="10"/>
      <c r="AP5313" s="10"/>
      <c r="AQ5313" s="10"/>
      <c r="AR5313" s="10"/>
      <c r="AS5313" s="10"/>
      <c r="AT5313" s="10"/>
      <c r="AU5313" s="10"/>
      <c r="AV5313" s="10"/>
      <c r="AW5313" s="10"/>
      <c r="AX5313" s="10"/>
      <c r="AY5313" s="10"/>
      <c r="AZ5313" s="10"/>
      <c r="BC5313" s="10"/>
      <c r="BD5313" s="10"/>
      <c r="BE5313" s="10"/>
      <c r="BF5313" s="10"/>
      <c r="BG5313" s="10"/>
      <c r="BH5313" s="10"/>
      <c r="BI5313" s="10"/>
      <c r="BL5313" s="10"/>
      <c r="BM5313" s="10"/>
      <c r="BN5313" s="10"/>
      <c r="BO5313" s="10"/>
      <c r="BP5313" s="10"/>
      <c r="BQ5313" s="10"/>
      <c r="BR5313" s="10"/>
      <c r="BU5313" s="66"/>
    </row>
    <row r="5314" spans="22:73" s="6" customFormat="1" x14ac:dyDescent="0.3">
      <c r="V5314" s="21"/>
      <c r="W5314" s="22"/>
      <c r="X5314" s="22"/>
      <c r="Y5314" s="22"/>
      <c r="Z5314" s="22"/>
      <c r="AA5314" s="22"/>
      <c r="AB5314" s="10"/>
      <c r="AC5314" s="10"/>
      <c r="AD5314" s="10"/>
      <c r="AE5314" s="10"/>
      <c r="AF5314" s="10"/>
      <c r="AG5314" s="10"/>
      <c r="AH5314" s="10"/>
      <c r="AI5314" s="10"/>
      <c r="AJ5314" s="10"/>
      <c r="AK5314" s="10"/>
      <c r="AL5314" s="10"/>
      <c r="AM5314" s="10"/>
      <c r="AN5314" s="10"/>
      <c r="AO5314" s="10"/>
      <c r="AP5314" s="10"/>
      <c r="AQ5314" s="10"/>
      <c r="AR5314" s="10"/>
      <c r="AS5314" s="10"/>
      <c r="AT5314" s="10"/>
      <c r="AU5314" s="10"/>
      <c r="AV5314" s="10"/>
      <c r="AW5314" s="10"/>
      <c r="AX5314" s="10"/>
      <c r="AY5314" s="10"/>
      <c r="AZ5314" s="10"/>
      <c r="BC5314" s="10"/>
      <c r="BD5314" s="10"/>
      <c r="BE5314" s="10"/>
      <c r="BF5314" s="10"/>
      <c r="BG5314" s="10"/>
      <c r="BH5314" s="10"/>
      <c r="BI5314" s="10"/>
      <c r="BL5314" s="10"/>
      <c r="BM5314" s="10"/>
      <c r="BN5314" s="10"/>
      <c r="BO5314" s="10"/>
      <c r="BP5314" s="10"/>
      <c r="BQ5314" s="10"/>
      <c r="BR5314" s="10"/>
      <c r="BU5314" s="66"/>
    </row>
    <row r="5315" spans="22:73" s="6" customFormat="1" x14ac:dyDescent="0.3">
      <c r="V5315" s="21"/>
      <c r="W5315" s="22"/>
      <c r="X5315" s="22"/>
      <c r="Y5315" s="22"/>
      <c r="Z5315" s="22"/>
      <c r="AA5315" s="22"/>
      <c r="AB5315" s="10"/>
      <c r="AC5315" s="10"/>
      <c r="AD5315" s="10"/>
      <c r="AE5315" s="10"/>
      <c r="AF5315" s="10"/>
      <c r="AG5315" s="10"/>
      <c r="AH5315" s="10"/>
      <c r="AI5315" s="10"/>
      <c r="AJ5315" s="10"/>
      <c r="AK5315" s="10"/>
      <c r="AL5315" s="10"/>
      <c r="AM5315" s="10"/>
      <c r="AN5315" s="10"/>
      <c r="AO5315" s="10"/>
      <c r="AP5315" s="10"/>
      <c r="AQ5315" s="10"/>
      <c r="AR5315" s="10"/>
      <c r="AS5315" s="10"/>
      <c r="AT5315" s="10"/>
      <c r="AU5315" s="10"/>
      <c r="AV5315" s="10"/>
      <c r="AW5315" s="10"/>
      <c r="AX5315" s="10"/>
      <c r="AY5315" s="10"/>
      <c r="AZ5315" s="10"/>
      <c r="BC5315" s="10"/>
      <c r="BD5315" s="10"/>
      <c r="BE5315" s="10"/>
      <c r="BF5315" s="10"/>
      <c r="BG5315" s="10"/>
      <c r="BH5315" s="10"/>
      <c r="BI5315" s="10"/>
      <c r="BL5315" s="10"/>
      <c r="BM5315" s="10"/>
      <c r="BN5315" s="10"/>
      <c r="BO5315" s="10"/>
      <c r="BP5315" s="10"/>
      <c r="BQ5315" s="10"/>
      <c r="BR5315" s="10"/>
      <c r="BU5315" s="66"/>
    </row>
    <row r="5316" spans="22:73" s="6" customFormat="1" x14ac:dyDescent="0.3">
      <c r="V5316" s="21"/>
      <c r="W5316" s="22"/>
      <c r="X5316" s="22"/>
      <c r="Y5316" s="22"/>
      <c r="Z5316" s="22"/>
      <c r="AA5316" s="22"/>
      <c r="AB5316" s="10"/>
      <c r="AC5316" s="10"/>
      <c r="AD5316" s="10"/>
      <c r="AE5316" s="10"/>
      <c r="AF5316" s="10"/>
      <c r="AG5316" s="10"/>
      <c r="AH5316" s="10"/>
      <c r="AI5316" s="10"/>
      <c r="AJ5316" s="10"/>
      <c r="AK5316" s="10"/>
      <c r="AL5316" s="10"/>
      <c r="AM5316" s="10"/>
      <c r="AN5316" s="10"/>
      <c r="AO5316" s="10"/>
      <c r="AP5316" s="10"/>
      <c r="AQ5316" s="10"/>
      <c r="AR5316" s="10"/>
      <c r="AS5316" s="10"/>
      <c r="AT5316" s="10"/>
      <c r="AU5316" s="10"/>
      <c r="AV5316" s="10"/>
      <c r="AW5316" s="10"/>
      <c r="AX5316" s="10"/>
      <c r="AY5316" s="10"/>
      <c r="AZ5316" s="10"/>
      <c r="BC5316" s="10"/>
      <c r="BD5316" s="10"/>
      <c r="BE5316" s="10"/>
      <c r="BF5316" s="10"/>
      <c r="BG5316" s="10"/>
      <c r="BH5316" s="10"/>
      <c r="BI5316" s="10"/>
      <c r="BL5316" s="10"/>
      <c r="BM5316" s="10"/>
      <c r="BN5316" s="10"/>
      <c r="BO5316" s="10"/>
      <c r="BP5316" s="10"/>
      <c r="BQ5316" s="10"/>
      <c r="BR5316" s="10"/>
      <c r="BU5316" s="66"/>
    </row>
    <row r="5317" spans="22:73" s="6" customFormat="1" x14ac:dyDescent="0.3">
      <c r="V5317" s="21"/>
      <c r="W5317" s="22"/>
      <c r="X5317" s="22"/>
      <c r="Y5317" s="22"/>
      <c r="Z5317" s="22"/>
      <c r="AA5317" s="22"/>
      <c r="AB5317" s="10"/>
      <c r="AC5317" s="10"/>
      <c r="AD5317" s="10"/>
      <c r="AE5317" s="10"/>
      <c r="AF5317" s="10"/>
      <c r="AG5317" s="10"/>
      <c r="AH5317" s="10"/>
      <c r="AI5317" s="10"/>
      <c r="AJ5317" s="10"/>
      <c r="AK5317" s="10"/>
      <c r="AL5317" s="10"/>
      <c r="AM5317" s="10"/>
      <c r="AN5317" s="10"/>
      <c r="AO5317" s="10"/>
      <c r="AP5317" s="10"/>
      <c r="AQ5317" s="10"/>
      <c r="AR5317" s="10"/>
      <c r="AS5317" s="10"/>
      <c r="AT5317" s="10"/>
      <c r="AU5317" s="10"/>
      <c r="AV5317" s="10"/>
      <c r="AW5317" s="10"/>
      <c r="AX5317" s="10"/>
      <c r="AY5317" s="10"/>
      <c r="AZ5317" s="10"/>
      <c r="BC5317" s="10"/>
      <c r="BD5317" s="10"/>
      <c r="BE5317" s="10"/>
      <c r="BF5317" s="10"/>
      <c r="BG5317" s="10"/>
      <c r="BH5317" s="10"/>
      <c r="BI5317" s="10"/>
      <c r="BL5317" s="10"/>
      <c r="BM5317" s="10"/>
      <c r="BN5317" s="10"/>
      <c r="BO5317" s="10"/>
      <c r="BP5317" s="10"/>
      <c r="BQ5317" s="10"/>
      <c r="BR5317" s="10"/>
      <c r="BU5317" s="66"/>
    </row>
    <row r="5318" spans="22:73" s="6" customFormat="1" x14ac:dyDescent="0.3">
      <c r="V5318" s="21"/>
      <c r="W5318" s="22"/>
      <c r="X5318" s="22"/>
      <c r="Y5318" s="22"/>
      <c r="Z5318" s="22"/>
      <c r="AA5318" s="22"/>
      <c r="AB5318" s="10"/>
      <c r="AC5318" s="10"/>
      <c r="AD5318" s="10"/>
      <c r="AE5318" s="10"/>
      <c r="AF5318" s="10"/>
      <c r="AG5318" s="10"/>
      <c r="AH5318" s="10"/>
      <c r="AI5318" s="10"/>
      <c r="AJ5318" s="10"/>
      <c r="AK5318" s="10"/>
      <c r="AL5318" s="10"/>
      <c r="AM5318" s="10"/>
      <c r="AN5318" s="10"/>
      <c r="AO5318" s="10"/>
      <c r="AP5318" s="10"/>
      <c r="AQ5318" s="10"/>
      <c r="AR5318" s="10"/>
      <c r="AS5318" s="10"/>
      <c r="AT5318" s="10"/>
      <c r="AU5318" s="10"/>
      <c r="AV5318" s="10"/>
      <c r="AW5318" s="10"/>
      <c r="AX5318" s="10"/>
      <c r="AY5318" s="10"/>
      <c r="AZ5318" s="10"/>
      <c r="BC5318" s="10"/>
      <c r="BD5318" s="10"/>
      <c r="BE5318" s="10"/>
      <c r="BF5318" s="10"/>
      <c r="BG5318" s="10"/>
      <c r="BH5318" s="10"/>
      <c r="BI5318" s="10"/>
      <c r="BL5318" s="10"/>
      <c r="BM5318" s="10"/>
      <c r="BN5318" s="10"/>
      <c r="BO5318" s="10"/>
      <c r="BP5318" s="10"/>
      <c r="BQ5318" s="10"/>
      <c r="BR5318" s="10"/>
      <c r="BU5318" s="66"/>
    </row>
    <row r="5319" spans="22:73" s="6" customFormat="1" x14ac:dyDescent="0.3">
      <c r="V5319" s="21"/>
      <c r="W5319" s="22"/>
      <c r="X5319" s="22"/>
      <c r="Y5319" s="22"/>
      <c r="Z5319" s="22"/>
      <c r="AA5319" s="22"/>
      <c r="AB5319" s="10"/>
      <c r="AC5319" s="10"/>
      <c r="AD5319" s="10"/>
      <c r="AE5319" s="10"/>
      <c r="AF5319" s="10"/>
      <c r="AG5319" s="10"/>
      <c r="AH5319" s="10"/>
      <c r="AI5319" s="10"/>
      <c r="AJ5319" s="10"/>
      <c r="AK5319" s="10"/>
      <c r="AL5319" s="10"/>
      <c r="AM5319" s="10"/>
      <c r="AN5319" s="10"/>
      <c r="AO5319" s="10"/>
      <c r="AP5319" s="10"/>
      <c r="AQ5319" s="10"/>
      <c r="AR5319" s="10"/>
      <c r="AS5319" s="10"/>
      <c r="AT5319" s="10"/>
      <c r="AU5319" s="10"/>
      <c r="AV5319" s="10"/>
      <c r="AW5319" s="10"/>
      <c r="AX5319" s="10"/>
      <c r="AY5319" s="10"/>
      <c r="AZ5319" s="10"/>
      <c r="BC5319" s="10"/>
      <c r="BD5319" s="10"/>
      <c r="BE5319" s="10"/>
      <c r="BF5319" s="10"/>
      <c r="BG5319" s="10"/>
      <c r="BH5319" s="10"/>
      <c r="BI5319" s="10"/>
      <c r="BL5319" s="10"/>
      <c r="BM5319" s="10"/>
      <c r="BN5319" s="10"/>
      <c r="BO5319" s="10"/>
      <c r="BP5319" s="10"/>
      <c r="BQ5319" s="10"/>
      <c r="BR5319" s="10"/>
      <c r="BU5319" s="66"/>
    </row>
    <row r="5320" spans="22:73" s="6" customFormat="1" x14ac:dyDescent="0.3">
      <c r="V5320" s="21"/>
      <c r="W5320" s="22"/>
      <c r="X5320" s="22"/>
      <c r="Y5320" s="22"/>
      <c r="Z5320" s="22"/>
      <c r="AA5320" s="22"/>
      <c r="AB5320" s="10"/>
      <c r="AC5320" s="10"/>
      <c r="AD5320" s="10"/>
      <c r="AE5320" s="10"/>
      <c r="AF5320" s="10"/>
      <c r="AG5320" s="10"/>
      <c r="AH5320" s="10"/>
      <c r="AI5320" s="10"/>
      <c r="AJ5320" s="10"/>
      <c r="AK5320" s="10"/>
      <c r="AL5320" s="10"/>
      <c r="AM5320" s="10"/>
      <c r="AN5320" s="10"/>
      <c r="AO5320" s="10"/>
      <c r="AP5320" s="10"/>
      <c r="AQ5320" s="10"/>
      <c r="AR5320" s="10"/>
      <c r="AS5320" s="10"/>
      <c r="AT5320" s="10"/>
      <c r="AU5320" s="10"/>
      <c r="AV5320" s="10"/>
      <c r="AW5320" s="10"/>
      <c r="AX5320" s="10"/>
      <c r="AY5320" s="10"/>
      <c r="AZ5320" s="10"/>
      <c r="BC5320" s="10"/>
      <c r="BD5320" s="10"/>
      <c r="BE5320" s="10"/>
      <c r="BF5320" s="10"/>
      <c r="BG5320" s="10"/>
      <c r="BH5320" s="10"/>
      <c r="BI5320" s="10"/>
      <c r="BL5320" s="10"/>
      <c r="BM5320" s="10"/>
      <c r="BN5320" s="10"/>
      <c r="BO5320" s="10"/>
      <c r="BP5320" s="10"/>
      <c r="BQ5320" s="10"/>
      <c r="BR5320" s="10"/>
      <c r="BU5320" s="66"/>
    </row>
    <row r="5321" spans="22:73" s="6" customFormat="1" x14ac:dyDescent="0.3">
      <c r="V5321" s="21"/>
      <c r="W5321" s="22"/>
      <c r="X5321" s="22"/>
      <c r="Y5321" s="22"/>
      <c r="Z5321" s="22"/>
      <c r="AA5321" s="22"/>
      <c r="AB5321" s="10"/>
      <c r="AC5321" s="10"/>
      <c r="AD5321" s="10"/>
      <c r="AE5321" s="10"/>
      <c r="AF5321" s="10"/>
      <c r="AG5321" s="10"/>
      <c r="AH5321" s="10"/>
      <c r="AI5321" s="10"/>
      <c r="AJ5321" s="10"/>
      <c r="AK5321" s="10"/>
      <c r="AL5321" s="10"/>
      <c r="AM5321" s="10"/>
      <c r="AN5321" s="10"/>
      <c r="AO5321" s="10"/>
      <c r="AP5321" s="10"/>
      <c r="AQ5321" s="10"/>
      <c r="AR5321" s="10"/>
      <c r="AS5321" s="10"/>
      <c r="AT5321" s="10"/>
      <c r="AU5321" s="10"/>
      <c r="AV5321" s="10"/>
      <c r="AW5321" s="10"/>
      <c r="AX5321" s="10"/>
      <c r="AY5321" s="10"/>
      <c r="AZ5321" s="10"/>
      <c r="BC5321" s="10"/>
      <c r="BD5321" s="10"/>
      <c r="BE5321" s="10"/>
      <c r="BF5321" s="10"/>
      <c r="BG5321" s="10"/>
      <c r="BH5321" s="10"/>
      <c r="BI5321" s="10"/>
      <c r="BL5321" s="10"/>
      <c r="BM5321" s="10"/>
      <c r="BN5321" s="10"/>
      <c r="BO5321" s="10"/>
      <c r="BP5321" s="10"/>
      <c r="BQ5321" s="10"/>
      <c r="BR5321" s="10"/>
      <c r="BU5321" s="66"/>
    </row>
    <row r="5322" spans="22:73" s="6" customFormat="1" x14ac:dyDescent="0.3">
      <c r="V5322" s="21"/>
      <c r="W5322" s="22"/>
      <c r="X5322" s="22"/>
      <c r="Y5322" s="22"/>
      <c r="Z5322" s="22"/>
      <c r="AA5322" s="22"/>
      <c r="AB5322" s="10"/>
      <c r="AC5322" s="10"/>
      <c r="AD5322" s="10"/>
      <c r="AE5322" s="10"/>
      <c r="AF5322" s="10"/>
      <c r="AG5322" s="10"/>
      <c r="AH5322" s="10"/>
      <c r="AI5322" s="10"/>
      <c r="AJ5322" s="10"/>
      <c r="AK5322" s="10"/>
      <c r="AL5322" s="10"/>
      <c r="AM5322" s="10"/>
      <c r="AN5322" s="10"/>
      <c r="AO5322" s="10"/>
      <c r="AP5322" s="10"/>
      <c r="AQ5322" s="10"/>
      <c r="AR5322" s="10"/>
      <c r="AS5322" s="10"/>
      <c r="AT5322" s="10"/>
      <c r="AU5322" s="10"/>
      <c r="AV5322" s="10"/>
      <c r="AW5322" s="10"/>
      <c r="AX5322" s="10"/>
      <c r="AY5322" s="10"/>
      <c r="AZ5322" s="10"/>
      <c r="BC5322" s="10"/>
      <c r="BD5322" s="10"/>
      <c r="BE5322" s="10"/>
      <c r="BF5322" s="10"/>
      <c r="BG5322" s="10"/>
      <c r="BH5322" s="10"/>
      <c r="BI5322" s="10"/>
      <c r="BL5322" s="10"/>
      <c r="BM5322" s="10"/>
      <c r="BN5322" s="10"/>
      <c r="BO5322" s="10"/>
      <c r="BP5322" s="10"/>
      <c r="BQ5322" s="10"/>
      <c r="BR5322" s="10"/>
      <c r="BU5322" s="66"/>
    </row>
    <row r="5323" spans="22:73" s="6" customFormat="1" x14ac:dyDescent="0.3">
      <c r="V5323" s="21"/>
      <c r="W5323" s="22"/>
      <c r="X5323" s="22"/>
      <c r="Y5323" s="22"/>
      <c r="Z5323" s="22"/>
      <c r="AA5323" s="22"/>
      <c r="AB5323" s="10"/>
      <c r="AC5323" s="10"/>
      <c r="AD5323" s="10"/>
      <c r="AE5323" s="10"/>
      <c r="AF5323" s="10"/>
      <c r="AG5323" s="10"/>
      <c r="AH5323" s="10"/>
      <c r="AI5323" s="10"/>
      <c r="AJ5323" s="10"/>
      <c r="AK5323" s="10"/>
      <c r="AL5323" s="10"/>
      <c r="AM5323" s="10"/>
      <c r="AN5323" s="10"/>
      <c r="AO5323" s="10"/>
      <c r="AP5323" s="10"/>
      <c r="AQ5323" s="10"/>
      <c r="AR5323" s="10"/>
      <c r="AS5323" s="10"/>
      <c r="AT5323" s="10"/>
      <c r="AU5323" s="10"/>
      <c r="AV5323" s="10"/>
      <c r="AW5323" s="10"/>
      <c r="AX5323" s="10"/>
      <c r="AY5323" s="10"/>
      <c r="AZ5323" s="10"/>
      <c r="BC5323" s="10"/>
      <c r="BD5323" s="10"/>
      <c r="BE5323" s="10"/>
      <c r="BF5323" s="10"/>
      <c r="BG5323" s="10"/>
      <c r="BH5323" s="10"/>
      <c r="BI5323" s="10"/>
      <c r="BL5323" s="10"/>
      <c r="BM5323" s="10"/>
      <c r="BN5323" s="10"/>
      <c r="BO5323" s="10"/>
      <c r="BP5323" s="10"/>
      <c r="BQ5323" s="10"/>
      <c r="BR5323" s="10"/>
      <c r="BU5323" s="66"/>
    </row>
    <row r="5324" spans="22:73" s="6" customFormat="1" x14ac:dyDescent="0.3">
      <c r="V5324" s="21"/>
      <c r="W5324" s="22"/>
      <c r="X5324" s="22"/>
      <c r="Y5324" s="22"/>
      <c r="Z5324" s="22"/>
      <c r="AA5324" s="22"/>
      <c r="AB5324" s="10"/>
      <c r="AC5324" s="10"/>
      <c r="AD5324" s="10"/>
      <c r="AE5324" s="10"/>
      <c r="AF5324" s="10"/>
      <c r="AG5324" s="10"/>
      <c r="AH5324" s="10"/>
      <c r="AI5324" s="10"/>
      <c r="AJ5324" s="10"/>
      <c r="AK5324" s="10"/>
      <c r="AL5324" s="10"/>
      <c r="AM5324" s="10"/>
      <c r="AN5324" s="10"/>
      <c r="AO5324" s="10"/>
      <c r="AP5324" s="10"/>
      <c r="AQ5324" s="10"/>
      <c r="AR5324" s="10"/>
      <c r="AS5324" s="10"/>
      <c r="AT5324" s="10"/>
      <c r="AU5324" s="10"/>
      <c r="AV5324" s="10"/>
      <c r="AW5324" s="10"/>
      <c r="AX5324" s="10"/>
      <c r="AY5324" s="10"/>
      <c r="AZ5324" s="10"/>
      <c r="BC5324" s="10"/>
      <c r="BD5324" s="10"/>
      <c r="BE5324" s="10"/>
      <c r="BF5324" s="10"/>
      <c r="BG5324" s="10"/>
      <c r="BH5324" s="10"/>
      <c r="BI5324" s="10"/>
      <c r="BL5324" s="10"/>
      <c r="BM5324" s="10"/>
      <c r="BN5324" s="10"/>
      <c r="BO5324" s="10"/>
      <c r="BP5324" s="10"/>
      <c r="BQ5324" s="10"/>
      <c r="BR5324" s="10"/>
      <c r="BU5324" s="66"/>
    </row>
    <row r="5325" spans="22:73" s="6" customFormat="1" x14ac:dyDescent="0.3">
      <c r="V5325" s="21"/>
      <c r="W5325" s="22"/>
      <c r="X5325" s="22"/>
      <c r="Y5325" s="22"/>
      <c r="Z5325" s="22"/>
      <c r="AA5325" s="22"/>
      <c r="AB5325" s="10"/>
      <c r="AC5325" s="10"/>
      <c r="AD5325" s="10"/>
      <c r="AE5325" s="10"/>
      <c r="AF5325" s="10"/>
      <c r="AG5325" s="10"/>
      <c r="AH5325" s="10"/>
      <c r="AI5325" s="10"/>
      <c r="AJ5325" s="10"/>
      <c r="AK5325" s="10"/>
      <c r="AL5325" s="10"/>
      <c r="AM5325" s="10"/>
      <c r="AN5325" s="10"/>
      <c r="AO5325" s="10"/>
      <c r="AP5325" s="10"/>
      <c r="AQ5325" s="10"/>
      <c r="AR5325" s="10"/>
      <c r="AS5325" s="10"/>
      <c r="AT5325" s="10"/>
      <c r="AU5325" s="10"/>
      <c r="AV5325" s="10"/>
      <c r="AW5325" s="10"/>
      <c r="AX5325" s="10"/>
      <c r="AY5325" s="10"/>
      <c r="AZ5325" s="10"/>
      <c r="BC5325" s="10"/>
      <c r="BD5325" s="10"/>
      <c r="BE5325" s="10"/>
      <c r="BF5325" s="10"/>
      <c r="BG5325" s="10"/>
      <c r="BH5325" s="10"/>
      <c r="BI5325" s="10"/>
      <c r="BL5325" s="10"/>
      <c r="BM5325" s="10"/>
      <c r="BN5325" s="10"/>
      <c r="BO5325" s="10"/>
      <c r="BP5325" s="10"/>
      <c r="BQ5325" s="10"/>
      <c r="BR5325" s="10"/>
      <c r="BU5325" s="66"/>
    </row>
    <row r="5326" spans="22:73" s="6" customFormat="1" x14ac:dyDescent="0.3">
      <c r="V5326" s="21"/>
      <c r="W5326" s="22"/>
      <c r="X5326" s="22"/>
      <c r="Y5326" s="22"/>
      <c r="Z5326" s="22"/>
      <c r="AA5326" s="22"/>
      <c r="AB5326" s="10"/>
      <c r="AC5326" s="10"/>
      <c r="AD5326" s="10"/>
      <c r="AE5326" s="10"/>
      <c r="AF5326" s="10"/>
      <c r="AG5326" s="10"/>
      <c r="AH5326" s="10"/>
      <c r="AI5326" s="10"/>
      <c r="AJ5326" s="10"/>
      <c r="AK5326" s="10"/>
      <c r="AL5326" s="10"/>
      <c r="AM5326" s="10"/>
      <c r="AN5326" s="10"/>
      <c r="AO5326" s="10"/>
      <c r="AP5326" s="10"/>
      <c r="AQ5326" s="10"/>
      <c r="AR5326" s="10"/>
      <c r="AS5326" s="10"/>
      <c r="AT5326" s="10"/>
      <c r="AU5326" s="10"/>
      <c r="AV5326" s="10"/>
      <c r="AW5326" s="10"/>
      <c r="AX5326" s="10"/>
      <c r="AY5326" s="10"/>
      <c r="AZ5326" s="10"/>
      <c r="BC5326" s="10"/>
      <c r="BD5326" s="10"/>
      <c r="BE5326" s="10"/>
      <c r="BF5326" s="10"/>
      <c r="BG5326" s="10"/>
      <c r="BH5326" s="10"/>
      <c r="BI5326" s="10"/>
      <c r="BL5326" s="10"/>
      <c r="BM5326" s="10"/>
      <c r="BN5326" s="10"/>
      <c r="BO5326" s="10"/>
      <c r="BP5326" s="10"/>
      <c r="BQ5326" s="10"/>
      <c r="BR5326" s="10"/>
      <c r="BU5326" s="66"/>
    </row>
    <row r="5327" spans="22:73" s="6" customFormat="1" x14ac:dyDescent="0.3">
      <c r="V5327" s="21"/>
      <c r="W5327" s="22"/>
      <c r="X5327" s="22"/>
      <c r="Y5327" s="22"/>
      <c r="Z5327" s="22"/>
      <c r="AA5327" s="22"/>
      <c r="AB5327" s="10"/>
      <c r="AC5327" s="10"/>
      <c r="AD5327" s="10"/>
      <c r="AE5327" s="10"/>
      <c r="AF5327" s="10"/>
      <c r="AG5327" s="10"/>
      <c r="AH5327" s="10"/>
      <c r="AI5327" s="10"/>
      <c r="AJ5327" s="10"/>
      <c r="AK5327" s="10"/>
      <c r="AL5327" s="10"/>
      <c r="AM5327" s="10"/>
      <c r="AN5327" s="10"/>
      <c r="AO5327" s="10"/>
      <c r="AP5327" s="10"/>
      <c r="AQ5327" s="10"/>
      <c r="AR5327" s="10"/>
      <c r="AS5327" s="10"/>
      <c r="AT5327" s="10"/>
      <c r="AU5327" s="10"/>
      <c r="AV5327" s="10"/>
      <c r="AW5327" s="10"/>
      <c r="AX5327" s="10"/>
      <c r="AY5327" s="10"/>
      <c r="AZ5327" s="10"/>
      <c r="BC5327" s="10"/>
      <c r="BD5327" s="10"/>
      <c r="BE5327" s="10"/>
      <c r="BF5327" s="10"/>
      <c r="BG5327" s="10"/>
      <c r="BH5327" s="10"/>
      <c r="BI5327" s="10"/>
      <c r="BL5327" s="10"/>
      <c r="BM5327" s="10"/>
      <c r="BN5327" s="10"/>
      <c r="BO5327" s="10"/>
      <c r="BP5327" s="10"/>
      <c r="BQ5327" s="10"/>
      <c r="BR5327" s="10"/>
      <c r="BU5327" s="66"/>
    </row>
    <row r="5328" spans="22:73" s="6" customFormat="1" x14ac:dyDescent="0.3">
      <c r="V5328" s="21"/>
      <c r="W5328" s="22"/>
      <c r="X5328" s="22"/>
      <c r="Y5328" s="22"/>
      <c r="Z5328" s="22"/>
      <c r="AA5328" s="22"/>
      <c r="AB5328" s="10"/>
      <c r="AC5328" s="10"/>
      <c r="AD5328" s="10"/>
      <c r="AE5328" s="10"/>
      <c r="AF5328" s="10"/>
      <c r="AG5328" s="10"/>
      <c r="AH5328" s="10"/>
      <c r="AI5328" s="10"/>
      <c r="AJ5328" s="10"/>
      <c r="AK5328" s="10"/>
      <c r="AL5328" s="10"/>
      <c r="AM5328" s="10"/>
      <c r="AN5328" s="10"/>
      <c r="AO5328" s="10"/>
      <c r="AP5328" s="10"/>
      <c r="AQ5328" s="10"/>
      <c r="AR5328" s="10"/>
      <c r="AS5328" s="10"/>
      <c r="AT5328" s="10"/>
      <c r="AU5328" s="10"/>
      <c r="AV5328" s="10"/>
      <c r="AW5328" s="10"/>
      <c r="AX5328" s="10"/>
      <c r="AY5328" s="10"/>
      <c r="AZ5328" s="10"/>
      <c r="BC5328" s="10"/>
      <c r="BD5328" s="10"/>
      <c r="BE5328" s="10"/>
      <c r="BF5328" s="10"/>
      <c r="BG5328" s="10"/>
      <c r="BH5328" s="10"/>
      <c r="BI5328" s="10"/>
      <c r="BL5328" s="10"/>
      <c r="BM5328" s="10"/>
      <c r="BN5328" s="10"/>
      <c r="BO5328" s="10"/>
      <c r="BP5328" s="10"/>
      <c r="BQ5328" s="10"/>
      <c r="BR5328" s="10"/>
      <c r="BU5328" s="66"/>
    </row>
    <row r="5329" spans="22:73" s="6" customFormat="1" x14ac:dyDescent="0.3">
      <c r="V5329" s="21"/>
      <c r="W5329" s="22"/>
      <c r="X5329" s="22"/>
      <c r="Y5329" s="22"/>
      <c r="Z5329" s="22"/>
      <c r="AA5329" s="22"/>
      <c r="AB5329" s="10"/>
      <c r="AC5329" s="10"/>
      <c r="AD5329" s="10"/>
      <c r="AE5329" s="10"/>
      <c r="AF5329" s="10"/>
      <c r="AG5329" s="10"/>
      <c r="AH5329" s="10"/>
      <c r="AI5329" s="10"/>
      <c r="AJ5329" s="10"/>
      <c r="AK5329" s="10"/>
      <c r="AL5329" s="10"/>
      <c r="AM5329" s="10"/>
      <c r="AN5329" s="10"/>
      <c r="AO5329" s="10"/>
      <c r="AP5329" s="10"/>
      <c r="AQ5329" s="10"/>
      <c r="AR5329" s="10"/>
      <c r="AS5329" s="10"/>
      <c r="AT5329" s="10"/>
      <c r="AU5329" s="10"/>
      <c r="AV5329" s="10"/>
      <c r="AW5329" s="10"/>
      <c r="AX5329" s="10"/>
      <c r="AY5329" s="10"/>
      <c r="AZ5329" s="10"/>
      <c r="BC5329" s="10"/>
      <c r="BD5329" s="10"/>
      <c r="BE5329" s="10"/>
      <c r="BF5329" s="10"/>
      <c r="BG5329" s="10"/>
      <c r="BH5329" s="10"/>
      <c r="BI5329" s="10"/>
      <c r="BL5329" s="10"/>
      <c r="BM5329" s="10"/>
      <c r="BN5329" s="10"/>
      <c r="BO5329" s="10"/>
      <c r="BP5329" s="10"/>
      <c r="BQ5329" s="10"/>
      <c r="BR5329" s="10"/>
      <c r="BU5329" s="66"/>
    </row>
    <row r="5330" spans="22:73" s="6" customFormat="1" x14ac:dyDescent="0.3">
      <c r="V5330" s="21"/>
      <c r="W5330" s="22"/>
      <c r="X5330" s="22"/>
      <c r="Y5330" s="22"/>
      <c r="Z5330" s="22"/>
      <c r="AA5330" s="22"/>
      <c r="AB5330" s="10"/>
      <c r="AC5330" s="10"/>
      <c r="AD5330" s="10"/>
      <c r="AE5330" s="10"/>
      <c r="AF5330" s="10"/>
      <c r="AG5330" s="10"/>
      <c r="AH5330" s="10"/>
      <c r="AI5330" s="10"/>
      <c r="AJ5330" s="10"/>
      <c r="AK5330" s="10"/>
      <c r="AL5330" s="10"/>
      <c r="AM5330" s="10"/>
      <c r="AN5330" s="10"/>
      <c r="AO5330" s="10"/>
      <c r="AP5330" s="10"/>
      <c r="AQ5330" s="10"/>
      <c r="AR5330" s="10"/>
      <c r="AS5330" s="10"/>
      <c r="AT5330" s="10"/>
      <c r="AU5330" s="10"/>
      <c r="AV5330" s="10"/>
      <c r="AW5330" s="10"/>
      <c r="AX5330" s="10"/>
      <c r="AY5330" s="10"/>
      <c r="AZ5330" s="10"/>
      <c r="BC5330" s="10"/>
      <c r="BD5330" s="10"/>
      <c r="BE5330" s="10"/>
      <c r="BF5330" s="10"/>
      <c r="BG5330" s="10"/>
      <c r="BH5330" s="10"/>
      <c r="BI5330" s="10"/>
      <c r="BL5330" s="10"/>
      <c r="BM5330" s="10"/>
      <c r="BN5330" s="10"/>
      <c r="BO5330" s="10"/>
      <c r="BP5330" s="10"/>
      <c r="BQ5330" s="10"/>
      <c r="BR5330" s="10"/>
      <c r="BU5330" s="66"/>
    </row>
    <row r="5331" spans="22:73" s="6" customFormat="1" x14ac:dyDescent="0.3">
      <c r="V5331" s="21"/>
      <c r="W5331" s="22"/>
      <c r="X5331" s="22"/>
      <c r="Y5331" s="22"/>
      <c r="Z5331" s="22"/>
      <c r="AA5331" s="22"/>
      <c r="AB5331" s="10"/>
      <c r="AC5331" s="10"/>
      <c r="AD5331" s="10"/>
      <c r="AE5331" s="10"/>
      <c r="AF5331" s="10"/>
      <c r="AG5331" s="10"/>
      <c r="AH5331" s="10"/>
      <c r="AI5331" s="10"/>
      <c r="AJ5331" s="10"/>
      <c r="AK5331" s="10"/>
      <c r="AL5331" s="10"/>
      <c r="AM5331" s="10"/>
      <c r="AN5331" s="10"/>
      <c r="AO5331" s="10"/>
      <c r="AP5331" s="10"/>
      <c r="AQ5331" s="10"/>
      <c r="AR5331" s="10"/>
      <c r="AS5331" s="10"/>
      <c r="AT5331" s="10"/>
      <c r="AU5331" s="10"/>
      <c r="AV5331" s="10"/>
      <c r="AW5331" s="10"/>
      <c r="AX5331" s="10"/>
      <c r="AY5331" s="10"/>
      <c r="AZ5331" s="10"/>
      <c r="BC5331" s="10"/>
      <c r="BD5331" s="10"/>
      <c r="BE5331" s="10"/>
      <c r="BF5331" s="10"/>
      <c r="BG5331" s="10"/>
      <c r="BH5331" s="10"/>
      <c r="BI5331" s="10"/>
      <c r="BL5331" s="10"/>
      <c r="BM5331" s="10"/>
      <c r="BN5331" s="10"/>
      <c r="BO5331" s="10"/>
      <c r="BP5331" s="10"/>
      <c r="BQ5331" s="10"/>
      <c r="BR5331" s="10"/>
      <c r="BU5331" s="66"/>
    </row>
    <row r="5332" spans="22:73" s="6" customFormat="1" x14ac:dyDescent="0.3">
      <c r="V5332" s="21"/>
      <c r="W5332" s="22"/>
      <c r="X5332" s="22"/>
      <c r="Y5332" s="22"/>
      <c r="Z5332" s="22"/>
      <c r="AA5332" s="22"/>
      <c r="AB5332" s="10"/>
      <c r="AC5332" s="10"/>
      <c r="AD5332" s="10"/>
      <c r="AE5332" s="10"/>
      <c r="AF5332" s="10"/>
      <c r="AG5332" s="10"/>
      <c r="AH5332" s="10"/>
      <c r="AI5332" s="10"/>
      <c r="AJ5332" s="10"/>
      <c r="AK5332" s="10"/>
      <c r="AL5332" s="10"/>
      <c r="AM5332" s="10"/>
      <c r="AN5332" s="10"/>
      <c r="AO5332" s="10"/>
      <c r="AP5332" s="10"/>
      <c r="AQ5332" s="10"/>
      <c r="AR5332" s="10"/>
      <c r="AS5332" s="10"/>
      <c r="AT5332" s="10"/>
      <c r="AU5332" s="10"/>
      <c r="AV5332" s="10"/>
      <c r="AW5332" s="10"/>
      <c r="AX5332" s="10"/>
      <c r="AY5332" s="10"/>
      <c r="AZ5332" s="10"/>
      <c r="BC5332" s="10"/>
      <c r="BD5332" s="10"/>
      <c r="BE5332" s="10"/>
      <c r="BF5332" s="10"/>
      <c r="BG5332" s="10"/>
      <c r="BH5332" s="10"/>
      <c r="BI5332" s="10"/>
      <c r="BL5332" s="10"/>
      <c r="BM5332" s="10"/>
      <c r="BN5332" s="10"/>
      <c r="BO5332" s="10"/>
      <c r="BP5332" s="10"/>
      <c r="BQ5332" s="10"/>
      <c r="BR5332" s="10"/>
      <c r="BU5332" s="66"/>
    </row>
    <row r="5333" spans="22:73" s="6" customFormat="1" x14ac:dyDescent="0.3">
      <c r="V5333" s="21"/>
      <c r="W5333" s="22"/>
      <c r="X5333" s="22"/>
      <c r="Y5333" s="22"/>
      <c r="Z5333" s="22"/>
      <c r="AA5333" s="22"/>
      <c r="AB5333" s="10"/>
      <c r="AC5333" s="10"/>
      <c r="AD5333" s="10"/>
      <c r="AE5333" s="10"/>
      <c r="AF5333" s="10"/>
      <c r="AG5333" s="10"/>
      <c r="AH5333" s="10"/>
      <c r="AI5333" s="10"/>
      <c r="AJ5333" s="10"/>
      <c r="AK5333" s="10"/>
      <c r="AL5333" s="10"/>
      <c r="AM5333" s="10"/>
      <c r="AN5333" s="10"/>
      <c r="AO5333" s="10"/>
      <c r="AP5333" s="10"/>
      <c r="AQ5333" s="10"/>
      <c r="AR5333" s="10"/>
      <c r="AS5333" s="10"/>
      <c r="AT5333" s="10"/>
      <c r="AU5333" s="10"/>
      <c r="AV5333" s="10"/>
      <c r="AW5333" s="10"/>
      <c r="AX5333" s="10"/>
      <c r="AY5333" s="10"/>
      <c r="AZ5333" s="10"/>
      <c r="BC5333" s="10"/>
      <c r="BD5333" s="10"/>
      <c r="BE5333" s="10"/>
      <c r="BF5333" s="10"/>
      <c r="BG5333" s="10"/>
      <c r="BH5333" s="10"/>
      <c r="BI5333" s="10"/>
      <c r="BL5333" s="10"/>
      <c r="BM5333" s="10"/>
      <c r="BN5333" s="10"/>
      <c r="BO5333" s="10"/>
      <c r="BP5333" s="10"/>
      <c r="BQ5333" s="10"/>
      <c r="BR5333" s="10"/>
      <c r="BU5333" s="66"/>
    </row>
    <row r="5334" spans="22:73" s="6" customFormat="1" x14ac:dyDescent="0.3">
      <c r="V5334" s="21"/>
      <c r="W5334" s="22"/>
      <c r="X5334" s="22"/>
      <c r="Y5334" s="22"/>
      <c r="Z5334" s="22"/>
      <c r="AA5334" s="22"/>
      <c r="AB5334" s="10"/>
      <c r="AC5334" s="10"/>
      <c r="AD5334" s="10"/>
      <c r="AE5334" s="10"/>
      <c r="AF5334" s="10"/>
      <c r="AG5334" s="10"/>
      <c r="AH5334" s="10"/>
      <c r="AI5334" s="10"/>
      <c r="AJ5334" s="10"/>
      <c r="AK5334" s="10"/>
      <c r="AL5334" s="10"/>
      <c r="AM5334" s="10"/>
      <c r="AN5334" s="10"/>
      <c r="AO5334" s="10"/>
      <c r="AP5334" s="10"/>
      <c r="AQ5334" s="10"/>
      <c r="AR5334" s="10"/>
      <c r="AS5334" s="10"/>
      <c r="AT5334" s="10"/>
      <c r="AU5334" s="10"/>
      <c r="AV5334" s="10"/>
      <c r="AW5334" s="10"/>
      <c r="AX5334" s="10"/>
      <c r="AY5334" s="10"/>
      <c r="AZ5334" s="10"/>
      <c r="BC5334" s="10"/>
      <c r="BD5334" s="10"/>
      <c r="BE5334" s="10"/>
      <c r="BF5334" s="10"/>
      <c r="BG5334" s="10"/>
      <c r="BH5334" s="10"/>
      <c r="BI5334" s="10"/>
      <c r="BL5334" s="10"/>
      <c r="BM5334" s="10"/>
      <c r="BN5334" s="10"/>
      <c r="BO5334" s="10"/>
      <c r="BP5334" s="10"/>
      <c r="BQ5334" s="10"/>
      <c r="BR5334" s="10"/>
      <c r="BU5334" s="66"/>
    </row>
    <row r="5335" spans="22:73" s="6" customFormat="1" x14ac:dyDescent="0.3">
      <c r="V5335" s="21"/>
      <c r="W5335" s="22"/>
      <c r="X5335" s="22"/>
      <c r="Y5335" s="22"/>
      <c r="Z5335" s="22"/>
      <c r="AA5335" s="22"/>
      <c r="AB5335" s="10"/>
      <c r="AC5335" s="10"/>
      <c r="AD5335" s="10"/>
      <c r="AE5335" s="10"/>
      <c r="AF5335" s="10"/>
      <c r="AG5335" s="10"/>
      <c r="AH5335" s="10"/>
      <c r="AI5335" s="10"/>
      <c r="AJ5335" s="10"/>
      <c r="AK5335" s="10"/>
      <c r="AL5335" s="10"/>
      <c r="AM5335" s="10"/>
      <c r="AN5335" s="10"/>
      <c r="AO5335" s="10"/>
      <c r="AP5335" s="10"/>
      <c r="AQ5335" s="10"/>
      <c r="AR5335" s="10"/>
      <c r="AS5335" s="10"/>
      <c r="AT5335" s="10"/>
      <c r="AU5335" s="10"/>
      <c r="AV5335" s="10"/>
      <c r="AW5335" s="10"/>
      <c r="AX5335" s="10"/>
      <c r="AY5335" s="10"/>
      <c r="AZ5335" s="10"/>
      <c r="BC5335" s="10"/>
      <c r="BD5335" s="10"/>
      <c r="BE5335" s="10"/>
      <c r="BF5335" s="10"/>
      <c r="BG5335" s="10"/>
      <c r="BH5335" s="10"/>
      <c r="BI5335" s="10"/>
      <c r="BL5335" s="10"/>
      <c r="BM5335" s="10"/>
      <c r="BN5335" s="10"/>
      <c r="BO5335" s="10"/>
      <c r="BP5335" s="10"/>
      <c r="BQ5335" s="10"/>
      <c r="BR5335" s="10"/>
      <c r="BU5335" s="66"/>
    </row>
    <row r="5336" spans="22:73" s="6" customFormat="1" x14ac:dyDescent="0.3">
      <c r="V5336" s="21"/>
      <c r="W5336" s="22"/>
      <c r="X5336" s="22"/>
      <c r="Y5336" s="22"/>
      <c r="Z5336" s="22"/>
      <c r="AA5336" s="22"/>
      <c r="AB5336" s="10"/>
      <c r="AC5336" s="10"/>
      <c r="AD5336" s="10"/>
      <c r="AE5336" s="10"/>
      <c r="AF5336" s="10"/>
      <c r="AG5336" s="10"/>
      <c r="AH5336" s="10"/>
      <c r="AI5336" s="10"/>
      <c r="AJ5336" s="10"/>
      <c r="AK5336" s="10"/>
      <c r="AL5336" s="10"/>
      <c r="AM5336" s="10"/>
      <c r="AN5336" s="10"/>
      <c r="AO5336" s="10"/>
      <c r="AP5336" s="10"/>
      <c r="AQ5336" s="10"/>
      <c r="AR5336" s="10"/>
      <c r="AS5336" s="10"/>
      <c r="AT5336" s="10"/>
      <c r="AU5336" s="10"/>
      <c r="AV5336" s="10"/>
      <c r="AW5336" s="10"/>
      <c r="AX5336" s="10"/>
      <c r="AY5336" s="10"/>
      <c r="AZ5336" s="10"/>
      <c r="BC5336" s="10"/>
      <c r="BD5336" s="10"/>
      <c r="BE5336" s="10"/>
      <c r="BF5336" s="10"/>
      <c r="BG5336" s="10"/>
      <c r="BH5336" s="10"/>
      <c r="BI5336" s="10"/>
      <c r="BL5336" s="10"/>
      <c r="BM5336" s="10"/>
      <c r="BN5336" s="10"/>
      <c r="BO5336" s="10"/>
      <c r="BP5336" s="10"/>
      <c r="BQ5336" s="10"/>
      <c r="BR5336" s="10"/>
      <c r="BU5336" s="66"/>
    </row>
    <row r="5337" spans="22:73" s="6" customFormat="1" x14ac:dyDescent="0.3">
      <c r="V5337" s="21"/>
      <c r="W5337" s="22"/>
      <c r="X5337" s="22"/>
      <c r="Y5337" s="22"/>
      <c r="Z5337" s="22"/>
      <c r="AA5337" s="22"/>
      <c r="AB5337" s="10"/>
      <c r="AC5337" s="10"/>
      <c r="AD5337" s="10"/>
      <c r="AE5337" s="10"/>
      <c r="AF5337" s="10"/>
      <c r="AG5337" s="10"/>
      <c r="AH5337" s="10"/>
      <c r="AI5337" s="10"/>
      <c r="AJ5337" s="10"/>
      <c r="AK5337" s="10"/>
      <c r="AL5337" s="10"/>
      <c r="AM5337" s="10"/>
      <c r="AN5337" s="10"/>
      <c r="AO5337" s="10"/>
      <c r="AP5337" s="10"/>
      <c r="AQ5337" s="10"/>
      <c r="AR5337" s="10"/>
      <c r="AS5337" s="10"/>
      <c r="AT5337" s="10"/>
      <c r="AU5337" s="10"/>
      <c r="AV5337" s="10"/>
      <c r="AW5337" s="10"/>
      <c r="AX5337" s="10"/>
      <c r="AY5337" s="10"/>
      <c r="AZ5337" s="10"/>
      <c r="BC5337" s="10"/>
      <c r="BD5337" s="10"/>
      <c r="BE5337" s="10"/>
      <c r="BF5337" s="10"/>
      <c r="BG5337" s="10"/>
      <c r="BH5337" s="10"/>
      <c r="BI5337" s="10"/>
      <c r="BL5337" s="10"/>
      <c r="BM5337" s="10"/>
      <c r="BN5337" s="10"/>
      <c r="BO5337" s="10"/>
      <c r="BP5337" s="10"/>
      <c r="BQ5337" s="10"/>
      <c r="BR5337" s="10"/>
      <c r="BU5337" s="66"/>
    </row>
    <row r="5338" spans="22:73" s="6" customFormat="1" x14ac:dyDescent="0.3">
      <c r="V5338" s="21"/>
      <c r="W5338" s="22"/>
      <c r="X5338" s="22"/>
      <c r="Y5338" s="22"/>
      <c r="Z5338" s="22"/>
      <c r="AA5338" s="22"/>
      <c r="AB5338" s="10"/>
      <c r="AC5338" s="10"/>
      <c r="AD5338" s="10"/>
      <c r="AE5338" s="10"/>
      <c r="AF5338" s="10"/>
      <c r="AG5338" s="10"/>
      <c r="AH5338" s="10"/>
      <c r="AI5338" s="10"/>
      <c r="AJ5338" s="10"/>
      <c r="AK5338" s="10"/>
      <c r="AL5338" s="10"/>
      <c r="AM5338" s="10"/>
      <c r="AN5338" s="10"/>
      <c r="AO5338" s="10"/>
      <c r="AP5338" s="10"/>
      <c r="AQ5338" s="10"/>
      <c r="AR5338" s="10"/>
      <c r="AS5338" s="10"/>
      <c r="AT5338" s="10"/>
      <c r="AU5338" s="10"/>
      <c r="AV5338" s="10"/>
      <c r="AW5338" s="10"/>
      <c r="AX5338" s="10"/>
      <c r="AY5338" s="10"/>
      <c r="AZ5338" s="10"/>
      <c r="BC5338" s="10"/>
      <c r="BD5338" s="10"/>
      <c r="BE5338" s="10"/>
      <c r="BF5338" s="10"/>
      <c r="BG5338" s="10"/>
      <c r="BH5338" s="10"/>
      <c r="BI5338" s="10"/>
      <c r="BL5338" s="10"/>
      <c r="BM5338" s="10"/>
      <c r="BN5338" s="10"/>
      <c r="BO5338" s="10"/>
      <c r="BP5338" s="10"/>
      <c r="BQ5338" s="10"/>
      <c r="BR5338" s="10"/>
      <c r="BU5338" s="66"/>
    </row>
    <row r="5339" spans="22:73" s="6" customFormat="1" x14ac:dyDescent="0.3">
      <c r="V5339" s="21"/>
      <c r="W5339" s="22"/>
      <c r="X5339" s="22"/>
      <c r="Y5339" s="22"/>
      <c r="Z5339" s="22"/>
      <c r="AA5339" s="22"/>
      <c r="AB5339" s="10"/>
      <c r="AC5339" s="10"/>
      <c r="AD5339" s="10"/>
      <c r="AE5339" s="10"/>
      <c r="AF5339" s="10"/>
      <c r="AG5339" s="10"/>
      <c r="AH5339" s="10"/>
      <c r="AI5339" s="10"/>
      <c r="AJ5339" s="10"/>
      <c r="AK5339" s="10"/>
      <c r="AL5339" s="10"/>
      <c r="AM5339" s="10"/>
      <c r="AN5339" s="10"/>
      <c r="AO5339" s="10"/>
      <c r="AP5339" s="10"/>
      <c r="AQ5339" s="10"/>
      <c r="AR5339" s="10"/>
      <c r="AS5339" s="10"/>
      <c r="AT5339" s="10"/>
      <c r="AU5339" s="10"/>
      <c r="AV5339" s="10"/>
      <c r="AW5339" s="10"/>
      <c r="AX5339" s="10"/>
      <c r="AY5339" s="10"/>
      <c r="AZ5339" s="10"/>
      <c r="BC5339" s="10"/>
      <c r="BD5339" s="10"/>
      <c r="BE5339" s="10"/>
      <c r="BF5339" s="10"/>
      <c r="BG5339" s="10"/>
      <c r="BH5339" s="10"/>
      <c r="BI5339" s="10"/>
      <c r="BL5339" s="10"/>
      <c r="BM5339" s="10"/>
      <c r="BN5339" s="10"/>
      <c r="BO5339" s="10"/>
      <c r="BP5339" s="10"/>
      <c r="BQ5339" s="10"/>
      <c r="BR5339" s="10"/>
      <c r="BU5339" s="66"/>
    </row>
    <row r="5340" spans="22:73" s="6" customFormat="1" x14ac:dyDescent="0.3">
      <c r="V5340" s="21"/>
      <c r="W5340" s="22"/>
      <c r="X5340" s="22"/>
      <c r="Y5340" s="22"/>
      <c r="Z5340" s="22"/>
      <c r="AA5340" s="22"/>
      <c r="AB5340" s="10"/>
      <c r="AC5340" s="10"/>
      <c r="AD5340" s="10"/>
      <c r="AE5340" s="10"/>
      <c r="AF5340" s="10"/>
      <c r="AG5340" s="10"/>
      <c r="AH5340" s="10"/>
      <c r="AI5340" s="10"/>
      <c r="AJ5340" s="10"/>
      <c r="AK5340" s="10"/>
      <c r="AL5340" s="10"/>
      <c r="AM5340" s="10"/>
      <c r="AN5340" s="10"/>
      <c r="AO5340" s="10"/>
      <c r="AP5340" s="10"/>
      <c r="AQ5340" s="10"/>
      <c r="AR5340" s="10"/>
      <c r="AS5340" s="10"/>
      <c r="AT5340" s="10"/>
      <c r="AU5340" s="10"/>
      <c r="AV5340" s="10"/>
      <c r="AW5340" s="10"/>
      <c r="AX5340" s="10"/>
      <c r="AY5340" s="10"/>
      <c r="AZ5340" s="10"/>
      <c r="BC5340" s="10"/>
      <c r="BD5340" s="10"/>
      <c r="BE5340" s="10"/>
      <c r="BF5340" s="10"/>
      <c r="BG5340" s="10"/>
      <c r="BH5340" s="10"/>
      <c r="BI5340" s="10"/>
      <c r="BL5340" s="10"/>
      <c r="BM5340" s="10"/>
      <c r="BN5340" s="10"/>
      <c r="BO5340" s="10"/>
      <c r="BP5340" s="10"/>
      <c r="BQ5340" s="10"/>
      <c r="BR5340" s="10"/>
      <c r="BU5340" s="66"/>
    </row>
    <row r="5341" spans="22:73" s="6" customFormat="1" x14ac:dyDescent="0.3">
      <c r="V5341" s="21"/>
      <c r="W5341" s="22"/>
      <c r="X5341" s="22"/>
      <c r="Y5341" s="22"/>
      <c r="Z5341" s="22"/>
      <c r="AA5341" s="22"/>
      <c r="AB5341" s="10"/>
      <c r="AC5341" s="10"/>
      <c r="AD5341" s="10"/>
      <c r="AE5341" s="10"/>
      <c r="AF5341" s="10"/>
      <c r="AG5341" s="10"/>
      <c r="AH5341" s="10"/>
      <c r="AI5341" s="10"/>
      <c r="AJ5341" s="10"/>
      <c r="AK5341" s="10"/>
      <c r="AL5341" s="10"/>
      <c r="AM5341" s="10"/>
      <c r="AN5341" s="10"/>
      <c r="AO5341" s="10"/>
      <c r="AP5341" s="10"/>
      <c r="AQ5341" s="10"/>
      <c r="AR5341" s="10"/>
      <c r="AS5341" s="10"/>
      <c r="AT5341" s="10"/>
      <c r="AU5341" s="10"/>
      <c r="AV5341" s="10"/>
      <c r="AW5341" s="10"/>
      <c r="AX5341" s="10"/>
      <c r="AY5341" s="10"/>
      <c r="AZ5341" s="10"/>
      <c r="BC5341" s="10"/>
      <c r="BD5341" s="10"/>
      <c r="BE5341" s="10"/>
      <c r="BF5341" s="10"/>
      <c r="BG5341" s="10"/>
      <c r="BH5341" s="10"/>
      <c r="BI5341" s="10"/>
      <c r="BL5341" s="10"/>
      <c r="BM5341" s="10"/>
      <c r="BN5341" s="10"/>
      <c r="BO5341" s="10"/>
      <c r="BP5341" s="10"/>
      <c r="BQ5341" s="10"/>
      <c r="BR5341" s="10"/>
      <c r="BU5341" s="66"/>
    </row>
    <row r="5342" spans="22:73" s="6" customFormat="1" x14ac:dyDescent="0.3">
      <c r="V5342" s="21"/>
      <c r="W5342" s="22"/>
      <c r="X5342" s="22"/>
      <c r="Y5342" s="22"/>
      <c r="Z5342" s="22"/>
      <c r="AA5342" s="22"/>
      <c r="AB5342" s="10"/>
      <c r="AC5342" s="10"/>
      <c r="AD5342" s="10"/>
      <c r="AE5342" s="10"/>
      <c r="AF5342" s="10"/>
      <c r="AG5342" s="10"/>
      <c r="AH5342" s="10"/>
      <c r="AI5342" s="10"/>
      <c r="AJ5342" s="10"/>
      <c r="AK5342" s="10"/>
      <c r="AL5342" s="10"/>
      <c r="AM5342" s="10"/>
      <c r="AN5342" s="10"/>
      <c r="AO5342" s="10"/>
      <c r="AP5342" s="10"/>
      <c r="AQ5342" s="10"/>
      <c r="AR5342" s="10"/>
      <c r="AS5342" s="10"/>
      <c r="AT5342" s="10"/>
      <c r="AU5342" s="10"/>
      <c r="AV5342" s="10"/>
      <c r="AW5342" s="10"/>
      <c r="AX5342" s="10"/>
      <c r="AY5342" s="10"/>
      <c r="AZ5342" s="10"/>
      <c r="BC5342" s="10"/>
      <c r="BD5342" s="10"/>
      <c r="BE5342" s="10"/>
      <c r="BF5342" s="10"/>
      <c r="BG5342" s="10"/>
      <c r="BH5342" s="10"/>
      <c r="BI5342" s="10"/>
      <c r="BL5342" s="10"/>
      <c r="BM5342" s="10"/>
      <c r="BN5342" s="10"/>
      <c r="BO5342" s="10"/>
      <c r="BP5342" s="10"/>
      <c r="BQ5342" s="10"/>
      <c r="BR5342" s="10"/>
      <c r="BU5342" s="66"/>
    </row>
    <row r="5343" spans="22:73" s="6" customFormat="1" x14ac:dyDescent="0.3">
      <c r="V5343" s="21"/>
      <c r="W5343" s="22"/>
      <c r="X5343" s="22"/>
      <c r="Y5343" s="22"/>
      <c r="Z5343" s="22"/>
      <c r="AA5343" s="22"/>
      <c r="AB5343" s="10"/>
      <c r="AC5343" s="10"/>
      <c r="AD5343" s="10"/>
      <c r="AE5343" s="10"/>
      <c r="AF5343" s="10"/>
      <c r="AG5343" s="10"/>
      <c r="AH5343" s="10"/>
      <c r="AI5343" s="10"/>
      <c r="AJ5343" s="10"/>
      <c r="AK5343" s="10"/>
      <c r="AL5343" s="10"/>
      <c r="AM5343" s="10"/>
      <c r="AN5343" s="10"/>
      <c r="AO5343" s="10"/>
      <c r="AP5343" s="10"/>
      <c r="AQ5343" s="10"/>
      <c r="AR5343" s="10"/>
      <c r="AS5343" s="10"/>
      <c r="AT5343" s="10"/>
      <c r="AU5343" s="10"/>
      <c r="AV5343" s="10"/>
      <c r="AW5343" s="10"/>
      <c r="AX5343" s="10"/>
      <c r="AY5343" s="10"/>
      <c r="AZ5343" s="10"/>
      <c r="BC5343" s="10"/>
      <c r="BD5343" s="10"/>
      <c r="BE5343" s="10"/>
      <c r="BF5343" s="10"/>
      <c r="BG5343" s="10"/>
      <c r="BH5343" s="10"/>
      <c r="BI5343" s="10"/>
      <c r="BL5343" s="10"/>
      <c r="BM5343" s="10"/>
      <c r="BN5343" s="10"/>
      <c r="BO5343" s="10"/>
      <c r="BP5343" s="10"/>
      <c r="BQ5343" s="10"/>
      <c r="BR5343" s="10"/>
      <c r="BU5343" s="66"/>
    </row>
    <row r="5344" spans="22:73" s="6" customFormat="1" x14ac:dyDescent="0.3">
      <c r="V5344" s="21"/>
      <c r="W5344" s="22"/>
      <c r="X5344" s="22"/>
      <c r="Y5344" s="22"/>
      <c r="Z5344" s="22"/>
      <c r="AA5344" s="22"/>
      <c r="AB5344" s="10"/>
      <c r="AC5344" s="10"/>
      <c r="AD5344" s="10"/>
      <c r="AE5344" s="10"/>
      <c r="AF5344" s="10"/>
      <c r="AG5344" s="10"/>
      <c r="AH5344" s="10"/>
      <c r="AI5344" s="10"/>
      <c r="AJ5344" s="10"/>
      <c r="AK5344" s="10"/>
      <c r="AL5344" s="10"/>
      <c r="AM5344" s="10"/>
      <c r="AN5344" s="10"/>
      <c r="AO5344" s="10"/>
      <c r="AP5344" s="10"/>
      <c r="AQ5344" s="10"/>
      <c r="AR5344" s="10"/>
      <c r="AS5344" s="10"/>
      <c r="AT5344" s="10"/>
      <c r="AU5344" s="10"/>
      <c r="AV5344" s="10"/>
      <c r="AW5344" s="10"/>
      <c r="AX5344" s="10"/>
      <c r="AY5344" s="10"/>
      <c r="AZ5344" s="10"/>
      <c r="BC5344" s="10"/>
      <c r="BD5344" s="10"/>
      <c r="BE5344" s="10"/>
      <c r="BF5344" s="10"/>
      <c r="BG5344" s="10"/>
      <c r="BH5344" s="10"/>
      <c r="BI5344" s="10"/>
      <c r="BL5344" s="10"/>
      <c r="BM5344" s="10"/>
      <c r="BN5344" s="10"/>
      <c r="BO5344" s="10"/>
      <c r="BP5344" s="10"/>
      <c r="BQ5344" s="10"/>
      <c r="BR5344" s="10"/>
      <c r="BU5344" s="66"/>
    </row>
    <row r="5345" spans="22:73" s="6" customFormat="1" x14ac:dyDescent="0.3">
      <c r="V5345" s="21"/>
      <c r="W5345" s="22"/>
      <c r="X5345" s="22"/>
      <c r="Y5345" s="22"/>
      <c r="Z5345" s="22"/>
      <c r="AA5345" s="22"/>
      <c r="AB5345" s="10"/>
      <c r="AC5345" s="10"/>
      <c r="AD5345" s="10"/>
      <c r="AE5345" s="10"/>
      <c r="AF5345" s="10"/>
      <c r="AG5345" s="10"/>
      <c r="AH5345" s="10"/>
      <c r="AI5345" s="10"/>
      <c r="AJ5345" s="10"/>
      <c r="AK5345" s="10"/>
      <c r="AL5345" s="10"/>
      <c r="AM5345" s="10"/>
      <c r="AN5345" s="10"/>
      <c r="AO5345" s="10"/>
      <c r="AP5345" s="10"/>
      <c r="AQ5345" s="10"/>
      <c r="AR5345" s="10"/>
      <c r="AS5345" s="10"/>
      <c r="AT5345" s="10"/>
      <c r="AU5345" s="10"/>
      <c r="AV5345" s="10"/>
      <c r="AW5345" s="10"/>
      <c r="AX5345" s="10"/>
      <c r="AY5345" s="10"/>
      <c r="AZ5345" s="10"/>
      <c r="BC5345" s="10"/>
      <c r="BD5345" s="10"/>
      <c r="BE5345" s="10"/>
      <c r="BF5345" s="10"/>
      <c r="BG5345" s="10"/>
      <c r="BH5345" s="10"/>
      <c r="BI5345" s="10"/>
      <c r="BL5345" s="10"/>
      <c r="BM5345" s="10"/>
      <c r="BN5345" s="10"/>
      <c r="BO5345" s="10"/>
      <c r="BP5345" s="10"/>
      <c r="BQ5345" s="10"/>
      <c r="BR5345" s="10"/>
      <c r="BU5345" s="66"/>
    </row>
    <row r="5346" spans="22:73" s="6" customFormat="1" x14ac:dyDescent="0.3">
      <c r="V5346" s="21"/>
      <c r="W5346" s="22"/>
      <c r="X5346" s="22"/>
      <c r="Y5346" s="22"/>
      <c r="Z5346" s="22"/>
      <c r="AA5346" s="22"/>
      <c r="AB5346" s="10"/>
      <c r="AC5346" s="10"/>
      <c r="AD5346" s="10"/>
      <c r="AE5346" s="10"/>
      <c r="AF5346" s="10"/>
      <c r="AG5346" s="10"/>
      <c r="AH5346" s="10"/>
      <c r="AI5346" s="10"/>
      <c r="AJ5346" s="10"/>
      <c r="AK5346" s="10"/>
      <c r="AL5346" s="10"/>
      <c r="AM5346" s="10"/>
      <c r="AN5346" s="10"/>
      <c r="AO5346" s="10"/>
      <c r="AP5346" s="10"/>
      <c r="AQ5346" s="10"/>
      <c r="AR5346" s="10"/>
      <c r="AS5346" s="10"/>
      <c r="AT5346" s="10"/>
      <c r="AU5346" s="10"/>
      <c r="AV5346" s="10"/>
      <c r="AW5346" s="10"/>
      <c r="AX5346" s="10"/>
      <c r="AY5346" s="10"/>
      <c r="AZ5346" s="10"/>
      <c r="BC5346" s="10"/>
      <c r="BD5346" s="10"/>
      <c r="BE5346" s="10"/>
      <c r="BF5346" s="10"/>
      <c r="BG5346" s="10"/>
      <c r="BH5346" s="10"/>
      <c r="BI5346" s="10"/>
      <c r="BL5346" s="10"/>
      <c r="BM5346" s="10"/>
      <c r="BN5346" s="10"/>
      <c r="BO5346" s="10"/>
      <c r="BP5346" s="10"/>
      <c r="BQ5346" s="10"/>
      <c r="BR5346" s="10"/>
      <c r="BU5346" s="66"/>
    </row>
    <row r="5347" spans="22:73" s="6" customFormat="1" x14ac:dyDescent="0.3">
      <c r="V5347" s="21"/>
      <c r="W5347" s="22"/>
      <c r="X5347" s="22"/>
      <c r="Y5347" s="22"/>
      <c r="Z5347" s="22"/>
      <c r="AA5347" s="22"/>
      <c r="AB5347" s="10"/>
      <c r="AC5347" s="10"/>
      <c r="AD5347" s="10"/>
      <c r="AE5347" s="10"/>
      <c r="AF5347" s="10"/>
      <c r="AG5347" s="10"/>
      <c r="AH5347" s="10"/>
      <c r="AI5347" s="10"/>
      <c r="AJ5347" s="10"/>
      <c r="AK5347" s="10"/>
      <c r="AL5347" s="10"/>
      <c r="AM5347" s="10"/>
      <c r="AN5347" s="10"/>
      <c r="AO5347" s="10"/>
      <c r="AP5347" s="10"/>
      <c r="AQ5347" s="10"/>
      <c r="AR5347" s="10"/>
      <c r="AS5347" s="10"/>
      <c r="AT5347" s="10"/>
      <c r="AU5347" s="10"/>
      <c r="AV5347" s="10"/>
      <c r="AW5347" s="10"/>
      <c r="AX5347" s="10"/>
      <c r="AY5347" s="10"/>
      <c r="AZ5347" s="10"/>
      <c r="BC5347" s="10"/>
      <c r="BD5347" s="10"/>
      <c r="BE5347" s="10"/>
      <c r="BF5347" s="10"/>
      <c r="BG5347" s="10"/>
      <c r="BH5347" s="10"/>
      <c r="BI5347" s="10"/>
      <c r="BL5347" s="10"/>
      <c r="BM5347" s="10"/>
      <c r="BN5347" s="10"/>
      <c r="BO5347" s="10"/>
      <c r="BP5347" s="10"/>
      <c r="BQ5347" s="10"/>
      <c r="BR5347" s="10"/>
      <c r="BU5347" s="66"/>
    </row>
    <row r="5348" spans="22:73" s="6" customFormat="1" x14ac:dyDescent="0.3">
      <c r="V5348" s="21"/>
      <c r="W5348" s="22"/>
      <c r="X5348" s="22"/>
      <c r="Y5348" s="22"/>
      <c r="Z5348" s="22"/>
      <c r="AA5348" s="22"/>
      <c r="AB5348" s="10"/>
      <c r="AC5348" s="10"/>
      <c r="AD5348" s="10"/>
      <c r="AE5348" s="10"/>
      <c r="AF5348" s="10"/>
      <c r="AG5348" s="10"/>
      <c r="AH5348" s="10"/>
      <c r="AI5348" s="10"/>
      <c r="AJ5348" s="10"/>
      <c r="AK5348" s="10"/>
      <c r="AL5348" s="10"/>
      <c r="AM5348" s="10"/>
      <c r="AN5348" s="10"/>
      <c r="AO5348" s="10"/>
      <c r="AP5348" s="10"/>
      <c r="AQ5348" s="10"/>
      <c r="AR5348" s="10"/>
      <c r="AS5348" s="10"/>
      <c r="AT5348" s="10"/>
      <c r="AU5348" s="10"/>
      <c r="AV5348" s="10"/>
      <c r="AW5348" s="10"/>
      <c r="AX5348" s="10"/>
      <c r="AY5348" s="10"/>
      <c r="AZ5348" s="10"/>
      <c r="BC5348" s="10"/>
      <c r="BD5348" s="10"/>
      <c r="BE5348" s="10"/>
      <c r="BF5348" s="10"/>
      <c r="BG5348" s="10"/>
      <c r="BH5348" s="10"/>
      <c r="BI5348" s="10"/>
      <c r="BL5348" s="10"/>
      <c r="BM5348" s="10"/>
      <c r="BN5348" s="10"/>
      <c r="BO5348" s="10"/>
      <c r="BP5348" s="10"/>
      <c r="BQ5348" s="10"/>
      <c r="BR5348" s="10"/>
      <c r="BU5348" s="66"/>
    </row>
    <row r="5349" spans="22:73" s="6" customFormat="1" x14ac:dyDescent="0.3">
      <c r="V5349" s="21"/>
      <c r="W5349" s="22"/>
      <c r="X5349" s="22"/>
      <c r="Y5349" s="22"/>
      <c r="Z5349" s="22"/>
      <c r="AA5349" s="22"/>
      <c r="AB5349" s="10"/>
      <c r="AC5349" s="10"/>
      <c r="AD5349" s="10"/>
      <c r="AE5349" s="10"/>
      <c r="AF5349" s="10"/>
      <c r="AG5349" s="10"/>
      <c r="AH5349" s="10"/>
      <c r="AI5349" s="10"/>
      <c r="AJ5349" s="10"/>
      <c r="AK5349" s="10"/>
      <c r="AL5349" s="10"/>
      <c r="AM5349" s="10"/>
      <c r="AN5349" s="10"/>
      <c r="AO5349" s="10"/>
      <c r="AP5349" s="10"/>
      <c r="AQ5349" s="10"/>
      <c r="AR5349" s="10"/>
      <c r="AS5349" s="10"/>
      <c r="AT5349" s="10"/>
      <c r="AU5349" s="10"/>
      <c r="AV5349" s="10"/>
      <c r="AW5349" s="10"/>
      <c r="AX5349" s="10"/>
      <c r="AY5349" s="10"/>
      <c r="AZ5349" s="10"/>
      <c r="BC5349" s="10"/>
      <c r="BD5349" s="10"/>
      <c r="BE5349" s="10"/>
      <c r="BF5349" s="10"/>
      <c r="BG5349" s="10"/>
      <c r="BH5349" s="10"/>
      <c r="BI5349" s="10"/>
      <c r="BL5349" s="10"/>
      <c r="BM5349" s="10"/>
      <c r="BN5349" s="10"/>
      <c r="BO5349" s="10"/>
      <c r="BP5349" s="10"/>
      <c r="BQ5349" s="10"/>
      <c r="BR5349" s="10"/>
      <c r="BU5349" s="66"/>
    </row>
    <row r="5350" spans="22:73" s="6" customFormat="1" x14ac:dyDescent="0.3">
      <c r="V5350" s="21"/>
      <c r="W5350" s="22"/>
      <c r="X5350" s="22"/>
      <c r="Y5350" s="22"/>
      <c r="Z5350" s="22"/>
      <c r="AA5350" s="22"/>
      <c r="AB5350" s="10"/>
      <c r="AC5350" s="10"/>
      <c r="AD5350" s="10"/>
      <c r="AE5350" s="10"/>
      <c r="AF5350" s="10"/>
      <c r="AG5350" s="10"/>
      <c r="AH5350" s="10"/>
      <c r="AI5350" s="10"/>
      <c r="AJ5350" s="10"/>
      <c r="AK5350" s="10"/>
      <c r="AL5350" s="10"/>
      <c r="AM5350" s="10"/>
      <c r="AN5350" s="10"/>
      <c r="AO5350" s="10"/>
      <c r="AP5350" s="10"/>
      <c r="AQ5350" s="10"/>
      <c r="AR5350" s="10"/>
      <c r="AS5350" s="10"/>
      <c r="AT5350" s="10"/>
      <c r="AU5350" s="10"/>
      <c r="AV5350" s="10"/>
      <c r="AW5350" s="10"/>
      <c r="AX5350" s="10"/>
      <c r="AY5350" s="10"/>
      <c r="AZ5350" s="10"/>
      <c r="BC5350" s="10"/>
      <c r="BD5350" s="10"/>
      <c r="BE5350" s="10"/>
      <c r="BF5350" s="10"/>
      <c r="BG5350" s="10"/>
      <c r="BH5350" s="10"/>
      <c r="BI5350" s="10"/>
      <c r="BL5350" s="10"/>
      <c r="BM5350" s="10"/>
      <c r="BN5350" s="10"/>
      <c r="BO5350" s="10"/>
      <c r="BP5350" s="10"/>
      <c r="BQ5350" s="10"/>
      <c r="BR5350" s="10"/>
      <c r="BU5350" s="66"/>
    </row>
    <row r="5351" spans="22:73" s="6" customFormat="1" x14ac:dyDescent="0.3">
      <c r="V5351" s="21"/>
      <c r="W5351" s="22"/>
      <c r="X5351" s="22"/>
      <c r="Y5351" s="22"/>
      <c r="Z5351" s="22"/>
      <c r="AA5351" s="22"/>
      <c r="AB5351" s="10"/>
      <c r="AC5351" s="10"/>
      <c r="AD5351" s="10"/>
      <c r="AE5351" s="10"/>
      <c r="AF5351" s="10"/>
      <c r="AG5351" s="10"/>
      <c r="AH5351" s="10"/>
      <c r="AI5351" s="10"/>
      <c r="AJ5351" s="10"/>
      <c r="AK5351" s="10"/>
      <c r="AL5351" s="10"/>
      <c r="AM5351" s="10"/>
      <c r="AN5351" s="10"/>
      <c r="AO5351" s="10"/>
      <c r="AP5351" s="10"/>
      <c r="AQ5351" s="10"/>
      <c r="AR5351" s="10"/>
      <c r="AS5351" s="10"/>
      <c r="AT5351" s="10"/>
      <c r="AU5351" s="10"/>
      <c r="AV5351" s="10"/>
      <c r="AW5351" s="10"/>
      <c r="AX5351" s="10"/>
      <c r="AY5351" s="10"/>
      <c r="AZ5351" s="10"/>
      <c r="BC5351" s="10"/>
      <c r="BD5351" s="10"/>
      <c r="BE5351" s="10"/>
      <c r="BF5351" s="10"/>
      <c r="BG5351" s="10"/>
      <c r="BH5351" s="10"/>
      <c r="BI5351" s="10"/>
      <c r="BL5351" s="10"/>
      <c r="BM5351" s="10"/>
      <c r="BN5351" s="10"/>
      <c r="BO5351" s="10"/>
      <c r="BP5351" s="10"/>
      <c r="BQ5351" s="10"/>
      <c r="BR5351" s="10"/>
      <c r="BU5351" s="66"/>
    </row>
    <row r="5352" spans="22:73" s="6" customFormat="1" x14ac:dyDescent="0.3">
      <c r="V5352" s="21"/>
      <c r="W5352" s="22"/>
      <c r="X5352" s="22"/>
      <c r="Y5352" s="22"/>
      <c r="Z5352" s="22"/>
      <c r="AA5352" s="22"/>
      <c r="AB5352" s="10"/>
      <c r="AC5352" s="10"/>
      <c r="AD5352" s="10"/>
      <c r="AE5352" s="10"/>
      <c r="AF5352" s="10"/>
      <c r="AG5352" s="10"/>
      <c r="AH5352" s="10"/>
      <c r="AI5352" s="10"/>
      <c r="AJ5352" s="10"/>
      <c r="AK5352" s="10"/>
      <c r="AL5352" s="10"/>
      <c r="AM5352" s="10"/>
      <c r="AN5352" s="10"/>
      <c r="AO5352" s="10"/>
      <c r="AP5352" s="10"/>
      <c r="AQ5352" s="10"/>
      <c r="AR5352" s="10"/>
      <c r="AS5352" s="10"/>
      <c r="AT5352" s="10"/>
      <c r="AU5352" s="10"/>
      <c r="AV5352" s="10"/>
      <c r="AW5352" s="10"/>
      <c r="AX5352" s="10"/>
      <c r="AY5352" s="10"/>
      <c r="AZ5352" s="10"/>
      <c r="BC5352" s="10"/>
      <c r="BD5352" s="10"/>
      <c r="BE5352" s="10"/>
      <c r="BF5352" s="10"/>
      <c r="BG5352" s="10"/>
      <c r="BH5352" s="10"/>
      <c r="BI5352" s="10"/>
      <c r="BL5352" s="10"/>
      <c r="BM5352" s="10"/>
      <c r="BN5352" s="10"/>
      <c r="BO5352" s="10"/>
      <c r="BP5352" s="10"/>
      <c r="BQ5352" s="10"/>
      <c r="BR5352" s="10"/>
      <c r="BU5352" s="66"/>
    </row>
    <row r="5353" spans="22:73" s="6" customFormat="1" x14ac:dyDescent="0.3">
      <c r="V5353" s="21"/>
      <c r="W5353" s="22"/>
      <c r="X5353" s="22"/>
      <c r="Y5353" s="22"/>
      <c r="Z5353" s="22"/>
      <c r="AA5353" s="22"/>
      <c r="AB5353" s="10"/>
      <c r="AC5353" s="10"/>
      <c r="AD5353" s="10"/>
      <c r="AE5353" s="10"/>
      <c r="AF5353" s="10"/>
      <c r="AG5353" s="10"/>
      <c r="AH5353" s="10"/>
      <c r="AI5353" s="10"/>
      <c r="AJ5353" s="10"/>
      <c r="AK5353" s="10"/>
      <c r="AL5353" s="10"/>
      <c r="AM5353" s="10"/>
      <c r="AN5353" s="10"/>
      <c r="AO5353" s="10"/>
      <c r="AP5353" s="10"/>
      <c r="AQ5353" s="10"/>
      <c r="AR5353" s="10"/>
      <c r="AS5353" s="10"/>
      <c r="AT5353" s="10"/>
      <c r="AU5353" s="10"/>
      <c r="AV5353" s="10"/>
      <c r="AW5353" s="10"/>
      <c r="AX5353" s="10"/>
      <c r="AY5353" s="10"/>
      <c r="AZ5353" s="10"/>
      <c r="BC5353" s="10"/>
      <c r="BD5353" s="10"/>
      <c r="BE5353" s="10"/>
      <c r="BF5353" s="10"/>
      <c r="BG5353" s="10"/>
      <c r="BH5353" s="10"/>
      <c r="BI5353" s="10"/>
      <c r="BL5353" s="10"/>
      <c r="BM5353" s="10"/>
      <c r="BN5353" s="10"/>
      <c r="BO5353" s="10"/>
      <c r="BP5353" s="10"/>
      <c r="BQ5353" s="10"/>
      <c r="BR5353" s="10"/>
      <c r="BU5353" s="66"/>
    </row>
    <row r="5354" spans="22:73" s="6" customFormat="1" x14ac:dyDescent="0.3">
      <c r="V5354" s="21"/>
      <c r="W5354" s="22"/>
      <c r="X5354" s="22"/>
      <c r="Y5354" s="22"/>
      <c r="Z5354" s="22"/>
      <c r="AA5354" s="22"/>
      <c r="AB5354" s="10"/>
      <c r="AC5354" s="10"/>
      <c r="AD5354" s="10"/>
      <c r="AE5354" s="10"/>
      <c r="AF5354" s="10"/>
      <c r="AG5354" s="10"/>
      <c r="AH5354" s="10"/>
      <c r="AI5354" s="10"/>
      <c r="AJ5354" s="10"/>
      <c r="AK5354" s="10"/>
      <c r="AL5354" s="10"/>
      <c r="AM5354" s="10"/>
      <c r="AN5354" s="10"/>
      <c r="AO5354" s="10"/>
      <c r="AP5354" s="10"/>
      <c r="AQ5354" s="10"/>
      <c r="AR5354" s="10"/>
      <c r="AS5354" s="10"/>
      <c r="AT5354" s="10"/>
      <c r="AU5354" s="10"/>
      <c r="AV5354" s="10"/>
      <c r="AW5354" s="10"/>
      <c r="AX5354" s="10"/>
      <c r="AY5354" s="10"/>
      <c r="AZ5354" s="10"/>
      <c r="BC5354" s="10"/>
      <c r="BD5354" s="10"/>
      <c r="BE5354" s="10"/>
      <c r="BF5354" s="10"/>
      <c r="BG5354" s="10"/>
      <c r="BH5354" s="10"/>
      <c r="BI5354" s="10"/>
      <c r="BL5354" s="10"/>
      <c r="BM5354" s="10"/>
      <c r="BN5354" s="10"/>
      <c r="BO5354" s="10"/>
      <c r="BP5354" s="10"/>
      <c r="BQ5354" s="10"/>
      <c r="BR5354" s="10"/>
      <c r="BU5354" s="66"/>
    </row>
    <row r="5355" spans="22:73" s="6" customFormat="1" x14ac:dyDescent="0.3">
      <c r="V5355" s="21"/>
      <c r="W5355" s="22"/>
      <c r="X5355" s="22"/>
      <c r="Y5355" s="22"/>
      <c r="Z5355" s="22"/>
      <c r="AA5355" s="22"/>
      <c r="AB5355" s="10"/>
      <c r="AC5355" s="10"/>
      <c r="AD5355" s="10"/>
      <c r="AE5355" s="10"/>
      <c r="AF5355" s="10"/>
      <c r="AG5355" s="10"/>
      <c r="AH5355" s="10"/>
      <c r="AI5355" s="10"/>
      <c r="AJ5355" s="10"/>
      <c r="AK5355" s="10"/>
      <c r="AL5355" s="10"/>
      <c r="AM5355" s="10"/>
      <c r="AN5355" s="10"/>
      <c r="AO5355" s="10"/>
      <c r="AP5355" s="10"/>
      <c r="AQ5355" s="10"/>
      <c r="AR5355" s="10"/>
      <c r="AS5355" s="10"/>
      <c r="AT5355" s="10"/>
      <c r="AU5355" s="10"/>
      <c r="AV5355" s="10"/>
      <c r="AW5355" s="10"/>
      <c r="AX5355" s="10"/>
      <c r="AY5355" s="10"/>
      <c r="AZ5355" s="10"/>
      <c r="BC5355" s="10"/>
      <c r="BD5355" s="10"/>
      <c r="BE5355" s="10"/>
      <c r="BF5355" s="10"/>
      <c r="BG5355" s="10"/>
      <c r="BH5355" s="10"/>
      <c r="BI5355" s="10"/>
      <c r="BL5355" s="10"/>
      <c r="BM5355" s="10"/>
      <c r="BN5355" s="10"/>
      <c r="BO5355" s="10"/>
      <c r="BP5355" s="10"/>
      <c r="BQ5355" s="10"/>
      <c r="BR5355" s="10"/>
      <c r="BU5355" s="66"/>
    </row>
    <row r="5356" spans="22:73" s="6" customFormat="1" x14ac:dyDescent="0.3">
      <c r="V5356" s="21"/>
      <c r="W5356" s="22"/>
      <c r="X5356" s="22"/>
      <c r="Y5356" s="22"/>
      <c r="Z5356" s="22"/>
      <c r="AA5356" s="22"/>
      <c r="AB5356" s="10"/>
      <c r="AC5356" s="10"/>
      <c r="AD5356" s="10"/>
      <c r="AE5356" s="10"/>
      <c r="AF5356" s="10"/>
      <c r="AG5356" s="10"/>
      <c r="AH5356" s="10"/>
      <c r="AI5356" s="10"/>
      <c r="AJ5356" s="10"/>
      <c r="AK5356" s="10"/>
      <c r="AL5356" s="10"/>
      <c r="AM5356" s="10"/>
      <c r="AN5356" s="10"/>
      <c r="AO5356" s="10"/>
      <c r="AP5356" s="10"/>
      <c r="AQ5356" s="10"/>
      <c r="AR5356" s="10"/>
      <c r="AS5356" s="10"/>
      <c r="AT5356" s="10"/>
      <c r="AU5356" s="10"/>
      <c r="AV5356" s="10"/>
      <c r="AW5356" s="10"/>
      <c r="AX5356" s="10"/>
      <c r="AY5356" s="10"/>
      <c r="AZ5356" s="10"/>
      <c r="BC5356" s="10"/>
      <c r="BD5356" s="10"/>
      <c r="BE5356" s="10"/>
      <c r="BF5356" s="10"/>
      <c r="BG5356" s="10"/>
      <c r="BH5356" s="10"/>
      <c r="BI5356" s="10"/>
      <c r="BL5356" s="10"/>
      <c r="BM5356" s="10"/>
      <c r="BN5356" s="10"/>
      <c r="BO5356" s="10"/>
      <c r="BP5356" s="10"/>
      <c r="BQ5356" s="10"/>
      <c r="BR5356" s="10"/>
      <c r="BU5356" s="66"/>
    </row>
    <row r="5357" spans="22:73" s="6" customFormat="1" x14ac:dyDescent="0.3">
      <c r="V5357" s="21"/>
      <c r="W5357" s="22"/>
      <c r="X5357" s="22"/>
      <c r="Y5357" s="22"/>
      <c r="Z5357" s="22"/>
      <c r="AA5357" s="22"/>
      <c r="AB5357" s="10"/>
      <c r="AC5357" s="10"/>
      <c r="AD5357" s="10"/>
      <c r="AE5357" s="10"/>
      <c r="AF5357" s="10"/>
      <c r="AG5357" s="10"/>
      <c r="AH5357" s="10"/>
      <c r="AI5357" s="10"/>
      <c r="AJ5357" s="10"/>
      <c r="AK5357" s="10"/>
      <c r="AL5357" s="10"/>
      <c r="AM5357" s="10"/>
      <c r="AN5357" s="10"/>
      <c r="AO5357" s="10"/>
      <c r="AP5357" s="10"/>
      <c r="AQ5357" s="10"/>
      <c r="AR5357" s="10"/>
      <c r="AS5357" s="10"/>
      <c r="AT5357" s="10"/>
      <c r="AU5357" s="10"/>
      <c r="AV5357" s="10"/>
      <c r="AW5357" s="10"/>
      <c r="AX5357" s="10"/>
      <c r="AY5357" s="10"/>
      <c r="AZ5357" s="10"/>
      <c r="BC5357" s="10"/>
      <c r="BD5357" s="10"/>
      <c r="BE5357" s="10"/>
      <c r="BF5357" s="10"/>
      <c r="BG5357" s="10"/>
      <c r="BH5357" s="10"/>
      <c r="BI5357" s="10"/>
      <c r="BL5357" s="10"/>
      <c r="BM5357" s="10"/>
      <c r="BN5357" s="10"/>
      <c r="BO5357" s="10"/>
      <c r="BP5357" s="10"/>
      <c r="BQ5357" s="10"/>
      <c r="BR5357" s="10"/>
      <c r="BU5357" s="66"/>
    </row>
    <row r="5358" spans="22:73" s="6" customFormat="1" x14ac:dyDescent="0.3">
      <c r="V5358" s="21"/>
      <c r="W5358" s="22"/>
      <c r="X5358" s="22"/>
      <c r="Y5358" s="22"/>
      <c r="Z5358" s="22"/>
      <c r="AA5358" s="22"/>
      <c r="AB5358" s="10"/>
      <c r="AC5358" s="10"/>
      <c r="AD5358" s="10"/>
      <c r="AE5358" s="10"/>
      <c r="AF5358" s="10"/>
      <c r="AG5358" s="10"/>
      <c r="AH5358" s="10"/>
      <c r="AI5358" s="10"/>
      <c r="AJ5358" s="10"/>
      <c r="AK5358" s="10"/>
      <c r="AL5358" s="10"/>
      <c r="AM5358" s="10"/>
      <c r="AN5358" s="10"/>
      <c r="AO5358" s="10"/>
      <c r="AP5358" s="10"/>
      <c r="AQ5358" s="10"/>
      <c r="AR5358" s="10"/>
      <c r="AS5358" s="10"/>
      <c r="AT5358" s="10"/>
      <c r="AU5358" s="10"/>
      <c r="AV5358" s="10"/>
      <c r="AW5358" s="10"/>
      <c r="AX5358" s="10"/>
      <c r="AY5358" s="10"/>
      <c r="AZ5358" s="10"/>
      <c r="BC5358" s="10"/>
      <c r="BD5358" s="10"/>
      <c r="BE5358" s="10"/>
      <c r="BF5358" s="10"/>
      <c r="BG5358" s="10"/>
      <c r="BH5358" s="10"/>
      <c r="BI5358" s="10"/>
      <c r="BL5358" s="10"/>
      <c r="BM5358" s="10"/>
      <c r="BN5358" s="10"/>
      <c r="BO5358" s="10"/>
      <c r="BP5358" s="10"/>
      <c r="BQ5358" s="10"/>
      <c r="BR5358" s="10"/>
      <c r="BU5358" s="66"/>
    </row>
    <row r="5359" spans="22:73" s="6" customFormat="1" x14ac:dyDescent="0.3">
      <c r="V5359" s="21"/>
      <c r="W5359" s="22"/>
      <c r="X5359" s="22"/>
      <c r="Y5359" s="22"/>
      <c r="Z5359" s="22"/>
      <c r="AA5359" s="22"/>
      <c r="AB5359" s="10"/>
      <c r="AC5359" s="10"/>
      <c r="AD5359" s="10"/>
      <c r="AE5359" s="10"/>
      <c r="AF5359" s="10"/>
      <c r="AG5359" s="10"/>
      <c r="AH5359" s="10"/>
      <c r="AI5359" s="10"/>
      <c r="AJ5359" s="10"/>
      <c r="AK5359" s="10"/>
      <c r="AL5359" s="10"/>
      <c r="AM5359" s="10"/>
      <c r="AN5359" s="10"/>
      <c r="AO5359" s="10"/>
      <c r="AP5359" s="10"/>
      <c r="AQ5359" s="10"/>
      <c r="AR5359" s="10"/>
      <c r="AS5359" s="10"/>
      <c r="AT5359" s="10"/>
      <c r="AU5359" s="10"/>
      <c r="AV5359" s="10"/>
      <c r="AW5359" s="10"/>
      <c r="AX5359" s="10"/>
      <c r="AY5359" s="10"/>
      <c r="AZ5359" s="10"/>
      <c r="BC5359" s="10"/>
      <c r="BD5359" s="10"/>
      <c r="BE5359" s="10"/>
      <c r="BF5359" s="10"/>
      <c r="BG5359" s="10"/>
      <c r="BH5359" s="10"/>
      <c r="BI5359" s="10"/>
      <c r="BL5359" s="10"/>
      <c r="BM5359" s="10"/>
      <c r="BN5359" s="10"/>
      <c r="BO5359" s="10"/>
      <c r="BP5359" s="10"/>
      <c r="BQ5359" s="10"/>
      <c r="BR5359" s="10"/>
      <c r="BU5359" s="66"/>
    </row>
    <row r="5360" spans="22:73" s="6" customFormat="1" x14ac:dyDescent="0.3">
      <c r="V5360" s="21"/>
      <c r="W5360" s="22"/>
      <c r="X5360" s="22"/>
      <c r="Y5360" s="22"/>
      <c r="Z5360" s="22"/>
      <c r="AA5360" s="22"/>
      <c r="AB5360" s="10"/>
      <c r="AC5360" s="10"/>
      <c r="AD5360" s="10"/>
      <c r="AE5360" s="10"/>
      <c r="AF5360" s="10"/>
      <c r="AG5360" s="10"/>
      <c r="AH5360" s="10"/>
      <c r="AI5360" s="10"/>
      <c r="AJ5360" s="10"/>
      <c r="AK5360" s="10"/>
      <c r="AL5360" s="10"/>
      <c r="AM5360" s="10"/>
      <c r="AN5360" s="10"/>
      <c r="AO5360" s="10"/>
      <c r="AP5360" s="10"/>
      <c r="AQ5360" s="10"/>
      <c r="AR5360" s="10"/>
      <c r="AS5360" s="10"/>
      <c r="AT5360" s="10"/>
      <c r="AU5360" s="10"/>
      <c r="AV5360" s="10"/>
      <c r="AW5360" s="10"/>
      <c r="AX5360" s="10"/>
      <c r="AY5360" s="10"/>
      <c r="AZ5360" s="10"/>
      <c r="BC5360" s="10"/>
      <c r="BD5360" s="10"/>
      <c r="BE5360" s="10"/>
      <c r="BF5360" s="10"/>
      <c r="BG5360" s="10"/>
      <c r="BH5360" s="10"/>
      <c r="BI5360" s="10"/>
      <c r="BL5360" s="10"/>
      <c r="BM5360" s="10"/>
      <c r="BN5360" s="10"/>
      <c r="BO5360" s="10"/>
      <c r="BP5360" s="10"/>
      <c r="BQ5360" s="10"/>
      <c r="BR5360" s="10"/>
      <c r="BU5360" s="66"/>
    </row>
    <row r="5361" spans="22:73" s="6" customFormat="1" x14ac:dyDescent="0.3">
      <c r="V5361" s="21"/>
      <c r="W5361" s="22"/>
      <c r="X5361" s="22"/>
      <c r="Y5361" s="22"/>
      <c r="Z5361" s="22"/>
      <c r="AA5361" s="22"/>
      <c r="AB5361" s="10"/>
      <c r="AC5361" s="10"/>
      <c r="AD5361" s="10"/>
      <c r="AE5361" s="10"/>
      <c r="AF5361" s="10"/>
      <c r="AG5361" s="10"/>
      <c r="AH5361" s="10"/>
      <c r="AI5361" s="10"/>
      <c r="AJ5361" s="10"/>
      <c r="AK5361" s="10"/>
      <c r="AL5361" s="10"/>
      <c r="AM5361" s="10"/>
      <c r="AN5361" s="10"/>
      <c r="AO5361" s="10"/>
      <c r="AP5361" s="10"/>
      <c r="AQ5361" s="10"/>
      <c r="AR5361" s="10"/>
      <c r="AS5361" s="10"/>
      <c r="AT5361" s="10"/>
      <c r="AU5361" s="10"/>
      <c r="AV5361" s="10"/>
      <c r="AW5361" s="10"/>
      <c r="AX5361" s="10"/>
      <c r="AY5361" s="10"/>
      <c r="AZ5361" s="10"/>
      <c r="BC5361" s="10"/>
      <c r="BD5361" s="10"/>
      <c r="BE5361" s="10"/>
      <c r="BF5361" s="10"/>
      <c r="BG5361" s="10"/>
      <c r="BH5361" s="10"/>
      <c r="BI5361" s="10"/>
      <c r="BL5361" s="10"/>
      <c r="BM5361" s="10"/>
      <c r="BN5361" s="10"/>
      <c r="BO5361" s="10"/>
      <c r="BP5361" s="10"/>
      <c r="BQ5361" s="10"/>
      <c r="BR5361" s="10"/>
      <c r="BU5361" s="66"/>
    </row>
    <row r="5362" spans="22:73" s="6" customFormat="1" x14ac:dyDescent="0.3">
      <c r="V5362" s="21"/>
      <c r="W5362" s="22"/>
      <c r="X5362" s="22"/>
      <c r="Y5362" s="22"/>
      <c r="Z5362" s="22"/>
      <c r="AA5362" s="22"/>
      <c r="AB5362" s="10"/>
      <c r="AC5362" s="10"/>
      <c r="AD5362" s="10"/>
      <c r="AE5362" s="10"/>
      <c r="AF5362" s="10"/>
      <c r="AG5362" s="10"/>
      <c r="AH5362" s="10"/>
      <c r="AI5362" s="10"/>
      <c r="AJ5362" s="10"/>
      <c r="AK5362" s="10"/>
      <c r="AL5362" s="10"/>
      <c r="AM5362" s="10"/>
      <c r="AN5362" s="10"/>
      <c r="AO5362" s="10"/>
      <c r="AP5362" s="10"/>
      <c r="AQ5362" s="10"/>
      <c r="AR5362" s="10"/>
      <c r="AS5362" s="10"/>
      <c r="AT5362" s="10"/>
      <c r="AU5362" s="10"/>
      <c r="AV5362" s="10"/>
      <c r="AW5362" s="10"/>
      <c r="AX5362" s="10"/>
      <c r="AY5362" s="10"/>
      <c r="AZ5362" s="10"/>
      <c r="BC5362" s="10"/>
      <c r="BD5362" s="10"/>
      <c r="BE5362" s="10"/>
      <c r="BF5362" s="10"/>
      <c r="BG5362" s="10"/>
      <c r="BH5362" s="10"/>
      <c r="BI5362" s="10"/>
      <c r="BL5362" s="10"/>
      <c r="BM5362" s="10"/>
      <c r="BN5362" s="10"/>
      <c r="BO5362" s="10"/>
      <c r="BP5362" s="10"/>
      <c r="BQ5362" s="10"/>
      <c r="BR5362" s="10"/>
      <c r="BU5362" s="66"/>
    </row>
    <row r="5363" spans="22:73" s="6" customFormat="1" x14ac:dyDescent="0.3">
      <c r="V5363" s="21"/>
      <c r="W5363" s="22"/>
      <c r="X5363" s="22"/>
      <c r="Y5363" s="22"/>
      <c r="Z5363" s="22"/>
      <c r="AA5363" s="22"/>
      <c r="AB5363" s="10"/>
      <c r="AC5363" s="10"/>
      <c r="AD5363" s="10"/>
      <c r="AE5363" s="10"/>
      <c r="AF5363" s="10"/>
      <c r="AG5363" s="10"/>
      <c r="AH5363" s="10"/>
      <c r="AI5363" s="10"/>
      <c r="AJ5363" s="10"/>
      <c r="AK5363" s="10"/>
      <c r="AL5363" s="10"/>
      <c r="AM5363" s="10"/>
      <c r="AN5363" s="10"/>
      <c r="AO5363" s="10"/>
      <c r="AP5363" s="10"/>
      <c r="AQ5363" s="10"/>
      <c r="AR5363" s="10"/>
      <c r="AS5363" s="10"/>
      <c r="AT5363" s="10"/>
      <c r="AU5363" s="10"/>
      <c r="AV5363" s="10"/>
      <c r="AW5363" s="10"/>
      <c r="AX5363" s="10"/>
      <c r="AY5363" s="10"/>
      <c r="AZ5363" s="10"/>
      <c r="BC5363" s="10"/>
      <c r="BD5363" s="10"/>
      <c r="BE5363" s="10"/>
      <c r="BF5363" s="10"/>
      <c r="BG5363" s="10"/>
      <c r="BH5363" s="10"/>
      <c r="BI5363" s="10"/>
      <c r="BL5363" s="10"/>
      <c r="BM5363" s="10"/>
      <c r="BN5363" s="10"/>
      <c r="BO5363" s="10"/>
      <c r="BP5363" s="10"/>
      <c r="BQ5363" s="10"/>
      <c r="BR5363" s="10"/>
      <c r="BU5363" s="66"/>
    </row>
    <row r="5364" spans="22:73" s="6" customFormat="1" x14ac:dyDescent="0.3">
      <c r="V5364" s="21"/>
      <c r="W5364" s="22"/>
      <c r="X5364" s="22"/>
      <c r="Y5364" s="22"/>
      <c r="Z5364" s="22"/>
      <c r="AA5364" s="22"/>
      <c r="AB5364" s="10"/>
      <c r="AC5364" s="10"/>
      <c r="AD5364" s="10"/>
      <c r="AE5364" s="10"/>
      <c r="AF5364" s="10"/>
      <c r="AG5364" s="10"/>
      <c r="AH5364" s="10"/>
      <c r="AI5364" s="10"/>
      <c r="AJ5364" s="10"/>
      <c r="AK5364" s="10"/>
      <c r="AL5364" s="10"/>
      <c r="AM5364" s="10"/>
      <c r="AN5364" s="10"/>
      <c r="AO5364" s="10"/>
      <c r="AP5364" s="10"/>
      <c r="AQ5364" s="10"/>
      <c r="AR5364" s="10"/>
      <c r="AS5364" s="10"/>
      <c r="AT5364" s="10"/>
      <c r="AU5364" s="10"/>
      <c r="AV5364" s="10"/>
      <c r="AW5364" s="10"/>
      <c r="AX5364" s="10"/>
      <c r="AY5364" s="10"/>
      <c r="AZ5364" s="10"/>
      <c r="BC5364" s="10"/>
      <c r="BD5364" s="10"/>
      <c r="BE5364" s="10"/>
      <c r="BF5364" s="10"/>
      <c r="BG5364" s="10"/>
      <c r="BH5364" s="10"/>
      <c r="BI5364" s="10"/>
      <c r="BL5364" s="10"/>
      <c r="BM5364" s="10"/>
      <c r="BN5364" s="10"/>
      <c r="BO5364" s="10"/>
      <c r="BP5364" s="10"/>
      <c r="BQ5364" s="10"/>
      <c r="BR5364" s="10"/>
      <c r="BU5364" s="66"/>
    </row>
    <row r="5365" spans="22:73" s="6" customFormat="1" x14ac:dyDescent="0.3">
      <c r="V5365" s="21"/>
      <c r="W5365" s="22"/>
      <c r="X5365" s="22"/>
      <c r="Y5365" s="22"/>
      <c r="Z5365" s="22"/>
      <c r="AA5365" s="22"/>
      <c r="AB5365" s="10"/>
      <c r="AC5365" s="10"/>
      <c r="AD5365" s="10"/>
      <c r="AE5365" s="10"/>
      <c r="AF5365" s="10"/>
      <c r="AG5365" s="10"/>
      <c r="AH5365" s="10"/>
      <c r="AI5365" s="10"/>
      <c r="AJ5365" s="10"/>
      <c r="AK5365" s="10"/>
      <c r="AL5365" s="10"/>
      <c r="AM5365" s="10"/>
      <c r="AN5365" s="10"/>
      <c r="AO5365" s="10"/>
      <c r="AP5365" s="10"/>
      <c r="AQ5365" s="10"/>
      <c r="AR5365" s="10"/>
      <c r="AS5365" s="10"/>
      <c r="AT5365" s="10"/>
      <c r="AU5365" s="10"/>
      <c r="AV5365" s="10"/>
      <c r="AW5365" s="10"/>
      <c r="AX5365" s="10"/>
      <c r="AY5365" s="10"/>
      <c r="AZ5365" s="10"/>
      <c r="BC5365" s="10"/>
      <c r="BD5365" s="10"/>
      <c r="BE5365" s="10"/>
      <c r="BF5365" s="10"/>
      <c r="BG5365" s="10"/>
      <c r="BH5365" s="10"/>
      <c r="BI5365" s="10"/>
      <c r="BL5365" s="10"/>
      <c r="BM5365" s="10"/>
      <c r="BN5365" s="10"/>
      <c r="BO5365" s="10"/>
      <c r="BP5365" s="10"/>
      <c r="BQ5365" s="10"/>
      <c r="BR5365" s="10"/>
      <c r="BU5365" s="66"/>
    </row>
    <row r="5366" spans="22:73" s="6" customFormat="1" x14ac:dyDescent="0.3">
      <c r="V5366" s="21"/>
      <c r="W5366" s="22"/>
      <c r="X5366" s="22"/>
      <c r="Y5366" s="22"/>
      <c r="Z5366" s="22"/>
      <c r="AA5366" s="22"/>
      <c r="AB5366" s="10"/>
      <c r="AC5366" s="10"/>
      <c r="AD5366" s="10"/>
      <c r="AE5366" s="10"/>
      <c r="AF5366" s="10"/>
      <c r="AG5366" s="10"/>
      <c r="AH5366" s="10"/>
      <c r="AI5366" s="10"/>
      <c r="AJ5366" s="10"/>
      <c r="AK5366" s="10"/>
      <c r="AL5366" s="10"/>
      <c r="AM5366" s="10"/>
      <c r="AN5366" s="10"/>
      <c r="AO5366" s="10"/>
      <c r="AP5366" s="10"/>
      <c r="AQ5366" s="10"/>
      <c r="AR5366" s="10"/>
      <c r="AS5366" s="10"/>
      <c r="AT5366" s="10"/>
      <c r="AU5366" s="10"/>
      <c r="AV5366" s="10"/>
      <c r="AW5366" s="10"/>
      <c r="AX5366" s="10"/>
      <c r="AY5366" s="10"/>
      <c r="AZ5366" s="10"/>
      <c r="BC5366" s="10"/>
      <c r="BD5366" s="10"/>
      <c r="BE5366" s="10"/>
      <c r="BF5366" s="10"/>
      <c r="BG5366" s="10"/>
      <c r="BH5366" s="10"/>
      <c r="BI5366" s="10"/>
      <c r="BL5366" s="10"/>
      <c r="BM5366" s="10"/>
      <c r="BN5366" s="10"/>
      <c r="BO5366" s="10"/>
      <c r="BP5366" s="10"/>
      <c r="BQ5366" s="10"/>
      <c r="BR5366" s="10"/>
      <c r="BU5366" s="66"/>
    </row>
    <row r="5367" spans="22:73" s="6" customFormat="1" x14ac:dyDescent="0.3">
      <c r="V5367" s="21"/>
      <c r="W5367" s="22"/>
      <c r="X5367" s="22"/>
      <c r="Y5367" s="22"/>
      <c r="Z5367" s="22"/>
      <c r="AA5367" s="22"/>
      <c r="AB5367" s="10"/>
      <c r="AC5367" s="10"/>
      <c r="AD5367" s="10"/>
      <c r="AE5367" s="10"/>
      <c r="AF5367" s="10"/>
      <c r="AG5367" s="10"/>
      <c r="AH5367" s="10"/>
      <c r="AI5367" s="10"/>
      <c r="AJ5367" s="10"/>
      <c r="AK5367" s="10"/>
      <c r="AL5367" s="10"/>
      <c r="AM5367" s="10"/>
      <c r="AN5367" s="10"/>
      <c r="AO5367" s="10"/>
      <c r="AP5367" s="10"/>
      <c r="AQ5367" s="10"/>
      <c r="AR5367" s="10"/>
      <c r="AS5367" s="10"/>
      <c r="AT5367" s="10"/>
      <c r="AU5367" s="10"/>
      <c r="AV5367" s="10"/>
      <c r="AW5367" s="10"/>
      <c r="AX5367" s="10"/>
      <c r="AY5367" s="10"/>
      <c r="AZ5367" s="10"/>
      <c r="BC5367" s="10"/>
      <c r="BD5367" s="10"/>
      <c r="BE5367" s="10"/>
      <c r="BF5367" s="10"/>
      <c r="BG5367" s="10"/>
      <c r="BH5367" s="10"/>
      <c r="BI5367" s="10"/>
      <c r="BL5367" s="10"/>
      <c r="BM5367" s="10"/>
      <c r="BN5367" s="10"/>
      <c r="BO5367" s="10"/>
      <c r="BP5367" s="10"/>
      <c r="BQ5367" s="10"/>
      <c r="BR5367" s="10"/>
      <c r="BU5367" s="66"/>
    </row>
    <row r="5368" spans="22:73" s="6" customFormat="1" x14ac:dyDescent="0.3">
      <c r="V5368" s="21"/>
      <c r="W5368" s="22"/>
      <c r="X5368" s="22"/>
      <c r="Y5368" s="22"/>
      <c r="Z5368" s="22"/>
      <c r="AA5368" s="22"/>
      <c r="AB5368" s="10"/>
      <c r="AC5368" s="10"/>
      <c r="AD5368" s="10"/>
      <c r="AE5368" s="10"/>
      <c r="AF5368" s="10"/>
      <c r="AG5368" s="10"/>
      <c r="AH5368" s="10"/>
      <c r="AI5368" s="10"/>
      <c r="AJ5368" s="10"/>
      <c r="AK5368" s="10"/>
      <c r="AL5368" s="10"/>
      <c r="AM5368" s="10"/>
      <c r="AN5368" s="10"/>
      <c r="AO5368" s="10"/>
      <c r="AP5368" s="10"/>
      <c r="AQ5368" s="10"/>
      <c r="AR5368" s="10"/>
      <c r="AS5368" s="10"/>
      <c r="AT5368" s="10"/>
      <c r="AU5368" s="10"/>
      <c r="AV5368" s="10"/>
      <c r="AW5368" s="10"/>
      <c r="AX5368" s="10"/>
      <c r="AY5368" s="10"/>
      <c r="AZ5368" s="10"/>
      <c r="BC5368" s="10"/>
      <c r="BD5368" s="10"/>
      <c r="BE5368" s="10"/>
      <c r="BF5368" s="10"/>
      <c r="BG5368" s="10"/>
      <c r="BH5368" s="10"/>
      <c r="BI5368" s="10"/>
      <c r="BL5368" s="10"/>
      <c r="BM5368" s="10"/>
      <c r="BN5368" s="10"/>
      <c r="BO5368" s="10"/>
      <c r="BP5368" s="10"/>
      <c r="BQ5368" s="10"/>
      <c r="BR5368" s="10"/>
      <c r="BU5368" s="66"/>
    </row>
    <row r="5369" spans="22:73" s="6" customFormat="1" x14ac:dyDescent="0.3">
      <c r="V5369" s="21"/>
      <c r="W5369" s="22"/>
      <c r="X5369" s="22"/>
      <c r="Y5369" s="22"/>
      <c r="Z5369" s="22"/>
      <c r="AA5369" s="22"/>
      <c r="AB5369" s="10"/>
      <c r="AC5369" s="10"/>
      <c r="AD5369" s="10"/>
      <c r="AE5369" s="10"/>
      <c r="AF5369" s="10"/>
      <c r="AG5369" s="10"/>
      <c r="AH5369" s="10"/>
      <c r="AI5369" s="10"/>
      <c r="AJ5369" s="10"/>
      <c r="AK5369" s="10"/>
      <c r="AL5369" s="10"/>
      <c r="AM5369" s="10"/>
      <c r="AN5369" s="10"/>
      <c r="AO5369" s="10"/>
      <c r="AP5369" s="10"/>
      <c r="AQ5369" s="10"/>
      <c r="AR5369" s="10"/>
      <c r="AS5369" s="10"/>
      <c r="AT5369" s="10"/>
      <c r="AU5369" s="10"/>
      <c r="AV5369" s="10"/>
      <c r="AW5369" s="10"/>
      <c r="AX5369" s="10"/>
      <c r="AY5369" s="10"/>
      <c r="AZ5369" s="10"/>
      <c r="BC5369" s="10"/>
      <c r="BD5369" s="10"/>
      <c r="BE5369" s="10"/>
      <c r="BF5369" s="10"/>
      <c r="BG5369" s="10"/>
      <c r="BH5369" s="10"/>
      <c r="BI5369" s="10"/>
      <c r="BL5369" s="10"/>
      <c r="BM5369" s="10"/>
      <c r="BN5369" s="10"/>
      <c r="BO5369" s="10"/>
      <c r="BP5369" s="10"/>
      <c r="BQ5369" s="10"/>
      <c r="BR5369" s="10"/>
      <c r="BU5369" s="66"/>
    </row>
    <row r="5370" spans="22:73" s="6" customFormat="1" x14ac:dyDescent="0.3">
      <c r="V5370" s="21"/>
      <c r="W5370" s="22"/>
      <c r="X5370" s="22"/>
      <c r="Y5370" s="22"/>
      <c r="Z5370" s="22"/>
      <c r="AA5370" s="22"/>
      <c r="AB5370" s="10"/>
      <c r="AC5370" s="10"/>
      <c r="AD5370" s="10"/>
      <c r="AE5370" s="10"/>
      <c r="AF5370" s="10"/>
      <c r="AG5370" s="10"/>
      <c r="AH5370" s="10"/>
      <c r="AI5370" s="10"/>
      <c r="AJ5370" s="10"/>
      <c r="AK5370" s="10"/>
      <c r="AL5370" s="10"/>
      <c r="AM5370" s="10"/>
      <c r="AN5370" s="10"/>
      <c r="AO5370" s="10"/>
      <c r="AP5370" s="10"/>
      <c r="AQ5370" s="10"/>
      <c r="AR5370" s="10"/>
      <c r="AS5370" s="10"/>
      <c r="AT5370" s="10"/>
      <c r="AU5370" s="10"/>
      <c r="AV5370" s="10"/>
      <c r="AW5370" s="10"/>
      <c r="AX5370" s="10"/>
      <c r="AY5370" s="10"/>
      <c r="AZ5370" s="10"/>
      <c r="BC5370" s="10"/>
      <c r="BD5370" s="10"/>
      <c r="BE5370" s="10"/>
      <c r="BF5370" s="10"/>
      <c r="BG5370" s="10"/>
      <c r="BH5370" s="10"/>
      <c r="BI5370" s="10"/>
      <c r="BL5370" s="10"/>
      <c r="BM5370" s="10"/>
      <c r="BN5370" s="10"/>
      <c r="BO5370" s="10"/>
      <c r="BP5370" s="10"/>
      <c r="BQ5370" s="10"/>
      <c r="BR5370" s="10"/>
      <c r="BU5370" s="66"/>
    </row>
    <row r="5371" spans="22:73" s="6" customFormat="1" x14ac:dyDescent="0.3">
      <c r="V5371" s="21"/>
      <c r="W5371" s="22"/>
      <c r="X5371" s="22"/>
      <c r="Y5371" s="22"/>
      <c r="Z5371" s="22"/>
      <c r="AA5371" s="22"/>
      <c r="AB5371" s="10"/>
      <c r="AC5371" s="10"/>
      <c r="AD5371" s="10"/>
      <c r="AE5371" s="10"/>
      <c r="AF5371" s="10"/>
      <c r="AG5371" s="10"/>
      <c r="AH5371" s="10"/>
      <c r="AI5371" s="10"/>
      <c r="AJ5371" s="10"/>
      <c r="AK5371" s="10"/>
      <c r="AL5371" s="10"/>
      <c r="AM5371" s="10"/>
      <c r="AN5371" s="10"/>
      <c r="AO5371" s="10"/>
      <c r="AP5371" s="10"/>
      <c r="AQ5371" s="10"/>
      <c r="AR5371" s="10"/>
      <c r="AS5371" s="10"/>
      <c r="AT5371" s="10"/>
      <c r="AU5371" s="10"/>
      <c r="AV5371" s="10"/>
      <c r="AW5371" s="10"/>
      <c r="AX5371" s="10"/>
      <c r="AY5371" s="10"/>
      <c r="AZ5371" s="10"/>
      <c r="BC5371" s="10"/>
      <c r="BD5371" s="10"/>
      <c r="BE5371" s="10"/>
      <c r="BF5371" s="10"/>
      <c r="BG5371" s="10"/>
      <c r="BH5371" s="10"/>
      <c r="BI5371" s="10"/>
      <c r="BL5371" s="10"/>
      <c r="BM5371" s="10"/>
      <c r="BN5371" s="10"/>
      <c r="BO5371" s="10"/>
      <c r="BP5371" s="10"/>
      <c r="BQ5371" s="10"/>
      <c r="BR5371" s="10"/>
      <c r="BU5371" s="66"/>
    </row>
    <row r="5372" spans="22:73" s="6" customFormat="1" x14ac:dyDescent="0.3">
      <c r="V5372" s="21"/>
      <c r="W5372" s="22"/>
      <c r="X5372" s="22"/>
      <c r="Y5372" s="22"/>
      <c r="Z5372" s="22"/>
      <c r="AA5372" s="22"/>
      <c r="AB5372" s="10"/>
      <c r="AC5372" s="10"/>
      <c r="AD5372" s="10"/>
      <c r="AE5372" s="10"/>
      <c r="AF5372" s="10"/>
      <c r="AG5372" s="10"/>
      <c r="AH5372" s="10"/>
      <c r="AI5372" s="10"/>
      <c r="AJ5372" s="10"/>
      <c r="AK5372" s="10"/>
      <c r="AL5372" s="10"/>
      <c r="AM5372" s="10"/>
      <c r="AN5372" s="10"/>
      <c r="AO5372" s="10"/>
      <c r="AP5372" s="10"/>
      <c r="AQ5372" s="10"/>
      <c r="AR5372" s="10"/>
      <c r="AS5372" s="10"/>
      <c r="AT5372" s="10"/>
      <c r="AU5372" s="10"/>
      <c r="AV5372" s="10"/>
      <c r="AW5372" s="10"/>
      <c r="AX5372" s="10"/>
      <c r="AY5372" s="10"/>
      <c r="AZ5372" s="10"/>
      <c r="BC5372" s="10"/>
      <c r="BD5372" s="10"/>
      <c r="BE5372" s="10"/>
      <c r="BF5372" s="10"/>
      <c r="BG5372" s="10"/>
      <c r="BH5372" s="10"/>
      <c r="BI5372" s="10"/>
      <c r="BL5372" s="10"/>
      <c r="BM5372" s="10"/>
      <c r="BN5372" s="10"/>
      <c r="BO5372" s="10"/>
      <c r="BP5372" s="10"/>
      <c r="BQ5372" s="10"/>
      <c r="BR5372" s="10"/>
      <c r="BU5372" s="66"/>
    </row>
    <row r="5373" spans="22:73" s="6" customFormat="1" x14ac:dyDescent="0.3">
      <c r="V5373" s="21"/>
      <c r="W5373" s="22"/>
      <c r="X5373" s="22"/>
      <c r="Y5373" s="22"/>
      <c r="Z5373" s="22"/>
      <c r="AA5373" s="22"/>
      <c r="AB5373" s="10"/>
      <c r="AC5373" s="10"/>
      <c r="AD5373" s="10"/>
      <c r="AE5373" s="10"/>
      <c r="AF5373" s="10"/>
      <c r="AG5373" s="10"/>
      <c r="AH5373" s="10"/>
      <c r="AI5373" s="10"/>
      <c r="AJ5373" s="10"/>
      <c r="AK5373" s="10"/>
      <c r="AL5373" s="10"/>
      <c r="AM5373" s="10"/>
      <c r="AN5373" s="10"/>
      <c r="AO5373" s="10"/>
      <c r="AP5373" s="10"/>
      <c r="AQ5373" s="10"/>
      <c r="AR5373" s="10"/>
      <c r="AS5373" s="10"/>
      <c r="AT5373" s="10"/>
      <c r="AU5373" s="10"/>
      <c r="AV5373" s="10"/>
      <c r="AW5373" s="10"/>
      <c r="AX5373" s="10"/>
      <c r="AY5373" s="10"/>
      <c r="AZ5373" s="10"/>
      <c r="BC5373" s="10"/>
      <c r="BD5373" s="10"/>
      <c r="BE5373" s="10"/>
      <c r="BF5373" s="10"/>
      <c r="BG5373" s="10"/>
      <c r="BH5373" s="10"/>
      <c r="BI5373" s="10"/>
      <c r="BL5373" s="10"/>
      <c r="BM5373" s="10"/>
      <c r="BN5373" s="10"/>
      <c r="BO5373" s="10"/>
      <c r="BP5373" s="10"/>
      <c r="BQ5373" s="10"/>
      <c r="BR5373" s="10"/>
      <c r="BU5373" s="66"/>
    </row>
    <row r="5374" spans="22:73" s="6" customFormat="1" x14ac:dyDescent="0.3">
      <c r="V5374" s="21"/>
      <c r="W5374" s="22"/>
      <c r="X5374" s="22"/>
      <c r="Y5374" s="22"/>
      <c r="Z5374" s="22"/>
      <c r="AA5374" s="22"/>
      <c r="AB5374" s="10"/>
      <c r="AC5374" s="10"/>
      <c r="AD5374" s="10"/>
      <c r="AE5374" s="10"/>
      <c r="AF5374" s="10"/>
      <c r="AG5374" s="10"/>
      <c r="AH5374" s="10"/>
      <c r="AI5374" s="10"/>
      <c r="AJ5374" s="10"/>
      <c r="AK5374" s="10"/>
      <c r="AL5374" s="10"/>
      <c r="AM5374" s="10"/>
      <c r="AN5374" s="10"/>
      <c r="AO5374" s="10"/>
      <c r="AP5374" s="10"/>
      <c r="AQ5374" s="10"/>
      <c r="AR5374" s="10"/>
      <c r="AS5374" s="10"/>
      <c r="AT5374" s="10"/>
      <c r="AU5374" s="10"/>
      <c r="AV5374" s="10"/>
      <c r="AW5374" s="10"/>
      <c r="AX5374" s="10"/>
      <c r="AY5374" s="10"/>
      <c r="AZ5374" s="10"/>
      <c r="BC5374" s="10"/>
      <c r="BD5374" s="10"/>
      <c r="BE5374" s="10"/>
      <c r="BF5374" s="10"/>
      <c r="BG5374" s="10"/>
      <c r="BH5374" s="10"/>
      <c r="BI5374" s="10"/>
      <c r="BL5374" s="10"/>
      <c r="BM5374" s="10"/>
      <c r="BN5374" s="10"/>
      <c r="BO5374" s="10"/>
      <c r="BP5374" s="10"/>
      <c r="BQ5374" s="10"/>
      <c r="BR5374" s="10"/>
      <c r="BU5374" s="66"/>
    </row>
    <row r="5375" spans="22:73" s="6" customFormat="1" x14ac:dyDescent="0.3">
      <c r="V5375" s="21"/>
      <c r="W5375" s="22"/>
      <c r="X5375" s="22"/>
      <c r="Y5375" s="22"/>
      <c r="Z5375" s="22"/>
      <c r="AA5375" s="22"/>
      <c r="AB5375" s="10"/>
      <c r="AC5375" s="10"/>
      <c r="AD5375" s="10"/>
      <c r="AE5375" s="10"/>
      <c r="AF5375" s="10"/>
      <c r="AG5375" s="10"/>
      <c r="AH5375" s="10"/>
      <c r="AI5375" s="10"/>
      <c r="AJ5375" s="10"/>
      <c r="AK5375" s="10"/>
      <c r="AL5375" s="10"/>
      <c r="AM5375" s="10"/>
      <c r="AN5375" s="10"/>
      <c r="AO5375" s="10"/>
      <c r="AP5375" s="10"/>
      <c r="AQ5375" s="10"/>
      <c r="AR5375" s="10"/>
      <c r="AS5375" s="10"/>
      <c r="AT5375" s="10"/>
      <c r="AU5375" s="10"/>
      <c r="AV5375" s="10"/>
      <c r="AW5375" s="10"/>
      <c r="AX5375" s="10"/>
      <c r="AY5375" s="10"/>
      <c r="AZ5375" s="10"/>
      <c r="BC5375" s="10"/>
      <c r="BD5375" s="10"/>
      <c r="BE5375" s="10"/>
      <c r="BF5375" s="10"/>
      <c r="BG5375" s="10"/>
      <c r="BH5375" s="10"/>
      <c r="BI5375" s="10"/>
      <c r="BL5375" s="10"/>
      <c r="BM5375" s="10"/>
      <c r="BN5375" s="10"/>
      <c r="BO5375" s="10"/>
      <c r="BP5375" s="10"/>
      <c r="BQ5375" s="10"/>
      <c r="BR5375" s="10"/>
      <c r="BU5375" s="66"/>
    </row>
    <row r="5376" spans="22:73" s="6" customFormat="1" x14ac:dyDescent="0.3">
      <c r="V5376" s="21"/>
      <c r="W5376" s="22"/>
      <c r="X5376" s="22"/>
      <c r="Y5376" s="22"/>
      <c r="Z5376" s="22"/>
      <c r="AA5376" s="22"/>
      <c r="AB5376" s="10"/>
      <c r="AC5376" s="10"/>
      <c r="AD5376" s="10"/>
      <c r="AE5376" s="10"/>
      <c r="AF5376" s="10"/>
      <c r="AG5376" s="10"/>
      <c r="AH5376" s="10"/>
      <c r="AI5376" s="10"/>
      <c r="AJ5376" s="10"/>
      <c r="AK5376" s="10"/>
      <c r="AL5376" s="10"/>
      <c r="AM5376" s="10"/>
      <c r="AN5376" s="10"/>
      <c r="AO5376" s="10"/>
      <c r="AP5376" s="10"/>
      <c r="AQ5376" s="10"/>
      <c r="AR5376" s="10"/>
      <c r="AS5376" s="10"/>
      <c r="AT5376" s="10"/>
      <c r="AU5376" s="10"/>
      <c r="AV5376" s="10"/>
      <c r="AW5376" s="10"/>
      <c r="AX5376" s="10"/>
      <c r="AY5376" s="10"/>
      <c r="AZ5376" s="10"/>
      <c r="BC5376" s="10"/>
      <c r="BD5376" s="10"/>
      <c r="BE5376" s="10"/>
      <c r="BF5376" s="10"/>
      <c r="BG5376" s="10"/>
      <c r="BH5376" s="10"/>
      <c r="BI5376" s="10"/>
      <c r="BL5376" s="10"/>
      <c r="BM5376" s="10"/>
      <c r="BN5376" s="10"/>
      <c r="BO5376" s="10"/>
      <c r="BP5376" s="10"/>
      <c r="BQ5376" s="10"/>
      <c r="BR5376" s="10"/>
      <c r="BU5376" s="66"/>
    </row>
    <row r="5377" spans="22:73" s="6" customFormat="1" x14ac:dyDescent="0.3">
      <c r="V5377" s="21"/>
      <c r="W5377" s="22"/>
      <c r="X5377" s="22"/>
      <c r="Y5377" s="22"/>
      <c r="Z5377" s="22"/>
      <c r="AA5377" s="22"/>
      <c r="AB5377" s="10"/>
      <c r="AC5377" s="10"/>
      <c r="AD5377" s="10"/>
      <c r="AE5377" s="10"/>
      <c r="AF5377" s="10"/>
      <c r="AG5377" s="10"/>
      <c r="AH5377" s="10"/>
      <c r="AI5377" s="10"/>
      <c r="AJ5377" s="10"/>
      <c r="AK5377" s="10"/>
      <c r="AL5377" s="10"/>
      <c r="AM5377" s="10"/>
      <c r="AN5377" s="10"/>
      <c r="AO5377" s="10"/>
      <c r="AP5377" s="10"/>
      <c r="AQ5377" s="10"/>
      <c r="AR5377" s="10"/>
      <c r="AS5377" s="10"/>
      <c r="AT5377" s="10"/>
      <c r="AU5377" s="10"/>
      <c r="AV5377" s="10"/>
      <c r="AW5377" s="10"/>
      <c r="AX5377" s="10"/>
      <c r="AY5377" s="10"/>
      <c r="AZ5377" s="10"/>
      <c r="BC5377" s="10"/>
      <c r="BD5377" s="10"/>
      <c r="BE5377" s="10"/>
      <c r="BF5377" s="10"/>
      <c r="BG5377" s="10"/>
      <c r="BH5377" s="10"/>
      <c r="BI5377" s="10"/>
      <c r="BL5377" s="10"/>
      <c r="BM5377" s="10"/>
      <c r="BN5377" s="10"/>
      <c r="BO5377" s="10"/>
      <c r="BP5377" s="10"/>
      <c r="BQ5377" s="10"/>
      <c r="BR5377" s="10"/>
      <c r="BU5377" s="66"/>
    </row>
    <row r="5378" spans="22:73" s="6" customFormat="1" x14ac:dyDescent="0.3">
      <c r="V5378" s="21"/>
      <c r="W5378" s="22"/>
      <c r="X5378" s="22"/>
      <c r="Y5378" s="22"/>
      <c r="Z5378" s="22"/>
      <c r="AA5378" s="22"/>
      <c r="AB5378" s="10"/>
      <c r="AC5378" s="10"/>
      <c r="AD5378" s="10"/>
      <c r="AE5378" s="10"/>
      <c r="AF5378" s="10"/>
      <c r="AG5378" s="10"/>
      <c r="AH5378" s="10"/>
      <c r="AI5378" s="10"/>
      <c r="AJ5378" s="10"/>
      <c r="AK5378" s="10"/>
      <c r="AL5378" s="10"/>
      <c r="AM5378" s="10"/>
      <c r="AN5378" s="10"/>
      <c r="AO5378" s="10"/>
      <c r="AP5378" s="10"/>
      <c r="AQ5378" s="10"/>
      <c r="AR5378" s="10"/>
      <c r="AS5378" s="10"/>
      <c r="AT5378" s="10"/>
      <c r="AU5378" s="10"/>
      <c r="AV5378" s="10"/>
      <c r="AW5378" s="10"/>
      <c r="AX5378" s="10"/>
      <c r="AY5378" s="10"/>
      <c r="AZ5378" s="10"/>
      <c r="BC5378" s="10"/>
      <c r="BD5378" s="10"/>
      <c r="BE5378" s="10"/>
      <c r="BF5378" s="10"/>
      <c r="BG5378" s="10"/>
      <c r="BH5378" s="10"/>
      <c r="BI5378" s="10"/>
      <c r="BL5378" s="10"/>
      <c r="BM5378" s="10"/>
      <c r="BN5378" s="10"/>
      <c r="BO5378" s="10"/>
      <c r="BP5378" s="10"/>
      <c r="BQ5378" s="10"/>
      <c r="BR5378" s="10"/>
      <c r="BU5378" s="66"/>
    </row>
    <row r="5379" spans="22:73" s="6" customFormat="1" x14ac:dyDescent="0.3">
      <c r="V5379" s="21"/>
      <c r="W5379" s="22"/>
      <c r="X5379" s="22"/>
      <c r="Y5379" s="22"/>
      <c r="Z5379" s="22"/>
      <c r="AA5379" s="22"/>
      <c r="AB5379" s="10"/>
      <c r="AC5379" s="10"/>
      <c r="AD5379" s="10"/>
      <c r="AE5379" s="10"/>
      <c r="AF5379" s="10"/>
      <c r="AG5379" s="10"/>
      <c r="AH5379" s="10"/>
      <c r="AI5379" s="10"/>
      <c r="AJ5379" s="10"/>
      <c r="AK5379" s="10"/>
      <c r="AL5379" s="10"/>
      <c r="AM5379" s="10"/>
      <c r="AN5379" s="10"/>
      <c r="AO5379" s="10"/>
      <c r="AP5379" s="10"/>
      <c r="AQ5379" s="10"/>
      <c r="AR5379" s="10"/>
      <c r="AS5379" s="10"/>
      <c r="AT5379" s="10"/>
      <c r="AU5379" s="10"/>
      <c r="AV5379" s="10"/>
      <c r="AW5379" s="10"/>
      <c r="AX5379" s="10"/>
      <c r="AY5379" s="10"/>
      <c r="AZ5379" s="10"/>
      <c r="BC5379" s="10"/>
      <c r="BD5379" s="10"/>
      <c r="BE5379" s="10"/>
      <c r="BF5379" s="10"/>
      <c r="BG5379" s="10"/>
      <c r="BH5379" s="10"/>
      <c r="BI5379" s="10"/>
      <c r="BL5379" s="10"/>
      <c r="BM5379" s="10"/>
      <c r="BN5379" s="10"/>
      <c r="BO5379" s="10"/>
      <c r="BP5379" s="10"/>
      <c r="BQ5379" s="10"/>
      <c r="BR5379" s="10"/>
      <c r="BU5379" s="66"/>
    </row>
    <row r="5380" spans="22:73" s="6" customFormat="1" x14ac:dyDescent="0.3">
      <c r="V5380" s="21"/>
      <c r="W5380" s="22"/>
      <c r="X5380" s="22"/>
      <c r="Y5380" s="22"/>
      <c r="Z5380" s="22"/>
      <c r="AA5380" s="22"/>
      <c r="AB5380" s="10"/>
      <c r="AC5380" s="10"/>
      <c r="AD5380" s="10"/>
      <c r="AE5380" s="10"/>
      <c r="AF5380" s="10"/>
      <c r="AG5380" s="10"/>
      <c r="AH5380" s="10"/>
      <c r="AI5380" s="10"/>
      <c r="AJ5380" s="10"/>
      <c r="AK5380" s="10"/>
      <c r="AL5380" s="10"/>
      <c r="AM5380" s="10"/>
      <c r="AN5380" s="10"/>
      <c r="AO5380" s="10"/>
      <c r="AP5380" s="10"/>
      <c r="AQ5380" s="10"/>
      <c r="AR5380" s="10"/>
      <c r="AS5380" s="10"/>
      <c r="AT5380" s="10"/>
      <c r="AU5380" s="10"/>
      <c r="AV5380" s="10"/>
      <c r="AW5380" s="10"/>
      <c r="AX5380" s="10"/>
      <c r="AY5380" s="10"/>
      <c r="AZ5380" s="10"/>
      <c r="BC5380" s="10"/>
      <c r="BD5380" s="10"/>
      <c r="BE5380" s="10"/>
      <c r="BF5380" s="10"/>
      <c r="BG5380" s="10"/>
      <c r="BH5380" s="10"/>
      <c r="BI5380" s="10"/>
      <c r="BL5380" s="10"/>
      <c r="BM5380" s="10"/>
      <c r="BN5380" s="10"/>
      <c r="BO5380" s="10"/>
      <c r="BP5380" s="10"/>
      <c r="BQ5380" s="10"/>
      <c r="BR5380" s="10"/>
      <c r="BU5380" s="66"/>
    </row>
    <row r="5381" spans="22:73" s="6" customFormat="1" x14ac:dyDescent="0.3">
      <c r="V5381" s="21"/>
      <c r="W5381" s="22"/>
      <c r="X5381" s="22"/>
      <c r="Y5381" s="22"/>
      <c r="Z5381" s="22"/>
      <c r="AA5381" s="22"/>
      <c r="AB5381" s="10"/>
      <c r="AC5381" s="10"/>
      <c r="AD5381" s="10"/>
      <c r="AE5381" s="10"/>
      <c r="AF5381" s="10"/>
      <c r="AG5381" s="10"/>
      <c r="AH5381" s="10"/>
      <c r="AI5381" s="10"/>
      <c r="AJ5381" s="10"/>
      <c r="AK5381" s="10"/>
      <c r="AL5381" s="10"/>
      <c r="AM5381" s="10"/>
      <c r="AN5381" s="10"/>
      <c r="AO5381" s="10"/>
      <c r="AP5381" s="10"/>
      <c r="AQ5381" s="10"/>
      <c r="AR5381" s="10"/>
      <c r="AS5381" s="10"/>
      <c r="AT5381" s="10"/>
      <c r="AU5381" s="10"/>
      <c r="AV5381" s="10"/>
      <c r="AW5381" s="10"/>
      <c r="AX5381" s="10"/>
      <c r="AY5381" s="10"/>
      <c r="AZ5381" s="10"/>
      <c r="BC5381" s="10"/>
      <c r="BD5381" s="10"/>
      <c r="BE5381" s="10"/>
      <c r="BF5381" s="10"/>
      <c r="BG5381" s="10"/>
      <c r="BH5381" s="10"/>
      <c r="BI5381" s="10"/>
      <c r="BL5381" s="10"/>
      <c r="BM5381" s="10"/>
      <c r="BN5381" s="10"/>
      <c r="BO5381" s="10"/>
      <c r="BP5381" s="10"/>
      <c r="BQ5381" s="10"/>
      <c r="BR5381" s="10"/>
      <c r="BU5381" s="66"/>
    </row>
    <row r="5382" spans="22:73" s="6" customFormat="1" x14ac:dyDescent="0.3">
      <c r="V5382" s="21"/>
      <c r="W5382" s="22"/>
      <c r="X5382" s="22"/>
      <c r="Y5382" s="22"/>
      <c r="Z5382" s="22"/>
      <c r="AA5382" s="22"/>
      <c r="AB5382" s="10"/>
      <c r="AC5382" s="10"/>
      <c r="AD5382" s="10"/>
      <c r="AE5382" s="10"/>
      <c r="AF5382" s="10"/>
      <c r="AG5382" s="10"/>
      <c r="AH5382" s="10"/>
      <c r="AI5382" s="10"/>
      <c r="AJ5382" s="10"/>
      <c r="AK5382" s="10"/>
      <c r="AL5382" s="10"/>
      <c r="AM5382" s="10"/>
      <c r="AN5382" s="10"/>
      <c r="AO5382" s="10"/>
      <c r="AP5382" s="10"/>
      <c r="AQ5382" s="10"/>
      <c r="AR5382" s="10"/>
      <c r="AS5382" s="10"/>
      <c r="AT5382" s="10"/>
      <c r="AU5382" s="10"/>
      <c r="AV5382" s="10"/>
      <c r="AW5382" s="10"/>
      <c r="AX5382" s="10"/>
      <c r="AY5382" s="10"/>
      <c r="AZ5382" s="10"/>
      <c r="BC5382" s="10"/>
      <c r="BD5382" s="10"/>
      <c r="BE5382" s="10"/>
      <c r="BF5382" s="10"/>
      <c r="BG5382" s="10"/>
      <c r="BH5382" s="10"/>
      <c r="BI5382" s="10"/>
      <c r="BL5382" s="10"/>
      <c r="BM5382" s="10"/>
      <c r="BN5382" s="10"/>
      <c r="BO5382" s="10"/>
      <c r="BP5382" s="10"/>
      <c r="BQ5382" s="10"/>
      <c r="BR5382" s="10"/>
      <c r="BU5382" s="66"/>
    </row>
    <row r="5383" spans="22:73" s="6" customFormat="1" x14ac:dyDescent="0.3">
      <c r="V5383" s="21"/>
      <c r="W5383" s="22"/>
      <c r="X5383" s="22"/>
      <c r="Y5383" s="22"/>
      <c r="Z5383" s="22"/>
      <c r="AA5383" s="22"/>
      <c r="AB5383" s="10"/>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c r="AY5383" s="10"/>
      <c r="AZ5383" s="10"/>
      <c r="BC5383" s="10"/>
      <c r="BD5383" s="10"/>
      <c r="BE5383" s="10"/>
      <c r="BF5383" s="10"/>
      <c r="BG5383" s="10"/>
      <c r="BH5383" s="10"/>
      <c r="BI5383" s="10"/>
      <c r="BL5383" s="10"/>
      <c r="BM5383" s="10"/>
      <c r="BN5383" s="10"/>
      <c r="BO5383" s="10"/>
      <c r="BP5383" s="10"/>
      <c r="BQ5383" s="10"/>
      <c r="BR5383" s="10"/>
      <c r="BU5383" s="66"/>
    </row>
    <row r="5384" spans="22:73" s="6" customFormat="1" x14ac:dyDescent="0.3">
      <c r="V5384" s="21"/>
      <c r="W5384" s="22"/>
      <c r="X5384" s="22"/>
      <c r="Y5384" s="22"/>
      <c r="Z5384" s="22"/>
      <c r="AA5384" s="22"/>
      <c r="AB5384" s="10"/>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10"/>
      <c r="AY5384" s="10"/>
      <c r="AZ5384" s="10"/>
      <c r="BC5384" s="10"/>
      <c r="BD5384" s="10"/>
      <c r="BE5384" s="10"/>
      <c r="BF5384" s="10"/>
      <c r="BG5384" s="10"/>
      <c r="BH5384" s="10"/>
      <c r="BI5384" s="10"/>
      <c r="BL5384" s="10"/>
      <c r="BM5384" s="10"/>
      <c r="BN5384" s="10"/>
      <c r="BO5384" s="10"/>
      <c r="BP5384" s="10"/>
      <c r="BQ5384" s="10"/>
      <c r="BR5384" s="10"/>
      <c r="BU5384" s="66"/>
    </row>
    <row r="5385" spans="22:73" s="6" customFormat="1" x14ac:dyDescent="0.3">
      <c r="V5385" s="21"/>
      <c r="W5385" s="22"/>
      <c r="X5385" s="22"/>
      <c r="Y5385" s="22"/>
      <c r="Z5385" s="22"/>
      <c r="AA5385" s="22"/>
      <c r="AB5385" s="10"/>
      <c r="AC5385" s="10"/>
      <c r="AD5385" s="10"/>
      <c r="AE5385" s="10"/>
      <c r="AF5385" s="10"/>
      <c r="AG5385" s="10"/>
      <c r="AH5385" s="10"/>
      <c r="AI5385" s="10"/>
      <c r="AJ5385" s="10"/>
      <c r="AK5385" s="10"/>
      <c r="AL5385" s="10"/>
      <c r="AM5385" s="10"/>
      <c r="AN5385" s="10"/>
      <c r="AO5385" s="10"/>
      <c r="AP5385" s="10"/>
      <c r="AQ5385" s="10"/>
      <c r="AR5385" s="10"/>
      <c r="AS5385" s="10"/>
      <c r="AT5385" s="10"/>
      <c r="AU5385" s="10"/>
      <c r="AV5385" s="10"/>
      <c r="AW5385" s="10"/>
      <c r="AX5385" s="10"/>
      <c r="AY5385" s="10"/>
      <c r="AZ5385" s="10"/>
      <c r="BC5385" s="10"/>
      <c r="BD5385" s="10"/>
      <c r="BE5385" s="10"/>
      <c r="BF5385" s="10"/>
      <c r="BG5385" s="10"/>
      <c r="BH5385" s="10"/>
      <c r="BI5385" s="10"/>
      <c r="BL5385" s="10"/>
      <c r="BM5385" s="10"/>
      <c r="BN5385" s="10"/>
      <c r="BO5385" s="10"/>
      <c r="BP5385" s="10"/>
      <c r="BQ5385" s="10"/>
      <c r="BR5385" s="10"/>
      <c r="BU5385" s="66"/>
    </row>
    <row r="5386" spans="22:73" s="6" customFormat="1" x14ac:dyDescent="0.3">
      <c r="V5386" s="21"/>
      <c r="W5386" s="22"/>
      <c r="X5386" s="22"/>
      <c r="Y5386" s="22"/>
      <c r="Z5386" s="22"/>
      <c r="AA5386" s="22"/>
      <c r="AB5386" s="10"/>
      <c r="AC5386" s="10"/>
      <c r="AD5386" s="10"/>
      <c r="AE5386" s="10"/>
      <c r="AF5386" s="10"/>
      <c r="AG5386" s="10"/>
      <c r="AH5386" s="10"/>
      <c r="AI5386" s="10"/>
      <c r="AJ5386" s="10"/>
      <c r="AK5386" s="10"/>
      <c r="AL5386" s="10"/>
      <c r="AM5386" s="10"/>
      <c r="AN5386" s="10"/>
      <c r="AO5386" s="10"/>
      <c r="AP5386" s="10"/>
      <c r="AQ5386" s="10"/>
      <c r="AR5386" s="10"/>
      <c r="AS5386" s="10"/>
      <c r="AT5386" s="10"/>
      <c r="AU5386" s="10"/>
      <c r="AV5386" s="10"/>
      <c r="AW5386" s="10"/>
      <c r="AX5386" s="10"/>
      <c r="AY5386" s="10"/>
      <c r="AZ5386" s="10"/>
      <c r="BC5386" s="10"/>
      <c r="BD5386" s="10"/>
      <c r="BE5386" s="10"/>
      <c r="BF5386" s="10"/>
      <c r="BG5386" s="10"/>
      <c r="BH5386" s="10"/>
      <c r="BI5386" s="10"/>
      <c r="BL5386" s="10"/>
      <c r="BM5386" s="10"/>
      <c r="BN5386" s="10"/>
      <c r="BO5386" s="10"/>
      <c r="BP5386" s="10"/>
      <c r="BQ5386" s="10"/>
      <c r="BR5386" s="10"/>
      <c r="BU5386" s="66"/>
    </row>
    <row r="5387" spans="22:73" s="6" customFormat="1" x14ac:dyDescent="0.3">
      <c r="V5387" s="21"/>
      <c r="W5387" s="22"/>
      <c r="X5387" s="22"/>
      <c r="Y5387" s="22"/>
      <c r="Z5387" s="22"/>
      <c r="AA5387" s="22"/>
      <c r="AB5387" s="10"/>
      <c r="AC5387" s="10"/>
      <c r="AD5387" s="10"/>
      <c r="AE5387" s="10"/>
      <c r="AF5387" s="10"/>
      <c r="AG5387" s="10"/>
      <c r="AH5387" s="10"/>
      <c r="AI5387" s="10"/>
      <c r="AJ5387" s="10"/>
      <c r="AK5387" s="10"/>
      <c r="AL5387" s="10"/>
      <c r="AM5387" s="10"/>
      <c r="AN5387" s="10"/>
      <c r="AO5387" s="10"/>
      <c r="AP5387" s="10"/>
      <c r="AQ5387" s="10"/>
      <c r="AR5387" s="10"/>
      <c r="AS5387" s="10"/>
      <c r="AT5387" s="10"/>
      <c r="AU5387" s="10"/>
      <c r="AV5387" s="10"/>
      <c r="AW5387" s="10"/>
      <c r="AX5387" s="10"/>
      <c r="AY5387" s="10"/>
      <c r="AZ5387" s="10"/>
      <c r="BC5387" s="10"/>
      <c r="BD5387" s="10"/>
      <c r="BE5387" s="10"/>
      <c r="BF5387" s="10"/>
      <c r="BG5387" s="10"/>
      <c r="BH5387" s="10"/>
      <c r="BI5387" s="10"/>
      <c r="BL5387" s="10"/>
      <c r="BM5387" s="10"/>
      <c r="BN5387" s="10"/>
      <c r="BO5387" s="10"/>
      <c r="BP5387" s="10"/>
      <c r="BQ5387" s="10"/>
      <c r="BR5387" s="10"/>
      <c r="BU5387" s="66"/>
    </row>
    <row r="5388" spans="22:73" s="6" customFormat="1" x14ac:dyDescent="0.3">
      <c r="V5388" s="21"/>
      <c r="W5388" s="22"/>
      <c r="X5388" s="22"/>
      <c r="Y5388" s="22"/>
      <c r="Z5388" s="22"/>
      <c r="AA5388" s="22"/>
      <c r="AB5388" s="10"/>
      <c r="AC5388" s="10"/>
      <c r="AD5388" s="10"/>
      <c r="AE5388" s="10"/>
      <c r="AF5388" s="10"/>
      <c r="AG5388" s="10"/>
      <c r="AH5388" s="10"/>
      <c r="AI5388" s="10"/>
      <c r="AJ5388" s="10"/>
      <c r="AK5388" s="10"/>
      <c r="AL5388" s="10"/>
      <c r="AM5388" s="10"/>
      <c r="AN5388" s="10"/>
      <c r="AO5388" s="10"/>
      <c r="AP5388" s="10"/>
      <c r="AQ5388" s="10"/>
      <c r="AR5388" s="10"/>
      <c r="AS5388" s="10"/>
      <c r="AT5388" s="10"/>
      <c r="AU5388" s="10"/>
      <c r="AV5388" s="10"/>
      <c r="AW5388" s="10"/>
      <c r="AX5388" s="10"/>
      <c r="AY5388" s="10"/>
      <c r="AZ5388" s="10"/>
      <c r="BC5388" s="10"/>
      <c r="BD5388" s="10"/>
      <c r="BE5388" s="10"/>
      <c r="BF5388" s="10"/>
      <c r="BG5388" s="10"/>
      <c r="BH5388" s="10"/>
      <c r="BI5388" s="10"/>
      <c r="BL5388" s="10"/>
      <c r="BM5388" s="10"/>
      <c r="BN5388" s="10"/>
      <c r="BO5388" s="10"/>
      <c r="BP5388" s="10"/>
      <c r="BQ5388" s="10"/>
      <c r="BR5388" s="10"/>
      <c r="BU5388" s="66"/>
    </row>
    <row r="5389" spans="22:73" s="6" customFormat="1" x14ac:dyDescent="0.3">
      <c r="V5389" s="21"/>
      <c r="W5389" s="22"/>
      <c r="X5389" s="22"/>
      <c r="Y5389" s="22"/>
      <c r="Z5389" s="22"/>
      <c r="AA5389" s="22"/>
      <c r="AB5389" s="10"/>
      <c r="AC5389" s="10"/>
      <c r="AD5389" s="10"/>
      <c r="AE5389" s="10"/>
      <c r="AF5389" s="10"/>
      <c r="AG5389" s="10"/>
      <c r="AH5389" s="10"/>
      <c r="AI5389" s="10"/>
      <c r="AJ5389" s="10"/>
      <c r="AK5389" s="10"/>
      <c r="AL5389" s="10"/>
      <c r="AM5389" s="10"/>
      <c r="AN5389" s="10"/>
      <c r="AO5389" s="10"/>
      <c r="AP5389" s="10"/>
      <c r="AQ5389" s="10"/>
      <c r="AR5389" s="10"/>
      <c r="AS5389" s="10"/>
      <c r="AT5389" s="10"/>
      <c r="AU5389" s="10"/>
      <c r="AV5389" s="10"/>
      <c r="AW5389" s="10"/>
      <c r="AX5389" s="10"/>
      <c r="AY5389" s="10"/>
      <c r="AZ5389" s="10"/>
      <c r="BC5389" s="10"/>
      <c r="BD5389" s="10"/>
      <c r="BE5389" s="10"/>
      <c r="BF5389" s="10"/>
      <c r="BG5389" s="10"/>
      <c r="BH5389" s="10"/>
      <c r="BI5389" s="10"/>
      <c r="BL5389" s="10"/>
      <c r="BM5389" s="10"/>
      <c r="BN5389" s="10"/>
      <c r="BO5389" s="10"/>
      <c r="BP5389" s="10"/>
      <c r="BQ5389" s="10"/>
      <c r="BR5389" s="10"/>
      <c r="BU5389" s="66"/>
    </row>
    <row r="5390" spans="22:73" s="6" customFormat="1" x14ac:dyDescent="0.3">
      <c r="V5390" s="21"/>
      <c r="W5390" s="22"/>
      <c r="X5390" s="22"/>
      <c r="Y5390" s="22"/>
      <c r="Z5390" s="22"/>
      <c r="AA5390" s="22"/>
      <c r="AB5390" s="10"/>
      <c r="AC5390" s="10"/>
      <c r="AD5390" s="10"/>
      <c r="AE5390" s="10"/>
      <c r="AF5390" s="10"/>
      <c r="AG5390" s="10"/>
      <c r="AH5390" s="10"/>
      <c r="AI5390" s="10"/>
      <c r="AJ5390" s="10"/>
      <c r="AK5390" s="10"/>
      <c r="AL5390" s="10"/>
      <c r="AM5390" s="10"/>
      <c r="AN5390" s="10"/>
      <c r="AO5390" s="10"/>
      <c r="AP5390" s="10"/>
      <c r="AQ5390" s="10"/>
      <c r="AR5390" s="10"/>
      <c r="AS5390" s="10"/>
      <c r="AT5390" s="10"/>
      <c r="AU5390" s="10"/>
      <c r="AV5390" s="10"/>
      <c r="AW5390" s="10"/>
      <c r="AX5390" s="10"/>
      <c r="AY5390" s="10"/>
      <c r="AZ5390" s="10"/>
      <c r="BC5390" s="10"/>
      <c r="BD5390" s="10"/>
      <c r="BE5390" s="10"/>
      <c r="BF5390" s="10"/>
      <c r="BG5390" s="10"/>
      <c r="BH5390" s="10"/>
      <c r="BI5390" s="10"/>
      <c r="BL5390" s="10"/>
      <c r="BM5390" s="10"/>
      <c r="BN5390" s="10"/>
      <c r="BO5390" s="10"/>
      <c r="BP5390" s="10"/>
      <c r="BQ5390" s="10"/>
      <c r="BR5390" s="10"/>
      <c r="BU5390" s="66"/>
    </row>
    <row r="5391" spans="22:73" s="6" customFormat="1" x14ac:dyDescent="0.3">
      <c r="V5391" s="21"/>
      <c r="W5391" s="22"/>
      <c r="X5391" s="22"/>
      <c r="Y5391" s="22"/>
      <c r="Z5391" s="22"/>
      <c r="AA5391" s="22"/>
      <c r="AB5391" s="10"/>
      <c r="AC5391" s="10"/>
      <c r="AD5391" s="10"/>
      <c r="AE5391" s="10"/>
      <c r="AF5391" s="10"/>
      <c r="AG5391" s="10"/>
      <c r="AH5391" s="10"/>
      <c r="AI5391" s="10"/>
      <c r="AJ5391" s="10"/>
      <c r="AK5391" s="10"/>
      <c r="AL5391" s="10"/>
      <c r="AM5391" s="10"/>
      <c r="AN5391" s="10"/>
      <c r="AO5391" s="10"/>
      <c r="AP5391" s="10"/>
      <c r="AQ5391" s="10"/>
      <c r="AR5391" s="10"/>
      <c r="AS5391" s="10"/>
      <c r="AT5391" s="10"/>
      <c r="AU5391" s="10"/>
      <c r="AV5391" s="10"/>
      <c r="AW5391" s="10"/>
      <c r="AX5391" s="10"/>
      <c r="AY5391" s="10"/>
      <c r="AZ5391" s="10"/>
      <c r="BC5391" s="10"/>
      <c r="BD5391" s="10"/>
      <c r="BE5391" s="10"/>
      <c r="BF5391" s="10"/>
      <c r="BG5391" s="10"/>
      <c r="BH5391" s="10"/>
      <c r="BI5391" s="10"/>
      <c r="BL5391" s="10"/>
      <c r="BM5391" s="10"/>
      <c r="BN5391" s="10"/>
      <c r="BO5391" s="10"/>
      <c r="BP5391" s="10"/>
      <c r="BQ5391" s="10"/>
      <c r="BR5391" s="10"/>
      <c r="BU5391" s="66"/>
    </row>
    <row r="5392" spans="22:73" s="6" customFormat="1" x14ac:dyDescent="0.3">
      <c r="V5392" s="21"/>
      <c r="W5392" s="22"/>
      <c r="X5392" s="22"/>
      <c r="Y5392" s="22"/>
      <c r="Z5392" s="22"/>
      <c r="AA5392" s="22"/>
      <c r="AB5392" s="10"/>
      <c r="AC5392" s="10"/>
      <c r="AD5392" s="10"/>
      <c r="AE5392" s="10"/>
      <c r="AF5392" s="10"/>
      <c r="AG5392" s="10"/>
      <c r="AH5392" s="10"/>
      <c r="AI5392" s="10"/>
      <c r="AJ5392" s="10"/>
      <c r="AK5392" s="10"/>
      <c r="AL5392" s="10"/>
      <c r="AM5392" s="10"/>
      <c r="AN5392" s="10"/>
      <c r="AO5392" s="10"/>
      <c r="AP5392" s="10"/>
      <c r="AQ5392" s="10"/>
      <c r="AR5392" s="10"/>
      <c r="AS5392" s="10"/>
      <c r="AT5392" s="10"/>
      <c r="AU5392" s="10"/>
      <c r="AV5392" s="10"/>
      <c r="AW5392" s="10"/>
      <c r="AX5392" s="10"/>
      <c r="AY5392" s="10"/>
      <c r="AZ5392" s="10"/>
      <c r="BC5392" s="10"/>
      <c r="BD5392" s="10"/>
      <c r="BE5392" s="10"/>
      <c r="BF5392" s="10"/>
      <c r="BG5392" s="10"/>
      <c r="BH5392" s="10"/>
      <c r="BI5392" s="10"/>
      <c r="BL5392" s="10"/>
      <c r="BM5392" s="10"/>
      <c r="BN5392" s="10"/>
      <c r="BO5392" s="10"/>
      <c r="BP5392" s="10"/>
      <c r="BQ5392" s="10"/>
      <c r="BR5392" s="10"/>
      <c r="BU5392" s="66"/>
    </row>
    <row r="5393" spans="22:73" s="6" customFormat="1" x14ac:dyDescent="0.3">
      <c r="V5393" s="21"/>
      <c r="W5393" s="22"/>
      <c r="X5393" s="22"/>
      <c r="Y5393" s="22"/>
      <c r="Z5393" s="22"/>
      <c r="AA5393" s="22"/>
      <c r="AB5393" s="10"/>
      <c r="AC5393" s="10"/>
      <c r="AD5393" s="10"/>
      <c r="AE5393" s="10"/>
      <c r="AF5393" s="10"/>
      <c r="AG5393" s="10"/>
      <c r="AH5393" s="10"/>
      <c r="AI5393" s="10"/>
      <c r="AJ5393" s="10"/>
      <c r="AK5393" s="10"/>
      <c r="AL5393" s="10"/>
      <c r="AM5393" s="10"/>
      <c r="AN5393" s="10"/>
      <c r="AO5393" s="10"/>
      <c r="AP5393" s="10"/>
      <c r="AQ5393" s="10"/>
      <c r="AR5393" s="10"/>
      <c r="AS5393" s="10"/>
      <c r="AT5393" s="10"/>
      <c r="AU5393" s="10"/>
      <c r="AV5393" s="10"/>
      <c r="AW5393" s="10"/>
      <c r="AX5393" s="10"/>
      <c r="AY5393" s="10"/>
      <c r="AZ5393" s="10"/>
      <c r="BC5393" s="10"/>
      <c r="BD5393" s="10"/>
      <c r="BE5393" s="10"/>
      <c r="BF5393" s="10"/>
      <c r="BG5393" s="10"/>
      <c r="BH5393" s="10"/>
      <c r="BI5393" s="10"/>
      <c r="BL5393" s="10"/>
      <c r="BM5393" s="10"/>
      <c r="BN5393" s="10"/>
      <c r="BO5393" s="10"/>
      <c r="BP5393" s="10"/>
      <c r="BQ5393" s="10"/>
      <c r="BR5393" s="10"/>
      <c r="BU5393" s="66"/>
    </row>
    <row r="5394" spans="22:73" s="6" customFormat="1" x14ac:dyDescent="0.3">
      <c r="V5394" s="21"/>
      <c r="W5394" s="22"/>
      <c r="X5394" s="22"/>
      <c r="Y5394" s="22"/>
      <c r="Z5394" s="22"/>
      <c r="AA5394" s="22"/>
      <c r="AB5394" s="10"/>
      <c r="AC5394" s="10"/>
      <c r="AD5394" s="10"/>
      <c r="AE5394" s="10"/>
      <c r="AF5394" s="10"/>
      <c r="AG5394" s="10"/>
      <c r="AH5394" s="10"/>
      <c r="AI5394" s="10"/>
      <c r="AJ5394" s="10"/>
      <c r="AK5394" s="10"/>
      <c r="AL5394" s="10"/>
      <c r="AM5394" s="10"/>
      <c r="AN5394" s="10"/>
      <c r="AO5394" s="10"/>
      <c r="AP5394" s="10"/>
      <c r="AQ5394" s="10"/>
      <c r="AR5394" s="10"/>
      <c r="AS5394" s="10"/>
      <c r="AT5394" s="10"/>
      <c r="AU5394" s="10"/>
      <c r="AV5394" s="10"/>
      <c r="AW5394" s="10"/>
      <c r="AX5394" s="10"/>
      <c r="AY5394" s="10"/>
      <c r="AZ5394" s="10"/>
      <c r="BC5394" s="10"/>
      <c r="BD5394" s="10"/>
      <c r="BE5394" s="10"/>
      <c r="BF5394" s="10"/>
      <c r="BG5394" s="10"/>
      <c r="BH5394" s="10"/>
      <c r="BI5394" s="10"/>
      <c r="BL5394" s="10"/>
      <c r="BM5394" s="10"/>
      <c r="BN5394" s="10"/>
      <c r="BO5394" s="10"/>
      <c r="BP5394" s="10"/>
      <c r="BQ5394" s="10"/>
      <c r="BR5394" s="10"/>
      <c r="BU5394" s="66"/>
    </row>
    <row r="5395" spans="22:73" s="6" customFormat="1" x14ac:dyDescent="0.3">
      <c r="V5395" s="21"/>
      <c r="W5395" s="22"/>
      <c r="X5395" s="22"/>
      <c r="Y5395" s="22"/>
      <c r="Z5395" s="22"/>
      <c r="AA5395" s="22"/>
      <c r="AB5395" s="10"/>
      <c r="AC5395" s="10"/>
      <c r="AD5395" s="10"/>
      <c r="AE5395" s="10"/>
      <c r="AF5395" s="10"/>
      <c r="AG5395" s="10"/>
      <c r="AH5395" s="10"/>
      <c r="AI5395" s="10"/>
      <c r="AJ5395" s="10"/>
      <c r="AK5395" s="10"/>
      <c r="AL5395" s="10"/>
      <c r="AM5395" s="10"/>
      <c r="AN5395" s="10"/>
      <c r="AO5395" s="10"/>
      <c r="AP5395" s="10"/>
      <c r="AQ5395" s="10"/>
      <c r="AR5395" s="10"/>
      <c r="AS5395" s="10"/>
      <c r="AT5395" s="10"/>
      <c r="AU5395" s="10"/>
      <c r="AV5395" s="10"/>
      <c r="AW5395" s="10"/>
      <c r="AX5395" s="10"/>
      <c r="AY5395" s="10"/>
      <c r="AZ5395" s="10"/>
      <c r="BC5395" s="10"/>
      <c r="BD5395" s="10"/>
      <c r="BE5395" s="10"/>
      <c r="BF5395" s="10"/>
      <c r="BG5395" s="10"/>
      <c r="BH5395" s="10"/>
      <c r="BI5395" s="10"/>
      <c r="BL5395" s="10"/>
      <c r="BM5395" s="10"/>
      <c r="BN5395" s="10"/>
      <c r="BO5395" s="10"/>
      <c r="BP5395" s="10"/>
      <c r="BQ5395" s="10"/>
      <c r="BR5395" s="10"/>
      <c r="BU5395" s="66"/>
    </row>
    <row r="5396" spans="22:73" s="6" customFormat="1" x14ac:dyDescent="0.3">
      <c r="V5396" s="21"/>
      <c r="W5396" s="22"/>
      <c r="X5396" s="22"/>
      <c r="Y5396" s="22"/>
      <c r="Z5396" s="22"/>
      <c r="AA5396" s="22"/>
      <c r="AB5396" s="10"/>
      <c r="AC5396" s="10"/>
      <c r="AD5396" s="10"/>
      <c r="AE5396" s="10"/>
      <c r="AF5396" s="10"/>
      <c r="AG5396" s="10"/>
      <c r="AH5396" s="10"/>
      <c r="AI5396" s="10"/>
      <c r="AJ5396" s="10"/>
      <c r="AK5396" s="10"/>
      <c r="AL5396" s="10"/>
      <c r="AM5396" s="10"/>
      <c r="AN5396" s="10"/>
      <c r="AO5396" s="10"/>
      <c r="AP5396" s="10"/>
      <c r="AQ5396" s="10"/>
      <c r="AR5396" s="10"/>
      <c r="AS5396" s="10"/>
      <c r="AT5396" s="10"/>
      <c r="AU5396" s="10"/>
      <c r="AV5396" s="10"/>
      <c r="AW5396" s="10"/>
      <c r="AX5396" s="10"/>
      <c r="AY5396" s="10"/>
      <c r="AZ5396" s="10"/>
      <c r="BC5396" s="10"/>
      <c r="BD5396" s="10"/>
      <c r="BE5396" s="10"/>
      <c r="BF5396" s="10"/>
      <c r="BG5396" s="10"/>
      <c r="BH5396" s="10"/>
      <c r="BI5396" s="10"/>
      <c r="BL5396" s="10"/>
      <c r="BM5396" s="10"/>
      <c r="BN5396" s="10"/>
      <c r="BO5396" s="10"/>
      <c r="BP5396" s="10"/>
      <c r="BQ5396" s="10"/>
      <c r="BR5396" s="10"/>
      <c r="BU5396" s="66"/>
    </row>
    <row r="5397" spans="22:73" s="6" customFormat="1" x14ac:dyDescent="0.3">
      <c r="V5397" s="21"/>
      <c r="W5397" s="22"/>
      <c r="X5397" s="22"/>
      <c r="Y5397" s="22"/>
      <c r="Z5397" s="22"/>
      <c r="AA5397" s="22"/>
      <c r="AB5397" s="10"/>
      <c r="AC5397" s="10"/>
      <c r="AD5397" s="10"/>
      <c r="AE5397" s="10"/>
      <c r="AF5397" s="10"/>
      <c r="AG5397" s="10"/>
      <c r="AH5397" s="10"/>
      <c r="AI5397" s="10"/>
      <c r="AJ5397" s="10"/>
      <c r="AK5397" s="10"/>
      <c r="AL5397" s="10"/>
      <c r="AM5397" s="10"/>
      <c r="AN5397" s="10"/>
      <c r="AO5397" s="10"/>
      <c r="AP5397" s="10"/>
      <c r="AQ5397" s="10"/>
      <c r="AR5397" s="10"/>
      <c r="AS5397" s="10"/>
      <c r="AT5397" s="10"/>
      <c r="AU5397" s="10"/>
      <c r="AV5397" s="10"/>
      <c r="AW5397" s="10"/>
      <c r="AX5397" s="10"/>
      <c r="AY5397" s="10"/>
      <c r="AZ5397" s="10"/>
      <c r="BC5397" s="10"/>
      <c r="BD5397" s="10"/>
      <c r="BE5397" s="10"/>
      <c r="BF5397" s="10"/>
      <c r="BG5397" s="10"/>
      <c r="BH5397" s="10"/>
      <c r="BI5397" s="10"/>
      <c r="BL5397" s="10"/>
      <c r="BM5397" s="10"/>
      <c r="BN5397" s="10"/>
      <c r="BO5397" s="10"/>
      <c r="BP5397" s="10"/>
      <c r="BQ5397" s="10"/>
      <c r="BR5397" s="10"/>
      <c r="BU5397" s="66"/>
    </row>
    <row r="5398" spans="22:73" s="6" customFormat="1" x14ac:dyDescent="0.3">
      <c r="V5398" s="21"/>
      <c r="W5398" s="22"/>
      <c r="X5398" s="22"/>
      <c r="Y5398" s="22"/>
      <c r="Z5398" s="22"/>
      <c r="AA5398" s="22"/>
      <c r="AB5398" s="10"/>
      <c r="AC5398" s="10"/>
      <c r="AD5398" s="10"/>
      <c r="AE5398" s="10"/>
      <c r="AF5398" s="10"/>
      <c r="AG5398" s="10"/>
      <c r="AH5398" s="10"/>
      <c r="AI5398" s="10"/>
      <c r="AJ5398" s="10"/>
      <c r="AK5398" s="10"/>
      <c r="AL5398" s="10"/>
      <c r="AM5398" s="10"/>
      <c r="AN5398" s="10"/>
      <c r="AO5398" s="10"/>
      <c r="AP5398" s="10"/>
      <c r="AQ5398" s="10"/>
      <c r="AR5398" s="10"/>
      <c r="AS5398" s="10"/>
      <c r="AT5398" s="10"/>
      <c r="AU5398" s="10"/>
      <c r="AV5398" s="10"/>
      <c r="AW5398" s="10"/>
      <c r="AX5398" s="10"/>
      <c r="AY5398" s="10"/>
      <c r="AZ5398" s="10"/>
      <c r="BC5398" s="10"/>
      <c r="BD5398" s="10"/>
      <c r="BE5398" s="10"/>
      <c r="BF5398" s="10"/>
      <c r="BG5398" s="10"/>
      <c r="BH5398" s="10"/>
      <c r="BI5398" s="10"/>
      <c r="BL5398" s="10"/>
      <c r="BM5398" s="10"/>
      <c r="BN5398" s="10"/>
      <c r="BO5398" s="10"/>
      <c r="BP5398" s="10"/>
      <c r="BQ5398" s="10"/>
      <c r="BR5398" s="10"/>
      <c r="BU5398" s="66"/>
    </row>
    <row r="5399" spans="22:73" s="6" customFormat="1" x14ac:dyDescent="0.3">
      <c r="V5399" s="21"/>
      <c r="W5399" s="22"/>
      <c r="X5399" s="22"/>
      <c r="Y5399" s="22"/>
      <c r="Z5399" s="22"/>
      <c r="AA5399" s="22"/>
      <c r="AB5399" s="10"/>
      <c r="AC5399" s="10"/>
      <c r="AD5399" s="10"/>
      <c r="AE5399" s="10"/>
      <c r="AF5399" s="10"/>
      <c r="AG5399" s="10"/>
      <c r="AH5399" s="10"/>
      <c r="AI5399" s="10"/>
      <c r="AJ5399" s="10"/>
      <c r="AK5399" s="10"/>
      <c r="AL5399" s="10"/>
      <c r="AM5399" s="10"/>
      <c r="AN5399" s="10"/>
      <c r="AO5399" s="10"/>
      <c r="AP5399" s="10"/>
      <c r="AQ5399" s="10"/>
      <c r="AR5399" s="10"/>
      <c r="AS5399" s="10"/>
      <c r="AT5399" s="10"/>
      <c r="AU5399" s="10"/>
      <c r="AV5399" s="10"/>
      <c r="AW5399" s="10"/>
      <c r="AX5399" s="10"/>
      <c r="AY5399" s="10"/>
      <c r="AZ5399" s="10"/>
      <c r="BC5399" s="10"/>
      <c r="BD5399" s="10"/>
      <c r="BE5399" s="10"/>
      <c r="BF5399" s="10"/>
      <c r="BG5399" s="10"/>
      <c r="BH5399" s="10"/>
      <c r="BI5399" s="10"/>
      <c r="BL5399" s="10"/>
      <c r="BM5399" s="10"/>
      <c r="BN5399" s="10"/>
      <c r="BO5399" s="10"/>
      <c r="BP5399" s="10"/>
      <c r="BQ5399" s="10"/>
      <c r="BR5399" s="10"/>
      <c r="BU5399" s="66"/>
    </row>
    <row r="5400" spans="22:73" s="6" customFormat="1" x14ac:dyDescent="0.3">
      <c r="V5400" s="21"/>
      <c r="W5400" s="22"/>
      <c r="X5400" s="22"/>
      <c r="Y5400" s="22"/>
      <c r="Z5400" s="22"/>
      <c r="AA5400" s="22"/>
      <c r="AB5400" s="10"/>
      <c r="AC5400" s="10"/>
      <c r="AD5400" s="10"/>
      <c r="AE5400" s="10"/>
      <c r="AF5400" s="10"/>
      <c r="AG5400" s="10"/>
      <c r="AH5400" s="10"/>
      <c r="AI5400" s="10"/>
      <c r="AJ5400" s="10"/>
      <c r="AK5400" s="10"/>
      <c r="AL5400" s="10"/>
      <c r="AM5400" s="10"/>
      <c r="AN5400" s="10"/>
      <c r="AO5400" s="10"/>
      <c r="AP5400" s="10"/>
      <c r="AQ5400" s="10"/>
      <c r="AR5400" s="10"/>
      <c r="AS5400" s="10"/>
      <c r="AT5400" s="10"/>
      <c r="AU5400" s="10"/>
      <c r="AV5400" s="10"/>
      <c r="AW5400" s="10"/>
      <c r="AX5400" s="10"/>
      <c r="AY5400" s="10"/>
      <c r="AZ5400" s="10"/>
      <c r="BC5400" s="10"/>
      <c r="BD5400" s="10"/>
      <c r="BE5400" s="10"/>
      <c r="BF5400" s="10"/>
      <c r="BG5400" s="10"/>
      <c r="BH5400" s="10"/>
      <c r="BI5400" s="10"/>
      <c r="BL5400" s="10"/>
      <c r="BM5400" s="10"/>
      <c r="BN5400" s="10"/>
      <c r="BO5400" s="10"/>
      <c r="BP5400" s="10"/>
      <c r="BQ5400" s="10"/>
      <c r="BR5400" s="10"/>
      <c r="BU5400" s="66"/>
    </row>
    <row r="5401" spans="22:73" s="6" customFormat="1" x14ac:dyDescent="0.3">
      <c r="V5401" s="21"/>
      <c r="W5401" s="22"/>
      <c r="X5401" s="22"/>
      <c r="Y5401" s="22"/>
      <c r="Z5401" s="22"/>
      <c r="AA5401" s="22"/>
      <c r="AB5401" s="10"/>
      <c r="AC5401" s="10"/>
      <c r="AD5401" s="10"/>
      <c r="AE5401" s="10"/>
      <c r="AF5401" s="10"/>
      <c r="AG5401" s="10"/>
      <c r="AH5401" s="10"/>
      <c r="AI5401" s="10"/>
      <c r="AJ5401" s="10"/>
      <c r="AK5401" s="10"/>
      <c r="AL5401" s="10"/>
      <c r="AM5401" s="10"/>
      <c r="AN5401" s="10"/>
      <c r="AO5401" s="10"/>
      <c r="AP5401" s="10"/>
      <c r="AQ5401" s="10"/>
      <c r="AR5401" s="10"/>
      <c r="AS5401" s="10"/>
      <c r="AT5401" s="10"/>
      <c r="AU5401" s="10"/>
      <c r="AV5401" s="10"/>
      <c r="AW5401" s="10"/>
      <c r="AX5401" s="10"/>
      <c r="AY5401" s="10"/>
      <c r="AZ5401" s="10"/>
      <c r="BC5401" s="10"/>
      <c r="BD5401" s="10"/>
      <c r="BE5401" s="10"/>
      <c r="BF5401" s="10"/>
      <c r="BG5401" s="10"/>
      <c r="BH5401" s="10"/>
      <c r="BI5401" s="10"/>
      <c r="BL5401" s="10"/>
      <c r="BM5401" s="10"/>
      <c r="BN5401" s="10"/>
      <c r="BO5401" s="10"/>
      <c r="BP5401" s="10"/>
      <c r="BQ5401" s="10"/>
      <c r="BR5401" s="10"/>
      <c r="BU5401" s="66"/>
    </row>
    <row r="5402" spans="22:73" s="6" customFormat="1" x14ac:dyDescent="0.3">
      <c r="V5402" s="21"/>
      <c r="W5402" s="22"/>
      <c r="X5402" s="22"/>
      <c r="Y5402" s="22"/>
      <c r="Z5402" s="22"/>
      <c r="AA5402" s="22"/>
      <c r="AB5402" s="10"/>
      <c r="AC5402" s="10"/>
      <c r="AD5402" s="10"/>
      <c r="AE5402" s="10"/>
      <c r="AF5402" s="10"/>
      <c r="AG5402" s="10"/>
      <c r="AH5402" s="10"/>
      <c r="AI5402" s="10"/>
      <c r="AJ5402" s="10"/>
      <c r="AK5402" s="10"/>
      <c r="AL5402" s="10"/>
      <c r="AM5402" s="10"/>
      <c r="AN5402" s="10"/>
      <c r="AO5402" s="10"/>
      <c r="AP5402" s="10"/>
      <c r="AQ5402" s="10"/>
      <c r="AR5402" s="10"/>
      <c r="AS5402" s="10"/>
      <c r="AT5402" s="10"/>
      <c r="AU5402" s="10"/>
      <c r="AV5402" s="10"/>
      <c r="AW5402" s="10"/>
      <c r="AX5402" s="10"/>
      <c r="AY5402" s="10"/>
      <c r="AZ5402" s="10"/>
      <c r="BC5402" s="10"/>
      <c r="BD5402" s="10"/>
      <c r="BE5402" s="10"/>
      <c r="BF5402" s="10"/>
      <c r="BG5402" s="10"/>
      <c r="BH5402" s="10"/>
      <c r="BI5402" s="10"/>
      <c r="BL5402" s="10"/>
      <c r="BM5402" s="10"/>
      <c r="BN5402" s="10"/>
      <c r="BO5402" s="10"/>
      <c r="BP5402" s="10"/>
      <c r="BQ5402" s="10"/>
      <c r="BR5402" s="10"/>
      <c r="BU5402" s="66"/>
    </row>
    <row r="5403" spans="22:73" s="6" customFormat="1" x14ac:dyDescent="0.3">
      <c r="V5403" s="21"/>
      <c r="W5403" s="22"/>
      <c r="X5403" s="22"/>
      <c r="Y5403" s="22"/>
      <c r="Z5403" s="22"/>
      <c r="AA5403" s="22"/>
      <c r="AB5403" s="10"/>
      <c r="AC5403" s="10"/>
      <c r="AD5403" s="10"/>
      <c r="AE5403" s="10"/>
      <c r="AF5403" s="10"/>
      <c r="AG5403" s="10"/>
      <c r="AH5403" s="10"/>
      <c r="AI5403" s="10"/>
      <c r="AJ5403" s="10"/>
      <c r="AK5403" s="10"/>
      <c r="AL5403" s="10"/>
      <c r="AM5403" s="10"/>
      <c r="AN5403" s="10"/>
      <c r="AO5403" s="10"/>
      <c r="AP5403" s="10"/>
      <c r="AQ5403" s="10"/>
      <c r="AR5403" s="10"/>
      <c r="AS5403" s="10"/>
      <c r="AT5403" s="10"/>
      <c r="AU5403" s="10"/>
      <c r="AV5403" s="10"/>
      <c r="AW5403" s="10"/>
      <c r="AX5403" s="10"/>
      <c r="AY5403" s="10"/>
      <c r="AZ5403" s="10"/>
      <c r="BC5403" s="10"/>
      <c r="BD5403" s="10"/>
      <c r="BE5403" s="10"/>
      <c r="BF5403" s="10"/>
      <c r="BG5403" s="10"/>
      <c r="BH5403" s="10"/>
      <c r="BI5403" s="10"/>
      <c r="BL5403" s="10"/>
      <c r="BM5403" s="10"/>
      <c r="BN5403" s="10"/>
      <c r="BO5403" s="10"/>
      <c r="BP5403" s="10"/>
      <c r="BQ5403" s="10"/>
      <c r="BR5403" s="10"/>
      <c r="BU5403" s="66"/>
    </row>
    <row r="5404" spans="22:73" s="6" customFormat="1" x14ac:dyDescent="0.3">
      <c r="V5404" s="21"/>
      <c r="W5404" s="22"/>
      <c r="X5404" s="22"/>
      <c r="Y5404" s="22"/>
      <c r="Z5404" s="22"/>
      <c r="AA5404" s="22"/>
      <c r="AB5404" s="10"/>
      <c r="AC5404" s="10"/>
      <c r="AD5404" s="10"/>
      <c r="AE5404" s="10"/>
      <c r="AF5404" s="10"/>
      <c r="AG5404" s="10"/>
      <c r="AH5404" s="10"/>
      <c r="AI5404" s="10"/>
      <c r="AJ5404" s="10"/>
      <c r="AK5404" s="10"/>
      <c r="AL5404" s="10"/>
      <c r="AM5404" s="10"/>
      <c r="AN5404" s="10"/>
      <c r="AO5404" s="10"/>
      <c r="AP5404" s="10"/>
      <c r="AQ5404" s="10"/>
      <c r="AR5404" s="10"/>
      <c r="AS5404" s="10"/>
      <c r="AT5404" s="10"/>
      <c r="AU5404" s="10"/>
      <c r="AV5404" s="10"/>
      <c r="AW5404" s="10"/>
      <c r="AX5404" s="10"/>
      <c r="AY5404" s="10"/>
      <c r="AZ5404" s="10"/>
      <c r="BC5404" s="10"/>
      <c r="BD5404" s="10"/>
      <c r="BE5404" s="10"/>
      <c r="BF5404" s="10"/>
      <c r="BG5404" s="10"/>
      <c r="BH5404" s="10"/>
      <c r="BI5404" s="10"/>
      <c r="BL5404" s="10"/>
      <c r="BM5404" s="10"/>
      <c r="BN5404" s="10"/>
      <c r="BO5404" s="10"/>
      <c r="BP5404" s="10"/>
      <c r="BQ5404" s="10"/>
      <c r="BR5404" s="10"/>
      <c r="BU5404" s="66"/>
    </row>
    <row r="5405" spans="22:73" s="6" customFormat="1" x14ac:dyDescent="0.3">
      <c r="V5405" s="21"/>
      <c r="W5405" s="22"/>
      <c r="X5405" s="22"/>
      <c r="Y5405" s="22"/>
      <c r="Z5405" s="22"/>
      <c r="AA5405" s="22"/>
      <c r="AB5405" s="10"/>
      <c r="AC5405" s="10"/>
      <c r="AD5405" s="10"/>
      <c r="AE5405" s="10"/>
      <c r="AF5405" s="10"/>
      <c r="AG5405" s="10"/>
      <c r="AH5405" s="10"/>
      <c r="AI5405" s="10"/>
      <c r="AJ5405" s="10"/>
      <c r="AK5405" s="10"/>
      <c r="AL5405" s="10"/>
      <c r="AM5405" s="10"/>
      <c r="AN5405" s="10"/>
      <c r="AO5405" s="10"/>
      <c r="AP5405" s="10"/>
      <c r="AQ5405" s="10"/>
      <c r="AR5405" s="10"/>
      <c r="AS5405" s="10"/>
      <c r="AT5405" s="10"/>
      <c r="AU5405" s="10"/>
      <c r="AV5405" s="10"/>
      <c r="AW5405" s="10"/>
      <c r="AX5405" s="10"/>
      <c r="AY5405" s="10"/>
      <c r="AZ5405" s="10"/>
      <c r="BC5405" s="10"/>
      <c r="BD5405" s="10"/>
      <c r="BE5405" s="10"/>
      <c r="BF5405" s="10"/>
      <c r="BG5405" s="10"/>
      <c r="BH5405" s="10"/>
      <c r="BI5405" s="10"/>
      <c r="BL5405" s="10"/>
      <c r="BM5405" s="10"/>
      <c r="BN5405" s="10"/>
      <c r="BO5405" s="10"/>
      <c r="BP5405" s="10"/>
      <c r="BQ5405" s="10"/>
      <c r="BR5405" s="10"/>
      <c r="BU5405" s="66"/>
    </row>
    <row r="5406" spans="22:73" s="6" customFormat="1" x14ac:dyDescent="0.3">
      <c r="V5406" s="21"/>
      <c r="W5406" s="22"/>
      <c r="X5406" s="22"/>
      <c r="Y5406" s="22"/>
      <c r="Z5406" s="22"/>
      <c r="AA5406" s="22"/>
      <c r="AB5406" s="10"/>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c r="AY5406" s="10"/>
      <c r="AZ5406" s="10"/>
      <c r="BC5406" s="10"/>
      <c r="BD5406" s="10"/>
      <c r="BE5406" s="10"/>
      <c r="BF5406" s="10"/>
      <c r="BG5406" s="10"/>
      <c r="BH5406" s="10"/>
      <c r="BI5406" s="10"/>
      <c r="BL5406" s="10"/>
      <c r="BM5406" s="10"/>
      <c r="BN5406" s="10"/>
      <c r="BO5406" s="10"/>
      <c r="BP5406" s="10"/>
      <c r="BQ5406" s="10"/>
      <c r="BR5406" s="10"/>
      <c r="BU5406" s="66"/>
    </row>
    <row r="5407" spans="22:73" s="6" customFormat="1" x14ac:dyDescent="0.3">
      <c r="V5407" s="21"/>
      <c r="W5407" s="22"/>
      <c r="X5407" s="22"/>
      <c r="Y5407" s="22"/>
      <c r="Z5407" s="22"/>
      <c r="AA5407" s="22"/>
      <c r="AB5407" s="10"/>
      <c r="AC5407" s="10"/>
      <c r="AD5407" s="10"/>
      <c r="AE5407" s="10"/>
      <c r="AF5407" s="10"/>
      <c r="AG5407" s="10"/>
      <c r="AH5407" s="10"/>
      <c r="AI5407" s="10"/>
      <c r="AJ5407" s="10"/>
      <c r="AK5407" s="10"/>
      <c r="AL5407" s="10"/>
      <c r="AM5407" s="10"/>
      <c r="AN5407" s="10"/>
      <c r="AO5407" s="10"/>
      <c r="AP5407" s="10"/>
      <c r="AQ5407" s="10"/>
      <c r="AR5407" s="10"/>
      <c r="AS5407" s="10"/>
      <c r="AT5407" s="10"/>
      <c r="AU5407" s="10"/>
      <c r="AV5407" s="10"/>
      <c r="AW5407" s="10"/>
      <c r="AX5407" s="10"/>
      <c r="AY5407" s="10"/>
      <c r="AZ5407" s="10"/>
      <c r="BC5407" s="10"/>
      <c r="BD5407" s="10"/>
      <c r="BE5407" s="10"/>
      <c r="BF5407" s="10"/>
      <c r="BG5407" s="10"/>
      <c r="BH5407" s="10"/>
      <c r="BI5407" s="10"/>
      <c r="BL5407" s="10"/>
      <c r="BM5407" s="10"/>
      <c r="BN5407" s="10"/>
      <c r="BO5407" s="10"/>
      <c r="BP5407" s="10"/>
      <c r="BQ5407" s="10"/>
      <c r="BR5407" s="10"/>
      <c r="BU5407" s="66"/>
    </row>
    <row r="5408" spans="22:73" s="6" customFormat="1" x14ac:dyDescent="0.3">
      <c r="V5408" s="21"/>
      <c r="W5408" s="22"/>
      <c r="X5408" s="22"/>
      <c r="Y5408" s="22"/>
      <c r="Z5408" s="22"/>
      <c r="AA5408" s="22"/>
      <c r="AB5408" s="10"/>
      <c r="AC5408" s="10"/>
      <c r="AD5408" s="10"/>
      <c r="AE5408" s="10"/>
      <c r="AF5408" s="10"/>
      <c r="AG5408" s="10"/>
      <c r="AH5408" s="10"/>
      <c r="AI5408" s="10"/>
      <c r="AJ5408" s="10"/>
      <c r="AK5408" s="10"/>
      <c r="AL5408" s="10"/>
      <c r="AM5408" s="10"/>
      <c r="AN5408" s="10"/>
      <c r="AO5408" s="10"/>
      <c r="AP5408" s="10"/>
      <c r="AQ5408" s="10"/>
      <c r="AR5408" s="10"/>
      <c r="AS5408" s="10"/>
      <c r="AT5408" s="10"/>
      <c r="AU5408" s="10"/>
      <c r="AV5408" s="10"/>
      <c r="AW5408" s="10"/>
      <c r="AX5408" s="10"/>
      <c r="AY5408" s="10"/>
      <c r="AZ5408" s="10"/>
      <c r="BC5408" s="10"/>
      <c r="BD5408" s="10"/>
      <c r="BE5408" s="10"/>
      <c r="BF5408" s="10"/>
      <c r="BG5408" s="10"/>
      <c r="BH5408" s="10"/>
      <c r="BI5408" s="10"/>
      <c r="BL5408" s="10"/>
      <c r="BM5408" s="10"/>
      <c r="BN5408" s="10"/>
      <c r="BO5408" s="10"/>
      <c r="BP5408" s="10"/>
      <c r="BQ5408" s="10"/>
      <c r="BR5408" s="10"/>
      <c r="BU5408" s="66"/>
    </row>
    <row r="5409" spans="22:73" s="6" customFormat="1" x14ac:dyDescent="0.3">
      <c r="V5409" s="21"/>
      <c r="W5409" s="22"/>
      <c r="X5409" s="22"/>
      <c r="Y5409" s="22"/>
      <c r="Z5409" s="22"/>
      <c r="AA5409" s="22"/>
      <c r="AB5409" s="10"/>
      <c r="AC5409" s="10"/>
      <c r="AD5409" s="10"/>
      <c r="AE5409" s="10"/>
      <c r="AF5409" s="10"/>
      <c r="AG5409" s="10"/>
      <c r="AH5409" s="10"/>
      <c r="AI5409" s="10"/>
      <c r="AJ5409" s="10"/>
      <c r="AK5409" s="10"/>
      <c r="AL5409" s="10"/>
      <c r="AM5409" s="10"/>
      <c r="AN5409" s="10"/>
      <c r="AO5409" s="10"/>
      <c r="AP5409" s="10"/>
      <c r="AQ5409" s="10"/>
      <c r="AR5409" s="10"/>
      <c r="AS5409" s="10"/>
      <c r="AT5409" s="10"/>
      <c r="AU5409" s="10"/>
      <c r="AV5409" s="10"/>
      <c r="AW5409" s="10"/>
      <c r="AX5409" s="10"/>
      <c r="AY5409" s="10"/>
      <c r="AZ5409" s="10"/>
      <c r="BC5409" s="10"/>
      <c r="BD5409" s="10"/>
      <c r="BE5409" s="10"/>
      <c r="BF5409" s="10"/>
      <c r="BG5409" s="10"/>
      <c r="BH5409" s="10"/>
      <c r="BI5409" s="10"/>
      <c r="BL5409" s="10"/>
      <c r="BM5409" s="10"/>
      <c r="BN5409" s="10"/>
      <c r="BO5409" s="10"/>
      <c r="BP5409" s="10"/>
      <c r="BQ5409" s="10"/>
      <c r="BR5409" s="10"/>
      <c r="BU5409" s="66"/>
    </row>
    <row r="5410" spans="22:73" s="6" customFormat="1" x14ac:dyDescent="0.3">
      <c r="V5410" s="21"/>
      <c r="W5410" s="22"/>
      <c r="X5410" s="22"/>
      <c r="Y5410" s="22"/>
      <c r="Z5410" s="22"/>
      <c r="AA5410" s="22"/>
      <c r="AB5410" s="10"/>
      <c r="AC5410" s="10"/>
      <c r="AD5410" s="10"/>
      <c r="AE5410" s="10"/>
      <c r="AF5410" s="10"/>
      <c r="AG5410" s="10"/>
      <c r="AH5410" s="10"/>
      <c r="AI5410" s="10"/>
      <c r="AJ5410" s="10"/>
      <c r="AK5410" s="10"/>
      <c r="AL5410" s="10"/>
      <c r="AM5410" s="10"/>
      <c r="AN5410" s="10"/>
      <c r="AO5410" s="10"/>
      <c r="AP5410" s="10"/>
      <c r="AQ5410" s="10"/>
      <c r="AR5410" s="10"/>
      <c r="AS5410" s="10"/>
      <c r="AT5410" s="10"/>
      <c r="AU5410" s="10"/>
      <c r="AV5410" s="10"/>
      <c r="AW5410" s="10"/>
      <c r="AX5410" s="10"/>
      <c r="AY5410" s="10"/>
      <c r="AZ5410" s="10"/>
      <c r="BC5410" s="10"/>
      <c r="BD5410" s="10"/>
      <c r="BE5410" s="10"/>
      <c r="BF5410" s="10"/>
      <c r="BG5410" s="10"/>
      <c r="BH5410" s="10"/>
      <c r="BI5410" s="10"/>
      <c r="BL5410" s="10"/>
      <c r="BM5410" s="10"/>
      <c r="BN5410" s="10"/>
      <c r="BO5410" s="10"/>
      <c r="BP5410" s="10"/>
      <c r="BQ5410" s="10"/>
      <c r="BR5410" s="10"/>
      <c r="BU5410" s="66"/>
    </row>
    <row r="5411" spans="22:73" s="6" customFormat="1" x14ac:dyDescent="0.3">
      <c r="V5411" s="21"/>
      <c r="W5411" s="22"/>
      <c r="X5411" s="22"/>
      <c r="Y5411" s="22"/>
      <c r="Z5411" s="22"/>
      <c r="AA5411" s="22"/>
      <c r="AB5411" s="10"/>
      <c r="AC5411" s="10"/>
      <c r="AD5411" s="10"/>
      <c r="AE5411" s="10"/>
      <c r="AF5411" s="10"/>
      <c r="AG5411" s="10"/>
      <c r="AH5411" s="10"/>
      <c r="AI5411" s="10"/>
      <c r="AJ5411" s="10"/>
      <c r="AK5411" s="10"/>
      <c r="AL5411" s="10"/>
      <c r="AM5411" s="10"/>
      <c r="AN5411" s="10"/>
      <c r="AO5411" s="10"/>
      <c r="AP5411" s="10"/>
      <c r="AQ5411" s="10"/>
      <c r="AR5411" s="10"/>
      <c r="AS5411" s="10"/>
      <c r="AT5411" s="10"/>
      <c r="AU5411" s="10"/>
      <c r="AV5411" s="10"/>
      <c r="AW5411" s="10"/>
      <c r="AX5411" s="10"/>
      <c r="AY5411" s="10"/>
      <c r="AZ5411" s="10"/>
      <c r="BC5411" s="10"/>
      <c r="BD5411" s="10"/>
      <c r="BE5411" s="10"/>
      <c r="BF5411" s="10"/>
      <c r="BG5411" s="10"/>
      <c r="BH5411" s="10"/>
      <c r="BI5411" s="10"/>
      <c r="BL5411" s="10"/>
      <c r="BM5411" s="10"/>
      <c r="BN5411" s="10"/>
      <c r="BO5411" s="10"/>
      <c r="BP5411" s="10"/>
      <c r="BQ5411" s="10"/>
      <c r="BR5411" s="10"/>
      <c r="BU5411" s="66"/>
    </row>
    <row r="5412" spans="22:73" s="6" customFormat="1" x14ac:dyDescent="0.3">
      <c r="V5412" s="21"/>
      <c r="W5412" s="22"/>
      <c r="X5412" s="22"/>
      <c r="Y5412" s="22"/>
      <c r="Z5412" s="22"/>
      <c r="AA5412" s="22"/>
      <c r="AB5412" s="10"/>
      <c r="AC5412" s="10"/>
      <c r="AD5412" s="10"/>
      <c r="AE5412" s="10"/>
      <c r="AF5412" s="10"/>
      <c r="AG5412" s="10"/>
      <c r="AH5412" s="10"/>
      <c r="AI5412" s="10"/>
      <c r="AJ5412" s="10"/>
      <c r="AK5412" s="10"/>
      <c r="AL5412" s="10"/>
      <c r="AM5412" s="10"/>
      <c r="AN5412" s="10"/>
      <c r="AO5412" s="10"/>
      <c r="AP5412" s="10"/>
      <c r="AQ5412" s="10"/>
      <c r="AR5412" s="10"/>
      <c r="AS5412" s="10"/>
      <c r="AT5412" s="10"/>
      <c r="AU5412" s="10"/>
      <c r="AV5412" s="10"/>
      <c r="AW5412" s="10"/>
      <c r="AX5412" s="10"/>
      <c r="AY5412" s="10"/>
      <c r="AZ5412" s="10"/>
      <c r="BC5412" s="10"/>
      <c r="BD5412" s="10"/>
      <c r="BE5412" s="10"/>
      <c r="BF5412" s="10"/>
      <c r="BG5412" s="10"/>
      <c r="BH5412" s="10"/>
      <c r="BI5412" s="10"/>
      <c r="BL5412" s="10"/>
      <c r="BM5412" s="10"/>
      <c r="BN5412" s="10"/>
      <c r="BO5412" s="10"/>
      <c r="BP5412" s="10"/>
      <c r="BQ5412" s="10"/>
      <c r="BR5412" s="10"/>
      <c r="BU5412" s="66"/>
    </row>
    <row r="5413" spans="22:73" s="6" customFormat="1" x14ac:dyDescent="0.3">
      <c r="V5413" s="21"/>
      <c r="W5413" s="22"/>
      <c r="X5413" s="22"/>
      <c r="Y5413" s="22"/>
      <c r="Z5413" s="22"/>
      <c r="AA5413" s="22"/>
      <c r="AB5413" s="10"/>
      <c r="AC5413" s="10"/>
      <c r="AD5413" s="10"/>
      <c r="AE5413" s="10"/>
      <c r="AF5413" s="10"/>
      <c r="AG5413" s="10"/>
      <c r="AH5413" s="10"/>
      <c r="AI5413" s="10"/>
      <c r="AJ5413" s="10"/>
      <c r="AK5413" s="10"/>
      <c r="AL5413" s="10"/>
      <c r="AM5413" s="10"/>
      <c r="AN5413" s="10"/>
      <c r="AO5413" s="10"/>
      <c r="AP5413" s="10"/>
      <c r="AQ5413" s="10"/>
      <c r="AR5413" s="10"/>
      <c r="AS5413" s="10"/>
      <c r="AT5413" s="10"/>
      <c r="AU5413" s="10"/>
      <c r="AV5413" s="10"/>
      <c r="AW5413" s="10"/>
      <c r="AX5413" s="10"/>
      <c r="AY5413" s="10"/>
      <c r="AZ5413" s="10"/>
      <c r="BC5413" s="10"/>
      <c r="BD5413" s="10"/>
      <c r="BE5413" s="10"/>
      <c r="BF5413" s="10"/>
      <c r="BG5413" s="10"/>
      <c r="BH5413" s="10"/>
      <c r="BI5413" s="10"/>
      <c r="BL5413" s="10"/>
      <c r="BM5413" s="10"/>
      <c r="BN5413" s="10"/>
      <c r="BO5413" s="10"/>
      <c r="BP5413" s="10"/>
      <c r="BQ5413" s="10"/>
      <c r="BR5413" s="10"/>
      <c r="BU5413" s="66"/>
    </row>
    <row r="5414" spans="22:73" s="6" customFormat="1" x14ac:dyDescent="0.3">
      <c r="V5414" s="21"/>
      <c r="W5414" s="22"/>
      <c r="X5414" s="22"/>
      <c r="Y5414" s="22"/>
      <c r="Z5414" s="22"/>
      <c r="AA5414" s="22"/>
      <c r="AB5414" s="10"/>
      <c r="AC5414" s="10"/>
      <c r="AD5414" s="10"/>
      <c r="AE5414" s="10"/>
      <c r="AF5414" s="10"/>
      <c r="AG5414" s="10"/>
      <c r="AH5414" s="10"/>
      <c r="AI5414" s="10"/>
      <c r="AJ5414" s="10"/>
      <c r="AK5414" s="10"/>
      <c r="AL5414" s="10"/>
      <c r="AM5414" s="10"/>
      <c r="AN5414" s="10"/>
      <c r="AO5414" s="10"/>
      <c r="AP5414" s="10"/>
      <c r="AQ5414" s="10"/>
      <c r="AR5414" s="10"/>
      <c r="AS5414" s="10"/>
      <c r="AT5414" s="10"/>
      <c r="AU5414" s="10"/>
      <c r="AV5414" s="10"/>
      <c r="AW5414" s="10"/>
      <c r="AX5414" s="10"/>
      <c r="AY5414" s="10"/>
      <c r="AZ5414" s="10"/>
      <c r="BC5414" s="10"/>
      <c r="BD5414" s="10"/>
      <c r="BE5414" s="10"/>
      <c r="BF5414" s="10"/>
      <c r="BG5414" s="10"/>
      <c r="BH5414" s="10"/>
      <c r="BI5414" s="10"/>
      <c r="BL5414" s="10"/>
      <c r="BM5414" s="10"/>
      <c r="BN5414" s="10"/>
      <c r="BO5414" s="10"/>
      <c r="BP5414" s="10"/>
      <c r="BQ5414" s="10"/>
      <c r="BR5414" s="10"/>
      <c r="BU5414" s="66"/>
    </row>
    <row r="5415" spans="22:73" s="6" customFormat="1" x14ac:dyDescent="0.3">
      <c r="V5415" s="21"/>
      <c r="W5415" s="22"/>
      <c r="X5415" s="22"/>
      <c r="Y5415" s="22"/>
      <c r="Z5415" s="22"/>
      <c r="AA5415" s="22"/>
      <c r="AB5415" s="10"/>
      <c r="AC5415" s="10"/>
      <c r="AD5415" s="10"/>
      <c r="AE5415" s="10"/>
      <c r="AF5415" s="10"/>
      <c r="AG5415" s="10"/>
      <c r="AH5415" s="10"/>
      <c r="AI5415" s="10"/>
      <c r="AJ5415" s="10"/>
      <c r="AK5415" s="10"/>
      <c r="AL5415" s="10"/>
      <c r="AM5415" s="10"/>
      <c r="AN5415" s="10"/>
      <c r="AO5415" s="10"/>
      <c r="AP5415" s="10"/>
      <c r="AQ5415" s="10"/>
      <c r="AR5415" s="10"/>
      <c r="AS5415" s="10"/>
      <c r="AT5415" s="10"/>
      <c r="AU5415" s="10"/>
      <c r="AV5415" s="10"/>
      <c r="AW5415" s="10"/>
      <c r="AX5415" s="10"/>
      <c r="AY5415" s="10"/>
      <c r="AZ5415" s="10"/>
      <c r="BC5415" s="10"/>
      <c r="BD5415" s="10"/>
      <c r="BE5415" s="10"/>
      <c r="BF5415" s="10"/>
      <c r="BG5415" s="10"/>
      <c r="BH5415" s="10"/>
      <c r="BI5415" s="10"/>
      <c r="BL5415" s="10"/>
      <c r="BM5415" s="10"/>
      <c r="BN5415" s="10"/>
      <c r="BO5415" s="10"/>
      <c r="BP5415" s="10"/>
      <c r="BQ5415" s="10"/>
      <c r="BR5415" s="10"/>
      <c r="BU5415" s="66"/>
    </row>
    <row r="5416" spans="22:73" s="6" customFormat="1" x14ac:dyDescent="0.3">
      <c r="V5416" s="21"/>
      <c r="W5416" s="22"/>
      <c r="X5416" s="22"/>
      <c r="Y5416" s="22"/>
      <c r="Z5416" s="22"/>
      <c r="AA5416" s="22"/>
      <c r="AB5416" s="10"/>
      <c r="AC5416" s="10"/>
      <c r="AD5416" s="10"/>
      <c r="AE5416" s="10"/>
      <c r="AF5416" s="10"/>
      <c r="AG5416" s="10"/>
      <c r="AH5416" s="10"/>
      <c r="AI5416" s="10"/>
      <c r="AJ5416" s="10"/>
      <c r="AK5416" s="10"/>
      <c r="AL5416" s="10"/>
      <c r="AM5416" s="10"/>
      <c r="AN5416" s="10"/>
      <c r="AO5416" s="10"/>
      <c r="AP5416" s="10"/>
      <c r="AQ5416" s="10"/>
      <c r="AR5416" s="10"/>
      <c r="AS5416" s="10"/>
      <c r="AT5416" s="10"/>
      <c r="AU5416" s="10"/>
      <c r="AV5416" s="10"/>
      <c r="AW5416" s="10"/>
      <c r="AX5416" s="10"/>
      <c r="AY5416" s="10"/>
      <c r="AZ5416" s="10"/>
      <c r="BC5416" s="10"/>
      <c r="BD5416" s="10"/>
      <c r="BE5416" s="10"/>
      <c r="BF5416" s="10"/>
      <c r="BG5416" s="10"/>
      <c r="BH5416" s="10"/>
      <c r="BI5416" s="10"/>
      <c r="BL5416" s="10"/>
      <c r="BM5416" s="10"/>
      <c r="BN5416" s="10"/>
      <c r="BO5416" s="10"/>
      <c r="BP5416" s="10"/>
      <c r="BQ5416" s="10"/>
      <c r="BR5416" s="10"/>
      <c r="BU5416" s="66"/>
    </row>
    <row r="5417" spans="22:73" s="6" customFormat="1" x14ac:dyDescent="0.3">
      <c r="V5417" s="21"/>
      <c r="W5417" s="22"/>
      <c r="X5417" s="22"/>
      <c r="Y5417" s="22"/>
      <c r="Z5417" s="22"/>
      <c r="AA5417" s="22"/>
      <c r="AB5417" s="10"/>
      <c r="AC5417" s="10"/>
      <c r="AD5417" s="10"/>
      <c r="AE5417" s="10"/>
      <c r="AF5417" s="10"/>
      <c r="AG5417" s="10"/>
      <c r="AH5417" s="10"/>
      <c r="AI5417" s="10"/>
      <c r="AJ5417" s="10"/>
      <c r="AK5417" s="10"/>
      <c r="AL5417" s="10"/>
      <c r="AM5417" s="10"/>
      <c r="AN5417" s="10"/>
      <c r="AO5417" s="10"/>
      <c r="AP5417" s="10"/>
      <c r="AQ5417" s="10"/>
      <c r="AR5417" s="10"/>
      <c r="AS5417" s="10"/>
      <c r="AT5417" s="10"/>
      <c r="AU5417" s="10"/>
      <c r="AV5417" s="10"/>
      <c r="AW5417" s="10"/>
      <c r="AX5417" s="10"/>
      <c r="AY5417" s="10"/>
      <c r="AZ5417" s="10"/>
      <c r="BC5417" s="10"/>
      <c r="BD5417" s="10"/>
      <c r="BE5417" s="10"/>
      <c r="BF5417" s="10"/>
      <c r="BG5417" s="10"/>
      <c r="BH5417" s="10"/>
      <c r="BI5417" s="10"/>
      <c r="BL5417" s="10"/>
      <c r="BM5417" s="10"/>
      <c r="BN5417" s="10"/>
      <c r="BO5417" s="10"/>
      <c r="BP5417" s="10"/>
      <c r="BQ5417" s="10"/>
      <c r="BR5417" s="10"/>
      <c r="BU5417" s="66"/>
    </row>
    <row r="5418" spans="22:73" s="6" customFormat="1" x14ac:dyDescent="0.3">
      <c r="V5418" s="21"/>
      <c r="W5418" s="22"/>
      <c r="X5418" s="22"/>
      <c r="Y5418" s="22"/>
      <c r="Z5418" s="22"/>
      <c r="AA5418" s="22"/>
      <c r="AB5418" s="10"/>
      <c r="AC5418" s="10"/>
      <c r="AD5418" s="10"/>
      <c r="AE5418" s="10"/>
      <c r="AF5418" s="10"/>
      <c r="AG5418" s="10"/>
      <c r="AH5418" s="10"/>
      <c r="AI5418" s="10"/>
      <c r="AJ5418" s="10"/>
      <c r="AK5418" s="10"/>
      <c r="AL5418" s="10"/>
      <c r="AM5418" s="10"/>
      <c r="AN5418" s="10"/>
      <c r="AO5418" s="10"/>
      <c r="AP5418" s="10"/>
      <c r="AQ5418" s="10"/>
      <c r="AR5418" s="10"/>
      <c r="AS5418" s="10"/>
      <c r="AT5418" s="10"/>
      <c r="AU5418" s="10"/>
      <c r="AV5418" s="10"/>
      <c r="AW5418" s="10"/>
      <c r="AX5418" s="10"/>
      <c r="AY5418" s="10"/>
      <c r="AZ5418" s="10"/>
      <c r="BC5418" s="10"/>
      <c r="BD5418" s="10"/>
      <c r="BE5418" s="10"/>
      <c r="BF5418" s="10"/>
      <c r="BG5418" s="10"/>
      <c r="BH5418" s="10"/>
      <c r="BI5418" s="10"/>
      <c r="BL5418" s="10"/>
      <c r="BM5418" s="10"/>
      <c r="BN5418" s="10"/>
      <c r="BO5418" s="10"/>
      <c r="BP5418" s="10"/>
      <c r="BQ5418" s="10"/>
      <c r="BR5418" s="10"/>
      <c r="BU5418" s="66"/>
    </row>
    <row r="5419" spans="22:73" s="6" customFormat="1" x14ac:dyDescent="0.3">
      <c r="V5419" s="21"/>
      <c r="W5419" s="22"/>
      <c r="X5419" s="22"/>
      <c r="Y5419" s="22"/>
      <c r="Z5419" s="22"/>
      <c r="AA5419" s="22"/>
      <c r="AB5419" s="10"/>
      <c r="AC5419" s="10"/>
      <c r="AD5419" s="10"/>
      <c r="AE5419" s="10"/>
      <c r="AF5419" s="10"/>
      <c r="AG5419" s="10"/>
      <c r="AH5419" s="10"/>
      <c r="AI5419" s="10"/>
      <c r="AJ5419" s="10"/>
      <c r="AK5419" s="10"/>
      <c r="AL5419" s="10"/>
      <c r="AM5419" s="10"/>
      <c r="AN5419" s="10"/>
      <c r="AO5419" s="10"/>
      <c r="AP5419" s="10"/>
      <c r="AQ5419" s="10"/>
      <c r="AR5419" s="10"/>
      <c r="AS5419" s="10"/>
      <c r="AT5419" s="10"/>
      <c r="AU5419" s="10"/>
      <c r="AV5419" s="10"/>
      <c r="AW5419" s="10"/>
      <c r="AX5419" s="10"/>
      <c r="AY5419" s="10"/>
      <c r="AZ5419" s="10"/>
      <c r="BC5419" s="10"/>
      <c r="BD5419" s="10"/>
      <c r="BE5419" s="10"/>
      <c r="BF5419" s="10"/>
      <c r="BG5419" s="10"/>
      <c r="BH5419" s="10"/>
      <c r="BI5419" s="10"/>
      <c r="BL5419" s="10"/>
      <c r="BM5419" s="10"/>
      <c r="BN5419" s="10"/>
      <c r="BO5419" s="10"/>
      <c r="BP5419" s="10"/>
      <c r="BQ5419" s="10"/>
      <c r="BR5419" s="10"/>
      <c r="BU5419" s="66"/>
    </row>
    <row r="5420" spans="22:73" s="6" customFormat="1" x14ac:dyDescent="0.3">
      <c r="V5420" s="21"/>
      <c r="W5420" s="22"/>
      <c r="X5420" s="22"/>
      <c r="Y5420" s="22"/>
      <c r="Z5420" s="22"/>
      <c r="AA5420" s="22"/>
      <c r="AB5420" s="10"/>
      <c r="AC5420" s="10"/>
      <c r="AD5420" s="10"/>
      <c r="AE5420" s="10"/>
      <c r="AF5420" s="10"/>
      <c r="AG5420" s="10"/>
      <c r="AH5420" s="10"/>
      <c r="AI5420" s="10"/>
      <c r="AJ5420" s="10"/>
      <c r="AK5420" s="10"/>
      <c r="AL5420" s="10"/>
      <c r="AM5420" s="10"/>
      <c r="AN5420" s="10"/>
      <c r="AO5420" s="10"/>
      <c r="AP5420" s="10"/>
      <c r="AQ5420" s="10"/>
      <c r="AR5420" s="10"/>
      <c r="AS5420" s="10"/>
      <c r="AT5420" s="10"/>
      <c r="AU5420" s="10"/>
      <c r="AV5420" s="10"/>
      <c r="AW5420" s="10"/>
      <c r="AX5420" s="10"/>
      <c r="AY5420" s="10"/>
      <c r="AZ5420" s="10"/>
      <c r="BC5420" s="10"/>
      <c r="BD5420" s="10"/>
      <c r="BE5420" s="10"/>
      <c r="BF5420" s="10"/>
      <c r="BG5420" s="10"/>
      <c r="BH5420" s="10"/>
      <c r="BI5420" s="10"/>
      <c r="BL5420" s="10"/>
      <c r="BM5420" s="10"/>
      <c r="BN5420" s="10"/>
      <c r="BO5420" s="10"/>
      <c r="BP5420" s="10"/>
      <c r="BQ5420" s="10"/>
      <c r="BR5420" s="10"/>
      <c r="BU5420" s="66"/>
    </row>
    <row r="5421" spans="22:73" s="6" customFormat="1" x14ac:dyDescent="0.3">
      <c r="V5421" s="21"/>
      <c r="W5421" s="22"/>
      <c r="X5421" s="22"/>
      <c r="Y5421" s="22"/>
      <c r="Z5421" s="22"/>
      <c r="AA5421" s="22"/>
      <c r="AB5421" s="10"/>
      <c r="AC5421" s="10"/>
      <c r="AD5421" s="10"/>
      <c r="AE5421" s="10"/>
      <c r="AF5421" s="10"/>
      <c r="AG5421" s="10"/>
      <c r="AH5421" s="10"/>
      <c r="AI5421" s="10"/>
      <c r="AJ5421" s="10"/>
      <c r="AK5421" s="10"/>
      <c r="AL5421" s="10"/>
      <c r="AM5421" s="10"/>
      <c r="AN5421" s="10"/>
      <c r="AO5421" s="10"/>
      <c r="AP5421" s="10"/>
      <c r="AQ5421" s="10"/>
      <c r="AR5421" s="10"/>
      <c r="AS5421" s="10"/>
      <c r="AT5421" s="10"/>
      <c r="AU5421" s="10"/>
      <c r="AV5421" s="10"/>
      <c r="AW5421" s="10"/>
      <c r="AX5421" s="10"/>
      <c r="AY5421" s="10"/>
      <c r="AZ5421" s="10"/>
      <c r="BC5421" s="10"/>
      <c r="BD5421" s="10"/>
      <c r="BE5421" s="10"/>
      <c r="BF5421" s="10"/>
      <c r="BG5421" s="10"/>
      <c r="BH5421" s="10"/>
      <c r="BI5421" s="10"/>
      <c r="BL5421" s="10"/>
      <c r="BM5421" s="10"/>
      <c r="BN5421" s="10"/>
      <c r="BO5421" s="10"/>
      <c r="BP5421" s="10"/>
      <c r="BQ5421" s="10"/>
      <c r="BR5421" s="10"/>
      <c r="BU5421" s="66"/>
    </row>
    <row r="5422" spans="22:73" s="6" customFormat="1" x14ac:dyDescent="0.3">
      <c r="V5422" s="21"/>
      <c r="W5422" s="22"/>
      <c r="X5422" s="22"/>
      <c r="Y5422" s="22"/>
      <c r="Z5422" s="22"/>
      <c r="AA5422" s="22"/>
      <c r="AB5422" s="10"/>
      <c r="AC5422" s="10"/>
      <c r="AD5422" s="10"/>
      <c r="AE5422" s="10"/>
      <c r="AF5422" s="10"/>
      <c r="AG5422" s="10"/>
      <c r="AH5422" s="10"/>
      <c r="AI5422" s="10"/>
      <c r="AJ5422" s="10"/>
      <c r="AK5422" s="10"/>
      <c r="AL5422" s="10"/>
      <c r="AM5422" s="10"/>
      <c r="AN5422" s="10"/>
      <c r="AO5422" s="10"/>
      <c r="AP5422" s="10"/>
      <c r="AQ5422" s="10"/>
      <c r="AR5422" s="10"/>
      <c r="AS5422" s="10"/>
      <c r="AT5422" s="10"/>
      <c r="AU5422" s="10"/>
      <c r="AV5422" s="10"/>
      <c r="AW5422" s="10"/>
      <c r="AX5422" s="10"/>
      <c r="AY5422" s="10"/>
      <c r="AZ5422" s="10"/>
      <c r="BC5422" s="10"/>
      <c r="BD5422" s="10"/>
      <c r="BE5422" s="10"/>
      <c r="BF5422" s="10"/>
      <c r="BG5422" s="10"/>
      <c r="BH5422" s="10"/>
      <c r="BI5422" s="10"/>
      <c r="BL5422" s="10"/>
      <c r="BM5422" s="10"/>
      <c r="BN5422" s="10"/>
      <c r="BO5422" s="10"/>
      <c r="BP5422" s="10"/>
      <c r="BQ5422" s="10"/>
      <c r="BR5422" s="10"/>
      <c r="BU5422" s="66"/>
    </row>
    <row r="5423" spans="22:73" s="6" customFormat="1" x14ac:dyDescent="0.3">
      <c r="V5423" s="21"/>
      <c r="W5423" s="22"/>
      <c r="X5423" s="22"/>
      <c r="Y5423" s="22"/>
      <c r="Z5423" s="22"/>
      <c r="AA5423" s="22"/>
      <c r="AB5423" s="10"/>
      <c r="AC5423" s="10"/>
      <c r="AD5423" s="10"/>
      <c r="AE5423" s="10"/>
      <c r="AF5423" s="10"/>
      <c r="AG5423" s="10"/>
      <c r="AH5423" s="10"/>
      <c r="AI5423" s="10"/>
      <c r="AJ5423" s="10"/>
      <c r="AK5423" s="10"/>
      <c r="AL5423" s="10"/>
      <c r="AM5423" s="10"/>
      <c r="AN5423" s="10"/>
      <c r="AO5423" s="10"/>
      <c r="AP5423" s="10"/>
      <c r="AQ5423" s="10"/>
      <c r="AR5423" s="10"/>
      <c r="AS5423" s="10"/>
      <c r="AT5423" s="10"/>
      <c r="AU5423" s="10"/>
      <c r="AV5423" s="10"/>
      <c r="AW5423" s="10"/>
      <c r="AX5423" s="10"/>
      <c r="AY5423" s="10"/>
      <c r="AZ5423" s="10"/>
      <c r="BC5423" s="10"/>
      <c r="BD5423" s="10"/>
      <c r="BE5423" s="10"/>
      <c r="BF5423" s="10"/>
      <c r="BG5423" s="10"/>
      <c r="BH5423" s="10"/>
      <c r="BI5423" s="10"/>
      <c r="BL5423" s="10"/>
      <c r="BM5423" s="10"/>
      <c r="BN5423" s="10"/>
      <c r="BO5423" s="10"/>
      <c r="BP5423" s="10"/>
      <c r="BQ5423" s="10"/>
      <c r="BR5423" s="10"/>
      <c r="BU5423" s="66"/>
    </row>
    <row r="5424" spans="22:73" s="6" customFormat="1" x14ac:dyDescent="0.3">
      <c r="V5424" s="21"/>
      <c r="W5424" s="22"/>
      <c r="X5424" s="22"/>
      <c r="Y5424" s="22"/>
      <c r="Z5424" s="22"/>
      <c r="AA5424" s="22"/>
      <c r="AB5424" s="10"/>
      <c r="AC5424" s="10"/>
      <c r="AD5424" s="10"/>
      <c r="AE5424" s="10"/>
      <c r="AF5424" s="10"/>
      <c r="AG5424" s="10"/>
      <c r="AH5424" s="10"/>
      <c r="AI5424" s="10"/>
      <c r="AJ5424" s="10"/>
      <c r="AK5424" s="10"/>
      <c r="AL5424" s="10"/>
      <c r="AM5424" s="10"/>
      <c r="AN5424" s="10"/>
      <c r="AO5424" s="10"/>
      <c r="AP5424" s="10"/>
      <c r="AQ5424" s="10"/>
      <c r="AR5424" s="10"/>
      <c r="AS5424" s="10"/>
      <c r="AT5424" s="10"/>
      <c r="AU5424" s="10"/>
      <c r="AV5424" s="10"/>
      <c r="AW5424" s="10"/>
      <c r="AX5424" s="10"/>
      <c r="AY5424" s="10"/>
      <c r="AZ5424" s="10"/>
      <c r="BC5424" s="10"/>
      <c r="BD5424" s="10"/>
      <c r="BE5424" s="10"/>
      <c r="BF5424" s="10"/>
      <c r="BG5424" s="10"/>
      <c r="BH5424" s="10"/>
      <c r="BI5424" s="10"/>
      <c r="BL5424" s="10"/>
      <c r="BM5424" s="10"/>
      <c r="BN5424" s="10"/>
      <c r="BO5424" s="10"/>
      <c r="BP5424" s="10"/>
      <c r="BQ5424" s="10"/>
      <c r="BR5424" s="10"/>
      <c r="BU5424" s="66"/>
    </row>
    <row r="5425" spans="22:73" s="6" customFormat="1" x14ac:dyDescent="0.3">
      <c r="V5425" s="21"/>
      <c r="W5425" s="22"/>
      <c r="X5425" s="22"/>
      <c r="Y5425" s="22"/>
      <c r="Z5425" s="22"/>
      <c r="AA5425" s="22"/>
      <c r="AB5425" s="10"/>
      <c r="AC5425" s="10"/>
      <c r="AD5425" s="10"/>
      <c r="AE5425" s="10"/>
      <c r="AF5425" s="10"/>
      <c r="AG5425" s="10"/>
      <c r="AH5425" s="10"/>
      <c r="AI5425" s="10"/>
      <c r="AJ5425" s="10"/>
      <c r="AK5425" s="10"/>
      <c r="AL5425" s="10"/>
      <c r="AM5425" s="10"/>
      <c r="AN5425" s="10"/>
      <c r="AO5425" s="10"/>
      <c r="AP5425" s="10"/>
      <c r="AQ5425" s="10"/>
      <c r="AR5425" s="10"/>
      <c r="AS5425" s="10"/>
      <c r="AT5425" s="10"/>
      <c r="AU5425" s="10"/>
      <c r="AV5425" s="10"/>
      <c r="AW5425" s="10"/>
      <c r="AX5425" s="10"/>
      <c r="AY5425" s="10"/>
      <c r="AZ5425" s="10"/>
      <c r="BC5425" s="10"/>
      <c r="BD5425" s="10"/>
      <c r="BE5425" s="10"/>
      <c r="BF5425" s="10"/>
      <c r="BG5425" s="10"/>
      <c r="BH5425" s="10"/>
      <c r="BI5425" s="10"/>
      <c r="BL5425" s="10"/>
      <c r="BM5425" s="10"/>
      <c r="BN5425" s="10"/>
      <c r="BO5425" s="10"/>
      <c r="BP5425" s="10"/>
      <c r="BQ5425" s="10"/>
      <c r="BR5425" s="10"/>
      <c r="BU5425" s="66"/>
    </row>
    <row r="5426" spans="22:73" s="6" customFormat="1" x14ac:dyDescent="0.3">
      <c r="V5426" s="21"/>
      <c r="W5426" s="22"/>
      <c r="X5426" s="22"/>
      <c r="Y5426" s="22"/>
      <c r="Z5426" s="22"/>
      <c r="AA5426" s="22"/>
      <c r="AB5426" s="10"/>
      <c r="AC5426" s="10"/>
      <c r="AD5426" s="10"/>
      <c r="AE5426" s="10"/>
      <c r="AF5426" s="10"/>
      <c r="AG5426" s="10"/>
      <c r="AH5426" s="10"/>
      <c r="AI5426" s="10"/>
      <c r="AJ5426" s="10"/>
      <c r="AK5426" s="10"/>
      <c r="AL5426" s="10"/>
      <c r="AM5426" s="10"/>
      <c r="AN5426" s="10"/>
      <c r="AO5426" s="10"/>
      <c r="AP5426" s="10"/>
      <c r="AQ5426" s="10"/>
      <c r="AR5426" s="10"/>
      <c r="AS5426" s="10"/>
      <c r="AT5426" s="10"/>
      <c r="AU5426" s="10"/>
      <c r="AV5426" s="10"/>
      <c r="AW5426" s="10"/>
      <c r="AX5426" s="10"/>
      <c r="AY5426" s="10"/>
      <c r="AZ5426" s="10"/>
      <c r="BC5426" s="10"/>
      <c r="BD5426" s="10"/>
      <c r="BE5426" s="10"/>
      <c r="BF5426" s="10"/>
      <c r="BG5426" s="10"/>
      <c r="BH5426" s="10"/>
      <c r="BI5426" s="10"/>
      <c r="BL5426" s="10"/>
      <c r="BM5426" s="10"/>
      <c r="BN5426" s="10"/>
      <c r="BO5426" s="10"/>
      <c r="BP5426" s="10"/>
      <c r="BQ5426" s="10"/>
      <c r="BR5426" s="10"/>
      <c r="BU5426" s="66"/>
    </row>
    <row r="5427" spans="22:73" s="6" customFormat="1" x14ac:dyDescent="0.3">
      <c r="V5427" s="21"/>
      <c r="W5427" s="22"/>
      <c r="X5427" s="22"/>
      <c r="Y5427" s="22"/>
      <c r="Z5427" s="22"/>
      <c r="AA5427" s="22"/>
      <c r="AB5427" s="10"/>
      <c r="AC5427" s="10"/>
      <c r="AD5427" s="10"/>
      <c r="AE5427" s="10"/>
      <c r="AF5427" s="10"/>
      <c r="AG5427" s="10"/>
      <c r="AH5427" s="10"/>
      <c r="AI5427" s="10"/>
      <c r="AJ5427" s="10"/>
      <c r="AK5427" s="10"/>
      <c r="AL5427" s="10"/>
      <c r="AM5427" s="10"/>
      <c r="AN5427" s="10"/>
      <c r="AO5427" s="10"/>
      <c r="AP5427" s="10"/>
      <c r="AQ5427" s="10"/>
      <c r="AR5427" s="10"/>
      <c r="AS5427" s="10"/>
      <c r="AT5427" s="10"/>
      <c r="AU5427" s="10"/>
      <c r="AV5427" s="10"/>
      <c r="AW5427" s="10"/>
      <c r="AX5427" s="10"/>
      <c r="AY5427" s="10"/>
      <c r="AZ5427" s="10"/>
      <c r="BC5427" s="10"/>
      <c r="BD5427" s="10"/>
      <c r="BE5427" s="10"/>
      <c r="BF5427" s="10"/>
      <c r="BG5427" s="10"/>
      <c r="BH5427" s="10"/>
      <c r="BI5427" s="10"/>
      <c r="BL5427" s="10"/>
      <c r="BM5427" s="10"/>
      <c r="BN5427" s="10"/>
      <c r="BO5427" s="10"/>
      <c r="BP5427" s="10"/>
      <c r="BQ5427" s="10"/>
      <c r="BR5427" s="10"/>
      <c r="BU5427" s="66"/>
    </row>
    <row r="5428" spans="22:73" s="6" customFormat="1" x14ac:dyDescent="0.3">
      <c r="V5428" s="21"/>
      <c r="W5428" s="22"/>
      <c r="X5428" s="22"/>
      <c r="Y5428" s="22"/>
      <c r="Z5428" s="22"/>
      <c r="AA5428" s="22"/>
      <c r="AB5428" s="10"/>
      <c r="AC5428" s="10"/>
      <c r="AD5428" s="10"/>
      <c r="AE5428" s="10"/>
      <c r="AF5428" s="10"/>
      <c r="AG5428" s="10"/>
      <c r="AH5428" s="10"/>
      <c r="AI5428" s="10"/>
      <c r="AJ5428" s="10"/>
      <c r="AK5428" s="10"/>
      <c r="AL5428" s="10"/>
      <c r="AM5428" s="10"/>
      <c r="AN5428" s="10"/>
      <c r="AO5428" s="10"/>
      <c r="AP5428" s="10"/>
      <c r="AQ5428" s="10"/>
      <c r="AR5428" s="10"/>
      <c r="AS5428" s="10"/>
      <c r="AT5428" s="10"/>
      <c r="AU5428" s="10"/>
      <c r="AV5428" s="10"/>
      <c r="AW5428" s="10"/>
      <c r="AX5428" s="10"/>
      <c r="AY5428" s="10"/>
      <c r="AZ5428" s="10"/>
      <c r="BC5428" s="10"/>
      <c r="BD5428" s="10"/>
      <c r="BE5428" s="10"/>
      <c r="BF5428" s="10"/>
      <c r="BG5428" s="10"/>
      <c r="BH5428" s="10"/>
      <c r="BI5428" s="10"/>
      <c r="BL5428" s="10"/>
      <c r="BM5428" s="10"/>
      <c r="BN5428" s="10"/>
      <c r="BO5428" s="10"/>
      <c r="BP5428" s="10"/>
      <c r="BQ5428" s="10"/>
      <c r="BR5428" s="10"/>
      <c r="BU5428" s="66"/>
    </row>
    <row r="5429" spans="22:73" s="6" customFormat="1" x14ac:dyDescent="0.3">
      <c r="V5429" s="21"/>
      <c r="W5429" s="22"/>
      <c r="X5429" s="22"/>
      <c r="Y5429" s="22"/>
      <c r="Z5429" s="22"/>
      <c r="AA5429" s="22"/>
      <c r="AB5429" s="10"/>
      <c r="AC5429" s="10"/>
      <c r="AD5429" s="10"/>
      <c r="AE5429" s="10"/>
      <c r="AF5429" s="10"/>
      <c r="AG5429" s="10"/>
      <c r="AH5429" s="10"/>
      <c r="AI5429" s="10"/>
      <c r="AJ5429" s="10"/>
      <c r="AK5429" s="10"/>
      <c r="AL5429" s="10"/>
      <c r="AM5429" s="10"/>
      <c r="AN5429" s="10"/>
      <c r="AO5429" s="10"/>
      <c r="AP5429" s="10"/>
      <c r="AQ5429" s="10"/>
      <c r="AR5429" s="10"/>
      <c r="AS5429" s="10"/>
      <c r="AT5429" s="10"/>
      <c r="AU5429" s="10"/>
      <c r="AV5429" s="10"/>
      <c r="AW5429" s="10"/>
      <c r="AX5429" s="10"/>
      <c r="AY5429" s="10"/>
      <c r="AZ5429" s="10"/>
      <c r="BC5429" s="10"/>
      <c r="BD5429" s="10"/>
      <c r="BE5429" s="10"/>
      <c r="BF5429" s="10"/>
      <c r="BG5429" s="10"/>
      <c r="BH5429" s="10"/>
      <c r="BI5429" s="10"/>
      <c r="BL5429" s="10"/>
      <c r="BM5429" s="10"/>
      <c r="BN5429" s="10"/>
      <c r="BO5429" s="10"/>
      <c r="BP5429" s="10"/>
      <c r="BQ5429" s="10"/>
      <c r="BR5429" s="10"/>
      <c r="BU5429" s="66"/>
    </row>
    <row r="5430" spans="22:73" s="6" customFormat="1" x14ac:dyDescent="0.3">
      <c r="V5430" s="21"/>
      <c r="W5430" s="22"/>
      <c r="X5430" s="22"/>
      <c r="Y5430" s="22"/>
      <c r="Z5430" s="22"/>
      <c r="AA5430" s="22"/>
      <c r="AB5430" s="10"/>
      <c r="AC5430" s="10"/>
      <c r="AD5430" s="10"/>
      <c r="AE5430" s="10"/>
      <c r="AF5430" s="10"/>
      <c r="AG5430" s="10"/>
      <c r="AH5430" s="10"/>
      <c r="AI5430" s="10"/>
      <c r="AJ5430" s="10"/>
      <c r="AK5430" s="10"/>
      <c r="AL5430" s="10"/>
      <c r="AM5430" s="10"/>
      <c r="AN5430" s="10"/>
      <c r="AO5430" s="10"/>
      <c r="AP5430" s="10"/>
      <c r="AQ5430" s="10"/>
      <c r="AR5430" s="10"/>
      <c r="AS5430" s="10"/>
      <c r="AT5430" s="10"/>
      <c r="AU5430" s="10"/>
      <c r="AV5430" s="10"/>
      <c r="AW5430" s="10"/>
      <c r="AX5430" s="10"/>
      <c r="AY5430" s="10"/>
      <c r="AZ5430" s="10"/>
      <c r="BC5430" s="10"/>
      <c r="BD5430" s="10"/>
      <c r="BE5430" s="10"/>
      <c r="BF5430" s="10"/>
      <c r="BG5430" s="10"/>
      <c r="BH5430" s="10"/>
      <c r="BI5430" s="10"/>
      <c r="BL5430" s="10"/>
      <c r="BM5430" s="10"/>
      <c r="BN5430" s="10"/>
      <c r="BO5430" s="10"/>
      <c r="BP5430" s="10"/>
      <c r="BQ5430" s="10"/>
      <c r="BR5430" s="10"/>
      <c r="BU5430" s="66"/>
    </row>
    <row r="5431" spans="22:73" s="6" customFormat="1" x14ac:dyDescent="0.3">
      <c r="V5431" s="21"/>
      <c r="W5431" s="22"/>
      <c r="X5431" s="22"/>
      <c r="Y5431" s="22"/>
      <c r="Z5431" s="22"/>
      <c r="AA5431" s="22"/>
      <c r="AB5431" s="10"/>
      <c r="AC5431" s="10"/>
      <c r="AD5431" s="10"/>
      <c r="AE5431" s="10"/>
      <c r="AF5431" s="10"/>
      <c r="AG5431" s="10"/>
      <c r="AH5431" s="10"/>
      <c r="AI5431" s="10"/>
      <c r="AJ5431" s="10"/>
      <c r="AK5431" s="10"/>
      <c r="AL5431" s="10"/>
      <c r="AM5431" s="10"/>
      <c r="AN5431" s="10"/>
      <c r="AO5431" s="10"/>
      <c r="AP5431" s="10"/>
      <c r="AQ5431" s="10"/>
      <c r="AR5431" s="10"/>
      <c r="AS5431" s="10"/>
      <c r="AT5431" s="10"/>
      <c r="AU5431" s="10"/>
      <c r="AV5431" s="10"/>
      <c r="AW5431" s="10"/>
      <c r="AX5431" s="10"/>
      <c r="AY5431" s="10"/>
      <c r="AZ5431" s="10"/>
      <c r="BC5431" s="10"/>
      <c r="BD5431" s="10"/>
      <c r="BE5431" s="10"/>
      <c r="BF5431" s="10"/>
      <c r="BG5431" s="10"/>
      <c r="BH5431" s="10"/>
      <c r="BI5431" s="10"/>
      <c r="BL5431" s="10"/>
      <c r="BM5431" s="10"/>
      <c r="BN5431" s="10"/>
      <c r="BO5431" s="10"/>
      <c r="BP5431" s="10"/>
      <c r="BQ5431" s="10"/>
      <c r="BR5431" s="10"/>
      <c r="BU5431" s="66"/>
    </row>
    <row r="5432" spans="22:73" s="6" customFormat="1" x14ac:dyDescent="0.3">
      <c r="V5432" s="21"/>
      <c r="W5432" s="22"/>
      <c r="X5432" s="22"/>
      <c r="Y5432" s="22"/>
      <c r="Z5432" s="22"/>
      <c r="AA5432" s="22"/>
      <c r="AB5432" s="10"/>
      <c r="AC5432" s="10"/>
      <c r="AD5432" s="10"/>
      <c r="AE5432" s="10"/>
      <c r="AF5432" s="10"/>
      <c r="AG5432" s="10"/>
      <c r="AH5432" s="10"/>
      <c r="AI5432" s="10"/>
      <c r="AJ5432" s="10"/>
      <c r="AK5432" s="10"/>
      <c r="AL5432" s="10"/>
      <c r="AM5432" s="10"/>
      <c r="AN5432" s="10"/>
      <c r="AO5432" s="10"/>
      <c r="AP5432" s="10"/>
      <c r="AQ5432" s="10"/>
      <c r="AR5432" s="10"/>
      <c r="AS5432" s="10"/>
      <c r="AT5432" s="10"/>
      <c r="AU5432" s="10"/>
      <c r="AV5432" s="10"/>
      <c r="AW5432" s="10"/>
      <c r="AX5432" s="10"/>
      <c r="AY5432" s="10"/>
      <c r="AZ5432" s="10"/>
      <c r="BC5432" s="10"/>
      <c r="BD5432" s="10"/>
      <c r="BE5432" s="10"/>
      <c r="BF5432" s="10"/>
      <c r="BG5432" s="10"/>
      <c r="BH5432" s="10"/>
      <c r="BI5432" s="10"/>
      <c r="BL5432" s="10"/>
      <c r="BM5432" s="10"/>
      <c r="BN5432" s="10"/>
      <c r="BO5432" s="10"/>
      <c r="BP5432" s="10"/>
      <c r="BQ5432" s="10"/>
      <c r="BR5432" s="10"/>
      <c r="BU5432" s="66"/>
    </row>
    <row r="5433" spans="22:73" s="6" customFormat="1" x14ac:dyDescent="0.3">
      <c r="V5433" s="21"/>
      <c r="W5433" s="22"/>
      <c r="X5433" s="22"/>
      <c r="Y5433" s="22"/>
      <c r="Z5433" s="22"/>
      <c r="AA5433" s="22"/>
      <c r="AB5433" s="10"/>
      <c r="AC5433" s="10"/>
      <c r="AD5433" s="10"/>
      <c r="AE5433" s="10"/>
      <c r="AF5433" s="10"/>
      <c r="AG5433" s="10"/>
      <c r="AH5433" s="10"/>
      <c r="AI5433" s="10"/>
      <c r="AJ5433" s="10"/>
      <c r="AK5433" s="10"/>
      <c r="AL5433" s="10"/>
      <c r="AM5433" s="10"/>
      <c r="AN5433" s="10"/>
      <c r="AO5433" s="10"/>
      <c r="AP5433" s="10"/>
      <c r="AQ5433" s="10"/>
      <c r="AR5433" s="10"/>
      <c r="AS5433" s="10"/>
      <c r="AT5433" s="10"/>
      <c r="AU5433" s="10"/>
      <c r="AV5433" s="10"/>
      <c r="AW5433" s="10"/>
      <c r="AX5433" s="10"/>
      <c r="AY5433" s="10"/>
      <c r="AZ5433" s="10"/>
      <c r="BC5433" s="10"/>
      <c r="BD5433" s="10"/>
      <c r="BE5433" s="10"/>
      <c r="BF5433" s="10"/>
      <c r="BG5433" s="10"/>
      <c r="BH5433" s="10"/>
      <c r="BI5433" s="10"/>
      <c r="BL5433" s="10"/>
      <c r="BM5433" s="10"/>
      <c r="BN5433" s="10"/>
      <c r="BO5433" s="10"/>
      <c r="BP5433" s="10"/>
      <c r="BQ5433" s="10"/>
      <c r="BR5433" s="10"/>
      <c r="BU5433" s="66"/>
    </row>
    <row r="5434" spans="22:73" s="6" customFormat="1" x14ac:dyDescent="0.3">
      <c r="V5434" s="21"/>
      <c r="W5434" s="22"/>
      <c r="X5434" s="22"/>
      <c r="Y5434" s="22"/>
      <c r="Z5434" s="22"/>
      <c r="AA5434" s="22"/>
      <c r="AB5434" s="10"/>
      <c r="AC5434" s="10"/>
      <c r="AD5434" s="10"/>
      <c r="AE5434" s="10"/>
      <c r="AF5434" s="10"/>
      <c r="AG5434" s="10"/>
      <c r="AH5434" s="10"/>
      <c r="AI5434" s="10"/>
      <c r="AJ5434" s="10"/>
      <c r="AK5434" s="10"/>
      <c r="AL5434" s="10"/>
      <c r="AM5434" s="10"/>
      <c r="AN5434" s="10"/>
      <c r="AO5434" s="10"/>
      <c r="AP5434" s="10"/>
      <c r="AQ5434" s="10"/>
      <c r="AR5434" s="10"/>
      <c r="AS5434" s="10"/>
      <c r="AT5434" s="10"/>
      <c r="AU5434" s="10"/>
      <c r="AV5434" s="10"/>
      <c r="AW5434" s="10"/>
      <c r="AX5434" s="10"/>
      <c r="AY5434" s="10"/>
      <c r="AZ5434" s="10"/>
      <c r="BC5434" s="10"/>
      <c r="BD5434" s="10"/>
      <c r="BE5434" s="10"/>
      <c r="BF5434" s="10"/>
      <c r="BG5434" s="10"/>
      <c r="BH5434" s="10"/>
      <c r="BI5434" s="10"/>
      <c r="BL5434" s="10"/>
      <c r="BM5434" s="10"/>
      <c r="BN5434" s="10"/>
      <c r="BO5434" s="10"/>
      <c r="BP5434" s="10"/>
      <c r="BQ5434" s="10"/>
      <c r="BR5434" s="10"/>
      <c r="BU5434" s="66"/>
    </row>
    <row r="5435" spans="22:73" s="6" customFormat="1" x14ac:dyDescent="0.3">
      <c r="V5435" s="21"/>
      <c r="W5435" s="22"/>
      <c r="X5435" s="22"/>
      <c r="Y5435" s="22"/>
      <c r="Z5435" s="22"/>
      <c r="AA5435" s="22"/>
      <c r="AB5435" s="10"/>
      <c r="AC5435" s="10"/>
      <c r="AD5435" s="10"/>
      <c r="AE5435" s="10"/>
      <c r="AF5435" s="10"/>
      <c r="AG5435" s="10"/>
      <c r="AH5435" s="10"/>
      <c r="AI5435" s="10"/>
      <c r="AJ5435" s="10"/>
      <c r="AK5435" s="10"/>
      <c r="AL5435" s="10"/>
      <c r="AM5435" s="10"/>
      <c r="AN5435" s="10"/>
      <c r="AO5435" s="10"/>
      <c r="AP5435" s="10"/>
      <c r="AQ5435" s="10"/>
      <c r="AR5435" s="10"/>
      <c r="AS5435" s="10"/>
      <c r="AT5435" s="10"/>
      <c r="AU5435" s="10"/>
      <c r="AV5435" s="10"/>
      <c r="AW5435" s="10"/>
      <c r="AX5435" s="10"/>
      <c r="AY5435" s="10"/>
      <c r="AZ5435" s="10"/>
      <c r="BC5435" s="10"/>
      <c r="BD5435" s="10"/>
      <c r="BE5435" s="10"/>
      <c r="BF5435" s="10"/>
      <c r="BG5435" s="10"/>
      <c r="BH5435" s="10"/>
      <c r="BI5435" s="10"/>
      <c r="BL5435" s="10"/>
      <c r="BM5435" s="10"/>
      <c r="BN5435" s="10"/>
      <c r="BO5435" s="10"/>
      <c r="BP5435" s="10"/>
      <c r="BQ5435" s="10"/>
      <c r="BR5435" s="10"/>
      <c r="BU5435" s="66"/>
    </row>
    <row r="5436" spans="22:73" s="6" customFormat="1" x14ac:dyDescent="0.3">
      <c r="V5436" s="21"/>
      <c r="W5436" s="22"/>
      <c r="X5436" s="22"/>
      <c r="Y5436" s="22"/>
      <c r="Z5436" s="22"/>
      <c r="AA5436" s="22"/>
      <c r="AB5436" s="10"/>
      <c r="AC5436" s="10"/>
      <c r="AD5436" s="10"/>
      <c r="AE5436" s="10"/>
      <c r="AF5436" s="10"/>
      <c r="AG5436" s="10"/>
      <c r="AH5436" s="10"/>
      <c r="AI5436" s="10"/>
      <c r="AJ5436" s="10"/>
      <c r="AK5436" s="10"/>
      <c r="AL5436" s="10"/>
      <c r="AM5436" s="10"/>
      <c r="AN5436" s="10"/>
      <c r="AO5436" s="10"/>
      <c r="AP5436" s="10"/>
      <c r="AQ5436" s="10"/>
      <c r="AR5436" s="10"/>
      <c r="AS5436" s="10"/>
      <c r="AT5436" s="10"/>
      <c r="AU5436" s="10"/>
      <c r="AV5436" s="10"/>
      <c r="AW5436" s="10"/>
      <c r="AX5436" s="10"/>
      <c r="AY5436" s="10"/>
      <c r="AZ5436" s="10"/>
      <c r="BC5436" s="10"/>
      <c r="BD5436" s="10"/>
      <c r="BE5436" s="10"/>
      <c r="BF5436" s="10"/>
      <c r="BG5436" s="10"/>
      <c r="BH5436" s="10"/>
      <c r="BI5436" s="10"/>
      <c r="BL5436" s="10"/>
      <c r="BM5436" s="10"/>
      <c r="BN5436" s="10"/>
      <c r="BO5436" s="10"/>
      <c r="BP5436" s="10"/>
      <c r="BQ5436" s="10"/>
      <c r="BR5436" s="10"/>
      <c r="BU5436" s="66"/>
    </row>
    <row r="5437" spans="22:73" s="6" customFormat="1" x14ac:dyDescent="0.3">
      <c r="V5437" s="21"/>
      <c r="W5437" s="22"/>
      <c r="X5437" s="22"/>
      <c r="Y5437" s="22"/>
      <c r="Z5437" s="22"/>
      <c r="AA5437" s="22"/>
      <c r="AB5437" s="10"/>
      <c r="AC5437" s="10"/>
      <c r="AD5437" s="10"/>
      <c r="AE5437" s="10"/>
      <c r="AF5437" s="10"/>
      <c r="AG5437" s="10"/>
      <c r="AH5437" s="10"/>
      <c r="AI5437" s="10"/>
      <c r="AJ5437" s="10"/>
      <c r="AK5437" s="10"/>
      <c r="AL5437" s="10"/>
      <c r="AM5437" s="10"/>
      <c r="AN5437" s="10"/>
      <c r="AO5437" s="10"/>
      <c r="AP5437" s="10"/>
      <c r="AQ5437" s="10"/>
      <c r="AR5437" s="10"/>
      <c r="AS5437" s="10"/>
      <c r="AT5437" s="10"/>
      <c r="AU5437" s="10"/>
      <c r="AV5437" s="10"/>
      <c r="AW5437" s="10"/>
      <c r="AX5437" s="10"/>
      <c r="AY5437" s="10"/>
      <c r="AZ5437" s="10"/>
      <c r="BC5437" s="10"/>
      <c r="BD5437" s="10"/>
      <c r="BE5437" s="10"/>
      <c r="BF5437" s="10"/>
      <c r="BG5437" s="10"/>
      <c r="BH5437" s="10"/>
      <c r="BI5437" s="10"/>
      <c r="BL5437" s="10"/>
      <c r="BM5437" s="10"/>
      <c r="BN5437" s="10"/>
      <c r="BO5437" s="10"/>
      <c r="BP5437" s="10"/>
      <c r="BQ5437" s="10"/>
      <c r="BR5437" s="10"/>
      <c r="BU5437" s="66"/>
    </row>
    <row r="5438" spans="22:73" s="6" customFormat="1" x14ac:dyDescent="0.3">
      <c r="V5438" s="21"/>
      <c r="W5438" s="22"/>
      <c r="X5438" s="22"/>
      <c r="Y5438" s="22"/>
      <c r="Z5438" s="22"/>
      <c r="AA5438" s="22"/>
      <c r="AB5438" s="10"/>
      <c r="AC5438" s="10"/>
      <c r="AD5438" s="10"/>
      <c r="AE5438" s="10"/>
      <c r="AF5438" s="10"/>
      <c r="AG5438" s="10"/>
      <c r="AH5438" s="10"/>
      <c r="AI5438" s="10"/>
      <c r="AJ5438" s="10"/>
      <c r="AK5438" s="10"/>
      <c r="AL5438" s="10"/>
      <c r="AM5438" s="10"/>
      <c r="AN5438" s="10"/>
      <c r="AO5438" s="10"/>
      <c r="AP5438" s="10"/>
      <c r="AQ5438" s="10"/>
      <c r="AR5438" s="10"/>
      <c r="AS5438" s="10"/>
      <c r="AT5438" s="10"/>
      <c r="AU5438" s="10"/>
      <c r="AV5438" s="10"/>
      <c r="AW5438" s="10"/>
      <c r="AX5438" s="10"/>
      <c r="AY5438" s="10"/>
      <c r="AZ5438" s="10"/>
      <c r="BC5438" s="10"/>
      <c r="BD5438" s="10"/>
      <c r="BE5438" s="10"/>
      <c r="BF5438" s="10"/>
      <c r="BG5438" s="10"/>
      <c r="BH5438" s="10"/>
      <c r="BI5438" s="10"/>
      <c r="BL5438" s="10"/>
      <c r="BM5438" s="10"/>
      <c r="BN5438" s="10"/>
      <c r="BO5438" s="10"/>
      <c r="BP5438" s="10"/>
      <c r="BQ5438" s="10"/>
      <c r="BR5438" s="10"/>
      <c r="BU5438" s="66"/>
    </row>
    <row r="5439" spans="22:73" s="6" customFormat="1" x14ac:dyDescent="0.3">
      <c r="V5439" s="21"/>
      <c r="W5439" s="22"/>
      <c r="X5439" s="22"/>
      <c r="Y5439" s="22"/>
      <c r="Z5439" s="22"/>
      <c r="AA5439" s="22"/>
      <c r="AB5439" s="10"/>
      <c r="AC5439" s="10"/>
      <c r="AD5439" s="10"/>
      <c r="AE5439" s="10"/>
      <c r="AF5439" s="10"/>
      <c r="AG5439" s="10"/>
      <c r="AH5439" s="10"/>
      <c r="AI5439" s="10"/>
      <c r="AJ5439" s="10"/>
      <c r="AK5439" s="10"/>
      <c r="AL5439" s="10"/>
      <c r="AM5439" s="10"/>
      <c r="AN5439" s="10"/>
      <c r="AO5439" s="10"/>
      <c r="AP5439" s="10"/>
      <c r="AQ5439" s="10"/>
      <c r="AR5439" s="10"/>
      <c r="AS5439" s="10"/>
      <c r="AT5439" s="10"/>
      <c r="AU5439" s="10"/>
      <c r="AV5439" s="10"/>
      <c r="AW5439" s="10"/>
      <c r="AX5439" s="10"/>
      <c r="AY5439" s="10"/>
      <c r="AZ5439" s="10"/>
      <c r="BC5439" s="10"/>
      <c r="BD5439" s="10"/>
      <c r="BE5439" s="10"/>
      <c r="BF5439" s="10"/>
      <c r="BG5439" s="10"/>
      <c r="BH5439" s="10"/>
      <c r="BI5439" s="10"/>
      <c r="BL5439" s="10"/>
      <c r="BM5439" s="10"/>
      <c r="BN5439" s="10"/>
      <c r="BO5439" s="10"/>
      <c r="BP5439" s="10"/>
      <c r="BQ5439" s="10"/>
      <c r="BR5439" s="10"/>
      <c r="BU5439" s="66"/>
    </row>
    <row r="5440" spans="22:73" s="6" customFormat="1" x14ac:dyDescent="0.3">
      <c r="V5440" s="21"/>
      <c r="W5440" s="22"/>
      <c r="X5440" s="22"/>
      <c r="Y5440" s="22"/>
      <c r="Z5440" s="22"/>
      <c r="AA5440" s="22"/>
      <c r="AB5440" s="10"/>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c r="AY5440" s="10"/>
      <c r="AZ5440" s="10"/>
      <c r="BC5440" s="10"/>
      <c r="BD5440" s="10"/>
      <c r="BE5440" s="10"/>
      <c r="BF5440" s="10"/>
      <c r="BG5440" s="10"/>
      <c r="BH5440" s="10"/>
      <c r="BI5440" s="10"/>
      <c r="BL5440" s="10"/>
      <c r="BM5440" s="10"/>
      <c r="BN5440" s="10"/>
      <c r="BO5440" s="10"/>
      <c r="BP5440" s="10"/>
      <c r="BQ5440" s="10"/>
      <c r="BR5440" s="10"/>
      <c r="BU5440" s="66"/>
    </row>
    <row r="5441" spans="22:73" s="6" customFormat="1" x14ac:dyDescent="0.3">
      <c r="V5441" s="21"/>
      <c r="W5441" s="22"/>
      <c r="X5441" s="22"/>
      <c r="Y5441" s="22"/>
      <c r="Z5441" s="22"/>
      <c r="AA5441" s="22"/>
      <c r="AB5441" s="10"/>
      <c r="AC5441" s="10"/>
      <c r="AD5441" s="10"/>
      <c r="AE5441" s="10"/>
      <c r="AF5441" s="10"/>
      <c r="AG5441" s="10"/>
      <c r="AH5441" s="10"/>
      <c r="AI5441" s="10"/>
      <c r="AJ5441" s="10"/>
      <c r="AK5441" s="10"/>
      <c r="AL5441" s="10"/>
      <c r="AM5441" s="10"/>
      <c r="AN5441" s="10"/>
      <c r="AO5441" s="10"/>
      <c r="AP5441" s="10"/>
      <c r="AQ5441" s="10"/>
      <c r="AR5441" s="10"/>
      <c r="AS5441" s="10"/>
      <c r="AT5441" s="10"/>
      <c r="AU5441" s="10"/>
      <c r="AV5441" s="10"/>
      <c r="AW5441" s="10"/>
      <c r="AX5441" s="10"/>
      <c r="AY5441" s="10"/>
      <c r="AZ5441" s="10"/>
      <c r="BC5441" s="10"/>
      <c r="BD5441" s="10"/>
      <c r="BE5441" s="10"/>
      <c r="BF5441" s="10"/>
      <c r="BG5441" s="10"/>
      <c r="BH5441" s="10"/>
      <c r="BI5441" s="10"/>
      <c r="BL5441" s="10"/>
      <c r="BM5441" s="10"/>
      <c r="BN5441" s="10"/>
      <c r="BO5441" s="10"/>
      <c r="BP5441" s="10"/>
      <c r="BQ5441" s="10"/>
      <c r="BR5441" s="10"/>
      <c r="BU5441" s="66"/>
    </row>
    <row r="5442" spans="22:73" s="6" customFormat="1" x14ac:dyDescent="0.3">
      <c r="V5442" s="21"/>
      <c r="W5442" s="22"/>
      <c r="X5442" s="22"/>
      <c r="Y5442" s="22"/>
      <c r="Z5442" s="22"/>
      <c r="AA5442" s="22"/>
      <c r="AB5442" s="10"/>
      <c r="AC5442" s="10"/>
      <c r="AD5442" s="10"/>
      <c r="AE5442" s="10"/>
      <c r="AF5442" s="10"/>
      <c r="AG5442" s="10"/>
      <c r="AH5442" s="10"/>
      <c r="AI5442" s="10"/>
      <c r="AJ5442" s="10"/>
      <c r="AK5442" s="10"/>
      <c r="AL5442" s="10"/>
      <c r="AM5442" s="10"/>
      <c r="AN5442" s="10"/>
      <c r="AO5442" s="10"/>
      <c r="AP5442" s="10"/>
      <c r="AQ5442" s="10"/>
      <c r="AR5442" s="10"/>
      <c r="AS5442" s="10"/>
      <c r="AT5442" s="10"/>
      <c r="AU5442" s="10"/>
      <c r="AV5442" s="10"/>
      <c r="AW5442" s="10"/>
      <c r="AX5442" s="10"/>
      <c r="AY5442" s="10"/>
      <c r="AZ5442" s="10"/>
      <c r="BC5442" s="10"/>
      <c r="BD5442" s="10"/>
      <c r="BE5442" s="10"/>
      <c r="BF5442" s="10"/>
      <c r="BG5442" s="10"/>
      <c r="BH5442" s="10"/>
      <c r="BI5442" s="10"/>
      <c r="BL5442" s="10"/>
      <c r="BM5442" s="10"/>
      <c r="BN5442" s="10"/>
      <c r="BO5442" s="10"/>
      <c r="BP5442" s="10"/>
      <c r="BQ5442" s="10"/>
      <c r="BR5442" s="10"/>
      <c r="BU5442" s="66"/>
    </row>
    <row r="5443" spans="22:73" s="6" customFormat="1" x14ac:dyDescent="0.3">
      <c r="V5443" s="21"/>
      <c r="W5443" s="22"/>
      <c r="X5443" s="22"/>
      <c r="Y5443" s="22"/>
      <c r="Z5443" s="22"/>
      <c r="AA5443" s="22"/>
      <c r="AB5443" s="10"/>
      <c r="AC5443" s="10"/>
      <c r="AD5443" s="10"/>
      <c r="AE5443" s="10"/>
      <c r="AF5443" s="10"/>
      <c r="AG5443" s="10"/>
      <c r="AH5443" s="10"/>
      <c r="AI5443" s="10"/>
      <c r="AJ5443" s="10"/>
      <c r="AK5443" s="10"/>
      <c r="AL5443" s="10"/>
      <c r="AM5443" s="10"/>
      <c r="AN5443" s="10"/>
      <c r="AO5443" s="10"/>
      <c r="AP5443" s="10"/>
      <c r="AQ5443" s="10"/>
      <c r="AR5443" s="10"/>
      <c r="AS5443" s="10"/>
      <c r="AT5443" s="10"/>
      <c r="AU5443" s="10"/>
      <c r="AV5443" s="10"/>
      <c r="AW5443" s="10"/>
      <c r="AX5443" s="10"/>
      <c r="AY5443" s="10"/>
      <c r="AZ5443" s="10"/>
      <c r="BC5443" s="10"/>
      <c r="BD5443" s="10"/>
      <c r="BE5443" s="10"/>
      <c r="BF5443" s="10"/>
      <c r="BG5443" s="10"/>
      <c r="BH5443" s="10"/>
      <c r="BI5443" s="10"/>
      <c r="BL5443" s="10"/>
      <c r="BM5443" s="10"/>
      <c r="BN5443" s="10"/>
      <c r="BO5443" s="10"/>
      <c r="BP5443" s="10"/>
      <c r="BQ5443" s="10"/>
      <c r="BR5443" s="10"/>
      <c r="BU5443" s="66"/>
    </row>
    <row r="5444" spans="22:73" s="6" customFormat="1" x14ac:dyDescent="0.3">
      <c r="V5444" s="21"/>
      <c r="W5444" s="22"/>
      <c r="X5444" s="22"/>
      <c r="Y5444" s="22"/>
      <c r="Z5444" s="22"/>
      <c r="AA5444" s="22"/>
      <c r="AB5444" s="10"/>
      <c r="AC5444" s="10"/>
      <c r="AD5444" s="10"/>
      <c r="AE5444" s="10"/>
      <c r="AF5444" s="10"/>
      <c r="AG5444" s="10"/>
      <c r="AH5444" s="10"/>
      <c r="AI5444" s="10"/>
      <c r="AJ5444" s="10"/>
      <c r="AK5444" s="10"/>
      <c r="AL5444" s="10"/>
      <c r="AM5444" s="10"/>
      <c r="AN5444" s="10"/>
      <c r="AO5444" s="10"/>
      <c r="AP5444" s="10"/>
      <c r="AQ5444" s="10"/>
      <c r="AR5444" s="10"/>
      <c r="AS5444" s="10"/>
      <c r="AT5444" s="10"/>
      <c r="AU5444" s="10"/>
      <c r="AV5444" s="10"/>
      <c r="AW5444" s="10"/>
      <c r="AX5444" s="10"/>
      <c r="AY5444" s="10"/>
      <c r="AZ5444" s="10"/>
      <c r="BC5444" s="10"/>
      <c r="BD5444" s="10"/>
      <c r="BE5444" s="10"/>
      <c r="BF5444" s="10"/>
      <c r="BG5444" s="10"/>
      <c r="BH5444" s="10"/>
      <c r="BI5444" s="10"/>
      <c r="BL5444" s="10"/>
      <c r="BM5444" s="10"/>
      <c r="BN5444" s="10"/>
      <c r="BO5444" s="10"/>
      <c r="BP5444" s="10"/>
      <c r="BQ5444" s="10"/>
      <c r="BR5444" s="10"/>
      <c r="BU5444" s="66"/>
    </row>
    <row r="5445" spans="22:73" s="6" customFormat="1" x14ac:dyDescent="0.3">
      <c r="V5445" s="21"/>
      <c r="W5445" s="22"/>
      <c r="X5445" s="22"/>
      <c r="Y5445" s="22"/>
      <c r="Z5445" s="22"/>
      <c r="AA5445" s="22"/>
      <c r="AB5445" s="10"/>
      <c r="AC5445" s="10"/>
      <c r="AD5445" s="10"/>
      <c r="AE5445" s="10"/>
      <c r="AF5445" s="10"/>
      <c r="AG5445" s="10"/>
      <c r="AH5445" s="10"/>
      <c r="AI5445" s="10"/>
      <c r="AJ5445" s="10"/>
      <c r="AK5445" s="10"/>
      <c r="AL5445" s="10"/>
      <c r="AM5445" s="10"/>
      <c r="AN5445" s="10"/>
      <c r="AO5445" s="10"/>
      <c r="AP5445" s="10"/>
      <c r="AQ5445" s="10"/>
      <c r="AR5445" s="10"/>
      <c r="AS5445" s="10"/>
      <c r="AT5445" s="10"/>
      <c r="AU5445" s="10"/>
      <c r="AV5445" s="10"/>
      <c r="AW5445" s="10"/>
      <c r="AX5445" s="10"/>
      <c r="AY5445" s="10"/>
      <c r="AZ5445" s="10"/>
      <c r="BC5445" s="10"/>
      <c r="BD5445" s="10"/>
      <c r="BE5445" s="10"/>
      <c r="BF5445" s="10"/>
      <c r="BG5445" s="10"/>
      <c r="BH5445" s="10"/>
      <c r="BI5445" s="10"/>
      <c r="BL5445" s="10"/>
      <c r="BM5445" s="10"/>
      <c r="BN5445" s="10"/>
      <c r="BO5445" s="10"/>
      <c r="BP5445" s="10"/>
      <c r="BQ5445" s="10"/>
      <c r="BR5445" s="10"/>
      <c r="BU5445" s="66"/>
    </row>
    <row r="5446" spans="22:73" s="6" customFormat="1" x14ac:dyDescent="0.3">
      <c r="V5446" s="21"/>
      <c r="W5446" s="22"/>
      <c r="X5446" s="22"/>
      <c r="Y5446" s="22"/>
      <c r="Z5446" s="22"/>
      <c r="AA5446" s="22"/>
      <c r="AB5446" s="10"/>
      <c r="AC5446" s="10"/>
      <c r="AD5446" s="10"/>
      <c r="AE5446" s="10"/>
      <c r="AF5446" s="10"/>
      <c r="AG5446" s="10"/>
      <c r="AH5446" s="10"/>
      <c r="AI5446" s="10"/>
      <c r="AJ5446" s="10"/>
      <c r="AK5446" s="10"/>
      <c r="AL5446" s="10"/>
      <c r="AM5446" s="10"/>
      <c r="AN5446" s="10"/>
      <c r="AO5446" s="10"/>
      <c r="AP5446" s="10"/>
      <c r="AQ5446" s="10"/>
      <c r="AR5446" s="10"/>
      <c r="AS5446" s="10"/>
      <c r="AT5446" s="10"/>
      <c r="AU5446" s="10"/>
      <c r="AV5446" s="10"/>
      <c r="AW5446" s="10"/>
      <c r="AX5446" s="10"/>
      <c r="AY5446" s="10"/>
      <c r="AZ5446" s="10"/>
      <c r="BC5446" s="10"/>
      <c r="BD5446" s="10"/>
      <c r="BE5446" s="10"/>
      <c r="BF5446" s="10"/>
      <c r="BG5446" s="10"/>
      <c r="BH5446" s="10"/>
      <c r="BI5446" s="10"/>
      <c r="BL5446" s="10"/>
      <c r="BM5446" s="10"/>
      <c r="BN5446" s="10"/>
      <c r="BO5446" s="10"/>
      <c r="BP5446" s="10"/>
      <c r="BQ5446" s="10"/>
      <c r="BR5446" s="10"/>
      <c r="BU5446" s="66"/>
    </row>
    <row r="5447" spans="22:73" s="6" customFormat="1" x14ac:dyDescent="0.3">
      <c r="V5447" s="21"/>
      <c r="W5447" s="22"/>
      <c r="X5447" s="22"/>
      <c r="Y5447" s="22"/>
      <c r="Z5447" s="22"/>
      <c r="AA5447" s="22"/>
      <c r="AB5447" s="10"/>
      <c r="AC5447" s="10"/>
      <c r="AD5447" s="10"/>
      <c r="AE5447" s="10"/>
      <c r="AF5447" s="10"/>
      <c r="AG5447" s="10"/>
      <c r="AH5447" s="10"/>
      <c r="AI5447" s="10"/>
      <c r="AJ5447" s="10"/>
      <c r="AK5447" s="10"/>
      <c r="AL5447" s="10"/>
      <c r="AM5447" s="10"/>
      <c r="AN5447" s="10"/>
      <c r="AO5447" s="10"/>
      <c r="AP5447" s="10"/>
      <c r="AQ5447" s="10"/>
      <c r="AR5447" s="10"/>
      <c r="AS5447" s="10"/>
      <c r="AT5447" s="10"/>
      <c r="AU5447" s="10"/>
      <c r="AV5447" s="10"/>
      <c r="AW5447" s="10"/>
      <c r="AX5447" s="10"/>
      <c r="AY5447" s="10"/>
      <c r="AZ5447" s="10"/>
      <c r="BC5447" s="10"/>
      <c r="BD5447" s="10"/>
      <c r="BE5447" s="10"/>
      <c r="BF5447" s="10"/>
      <c r="BG5447" s="10"/>
      <c r="BH5447" s="10"/>
      <c r="BI5447" s="10"/>
      <c r="BL5447" s="10"/>
      <c r="BM5447" s="10"/>
      <c r="BN5447" s="10"/>
      <c r="BO5447" s="10"/>
      <c r="BP5447" s="10"/>
      <c r="BQ5447" s="10"/>
      <c r="BR5447" s="10"/>
      <c r="BU5447" s="66"/>
    </row>
    <row r="5448" spans="22:73" s="6" customFormat="1" x14ac:dyDescent="0.3">
      <c r="V5448" s="21"/>
      <c r="W5448" s="22"/>
      <c r="X5448" s="22"/>
      <c r="Y5448" s="22"/>
      <c r="Z5448" s="22"/>
      <c r="AA5448" s="22"/>
      <c r="AB5448" s="10"/>
      <c r="AC5448" s="10"/>
      <c r="AD5448" s="10"/>
      <c r="AE5448" s="10"/>
      <c r="AF5448" s="10"/>
      <c r="AG5448" s="10"/>
      <c r="AH5448" s="10"/>
      <c r="AI5448" s="10"/>
      <c r="AJ5448" s="10"/>
      <c r="AK5448" s="10"/>
      <c r="AL5448" s="10"/>
      <c r="AM5448" s="10"/>
      <c r="AN5448" s="10"/>
      <c r="AO5448" s="10"/>
      <c r="AP5448" s="10"/>
      <c r="AQ5448" s="10"/>
      <c r="AR5448" s="10"/>
      <c r="AS5448" s="10"/>
      <c r="AT5448" s="10"/>
      <c r="AU5448" s="10"/>
      <c r="AV5448" s="10"/>
      <c r="AW5448" s="10"/>
      <c r="AX5448" s="10"/>
      <c r="AY5448" s="10"/>
      <c r="AZ5448" s="10"/>
      <c r="BC5448" s="10"/>
      <c r="BD5448" s="10"/>
      <c r="BE5448" s="10"/>
      <c r="BF5448" s="10"/>
      <c r="BG5448" s="10"/>
      <c r="BH5448" s="10"/>
      <c r="BI5448" s="10"/>
      <c r="BL5448" s="10"/>
      <c r="BM5448" s="10"/>
      <c r="BN5448" s="10"/>
      <c r="BO5448" s="10"/>
      <c r="BP5448" s="10"/>
      <c r="BQ5448" s="10"/>
      <c r="BR5448" s="10"/>
      <c r="BU5448" s="66"/>
    </row>
    <row r="5449" spans="22:73" s="6" customFormat="1" x14ac:dyDescent="0.3">
      <c r="V5449" s="21"/>
      <c r="W5449" s="22"/>
      <c r="X5449" s="22"/>
      <c r="Y5449" s="22"/>
      <c r="Z5449" s="22"/>
      <c r="AA5449" s="22"/>
      <c r="AB5449" s="10"/>
      <c r="AC5449" s="10"/>
      <c r="AD5449" s="10"/>
      <c r="AE5449" s="10"/>
      <c r="AF5449" s="10"/>
      <c r="AG5449" s="10"/>
      <c r="AH5449" s="10"/>
      <c r="AI5449" s="10"/>
      <c r="AJ5449" s="10"/>
      <c r="AK5449" s="10"/>
      <c r="AL5449" s="10"/>
      <c r="AM5449" s="10"/>
      <c r="AN5449" s="10"/>
      <c r="AO5449" s="10"/>
      <c r="AP5449" s="10"/>
      <c r="AQ5449" s="10"/>
      <c r="AR5449" s="10"/>
      <c r="AS5449" s="10"/>
      <c r="AT5449" s="10"/>
      <c r="AU5449" s="10"/>
      <c r="AV5449" s="10"/>
      <c r="AW5449" s="10"/>
      <c r="AX5449" s="10"/>
      <c r="AY5449" s="10"/>
      <c r="AZ5449" s="10"/>
      <c r="BC5449" s="10"/>
      <c r="BD5449" s="10"/>
      <c r="BE5449" s="10"/>
      <c r="BF5449" s="10"/>
      <c r="BG5449" s="10"/>
      <c r="BH5449" s="10"/>
      <c r="BI5449" s="10"/>
      <c r="BL5449" s="10"/>
      <c r="BM5449" s="10"/>
      <c r="BN5449" s="10"/>
      <c r="BO5449" s="10"/>
      <c r="BP5449" s="10"/>
      <c r="BQ5449" s="10"/>
      <c r="BR5449" s="10"/>
      <c r="BU5449" s="66"/>
    </row>
    <row r="5450" spans="22:73" s="6" customFormat="1" x14ac:dyDescent="0.3">
      <c r="V5450" s="21"/>
      <c r="W5450" s="22"/>
      <c r="X5450" s="22"/>
      <c r="Y5450" s="22"/>
      <c r="Z5450" s="22"/>
      <c r="AA5450" s="22"/>
      <c r="AB5450" s="10"/>
      <c r="AC5450" s="10"/>
      <c r="AD5450" s="10"/>
      <c r="AE5450" s="10"/>
      <c r="AF5450" s="10"/>
      <c r="AG5450" s="10"/>
      <c r="AH5450" s="10"/>
      <c r="AI5450" s="10"/>
      <c r="AJ5450" s="10"/>
      <c r="AK5450" s="10"/>
      <c r="AL5450" s="10"/>
      <c r="AM5450" s="10"/>
      <c r="AN5450" s="10"/>
      <c r="AO5450" s="10"/>
      <c r="AP5450" s="10"/>
      <c r="AQ5450" s="10"/>
      <c r="AR5450" s="10"/>
      <c r="AS5450" s="10"/>
      <c r="AT5450" s="10"/>
      <c r="AU5450" s="10"/>
      <c r="AV5450" s="10"/>
      <c r="AW5450" s="10"/>
      <c r="AX5450" s="10"/>
      <c r="AY5450" s="10"/>
      <c r="AZ5450" s="10"/>
      <c r="BC5450" s="10"/>
      <c r="BD5450" s="10"/>
      <c r="BE5450" s="10"/>
      <c r="BF5450" s="10"/>
      <c r="BG5450" s="10"/>
      <c r="BH5450" s="10"/>
      <c r="BI5450" s="10"/>
      <c r="BL5450" s="10"/>
      <c r="BM5450" s="10"/>
      <c r="BN5450" s="10"/>
      <c r="BO5450" s="10"/>
      <c r="BP5450" s="10"/>
      <c r="BQ5450" s="10"/>
      <c r="BR5450" s="10"/>
      <c r="BU5450" s="66"/>
    </row>
    <row r="5451" spans="22:73" s="6" customFormat="1" x14ac:dyDescent="0.3">
      <c r="V5451" s="21"/>
      <c r="W5451" s="22"/>
      <c r="X5451" s="22"/>
      <c r="Y5451" s="22"/>
      <c r="Z5451" s="22"/>
      <c r="AA5451" s="22"/>
      <c r="AB5451" s="10"/>
      <c r="AC5451" s="10"/>
      <c r="AD5451" s="10"/>
      <c r="AE5451" s="10"/>
      <c r="AF5451" s="10"/>
      <c r="AG5451" s="10"/>
      <c r="AH5451" s="10"/>
      <c r="AI5451" s="10"/>
      <c r="AJ5451" s="10"/>
      <c r="AK5451" s="10"/>
      <c r="AL5451" s="10"/>
      <c r="AM5451" s="10"/>
      <c r="AN5451" s="10"/>
      <c r="AO5451" s="10"/>
      <c r="AP5451" s="10"/>
      <c r="AQ5451" s="10"/>
      <c r="AR5451" s="10"/>
      <c r="AS5451" s="10"/>
      <c r="AT5451" s="10"/>
      <c r="AU5451" s="10"/>
      <c r="AV5451" s="10"/>
      <c r="AW5451" s="10"/>
      <c r="AX5451" s="10"/>
      <c r="AY5451" s="10"/>
      <c r="AZ5451" s="10"/>
      <c r="BC5451" s="10"/>
      <c r="BD5451" s="10"/>
      <c r="BE5451" s="10"/>
      <c r="BF5451" s="10"/>
      <c r="BG5451" s="10"/>
      <c r="BH5451" s="10"/>
      <c r="BI5451" s="10"/>
      <c r="BL5451" s="10"/>
      <c r="BM5451" s="10"/>
      <c r="BN5451" s="10"/>
      <c r="BO5451" s="10"/>
      <c r="BP5451" s="10"/>
      <c r="BQ5451" s="10"/>
      <c r="BR5451" s="10"/>
      <c r="BU5451" s="66"/>
    </row>
    <row r="5452" spans="22:73" s="6" customFormat="1" x14ac:dyDescent="0.3">
      <c r="V5452" s="21"/>
      <c r="W5452" s="22"/>
      <c r="X5452" s="22"/>
      <c r="Y5452" s="22"/>
      <c r="Z5452" s="22"/>
      <c r="AA5452" s="22"/>
      <c r="AB5452" s="10"/>
      <c r="AC5452" s="10"/>
      <c r="AD5452" s="10"/>
      <c r="AE5452" s="10"/>
      <c r="AF5452" s="10"/>
      <c r="AG5452" s="10"/>
      <c r="AH5452" s="10"/>
      <c r="AI5452" s="10"/>
      <c r="AJ5452" s="10"/>
      <c r="AK5452" s="10"/>
      <c r="AL5452" s="10"/>
      <c r="AM5452" s="10"/>
      <c r="AN5452" s="10"/>
      <c r="AO5452" s="10"/>
      <c r="AP5452" s="10"/>
      <c r="AQ5452" s="10"/>
      <c r="AR5452" s="10"/>
      <c r="AS5452" s="10"/>
      <c r="AT5452" s="10"/>
      <c r="AU5452" s="10"/>
      <c r="AV5452" s="10"/>
      <c r="AW5452" s="10"/>
      <c r="AX5452" s="10"/>
      <c r="AY5452" s="10"/>
      <c r="AZ5452" s="10"/>
      <c r="BC5452" s="10"/>
      <c r="BD5452" s="10"/>
      <c r="BE5452" s="10"/>
      <c r="BF5452" s="10"/>
      <c r="BG5452" s="10"/>
      <c r="BH5452" s="10"/>
      <c r="BI5452" s="10"/>
      <c r="BL5452" s="10"/>
      <c r="BM5452" s="10"/>
      <c r="BN5452" s="10"/>
      <c r="BO5452" s="10"/>
      <c r="BP5452" s="10"/>
      <c r="BQ5452" s="10"/>
      <c r="BR5452" s="10"/>
      <c r="BU5452" s="66"/>
    </row>
    <row r="5453" spans="22:73" s="6" customFormat="1" x14ac:dyDescent="0.3">
      <c r="V5453" s="21"/>
      <c r="W5453" s="22"/>
      <c r="X5453" s="22"/>
      <c r="Y5453" s="22"/>
      <c r="Z5453" s="22"/>
      <c r="AA5453" s="22"/>
      <c r="AB5453" s="10"/>
      <c r="AC5453" s="10"/>
      <c r="AD5453" s="10"/>
      <c r="AE5453" s="10"/>
      <c r="AF5453" s="10"/>
      <c r="AG5453" s="10"/>
      <c r="AH5453" s="10"/>
      <c r="AI5453" s="10"/>
      <c r="AJ5453" s="10"/>
      <c r="AK5453" s="10"/>
      <c r="AL5453" s="10"/>
      <c r="AM5453" s="10"/>
      <c r="AN5453" s="10"/>
      <c r="AO5453" s="10"/>
      <c r="AP5453" s="10"/>
      <c r="AQ5453" s="10"/>
      <c r="AR5453" s="10"/>
      <c r="AS5453" s="10"/>
      <c r="AT5453" s="10"/>
      <c r="AU5453" s="10"/>
      <c r="AV5453" s="10"/>
      <c r="AW5453" s="10"/>
      <c r="AX5453" s="10"/>
      <c r="AY5453" s="10"/>
      <c r="AZ5453" s="10"/>
      <c r="BC5453" s="10"/>
      <c r="BD5453" s="10"/>
      <c r="BE5453" s="10"/>
      <c r="BF5453" s="10"/>
      <c r="BG5453" s="10"/>
      <c r="BH5453" s="10"/>
      <c r="BI5453" s="10"/>
      <c r="BL5453" s="10"/>
      <c r="BM5453" s="10"/>
      <c r="BN5453" s="10"/>
      <c r="BO5453" s="10"/>
      <c r="BP5453" s="10"/>
      <c r="BQ5453" s="10"/>
      <c r="BR5453" s="10"/>
      <c r="BU5453" s="66"/>
    </row>
    <row r="5454" spans="22:73" s="6" customFormat="1" x14ac:dyDescent="0.3">
      <c r="V5454" s="21"/>
      <c r="W5454" s="22"/>
      <c r="X5454" s="22"/>
      <c r="Y5454" s="22"/>
      <c r="Z5454" s="22"/>
      <c r="AA5454" s="22"/>
      <c r="AB5454" s="10"/>
      <c r="AC5454" s="10"/>
      <c r="AD5454" s="10"/>
      <c r="AE5454" s="10"/>
      <c r="AF5454" s="10"/>
      <c r="AG5454" s="10"/>
      <c r="AH5454" s="10"/>
      <c r="AI5454" s="10"/>
      <c r="AJ5454" s="10"/>
      <c r="AK5454" s="10"/>
      <c r="AL5454" s="10"/>
      <c r="AM5454" s="10"/>
      <c r="AN5454" s="10"/>
      <c r="AO5454" s="10"/>
      <c r="AP5454" s="10"/>
      <c r="AQ5454" s="10"/>
      <c r="AR5454" s="10"/>
      <c r="AS5454" s="10"/>
      <c r="AT5454" s="10"/>
      <c r="AU5454" s="10"/>
      <c r="AV5454" s="10"/>
      <c r="AW5454" s="10"/>
      <c r="AX5454" s="10"/>
      <c r="AY5454" s="10"/>
      <c r="AZ5454" s="10"/>
      <c r="BC5454" s="10"/>
      <c r="BD5454" s="10"/>
      <c r="BE5454" s="10"/>
      <c r="BF5454" s="10"/>
      <c r="BG5454" s="10"/>
      <c r="BH5454" s="10"/>
      <c r="BI5454" s="10"/>
      <c r="BL5454" s="10"/>
      <c r="BM5454" s="10"/>
      <c r="BN5454" s="10"/>
      <c r="BO5454" s="10"/>
      <c r="BP5454" s="10"/>
      <c r="BQ5454" s="10"/>
      <c r="BR5454" s="10"/>
      <c r="BU5454" s="66"/>
    </row>
    <row r="5455" spans="22:73" s="6" customFormat="1" x14ac:dyDescent="0.3">
      <c r="V5455" s="21"/>
      <c r="W5455" s="22"/>
      <c r="X5455" s="22"/>
      <c r="Y5455" s="22"/>
      <c r="Z5455" s="22"/>
      <c r="AA5455" s="22"/>
      <c r="AB5455" s="10"/>
      <c r="AC5455" s="10"/>
      <c r="AD5455" s="10"/>
      <c r="AE5455" s="10"/>
      <c r="AF5455" s="10"/>
      <c r="AG5455" s="10"/>
      <c r="AH5455" s="10"/>
      <c r="AI5455" s="10"/>
      <c r="AJ5455" s="10"/>
      <c r="AK5455" s="10"/>
      <c r="AL5455" s="10"/>
      <c r="AM5455" s="10"/>
      <c r="AN5455" s="10"/>
      <c r="AO5455" s="10"/>
      <c r="AP5455" s="10"/>
      <c r="AQ5455" s="10"/>
      <c r="AR5455" s="10"/>
      <c r="AS5455" s="10"/>
      <c r="AT5455" s="10"/>
      <c r="AU5455" s="10"/>
      <c r="AV5455" s="10"/>
      <c r="AW5455" s="10"/>
      <c r="AX5455" s="10"/>
      <c r="AY5455" s="10"/>
      <c r="AZ5455" s="10"/>
      <c r="BC5455" s="10"/>
      <c r="BD5455" s="10"/>
      <c r="BE5455" s="10"/>
      <c r="BF5455" s="10"/>
      <c r="BG5455" s="10"/>
      <c r="BH5455" s="10"/>
      <c r="BI5455" s="10"/>
      <c r="BL5455" s="10"/>
      <c r="BM5455" s="10"/>
      <c r="BN5455" s="10"/>
      <c r="BO5455" s="10"/>
      <c r="BP5455" s="10"/>
      <c r="BQ5455" s="10"/>
      <c r="BR5455" s="10"/>
      <c r="BU5455" s="66"/>
    </row>
    <row r="5456" spans="22:73" s="6" customFormat="1" x14ac:dyDescent="0.3">
      <c r="V5456" s="21"/>
      <c r="W5456" s="22"/>
      <c r="X5456" s="22"/>
      <c r="Y5456" s="22"/>
      <c r="Z5456" s="22"/>
      <c r="AA5456" s="22"/>
      <c r="AB5456" s="10"/>
      <c r="AC5456" s="10"/>
      <c r="AD5456" s="10"/>
      <c r="AE5456" s="10"/>
      <c r="AF5456" s="10"/>
      <c r="AG5456" s="10"/>
      <c r="AH5456" s="10"/>
      <c r="AI5456" s="10"/>
      <c r="AJ5456" s="10"/>
      <c r="AK5456" s="10"/>
      <c r="AL5456" s="10"/>
      <c r="AM5456" s="10"/>
      <c r="AN5456" s="10"/>
      <c r="AO5456" s="10"/>
      <c r="AP5456" s="10"/>
      <c r="AQ5456" s="10"/>
      <c r="AR5456" s="10"/>
      <c r="AS5456" s="10"/>
      <c r="AT5456" s="10"/>
      <c r="AU5456" s="10"/>
      <c r="AV5456" s="10"/>
      <c r="AW5456" s="10"/>
      <c r="AX5456" s="10"/>
      <c r="AY5456" s="10"/>
      <c r="AZ5456" s="10"/>
      <c r="BC5456" s="10"/>
      <c r="BD5456" s="10"/>
      <c r="BE5456" s="10"/>
      <c r="BF5456" s="10"/>
      <c r="BG5456" s="10"/>
      <c r="BH5456" s="10"/>
      <c r="BI5456" s="10"/>
      <c r="BL5456" s="10"/>
      <c r="BM5456" s="10"/>
      <c r="BN5456" s="10"/>
      <c r="BO5456" s="10"/>
      <c r="BP5456" s="10"/>
      <c r="BQ5456" s="10"/>
      <c r="BR5456" s="10"/>
      <c r="BU5456" s="66"/>
    </row>
    <row r="5457" spans="22:73" s="6" customFormat="1" x14ac:dyDescent="0.3">
      <c r="V5457" s="21"/>
      <c r="W5457" s="22"/>
      <c r="X5457" s="22"/>
      <c r="Y5457" s="22"/>
      <c r="Z5457" s="22"/>
      <c r="AA5457" s="22"/>
      <c r="AB5457" s="10"/>
      <c r="AC5457" s="10"/>
      <c r="AD5457" s="10"/>
      <c r="AE5457" s="10"/>
      <c r="AF5457" s="10"/>
      <c r="AG5457" s="10"/>
      <c r="AH5457" s="10"/>
      <c r="AI5457" s="10"/>
      <c r="AJ5457" s="10"/>
      <c r="AK5457" s="10"/>
      <c r="AL5457" s="10"/>
      <c r="AM5457" s="10"/>
      <c r="AN5457" s="10"/>
      <c r="AO5457" s="10"/>
      <c r="AP5457" s="10"/>
      <c r="AQ5457" s="10"/>
      <c r="AR5457" s="10"/>
      <c r="AS5457" s="10"/>
      <c r="AT5457" s="10"/>
      <c r="AU5457" s="10"/>
      <c r="AV5457" s="10"/>
      <c r="AW5457" s="10"/>
      <c r="AX5457" s="10"/>
      <c r="AY5457" s="10"/>
      <c r="AZ5457" s="10"/>
      <c r="BC5457" s="10"/>
      <c r="BD5457" s="10"/>
      <c r="BE5457" s="10"/>
      <c r="BF5457" s="10"/>
      <c r="BG5457" s="10"/>
      <c r="BH5457" s="10"/>
      <c r="BI5457" s="10"/>
      <c r="BL5457" s="10"/>
      <c r="BM5457" s="10"/>
      <c r="BN5457" s="10"/>
      <c r="BO5457" s="10"/>
      <c r="BP5457" s="10"/>
      <c r="BQ5457" s="10"/>
      <c r="BR5457" s="10"/>
      <c r="BU5457" s="66"/>
    </row>
    <row r="5458" spans="22:73" s="6" customFormat="1" x14ac:dyDescent="0.3">
      <c r="V5458" s="21"/>
      <c r="W5458" s="22"/>
      <c r="X5458" s="22"/>
      <c r="Y5458" s="22"/>
      <c r="Z5458" s="22"/>
      <c r="AA5458" s="22"/>
      <c r="AB5458" s="10"/>
      <c r="AC5458" s="10"/>
      <c r="AD5458" s="10"/>
      <c r="AE5458" s="10"/>
      <c r="AF5458" s="10"/>
      <c r="AG5458" s="10"/>
      <c r="AH5458" s="10"/>
      <c r="AI5458" s="10"/>
      <c r="AJ5458" s="10"/>
      <c r="AK5458" s="10"/>
      <c r="AL5458" s="10"/>
      <c r="AM5458" s="10"/>
      <c r="AN5458" s="10"/>
      <c r="AO5458" s="10"/>
      <c r="AP5458" s="10"/>
      <c r="AQ5458" s="10"/>
      <c r="AR5458" s="10"/>
      <c r="AS5458" s="10"/>
      <c r="AT5458" s="10"/>
      <c r="AU5458" s="10"/>
      <c r="AV5458" s="10"/>
      <c r="AW5458" s="10"/>
      <c r="AX5458" s="10"/>
      <c r="AY5458" s="10"/>
      <c r="AZ5458" s="10"/>
      <c r="BC5458" s="10"/>
      <c r="BD5458" s="10"/>
      <c r="BE5458" s="10"/>
      <c r="BF5458" s="10"/>
      <c r="BG5458" s="10"/>
      <c r="BH5458" s="10"/>
      <c r="BI5458" s="10"/>
      <c r="BL5458" s="10"/>
      <c r="BM5458" s="10"/>
      <c r="BN5458" s="10"/>
      <c r="BO5458" s="10"/>
      <c r="BP5458" s="10"/>
      <c r="BQ5458" s="10"/>
      <c r="BR5458" s="10"/>
      <c r="BU5458" s="66"/>
    </row>
    <row r="5459" spans="22:73" s="6" customFormat="1" x14ac:dyDescent="0.3">
      <c r="V5459" s="21"/>
      <c r="W5459" s="22"/>
      <c r="X5459" s="22"/>
      <c r="Y5459" s="22"/>
      <c r="Z5459" s="22"/>
      <c r="AA5459" s="22"/>
      <c r="AB5459" s="10"/>
      <c r="AC5459" s="10"/>
      <c r="AD5459" s="10"/>
      <c r="AE5459" s="10"/>
      <c r="AF5459" s="10"/>
      <c r="AG5459" s="10"/>
      <c r="AH5459" s="10"/>
      <c r="AI5459" s="10"/>
      <c r="AJ5459" s="10"/>
      <c r="AK5459" s="10"/>
      <c r="AL5459" s="10"/>
      <c r="AM5459" s="10"/>
      <c r="AN5459" s="10"/>
      <c r="AO5459" s="10"/>
      <c r="AP5459" s="10"/>
      <c r="AQ5459" s="10"/>
      <c r="AR5459" s="10"/>
      <c r="AS5459" s="10"/>
      <c r="AT5459" s="10"/>
      <c r="AU5459" s="10"/>
      <c r="AV5459" s="10"/>
      <c r="AW5459" s="10"/>
      <c r="AX5459" s="10"/>
      <c r="AY5459" s="10"/>
      <c r="AZ5459" s="10"/>
      <c r="BC5459" s="10"/>
      <c r="BD5459" s="10"/>
      <c r="BE5459" s="10"/>
      <c r="BF5459" s="10"/>
      <c r="BG5459" s="10"/>
      <c r="BH5459" s="10"/>
      <c r="BI5459" s="10"/>
      <c r="BL5459" s="10"/>
      <c r="BM5459" s="10"/>
      <c r="BN5459" s="10"/>
      <c r="BO5459" s="10"/>
      <c r="BP5459" s="10"/>
      <c r="BQ5459" s="10"/>
      <c r="BR5459" s="10"/>
      <c r="BU5459" s="66"/>
    </row>
    <row r="5460" spans="22:73" s="6" customFormat="1" x14ac:dyDescent="0.3">
      <c r="V5460" s="21"/>
      <c r="W5460" s="22"/>
      <c r="X5460" s="22"/>
      <c r="Y5460" s="22"/>
      <c r="Z5460" s="22"/>
      <c r="AA5460" s="22"/>
      <c r="AB5460" s="10"/>
      <c r="AC5460" s="10"/>
      <c r="AD5460" s="10"/>
      <c r="AE5460" s="10"/>
      <c r="AF5460" s="10"/>
      <c r="AG5460" s="10"/>
      <c r="AH5460" s="10"/>
      <c r="AI5460" s="10"/>
      <c r="AJ5460" s="10"/>
      <c r="AK5460" s="10"/>
      <c r="AL5460" s="10"/>
      <c r="AM5460" s="10"/>
      <c r="AN5460" s="10"/>
      <c r="AO5460" s="10"/>
      <c r="AP5460" s="10"/>
      <c r="AQ5460" s="10"/>
      <c r="AR5460" s="10"/>
      <c r="AS5460" s="10"/>
      <c r="AT5460" s="10"/>
      <c r="AU5460" s="10"/>
      <c r="AV5460" s="10"/>
      <c r="AW5460" s="10"/>
      <c r="AX5460" s="10"/>
      <c r="AY5460" s="10"/>
      <c r="AZ5460" s="10"/>
      <c r="BC5460" s="10"/>
      <c r="BD5460" s="10"/>
      <c r="BE5460" s="10"/>
      <c r="BF5460" s="10"/>
      <c r="BG5460" s="10"/>
      <c r="BH5460" s="10"/>
      <c r="BI5460" s="10"/>
      <c r="BL5460" s="10"/>
      <c r="BM5460" s="10"/>
      <c r="BN5460" s="10"/>
      <c r="BO5460" s="10"/>
      <c r="BP5460" s="10"/>
      <c r="BQ5460" s="10"/>
      <c r="BR5460" s="10"/>
      <c r="BU5460" s="66"/>
    </row>
    <row r="5461" spans="22:73" s="6" customFormat="1" x14ac:dyDescent="0.3">
      <c r="V5461" s="21"/>
      <c r="W5461" s="22"/>
      <c r="X5461" s="22"/>
      <c r="Y5461" s="22"/>
      <c r="Z5461" s="22"/>
      <c r="AA5461" s="22"/>
      <c r="AB5461" s="10"/>
      <c r="AC5461" s="10"/>
      <c r="AD5461" s="10"/>
      <c r="AE5461" s="10"/>
      <c r="AF5461" s="10"/>
      <c r="AG5461" s="10"/>
      <c r="AH5461" s="10"/>
      <c r="AI5461" s="10"/>
      <c r="AJ5461" s="10"/>
      <c r="AK5461" s="10"/>
      <c r="AL5461" s="10"/>
      <c r="AM5461" s="10"/>
      <c r="AN5461" s="10"/>
      <c r="AO5461" s="10"/>
      <c r="AP5461" s="10"/>
      <c r="AQ5461" s="10"/>
      <c r="AR5461" s="10"/>
      <c r="AS5461" s="10"/>
      <c r="AT5461" s="10"/>
      <c r="AU5461" s="10"/>
      <c r="AV5461" s="10"/>
      <c r="AW5461" s="10"/>
      <c r="AX5461" s="10"/>
      <c r="AY5461" s="10"/>
      <c r="AZ5461" s="10"/>
      <c r="BC5461" s="10"/>
      <c r="BD5461" s="10"/>
      <c r="BE5461" s="10"/>
      <c r="BF5461" s="10"/>
      <c r="BG5461" s="10"/>
      <c r="BH5461" s="10"/>
      <c r="BI5461" s="10"/>
      <c r="BL5461" s="10"/>
      <c r="BM5461" s="10"/>
      <c r="BN5461" s="10"/>
      <c r="BO5461" s="10"/>
      <c r="BP5461" s="10"/>
      <c r="BQ5461" s="10"/>
      <c r="BR5461" s="10"/>
      <c r="BU5461" s="66"/>
    </row>
    <row r="5462" spans="22:73" s="6" customFormat="1" x14ac:dyDescent="0.3">
      <c r="V5462" s="21"/>
      <c r="W5462" s="22"/>
      <c r="X5462" s="22"/>
      <c r="Y5462" s="22"/>
      <c r="Z5462" s="22"/>
      <c r="AA5462" s="22"/>
      <c r="AB5462" s="10"/>
      <c r="AC5462" s="10"/>
      <c r="AD5462" s="10"/>
      <c r="AE5462" s="10"/>
      <c r="AF5462" s="10"/>
      <c r="AG5462" s="10"/>
      <c r="AH5462" s="10"/>
      <c r="AI5462" s="10"/>
      <c r="AJ5462" s="10"/>
      <c r="AK5462" s="10"/>
      <c r="AL5462" s="10"/>
      <c r="AM5462" s="10"/>
      <c r="AN5462" s="10"/>
      <c r="AO5462" s="10"/>
      <c r="AP5462" s="10"/>
      <c r="AQ5462" s="10"/>
      <c r="AR5462" s="10"/>
      <c r="AS5462" s="10"/>
      <c r="AT5462" s="10"/>
      <c r="AU5462" s="10"/>
      <c r="AV5462" s="10"/>
      <c r="AW5462" s="10"/>
      <c r="AX5462" s="10"/>
      <c r="AY5462" s="10"/>
      <c r="AZ5462" s="10"/>
      <c r="BC5462" s="10"/>
      <c r="BD5462" s="10"/>
      <c r="BE5462" s="10"/>
      <c r="BF5462" s="10"/>
      <c r="BG5462" s="10"/>
      <c r="BH5462" s="10"/>
      <c r="BI5462" s="10"/>
      <c r="BL5462" s="10"/>
      <c r="BM5462" s="10"/>
      <c r="BN5462" s="10"/>
      <c r="BO5462" s="10"/>
      <c r="BP5462" s="10"/>
      <c r="BQ5462" s="10"/>
      <c r="BR5462" s="10"/>
      <c r="BU5462" s="66"/>
    </row>
    <row r="5463" spans="22:73" s="6" customFormat="1" x14ac:dyDescent="0.3">
      <c r="V5463" s="21"/>
      <c r="W5463" s="22"/>
      <c r="X5463" s="22"/>
      <c r="Y5463" s="22"/>
      <c r="Z5463" s="22"/>
      <c r="AA5463" s="22"/>
      <c r="AB5463" s="10"/>
      <c r="AC5463" s="10"/>
      <c r="AD5463" s="10"/>
      <c r="AE5463" s="10"/>
      <c r="AF5463" s="10"/>
      <c r="AG5463" s="10"/>
      <c r="AH5463" s="10"/>
      <c r="AI5463" s="10"/>
      <c r="AJ5463" s="10"/>
      <c r="AK5463" s="10"/>
      <c r="AL5463" s="10"/>
      <c r="AM5463" s="10"/>
      <c r="AN5463" s="10"/>
      <c r="AO5463" s="10"/>
      <c r="AP5463" s="10"/>
      <c r="AQ5463" s="10"/>
      <c r="AR5463" s="10"/>
      <c r="AS5463" s="10"/>
      <c r="AT5463" s="10"/>
      <c r="AU5463" s="10"/>
      <c r="AV5463" s="10"/>
      <c r="AW5463" s="10"/>
      <c r="AX5463" s="10"/>
      <c r="AY5463" s="10"/>
      <c r="AZ5463" s="10"/>
      <c r="BC5463" s="10"/>
      <c r="BD5463" s="10"/>
      <c r="BE5463" s="10"/>
      <c r="BF5463" s="10"/>
      <c r="BG5463" s="10"/>
      <c r="BH5463" s="10"/>
      <c r="BI5463" s="10"/>
      <c r="BL5463" s="10"/>
      <c r="BM5463" s="10"/>
      <c r="BN5463" s="10"/>
      <c r="BO5463" s="10"/>
      <c r="BP5463" s="10"/>
      <c r="BQ5463" s="10"/>
      <c r="BR5463" s="10"/>
      <c r="BU5463" s="66"/>
    </row>
    <row r="5464" spans="22:73" s="6" customFormat="1" x14ac:dyDescent="0.3">
      <c r="V5464" s="21"/>
      <c r="W5464" s="22"/>
      <c r="X5464" s="22"/>
      <c r="Y5464" s="22"/>
      <c r="Z5464" s="22"/>
      <c r="AA5464" s="22"/>
      <c r="AB5464" s="10"/>
      <c r="AC5464" s="10"/>
      <c r="AD5464" s="10"/>
      <c r="AE5464" s="10"/>
      <c r="AF5464" s="10"/>
      <c r="AG5464" s="10"/>
      <c r="AH5464" s="10"/>
      <c r="AI5464" s="10"/>
      <c r="AJ5464" s="10"/>
      <c r="AK5464" s="10"/>
      <c r="AL5464" s="10"/>
      <c r="AM5464" s="10"/>
      <c r="AN5464" s="10"/>
      <c r="AO5464" s="10"/>
      <c r="AP5464" s="10"/>
      <c r="AQ5464" s="10"/>
      <c r="AR5464" s="10"/>
      <c r="AS5464" s="10"/>
      <c r="AT5464" s="10"/>
      <c r="AU5464" s="10"/>
      <c r="AV5464" s="10"/>
      <c r="AW5464" s="10"/>
      <c r="AX5464" s="10"/>
      <c r="AY5464" s="10"/>
      <c r="AZ5464" s="10"/>
      <c r="BC5464" s="10"/>
      <c r="BD5464" s="10"/>
      <c r="BE5464" s="10"/>
      <c r="BF5464" s="10"/>
      <c r="BG5464" s="10"/>
      <c r="BH5464" s="10"/>
      <c r="BI5464" s="10"/>
      <c r="BL5464" s="10"/>
      <c r="BM5464" s="10"/>
      <c r="BN5464" s="10"/>
      <c r="BO5464" s="10"/>
      <c r="BP5464" s="10"/>
      <c r="BQ5464" s="10"/>
      <c r="BR5464" s="10"/>
      <c r="BU5464" s="66"/>
    </row>
    <row r="5465" spans="22:73" s="6" customFormat="1" x14ac:dyDescent="0.3">
      <c r="V5465" s="21"/>
      <c r="W5465" s="22"/>
      <c r="X5465" s="22"/>
      <c r="Y5465" s="22"/>
      <c r="Z5465" s="22"/>
      <c r="AA5465" s="22"/>
      <c r="AB5465" s="10"/>
      <c r="AC5465" s="10"/>
      <c r="AD5465" s="10"/>
      <c r="AE5465" s="10"/>
      <c r="AF5465" s="10"/>
      <c r="AG5465" s="10"/>
      <c r="AH5465" s="10"/>
      <c r="AI5465" s="10"/>
      <c r="AJ5465" s="10"/>
      <c r="AK5465" s="10"/>
      <c r="AL5465" s="10"/>
      <c r="AM5465" s="10"/>
      <c r="AN5465" s="10"/>
      <c r="AO5465" s="10"/>
      <c r="AP5465" s="10"/>
      <c r="AQ5465" s="10"/>
      <c r="AR5465" s="10"/>
      <c r="AS5465" s="10"/>
      <c r="AT5465" s="10"/>
      <c r="AU5465" s="10"/>
      <c r="AV5465" s="10"/>
      <c r="AW5465" s="10"/>
      <c r="AX5465" s="10"/>
      <c r="AY5465" s="10"/>
      <c r="AZ5465" s="10"/>
      <c r="BC5465" s="10"/>
      <c r="BD5465" s="10"/>
      <c r="BE5465" s="10"/>
      <c r="BF5465" s="10"/>
      <c r="BG5465" s="10"/>
      <c r="BH5465" s="10"/>
      <c r="BI5465" s="10"/>
      <c r="BL5465" s="10"/>
      <c r="BM5465" s="10"/>
      <c r="BN5465" s="10"/>
      <c r="BO5465" s="10"/>
      <c r="BP5465" s="10"/>
      <c r="BQ5465" s="10"/>
      <c r="BR5465" s="10"/>
      <c r="BU5465" s="66"/>
    </row>
    <row r="5466" spans="22:73" s="6" customFormat="1" x14ac:dyDescent="0.3">
      <c r="V5466" s="21"/>
      <c r="W5466" s="22"/>
      <c r="X5466" s="22"/>
      <c r="Y5466" s="22"/>
      <c r="Z5466" s="22"/>
      <c r="AA5466" s="22"/>
      <c r="AB5466" s="10"/>
      <c r="AC5466" s="10"/>
      <c r="AD5466" s="10"/>
      <c r="AE5466" s="10"/>
      <c r="AF5466" s="10"/>
      <c r="AG5466" s="10"/>
      <c r="AH5466" s="10"/>
      <c r="AI5466" s="10"/>
      <c r="AJ5466" s="10"/>
      <c r="AK5466" s="10"/>
      <c r="AL5466" s="10"/>
      <c r="AM5466" s="10"/>
      <c r="AN5466" s="10"/>
      <c r="AO5466" s="10"/>
      <c r="AP5466" s="10"/>
      <c r="AQ5466" s="10"/>
      <c r="AR5466" s="10"/>
      <c r="AS5466" s="10"/>
      <c r="AT5466" s="10"/>
      <c r="AU5466" s="10"/>
      <c r="AV5466" s="10"/>
      <c r="AW5466" s="10"/>
      <c r="AX5466" s="10"/>
      <c r="AY5466" s="10"/>
      <c r="AZ5466" s="10"/>
      <c r="BC5466" s="10"/>
      <c r="BD5466" s="10"/>
      <c r="BE5466" s="10"/>
      <c r="BF5466" s="10"/>
      <c r="BG5466" s="10"/>
      <c r="BH5466" s="10"/>
      <c r="BI5466" s="10"/>
      <c r="BL5466" s="10"/>
      <c r="BM5466" s="10"/>
      <c r="BN5466" s="10"/>
      <c r="BO5466" s="10"/>
      <c r="BP5466" s="10"/>
      <c r="BQ5466" s="10"/>
      <c r="BR5466" s="10"/>
      <c r="BU5466" s="66"/>
    </row>
    <row r="5467" spans="22:73" s="6" customFormat="1" x14ac:dyDescent="0.3">
      <c r="V5467" s="21"/>
      <c r="W5467" s="22"/>
      <c r="X5467" s="22"/>
      <c r="Y5467" s="22"/>
      <c r="Z5467" s="22"/>
      <c r="AA5467" s="22"/>
      <c r="AB5467" s="10"/>
      <c r="AC5467" s="10"/>
      <c r="AD5467" s="10"/>
      <c r="AE5467" s="10"/>
      <c r="AF5467" s="10"/>
      <c r="AG5467" s="10"/>
      <c r="AH5467" s="10"/>
      <c r="AI5467" s="10"/>
      <c r="AJ5467" s="10"/>
      <c r="AK5467" s="10"/>
      <c r="AL5467" s="10"/>
      <c r="AM5467" s="10"/>
      <c r="AN5467" s="10"/>
      <c r="AO5467" s="10"/>
      <c r="AP5467" s="10"/>
      <c r="AQ5467" s="10"/>
      <c r="AR5467" s="10"/>
      <c r="AS5467" s="10"/>
      <c r="AT5467" s="10"/>
      <c r="AU5467" s="10"/>
      <c r="AV5467" s="10"/>
      <c r="AW5467" s="10"/>
      <c r="AX5467" s="10"/>
      <c r="AY5467" s="10"/>
      <c r="AZ5467" s="10"/>
      <c r="BC5467" s="10"/>
      <c r="BD5467" s="10"/>
      <c r="BE5467" s="10"/>
      <c r="BF5467" s="10"/>
      <c r="BG5467" s="10"/>
      <c r="BH5467" s="10"/>
      <c r="BI5467" s="10"/>
      <c r="BL5467" s="10"/>
      <c r="BM5467" s="10"/>
      <c r="BN5467" s="10"/>
      <c r="BO5467" s="10"/>
      <c r="BP5467" s="10"/>
      <c r="BQ5467" s="10"/>
      <c r="BR5467" s="10"/>
      <c r="BU5467" s="66"/>
    </row>
    <row r="5468" spans="22:73" s="6" customFormat="1" x14ac:dyDescent="0.3">
      <c r="V5468" s="21"/>
      <c r="W5468" s="22"/>
      <c r="X5468" s="22"/>
      <c r="Y5468" s="22"/>
      <c r="Z5468" s="22"/>
      <c r="AA5468" s="22"/>
      <c r="AB5468" s="10"/>
      <c r="AC5468" s="10"/>
      <c r="AD5468" s="10"/>
      <c r="AE5468" s="10"/>
      <c r="AF5468" s="10"/>
      <c r="AG5468" s="10"/>
      <c r="AH5468" s="10"/>
      <c r="AI5468" s="10"/>
      <c r="AJ5468" s="10"/>
      <c r="AK5468" s="10"/>
      <c r="AL5468" s="10"/>
      <c r="AM5468" s="10"/>
      <c r="AN5468" s="10"/>
      <c r="AO5468" s="10"/>
      <c r="AP5468" s="10"/>
      <c r="AQ5468" s="10"/>
      <c r="AR5468" s="10"/>
      <c r="AS5468" s="10"/>
      <c r="AT5468" s="10"/>
      <c r="AU5468" s="10"/>
      <c r="AV5468" s="10"/>
      <c r="AW5468" s="10"/>
      <c r="AX5468" s="10"/>
      <c r="AY5468" s="10"/>
      <c r="AZ5468" s="10"/>
      <c r="BC5468" s="10"/>
      <c r="BD5468" s="10"/>
      <c r="BE5468" s="10"/>
      <c r="BF5468" s="10"/>
      <c r="BG5468" s="10"/>
      <c r="BH5468" s="10"/>
      <c r="BI5468" s="10"/>
      <c r="BL5468" s="10"/>
      <c r="BM5468" s="10"/>
      <c r="BN5468" s="10"/>
      <c r="BO5468" s="10"/>
      <c r="BP5468" s="10"/>
      <c r="BQ5468" s="10"/>
      <c r="BR5468" s="10"/>
      <c r="BU5468" s="66"/>
    </row>
    <row r="5469" spans="22:73" s="6" customFormat="1" x14ac:dyDescent="0.3">
      <c r="V5469" s="21"/>
      <c r="W5469" s="22"/>
      <c r="X5469" s="22"/>
      <c r="Y5469" s="22"/>
      <c r="Z5469" s="22"/>
      <c r="AA5469" s="22"/>
      <c r="AB5469" s="10"/>
      <c r="AC5469" s="10"/>
      <c r="AD5469" s="10"/>
      <c r="AE5469" s="10"/>
      <c r="AF5469" s="10"/>
      <c r="AG5469" s="10"/>
      <c r="AH5469" s="10"/>
      <c r="AI5469" s="10"/>
      <c r="AJ5469" s="10"/>
      <c r="AK5469" s="10"/>
      <c r="AL5469" s="10"/>
      <c r="AM5469" s="10"/>
      <c r="AN5469" s="10"/>
      <c r="AO5469" s="10"/>
      <c r="AP5469" s="10"/>
      <c r="AQ5469" s="10"/>
      <c r="AR5469" s="10"/>
      <c r="AS5469" s="10"/>
      <c r="AT5469" s="10"/>
      <c r="AU5469" s="10"/>
      <c r="AV5469" s="10"/>
      <c r="AW5469" s="10"/>
      <c r="AX5469" s="10"/>
      <c r="AY5469" s="10"/>
      <c r="AZ5469" s="10"/>
      <c r="BC5469" s="10"/>
      <c r="BD5469" s="10"/>
      <c r="BE5469" s="10"/>
      <c r="BF5469" s="10"/>
      <c r="BG5469" s="10"/>
      <c r="BH5469" s="10"/>
      <c r="BI5469" s="10"/>
      <c r="BL5469" s="10"/>
      <c r="BM5469" s="10"/>
      <c r="BN5469" s="10"/>
      <c r="BO5469" s="10"/>
      <c r="BP5469" s="10"/>
      <c r="BQ5469" s="10"/>
      <c r="BR5469" s="10"/>
      <c r="BU5469" s="66"/>
    </row>
    <row r="5470" spans="22:73" s="6" customFormat="1" x14ac:dyDescent="0.3">
      <c r="V5470" s="21"/>
      <c r="W5470" s="22"/>
      <c r="X5470" s="22"/>
      <c r="Y5470" s="22"/>
      <c r="Z5470" s="22"/>
      <c r="AA5470" s="22"/>
      <c r="AB5470" s="10"/>
      <c r="AC5470" s="10"/>
      <c r="AD5470" s="10"/>
      <c r="AE5470" s="10"/>
      <c r="AF5470" s="10"/>
      <c r="AG5470" s="10"/>
      <c r="AH5470" s="10"/>
      <c r="AI5470" s="10"/>
      <c r="AJ5470" s="10"/>
      <c r="AK5470" s="10"/>
      <c r="AL5470" s="10"/>
      <c r="AM5470" s="10"/>
      <c r="AN5470" s="10"/>
      <c r="AO5470" s="10"/>
      <c r="AP5470" s="10"/>
      <c r="AQ5470" s="10"/>
      <c r="AR5470" s="10"/>
      <c r="AS5470" s="10"/>
      <c r="AT5470" s="10"/>
      <c r="AU5470" s="10"/>
      <c r="AV5470" s="10"/>
      <c r="AW5470" s="10"/>
      <c r="AX5470" s="10"/>
      <c r="AY5470" s="10"/>
      <c r="AZ5470" s="10"/>
      <c r="BC5470" s="10"/>
      <c r="BD5470" s="10"/>
      <c r="BE5470" s="10"/>
      <c r="BF5470" s="10"/>
      <c r="BG5470" s="10"/>
      <c r="BH5470" s="10"/>
      <c r="BI5470" s="10"/>
      <c r="BL5470" s="10"/>
      <c r="BM5470" s="10"/>
      <c r="BN5470" s="10"/>
      <c r="BO5470" s="10"/>
      <c r="BP5470" s="10"/>
      <c r="BQ5470" s="10"/>
      <c r="BR5470" s="10"/>
      <c r="BU5470" s="66"/>
    </row>
    <row r="5471" spans="22:73" s="6" customFormat="1" x14ac:dyDescent="0.3">
      <c r="V5471" s="21"/>
      <c r="W5471" s="22"/>
      <c r="X5471" s="22"/>
      <c r="Y5471" s="22"/>
      <c r="Z5471" s="22"/>
      <c r="AA5471" s="22"/>
      <c r="AB5471" s="10"/>
      <c r="AC5471" s="10"/>
      <c r="AD5471" s="10"/>
      <c r="AE5471" s="10"/>
      <c r="AF5471" s="10"/>
      <c r="AG5471" s="10"/>
      <c r="AH5471" s="10"/>
      <c r="AI5471" s="10"/>
      <c r="AJ5471" s="10"/>
      <c r="AK5471" s="10"/>
      <c r="AL5471" s="10"/>
      <c r="AM5471" s="10"/>
      <c r="AN5471" s="10"/>
      <c r="AO5471" s="10"/>
      <c r="AP5471" s="10"/>
      <c r="AQ5471" s="10"/>
      <c r="AR5471" s="10"/>
      <c r="AS5471" s="10"/>
      <c r="AT5471" s="10"/>
      <c r="AU5471" s="10"/>
      <c r="AV5471" s="10"/>
      <c r="AW5471" s="10"/>
      <c r="AX5471" s="10"/>
      <c r="AY5471" s="10"/>
      <c r="AZ5471" s="10"/>
      <c r="BC5471" s="10"/>
      <c r="BD5471" s="10"/>
      <c r="BE5471" s="10"/>
      <c r="BF5471" s="10"/>
      <c r="BG5471" s="10"/>
      <c r="BH5471" s="10"/>
      <c r="BI5471" s="10"/>
      <c r="BL5471" s="10"/>
      <c r="BM5471" s="10"/>
      <c r="BN5471" s="10"/>
      <c r="BO5471" s="10"/>
      <c r="BP5471" s="10"/>
      <c r="BQ5471" s="10"/>
      <c r="BR5471" s="10"/>
      <c r="BU5471" s="66"/>
    </row>
    <row r="5472" spans="22:73" s="6" customFormat="1" x14ac:dyDescent="0.3">
      <c r="V5472" s="21"/>
      <c r="W5472" s="22"/>
      <c r="X5472" s="22"/>
      <c r="Y5472" s="22"/>
      <c r="Z5472" s="22"/>
      <c r="AA5472" s="22"/>
      <c r="AB5472" s="10"/>
      <c r="AC5472" s="10"/>
      <c r="AD5472" s="10"/>
      <c r="AE5472" s="10"/>
      <c r="AF5472" s="10"/>
      <c r="AG5472" s="10"/>
      <c r="AH5472" s="10"/>
      <c r="AI5472" s="10"/>
      <c r="AJ5472" s="10"/>
      <c r="AK5472" s="10"/>
      <c r="AL5472" s="10"/>
      <c r="AM5472" s="10"/>
      <c r="AN5472" s="10"/>
      <c r="AO5472" s="10"/>
      <c r="AP5472" s="10"/>
      <c r="AQ5472" s="10"/>
      <c r="AR5472" s="10"/>
      <c r="AS5472" s="10"/>
      <c r="AT5472" s="10"/>
      <c r="AU5472" s="10"/>
      <c r="AV5472" s="10"/>
      <c r="AW5472" s="10"/>
      <c r="AX5472" s="10"/>
      <c r="AY5472" s="10"/>
      <c r="AZ5472" s="10"/>
      <c r="BC5472" s="10"/>
      <c r="BD5472" s="10"/>
      <c r="BE5472" s="10"/>
      <c r="BF5472" s="10"/>
      <c r="BG5472" s="10"/>
      <c r="BH5472" s="10"/>
      <c r="BI5472" s="10"/>
      <c r="BL5472" s="10"/>
      <c r="BM5472" s="10"/>
      <c r="BN5472" s="10"/>
      <c r="BO5472" s="10"/>
      <c r="BP5472" s="10"/>
      <c r="BQ5472" s="10"/>
      <c r="BR5472" s="10"/>
      <c r="BU5472" s="66"/>
    </row>
    <row r="5473" spans="22:73" s="6" customFormat="1" x14ac:dyDescent="0.3">
      <c r="V5473" s="21"/>
      <c r="W5473" s="22"/>
      <c r="X5473" s="22"/>
      <c r="Y5473" s="22"/>
      <c r="Z5473" s="22"/>
      <c r="AA5473" s="22"/>
      <c r="AB5473" s="10"/>
      <c r="AC5473" s="10"/>
      <c r="AD5473" s="10"/>
      <c r="AE5473" s="10"/>
      <c r="AF5473" s="10"/>
      <c r="AG5473" s="10"/>
      <c r="AH5473" s="10"/>
      <c r="AI5473" s="10"/>
      <c r="AJ5473" s="10"/>
      <c r="AK5473" s="10"/>
      <c r="AL5473" s="10"/>
      <c r="AM5473" s="10"/>
      <c r="AN5473" s="10"/>
      <c r="AO5473" s="10"/>
      <c r="AP5473" s="10"/>
      <c r="AQ5473" s="10"/>
      <c r="AR5473" s="10"/>
      <c r="AS5473" s="10"/>
      <c r="AT5473" s="10"/>
      <c r="AU5473" s="10"/>
      <c r="AV5473" s="10"/>
      <c r="AW5473" s="10"/>
      <c r="AX5473" s="10"/>
      <c r="AY5473" s="10"/>
      <c r="AZ5473" s="10"/>
      <c r="BC5473" s="10"/>
      <c r="BD5473" s="10"/>
      <c r="BE5473" s="10"/>
      <c r="BF5473" s="10"/>
      <c r="BG5473" s="10"/>
      <c r="BH5473" s="10"/>
      <c r="BI5473" s="10"/>
      <c r="BL5473" s="10"/>
      <c r="BM5473" s="10"/>
      <c r="BN5473" s="10"/>
      <c r="BO5473" s="10"/>
      <c r="BP5473" s="10"/>
      <c r="BQ5473" s="10"/>
      <c r="BR5473" s="10"/>
      <c r="BU5473" s="66"/>
    </row>
    <row r="5474" spans="22:73" s="6" customFormat="1" x14ac:dyDescent="0.3">
      <c r="V5474" s="21"/>
      <c r="W5474" s="22"/>
      <c r="X5474" s="22"/>
      <c r="Y5474" s="22"/>
      <c r="Z5474" s="22"/>
      <c r="AA5474" s="22"/>
      <c r="AB5474" s="10"/>
      <c r="AC5474" s="10"/>
      <c r="AD5474" s="10"/>
      <c r="AE5474" s="10"/>
      <c r="AF5474" s="10"/>
      <c r="AG5474" s="10"/>
      <c r="AH5474" s="10"/>
      <c r="AI5474" s="10"/>
      <c r="AJ5474" s="10"/>
      <c r="AK5474" s="10"/>
      <c r="AL5474" s="10"/>
      <c r="AM5474" s="10"/>
      <c r="AN5474" s="10"/>
      <c r="AO5474" s="10"/>
      <c r="AP5474" s="10"/>
      <c r="AQ5474" s="10"/>
      <c r="AR5474" s="10"/>
      <c r="AS5474" s="10"/>
      <c r="AT5474" s="10"/>
      <c r="AU5474" s="10"/>
      <c r="AV5474" s="10"/>
      <c r="AW5474" s="10"/>
      <c r="AX5474" s="10"/>
      <c r="AY5474" s="10"/>
      <c r="AZ5474" s="10"/>
      <c r="BC5474" s="10"/>
      <c r="BD5474" s="10"/>
      <c r="BE5474" s="10"/>
      <c r="BF5474" s="10"/>
      <c r="BG5474" s="10"/>
      <c r="BH5474" s="10"/>
      <c r="BI5474" s="10"/>
      <c r="BL5474" s="10"/>
      <c r="BM5474" s="10"/>
      <c r="BN5474" s="10"/>
      <c r="BO5474" s="10"/>
      <c r="BP5474" s="10"/>
      <c r="BQ5474" s="10"/>
      <c r="BR5474" s="10"/>
      <c r="BU5474" s="66"/>
    </row>
    <row r="5475" spans="22:73" s="6" customFormat="1" x14ac:dyDescent="0.3">
      <c r="V5475" s="21"/>
      <c r="W5475" s="22"/>
      <c r="X5475" s="22"/>
      <c r="Y5475" s="22"/>
      <c r="Z5475" s="22"/>
      <c r="AA5475" s="22"/>
      <c r="AB5475" s="10"/>
      <c r="AC5475" s="10"/>
      <c r="AD5475" s="10"/>
      <c r="AE5475" s="10"/>
      <c r="AF5475" s="10"/>
      <c r="AG5475" s="10"/>
      <c r="AH5475" s="10"/>
      <c r="AI5475" s="10"/>
      <c r="AJ5475" s="10"/>
      <c r="AK5475" s="10"/>
      <c r="AL5475" s="10"/>
      <c r="AM5475" s="10"/>
      <c r="AN5475" s="10"/>
      <c r="AO5475" s="10"/>
      <c r="AP5475" s="10"/>
      <c r="AQ5475" s="10"/>
      <c r="AR5475" s="10"/>
      <c r="AS5475" s="10"/>
      <c r="AT5475" s="10"/>
      <c r="AU5475" s="10"/>
      <c r="AV5475" s="10"/>
      <c r="AW5475" s="10"/>
      <c r="AX5475" s="10"/>
      <c r="AY5475" s="10"/>
      <c r="AZ5475" s="10"/>
      <c r="BC5475" s="10"/>
      <c r="BD5475" s="10"/>
      <c r="BE5475" s="10"/>
      <c r="BF5475" s="10"/>
      <c r="BG5475" s="10"/>
      <c r="BH5475" s="10"/>
      <c r="BI5475" s="10"/>
      <c r="BL5475" s="10"/>
      <c r="BM5475" s="10"/>
      <c r="BN5475" s="10"/>
      <c r="BO5475" s="10"/>
      <c r="BP5475" s="10"/>
      <c r="BQ5475" s="10"/>
      <c r="BR5475" s="10"/>
      <c r="BU5475" s="66"/>
    </row>
    <row r="5476" spans="22:73" s="6" customFormat="1" x14ac:dyDescent="0.3">
      <c r="V5476" s="21"/>
      <c r="W5476" s="22"/>
      <c r="X5476" s="22"/>
      <c r="Y5476" s="22"/>
      <c r="Z5476" s="22"/>
      <c r="AA5476" s="22"/>
      <c r="AB5476" s="10"/>
      <c r="AC5476" s="10"/>
      <c r="AD5476" s="10"/>
      <c r="AE5476" s="10"/>
      <c r="AF5476" s="10"/>
      <c r="AG5476" s="10"/>
      <c r="AH5476" s="10"/>
      <c r="AI5476" s="10"/>
      <c r="AJ5476" s="10"/>
      <c r="AK5476" s="10"/>
      <c r="AL5476" s="10"/>
      <c r="AM5476" s="10"/>
      <c r="AN5476" s="10"/>
      <c r="AO5476" s="10"/>
      <c r="AP5476" s="10"/>
      <c r="AQ5476" s="10"/>
      <c r="AR5476" s="10"/>
      <c r="AS5476" s="10"/>
      <c r="AT5476" s="10"/>
      <c r="AU5476" s="10"/>
      <c r="AV5476" s="10"/>
      <c r="AW5476" s="10"/>
      <c r="AX5476" s="10"/>
      <c r="AY5476" s="10"/>
      <c r="AZ5476" s="10"/>
      <c r="BC5476" s="10"/>
      <c r="BD5476" s="10"/>
      <c r="BE5476" s="10"/>
      <c r="BF5476" s="10"/>
      <c r="BG5476" s="10"/>
      <c r="BH5476" s="10"/>
      <c r="BI5476" s="10"/>
      <c r="BL5476" s="10"/>
      <c r="BM5476" s="10"/>
      <c r="BN5476" s="10"/>
      <c r="BO5476" s="10"/>
      <c r="BP5476" s="10"/>
      <c r="BQ5476" s="10"/>
      <c r="BR5476" s="10"/>
      <c r="BU5476" s="66"/>
    </row>
    <row r="5477" spans="22:73" s="6" customFormat="1" x14ac:dyDescent="0.3">
      <c r="V5477" s="21"/>
      <c r="W5477" s="22"/>
      <c r="X5477" s="22"/>
      <c r="Y5477" s="22"/>
      <c r="Z5477" s="22"/>
      <c r="AA5477" s="22"/>
      <c r="AB5477" s="10"/>
      <c r="AC5477" s="10"/>
      <c r="AD5477" s="10"/>
      <c r="AE5477" s="10"/>
      <c r="AF5477" s="10"/>
      <c r="AG5477" s="10"/>
      <c r="AH5477" s="10"/>
      <c r="AI5477" s="10"/>
      <c r="AJ5477" s="10"/>
      <c r="AK5477" s="10"/>
      <c r="AL5477" s="10"/>
      <c r="AM5477" s="10"/>
      <c r="AN5477" s="10"/>
      <c r="AO5477" s="10"/>
      <c r="AP5477" s="10"/>
      <c r="AQ5477" s="10"/>
      <c r="AR5477" s="10"/>
      <c r="AS5477" s="10"/>
      <c r="AT5477" s="10"/>
      <c r="AU5477" s="10"/>
      <c r="AV5477" s="10"/>
      <c r="AW5477" s="10"/>
      <c r="AX5477" s="10"/>
      <c r="AY5477" s="10"/>
      <c r="AZ5477" s="10"/>
      <c r="BC5477" s="10"/>
      <c r="BD5477" s="10"/>
      <c r="BE5477" s="10"/>
      <c r="BF5477" s="10"/>
      <c r="BG5477" s="10"/>
      <c r="BH5477" s="10"/>
      <c r="BI5477" s="10"/>
      <c r="BL5477" s="10"/>
      <c r="BM5477" s="10"/>
      <c r="BN5477" s="10"/>
      <c r="BO5477" s="10"/>
      <c r="BP5477" s="10"/>
      <c r="BQ5477" s="10"/>
      <c r="BR5477" s="10"/>
      <c r="BU5477" s="66"/>
    </row>
    <row r="5478" spans="22:73" s="6" customFormat="1" x14ac:dyDescent="0.3">
      <c r="V5478" s="21"/>
      <c r="W5478" s="22"/>
      <c r="X5478" s="22"/>
      <c r="Y5478" s="22"/>
      <c r="Z5478" s="22"/>
      <c r="AA5478" s="22"/>
      <c r="AB5478" s="10"/>
      <c r="AC5478" s="10"/>
      <c r="AD5478" s="10"/>
      <c r="AE5478" s="10"/>
      <c r="AF5478" s="10"/>
      <c r="AG5478" s="10"/>
      <c r="AH5478" s="10"/>
      <c r="AI5478" s="10"/>
      <c r="AJ5478" s="10"/>
      <c r="AK5478" s="10"/>
      <c r="AL5478" s="10"/>
      <c r="AM5478" s="10"/>
      <c r="AN5478" s="10"/>
      <c r="AO5478" s="10"/>
      <c r="AP5478" s="10"/>
      <c r="AQ5478" s="10"/>
      <c r="AR5478" s="10"/>
      <c r="AS5478" s="10"/>
      <c r="AT5478" s="10"/>
      <c r="AU5478" s="10"/>
      <c r="AV5478" s="10"/>
      <c r="AW5478" s="10"/>
      <c r="AX5478" s="10"/>
      <c r="AY5478" s="10"/>
      <c r="AZ5478" s="10"/>
      <c r="BC5478" s="10"/>
      <c r="BD5478" s="10"/>
      <c r="BE5478" s="10"/>
      <c r="BF5478" s="10"/>
      <c r="BG5478" s="10"/>
      <c r="BH5478" s="10"/>
      <c r="BI5478" s="10"/>
      <c r="BL5478" s="10"/>
      <c r="BM5478" s="10"/>
      <c r="BN5478" s="10"/>
      <c r="BO5478" s="10"/>
      <c r="BP5478" s="10"/>
      <c r="BQ5478" s="10"/>
      <c r="BR5478" s="10"/>
      <c r="BU5478" s="66"/>
    </row>
    <row r="5479" spans="22:73" s="6" customFormat="1" x14ac:dyDescent="0.3">
      <c r="V5479" s="21"/>
      <c r="W5479" s="22"/>
      <c r="X5479" s="22"/>
      <c r="Y5479" s="22"/>
      <c r="Z5479" s="22"/>
      <c r="AA5479" s="22"/>
      <c r="AB5479" s="10"/>
      <c r="AC5479" s="10"/>
      <c r="AD5479" s="10"/>
      <c r="AE5479" s="10"/>
      <c r="AF5479" s="10"/>
      <c r="AG5479" s="10"/>
      <c r="AH5479" s="10"/>
      <c r="AI5479" s="10"/>
      <c r="AJ5479" s="10"/>
      <c r="AK5479" s="10"/>
      <c r="AL5479" s="10"/>
      <c r="AM5479" s="10"/>
      <c r="AN5479" s="10"/>
      <c r="AO5479" s="10"/>
      <c r="AP5479" s="10"/>
      <c r="AQ5479" s="10"/>
      <c r="AR5479" s="10"/>
      <c r="AS5479" s="10"/>
      <c r="AT5479" s="10"/>
      <c r="AU5479" s="10"/>
      <c r="AV5479" s="10"/>
      <c r="AW5479" s="10"/>
      <c r="AX5479" s="10"/>
      <c r="AY5479" s="10"/>
      <c r="AZ5479" s="10"/>
      <c r="BC5479" s="10"/>
      <c r="BD5479" s="10"/>
      <c r="BE5479" s="10"/>
      <c r="BF5479" s="10"/>
      <c r="BG5479" s="10"/>
      <c r="BH5479" s="10"/>
      <c r="BI5479" s="10"/>
      <c r="BL5479" s="10"/>
      <c r="BM5479" s="10"/>
      <c r="BN5479" s="10"/>
      <c r="BO5479" s="10"/>
      <c r="BP5479" s="10"/>
      <c r="BQ5479" s="10"/>
      <c r="BR5479" s="10"/>
      <c r="BU5479" s="66"/>
    </row>
    <row r="5480" spans="22:73" s="6" customFormat="1" x14ac:dyDescent="0.3">
      <c r="V5480" s="21"/>
      <c r="W5480" s="22"/>
      <c r="X5480" s="22"/>
      <c r="Y5480" s="22"/>
      <c r="Z5480" s="22"/>
      <c r="AA5480" s="22"/>
      <c r="AB5480" s="10"/>
      <c r="AC5480" s="10"/>
      <c r="AD5480" s="10"/>
      <c r="AE5480" s="10"/>
      <c r="AF5480" s="10"/>
      <c r="AG5480" s="10"/>
      <c r="AH5480" s="10"/>
      <c r="AI5480" s="10"/>
      <c r="AJ5480" s="10"/>
      <c r="AK5480" s="10"/>
      <c r="AL5480" s="10"/>
      <c r="AM5480" s="10"/>
      <c r="AN5480" s="10"/>
      <c r="AO5480" s="10"/>
      <c r="AP5480" s="10"/>
      <c r="AQ5480" s="10"/>
      <c r="AR5480" s="10"/>
      <c r="AS5480" s="10"/>
      <c r="AT5480" s="10"/>
      <c r="AU5480" s="10"/>
      <c r="AV5480" s="10"/>
      <c r="AW5480" s="10"/>
      <c r="AX5480" s="10"/>
      <c r="AY5480" s="10"/>
      <c r="AZ5480" s="10"/>
      <c r="BC5480" s="10"/>
      <c r="BD5480" s="10"/>
      <c r="BE5480" s="10"/>
      <c r="BF5480" s="10"/>
      <c r="BG5480" s="10"/>
      <c r="BH5480" s="10"/>
      <c r="BI5480" s="10"/>
      <c r="BL5480" s="10"/>
      <c r="BM5480" s="10"/>
      <c r="BN5480" s="10"/>
      <c r="BO5480" s="10"/>
      <c r="BP5480" s="10"/>
      <c r="BQ5480" s="10"/>
      <c r="BR5480" s="10"/>
      <c r="BU5480" s="66"/>
    </row>
    <row r="5481" spans="22:73" s="6" customFormat="1" x14ac:dyDescent="0.3">
      <c r="V5481" s="21"/>
      <c r="W5481" s="22"/>
      <c r="X5481" s="22"/>
      <c r="Y5481" s="22"/>
      <c r="Z5481" s="22"/>
      <c r="AA5481" s="22"/>
      <c r="AB5481" s="10"/>
      <c r="AC5481" s="10"/>
      <c r="AD5481" s="10"/>
      <c r="AE5481" s="10"/>
      <c r="AF5481" s="10"/>
      <c r="AG5481" s="10"/>
      <c r="AH5481" s="10"/>
      <c r="AI5481" s="10"/>
      <c r="AJ5481" s="10"/>
      <c r="AK5481" s="10"/>
      <c r="AL5481" s="10"/>
      <c r="AM5481" s="10"/>
      <c r="AN5481" s="10"/>
      <c r="AO5481" s="10"/>
      <c r="AP5481" s="10"/>
      <c r="AQ5481" s="10"/>
      <c r="AR5481" s="10"/>
      <c r="AS5481" s="10"/>
      <c r="AT5481" s="10"/>
      <c r="AU5481" s="10"/>
      <c r="AV5481" s="10"/>
      <c r="AW5481" s="10"/>
      <c r="AX5481" s="10"/>
      <c r="AY5481" s="10"/>
      <c r="AZ5481" s="10"/>
      <c r="BC5481" s="10"/>
      <c r="BD5481" s="10"/>
      <c r="BE5481" s="10"/>
      <c r="BF5481" s="10"/>
      <c r="BG5481" s="10"/>
      <c r="BH5481" s="10"/>
      <c r="BI5481" s="10"/>
      <c r="BL5481" s="10"/>
      <c r="BM5481" s="10"/>
      <c r="BN5481" s="10"/>
      <c r="BO5481" s="10"/>
      <c r="BP5481" s="10"/>
      <c r="BQ5481" s="10"/>
      <c r="BR5481" s="10"/>
      <c r="BU5481" s="66"/>
    </row>
    <row r="5482" spans="22:73" s="6" customFormat="1" x14ac:dyDescent="0.3">
      <c r="V5482" s="21"/>
      <c r="W5482" s="22"/>
      <c r="X5482" s="22"/>
      <c r="Y5482" s="22"/>
      <c r="Z5482" s="22"/>
      <c r="AA5482" s="22"/>
      <c r="AB5482" s="10"/>
      <c r="AC5482" s="10"/>
      <c r="AD5482" s="10"/>
      <c r="AE5482" s="10"/>
      <c r="AF5482" s="10"/>
      <c r="AG5482" s="10"/>
      <c r="AH5482" s="10"/>
      <c r="AI5482" s="10"/>
      <c r="AJ5482" s="10"/>
      <c r="AK5482" s="10"/>
      <c r="AL5482" s="10"/>
      <c r="AM5482" s="10"/>
      <c r="AN5482" s="10"/>
      <c r="AO5482" s="10"/>
      <c r="AP5482" s="10"/>
      <c r="AQ5482" s="10"/>
      <c r="AR5482" s="10"/>
      <c r="AS5482" s="10"/>
      <c r="AT5482" s="10"/>
      <c r="AU5482" s="10"/>
      <c r="AV5482" s="10"/>
      <c r="AW5482" s="10"/>
      <c r="AX5482" s="10"/>
      <c r="AY5482" s="10"/>
      <c r="AZ5482" s="10"/>
      <c r="BC5482" s="10"/>
      <c r="BD5482" s="10"/>
      <c r="BE5482" s="10"/>
      <c r="BF5482" s="10"/>
      <c r="BG5482" s="10"/>
      <c r="BH5482" s="10"/>
      <c r="BI5482" s="10"/>
      <c r="BL5482" s="10"/>
      <c r="BM5482" s="10"/>
      <c r="BN5482" s="10"/>
      <c r="BO5482" s="10"/>
      <c r="BP5482" s="10"/>
      <c r="BQ5482" s="10"/>
      <c r="BR5482" s="10"/>
      <c r="BU5482" s="66"/>
    </row>
    <row r="5483" spans="22:73" s="6" customFormat="1" x14ac:dyDescent="0.3">
      <c r="V5483" s="21"/>
      <c r="W5483" s="22"/>
      <c r="X5483" s="22"/>
      <c r="Y5483" s="22"/>
      <c r="Z5483" s="22"/>
      <c r="AA5483" s="22"/>
      <c r="AB5483" s="10"/>
      <c r="AC5483" s="10"/>
      <c r="AD5483" s="10"/>
      <c r="AE5483" s="10"/>
      <c r="AF5483" s="10"/>
      <c r="AG5483" s="10"/>
      <c r="AH5483" s="10"/>
      <c r="AI5483" s="10"/>
      <c r="AJ5483" s="10"/>
      <c r="AK5483" s="10"/>
      <c r="AL5483" s="10"/>
      <c r="AM5483" s="10"/>
      <c r="AN5483" s="10"/>
      <c r="AO5483" s="10"/>
      <c r="AP5483" s="10"/>
      <c r="AQ5483" s="10"/>
      <c r="AR5483" s="10"/>
      <c r="AS5483" s="10"/>
      <c r="AT5483" s="10"/>
      <c r="AU5483" s="10"/>
      <c r="AV5483" s="10"/>
      <c r="AW5483" s="10"/>
      <c r="AX5483" s="10"/>
      <c r="AY5483" s="10"/>
      <c r="AZ5483" s="10"/>
      <c r="BC5483" s="10"/>
      <c r="BD5483" s="10"/>
      <c r="BE5483" s="10"/>
      <c r="BF5483" s="10"/>
      <c r="BG5483" s="10"/>
      <c r="BH5483" s="10"/>
      <c r="BI5483" s="10"/>
      <c r="BL5483" s="10"/>
      <c r="BM5483" s="10"/>
      <c r="BN5483" s="10"/>
      <c r="BO5483" s="10"/>
      <c r="BP5483" s="10"/>
      <c r="BQ5483" s="10"/>
      <c r="BR5483" s="10"/>
      <c r="BU5483" s="66"/>
    </row>
    <row r="5484" spans="22:73" s="6" customFormat="1" x14ac:dyDescent="0.3">
      <c r="V5484" s="21"/>
      <c r="W5484" s="22"/>
      <c r="X5484" s="22"/>
      <c r="Y5484" s="22"/>
      <c r="Z5484" s="22"/>
      <c r="AA5484" s="22"/>
      <c r="AB5484" s="10"/>
      <c r="AC5484" s="10"/>
      <c r="AD5484" s="10"/>
      <c r="AE5484" s="10"/>
      <c r="AF5484" s="10"/>
      <c r="AG5484" s="10"/>
      <c r="AH5484" s="10"/>
      <c r="AI5484" s="10"/>
      <c r="AJ5484" s="10"/>
      <c r="AK5484" s="10"/>
      <c r="AL5484" s="10"/>
      <c r="AM5484" s="10"/>
      <c r="AN5484" s="10"/>
      <c r="AO5484" s="10"/>
      <c r="AP5484" s="10"/>
      <c r="AQ5484" s="10"/>
      <c r="AR5484" s="10"/>
      <c r="AS5484" s="10"/>
      <c r="AT5484" s="10"/>
      <c r="AU5484" s="10"/>
      <c r="AV5484" s="10"/>
      <c r="AW5484" s="10"/>
      <c r="AX5484" s="10"/>
      <c r="AY5484" s="10"/>
      <c r="AZ5484" s="10"/>
      <c r="BC5484" s="10"/>
      <c r="BD5484" s="10"/>
      <c r="BE5484" s="10"/>
      <c r="BF5484" s="10"/>
      <c r="BG5484" s="10"/>
      <c r="BH5484" s="10"/>
      <c r="BI5484" s="10"/>
      <c r="BL5484" s="10"/>
      <c r="BM5484" s="10"/>
      <c r="BN5484" s="10"/>
      <c r="BO5484" s="10"/>
      <c r="BP5484" s="10"/>
      <c r="BQ5484" s="10"/>
      <c r="BR5484" s="10"/>
      <c r="BU5484" s="66"/>
    </row>
    <row r="5485" spans="22:73" s="6" customFormat="1" x14ac:dyDescent="0.3">
      <c r="V5485" s="21"/>
      <c r="W5485" s="22"/>
      <c r="X5485" s="22"/>
      <c r="Y5485" s="22"/>
      <c r="Z5485" s="22"/>
      <c r="AA5485" s="22"/>
      <c r="AB5485" s="10"/>
      <c r="AC5485" s="10"/>
      <c r="AD5485" s="10"/>
      <c r="AE5485" s="10"/>
      <c r="AF5485" s="10"/>
      <c r="AG5485" s="10"/>
      <c r="AH5485" s="10"/>
      <c r="AI5485" s="10"/>
      <c r="AJ5485" s="10"/>
      <c r="AK5485" s="10"/>
      <c r="AL5485" s="10"/>
      <c r="AM5485" s="10"/>
      <c r="AN5485" s="10"/>
      <c r="AO5485" s="10"/>
      <c r="AP5485" s="10"/>
      <c r="AQ5485" s="10"/>
      <c r="AR5485" s="10"/>
      <c r="AS5485" s="10"/>
      <c r="AT5485" s="10"/>
      <c r="AU5485" s="10"/>
      <c r="AV5485" s="10"/>
      <c r="AW5485" s="10"/>
      <c r="AX5485" s="10"/>
      <c r="AY5485" s="10"/>
      <c r="AZ5485" s="10"/>
      <c r="BC5485" s="10"/>
      <c r="BD5485" s="10"/>
      <c r="BE5485" s="10"/>
      <c r="BF5485" s="10"/>
      <c r="BG5485" s="10"/>
      <c r="BH5485" s="10"/>
      <c r="BI5485" s="10"/>
      <c r="BL5485" s="10"/>
      <c r="BM5485" s="10"/>
      <c r="BN5485" s="10"/>
      <c r="BO5485" s="10"/>
      <c r="BP5485" s="10"/>
      <c r="BQ5485" s="10"/>
      <c r="BR5485" s="10"/>
      <c r="BU5485" s="66"/>
    </row>
    <row r="5486" spans="22:73" s="6" customFormat="1" x14ac:dyDescent="0.3">
      <c r="V5486" s="21"/>
      <c r="W5486" s="22"/>
      <c r="X5486" s="22"/>
      <c r="Y5486" s="22"/>
      <c r="Z5486" s="22"/>
      <c r="AA5486" s="22"/>
      <c r="AB5486" s="10"/>
      <c r="AC5486" s="10"/>
      <c r="AD5486" s="10"/>
      <c r="AE5486" s="10"/>
      <c r="AF5486" s="10"/>
      <c r="AG5486" s="10"/>
      <c r="AH5486" s="10"/>
      <c r="AI5486" s="10"/>
      <c r="AJ5486" s="10"/>
      <c r="AK5486" s="10"/>
      <c r="AL5486" s="10"/>
      <c r="AM5486" s="10"/>
      <c r="AN5486" s="10"/>
      <c r="AO5486" s="10"/>
      <c r="AP5486" s="10"/>
      <c r="AQ5486" s="10"/>
      <c r="AR5486" s="10"/>
      <c r="AS5486" s="10"/>
      <c r="AT5486" s="10"/>
      <c r="AU5486" s="10"/>
      <c r="AV5486" s="10"/>
      <c r="AW5486" s="10"/>
      <c r="AX5486" s="10"/>
      <c r="AY5486" s="10"/>
      <c r="AZ5486" s="10"/>
      <c r="BC5486" s="10"/>
      <c r="BD5486" s="10"/>
      <c r="BE5486" s="10"/>
      <c r="BF5486" s="10"/>
      <c r="BG5486" s="10"/>
      <c r="BH5486" s="10"/>
      <c r="BI5486" s="10"/>
      <c r="BL5486" s="10"/>
      <c r="BM5486" s="10"/>
      <c r="BN5486" s="10"/>
      <c r="BO5486" s="10"/>
      <c r="BP5486" s="10"/>
      <c r="BQ5486" s="10"/>
      <c r="BR5486" s="10"/>
      <c r="BU5486" s="66"/>
    </row>
    <row r="5487" spans="22:73" s="6" customFormat="1" x14ac:dyDescent="0.3">
      <c r="V5487" s="21"/>
      <c r="W5487" s="22"/>
      <c r="X5487" s="22"/>
      <c r="Y5487" s="22"/>
      <c r="Z5487" s="22"/>
      <c r="AA5487" s="22"/>
      <c r="AB5487" s="10"/>
      <c r="AC5487" s="10"/>
      <c r="AD5487" s="10"/>
      <c r="AE5487" s="10"/>
      <c r="AF5487" s="10"/>
      <c r="AG5487" s="10"/>
      <c r="AH5487" s="10"/>
      <c r="AI5487" s="10"/>
      <c r="AJ5487" s="10"/>
      <c r="AK5487" s="10"/>
      <c r="AL5487" s="10"/>
      <c r="AM5487" s="10"/>
      <c r="AN5487" s="10"/>
      <c r="AO5487" s="10"/>
      <c r="AP5487" s="10"/>
      <c r="AQ5487" s="10"/>
      <c r="AR5487" s="10"/>
      <c r="AS5487" s="10"/>
      <c r="AT5487" s="10"/>
      <c r="AU5487" s="10"/>
      <c r="AV5487" s="10"/>
      <c r="AW5487" s="10"/>
      <c r="AX5487" s="10"/>
      <c r="AY5487" s="10"/>
      <c r="AZ5487" s="10"/>
      <c r="BC5487" s="10"/>
      <c r="BD5487" s="10"/>
      <c r="BE5487" s="10"/>
      <c r="BF5487" s="10"/>
      <c r="BG5487" s="10"/>
      <c r="BH5487" s="10"/>
      <c r="BI5487" s="10"/>
      <c r="BL5487" s="10"/>
      <c r="BM5487" s="10"/>
      <c r="BN5487" s="10"/>
      <c r="BO5487" s="10"/>
      <c r="BP5487" s="10"/>
      <c r="BQ5487" s="10"/>
      <c r="BR5487" s="10"/>
      <c r="BU5487" s="66"/>
    </row>
    <row r="5488" spans="22:73" s="6" customFormat="1" x14ac:dyDescent="0.3">
      <c r="V5488" s="21"/>
      <c r="W5488" s="22"/>
      <c r="X5488" s="22"/>
      <c r="Y5488" s="22"/>
      <c r="Z5488" s="22"/>
      <c r="AA5488" s="22"/>
      <c r="AB5488" s="10"/>
      <c r="AC5488" s="10"/>
      <c r="AD5488" s="10"/>
      <c r="AE5488" s="10"/>
      <c r="AF5488" s="10"/>
      <c r="AG5488" s="10"/>
      <c r="AH5488" s="10"/>
      <c r="AI5488" s="10"/>
      <c r="AJ5488" s="10"/>
      <c r="AK5488" s="10"/>
      <c r="AL5488" s="10"/>
      <c r="AM5488" s="10"/>
      <c r="AN5488" s="10"/>
      <c r="AO5488" s="10"/>
      <c r="AP5488" s="10"/>
      <c r="AQ5488" s="10"/>
      <c r="AR5488" s="10"/>
      <c r="AS5488" s="10"/>
      <c r="AT5488" s="10"/>
      <c r="AU5488" s="10"/>
      <c r="AV5488" s="10"/>
      <c r="AW5488" s="10"/>
      <c r="AX5488" s="10"/>
      <c r="AY5488" s="10"/>
      <c r="AZ5488" s="10"/>
      <c r="BC5488" s="10"/>
      <c r="BD5488" s="10"/>
      <c r="BE5488" s="10"/>
      <c r="BF5488" s="10"/>
      <c r="BG5488" s="10"/>
      <c r="BH5488" s="10"/>
      <c r="BI5488" s="10"/>
      <c r="BL5488" s="10"/>
      <c r="BM5488" s="10"/>
      <c r="BN5488" s="10"/>
      <c r="BO5488" s="10"/>
      <c r="BP5488" s="10"/>
      <c r="BQ5488" s="10"/>
      <c r="BR5488" s="10"/>
      <c r="BU5488" s="66"/>
    </row>
    <row r="5489" spans="22:73" s="6" customFormat="1" x14ac:dyDescent="0.3">
      <c r="V5489" s="21"/>
      <c r="W5489" s="22"/>
      <c r="X5489" s="22"/>
      <c r="Y5489" s="22"/>
      <c r="Z5489" s="22"/>
      <c r="AA5489" s="22"/>
      <c r="AB5489" s="10"/>
      <c r="AC5489" s="10"/>
      <c r="AD5489" s="10"/>
      <c r="AE5489" s="10"/>
      <c r="AF5489" s="10"/>
      <c r="AG5489" s="10"/>
      <c r="AH5489" s="10"/>
      <c r="AI5489" s="10"/>
      <c r="AJ5489" s="10"/>
      <c r="AK5489" s="10"/>
      <c r="AL5489" s="10"/>
      <c r="AM5489" s="10"/>
      <c r="AN5489" s="10"/>
      <c r="AO5489" s="10"/>
      <c r="AP5489" s="10"/>
      <c r="AQ5489" s="10"/>
      <c r="AR5489" s="10"/>
      <c r="AS5489" s="10"/>
      <c r="AT5489" s="10"/>
      <c r="AU5489" s="10"/>
      <c r="AV5489" s="10"/>
      <c r="AW5489" s="10"/>
      <c r="AX5489" s="10"/>
      <c r="AY5489" s="10"/>
      <c r="AZ5489" s="10"/>
      <c r="BC5489" s="10"/>
      <c r="BD5489" s="10"/>
      <c r="BE5489" s="10"/>
      <c r="BF5489" s="10"/>
      <c r="BG5489" s="10"/>
      <c r="BH5489" s="10"/>
      <c r="BI5489" s="10"/>
      <c r="BL5489" s="10"/>
      <c r="BM5489" s="10"/>
      <c r="BN5489" s="10"/>
      <c r="BO5489" s="10"/>
      <c r="BP5489" s="10"/>
      <c r="BQ5489" s="10"/>
      <c r="BR5489" s="10"/>
      <c r="BU5489" s="66"/>
    </row>
    <row r="5490" spans="22:73" s="6" customFormat="1" x14ac:dyDescent="0.3">
      <c r="V5490" s="21"/>
      <c r="W5490" s="22"/>
      <c r="X5490" s="22"/>
      <c r="Y5490" s="22"/>
      <c r="Z5490" s="22"/>
      <c r="AA5490" s="22"/>
      <c r="AB5490" s="10"/>
      <c r="AC5490" s="10"/>
      <c r="AD5490" s="10"/>
      <c r="AE5490" s="10"/>
      <c r="AF5490" s="10"/>
      <c r="AG5490" s="10"/>
      <c r="AH5490" s="10"/>
      <c r="AI5490" s="10"/>
      <c r="AJ5490" s="10"/>
      <c r="AK5490" s="10"/>
      <c r="AL5490" s="10"/>
      <c r="AM5490" s="10"/>
      <c r="AN5490" s="10"/>
      <c r="AO5490" s="10"/>
      <c r="AP5490" s="10"/>
      <c r="AQ5490" s="10"/>
      <c r="AR5490" s="10"/>
      <c r="AS5490" s="10"/>
      <c r="AT5490" s="10"/>
      <c r="AU5490" s="10"/>
      <c r="AV5490" s="10"/>
      <c r="AW5490" s="10"/>
      <c r="AX5490" s="10"/>
      <c r="AY5490" s="10"/>
      <c r="AZ5490" s="10"/>
      <c r="BC5490" s="10"/>
      <c r="BD5490" s="10"/>
      <c r="BE5490" s="10"/>
      <c r="BF5490" s="10"/>
      <c r="BG5490" s="10"/>
      <c r="BH5490" s="10"/>
      <c r="BI5490" s="10"/>
      <c r="BL5490" s="10"/>
      <c r="BM5490" s="10"/>
      <c r="BN5490" s="10"/>
      <c r="BO5490" s="10"/>
      <c r="BP5490" s="10"/>
      <c r="BQ5490" s="10"/>
      <c r="BR5490" s="10"/>
      <c r="BU5490" s="66"/>
    </row>
    <row r="5491" spans="22:73" s="6" customFormat="1" x14ac:dyDescent="0.3">
      <c r="V5491" s="21"/>
      <c r="W5491" s="22"/>
      <c r="X5491" s="22"/>
      <c r="Y5491" s="22"/>
      <c r="Z5491" s="22"/>
      <c r="AA5491" s="22"/>
      <c r="AB5491" s="10"/>
      <c r="AC5491" s="10"/>
      <c r="AD5491" s="10"/>
      <c r="AE5491" s="10"/>
      <c r="AF5491" s="10"/>
      <c r="AG5491" s="10"/>
      <c r="AH5491" s="10"/>
      <c r="AI5491" s="10"/>
      <c r="AJ5491" s="10"/>
      <c r="AK5491" s="10"/>
      <c r="AL5491" s="10"/>
      <c r="AM5491" s="10"/>
      <c r="AN5491" s="10"/>
      <c r="AO5491" s="10"/>
      <c r="AP5491" s="10"/>
      <c r="AQ5491" s="10"/>
      <c r="AR5491" s="10"/>
      <c r="AS5491" s="10"/>
      <c r="AT5491" s="10"/>
      <c r="AU5491" s="10"/>
      <c r="AV5491" s="10"/>
      <c r="AW5491" s="10"/>
      <c r="AX5491" s="10"/>
      <c r="AY5491" s="10"/>
      <c r="AZ5491" s="10"/>
      <c r="BC5491" s="10"/>
      <c r="BD5491" s="10"/>
      <c r="BE5491" s="10"/>
      <c r="BF5491" s="10"/>
      <c r="BG5491" s="10"/>
      <c r="BH5491" s="10"/>
      <c r="BI5491" s="10"/>
      <c r="BL5491" s="10"/>
      <c r="BM5491" s="10"/>
      <c r="BN5491" s="10"/>
      <c r="BO5491" s="10"/>
      <c r="BP5491" s="10"/>
      <c r="BQ5491" s="10"/>
      <c r="BR5491" s="10"/>
      <c r="BU5491" s="66"/>
    </row>
    <row r="5492" spans="22:73" s="6" customFormat="1" x14ac:dyDescent="0.3">
      <c r="V5492" s="21"/>
      <c r="W5492" s="22"/>
      <c r="X5492" s="22"/>
      <c r="Y5492" s="22"/>
      <c r="Z5492" s="22"/>
      <c r="AA5492" s="22"/>
      <c r="AB5492" s="10"/>
      <c r="AC5492" s="10"/>
      <c r="AD5492" s="10"/>
      <c r="AE5492" s="10"/>
      <c r="AF5492" s="10"/>
      <c r="AG5492" s="10"/>
      <c r="AH5492" s="10"/>
      <c r="AI5492" s="10"/>
      <c r="AJ5492" s="10"/>
      <c r="AK5492" s="10"/>
      <c r="AL5492" s="10"/>
      <c r="AM5492" s="10"/>
      <c r="AN5492" s="10"/>
      <c r="AO5492" s="10"/>
      <c r="AP5492" s="10"/>
      <c r="AQ5492" s="10"/>
      <c r="AR5492" s="10"/>
      <c r="AS5492" s="10"/>
      <c r="AT5492" s="10"/>
      <c r="AU5492" s="10"/>
      <c r="AV5492" s="10"/>
      <c r="AW5492" s="10"/>
      <c r="AX5492" s="10"/>
      <c r="AY5492" s="10"/>
      <c r="AZ5492" s="10"/>
      <c r="BC5492" s="10"/>
      <c r="BD5492" s="10"/>
      <c r="BE5492" s="10"/>
      <c r="BF5492" s="10"/>
      <c r="BG5492" s="10"/>
      <c r="BH5492" s="10"/>
      <c r="BI5492" s="10"/>
      <c r="BL5492" s="10"/>
      <c r="BM5492" s="10"/>
      <c r="BN5492" s="10"/>
      <c r="BO5492" s="10"/>
      <c r="BP5492" s="10"/>
      <c r="BQ5492" s="10"/>
      <c r="BR5492" s="10"/>
      <c r="BU5492" s="66"/>
    </row>
    <row r="5493" spans="22:73" s="6" customFormat="1" x14ac:dyDescent="0.3">
      <c r="V5493" s="21"/>
      <c r="W5493" s="22"/>
      <c r="X5493" s="22"/>
      <c r="Y5493" s="22"/>
      <c r="Z5493" s="22"/>
      <c r="AA5493" s="22"/>
      <c r="AB5493" s="10"/>
      <c r="AC5493" s="10"/>
      <c r="AD5493" s="10"/>
      <c r="AE5493" s="10"/>
      <c r="AF5493" s="10"/>
      <c r="AG5493" s="10"/>
      <c r="AH5493" s="10"/>
      <c r="AI5493" s="10"/>
      <c r="AJ5493" s="10"/>
      <c r="AK5493" s="10"/>
      <c r="AL5493" s="10"/>
      <c r="AM5493" s="10"/>
      <c r="AN5493" s="10"/>
      <c r="AO5493" s="10"/>
      <c r="AP5493" s="10"/>
      <c r="AQ5493" s="10"/>
      <c r="AR5493" s="10"/>
      <c r="AS5493" s="10"/>
      <c r="AT5493" s="10"/>
      <c r="AU5493" s="10"/>
      <c r="AV5493" s="10"/>
      <c r="AW5493" s="10"/>
      <c r="AX5493" s="10"/>
      <c r="AY5493" s="10"/>
      <c r="AZ5493" s="10"/>
      <c r="BC5493" s="10"/>
      <c r="BD5493" s="10"/>
      <c r="BE5493" s="10"/>
      <c r="BF5493" s="10"/>
      <c r="BG5493" s="10"/>
      <c r="BH5493" s="10"/>
      <c r="BI5493" s="10"/>
      <c r="BL5493" s="10"/>
      <c r="BM5493" s="10"/>
      <c r="BN5493" s="10"/>
      <c r="BO5493" s="10"/>
      <c r="BP5493" s="10"/>
      <c r="BQ5493" s="10"/>
      <c r="BR5493" s="10"/>
      <c r="BU5493" s="66"/>
    </row>
    <row r="5494" spans="22:73" s="6" customFormat="1" x14ac:dyDescent="0.3">
      <c r="V5494" s="21"/>
      <c r="W5494" s="22"/>
      <c r="X5494" s="22"/>
      <c r="Y5494" s="22"/>
      <c r="Z5494" s="22"/>
      <c r="AA5494" s="22"/>
      <c r="AB5494" s="10"/>
      <c r="AC5494" s="10"/>
      <c r="AD5494" s="10"/>
      <c r="AE5494" s="10"/>
      <c r="AF5494" s="10"/>
      <c r="AG5494" s="10"/>
      <c r="AH5494" s="10"/>
      <c r="AI5494" s="10"/>
      <c r="AJ5494" s="10"/>
      <c r="AK5494" s="10"/>
      <c r="AL5494" s="10"/>
      <c r="AM5494" s="10"/>
      <c r="AN5494" s="10"/>
      <c r="AO5494" s="10"/>
      <c r="AP5494" s="10"/>
      <c r="AQ5494" s="10"/>
      <c r="AR5494" s="10"/>
      <c r="AS5494" s="10"/>
      <c r="AT5494" s="10"/>
      <c r="AU5494" s="10"/>
      <c r="AV5494" s="10"/>
      <c r="AW5494" s="10"/>
      <c r="AX5494" s="10"/>
      <c r="AY5494" s="10"/>
      <c r="AZ5494" s="10"/>
      <c r="BC5494" s="10"/>
      <c r="BD5494" s="10"/>
      <c r="BE5494" s="10"/>
      <c r="BF5494" s="10"/>
      <c r="BG5494" s="10"/>
      <c r="BH5494" s="10"/>
      <c r="BI5494" s="10"/>
      <c r="BL5494" s="10"/>
      <c r="BM5494" s="10"/>
      <c r="BN5494" s="10"/>
      <c r="BO5494" s="10"/>
      <c r="BP5494" s="10"/>
      <c r="BQ5494" s="10"/>
      <c r="BR5494" s="10"/>
      <c r="BU5494" s="66"/>
    </row>
    <row r="5495" spans="22:73" s="6" customFormat="1" x14ac:dyDescent="0.3">
      <c r="V5495" s="21"/>
      <c r="W5495" s="22"/>
      <c r="X5495" s="22"/>
      <c r="Y5495" s="22"/>
      <c r="Z5495" s="22"/>
      <c r="AA5495" s="22"/>
      <c r="AB5495" s="10"/>
      <c r="AC5495" s="10"/>
      <c r="AD5495" s="10"/>
      <c r="AE5495" s="10"/>
      <c r="AF5495" s="10"/>
      <c r="AG5495" s="10"/>
      <c r="AH5495" s="10"/>
      <c r="AI5495" s="10"/>
      <c r="AJ5495" s="10"/>
      <c r="AK5495" s="10"/>
      <c r="AL5495" s="10"/>
      <c r="AM5495" s="10"/>
      <c r="AN5495" s="10"/>
      <c r="AO5495" s="10"/>
      <c r="AP5495" s="10"/>
      <c r="AQ5495" s="10"/>
      <c r="AR5495" s="10"/>
      <c r="AS5495" s="10"/>
      <c r="AT5495" s="10"/>
      <c r="AU5495" s="10"/>
      <c r="AV5495" s="10"/>
      <c r="AW5495" s="10"/>
      <c r="AX5495" s="10"/>
      <c r="AY5495" s="10"/>
      <c r="AZ5495" s="10"/>
      <c r="BC5495" s="10"/>
      <c r="BD5495" s="10"/>
      <c r="BE5495" s="10"/>
      <c r="BF5495" s="10"/>
      <c r="BG5495" s="10"/>
      <c r="BH5495" s="10"/>
      <c r="BI5495" s="10"/>
      <c r="BL5495" s="10"/>
      <c r="BM5495" s="10"/>
      <c r="BN5495" s="10"/>
      <c r="BO5495" s="10"/>
      <c r="BP5495" s="10"/>
      <c r="BQ5495" s="10"/>
      <c r="BR5495" s="10"/>
      <c r="BU5495" s="66"/>
    </row>
    <row r="5496" spans="22:73" s="6" customFormat="1" x14ac:dyDescent="0.3">
      <c r="V5496" s="21"/>
      <c r="W5496" s="22"/>
      <c r="X5496" s="22"/>
      <c r="Y5496" s="22"/>
      <c r="Z5496" s="22"/>
      <c r="AA5496" s="22"/>
      <c r="AB5496" s="10"/>
      <c r="AC5496" s="10"/>
      <c r="AD5496" s="10"/>
      <c r="AE5496" s="10"/>
      <c r="AF5496" s="10"/>
      <c r="AG5496" s="10"/>
      <c r="AH5496" s="10"/>
      <c r="AI5496" s="10"/>
      <c r="AJ5496" s="10"/>
      <c r="AK5496" s="10"/>
      <c r="AL5496" s="10"/>
      <c r="AM5496" s="10"/>
      <c r="AN5496" s="10"/>
      <c r="AO5496" s="10"/>
      <c r="AP5496" s="10"/>
      <c r="AQ5496" s="10"/>
      <c r="AR5496" s="10"/>
      <c r="AS5496" s="10"/>
      <c r="AT5496" s="10"/>
      <c r="AU5496" s="10"/>
      <c r="AV5496" s="10"/>
      <c r="AW5496" s="10"/>
      <c r="AX5496" s="10"/>
      <c r="AY5496" s="10"/>
      <c r="AZ5496" s="10"/>
      <c r="BC5496" s="10"/>
      <c r="BD5496" s="10"/>
      <c r="BE5496" s="10"/>
      <c r="BF5496" s="10"/>
      <c r="BG5496" s="10"/>
      <c r="BH5496" s="10"/>
      <c r="BI5496" s="10"/>
      <c r="BL5496" s="10"/>
      <c r="BM5496" s="10"/>
      <c r="BN5496" s="10"/>
      <c r="BO5496" s="10"/>
      <c r="BP5496" s="10"/>
      <c r="BQ5496" s="10"/>
      <c r="BR5496" s="10"/>
      <c r="BU5496" s="66"/>
    </row>
    <row r="5497" spans="22:73" s="6" customFormat="1" x14ac:dyDescent="0.3">
      <c r="V5497" s="21"/>
      <c r="W5497" s="22"/>
      <c r="X5497" s="22"/>
      <c r="Y5497" s="22"/>
      <c r="Z5497" s="22"/>
      <c r="AA5497" s="22"/>
      <c r="AB5497" s="10"/>
      <c r="AC5497" s="10"/>
      <c r="AD5497" s="10"/>
      <c r="AE5497" s="10"/>
      <c r="AF5497" s="10"/>
      <c r="AG5497" s="10"/>
      <c r="AH5497" s="10"/>
      <c r="AI5497" s="10"/>
      <c r="AJ5497" s="10"/>
      <c r="AK5497" s="10"/>
      <c r="AL5497" s="10"/>
      <c r="AM5497" s="10"/>
      <c r="AN5497" s="10"/>
      <c r="AO5497" s="10"/>
      <c r="AP5497" s="10"/>
      <c r="AQ5497" s="10"/>
      <c r="AR5497" s="10"/>
      <c r="AS5497" s="10"/>
      <c r="AT5497" s="10"/>
      <c r="AU5497" s="10"/>
      <c r="AV5497" s="10"/>
      <c r="AW5497" s="10"/>
      <c r="AX5497" s="10"/>
      <c r="AY5497" s="10"/>
      <c r="AZ5497" s="10"/>
      <c r="BC5497" s="10"/>
      <c r="BD5497" s="10"/>
      <c r="BE5497" s="10"/>
      <c r="BF5497" s="10"/>
      <c r="BG5497" s="10"/>
      <c r="BH5497" s="10"/>
      <c r="BI5497" s="10"/>
      <c r="BL5497" s="10"/>
      <c r="BM5497" s="10"/>
      <c r="BN5497" s="10"/>
      <c r="BO5497" s="10"/>
      <c r="BP5497" s="10"/>
      <c r="BQ5497" s="10"/>
      <c r="BR5497" s="10"/>
      <c r="BU5497" s="66"/>
    </row>
    <row r="5498" spans="22:73" s="6" customFormat="1" x14ac:dyDescent="0.3">
      <c r="V5498" s="21"/>
      <c r="W5498" s="22"/>
      <c r="X5498" s="22"/>
      <c r="Y5498" s="22"/>
      <c r="Z5498" s="22"/>
      <c r="AA5498" s="22"/>
      <c r="AB5498" s="10"/>
      <c r="AC5498" s="10"/>
      <c r="AD5498" s="10"/>
      <c r="AE5498" s="10"/>
      <c r="AF5498" s="10"/>
      <c r="AG5498" s="10"/>
      <c r="AH5498" s="10"/>
      <c r="AI5498" s="10"/>
      <c r="AJ5498" s="10"/>
      <c r="AK5498" s="10"/>
      <c r="AL5498" s="10"/>
      <c r="AM5498" s="10"/>
      <c r="AN5498" s="10"/>
      <c r="AO5498" s="10"/>
      <c r="AP5498" s="10"/>
      <c r="AQ5498" s="10"/>
      <c r="AR5498" s="10"/>
      <c r="AS5498" s="10"/>
      <c r="AT5498" s="10"/>
      <c r="AU5498" s="10"/>
      <c r="AV5498" s="10"/>
      <c r="AW5498" s="10"/>
      <c r="AX5498" s="10"/>
      <c r="AY5498" s="10"/>
      <c r="AZ5498" s="10"/>
      <c r="BC5498" s="10"/>
      <c r="BD5498" s="10"/>
      <c r="BE5498" s="10"/>
      <c r="BF5498" s="10"/>
      <c r="BG5498" s="10"/>
      <c r="BH5498" s="10"/>
      <c r="BI5498" s="10"/>
      <c r="BL5498" s="10"/>
      <c r="BM5498" s="10"/>
      <c r="BN5498" s="10"/>
      <c r="BO5498" s="10"/>
      <c r="BP5498" s="10"/>
      <c r="BQ5498" s="10"/>
      <c r="BR5498" s="10"/>
      <c r="BU5498" s="66"/>
    </row>
    <row r="5499" spans="22:73" s="6" customFormat="1" x14ac:dyDescent="0.3">
      <c r="V5499" s="21"/>
      <c r="W5499" s="22"/>
      <c r="X5499" s="22"/>
      <c r="Y5499" s="22"/>
      <c r="Z5499" s="22"/>
      <c r="AA5499" s="22"/>
      <c r="AB5499" s="10"/>
      <c r="AC5499" s="10"/>
      <c r="AD5499" s="10"/>
      <c r="AE5499" s="10"/>
      <c r="AF5499" s="10"/>
      <c r="AG5499" s="10"/>
      <c r="AH5499" s="10"/>
      <c r="AI5499" s="10"/>
      <c r="AJ5499" s="10"/>
      <c r="AK5499" s="10"/>
      <c r="AL5499" s="10"/>
      <c r="AM5499" s="10"/>
      <c r="AN5499" s="10"/>
      <c r="AO5499" s="10"/>
      <c r="AP5499" s="10"/>
      <c r="AQ5499" s="10"/>
      <c r="AR5499" s="10"/>
      <c r="AS5499" s="10"/>
      <c r="AT5499" s="10"/>
      <c r="AU5499" s="10"/>
      <c r="AV5499" s="10"/>
      <c r="AW5499" s="10"/>
      <c r="AX5499" s="10"/>
      <c r="AY5499" s="10"/>
      <c r="AZ5499" s="10"/>
      <c r="BC5499" s="10"/>
      <c r="BD5499" s="10"/>
      <c r="BE5499" s="10"/>
      <c r="BF5499" s="10"/>
      <c r="BG5499" s="10"/>
      <c r="BH5499" s="10"/>
      <c r="BI5499" s="10"/>
      <c r="BL5499" s="10"/>
      <c r="BM5499" s="10"/>
      <c r="BN5499" s="10"/>
      <c r="BO5499" s="10"/>
      <c r="BP5499" s="10"/>
      <c r="BQ5499" s="10"/>
      <c r="BR5499" s="10"/>
      <c r="BU5499" s="66"/>
    </row>
    <row r="5500" spans="22:73" s="6" customFormat="1" x14ac:dyDescent="0.3">
      <c r="V5500" s="21"/>
      <c r="W5500" s="22"/>
      <c r="X5500" s="22"/>
      <c r="Y5500" s="22"/>
      <c r="Z5500" s="22"/>
      <c r="AA5500" s="22"/>
      <c r="AB5500" s="10"/>
      <c r="AC5500" s="10"/>
      <c r="AD5500" s="10"/>
      <c r="AE5500" s="10"/>
      <c r="AF5500" s="10"/>
      <c r="AG5500" s="10"/>
      <c r="AH5500" s="10"/>
      <c r="AI5500" s="10"/>
      <c r="AJ5500" s="10"/>
      <c r="AK5500" s="10"/>
      <c r="AL5500" s="10"/>
      <c r="AM5500" s="10"/>
      <c r="AN5500" s="10"/>
      <c r="AO5500" s="10"/>
      <c r="AP5500" s="10"/>
      <c r="AQ5500" s="10"/>
      <c r="AR5500" s="10"/>
      <c r="AS5500" s="10"/>
      <c r="AT5500" s="10"/>
      <c r="AU5500" s="10"/>
      <c r="AV5500" s="10"/>
      <c r="AW5500" s="10"/>
      <c r="AX5500" s="10"/>
      <c r="AY5500" s="10"/>
      <c r="AZ5500" s="10"/>
      <c r="BC5500" s="10"/>
      <c r="BD5500" s="10"/>
      <c r="BE5500" s="10"/>
      <c r="BF5500" s="10"/>
      <c r="BG5500" s="10"/>
      <c r="BH5500" s="10"/>
      <c r="BI5500" s="10"/>
      <c r="BL5500" s="10"/>
      <c r="BM5500" s="10"/>
      <c r="BN5500" s="10"/>
      <c r="BO5500" s="10"/>
      <c r="BP5500" s="10"/>
      <c r="BQ5500" s="10"/>
      <c r="BR5500" s="10"/>
      <c r="BU5500" s="66"/>
    </row>
    <row r="5501" spans="22:73" s="6" customFormat="1" x14ac:dyDescent="0.3">
      <c r="V5501" s="21"/>
      <c r="W5501" s="22"/>
      <c r="X5501" s="22"/>
      <c r="Y5501" s="22"/>
      <c r="Z5501" s="22"/>
      <c r="AA5501" s="22"/>
      <c r="AB5501" s="10"/>
      <c r="AC5501" s="10"/>
      <c r="AD5501" s="10"/>
      <c r="AE5501" s="10"/>
      <c r="AF5501" s="10"/>
      <c r="AG5501" s="10"/>
      <c r="AH5501" s="10"/>
      <c r="AI5501" s="10"/>
      <c r="AJ5501" s="10"/>
      <c r="AK5501" s="10"/>
      <c r="AL5501" s="10"/>
      <c r="AM5501" s="10"/>
      <c r="AN5501" s="10"/>
      <c r="AO5501" s="10"/>
      <c r="AP5501" s="10"/>
      <c r="AQ5501" s="10"/>
      <c r="AR5501" s="10"/>
      <c r="AS5501" s="10"/>
      <c r="AT5501" s="10"/>
      <c r="AU5501" s="10"/>
      <c r="AV5501" s="10"/>
      <c r="AW5501" s="10"/>
      <c r="AX5501" s="10"/>
      <c r="AY5501" s="10"/>
      <c r="AZ5501" s="10"/>
      <c r="BC5501" s="10"/>
      <c r="BD5501" s="10"/>
      <c r="BE5501" s="10"/>
      <c r="BF5501" s="10"/>
      <c r="BG5501" s="10"/>
      <c r="BH5501" s="10"/>
      <c r="BI5501" s="10"/>
      <c r="BL5501" s="10"/>
      <c r="BM5501" s="10"/>
      <c r="BN5501" s="10"/>
      <c r="BO5501" s="10"/>
      <c r="BP5501" s="10"/>
      <c r="BQ5501" s="10"/>
      <c r="BR5501" s="10"/>
      <c r="BU5501" s="66"/>
    </row>
    <row r="5502" spans="22:73" s="6" customFormat="1" x14ac:dyDescent="0.3">
      <c r="V5502" s="21"/>
      <c r="W5502" s="22"/>
      <c r="X5502" s="22"/>
      <c r="Y5502" s="22"/>
      <c r="Z5502" s="22"/>
      <c r="AA5502" s="22"/>
      <c r="AB5502" s="10"/>
      <c r="AC5502" s="10"/>
      <c r="AD5502" s="10"/>
      <c r="AE5502" s="10"/>
      <c r="AF5502" s="10"/>
      <c r="AG5502" s="10"/>
      <c r="AH5502" s="10"/>
      <c r="AI5502" s="10"/>
      <c r="AJ5502" s="10"/>
      <c r="AK5502" s="10"/>
      <c r="AL5502" s="10"/>
      <c r="AM5502" s="10"/>
      <c r="AN5502" s="10"/>
      <c r="AO5502" s="10"/>
      <c r="AP5502" s="10"/>
      <c r="AQ5502" s="10"/>
      <c r="AR5502" s="10"/>
      <c r="AS5502" s="10"/>
      <c r="AT5502" s="10"/>
      <c r="AU5502" s="10"/>
      <c r="AV5502" s="10"/>
      <c r="AW5502" s="10"/>
      <c r="AX5502" s="10"/>
      <c r="AY5502" s="10"/>
      <c r="AZ5502" s="10"/>
      <c r="BC5502" s="10"/>
      <c r="BD5502" s="10"/>
      <c r="BE5502" s="10"/>
      <c r="BF5502" s="10"/>
      <c r="BG5502" s="10"/>
      <c r="BH5502" s="10"/>
      <c r="BI5502" s="10"/>
      <c r="BL5502" s="10"/>
      <c r="BM5502" s="10"/>
      <c r="BN5502" s="10"/>
      <c r="BO5502" s="10"/>
      <c r="BP5502" s="10"/>
      <c r="BQ5502" s="10"/>
      <c r="BR5502" s="10"/>
      <c r="BU5502" s="66"/>
    </row>
    <row r="5503" spans="22:73" s="6" customFormat="1" x14ac:dyDescent="0.3">
      <c r="V5503" s="21"/>
      <c r="W5503" s="22"/>
      <c r="X5503" s="22"/>
      <c r="Y5503" s="22"/>
      <c r="Z5503" s="22"/>
      <c r="AA5503" s="22"/>
      <c r="AB5503" s="10"/>
      <c r="AC5503" s="10"/>
      <c r="AD5503" s="10"/>
      <c r="AE5503" s="10"/>
      <c r="AF5503" s="10"/>
      <c r="AG5503" s="10"/>
      <c r="AH5503" s="10"/>
      <c r="AI5503" s="10"/>
      <c r="AJ5503" s="10"/>
      <c r="AK5503" s="10"/>
      <c r="AL5503" s="10"/>
      <c r="AM5503" s="10"/>
      <c r="AN5503" s="10"/>
      <c r="AO5503" s="10"/>
      <c r="AP5503" s="10"/>
      <c r="AQ5503" s="10"/>
      <c r="AR5503" s="10"/>
      <c r="AS5503" s="10"/>
      <c r="AT5503" s="10"/>
      <c r="AU5503" s="10"/>
      <c r="AV5503" s="10"/>
      <c r="AW5503" s="10"/>
      <c r="AX5503" s="10"/>
      <c r="AY5503" s="10"/>
      <c r="AZ5503" s="10"/>
      <c r="BC5503" s="10"/>
      <c r="BD5503" s="10"/>
      <c r="BE5503" s="10"/>
      <c r="BF5503" s="10"/>
      <c r="BG5503" s="10"/>
      <c r="BH5503" s="10"/>
      <c r="BI5503" s="10"/>
      <c r="BL5503" s="10"/>
      <c r="BM5503" s="10"/>
      <c r="BN5503" s="10"/>
      <c r="BO5503" s="10"/>
      <c r="BP5503" s="10"/>
      <c r="BQ5503" s="10"/>
      <c r="BR5503" s="10"/>
      <c r="BU5503" s="66"/>
    </row>
    <row r="5504" spans="22:73" s="6" customFormat="1" x14ac:dyDescent="0.3">
      <c r="V5504" s="21"/>
      <c r="W5504" s="22"/>
      <c r="X5504" s="22"/>
      <c r="Y5504" s="22"/>
      <c r="Z5504" s="22"/>
      <c r="AA5504" s="22"/>
      <c r="AB5504" s="10"/>
      <c r="AC5504" s="10"/>
      <c r="AD5504" s="10"/>
      <c r="AE5504" s="10"/>
      <c r="AF5504" s="10"/>
      <c r="AG5504" s="10"/>
      <c r="AH5504" s="10"/>
      <c r="AI5504" s="10"/>
      <c r="AJ5504" s="10"/>
      <c r="AK5504" s="10"/>
      <c r="AL5504" s="10"/>
      <c r="AM5504" s="10"/>
      <c r="AN5504" s="10"/>
      <c r="AO5504" s="10"/>
      <c r="AP5504" s="10"/>
      <c r="AQ5504" s="10"/>
      <c r="AR5504" s="10"/>
      <c r="AS5504" s="10"/>
      <c r="AT5504" s="10"/>
      <c r="AU5504" s="10"/>
      <c r="AV5504" s="10"/>
      <c r="AW5504" s="10"/>
      <c r="AX5504" s="10"/>
      <c r="AY5504" s="10"/>
      <c r="AZ5504" s="10"/>
      <c r="BC5504" s="10"/>
      <c r="BD5504" s="10"/>
      <c r="BE5504" s="10"/>
      <c r="BF5504" s="10"/>
      <c r="BG5504" s="10"/>
      <c r="BH5504" s="10"/>
      <c r="BI5504" s="10"/>
      <c r="BL5504" s="10"/>
      <c r="BM5504" s="10"/>
      <c r="BN5504" s="10"/>
      <c r="BO5504" s="10"/>
      <c r="BP5504" s="10"/>
      <c r="BQ5504" s="10"/>
      <c r="BR5504" s="10"/>
      <c r="BU5504" s="66"/>
    </row>
    <row r="5505" spans="22:73" s="6" customFormat="1" x14ac:dyDescent="0.3">
      <c r="V5505" s="21"/>
      <c r="W5505" s="22"/>
      <c r="X5505" s="22"/>
      <c r="Y5505" s="22"/>
      <c r="Z5505" s="22"/>
      <c r="AA5505" s="22"/>
      <c r="AB5505" s="10"/>
      <c r="AC5505" s="10"/>
      <c r="AD5505" s="10"/>
      <c r="AE5505" s="10"/>
      <c r="AF5505" s="10"/>
      <c r="AG5505" s="10"/>
      <c r="AH5505" s="10"/>
      <c r="AI5505" s="10"/>
      <c r="AJ5505" s="10"/>
      <c r="AK5505" s="10"/>
      <c r="AL5505" s="10"/>
      <c r="AM5505" s="10"/>
      <c r="AN5505" s="10"/>
      <c r="AO5505" s="10"/>
      <c r="AP5505" s="10"/>
      <c r="AQ5505" s="10"/>
      <c r="AR5505" s="10"/>
      <c r="AS5505" s="10"/>
      <c r="AT5505" s="10"/>
      <c r="AU5505" s="10"/>
      <c r="AV5505" s="10"/>
      <c r="AW5505" s="10"/>
      <c r="AX5505" s="10"/>
      <c r="AY5505" s="10"/>
      <c r="AZ5505" s="10"/>
      <c r="BC5505" s="10"/>
      <c r="BD5505" s="10"/>
      <c r="BE5505" s="10"/>
      <c r="BF5505" s="10"/>
      <c r="BG5505" s="10"/>
      <c r="BH5505" s="10"/>
      <c r="BI5505" s="10"/>
      <c r="BL5505" s="10"/>
      <c r="BM5505" s="10"/>
      <c r="BN5505" s="10"/>
      <c r="BO5505" s="10"/>
      <c r="BP5505" s="10"/>
      <c r="BQ5505" s="10"/>
      <c r="BR5505" s="10"/>
      <c r="BU5505" s="66"/>
    </row>
    <row r="5506" spans="22:73" s="6" customFormat="1" x14ac:dyDescent="0.3">
      <c r="V5506" s="21"/>
      <c r="W5506" s="22"/>
      <c r="X5506" s="22"/>
      <c r="Y5506" s="22"/>
      <c r="Z5506" s="22"/>
      <c r="AA5506" s="22"/>
      <c r="AB5506" s="10"/>
      <c r="AC5506" s="10"/>
      <c r="AD5506" s="10"/>
      <c r="AE5506" s="10"/>
      <c r="AF5506" s="10"/>
      <c r="AG5506" s="10"/>
      <c r="AH5506" s="10"/>
      <c r="AI5506" s="10"/>
      <c r="AJ5506" s="10"/>
      <c r="AK5506" s="10"/>
      <c r="AL5506" s="10"/>
      <c r="AM5506" s="10"/>
      <c r="AN5506" s="10"/>
      <c r="AO5506" s="10"/>
      <c r="AP5506" s="10"/>
      <c r="AQ5506" s="10"/>
      <c r="AR5506" s="10"/>
      <c r="AS5506" s="10"/>
      <c r="AT5506" s="10"/>
      <c r="AU5506" s="10"/>
      <c r="AV5506" s="10"/>
      <c r="AW5506" s="10"/>
      <c r="AX5506" s="10"/>
      <c r="AY5506" s="10"/>
      <c r="AZ5506" s="10"/>
      <c r="BC5506" s="10"/>
      <c r="BD5506" s="10"/>
      <c r="BE5506" s="10"/>
      <c r="BF5506" s="10"/>
      <c r="BG5506" s="10"/>
      <c r="BH5506" s="10"/>
      <c r="BI5506" s="10"/>
      <c r="BL5506" s="10"/>
      <c r="BM5506" s="10"/>
      <c r="BN5506" s="10"/>
      <c r="BO5506" s="10"/>
      <c r="BP5506" s="10"/>
      <c r="BQ5506" s="10"/>
      <c r="BR5506" s="10"/>
      <c r="BU5506" s="66"/>
    </row>
    <row r="5507" spans="22:73" s="6" customFormat="1" x14ac:dyDescent="0.3">
      <c r="V5507" s="21"/>
      <c r="W5507" s="22"/>
      <c r="X5507" s="22"/>
      <c r="Y5507" s="22"/>
      <c r="Z5507" s="22"/>
      <c r="AA5507" s="22"/>
      <c r="AB5507" s="10"/>
      <c r="AC5507" s="10"/>
      <c r="AD5507" s="10"/>
      <c r="AE5507" s="10"/>
      <c r="AF5507" s="10"/>
      <c r="AG5507" s="10"/>
      <c r="AH5507" s="10"/>
      <c r="AI5507" s="10"/>
      <c r="AJ5507" s="10"/>
      <c r="AK5507" s="10"/>
      <c r="AL5507" s="10"/>
      <c r="AM5507" s="10"/>
      <c r="AN5507" s="10"/>
      <c r="AO5507" s="10"/>
      <c r="AP5507" s="10"/>
      <c r="AQ5507" s="10"/>
      <c r="AR5507" s="10"/>
      <c r="AS5507" s="10"/>
      <c r="AT5507" s="10"/>
      <c r="AU5507" s="10"/>
      <c r="AV5507" s="10"/>
      <c r="AW5507" s="10"/>
      <c r="AX5507" s="10"/>
      <c r="AY5507" s="10"/>
      <c r="AZ5507" s="10"/>
      <c r="BC5507" s="10"/>
      <c r="BD5507" s="10"/>
      <c r="BE5507" s="10"/>
      <c r="BF5507" s="10"/>
      <c r="BG5507" s="10"/>
      <c r="BH5507" s="10"/>
      <c r="BI5507" s="10"/>
      <c r="BL5507" s="10"/>
      <c r="BM5507" s="10"/>
      <c r="BN5507" s="10"/>
      <c r="BO5507" s="10"/>
      <c r="BP5507" s="10"/>
      <c r="BQ5507" s="10"/>
      <c r="BR5507" s="10"/>
      <c r="BU5507" s="66"/>
    </row>
    <row r="5508" spans="22:73" s="6" customFormat="1" x14ac:dyDescent="0.3">
      <c r="V5508" s="21"/>
      <c r="W5508" s="22"/>
      <c r="X5508" s="22"/>
      <c r="Y5508" s="22"/>
      <c r="Z5508" s="22"/>
      <c r="AA5508" s="22"/>
      <c r="AB5508" s="10"/>
      <c r="AC5508" s="10"/>
      <c r="AD5508" s="10"/>
      <c r="AE5508" s="10"/>
      <c r="AF5508" s="10"/>
      <c r="AG5508" s="10"/>
      <c r="AH5508" s="10"/>
      <c r="AI5508" s="10"/>
      <c r="AJ5508" s="10"/>
      <c r="AK5508" s="10"/>
      <c r="AL5508" s="10"/>
      <c r="AM5508" s="10"/>
      <c r="AN5508" s="10"/>
      <c r="AO5508" s="10"/>
      <c r="AP5508" s="10"/>
      <c r="AQ5508" s="10"/>
      <c r="AR5508" s="10"/>
      <c r="AS5508" s="10"/>
      <c r="AT5508" s="10"/>
      <c r="AU5508" s="10"/>
      <c r="AV5508" s="10"/>
      <c r="AW5508" s="10"/>
      <c r="AX5508" s="10"/>
      <c r="AY5508" s="10"/>
      <c r="AZ5508" s="10"/>
      <c r="BC5508" s="10"/>
      <c r="BD5508" s="10"/>
      <c r="BE5508" s="10"/>
      <c r="BF5508" s="10"/>
      <c r="BG5508" s="10"/>
      <c r="BH5508" s="10"/>
      <c r="BI5508" s="10"/>
      <c r="BL5508" s="10"/>
      <c r="BM5508" s="10"/>
      <c r="BN5508" s="10"/>
      <c r="BO5508" s="10"/>
      <c r="BP5508" s="10"/>
      <c r="BQ5508" s="10"/>
      <c r="BR5508" s="10"/>
      <c r="BU5508" s="66"/>
    </row>
    <row r="5509" spans="22:73" s="6" customFormat="1" x14ac:dyDescent="0.3">
      <c r="V5509" s="21"/>
      <c r="W5509" s="22"/>
      <c r="X5509" s="22"/>
      <c r="Y5509" s="22"/>
      <c r="Z5509" s="22"/>
      <c r="AA5509" s="22"/>
      <c r="AB5509" s="10"/>
      <c r="AC5509" s="10"/>
      <c r="AD5509" s="10"/>
      <c r="AE5509" s="10"/>
      <c r="AF5509" s="10"/>
      <c r="AG5509" s="10"/>
      <c r="AH5509" s="10"/>
      <c r="AI5509" s="10"/>
      <c r="AJ5509" s="10"/>
      <c r="AK5509" s="10"/>
      <c r="AL5509" s="10"/>
      <c r="AM5509" s="10"/>
      <c r="AN5509" s="10"/>
      <c r="AO5509" s="10"/>
      <c r="AP5509" s="10"/>
      <c r="AQ5509" s="10"/>
      <c r="AR5509" s="10"/>
      <c r="AS5509" s="10"/>
      <c r="AT5509" s="10"/>
      <c r="AU5509" s="10"/>
      <c r="AV5509" s="10"/>
      <c r="AW5509" s="10"/>
      <c r="AX5509" s="10"/>
      <c r="AY5509" s="10"/>
      <c r="AZ5509" s="10"/>
      <c r="BC5509" s="10"/>
      <c r="BD5509" s="10"/>
      <c r="BE5509" s="10"/>
      <c r="BF5509" s="10"/>
      <c r="BG5509" s="10"/>
      <c r="BH5509" s="10"/>
      <c r="BI5509" s="10"/>
      <c r="BL5509" s="10"/>
      <c r="BM5509" s="10"/>
      <c r="BN5509" s="10"/>
      <c r="BO5509" s="10"/>
      <c r="BP5509" s="10"/>
      <c r="BQ5509" s="10"/>
      <c r="BR5509" s="10"/>
      <c r="BU5509" s="66"/>
    </row>
    <row r="5510" spans="22:73" s="6" customFormat="1" x14ac:dyDescent="0.3">
      <c r="V5510" s="21"/>
      <c r="W5510" s="22"/>
      <c r="X5510" s="22"/>
      <c r="Y5510" s="22"/>
      <c r="Z5510" s="22"/>
      <c r="AA5510" s="22"/>
      <c r="AB5510" s="10"/>
      <c r="AC5510" s="10"/>
      <c r="AD5510" s="10"/>
      <c r="AE5510" s="10"/>
      <c r="AF5510" s="10"/>
      <c r="AG5510" s="10"/>
      <c r="AH5510" s="10"/>
      <c r="AI5510" s="10"/>
      <c r="AJ5510" s="10"/>
      <c r="AK5510" s="10"/>
      <c r="AL5510" s="10"/>
      <c r="AM5510" s="10"/>
      <c r="AN5510" s="10"/>
      <c r="AO5510" s="10"/>
      <c r="AP5510" s="10"/>
      <c r="AQ5510" s="10"/>
      <c r="AR5510" s="10"/>
      <c r="AS5510" s="10"/>
      <c r="AT5510" s="10"/>
      <c r="AU5510" s="10"/>
      <c r="AV5510" s="10"/>
      <c r="AW5510" s="10"/>
      <c r="AX5510" s="10"/>
      <c r="AY5510" s="10"/>
      <c r="AZ5510" s="10"/>
      <c r="BC5510" s="10"/>
      <c r="BD5510" s="10"/>
      <c r="BE5510" s="10"/>
      <c r="BF5510" s="10"/>
      <c r="BG5510" s="10"/>
      <c r="BH5510" s="10"/>
      <c r="BI5510" s="10"/>
      <c r="BL5510" s="10"/>
      <c r="BM5510" s="10"/>
      <c r="BN5510" s="10"/>
      <c r="BO5510" s="10"/>
      <c r="BP5510" s="10"/>
      <c r="BQ5510" s="10"/>
      <c r="BR5510" s="10"/>
      <c r="BU5510" s="66"/>
    </row>
    <row r="5511" spans="22:73" s="6" customFormat="1" x14ac:dyDescent="0.3">
      <c r="V5511" s="21"/>
      <c r="W5511" s="22"/>
      <c r="X5511" s="22"/>
      <c r="Y5511" s="22"/>
      <c r="Z5511" s="22"/>
      <c r="AA5511" s="22"/>
      <c r="AB5511" s="10"/>
      <c r="AC5511" s="10"/>
      <c r="AD5511" s="10"/>
      <c r="AE5511" s="10"/>
      <c r="AF5511" s="10"/>
      <c r="AG5511" s="10"/>
      <c r="AH5511" s="10"/>
      <c r="AI5511" s="10"/>
      <c r="AJ5511" s="10"/>
      <c r="AK5511" s="10"/>
      <c r="AL5511" s="10"/>
      <c r="AM5511" s="10"/>
      <c r="AN5511" s="10"/>
      <c r="AO5511" s="10"/>
      <c r="AP5511" s="10"/>
      <c r="AQ5511" s="10"/>
      <c r="AR5511" s="10"/>
      <c r="AS5511" s="10"/>
      <c r="AT5511" s="10"/>
      <c r="AU5511" s="10"/>
      <c r="AV5511" s="10"/>
      <c r="AW5511" s="10"/>
      <c r="AX5511" s="10"/>
      <c r="AY5511" s="10"/>
      <c r="AZ5511" s="10"/>
      <c r="BC5511" s="10"/>
      <c r="BD5511" s="10"/>
      <c r="BE5511" s="10"/>
      <c r="BF5511" s="10"/>
      <c r="BG5511" s="10"/>
      <c r="BH5511" s="10"/>
      <c r="BI5511" s="10"/>
      <c r="BL5511" s="10"/>
      <c r="BM5511" s="10"/>
      <c r="BN5511" s="10"/>
      <c r="BO5511" s="10"/>
      <c r="BP5511" s="10"/>
      <c r="BQ5511" s="10"/>
      <c r="BR5511" s="10"/>
      <c r="BU5511" s="66"/>
    </row>
    <row r="5512" spans="22:73" s="6" customFormat="1" x14ac:dyDescent="0.3">
      <c r="V5512" s="21"/>
      <c r="W5512" s="22"/>
      <c r="X5512" s="22"/>
      <c r="Y5512" s="22"/>
      <c r="Z5512" s="22"/>
      <c r="AA5512" s="22"/>
      <c r="AB5512" s="10"/>
      <c r="AC5512" s="10"/>
      <c r="AD5512" s="10"/>
      <c r="AE5512" s="10"/>
      <c r="AF5512" s="10"/>
      <c r="AG5512" s="10"/>
      <c r="AH5512" s="10"/>
      <c r="AI5512" s="10"/>
      <c r="AJ5512" s="10"/>
      <c r="AK5512" s="10"/>
      <c r="AL5512" s="10"/>
      <c r="AM5512" s="10"/>
      <c r="AN5512" s="10"/>
      <c r="AO5512" s="10"/>
      <c r="AP5512" s="10"/>
      <c r="AQ5512" s="10"/>
      <c r="AR5512" s="10"/>
      <c r="AS5512" s="10"/>
      <c r="AT5512" s="10"/>
      <c r="AU5512" s="10"/>
      <c r="AV5512" s="10"/>
      <c r="AW5512" s="10"/>
      <c r="AX5512" s="10"/>
      <c r="AY5512" s="10"/>
      <c r="AZ5512" s="10"/>
      <c r="BC5512" s="10"/>
      <c r="BD5512" s="10"/>
      <c r="BE5512" s="10"/>
      <c r="BF5512" s="10"/>
      <c r="BG5512" s="10"/>
      <c r="BH5512" s="10"/>
      <c r="BI5512" s="10"/>
      <c r="BL5512" s="10"/>
      <c r="BM5512" s="10"/>
      <c r="BN5512" s="10"/>
      <c r="BO5512" s="10"/>
      <c r="BP5512" s="10"/>
      <c r="BQ5512" s="10"/>
      <c r="BR5512" s="10"/>
      <c r="BU5512" s="66"/>
    </row>
    <row r="5513" spans="22:73" s="6" customFormat="1" x14ac:dyDescent="0.3">
      <c r="V5513" s="21"/>
      <c r="W5513" s="22"/>
      <c r="X5513" s="22"/>
      <c r="Y5513" s="22"/>
      <c r="Z5513" s="22"/>
      <c r="AA5513" s="22"/>
      <c r="AB5513" s="10"/>
      <c r="AC5513" s="10"/>
      <c r="AD5513" s="10"/>
      <c r="AE5513" s="10"/>
      <c r="AF5513" s="10"/>
      <c r="AG5513" s="10"/>
      <c r="AH5513" s="10"/>
      <c r="AI5513" s="10"/>
      <c r="AJ5513" s="10"/>
      <c r="AK5513" s="10"/>
      <c r="AL5513" s="10"/>
      <c r="AM5513" s="10"/>
      <c r="AN5513" s="10"/>
      <c r="AO5513" s="10"/>
      <c r="AP5513" s="10"/>
      <c r="AQ5513" s="10"/>
      <c r="AR5513" s="10"/>
      <c r="AS5513" s="10"/>
      <c r="AT5513" s="10"/>
      <c r="AU5513" s="10"/>
      <c r="AV5513" s="10"/>
      <c r="AW5513" s="10"/>
      <c r="AX5513" s="10"/>
      <c r="AY5513" s="10"/>
      <c r="AZ5513" s="10"/>
      <c r="BC5513" s="10"/>
      <c r="BD5513" s="10"/>
      <c r="BE5513" s="10"/>
      <c r="BF5513" s="10"/>
      <c r="BG5513" s="10"/>
      <c r="BH5513" s="10"/>
      <c r="BI5513" s="10"/>
      <c r="BL5513" s="10"/>
      <c r="BM5513" s="10"/>
      <c r="BN5513" s="10"/>
      <c r="BO5513" s="10"/>
      <c r="BP5513" s="10"/>
      <c r="BQ5513" s="10"/>
      <c r="BR5513" s="10"/>
      <c r="BU5513" s="66"/>
    </row>
    <row r="5514" spans="22:73" s="6" customFormat="1" x14ac:dyDescent="0.3">
      <c r="V5514" s="21"/>
      <c r="W5514" s="22"/>
      <c r="X5514" s="22"/>
      <c r="Y5514" s="22"/>
      <c r="Z5514" s="22"/>
      <c r="AA5514" s="22"/>
      <c r="AB5514" s="10"/>
      <c r="AC5514" s="10"/>
      <c r="AD5514" s="10"/>
      <c r="AE5514" s="10"/>
      <c r="AF5514" s="10"/>
      <c r="AG5514" s="10"/>
      <c r="AH5514" s="10"/>
      <c r="AI5514" s="10"/>
      <c r="AJ5514" s="10"/>
      <c r="AK5514" s="10"/>
      <c r="AL5514" s="10"/>
      <c r="AM5514" s="10"/>
      <c r="AN5514" s="10"/>
      <c r="AO5514" s="10"/>
      <c r="AP5514" s="10"/>
      <c r="AQ5514" s="10"/>
      <c r="AR5514" s="10"/>
      <c r="AS5514" s="10"/>
      <c r="AT5514" s="10"/>
      <c r="AU5514" s="10"/>
      <c r="AV5514" s="10"/>
      <c r="AW5514" s="10"/>
      <c r="AX5514" s="10"/>
      <c r="AY5514" s="10"/>
      <c r="AZ5514" s="10"/>
      <c r="BC5514" s="10"/>
      <c r="BD5514" s="10"/>
      <c r="BE5514" s="10"/>
      <c r="BF5514" s="10"/>
      <c r="BG5514" s="10"/>
      <c r="BH5514" s="10"/>
      <c r="BI5514" s="10"/>
      <c r="BL5514" s="10"/>
      <c r="BM5514" s="10"/>
      <c r="BN5514" s="10"/>
      <c r="BO5514" s="10"/>
      <c r="BP5514" s="10"/>
      <c r="BQ5514" s="10"/>
      <c r="BR5514" s="10"/>
      <c r="BU5514" s="66"/>
    </row>
    <row r="5515" spans="22:73" s="6" customFormat="1" x14ac:dyDescent="0.3">
      <c r="V5515" s="21"/>
      <c r="W5515" s="22"/>
      <c r="X5515" s="22"/>
      <c r="Y5515" s="22"/>
      <c r="Z5515" s="22"/>
      <c r="AA5515" s="22"/>
      <c r="AB5515" s="10"/>
      <c r="AC5515" s="10"/>
      <c r="AD5515" s="10"/>
      <c r="AE5515" s="10"/>
      <c r="AF5515" s="10"/>
      <c r="AG5515" s="10"/>
      <c r="AH5515" s="10"/>
      <c r="AI5515" s="10"/>
      <c r="AJ5515" s="10"/>
      <c r="AK5515" s="10"/>
      <c r="AL5515" s="10"/>
      <c r="AM5515" s="10"/>
      <c r="AN5515" s="10"/>
      <c r="AO5515" s="10"/>
      <c r="AP5515" s="10"/>
      <c r="AQ5515" s="10"/>
      <c r="AR5515" s="10"/>
      <c r="AS5515" s="10"/>
      <c r="AT5515" s="10"/>
      <c r="AU5515" s="10"/>
      <c r="AV5515" s="10"/>
      <c r="AW5515" s="10"/>
      <c r="AX5515" s="10"/>
      <c r="AY5515" s="10"/>
      <c r="AZ5515" s="10"/>
      <c r="BC5515" s="10"/>
      <c r="BD5515" s="10"/>
      <c r="BE5515" s="10"/>
      <c r="BF5515" s="10"/>
      <c r="BG5515" s="10"/>
      <c r="BH5515" s="10"/>
      <c r="BI5515" s="10"/>
      <c r="BL5515" s="10"/>
      <c r="BM5515" s="10"/>
      <c r="BN5515" s="10"/>
      <c r="BO5515" s="10"/>
      <c r="BP5515" s="10"/>
      <c r="BQ5515" s="10"/>
      <c r="BR5515" s="10"/>
      <c r="BU5515" s="66"/>
    </row>
    <row r="5516" spans="22:73" s="6" customFormat="1" x14ac:dyDescent="0.3">
      <c r="V5516" s="21"/>
      <c r="W5516" s="22"/>
      <c r="X5516" s="22"/>
      <c r="Y5516" s="22"/>
      <c r="Z5516" s="22"/>
      <c r="AA5516" s="22"/>
      <c r="AB5516" s="10"/>
      <c r="AC5516" s="10"/>
      <c r="AD5516" s="10"/>
      <c r="AE5516" s="10"/>
      <c r="AF5516" s="10"/>
      <c r="AG5516" s="10"/>
      <c r="AH5516" s="10"/>
      <c r="AI5516" s="10"/>
      <c r="AJ5516" s="10"/>
      <c r="AK5516" s="10"/>
      <c r="AL5516" s="10"/>
      <c r="AM5516" s="10"/>
      <c r="AN5516" s="10"/>
      <c r="AO5516" s="10"/>
      <c r="AP5516" s="10"/>
      <c r="AQ5516" s="10"/>
      <c r="AR5516" s="10"/>
      <c r="AS5516" s="10"/>
      <c r="AT5516" s="10"/>
      <c r="AU5516" s="10"/>
      <c r="AV5516" s="10"/>
      <c r="AW5516" s="10"/>
      <c r="AX5516" s="10"/>
      <c r="AY5516" s="10"/>
      <c r="AZ5516" s="10"/>
      <c r="BC5516" s="10"/>
      <c r="BD5516" s="10"/>
      <c r="BE5516" s="10"/>
      <c r="BF5516" s="10"/>
      <c r="BG5516" s="10"/>
      <c r="BH5516" s="10"/>
      <c r="BI5516" s="10"/>
      <c r="BL5516" s="10"/>
      <c r="BM5516" s="10"/>
      <c r="BN5516" s="10"/>
      <c r="BO5516" s="10"/>
      <c r="BP5516" s="10"/>
      <c r="BQ5516" s="10"/>
      <c r="BR5516" s="10"/>
      <c r="BU5516" s="66"/>
    </row>
    <row r="5517" spans="22:73" s="6" customFormat="1" x14ac:dyDescent="0.3">
      <c r="V5517" s="21"/>
      <c r="W5517" s="22"/>
      <c r="X5517" s="22"/>
      <c r="Y5517" s="22"/>
      <c r="Z5517" s="22"/>
      <c r="AA5517" s="22"/>
      <c r="AB5517" s="10"/>
      <c r="AC5517" s="10"/>
      <c r="AD5517" s="10"/>
      <c r="AE5517" s="10"/>
      <c r="AF5517" s="10"/>
      <c r="AG5517" s="10"/>
      <c r="AH5517" s="10"/>
      <c r="AI5517" s="10"/>
      <c r="AJ5517" s="10"/>
      <c r="AK5517" s="10"/>
      <c r="AL5517" s="10"/>
      <c r="AM5517" s="10"/>
      <c r="AN5517" s="10"/>
      <c r="AO5517" s="10"/>
      <c r="AP5517" s="10"/>
      <c r="AQ5517" s="10"/>
      <c r="AR5517" s="10"/>
      <c r="AS5517" s="10"/>
      <c r="AT5517" s="10"/>
      <c r="AU5517" s="10"/>
      <c r="AV5517" s="10"/>
      <c r="AW5517" s="10"/>
      <c r="AX5517" s="10"/>
      <c r="AY5517" s="10"/>
      <c r="AZ5517" s="10"/>
      <c r="BC5517" s="10"/>
      <c r="BD5517" s="10"/>
      <c r="BE5517" s="10"/>
      <c r="BF5517" s="10"/>
      <c r="BG5517" s="10"/>
      <c r="BH5517" s="10"/>
      <c r="BI5517" s="10"/>
      <c r="BL5517" s="10"/>
      <c r="BM5517" s="10"/>
      <c r="BN5517" s="10"/>
      <c r="BO5517" s="10"/>
      <c r="BP5517" s="10"/>
      <c r="BQ5517" s="10"/>
      <c r="BR5517" s="10"/>
      <c r="BU5517" s="66"/>
    </row>
    <row r="5518" spans="22:73" s="6" customFormat="1" x14ac:dyDescent="0.3">
      <c r="V5518" s="21"/>
      <c r="W5518" s="22"/>
      <c r="X5518" s="22"/>
      <c r="Y5518" s="22"/>
      <c r="Z5518" s="22"/>
      <c r="AA5518" s="22"/>
      <c r="AB5518" s="10"/>
      <c r="AC5518" s="10"/>
      <c r="AD5518" s="10"/>
      <c r="AE5518" s="10"/>
      <c r="AF5518" s="10"/>
      <c r="AG5518" s="10"/>
      <c r="AH5518" s="10"/>
      <c r="AI5518" s="10"/>
      <c r="AJ5518" s="10"/>
      <c r="AK5518" s="10"/>
      <c r="AL5518" s="10"/>
      <c r="AM5518" s="10"/>
      <c r="AN5518" s="10"/>
      <c r="AO5518" s="10"/>
      <c r="AP5518" s="10"/>
      <c r="AQ5518" s="10"/>
      <c r="AR5518" s="10"/>
      <c r="AS5518" s="10"/>
      <c r="AT5518" s="10"/>
      <c r="AU5518" s="10"/>
      <c r="AV5518" s="10"/>
      <c r="AW5518" s="10"/>
      <c r="AX5518" s="10"/>
      <c r="AY5518" s="10"/>
      <c r="AZ5518" s="10"/>
      <c r="BC5518" s="10"/>
      <c r="BD5518" s="10"/>
      <c r="BE5518" s="10"/>
      <c r="BF5518" s="10"/>
      <c r="BG5518" s="10"/>
      <c r="BH5518" s="10"/>
      <c r="BI5518" s="10"/>
      <c r="BL5518" s="10"/>
      <c r="BM5518" s="10"/>
      <c r="BN5518" s="10"/>
      <c r="BO5518" s="10"/>
      <c r="BP5518" s="10"/>
      <c r="BQ5518" s="10"/>
      <c r="BR5518" s="10"/>
      <c r="BU5518" s="66"/>
    </row>
    <row r="5519" spans="22:73" s="6" customFormat="1" x14ac:dyDescent="0.3">
      <c r="V5519" s="21"/>
      <c r="W5519" s="22"/>
      <c r="X5519" s="22"/>
      <c r="Y5519" s="22"/>
      <c r="Z5519" s="22"/>
      <c r="AA5519" s="22"/>
      <c r="AB5519" s="10"/>
      <c r="AC5519" s="10"/>
      <c r="AD5519" s="10"/>
      <c r="AE5519" s="10"/>
      <c r="AF5519" s="10"/>
      <c r="AG5519" s="10"/>
      <c r="AH5519" s="10"/>
      <c r="AI5519" s="10"/>
      <c r="AJ5519" s="10"/>
      <c r="AK5519" s="10"/>
      <c r="AL5519" s="10"/>
      <c r="AM5519" s="10"/>
      <c r="AN5519" s="10"/>
      <c r="AO5519" s="10"/>
      <c r="AP5519" s="10"/>
      <c r="AQ5519" s="10"/>
      <c r="AR5519" s="10"/>
      <c r="AS5519" s="10"/>
      <c r="AT5519" s="10"/>
      <c r="AU5519" s="10"/>
      <c r="AV5519" s="10"/>
      <c r="AW5519" s="10"/>
      <c r="AX5519" s="10"/>
      <c r="AY5519" s="10"/>
      <c r="AZ5519" s="10"/>
      <c r="BC5519" s="10"/>
      <c r="BD5519" s="10"/>
      <c r="BE5519" s="10"/>
      <c r="BF5519" s="10"/>
      <c r="BG5519" s="10"/>
      <c r="BH5519" s="10"/>
      <c r="BI5519" s="10"/>
      <c r="BL5519" s="10"/>
      <c r="BM5519" s="10"/>
      <c r="BN5519" s="10"/>
      <c r="BO5519" s="10"/>
      <c r="BP5519" s="10"/>
      <c r="BQ5519" s="10"/>
      <c r="BR5519" s="10"/>
      <c r="BU5519" s="66"/>
    </row>
    <row r="5520" spans="22:73" s="6" customFormat="1" x14ac:dyDescent="0.3">
      <c r="V5520" s="21"/>
      <c r="W5520" s="22"/>
      <c r="X5520" s="22"/>
      <c r="Y5520" s="22"/>
      <c r="Z5520" s="22"/>
      <c r="AA5520" s="22"/>
      <c r="AB5520" s="10"/>
      <c r="AC5520" s="10"/>
      <c r="AD5520" s="10"/>
      <c r="AE5520" s="10"/>
      <c r="AF5520" s="10"/>
      <c r="AG5520" s="10"/>
      <c r="AH5520" s="10"/>
      <c r="AI5520" s="10"/>
      <c r="AJ5520" s="10"/>
      <c r="AK5520" s="10"/>
      <c r="AL5520" s="10"/>
      <c r="AM5520" s="10"/>
      <c r="AN5520" s="10"/>
      <c r="AO5520" s="10"/>
      <c r="AP5520" s="10"/>
      <c r="AQ5520" s="10"/>
      <c r="AR5520" s="10"/>
      <c r="AS5520" s="10"/>
      <c r="AT5520" s="10"/>
      <c r="AU5520" s="10"/>
      <c r="AV5520" s="10"/>
      <c r="AW5520" s="10"/>
      <c r="AX5520" s="10"/>
      <c r="AY5520" s="10"/>
      <c r="AZ5520" s="10"/>
      <c r="BC5520" s="10"/>
      <c r="BD5520" s="10"/>
      <c r="BE5520" s="10"/>
      <c r="BF5520" s="10"/>
      <c r="BG5520" s="10"/>
      <c r="BH5520" s="10"/>
      <c r="BI5520" s="10"/>
      <c r="BL5520" s="10"/>
      <c r="BM5520" s="10"/>
      <c r="BN5520" s="10"/>
      <c r="BO5520" s="10"/>
      <c r="BP5520" s="10"/>
      <c r="BQ5520" s="10"/>
      <c r="BR5520" s="10"/>
      <c r="BU5520" s="66"/>
    </row>
    <row r="5521" spans="22:73" s="6" customFormat="1" x14ac:dyDescent="0.3">
      <c r="V5521" s="21"/>
      <c r="W5521" s="22"/>
      <c r="X5521" s="22"/>
      <c r="Y5521" s="22"/>
      <c r="Z5521" s="22"/>
      <c r="AA5521" s="22"/>
      <c r="AB5521" s="10"/>
      <c r="AC5521" s="10"/>
      <c r="AD5521" s="10"/>
      <c r="AE5521" s="10"/>
      <c r="AF5521" s="10"/>
      <c r="AG5521" s="10"/>
      <c r="AH5521" s="10"/>
      <c r="AI5521" s="10"/>
      <c r="AJ5521" s="10"/>
      <c r="AK5521" s="10"/>
      <c r="AL5521" s="10"/>
      <c r="AM5521" s="10"/>
      <c r="AN5521" s="10"/>
      <c r="AO5521" s="10"/>
      <c r="AP5521" s="10"/>
      <c r="AQ5521" s="10"/>
      <c r="AR5521" s="10"/>
      <c r="AS5521" s="10"/>
      <c r="AT5521" s="10"/>
      <c r="AU5521" s="10"/>
      <c r="AV5521" s="10"/>
      <c r="AW5521" s="10"/>
      <c r="AX5521" s="10"/>
      <c r="AY5521" s="10"/>
      <c r="AZ5521" s="10"/>
      <c r="BC5521" s="10"/>
      <c r="BD5521" s="10"/>
      <c r="BE5521" s="10"/>
      <c r="BF5521" s="10"/>
      <c r="BG5521" s="10"/>
      <c r="BH5521" s="10"/>
      <c r="BI5521" s="10"/>
      <c r="BL5521" s="10"/>
      <c r="BM5521" s="10"/>
      <c r="BN5521" s="10"/>
      <c r="BO5521" s="10"/>
      <c r="BP5521" s="10"/>
      <c r="BQ5521" s="10"/>
      <c r="BR5521" s="10"/>
      <c r="BU5521" s="66"/>
    </row>
    <row r="5522" spans="22:73" s="6" customFormat="1" x14ac:dyDescent="0.3">
      <c r="V5522" s="21"/>
      <c r="W5522" s="22"/>
      <c r="X5522" s="22"/>
      <c r="Y5522" s="22"/>
      <c r="Z5522" s="22"/>
      <c r="AA5522" s="22"/>
      <c r="AB5522" s="10"/>
      <c r="AC5522" s="10"/>
      <c r="AD5522" s="10"/>
      <c r="AE5522" s="10"/>
      <c r="AF5522" s="10"/>
      <c r="AG5522" s="10"/>
      <c r="AH5522" s="10"/>
      <c r="AI5522" s="10"/>
      <c r="AJ5522" s="10"/>
      <c r="AK5522" s="10"/>
      <c r="AL5522" s="10"/>
      <c r="AM5522" s="10"/>
      <c r="AN5522" s="10"/>
      <c r="AO5522" s="10"/>
      <c r="AP5522" s="10"/>
      <c r="AQ5522" s="10"/>
      <c r="AR5522" s="10"/>
      <c r="AS5522" s="10"/>
      <c r="AT5522" s="10"/>
      <c r="AU5522" s="10"/>
      <c r="AV5522" s="10"/>
      <c r="AW5522" s="10"/>
      <c r="AX5522" s="10"/>
      <c r="AY5522" s="10"/>
      <c r="AZ5522" s="10"/>
      <c r="BC5522" s="10"/>
      <c r="BD5522" s="10"/>
      <c r="BE5522" s="10"/>
      <c r="BF5522" s="10"/>
      <c r="BG5522" s="10"/>
      <c r="BH5522" s="10"/>
      <c r="BI5522" s="10"/>
      <c r="BL5522" s="10"/>
      <c r="BM5522" s="10"/>
      <c r="BN5522" s="10"/>
      <c r="BO5522" s="10"/>
      <c r="BP5522" s="10"/>
      <c r="BQ5522" s="10"/>
      <c r="BR5522" s="10"/>
      <c r="BU5522" s="66"/>
    </row>
    <row r="5523" spans="22:73" s="6" customFormat="1" x14ac:dyDescent="0.3">
      <c r="V5523" s="21"/>
      <c r="W5523" s="22"/>
      <c r="X5523" s="22"/>
      <c r="Y5523" s="22"/>
      <c r="Z5523" s="22"/>
      <c r="AA5523" s="22"/>
      <c r="AB5523" s="10"/>
      <c r="AC5523" s="10"/>
      <c r="AD5523" s="10"/>
      <c r="AE5523" s="10"/>
      <c r="AF5523" s="10"/>
      <c r="AG5523" s="10"/>
      <c r="AH5523" s="10"/>
      <c r="AI5523" s="10"/>
      <c r="AJ5523" s="10"/>
      <c r="AK5523" s="10"/>
      <c r="AL5523" s="10"/>
      <c r="AM5523" s="10"/>
      <c r="AN5523" s="10"/>
      <c r="AO5523" s="10"/>
      <c r="AP5523" s="10"/>
      <c r="AQ5523" s="10"/>
      <c r="AR5523" s="10"/>
      <c r="AS5523" s="10"/>
      <c r="AT5523" s="10"/>
      <c r="AU5523" s="10"/>
      <c r="AV5523" s="10"/>
      <c r="AW5523" s="10"/>
      <c r="AX5523" s="10"/>
      <c r="AY5523" s="10"/>
      <c r="AZ5523" s="10"/>
      <c r="BC5523" s="10"/>
      <c r="BD5523" s="10"/>
      <c r="BE5523" s="10"/>
      <c r="BF5523" s="10"/>
      <c r="BG5523" s="10"/>
      <c r="BH5523" s="10"/>
      <c r="BI5523" s="10"/>
      <c r="BL5523" s="10"/>
      <c r="BM5523" s="10"/>
      <c r="BN5523" s="10"/>
      <c r="BO5523" s="10"/>
      <c r="BP5523" s="10"/>
      <c r="BQ5523" s="10"/>
      <c r="BR5523" s="10"/>
      <c r="BU5523" s="66"/>
    </row>
    <row r="5524" spans="22:73" s="6" customFormat="1" x14ac:dyDescent="0.3">
      <c r="V5524" s="21"/>
      <c r="W5524" s="22"/>
      <c r="X5524" s="22"/>
      <c r="Y5524" s="22"/>
      <c r="Z5524" s="22"/>
      <c r="AA5524" s="22"/>
      <c r="AB5524" s="10"/>
      <c r="AC5524" s="10"/>
      <c r="AD5524" s="10"/>
      <c r="AE5524" s="10"/>
      <c r="AF5524" s="10"/>
      <c r="AG5524" s="10"/>
      <c r="AH5524" s="10"/>
      <c r="AI5524" s="10"/>
      <c r="AJ5524" s="10"/>
      <c r="AK5524" s="10"/>
      <c r="AL5524" s="10"/>
      <c r="AM5524" s="10"/>
      <c r="AN5524" s="10"/>
      <c r="AO5524" s="10"/>
      <c r="AP5524" s="10"/>
      <c r="AQ5524" s="10"/>
      <c r="AR5524" s="10"/>
      <c r="AS5524" s="10"/>
      <c r="AT5524" s="10"/>
      <c r="AU5524" s="10"/>
      <c r="AV5524" s="10"/>
      <c r="AW5524" s="10"/>
      <c r="AX5524" s="10"/>
      <c r="AY5524" s="10"/>
      <c r="AZ5524" s="10"/>
      <c r="BC5524" s="10"/>
      <c r="BD5524" s="10"/>
      <c r="BE5524" s="10"/>
      <c r="BF5524" s="10"/>
      <c r="BG5524" s="10"/>
      <c r="BH5524" s="10"/>
      <c r="BI5524" s="10"/>
      <c r="BL5524" s="10"/>
      <c r="BM5524" s="10"/>
      <c r="BN5524" s="10"/>
      <c r="BO5524" s="10"/>
      <c r="BP5524" s="10"/>
      <c r="BQ5524" s="10"/>
      <c r="BR5524" s="10"/>
      <c r="BU5524" s="66"/>
    </row>
    <row r="5525" spans="22:73" s="6" customFormat="1" x14ac:dyDescent="0.3">
      <c r="V5525" s="21"/>
      <c r="W5525" s="22"/>
      <c r="X5525" s="22"/>
      <c r="Y5525" s="22"/>
      <c r="Z5525" s="22"/>
      <c r="AA5525" s="22"/>
      <c r="AB5525" s="10"/>
      <c r="AC5525" s="10"/>
      <c r="AD5525" s="10"/>
      <c r="AE5525" s="10"/>
      <c r="AF5525" s="10"/>
      <c r="AG5525" s="10"/>
      <c r="AH5525" s="10"/>
      <c r="AI5525" s="10"/>
      <c r="AJ5525" s="10"/>
      <c r="AK5525" s="10"/>
      <c r="AL5525" s="10"/>
      <c r="AM5525" s="10"/>
      <c r="AN5525" s="10"/>
      <c r="AO5525" s="10"/>
      <c r="AP5525" s="10"/>
      <c r="AQ5525" s="10"/>
      <c r="AR5525" s="10"/>
      <c r="AS5525" s="10"/>
      <c r="AT5525" s="10"/>
      <c r="AU5525" s="10"/>
      <c r="AV5525" s="10"/>
      <c r="AW5525" s="10"/>
      <c r="AX5525" s="10"/>
      <c r="AY5525" s="10"/>
      <c r="AZ5525" s="10"/>
      <c r="BC5525" s="10"/>
      <c r="BD5525" s="10"/>
      <c r="BE5525" s="10"/>
      <c r="BF5525" s="10"/>
      <c r="BG5525" s="10"/>
      <c r="BH5525" s="10"/>
      <c r="BI5525" s="10"/>
      <c r="BL5525" s="10"/>
      <c r="BM5525" s="10"/>
      <c r="BN5525" s="10"/>
      <c r="BO5525" s="10"/>
      <c r="BP5525" s="10"/>
      <c r="BQ5525" s="10"/>
      <c r="BR5525" s="10"/>
      <c r="BU5525" s="66"/>
    </row>
    <row r="5526" spans="22:73" s="6" customFormat="1" x14ac:dyDescent="0.3">
      <c r="V5526" s="21"/>
      <c r="W5526" s="22"/>
      <c r="X5526" s="22"/>
      <c r="Y5526" s="22"/>
      <c r="Z5526" s="22"/>
      <c r="AA5526" s="22"/>
      <c r="AB5526" s="10"/>
      <c r="AC5526" s="10"/>
      <c r="AD5526" s="10"/>
      <c r="AE5526" s="10"/>
      <c r="AF5526" s="10"/>
      <c r="AG5526" s="10"/>
      <c r="AH5526" s="10"/>
      <c r="AI5526" s="10"/>
      <c r="AJ5526" s="10"/>
      <c r="AK5526" s="10"/>
      <c r="AL5526" s="10"/>
      <c r="AM5526" s="10"/>
      <c r="AN5526" s="10"/>
      <c r="AO5526" s="10"/>
      <c r="AP5526" s="10"/>
      <c r="AQ5526" s="10"/>
      <c r="AR5526" s="10"/>
      <c r="AS5526" s="10"/>
      <c r="AT5526" s="10"/>
      <c r="AU5526" s="10"/>
      <c r="AV5526" s="10"/>
      <c r="AW5526" s="10"/>
      <c r="AX5526" s="10"/>
      <c r="AY5526" s="10"/>
      <c r="AZ5526" s="10"/>
      <c r="BC5526" s="10"/>
      <c r="BD5526" s="10"/>
      <c r="BE5526" s="10"/>
      <c r="BF5526" s="10"/>
      <c r="BG5526" s="10"/>
      <c r="BH5526" s="10"/>
      <c r="BI5526" s="10"/>
      <c r="BL5526" s="10"/>
      <c r="BM5526" s="10"/>
      <c r="BN5526" s="10"/>
      <c r="BO5526" s="10"/>
      <c r="BP5526" s="10"/>
      <c r="BQ5526" s="10"/>
      <c r="BR5526" s="10"/>
      <c r="BU5526" s="66"/>
    </row>
    <row r="5527" spans="22:73" s="6" customFormat="1" x14ac:dyDescent="0.3">
      <c r="V5527" s="21"/>
      <c r="W5527" s="22"/>
      <c r="X5527" s="22"/>
      <c r="Y5527" s="22"/>
      <c r="Z5527" s="22"/>
      <c r="AA5527" s="22"/>
      <c r="AB5527" s="10"/>
      <c r="AC5527" s="10"/>
      <c r="AD5527" s="10"/>
      <c r="AE5527" s="10"/>
      <c r="AF5527" s="10"/>
      <c r="AG5527" s="10"/>
      <c r="AH5527" s="10"/>
      <c r="AI5527" s="10"/>
      <c r="AJ5527" s="10"/>
      <c r="AK5527" s="10"/>
      <c r="AL5527" s="10"/>
      <c r="AM5527" s="10"/>
      <c r="AN5527" s="10"/>
      <c r="AO5527" s="10"/>
      <c r="AP5527" s="10"/>
      <c r="AQ5527" s="10"/>
      <c r="AR5527" s="10"/>
      <c r="AS5527" s="10"/>
      <c r="AT5527" s="10"/>
      <c r="AU5527" s="10"/>
      <c r="AV5527" s="10"/>
      <c r="AW5527" s="10"/>
      <c r="AX5527" s="10"/>
      <c r="AY5527" s="10"/>
      <c r="AZ5527" s="10"/>
      <c r="BC5527" s="10"/>
      <c r="BD5527" s="10"/>
      <c r="BE5527" s="10"/>
      <c r="BF5527" s="10"/>
      <c r="BG5527" s="10"/>
      <c r="BH5527" s="10"/>
      <c r="BI5527" s="10"/>
      <c r="BL5527" s="10"/>
      <c r="BM5527" s="10"/>
      <c r="BN5527" s="10"/>
      <c r="BO5527" s="10"/>
      <c r="BP5527" s="10"/>
      <c r="BQ5527" s="10"/>
      <c r="BR5527" s="10"/>
      <c r="BU5527" s="66"/>
    </row>
    <row r="5528" spans="22:73" s="6" customFormat="1" x14ac:dyDescent="0.3">
      <c r="V5528" s="21"/>
      <c r="W5528" s="22"/>
      <c r="X5528" s="22"/>
      <c r="Y5528" s="22"/>
      <c r="Z5528" s="22"/>
      <c r="AA5528" s="22"/>
      <c r="AB5528" s="10"/>
      <c r="AC5528" s="10"/>
      <c r="AD5528" s="10"/>
      <c r="AE5528" s="10"/>
      <c r="AF5528" s="10"/>
      <c r="AG5528" s="10"/>
      <c r="AH5528" s="10"/>
      <c r="AI5528" s="10"/>
      <c r="AJ5528" s="10"/>
      <c r="AK5528" s="10"/>
      <c r="AL5528" s="10"/>
      <c r="AM5528" s="10"/>
      <c r="AN5528" s="10"/>
      <c r="AO5528" s="10"/>
      <c r="AP5528" s="10"/>
      <c r="AQ5528" s="10"/>
      <c r="AR5528" s="10"/>
      <c r="AS5528" s="10"/>
      <c r="AT5528" s="10"/>
      <c r="AU5528" s="10"/>
      <c r="AV5528" s="10"/>
      <c r="AW5528" s="10"/>
      <c r="AX5528" s="10"/>
      <c r="AY5528" s="10"/>
      <c r="AZ5528" s="10"/>
      <c r="BC5528" s="10"/>
      <c r="BD5528" s="10"/>
      <c r="BE5528" s="10"/>
      <c r="BF5528" s="10"/>
      <c r="BG5528" s="10"/>
      <c r="BH5528" s="10"/>
      <c r="BI5528" s="10"/>
      <c r="BL5528" s="10"/>
      <c r="BM5528" s="10"/>
      <c r="BN5528" s="10"/>
      <c r="BO5528" s="10"/>
      <c r="BP5528" s="10"/>
      <c r="BQ5528" s="10"/>
      <c r="BR5528" s="10"/>
      <c r="BU5528" s="66"/>
    </row>
    <row r="5529" spans="22:73" s="6" customFormat="1" x14ac:dyDescent="0.3">
      <c r="V5529" s="21"/>
      <c r="W5529" s="22"/>
      <c r="X5529" s="22"/>
      <c r="Y5529" s="22"/>
      <c r="Z5529" s="22"/>
      <c r="AA5529" s="22"/>
      <c r="AB5529" s="10"/>
      <c r="AC5529" s="10"/>
      <c r="AD5529" s="10"/>
      <c r="AE5529" s="10"/>
      <c r="AF5529" s="10"/>
      <c r="AG5529" s="10"/>
      <c r="AH5529" s="10"/>
      <c r="AI5529" s="10"/>
      <c r="AJ5529" s="10"/>
      <c r="AK5529" s="10"/>
      <c r="AL5529" s="10"/>
      <c r="AM5529" s="10"/>
      <c r="AN5529" s="10"/>
      <c r="AO5529" s="10"/>
      <c r="AP5529" s="10"/>
      <c r="AQ5529" s="10"/>
      <c r="AR5529" s="10"/>
      <c r="AS5529" s="10"/>
      <c r="AT5529" s="10"/>
      <c r="AU5529" s="10"/>
      <c r="AV5529" s="10"/>
      <c r="AW5529" s="10"/>
      <c r="AX5529" s="10"/>
      <c r="AY5529" s="10"/>
      <c r="AZ5529" s="10"/>
      <c r="BC5529" s="10"/>
      <c r="BD5529" s="10"/>
      <c r="BE5529" s="10"/>
      <c r="BF5529" s="10"/>
      <c r="BG5529" s="10"/>
      <c r="BH5529" s="10"/>
      <c r="BI5529" s="10"/>
      <c r="BL5529" s="10"/>
      <c r="BM5529" s="10"/>
      <c r="BN5529" s="10"/>
      <c r="BO5529" s="10"/>
      <c r="BP5529" s="10"/>
      <c r="BQ5529" s="10"/>
      <c r="BR5529" s="10"/>
      <c r="BU5529" s="66"/>
    </row>
    <row r="5530" spans="22:73" s="6" customFormat="1" x14ac:dyDescent="0.3">
      <c r="V5530" s="21"/>
      <c r="W5530" s="22"/>
      <c r="X5530" s="22"/>
      <c r="Y5530" s="22"/>
      <c r="Z5530" s="22"/>
      <c r="AA5530" s="22"/>
      <c r="AB5530" s="10"/>
      <c r="AC5530" s="10"/>
      <c r="AD5530" s="10"/>
      <c r="AE5530" s="10"/>
      <c r="AF5530" s="10"/>
      <c r="AG5530" s="10"/>
      <c r="AH5530" s="10"/>
      <c r="AI5530" s="10"/>
      <c r="AJ5530" s="10"/>
      <c r="AK5530" s="10"/>
      <c r="AL5530" s="10"/>
      <c r="AM5530" s="10"/>
      <c r="AN5530" s="10"/>
      <c r="AO5530" s="10"/>
      <c r="AP5530" s="10"/>
      <c r="AQ5530" s="10"/>
      <c r="AR5530" s="10"/>
      <c r="AS5530" s="10"/>
      <c r="AT5530" s="10"/>
      <c r="AU5530" s="10"/>
      <c r="AV5530" s="10"/>
      <c r="AW5530" s="10"/>
      <c r="AX5530" s="10"/>
      <c r="AY5530" s="10"/>
      <c r="AZ5530" s="10"/>
      <c r="BC5530" s="10"/>
      <c r="BD5530" s="10"/>
      <c r="BE5530" s="10"/>
      <c r="BF5530" s="10"/>
      <c r="BG5530" s="10"/>
      <c r="BH5530" s="10"/>
      <c r="BI5530" s="10"/>
      <c r="BL5530" s="10"/>
      <c r="BM5530" s="10"/>
      <c r="BN5530" s="10"/>
      <c r="BO5530" s="10"/>
      <c r="BP5530" s="10"/>
      <c r="BQ5530" s="10"/>
      <c r="BR5530" s="10"/>
      <c r="BU5530" s="66"/>
    </row>
    <row r="5531" spans="22:73" s="6" customFormat="1" x14ac:dyDescent="0.3">
      <c r="V5531" s="21"/>
      <c r="W5531" s="22"/>
      <c r="X5531" s="22"/>
      <c r="Y5531" s="22"/>
      <c r="Z5531" s="22"/>
      <c r="AA5531" s="22"/>
      <c r="AB5531" s="10"/>
      <c r="AC5531" s="10"/>
      <c r="AD5531" s="10"/>
      <c r="AE5531" s="10"/>
      <c r="AF5531" s="10"/>
      <c r="AG5531" s="10"/>
      <c r="AH5531" s="10"/>
      <c r="AI5531" s="10"/>
      <c r="AJ5531" s="10"/>
      <c r="AK5531" s="10"/>
      <c r="AL5531" s="10"/>
      <c r="AM5531" s="10"/>
      <c r="AN5531" s="10"/>
      <c r="AO5531" s="10"/>
      <c r="AP5531" s="10"/>
      <c r="AQ5531" s="10"/>
      <c r="AR5531" s="10"/>
      <c r="AS5531" s="10"/>
      <c r="AT5531" s="10"/>
      <c r="AU5531" s="10"/>
      <c r="AV5531" s="10"/>
      <c r="AW5531" s="10"/>
      <c r="AX5531" s="10"/>
      <c r="AY5531" s="10"/>
      <c r="AZ5531" s="10"/>
      <c r="BC5531" s="10"/>
      <c r="BD5531" s="10"/>
      <c r="BE5531" s="10"/>
      <c r="BF5531" s="10"/>
      <c r="BG5531" s="10"/>
      <c r="BH5531" s="10"/>
      <c r="BI5531" s="10"/>
      <c r="BL5531" s="10"/>
      <c r="BM5531" s="10"/>
      <c r="BN5531" s="10"/>
      <c r="BO5531" s="10"/>
      <c r="BP5531" s="10"/>
      <c r="BQ5531" s="10"/>
      <c r="BR5531" s="10"/>
      <c r="BU5531" s="66"/>
    </row>
    <row r="5532" spans="22:73" s="6" customFormat="1" x14ac:dyDescent="0.3">
      <c r="V5532" s="21"/>
      <c r="W5532" s="22"/>
      <c r="X5532" s="22"/>
      <c r="Y5532" s="22"/>
      <c r="Z5532" s="22"/>
      <c r="AA5532" s="22"/>
      <c r="AB5532" s="10"/>
      <c r="AC5532" s="10"/>
      <c r="AD5532" s="10"/>
      <c r="AE5532" s="10"/>
      <c r="AF5532" s="10"/>
      <c r="AG5532" s="10"/>
      <c r="AH5532" s="10"/>
      <c r="AI5532" s="10"/>
      <c r="AJ5532" s="10"/>
      <c r="AK5532" s="10"/>
      <c r="AL5532" s="10"/>
      <c r="AM5532" s="10"/>
      <c r="AN5532" s="10"/>
      <c r="AO5532" s="10"/>
      <c r="AP5532" s="10"/>
      <c r="AQ5532" s="10"/>
      <c r="AR5532" s="10"/>
      <c r="AS5532" s="10"/>
      <c r="AT5532" s="10"/>
      <c r="AU5532" s="10"/>
      <c r="AV5532" s="10"/>
      <c r="AW5532" s="10"/>
      <c r="AX5532" s="10"/>
      <c r="AY5532" s="10"/>
      <c r="AZ5532" s="10"/>
      <c r="BC5532" s="10"/>
      <c r="BD5532" s="10"/>
      <c r="BE5532" s="10"/>
      <c r="BF5532" s="10"/>
      <c r="BG5532" s="10"/>
      <c r="BH5532" s="10"/>
      <c r="BI5532" s="10"/>
      <c r="BL5532" s="10"/>
      <c r="BM5532" s="10"/>
      <c r="BN5532" s="10"/>
      <c r="BO5532" s="10"/>
      <c r="BP5532" s="10"/>
      <c r="BQ5532" s="10"/>
      <c r="BR5532" s="10"/>
      <c r="BU5532" s="66"/>
    </row>
    <row r="5533" spans="22:73" s="6" customFormat="1" x14ac:dyDescent="0.3">
      <c r="V5533" s="21"/>
      <c r="W5533" s="22"/>
      <c r="X5533" s="22"/>
      <c r="Y5533" s="22"/>
      <c r="Z5533" s="22"/>
      <c r="AA5533" s="22"/>
      <c r="AB5533" s="10"/>
      <c r="AC5533" s="10"/>
      <c r="AD5533" s="10"/>
      <c r="AE5533" s="10"/>
      <c r="AF5533" s="10"/>
      <c r="AG5533" s="10"/>
      <c r="AH5533" s="10"/>
      <c r="AI5533" s="10"/>
      <c r="AJ5533" s="10"/>
      <c r="AK5533" s="10"/>
      <c r="AL5533" s="10"/>
      <c r="AM5533" s="10"/>
      <c r="AN5533" s="10"/>
      <c r="AO5533" s="10"/>
      <c r="AP5533" s="10"/>
      <c r="AQ5533" s="10"/>
      <c r="AR5533" s="10"/>
      <c r="AS5533" s="10"/>
      <c r="AT5533" s="10"/>
      <c r="AU5533" s="10"/>
      <c r="AV5533" s="10"/>
      <c r="AW5533" s="10"/>
      <c r="AX5533" s="10"/>
      <c r="AY5533" s="10"/>
      <c r="AZ5533" s="10"/>
      <c r="BC5533" s="10"/>
      <c r="BD5533" s="10"/>
      <c r="BE5533" s="10"/>
      <c r="BF5533" s="10"/>
      <c r="BG5533" s="10"/>
      <c r="BH5533" s="10"/>
      <c r="BI5533" s="10"/>
      <c r="BL5533" s="10"/>
      <c r="BM5533" s="10"/>
      <c r="BN5533" s="10"/>
      <c r="BO5533" s="10"/>
      <c r="BP5533" s="10"/>
      <c r="BQ5533" s="10"/>
      <c r="BR5533" s="10"/>
      <c r="BU5533" s="66"/>
    </row>
    <row r="5534" spans="22:73" s="6" customFormat="1" x14ac:dyDescent="0.3">
      <c r="V5534" s="21"/>
      <c r="W5534" s="22"/>
      <c r="X5534" s="22"/>
      <c r="Y5534" s="22"/>
      <c r="Z5534" s="22"/>
      <c r="AA5534" s="22"/>
      <c r="AB5534" s="10"/>
      <c r="AC5534" s="10"/>
      <c r="AD5534" s="10"/>
      <c r="AE5534" s="10"/>
      <c r="AF5534" s="10"/>
      <c r="AG5534" s="10"/>
      <c r="AH5534" s="10"/>
      <c r="AI5534" s="10"/>
      <c r="AJ5534" s="10"/>
      <c r="AK5534" s="10"/>
      <c r="AL5534" s="10"/>
      <c r="AM5534" s="10"/>
      <c r="AN5534" s="10"/>
      <c r="AO5534" s="10"/>
      <c r="AP5534" s="10"/>
      <c r="AQ5534" s="10"/>
      <c r="AR5534" s="10"/>
      <c r="AS5534" s="10"/>
      <c r="AT5534" s="10"/>
      <c r="AU5534" s="10"/>
      <c r="AV5534" s="10"/>
      <c r="AW5534" s="10"/>
      <c r="AX5534" s="10"/>
      <c r="AY5534" s="10"/>
      <c r="AZ5534" s="10"/>
      <c r="BC5534" s="10"/>
      <c r="BD5534" s="10"/>
      <c r="BE5534" s="10"/>
      <c r="BF5534" s="10"/>
      <c r="BG5534" s="10"/>
      <c r="BH5534" s="10"/>
      <c r="BI5534" s="10"/>
      <c r="BL5534" s="10"/>
      <c r="BM5534" s="10"/>
      <c r="BN5534" s="10"/>
      <c r="BO5534" s="10"/>
      <c r="BP5534" s="10"/>
      <c r="BQ5534" s="10"/>
      <c r="BR5534" s="10"/>
      <c r="BU5534" s="66"/>
    </row>
    <row r="5535" spans="22:73" s="6" customFormat="1" x14ac:dyDescent="0.3">
      <c r="V5535" s="21"/>
      <c r="W5535" s="22"/>
      <c r="X5535" s="22"/>
      <c r="Y5535" s="22"/>
      <c r="Z5535" s="22"/>
      <c r="AA5535" s="22"/>
      <c r="AB5535" s="10"/>
      <c r="AC5535" s="10"/>
      <c r="AD5535" s="10"/>
      <c r="AE5535" s="10"/>
      <c r="AF5535" s="10"/>
      <c r="AG5535" s="10"/>
      <c r="AH5535" s="10"/>
      <c r="AI5535" s="10"/>
      <c r="AJ5535" s="10"/>
      <c r="AK5535" s="10"/>
      <c r="AL5535" s="10"/>
      <c r="AM5535" s="10"/>
      <c r="AN5535" s="10"/>
      <c r="AO5535" s="10"/>
      <c r="AP5535" s="10"/>
      <c r="AQ5535" s="10"/>
      <c r="AR5535" s="10"/>
      <c r="AS5535" s="10"/>
      <c r="AT5535" s="10"/>
      <c r="AU5535" s="10"/>
      <c r="AV5535" s="10"/>
      <c r="AW5535" s="10"/>
      <c r="AX5535" s="10"/>
      <c r="AY5535" s="10"/>
      <c r="AZ5535" s="10"/>
      <c r="BC5535" s="10"/>
      <c r="BD5535" s="10"/>
      <c r="BE5535" s="10"/>
      <c r="BF5535" s="10"/>
      <c r="BG5535" s="10"/>
      <c r="BH5535" s="10"/>
      <c r="BI5535" s="10"/>
      <c r="BL5535" s="10"/>
      <c r="BM5535" s="10"/>
      <c r="BN5535" s="10"/>
      <c r="BO5535" s="10"/>
      <c r="BP5535" s="10"/>
      <c r="BQ5535" s="10"/>
      <c r="BR5535" s="10"/>
      <c r="BU5535" s="66"/>
    </row>
    <row r="5536" spans="22:73" s="6" customFormat="1" x14ac:dyDescent="0.3">
      <c r="V5536" s="21"/>
      <c r="W5536" s="22"/>
      <c r="X5536" s="22"/>
      <c r="Y5536" s="22"/>
      <c r="Z5536" s="22"/>
      <c r="AA5536" s="22"/>
      <c r="AB5536" s="10"/>
      <c r="AC5536" s="10"/>
      <c r="AD5536" s="10"/>
      <c r="AE5536" s="10"/>
      <c r="AF5536" s="10"/>
      <c r="AG5536" s="10"/>
      <c r="AH5536" s="10"/>
      <c r="AI5536" s="10"/>
      <c r="AJ5536" s="10"/>
      <c r="AK5536" s="10"/>
      <c r="AL5536" s="10"/>
      <c r="AM5536" s="10"/>
      <c r="AN5536" s="10"/>
      <c r="AO5536" s="10"/>
      <c r="AP5536" s="10"/>
      <c r="AQ5536" s="10"/>
      <c r="AR5536" s="10"/>
      <c r="AS5536" s="10"/>
      <c r="AT5536" s="10"/>
      <c r="AU5536" s="10"/>
      <c r="AV5536" s="10"/>
      <c r="AW5536" s="10"/>
      <c r="AX5536" s="10"/>
      <c r="AY5536" s="10"/>
      <c r="AZ5536" s="10"/>
      <c r="BC5536" s="10"/>
      <c r="BD5536" s="10"/>
      <c r="BE5536" s="10"/>
      <c r="BF5536" s="10"/>
      <c r="BG5536" s="10"/>
      <c r="BH5536" s="10"/>
      <c r="BI5536" s="10"/>
      <c r="BL5536" s="10"/>
      <c r="BM5536" s="10"/>
      <c r="BN5536" s="10"/>
      <c r="BO5536" s="10"/>
      <c r="BP5536" s="10"/>
      <c r="BQ5536" s="10"/>
      <c r="BR5536" s="10"/>
      <c r="BU5536" s="66"/>
    </row>
    <row r="5537" spans="22:73" s="6" customFormat="1" x14ac:dyDescent="0.3">
      <c r="V5537" s="21"/>
      <c r="W5537" s="22"/>
      <c r="X5537" s="22"/>
      <c r="Y5537" s="22"/>
      <c r="Z5537" s="22"/>
      <c r="AA5537" s="22"/>
      <c r="AB5537" s="10"/>
      <c r="AC5537" s="10"/>
      <c r="AD5537" s="10"/>
      <c r="AE5537" s="10"/>
      <c r="AF5537" s="10"/>
      <c r="AG5537" s="10"/>
      <c r="AH5537" s="10"/>
      <c r="AI5537" s="10"/>
      <c r="AJ5537" s="10"/>
      <c r="AK5537" s="10"/>
      <c r="AL5537" s="10"/>
      <c r="AM5537" s="10"/>
      <c r="AN5537" s="10"/>
      <c r="AO5537" s="10"/>
      <c r="AP5537" s="10"/>
      <c r="AQ5537" s="10"/>
      <c r="AR5537" s="10"/>
      <c r="AS5537" s="10"/>
      <c r="AT5537" s="10"/>
      <c r="AU5537" s="10"/>
      <c r="AV5537" s="10"/>
      <c r="AW5537" s="10"/>
      <c r="AX5537" s="10"/>
      <c r="AY5537" s="10"/>
      <c r="AZ5537" s="10"/>
      <c r="BC5537" s="10"/>
      <c r="BD5537" s="10"/>
      <c r="BE5537" s="10"/>
      <c r="BF5537" s="10"/>
      <c r="BG5537" s="10"/>
      <c r="BH5537" s="10"/>
      <c r="BI5537" s="10"/>
      <c r="BL5537" s="10"/>
      <c r="BM5537" s="10"/>
      <c r="BN5537" s="10"/>
      <c r="BO5537" s="10"/>
      <c r="BP5537" s="10"/>
      <c r="BQ5537" s="10"/>
      <c r="BR5537" s="10"/>
      <c r="BU5537" s="66"/>
    </row>
    <row r="5538" spans="22:73" s="6" customFormat="1" x14ac:dyDescent="0.3">
      <c r="V5538" s="21"/>
      <c r="W5538" s="22"/>
      <c r="X5538" s="22"/>
      <c r="Y5538" s="22"/>
      <c r="Z5538" s="22"/>
      <c r="AA5538" s="22"/>
      <c r="AB5538" s="10"/>
      <c r="AC5538" s="10"/>
      <c r="AD5538" s="10"/>
      <c r="AE5538" s="10"/>
      <c r="AF5538" s="10"/>
      <c r="AG5538" s="10"/>
      <c r="AH5538" s="10"/>
      <c r="AI5538" s="10"/>
      <c r="AJ5538" s="10"/>
      <c r="AK5538" s="10"/>
      <c r="AL5538" s="10"/>
      <c r="AM5538" s="10"/>
      <c r="AN5538" s="10"/>
      <c r="AO5538" s="10"/>
      <c r="AP5538" s="10"/>
      <c r="AQ5538" s="10"/>
      <c r="AR5538" s="10"/>
      <c r="AS5538" s="10"/>
      <c r="AT5538" s="10"/>
      <c r="AU5538" s="10"/>
      <c r="AV5538" s="10"/>
      <c r="AW5538" s="10"/>
      <c r="AX5538" s="10"/>
      <c r="AY5538" s="10"/>
      <c r="AZ5538" s="10"/>
      <c r="BC5538" s="10"/>
      <c r="BD5538" s="10"/>
      <c r="BE5538" s="10"/>
      <c r="BF5538" s="10"/>
      <c r="BG5538" s="10"/>
      <c r="BH5538" s="10"/>
      <c r="BI5538" s="10"/>
      <c r="BL5538" s="10"/>
      <c r="BM5538" s="10"/>
      <c r="BN5538" s="10"/>
      <c r="BO5538" s="10"/>
      <c r="BP5538" s="10"/>
      <c r="BQ5538" s="10"/>
      <c r="BR5538" s="10"/>
      <c r="BU5538" s="66"/>
    </row>
    <row r="5539" spans="22:73" s="6" customFormat="1" x14ac:dyDescent="0.3">
      <c r="V5539" s="21"/>
      <c r="W5539" s="22"/>
      <c r="X5539" s="22"/>
      <c r="Y5539" s="22"/>
      <c r="Z5539" s="22"/>
      <c r="AA5539" s="22"/>
      <c r="AB5539" s="10"/>
      <c r="AC5539" s="10"/>
      <c r="AD5539" s="10"/>
      <c r="AE5539" s="10"/>
      <c r="AF5539" s="10"/>
      <c r="AG5539" s="10"/>
      <c r="AH5539" s="10"/>
      <c r="AI5539" s="10"/>
      <c r="AJ5539" s="10"/>
      <c r="AK5539" s="10"/>
      <c r="AL5539" s="10"/>
      <c r="AM5539" s="10"/>
      <c r="AN5539" s="10"/>
      <c r="AO5539" s="10"/>
      <c r="AP5539" s="10"/>
      <c r="AQ5539" s="10"/>
      <c r="AR5539" s="10"/>
      <c r="AS5539" s="10"/>
      <c r="AT5539" s="10"/>
      <c r="AU5539" s="10"/>
      <c r="AV5539" s="10"/>
      <c r="AW5539" s="10"/>
      <c r="AX5539" s="10"/>
      <c r="AY5539" s="10"/>
      <c r="AZ5539" s="10"/>
      <c r="BC5539" s="10"/>
      <c r="BD5539" s="10"/>
      <c r="BE5539" s="10"/>
      <c r="BF5539" s="10"/>
      <c r="BG5539" s="10"/>
      <c r="BH5539" s="10"/>
      <c r="BI5539" s="10"/>
      <c r="BL5539" s="10"/>
      <c r="BM5539" s="10"/>
      <c r="BN5539" s="10"/>
      <c r="BO5539" s="10"/>
      <c r="BP5539" s="10"/>
      <c r="BQ5539" s="10"/>
      <c r="BR5539" s="10"/>
      <c r="BU5539" s="66"/>
    </row>
    <row r="5540" spans="22:73" s="6" customFormat="1" x14ac:dyDescent="0.3">
      <c r="V5540" s="21"/>
      <c r="W5540" s="22"/>
      <c r="X5540" s="22"/>
      <c r="Y5540" s="22"/>
      <c r="Z5540" s="22"/>
      <c r="AA5540" s="22"/>
      <c r="AB5540" s="10"/>
      <c r="AC5540" s="10"/>
      <c r="AD5540" s="10"/>
      <c r="AE5540" s="10"/>
      <c r="AF5540" s="10"/>
      <c r="AG5540" s="10"/>
      <c r="AH5540" s="10"/>
      <c r="AI5540" s="10"/>
      <c r="AJ5540" s="10"/>
      <c r="AK5540" s="10"/>
      <c r="AL5540" s="10"/>
      <c r="AM5540" s="10"/>
      <c r="AN5540" s="10"/>
      <c r="AO5540" s="10"/>
      <c r="AP5540" s="10"/>
      <c r="AQ5540" s="10"/>
      <c r="AR5540" s="10"/>
      <c r="AS5540" s="10"/>
      <c r="AT5540" s="10"/>
      <c r="AU5540" s="10"/>
      <c r="AV5540" s="10"/>
      <c r="AW5540" s="10"/>
      <c r="AX5540" s="10"/>
      <c r="AY5540" s="10"/>
      <c r="AZ5540" s="10"/>
      <c r="BC5540" s="10"/>
      <c r="BD5540" s="10"/>
      <c r="BE5540" s="10"/>
      <c r="BF5540" s="10"/>
      <c r="BG5540" s="10"/>
      <c r="BH5540" s="10"/>
      <c r="BI5540" s="10"/>
      <c r="BL5540" s="10"/>
      <c r="BM5540" s="10"/>
      <c r="BN5540" s="10"/>
      <c r="BO5540" s="10"/>
      <c r="BP5540" s="10"/>
      <c r="BQ5540" s="10"/>
      <c r="BR5540" s="10"/>
      <c r="BU5540" s="66"/>
    </row>
    <row r="5541" spans="22:73" s="6" customFormat="1" x14ac:dyDescent="0.3">
      <c r="V5541" s="21"/>
      <c r="W5541" s="22"/>
      <c r="X5541" s="22"/>
      <c r="Y5541" s="22"/>
      <c r="Z5541" s="22"/>
      <c r="AA5541" s="22"/>
      <c r="AB5541" s="10"/>
      <c r="AC5541" s="10"/>
      <c r="AD5541" s="10"/>
      <c r="AE5541" s="10"/>
      <c r="AF5541" s="10"/>
      <c r="AG5541" s="10"/>
      <c r="AH5541" s="10"/>
      <c r="AI5541" s="10"/>
      <c r="AJ5541" s="10"/>
      <c r="AK5541" s="10"/>
      <c r="AL5541" s="10"/>
      <c r="AM5541" s="10"/>
      <c r="AN5541" s="10"/>
      <c r="AO5541" s="10"/>
      <c r="AP5541" s="10"/>
      <c r="AQ5541" s="10"/>
      <c r="AR5541" s="10"/>
      <c r="AS5541" s="10"/>
      <c r="AT5541" s="10"/>
      <c r="AU5541" s="10"/>
      <c r="AV5541" s="10"/>
      <c r="AW5541" s="10"/>
      <c r="AX5541" s="10"/>
      <c r="AY5541" s="10"/>
      <c r="AZ5541" s="10"/>
      <c r="BC5541" s="10"/>
      <c r="BD5541" s="10"/>
      <c r="BE5541" s="10"/>
      <c r="BF5541" s="10"/>
      <c r="BG5541" s="10"/>
      <c r="BH5541" s="10"/>
      <c r="BI5541" s="10"/>
      <c r="BL5541" s="10"/>
      <c r="BM5541" s="10"/>
      <c r="BN5541" s="10"/>
      <c r="BO5541" s="10"/>
      <c r="BP5541" s="10"/>
      <c r="BQ5541" s="10"/>
      <c r="BR5541" s="10"/>
      <c r="BU5541" s="66"/>
    </row>
    <row r="5542" spans="22:73" s="6" customFormat="1" x14ac:dyDescent="0.3">
      <c r="V5542" s="21"/>
      <c r="W5542" s="22"/>
      <c r="X5542" s="22"/>
      <c r="Y5542" s="22"/>
      <c r="Z5542" s="22"/>
      <c r="AA5542" s="22"/>
      <c r="AB5542" s="10"/>
      <c r="AC5542" s="10"/>
      <c r="AD5542" s="10"/>
      <c r="AE5542" s="10"/>
      <c r="AF5542" s="10"/>
      <c r="AG5542" s="10"/>
      <c r="AH5542" s="10"/>
      <c r="AI5542" s="10"/>
      <c r="AJ5542" s="10"/>
      <c r="AK5542" s="10"/>
      <c r="AL5542" s="10"/>
      <c r="AM5542" s="10"/>
      <c r="AN5542" s="10"/>
      <c r="AO5542" s="10"/>
      <c r="AP5542" s="10"/>
      <c r="AQ5542" s="10"/>
      <c r="AR5542" s="10"/>
      <c r="AS5542" s="10"/>
      <c r="AT5542" s="10"/>
      <c r="AU5542" s="10"/>
      <c r="AV5542" s="10"/>
      <c r="AW5542" s="10"/>
      <c r="AX5542" s="10"/>
      <c r="AY5542" s="10"/>
      <c r="AZ5542" s="10"/>
      <c r="BC5542" s="10"/>
      <c r="BD5542" s="10"/>
      <c r="BE5542" s="10"/>
      <c r="BF5542" s="10"/>
      <c r="BG5542" s="10"/>
      <c r="BH5542" s="10"/>
      <c r="BI5542" s="10"/>
      <c r="BL5542" s="10"/>
      <c r="BM5542" s="10"/>
      <c r="BN5542" s="10"/>
      <c r="BO5542" s="10"/>
      <c r="BP5542" s="10"/>
      <c r="BQ5542" s="10"/>
      <c r="BR5542" s="10"/>
      <c r="BU5542" s="66"/>
    </row>
    <row r="5543" spans="22:73" s="6" customFormat="1" x14ac:dyDescent="0.3">
      <c r="V5543" s="21"/>
      <c r="W5543" s="22"/>
      <c r="X5543" s="22"/>
      <c r="Y5543" s="22"/>
      <c r="Z5543" s="22"/>
      <c r="AA5543" s="22"/>
      <c r="AB5543" s="10"/>
      <c r="AC5543" s="10"/>
      <c r="AD5543" s="10"/>
      <c r="AE5543" s="10"/>
      <c r="AF5543" s="10"/>
      <c r="AG5543" s="10"/>
      <c r="AH5543" s="10"/>
      <c r="AI5543" s="10"/>
      <c r="AJ5543" s="10"/>
      <c r="AK5543" s="10"/>
      <c r="AL5543" s="10"/>
      <c r="AM5543" s="10"/>
      <c r="AN5543" s="10"/>
      <c r="AO5543" s="10"/>
      <c r="AP5543" s="10"/>
      <c r="AQ5543" s="10"/>
      <c r="AR5543" s="10"/>
      <c r="AS5543" s="10"/>
      <c r="AT5543" s="10"/>
      <c r="AU5543" s="10"/>
      <c r="AV5543" s="10"/>
      <c r="AW5543" s="10"/>
      <c r="AX5543" s="10"/>
      <c r="AY5543" s="10"/>
      <c r="AZ5543" s="10"/>
      <c r="BC5543" s="10"/>
      <c r="BD5543" s="10"/>
      <c r="BE5543" s="10"/>
      <c r="BF5543" s="10"/>
      <c r="BG5543" s="10"/>
      <c r="BH5543" s="10"/>
      <c r="BI5543" s="10"/>
      <c r="BL5543" s="10"/>
      <c r="BM5543" s="10"/>
      <c r="BN5543" s="10"/>
      <c r="BO5543" s="10"/>
      <c r="BP5543" s="10"/>
      <c r="BQ5543" s="10"/>
      <c r="BR5543" s="10"/>
      <c r="BU5543" s="66"/>
    </row>
    <row r="5544" spans="22:73" s="6" customFormat="1" x14ac:dyDescent="0.3">
      <c r="V5544" s="21"/>
      <c r="W5544" s="22"/>
      <c r="X5544" s="22"/>
      <c r="Y5544" s="22"/>
      <c r="Z5544" s="22"/>
      <c r="AA5544" s="22"/>
      <c r="AB5544" s="10"/>
      <c r="AC5544" s="10"/>
      <c r="AD5544" s="10"/>
      <c r="AE5544" s="10"/>
      <c r="AF5544" s="10"/>
      <c r="AG5544" s="10"/>
      <c r="AH5544" s="10"/>
      <c r="AI5544" s="10"/>
      <c r="AJ5544" s="10"/>
      <c r="AK5544" s="10"/>
      <c r="AL5544" s="10"/>
      <c r="AM5544" s="10"/>
      <c r="AN5544" s="10"/>
      <c r="AO5544" s="10"/>
      <c r="AP5544" s="10"/>
      <c r="AQ5544" s="10"/>
      <c r="AR5544" s="10"/>
      <c r="AS5544" s="10"/>
      <c r="AT5544" s="10"/>
      <c r="AU5544" s="10"/>
      <c r="AV5544" s="10"/>
      <c r="AW5544" s="10"/>
      <c r="AX5544" s="10"/>
      <c r="AY5544" s="10"/>
      <c r="AZ5544" s="10"/>
      <c r="BC5544" s="10"/>
      <c r="BD5544" s="10"/>
      <c r="BE5544" s="10"/>
      <c r="BF5544" s="10"/>
      <c r="BG5544" s="10"/>
      <c r="BH5544" s="10"/>
      <c r="BI5544" s="10"/>
      <c r="BL5544" s="10"/>
      <c r="BM5544" s="10"/>
      <c r="BN5544" s="10"/>
      <c r="BO5544" s="10"/>
      <c r="BP5544" s="10"/>
      <c r="BQ5544" s="10"/>
      <c r="BR5544" s="10"/>
      <c r="BU5544" s="66"/>
    </row>
    <row r="5545" spans="22:73" s="6" customFormat="1" x14ac:dyDescent="0.3">
      <c r="V5545" s="21"/>
      <c r="W5545" s="22"/>
      <c r="X5545" s="22"/>
      <c r="Y5545" s="22"/>
      <c r="Z5545" s="22"/>
      <c r="AA5545" s="22"/>
      <c r="AB5545" s="10"/>
      <c r="AC5545" s="10"/>
      <c r="AD5545" s="10"/>
      <c r="AE5545" s="10"/>
      <c r="AF5545" s="10"/>
      <c r="AG5545" s="10"/>
      <c r="AH5545" s="10"/>
      <c r="AI5545" s="10"/>
      <c r="AJ5545" s="10"/>
      <c r="AK5545" s="10"/>
      <c r="AL5545" s="10"/>
      <c r="AM5545" s="10"/>
      <c r="AN5545" s="10"/>
      <c r="AO5545" s="10"/>
      <c r="AP5545" s="10"/>
      <c r="AQ5545" s="10"/>
      <c r="AR5545" s="10"/>
      <c r="AS5545" s="10"/>
      <c r="AT5545" s="10"/>
      <c r="AU5545" s="10"/>
      <c r="AV5545" s="10"/>
      <c r="AW5545" s="10"/>
      <c r="AX5545" s="10"/>
      <c r="AY5545" s="10"/>
      <c r="AZ5545" s="10"/>
      <c r="BC5545" s="10"/>
      <c r="BD5545" s="10"/>
      <c r="BE5545" s="10"/>
      <c r="BF5545" s="10"/>
      <c r="BG5545" s="10"/>
      <c r="BH5545" s="10"/>
      <c r="BI5545" s="10"/>
      <c r="BL5545" s="10"/>
      <c r="BM5545" s="10"/>
      <c r="BN5545" s="10"/>
      <c r="BO5545" s="10"/>
      <c r="BP5545" s="10"/>
      <c r="BQ5545" s="10"/>
      <c r="BR5545" s="10"/>
      <c r="BU5545" s="66"/>
    </row>
    <row r="5546" spans="22:73" s="6" customFormat="1" x14ac:dyDescent="0.3">
      <c r="V5546" s="21"/>
      <c r="W5546" s="22"/>
      <c r="X5546" s="22"/>
      <c r="Y5546" s="22"/>
      <c r="Z5546" s="22"/>
      <c r="AA5546" s="22"/>
      <c r="AB5546" s="10"/>
      <c r="AC5546" s="10"/>
      <c r="AD5546" s="10"/>
      <c r="AE5546" s="10"/>
      <c r="AF5546" s="10"/>
      <c r="AG5546" s="10"/>
      <c r="AH5546" s="10"/>
      <c r="AI5546" s="10"/>
      <c r="AJ5546" s="10"/>
      <c r="AK5546" s="10"/>
      <c r="AL5546" s="10"/>
      <c r="AM5546" s="10"/>
      <c r="AN5546" s="10"/>
      <c r="AO5546" s="10"/>
      <c r="AP5546" s="10"/>
      <c r="AQ5546" s="10"/>
      <c r="AR5546" s="10"/>
      <c r="AS5546" s="10"/>
      <c r="AT5546" s="10"/>
      <c r="AU5546" s="10"/>
      <c r="AV5546" s="10"/>
      <c r="AW5546" s="10"/>
      <c r="AX5546" s="10"/>
      <c r="AY5546" s="10"/>
      <c r="AZ5546" s="10"/>
      <c r="BC5546" s="10"/>
      <c r="BD5546" s="10"/>
      <c r="BE5546" s="10"/>
      <c r="BF5546" s="10"/>
      <c r="BG5546" s="10"/>
      <c r="BH5546" s="10"/>
      <c r="BI5546" s="10"/>
      <c r="BL5546" s="10"/>
      <c r="BM5546" s="10"/>
      <c r="BN5546" s="10"/>
      <c r="BO5546" s="10"/>
      <c r="BP5546" s="10"/>
      <c r="BQ5546" s="10"/>
      <c r="BR5546" s="10"/>
      <c r="BU5546" s="66"/>
    </row>
    <row r="5547" spans="22:73" s="6" customFormat="1" x14ac:dyDescent="0.3">
      <c r="V5547" s="21"/>
      <c r="W5547" s="22"/>
      <c r="X5547" s="22"/>
      <c r="Y5547" s="22"/>
      <c r="Z5547" s="22"/>
      <c r="AA5547" s="22"/>
      <c r="AB5547" s="10"/>
      <c r="AC5547" s="10"/>
      <c r="AD5547" s="10"/>
      <c r="AE5547" s="10"/>
      <c r="AF5547" s="10"/>
      <c r="AG5547" s="10"/>
      <c r="AH5547" s="10"/>
      <c r="AI5547" s="10"/>
      <c r="AJ5547" s="10"/>
      <c r="AK5547" s="10"/>
      <c r="AL5547" s="10"/>
      <c r="AM5547" s="10"/>
      <c r="AN5547" s="10"/>
      <c r="AO5547" s="10"/>
      <c r="AP5547" s="10"/>
      <c r="AQ5547" s="10"/>
      <c r="AR5547" s="10"/>
      <c r="AS5547" s="10"/>
      <c r="AT5547" s="10"/>
      <c r="AU5547" s="10"/>
      <c r="AV5547" s="10"/>
      <c r="AW5547" s="10"/>
      <c r="AX5547" s="10"/>
      <c r="AY5547" s="10"/>
      <c r="AZ5547" s="10"/>
      <c r="BC5547" s="10"/>
      <c r="BD5547" s="10"/>
      <c r="BE5547" s="10"/>
      <c r="BF5547" s="10"/>
      <c r="BG5547" s="10"/>
      <c r="BH5547" s="10"/>
      <c r="BI5547" s="10"/>
      <c r="BL5547" s="10"/>
      <c r="BM5547" s="10"/>
      <c r="BN5547" s="10"/>
      <c r="BO5547" s="10"/>
      <c r="BP5547" s="10"/>
      <c r="BQ5547" s="10"/>
      <c r="BR5547" s="10"/>
      <c r="BU5547" s="66"/>
    </row>
    <row r="5548" spans="22:73" s="6" customFormat="1" x14ac:dyDescent="0.3">
      <c r="V5548" s="21"/>
      <c r="W5548" s="22"/>
      <c r="X5548" s="22"/>
      <c r="Y5548" s="22"/>
      <c r="Z5548" s="22"/>
      <c r="AA5548" s="22"/>
      <c r="AB5548" s="10"/>
      <c r="AC5548" s="10"/>
      <c r="AD5548" s="10"/>
      <c r="AE5548" s="10"/>
      <c r="AF5548" s="10"/>
      <c r="AG5548" s="10"/>
      <c r="AH5548" s="10"/>
      <c r="AI5548" s="10"/>
      <c r="AJ5548" s="10"/>
      <c r="AK5548" s="10"/>
      <c r="AL5548" s="10"/>
      <c r="AM5548" s="10"/>
      <c r="AN5548" s="10"/>
      <c r="AO5548" s="10"/>
      <c r="AP5548" s="10"/>
      <c r="AQ5548" s="10"/>
      <c r="AR5548" s="10"/>
      <c r="AS5548" s="10"/>
      <c r="AT5548" s="10"/>
      <c r="AU5548" s="10"/>
      <c r="AV5548" s="10"/>
      <c r="AW5548" s="10"/>
      <c r="AX5548" s="10"/>
      <c r="AY5548" s="10"/>
      <c r="AZ5548" s="10"/>
      <c r="BC5548" s="10"/>
      <c r="BD5548" s="10"/>
      <c r="BE5548" s="10"/>
      <c r="BF5548" s="10"/>
      <c r="BG5548" s="10"/>
      <c r="BH5548" s="10"/>
      <c r="BI5548" s="10"/>
      <c r="BL5548" s="10"/>
      <c r="BM5548" s="10"/>
      <c r="BN5548" s="10"/>
      <c r="BO5548" s="10"/>
      <c r="BP5548" s="10"/>
      <c r="BQ5548" s="10"/>
      <c r="BR5548" s="10"/>
      <c r="BU5548" s="66"/>
    </row>
    <row r="5549" spans="22:73" s="6" customFormat="1" x14ac:dyDescent="0.3">
      <c r="V5549" s="21"/>
      <c r="W5549" s="22"/>
      <c r="X5549" s="22"/>
      <c r="Y5549" s="22"/>
      <c r="Z5549" s="22"/>
      <c r="AA5549" s="22"/>
      <c r="AB5549" s="10"/>
      <c r="AC5549" s="10"/>
      <c r="AD5549" s="10"/>
      <c r="AE5549" s="10"/>
      <c r="AF5549" s="10"/>
      <c r="AG5549" s="10"/>
      <c r="AH5549" s="10"/>
      <c r="AI5549" s="10"/>
      <c r="AJ5549" s="10"/>
      <c r="AK5549" s="10"/>
      <c r="AL5549" s="10"/>
      <c r="AM5549" s="10"/>
      <c r="AN5549" s="10"/>
      <c r="AO5549" s="10"/>
      <c r="AP5549" s="10"/>
      <c r="AQ5549" s="10"/>
      <c r="AR5549" s="10"/>
      <c r="AS5549" s="10"/>
      <c r="AT5549" s="10"/>
      <c r="AU5549" s="10"/>
      <c r="AV5549" s="10"/>
      <c r="AW5549" s="10"/>
      <c r="AX5549" s="10"/>
      <c r="AY5549" s="10"/>
      <c r="AZ5549" s="10"/>
      <c r="BC5549" s="10"/>
      <c r="BD5549" s="10"/>
      <c r="BE5549" s="10"/>
      <c r="BF5549" s="10"/>
      <c r="BG5549" s="10"/>
      <c r="BH5549" s="10"/>
      <c r="BI5549" s="10"/>
      <c r="BL5549" s="10"/>
      <c r="BM5549" s="10"/>
      <c r="BN5549" s="10"/>
      <c r="BO5549" s="10"/>
      <c r="BP5549" s="10"/>
      <c r="BQ5549" s="10"/>
      <c r="BR5549" s="10"/>
      <c r="BU5549" s="66"/>
    </row>
    <row r="5550" spans="22:73" s="6" customFormat="1" x14ac:dyDescent="0.3">
      <c r="V5550" s="21"/>
      <c r="W5550" s="22"/>
      <c r="X5550" s="22"/>
      <c r="Y5550" s="22"/>
      <c r="Z5550" s="22"/>
      <c r="AA5550" s="22"/>
      <c r="AB5550" s="10"/>
      <c r="AC5550" s="10"/>
      <c r="AD5550" s="10"/>
      <c r="AE5550" s="10"/>
      <c r="AF5550" s="10"/>
      <c r="AG5550" s="10"/>
      <c r="AH5550" s="10"/>
      <c r="AI5550" s="10"/>
      <c r="AJ5550" s="10"/>
      <c r="AK5550" s="10"/>
      <c r="AL5550" s="10"/>
      <c r="AM5550" s="10"/>
      <c r="AN5550" s="10"/>
      <c r="AO5550" s="10"/>
      <c r="AP5550" s="10"/>
      <c r="AQ5550" s="10"/>
      <c r="AR5550" s="10"/>
      <c r="AS5550" s="10"/>
      <c r="AT5550" s="10"/>
      <c r="AU5550" s="10"/>
      <c r="AV5550" s="10"/>
      <c r="AW5550" s="10"/>
      <c r="AX5550" s="10"/>
      <c r="AY5550" s="10"/>
      <c r="AZ5550" s="10"/>
      <c r="BC5550" s="10"/>
      <c r="BD5550" s="10"/>
      <c r="BE5550" s="10"/>
      <c r="BF5550" s="10"/>
      <c r="BG5550" s="10"/>
      <c r="BH5550" s="10"/>
      <c r="BI5550" s="10"/>
      <c r="BL5550" s="10"/>
      <c r="BM5550" s="10"/>
      <c r="BN5550" s="10"/>
      <c r="BO5550" s="10"/>
      <c r="BP5550" s="10"/>
      <c r="BQ5550" s="10"/>
      <c r="BR5550" s="10"/>
      <c r="BU5550" s="66"/>
    </row>
    <row r="5551" spans="22:73" s="6" customFormat="1" x14ac:dyDescent="0.3">
      <c r="V5551" s="21"/>
      <c r="W5551" s="22"/>
      <c r="X5551" s="22"/>
      <c r="Y5551" s="22"/>
      <c r="Z5551" s="22"/>
      <c r="AA5551" s="22"/>
      <c r="AB5551" s="10"/>
      <c r="AC5551" s="10"/>
      <c r="AD5551" s="10"/>
      <c r="AE5551" s="10"/>
      <c r="AF5551" s="10"/>
      <c r="AG5551" s="10"/>
      <c r="AH5551" s="10"/>
      <c r="AI5551" s="10"/>
      <c r="AJ5551" s="10"/>
      <c r="AK5551" s="10"/>
      <c r="AL5551" s="10"/>
      <c r="AM5551" s="10"/>
      <c r="AN5551" s="10"/>
      <c r="AO5551" s="10"/>
      <c r="AP5551" s="10"/>
      <c r="AQ5551" s="10"/>
      <c r="AR5551" s="10"/>
      <c r="AS5551" s="10"/>
      <c r="AT5551" s="10"/>
      <c r="AU5551" s="10"/>
      <c r="AV5551" s="10"/>
      <c r="AW5551" s="10"/>
      <c r="AX5551" s="10"/>
      <c r="AY5551" s="10"/>
      <c r="AZ5551" s="10"/>
      <c r="BC5551" s="10"/>
      <c r="BD5551" s="10"/>
      <c r="BE5551" s="10"/>
      <c r="BF5551" s="10"/>
      <c r="BG5551" s="10"/>
      <c r="BH5551" s="10"/>
      <c r="BI5551" s="10"/>
      <c r="BL5551" s="10"/>
      <c r="BM5551" s="10"/>
      <c r="BN5551" s="10"/>
      <c r="BO5551" s="10"/>
      <c r="BP5551" s="10"/>
      <c r="BQ5551" s="10"/>
      <c r="BR5551" s="10"/>
      <c r="BU5551" s="66"/>
    </row>
    <row r="5552" spans="22:73" s="6" customFormat="1" x14ac:dyDescent="0.3">
      <c r="V5552" s="21"/>
      <c r="W5552" s="22"/>
      <c r="X5552" s="22"/>
      <c r="Y5552" s="22"/>
      <c r="Z5552" s="22"/>
      <c r="AA5552" s="22"/>
      <c r="AB5552" s="10"/>
      <c r="AC5552" s="10"/>
      <c r="AD5552" s="10"/>
      <c r="AE5552" s="10"/>
      <c r="AF5552" s="10"/>
      <c r="AG5552" s="10"/>
      <c r="AH5552" s="10"/>
      <c r="AI5552" s="10"/>
      <c r="AJ5552" s="10"/>
      <c r="AK5552" s="10"/>
      <c r="AL5552" s="10"/>
      <c r="AM5552" s="10"/>
      <c r="AN5552" s="10"/>
      <c r="AO5552" s="10"/>
      <c r="AP5552" s="10"/>
      <c r="AQ5552" s="10"/>
      <c r="AR5552" s="10"/>
      <c r="AS5552" s="10"/>
      <c r="AT5552" s="10"/>
      <c r="AU5552" s="10"/>
      <c r="AV5552" s="10"/>
      <c r="AW5552" s="10"/>
      <c r="AX5552" s="10"/>
      <c r="AY5552" s="10"/>
      <c r="AZ5552" s="10"/>
      <c r="BC5552" s="10"/>
      <c r="BD5552" s="10"/>
      <c r="BE5552" s="10"/>
      <c r="BF5552" s="10"/>
      <c r="BG5552" s="10"/>
      <c r="BH5552" s="10"/>
      <c r="BI5552" s="10"/>
      <c r="BL5552" s="10"/>
      <c r="BM5552" s="10"/>
      <c r="BN5552" s="10"/>
      <c r="BO5552" s="10"/>
      <c r="BP5552" s="10"/>
      <c r="BQ5552" s="10"/>
      <c r="BR5552" s="10"/>
      <c r="BU5552" s="66"/>
    </row>
    <row r="5553" spans="22:73" s="6" customFormat="1" x14ac:dyDescent="0.3">
      <c r="V5553" s="21"/>
      <c r="W5553" s="22"/>
      <c r="X5553" s="22"/>
      <c r="Y5553" s="22"/>
      <c r="Z5553" s="22"/>
      <c r="AA5553" s="22"/>
      <c r="AB5553" s="10"/>
      <c r="AC5553" s="10"/>
      <c r="AD5553" s="10"/>
      <c r="AE5553" s="10"/>
      <c r="AF5553" s="10"/>
      <c r="AG5553" s="10"/>
      <c r="AH5553" s="10"/>
      <c r="AI5553" s="10"/>
      <c r="AJ5553" s="10"/>
      <c r="AK5553" s="10"/>
      <c r="AL5553" s="10"/>
      <c r="AM5553" s="10"/>
      <c r="AN5553" s="10"/>
      <c r="AO5553" s="10"/>
      <c r="AP5553" s="10"/>
      <c r="AQ5553" s="10"/>
      <c r="AR5553" s="10"/>
      <c r="AS5553" s="10"/>
      <c r="AT5553" s="10"/>
      <c r="AU5553" s="10"/>
      <c r="AV5553" s="10"/>
      <c r="AW5553" s="10"/>
      <c r="AX5553" s="10"/>
      <c r="AY5553" s="10"/>
      <c r="AZ5553" s="10"/>
      <c r="BC5553" s="10"/>
      <c r="BD5553" s="10"/>
      <c r="BE5553" s="10"/>
      <c r="BF5553" s="10"/>
      <c r="BG5553" s="10"/>
      <c r="BH5553" s="10"/>
      <c r="BI5553" s="10"/>
      <c r="BL5553" s="10"/>
      <c r="BM5553" s="10"/>
      <c r="BN5553" s="10"/>
      <c r="BO5553" s="10"/>
      <c r="BP5553" s="10"/>
      <c r="BQ5553" s="10"/>
      <c r="BR5553" s="10"/>
      <c r="BU5553" s="66"/>
    </row>
    <row r="5554" spans="22:73" s="6" customFormat="1" x14ac:dyDescent="0.3">
      <c r="V5554" s="21"/>
      <c r="W5554" s="22"/>
      <c r="X5554" s="22"/>
      <c r="Y5554" s="22"/>
      <c r="Z5554" s="22"/>
      <c r="AA5554" s="22"/>
      <c r="AB5554" s="10"/>
      <c r="AC5554" s="10"/>
      <c r="AD5554" s="10"/>
      <c r="AE5554" s="10"/>
      <c r="AF5554" s="10"/>
      <c r="AG5554" s="10"/>
      <c r="AH5554" s="10"/>
      <c r="AI5554" s="10"/>
      <c r="AJ5554" s="10"/>
      <c r="AK5554" s="10"/>
      <c r="AL5554" s="10"/>
      <c r="AM5554" s="10"/>
      <c r="AN5554" s="10"/>
      <c r="AO5554" s="10"/>
      <c r="AP5554" s="10"/>
      <c r="AQ5554" s="10"/>
      <c r="AR5554" s="10"/>
      <c r="AS5554" s="10"/>
      <c r="AT5554" s="10"/>
      <c r="AU5554" s="10"/>
      <c r="AV5554" s="10"/>
      <c r="AW5554" s="10"/>
      <c r="AX5554" s="10"/>
      <c r="AY5554" s="10"/>
      <c r="AZ5554" s="10"/>
      <c r="BC5554" s="10"/>
      <c r="BD5554" s="10"/>
      <c r="BE5554" s="10"/>
      <c r="BF5554" s="10"/>
      <c r="BG5554" s="10"/>
      <c r="BH5554" s="10"/>
      <c r="BI5554" s="10"/>
      <c r="BL5554" s="10"/>
      <c r="BM5554" s="10"/>
      <c r="BN5554" s="10"/>
      <c r="BO5554" s="10"/>
      <c r="BP5554" s="10"/>
      <c r="BQ5554" s="10"/>
      <c r="BR5554" s="10"/>
      <c r="BU5554" s="66"/>
    </row>
    <row r="5555" spans="22:73" s="6" customFormat="1" x14ac:dyDescent="0.3">
      <c r="V5555" s="21"/>
      <c r="W5555" s="22"/>
      <c r="X5555" s="22"/>
      <c r="Y5555" s="22"/>
      <c r="Z5555" s="22"/>
      <c r="AA5555" s="22"/>
      <c r="AB5555" s="10"/>
      <c r="AC5555" s="10"/>
      <c r="AD5555" s="10"/>
      <c r="AE5555" s="10"/>
      <c r="AF5555" s="10"/>
      <c r="AG5555" s="10"/>
      <c r="AH5555" s="10"/>
      <c r="AI5555" s="10"/>
      <c r="AJ5555" s="10"/>
      <c r="AK5555" s="10"/>
      <c r="AL5555" s="10"/>
      <c r="AM5555" s="10"/>
      <c r="AN5555" s="10"/>
      <c r="AO5555" s="10"/>
      <c r="AP5555" s="10"/>
      <c r="AQ5555" s="10"/>
      <c r="AR5555" s="10"/>
      <c r="AS5555" s="10"/>
      <c r="AT5555" s="10"/>
      <c r="AU5555" s="10"/>
      <c r="AV5555" s="10"/>
      <c r="AW5555" s="10"/>
      <c r="AX5555" s="10"/>
      <c r="AY5555" s="10"/>
      <c r="AZ5555" s="10"/>
      <c r="BC5555" s="10"/>
      <c r="BD5555" s="10"/>
      <c r="BE5555" s="10"/>
      <c r="BF5555" s="10"/>
      <c r="BG5555" s="10"/>
      <c r="BH5555" s="10"/>
      <c r="BI5555" s="10"/>
      <c r="BL5555" s="10"/>
      <c r="BM5555" s="10"/>
      <c r="BN5555" s="10"/>
      <c r="BO5555" s="10"/>
      <c r="BP5555" s="10"/>
      <c r="BQ5555" s="10"/>
      <c r="BR5555" s="10"/>
      <c r="BU5555" s="66"/>
    </row>
    <row r="5556" spans="22:73" s="6" customFormat="1" x14ac:dyDescent="0.3">
      <c r="V5556" s="21"/>
      <c r="W5556" s="22"/>
      <c r="X5556" s="22"/>
      <c r="Y5556" s="22"/>
      <c r="Z5556" s="22"/>
      <c r="AA5556" s="22"/>
      <c r="AB5556" s="10"/>
      <c r="AC5556" s="10"/>
      <c r="AD5556" s="10"/>
      <c r="AE5556" s="10"/>
      <c r="AF5556" s="10"/>
      <c r="AG5556" s="10"/>
      <c r="AH5556" s="10"/>
      <c r="AI5556" s="10"/>
      <c r="AJ5556" s="10"/>
      <c r="AK5556" s="10"/>
      <c r="AL5556" s="10"/>
      <c r="AM5556" s="10"/>
      <c r="AN5556" s="10"/>
      <c r="AO5556" s="10"/>
      <c r="AP5556" s="10"/>
      <c r="AQ5556" s="10"/>
      <c r="AR5556" s="10"/>
      <c r="AS5556" s="10"/>
      <c r="AT5556" s="10"/>
      <c r="AU5556" s="10"/>
      <c r="AV5556" s="10"/>
      <c r="AW5556" s="10"/>
      <c r="AX5556" s="10"/>
      <c r="AY5556" s="10"/>
      <c r="AZ5556" s="10"/>
      <c r="BC5556" s="10"/>
      <c r="BD5556" s="10"/>
      <c r="BE5556" s="10"/>
      <c r="BF5556" s="10"/>
      <c r="BG5556" s="10"/>
      <c r="BH5556" s="10"/>
      <c r="BI5556" s="10"/>
      <c r="BL5556" s="10"/>
      <c r="BM5556" s="10"/>
      <c r="BN5556" s="10"/>
      <c r="BO5556" s="10"/>
      <c r="BP5556" s="10"/>
      <c r="BQ5556" s="10"/>
      <c r="BR5556" s="10"/>
      <c r="BU5556" s="66"/>
    </row>
    <row r="5557" spans="22:73" s="6" customFormat="1" x14ac:dyDescent="0.3">
      <c r="V5557" s="21"/>
      <c r="W5557" s="22"/>
      <c r="X5557" s="22"/>
      <c r="Y5557" s="22"/>
      <c r="Z5557" s="22"/>
      <c r="AA5557" s="22"/>
      <c r="AB5557" s="10"/>
      <c r="AC5557" s="10"/>
      <c r="AD5557" s="10"/>
      <c r="AE5557" s="10"/>
      <c r="AF5557" s="10"/>
      <c r="AG5557" s="10"/>
      <c r="AH5557" s="10"/>
      <c r="AI5557" s="10"/>
      <c r="AJ5557" s="10"/>
      <c r="AK5557" s="10"/>
      <c r="AL5557" s="10"/>
      <c r="AM5557" s="10"/>
      <c r="AN5557" s="10"/>
      <c r="AO5557" s="10"/>
      <c r="AP5557" s="10"/>
      <c r="AQ5557" s="10"/>
      <c r="AR5557" s="10"/>
      <c r="AS5557" s="10"/>
      <c r="AT5557" s="10"/>
      <c r="AU5557" s="10"/>
      <c r="AV5557" s="10"/>
      <c r="AW5557" s="10"/>
      <c r="AX5557" s="10"/>
      <c r="AY5557" s="10"/>
      <c r="AZ5557" s="10"/>
      <c r="BC5557" s="10"/>
      <c r="BD5557" s="10"/>
      <c r="BE5557" s="10"/>
      <c r="BF5557" s="10"/>
      <c r="BG5557" s="10"/>
      <c r="BH5557" s="10"/>
      <c r="BI5557" s="10"/>
      <c r="BL5557" s="10"/>
      <c r="BM5557" s="10"/>
      <c r="BN5557" s="10"/>
      <c r="BO5557" s="10"/>
      <c r="BP5557" s="10"/>
      <c r="BQ5557" s="10"/>
      <c r="BR5557" s="10"/>
      <c r="BU5557" s="66"/>
    </row>
    <row r="5558" spans="22:73" s="6" customFormat="1" x14ac:dyDescent="0.3">
      <c r="V5558" s="21"/>
      <c r="W5558" s="22"/>
      <c r="X5558" s="22"/>
      <c r="Y5558" s="22"/>
      <c r="Z5558" s="22"/>
      <c r="AA5558" s="22"/>
      <c r="AB5558" s="10"/>
      <c r="AC5558" s="10"/>
      <c r="AD5558" s="10"/>
      <c r="AE5558" s="10"/>
      <c r="AF5558" s="10"/>
      <c r="AG5558" s="10"/>
      <c r="AH5558" s="10"/>
      <c r="AI5558" s="10"/>
      <c r="AJ5558" s="10"/>
      <c r="AK5558" s="10"/>
      <c r="AL5558" s="10"/>
      <c r="AM5558" s="10"/>
      <c r="AN5558" s="10"/>
      <c r="AO5558" s="10"/>
      <c r="AP5558" s="10"/>
      <c r="AQ5558" s="10"/>
      <c r="AR5558" s="10"/>
      <c r="AS5558" s="10"/>
      <c r="AT5558" s="10"/>
      <c r="AU5558" s="10"/>
      <c r="AV5558" s="10"/>
      <c r="AW5558" s="10"/>
      <c r="AX5558" s="10"/>
      <c r="AY5558" s="10"/>
      <c r="AZ5558" s="10"/>
      <c r="BC5558" s="10"/>
      <c r="BD5558" s="10"/>
      <c r="BE5558" s="10"/>
      <c r="BF5558" s="10"/>
      <c r="BG5558" s="10"/>
      <c r="BH5558" s="10"/>
      <c r="BI5558" s="10"/>
      <c r="BL5558" s="10"/>
      <c r="BM5558" s="10"/>
      <c r="BN5558" s="10"/>
      <c r="BO5558" s="10"/>
      <c r="BP5558" s="10"/>
      <c r="BQ5558" s="10"/>
      <c r="BR5558" s="10"/>
      <c r="BU5558" s="66"/>
    </row>
    <row r="5559" spans="22:73" s="6" customFormat="1" x14ac:dyDescent="0.3">
      <c r="V5559" s="21"/>
      <c r="W5559" s="22"/>
      <c r="X5559" s="22"/>
      <c r="Y5559" s="22"/>
      <c r="Z5559" s="22"/>
      <c r="AA5559" s="22"/>
      <c r="AB5559" s="10"/>
      <c r="AC5559" s="10"/>
      <c r="AD5559" s="10"/>
      <c r="AE5559" s="10"/>
      <c r="AF5559" s="10"/>
      <c r="AG5559" s="10"/>
      <c r="AH5559" s="10"/>
      <c r="AI5559" s="10"/>
      <c r="AJ5559" s="10"/>
      <c r="AK5559" s="10"/>
      <c r="AL5559" s="10"/>
      <c r="AM5559" s="10"/>
      <c r="AN5559" s="10"/>
      <c r="AO5559" s="10"/>
      <c r="AP5559" s="10"/>
      <c r="AQ5559" s="10"/>
      <c r="AR5559" s="10"/>
      <c r="AS5559" s="10"/>
      <c r="AT5559" s="10"/>
      <c r="AU5559" s="10"/>
      <c r="AV5559" s="10"/>
      <c r="AW5559" s="10"/>
      <c r="AX5559" s="10"/>
      <c r="AY5559" s="10"/>
      <c r="AZ5559" s="10"/>
      <c r="BC5559" s="10"/>
      <c r="BD5559" s="10"/>
      <c r="BE5559" s="10"/>
      <c r="BF5559" s="10"/>
      <c r="BG5559" s="10"/>
      <c r="BH5559" s="10"/>
      <c r="BI5559" s="10"/>
      <c r="BL5559" s="10"/>
      <c r="BM5559" s="10"/>
      <c r="BN5559" s="10"/>
      <c r="BO5559" s="10"/>
      <c r="BP5559" s="10"/>
      <c r="BQ5559" s="10"/>
      <c r="BR5559" s="10"/>
      <c r="BU5559" s="66"/>
    </row>
    <row r="5560" spans="22:73" s="6" customFormat="1" x14ac:dyDescent="0.3">
      <c r="V5560" s="21"/>
      <c r="W5560" s="22"/>
      <c r="X5560" s="22"/>
      <c r="Y5560" s="22"/>
      <c r="Z5560" s="22"/>
      <c r="AA5560" s="22"/>
      <c r="AB5560" s="10"/>
      <c r="AC5560" s="10"/>
      <c r="AD5560" s="10"/>
      <c r="AE5560" s="10"/>
      <c r="AF5560" s="10"/>
      <c r="AG5560" s="10"/>
      <c r="AH5560" s="10"/>
      <c r="AI5560" s="10"/>
      <c r="AJ5560" s="10"/>
      <c r="AK5560" s="10"/>
      <c r="AL5560" s="10"/>
      <c r="AM5560" s="10"/>
      <c r="AN5560" s="10"/>
      <c r="AO5560" s="10"/>
      <c r="AP5560" s="10"/>
      <c r="AQ5560" s="10"/>
      <c r="AR5560" s="10"/>
      <c r="AS5560" s="10"/>
      <c r="AT5560" s="10"/>
      <c r="AU5560" s="10"/>
      <c r="AV5560" s="10"/>
      <c r="AW5560" s="10"/>
      <c r="AX5560" s="10"/>
      <c r="AY5560" s="10"/>
      <c r="AZ5560" s="10"/>
      <c r="BC5560" s="10"/>
      <c r="BD5560" s="10"/>
      <c r="BE5560" s="10"/>
      <c r="BF5560" s="10"/>
      <c r="BG5560" s="10"/>
      <c r="BH5560" s="10"/>
      <c r="BI5560" s="10"/>
      <c r="BL5560" s="10"/>
      <c r="BM5560" s="10"/>
      <c r="BN5560" s="10"/>
      <c r="BO5560" s="10"/>
      <c r="BP5560" s="10"/>
      <c r="BQ5560" s="10"/>
      <c r="BR5560" s="10"/>
      <c r="BU5560" s="66"/>
    </row>
    <row r="5561" spans="22:73" s="6" customFormat="1" x14ac:dyDescent="0.3">
      <c r="V5561" s="21"/>
      <c r="W5561" s="22"/>
      <c r="X5561" s="22"/>
      <c r="Y5561" s="22"/>
      <c r="Z5561" s="22"/>
      <c r="AA5561" s="22"/>
      <c r="AB5561" s="10"/>
      <c r="AC5561" s="10"/>
      <c r="AD5561" s="10"/>
      <c r="AE5561" s="10"/>
      <c r="AF5561" s="10"/>
      <c r="AG5561" s="10"/>
      <c r="AH5561" s="10"/>
      <c r="AI5561" s="10"/>
      <c r="AJ5561" s="10"/>
      <c r="AK5561" s="10"/>
      <c r="AL5561" s="10"/>
      <c r="AM5561" s="10"/>
      <c r="AN5561" s="10"/>
      <c r="AO5561" s="10"/>
      <c r="AP5561" s="10"/>
      <c r="AQ5561" s="10"/>
      <c r="AR5561" s="10"/>
      <c r="AS5561" s="10"/>
      <c r="AT5561" s="10"/>
      <c r="AU5561" s="10"/>
      <c r="AV5561" s="10"/>
      <c r="AW5561" s="10"/>
      <c r="AX5561" s="10"/>
      <c r="AY5561" s="10"/>
      <c r="AZ5561" s="10"/>
      <c r="BC5561" s="10"/>
      <c r="BD5561" s="10"/>
      <c r="BE5561" s="10"/>
      <c r="BF5561" s="10"/>
      <c r="BG5561" s="10"/>
      <c r="BH5561" s="10"/>
      <c r="BI5561" s="10"/>
      <c r="BL5561" s="10"/>
      <c r="BM5561" s="10"/>
      <c r="BN5561" s="10"/>
      <c r="BO5561" s="10"/>
      <c r="BP5561" s="10"/>
      <c r="BQ5561" s="10"/>
      <c r="BR5561" s="10"/>
      <c r="BU5561" s="66"/>
    </row>
    <row r="5562" spans="22:73" s="6" customFormat="1" x14ac:dyDescent="0.3">
      <c r="V5562" s="21"/>
      <c r="W5562" s="22"/>
      <c r="X5562" s="22"/>
      <c r="Y5562" s="22"/>
      <c r="Z5562" s="22"/>
      <c r="AA5562" s="22"/>
      <c r="AB5562" s="10"/>
      <c r="AC5562" s="10"/>
      <c r="AD5562" s="10"/>
      <c r="AE5562" s="10"/>
      <c r="AF5562" s="10"/>
      <c r="AG5562" s="10"/>
      <c r="AH5562" s="10"/>
      <c r="AI5562" s="10"/>
      <c r="AJ5562" s="10"/>
      <c r="AK5562" s="10"/>
      <c r="AL5562" s="10"/>
      <c r="AM5562" s="10"/>
      <c r="AN5562" s="10"/>
      <c r="AO5562" s="10"/>
      <c r="AP5562" s="10"/>
      <c r="AQ5562" s="10"/>
      <c r="AR5562" s="10"/>
      <c r="AS5562" s="10"/>
      <c r="AT5562" s="10"/>
      <c r="AU5562" s="10"/>
      <c r="AV5562" s="10"/>
      <c r="AW5562" s="10"/>
      <c r="AX5562" s="10"/>
      <c r="AY5562" s="10"/>
      <c r="AZ5562" s="10"/>
      <c r="BC5562" s="10"/>
      <c r="BD5562" s="10"/>
      <c r="BE5562" s="10"/>
      <c r="BF5562" s="10"/>
      <c r="BG5562" s="10"/>
      <c r="BH5562" s="10"/>
      <c r="BI5562" s="10"/>
      <c r="BL5562" s="10"/>
      <c r="BM5562" s="10"/>
      <c r="BN5562" s="10"/>
      <c r="BO5562" s="10"/>
      <c r="BP5562" s="10"/>
      <c r="BQ5562" s="10"/>
      <c r="BR5562" s="10"/>
      <c r="BU5562" s="66"/>
    </row>
    <row r="5563" spans="22:73" s="6" customFormat="1" x14ac:dyDescent="0.3">
      <c r="V5563" s="21"/>
      <c r="W5563" s="22"/>
      <c r="X5563" s="22"/>
      <c r="Y5563" s="22"/>
      <c r="Z5563" s="22"/>
      <c r="AA5563" s="22"/>
      <c r="AB5563" s="10"/>
      <c r="AC5563" s="10"/>
      <c r="AD5563" s="10"/>
      <c r="AE5563" s="10"/>
      <c r="AF5563" s="10"/>
      <c r="AG5563" s="10"/>
      <c r="AH5563" s="10"/>
      <c r="AI5563" s="10"/>
      <c r="AJ5563" s="10"/>
      <c r="AK5563" s="10"/>
      <c r="AL5563" s="10"/>
      <c r="AM5563" s="10"/>
      <c r="AN5563" s="10"/>
      <c r="AO5563" s="10"/>
      <c r="AP5563" s="10"/>
      <c r="AQ5563" s="10"/>
      <c r="AR5563" s="10"/>
      <c r="AS5563" s="10"/>
      <c r="AT5563" s="10"/>
      <c r="AU5563" s="10"/>
      <c r="AV5563" s="10"/>
      <c r="AW5563" s="10"/>
      <c r="AX5563" s="10"/>
      <c r="AY5563" s="10"/>
      <c r="AZ5563" s="10"/>
      <c r="BC5563" s="10"/>
      <c r="BD5563" s="10"/>
      <c r="BE5563" s="10"/>
      <c r="BF5563" s="10"/>
      <c r="BG5563" s="10"/>
      <c r="BH5563" s="10"/>
      <c r="BI5563" s="10"/>
      <c r="BL5563" s="10"/>
      <c r="BM5563" s="10"/>
      <c r="BN5563" s="10"/>
      <c r="BO5563" s="10"/>
      <c r="BP5563" s="10"/>
      <c r="BQ5563" s="10"/>
      <c r="BR5563" s="10"/>
      <c r="BU5563" s="66"/>
    </row>
    <row r="5564" spans="22:73" s="6" customFormat="1" x14ac:dyDescent="0.3">
      <c r="V5564" s="21"/>
      <c r="W5564" s="22"/>
      <c r="X5564" s="22"/>
      <c r="Y5564" s="22"/>
      <c r="Z5564" s="22"/>
      <c r="AA5564" s="22"/>
      <c r="AB5564" s="10"/>
      <c r="AC5564" s="10"/>
      <c r="AD5564" s="10"/>
      <c r="AE5564" s="10"/>
      <c r="AF5564" s="10"/>
      <c r="AG5564" s="10"/>
      <c r="AH5564" s="10"/>
      <c r="AI5564" s="10"/>
      <c r="AJ5564" s="10"/>
      <c r="AK5564" s="10"/>
      <c r="AL5564" s="10"/>
      <c r="AM5564" s="10"/>
      <c r="AN5564" s="10"/>
      <c r="AO5564" s="10"/>
      <c r="AP5564" s="10"/>
      <c r="AQ5564" s="10"/>
      <c r="AR5564" s="10"/>
      <c r="AS5564" s="10"/>
      <c r="AT5564" s="10"/>
      <c r="AU5564" s="10"/>
      <c r="AV5564" s="10"/>
      <c r="AW5564" s="10"/>
      <c r="AX5564" s="10"/>
      <c r="AY5564" s="10"/>
      <c r="AZ5564" s="10"/>
      <c r="BC5564" s="10"/>
      <c r="BD5564" s="10"/>
      <c r="BE5564" s="10"/>
      <c r="BF5564" s="10"/>
      <c r="BG5564" s="10"/>
      <c r="BH5564" s="10"/>
      <c r="BI5564" s="10"/>
      <c r="BL5564" s="10"/>
      <c r="BM5564" s="10"/>
      <c r="BN5564" s="10"/>
      <c r="BO5564" s="10"/>
      <c r="BP5564" s="10"/>
      <c r="BQ5564" s="10"/>
      <c r="BR5564" s="10"/>
      <c r="BU5564" s="66"/>
    </row>
    <row r="5565" spans="22:73" s="6" customFormat="1" x14ac:dyDescent="0.3">
      <c r="V5565" s="21"/>
      <c r="W5565" s="22"/>
      <c r="X5565" s="22"/>
      <c r="Y5565" s="22"/>
      <c r="Z5565" s="22"/>
      <c r="AA5565" s="22"/>
      <c r="AB5565" s="10"/>
      <c r="AC5565" s="10"/>
      <c r="AD5565" s="10"/>
      <c r="AE5565" s="10"/>
      <c r="AF5565" s="10"/>
      <c r="AG5565" s="10"/>
      <c r="AH5565" s="10"/>
      <c r="AI5565" s="10"/>
      <c r="AJ5565" s="10"/>
      <c r="AK5565" s="10"/>
      <c r="AL5565" s="10"/>
      <c r="AM5565" s="10"/>
      <c r="AN5565" s="10"/>
      <c r="AO5565" s="10"/>
      <c r="AP5565" s="10"/>
      <c r="AQ5565" s="10"/>
      <c r="AR5565" s="10"/>
      <c r="AS5565" s="10"/>
      <c r="AT5565" s="10"/>
      <c r="AU5565" s="10"/>
      <c r="AV5565" s="10"/>
      <c r="AW5565" s="10"/>
      <c r="AX5565" s="10"/>
      <c r="AY5565" s="10"/>
      <c r="AZ5565" s="10"/>
      <c r="BC5565" s="10"/>
      <c r="BD5565" s="10"/>
      <c r="BE5565" s="10"/>
      <c r="BF5565" s="10"/>
      <c r="BG5565" s="10"/>
      <c r="BH5565" s="10"/>
      <c r="BI5565" s="10"/>
      <c r="BL5565" s="10"/>
      <c r="BM5565" s="10"/>
      <c r="BN5565" s="10"/>
      <c r="BO5565" s="10"/>
      <c r="BP5565" s="10"/>
      <c r="BQ5565" s="10"/>
      <c r="BR5565" s="10"/>
      <c r="BU5565" s="66"/>
    </row>
    <row r="5566" spans="22:73" s="6" customFormat="1" x14ac:dyDescent="0.3">
      <c r="V5566" s="21"/>
      <c r="W5566" s="22"/>
      <c r="X5566" s="22"/>
      <c r="Y5566" s="22"/>
      <c r="Z5566" s="22"/>
      <c r="AA5566" s="22"/>
      <c r="AB5566" s="10"/>
      <c r="AC5566" s="10"/>
      <c r="AD5566" s="10"/>
      <c r="AE5566" s="10"/>
      <c r="AF5566" s="10"/>
      <c r="AG5566" s="10"/>
      <c r="AH5566" s="10"/>
      <c r="AI5566" s="10"/>
      <c r="AJ5566" s="10"/>
      <c r="AK5566" s="10"/>
      <c r="AL5566" s="10"/>
      <c r="AM5566" s="10"/>
      <c r="AN5566" s="10"/>
      <c r="AO5566" s="10"/>
      <c r="AP5566" s="10"/>
      <c r="AQ5566" s="10"/>
      <c r="AR5566" s="10"/>
      <c r="AS5566" s="10"/>
      <c r="AT5566" s="10"/>
      <c r="AU5566" s="10"/>
      <c r="AV5566" s="10"/>
      <c r="AW5566" s="10"/>
      <c r="AX5566" s="10"/>
      <c r="AY5566" s="10"/>
      <c r="AZ5566" s="10"/>
      <c r="BC5566" s="10"/>
      <c r="BD5566" s="10"/>
      <c r="BE5566" s="10"/>
      <c r="BF5566" s="10"/>
      <c r="BG5566" s="10"/>
      <c r="BH5566" s="10"/>
      <c r="BI5566" s="10"/>
      <c r="BL5566" s="10"/>
      <c r="BM5566" s="10"/>
      <c r="BN5566" s="10"/>
      <c r="BO5566" s="10"/>
      <c r="BP5566" s="10"/>
      <c r="BQ5566" s="10"/>
      <c r="BR5566" s="10"/>
      <c r="BU5566" s="66"/>
    </row>
    <row r="5567" spans="22:73" s="6" customFormat="1" x14ac:dyDescent="0.3">
      <c r="V5567" s="21"/>
      <c r="W5567" s="22"/>
      <c r="X5567" s="22"/>
      <c r="Y5567" s="22"/>
      <c r="Z5567" s="22"/>
      <c r="AA5567" s="22"/>
      <c r="AB5567" s="10"/>
      <c r="AC5567" s="10"/>
      <c r="AD5567" s="10"/>
      <c r="AE5567" s="10"/>
      <c r="AF5567" s="10"/>
      <c r="AG5567" s="10"/>
      <c r="AH5567" s="10"/>
      <c r="AI5567" s="10"/>
      <c r="AJ5567" s="10"/>
      <c r="AK5567" s="10"/>
      <c r="AL5567" s="10"/>
      <c r="AM5567" s="10"/>
      <c r="AN5567" s="10"/>
      <c r="AO5567" s="10"/>
      <c r="AP5567" s="10"/>
      <c r="AQ5567" s="10"/>
      <c r="AR5567" s="10"/>
      <c r="AS5567" s="10"/>
      <c r="AT5567" s="10"/>
      <c r="AU5567" s="10"/>
      <c r="AV5567" s="10"/>
      <c r="AW5567" s="10"/>
      <c r="AX5567" s="10"/>
      <c r="AY5567" s="10"/>
      <c r="AZ5567" s="10"/>
      <c r="BC5567" s="10"/>
      <c r="BD5567" s="10"/>
      <c r="BE5567" s="10"/>
      <c r="BF5567" s="10"/>
      <c r="BG5567" s="10"/>
      <c r="BH5567" s="10"/>
      <c r="BI5567" s="10"/>
      <c r="BL5567" s="10"/>
      <c r="BM5567" s="10"/>
      <c r="BN5567" s="10"/>
      <c r="BO5567" s="10"/>
      <c r="BP5567" s="10"/>
      <c r="BQ5567" s="10"/>
      <c r="BR5567" s="10"/>
      <c r="BU5567" s="66"/>
    </row>
    <row r="5568" spans="22:73" s="6" customFormat="1" x14ac:dyDescent="0.3">
      <c r="V5568" s="21"/>
      <c r="W5568" s="22"/>
      <c r="X5568" s="22"/>
      <c r="Y5568" s="22"/>
      <c r="Z5568" s="22"/>
      <c r="AA5568" s="22"/>
      <c r="AB5568" s="10"/>
      <c r="AC5568" s="10"/>
      <c r="AD5568" s="10"/>
      <c r="AE5568" s="10"/>
      <c r="AF5568" s="10"/>
      <c r="AG5568" s="10"/>
      <c r="AH5568" s="10"/>
      <c r="AI5568" s="10"/>
      <c r="AJ5568" s="10"/>
      <c r="AK5568" s="10"/>
      <c r="AL5568" s="10"/>
      <c r="AM5568" s="10"/>
      <c r="AN5568" s="10"/>
      <c r="AO5568" s="10"/>
      <c r="AP5568" s="10"/>
      <c r="AQ5568" s="10"/>
      <c r="AR5568" s="10"/>
      <c r="AS5568" s="10"/>
      <c r="AT5568" s="10"/>
      <c r="AU5568" s="10"/>
      <c r="AV5568" s="10"/>
      <c r="AW5568" s="10"/>
      <c r="AX5568" s="10"/>
      <c r="AY5568" s="10"/>
      <c r="AZ5568" s="10"/>
      <c r="BC5568" s="10"/>
      <c r="BD5568" s="10"/>
      <c r="BE5568" s="10"/>
      <c r="BF5568" s="10"/>
      <c r="BG5568" s="10"/>
      <c r="BH5568" s="10"/>
      <c r="BI5568" s="10"/>
      <c r="BL5568" s="10"/>
      <c r="BM5568" s="10"/>
      <c r="BN5568" s="10"/>
      <c r="BO5568" s="10"/>
      <c r="BP5568" s="10"/>
      <c r="BQ5568" s="10"/>
      <c r="BR5568" s="10"/>
      <c r="BU5568" s="66"/>
    </row>
    <row r="5569" spans="22:73" s="6" customFormat="1" x14ac:dyDescent="0.3">
      <c r="V5569" s="21"/>
      <c r="W5569" s="22"/>
      <c r="X5569" s="22"/>
      <c r="Y5569" s="22"/>
      <c r="Z5569" s="22"/>
      <c r="AA5569" s="22"/>
      <c r="AB5569" s="10"/>
      <c r="AC5569" s="10"/>
      <c r="AD5569" s="10"/>
      <c r="AE5569" s="10"/>
      <c r="AF5569" s="10"/>
      <c r="AG5569" s="10"/>
      <c r="AH5569" s="10"/>
      <c r="AI5569" s="10"/>
      <c r="AJ5569" s="10"/>
      <c r="AK5569" s="10"/>
      <c r="AL5569" s="10"/>
      <c r="AM5569" s="10"/>
      <c r="AN5569" s="10"/>
      <c r="AO5569" s="10"/>
      <c r="AP5569" s="10"/>
      <c r="AQ5569" s="10"/>
      <c r="AR5569" s="10"/>
      <c r="AS5569" s="10"/>
      <c r="AT5569" s="10"/>
      <c r="AU5569" s="10"/>
      <c r="AV5569" s="10"/>
      <c r="AW5569" s="10"/>
      <c r="AX5569" s="10"/>
      <c r="AY5569" s="10"/>
      <c r="AZ5569" s="10"/>
      <c r="BC5569" s="10"/>
      <c r="BD5569" s="10"/>
      <c r="BE5569" s="10"/>
      <c r="BF5569" s="10"/>
      <c r="BG5569" s="10"/>
      <c r="BH5569" s="10"/>
      <c r="BI5569" s="10"/>
      <c r="BL5569" s="10"/>
      <c r="BM5569" s="10"/>
      <c r="BN5569" s="10"/>
      <c r="BO5569" s="10"/>
      <c r="BP5569" s="10"/>
      <c r="BQ5569" s="10"/>
      <c r="BR5569" s="10"/>
      <c r="BU5569" s="66"/>
    </row>
    <row r="5570" spans="22:73" s="6" customFormat="1" x14ac:dyDescent="0.3">
      <c r="V5570" s="21"/>
      <c r="W5570" s="22"/>
      <c r="X5570" s="22"/>
      <c r="Y5570" s="22"/>
      <c r="Z5570" s="22"/>
      <c r="AA5570" s="22"/>
      <c r="AB5570" s="10"/>
      <c r="AC5570" s="10"/>
      <c r="AD5570" s="10"/>
      <c r="AE5570" s="10"/>
      <c r="AF5570" s="10"/>
      <c r="AG5570" s="10"/>
      <c r="AH5570" s="10"/>
      <c r="AI5570" s="10"/>
      <c r="AJ5570" s="10"/>
      <c r="AK5570" s="10"/>
      <c r="AL5570" s="10"/>
      <c r="AM5570" s="10"/>
      <c r="AN5570" s="10"/>
      <c r="AO5570" s="10"/>
      <c r="AP5570" s="10"/>
      <c r="AQ5570" s="10"/>
      <c r="AR5570" s="10"/>
      <c r="AS5570" s="10"/>
      <c r="AT5570" s="10"/>
      <c r="AU5570" s="10"/>
      <c r="AV5570" s="10"/>
      <c r="AW5570" s="10"/>
      <c r="AX5570" s="10"/>
      <c r="AY5570" s="10"/>
      <c r="AZ5570" s="10"/>
      <c r="BC5570" s="10"/>
      <c r="BD5570" s="10"/>
      <c r="BE5570" s="10"/>
      <c r="BF5570" s="10"/>
      <c r="BG5570" s="10"/>
      <c r="BH5570" s="10"/>
      <c r="BI5570" s="10"/>
      <c r="BL5570" s="10"/>
      <c r="BM5570" s="10"/>
      <c r="BN5570" s="10"/>
      <c r="BO5570" s="10"/>
      <c r="BP5570" s="10"/>
      <c r="BQ5570" s="10"/>
      <c r="BR5570" s="10"/>
      <c r="BU5570" s="66"/>
    </row>
    <row r="5571" spans="22:73" s="6" customFormat="1" x14ac:dyDescent="0.3">
      <c r="V5571" s="21"/>
      <c r="W5571" s="22"/>
      <c r="X5571" s="22"/>
      <c r="Y5571" s="22"/>
      <c r="Z5571" s="22"/>
      <c r="AA5571" s="22"/>
      <c r="AB5571" s="10"/>
      <c r="AC5571" s="10"/>
      <c r="AD5571" s="10"/>
      <c r="AE5571" s="10"/>
      <c r="AF5571" s="10"/>
      <c r="AG5571" s="10"/>
      <c r="AH5571" s="10"/>
      <c r="AI5571" s="10"/>
      <c r="AJ5571" s="10"/>
      <c r="AK5571" s="10"/>
      <c r="AL5571" s="10"/>
      <c r="AM5571" s="10"/>
      <c r="AN5571" s="10"/>
      <c r="AO5571" s="10"/>
      <c r="AP5571" s="10"/>
      <c r="AQ5571" s="10"/>
      <c r="AR5571" s="10"/>
      <c r="AS5571" s="10"/>
      <c r="AT5571" s="10"/>
      <c r="AU5571" s="10"/>
      <c r="AV5571" s="10"/>
      <c r="AW5571" s="10"/>
      <c r="AX5571" s="10"/>
      <c r="AY5571" s="10"/>
      <c r="AZ5571" s="10"/>
      <c r="BC5571" s="10"/>
      <c r="BD5571" s="10"/>
      <c r="BE5571" s="10"/>
      <c r="BF5571" s="10"/>
      <c r="BG5571" s="10"/>
      <c r="BH5571" s="10"/>
      <c r="BI5571" s="10"/>
      <c r="BL5571" s="10"/>
      <c r="BM5571" s="10"/>
      <c r="BN5571" s="10"/>
      <c r="BO5571" s="10"/>
      <c r="BP5571" s="10"/>
      <c r="BQ5571" s="10"/>
      <c r="BR5571" s="10"/>
      <c r="BU5571" s="66"/>
    </row>
    <row r="5572" spans="22:73" s="6" customFormat="1" x14ac:dyDescent="0.3">
      <c r="V5572" s="21"/>
      <c r="W5572" s="22"/>
      <c r="X5572" s="22"/>
      <c r="Y5572" s="22"/>
      <c r="Z5572" s="22"/>
      <c r="AA5572" s="22"/>
      <c r="AB5572" s="10"/>
      <c r="AC5572" s="10"/>
      <c r="AD5572" s="10"/>
      <c r="AE5572" s="10"/>
      <c r="AF5572" s="10"/>
      <c r="AG5572" s="10"/>
      <c r="AH5572" s="10"/>
      <c r="AI5572" s="10"/>
      <c r="AJ5572" s="10"/>
      <c r="AK5572" s="10"/>
      <c r="AL5572" s="10"/>
      <c r="AM5572" s="10"/>
      <c r="AN5572" s="10"/>
      <c r="AO5572" s="10"/>
      <c r="AP5572" s="10"/>
      <c r="AQ5572" s="10"/>
      <c r="AR5572" s="10"/>
      <c r="AS5572" s="10"/>
      <c r="AT5572" s="10"/>
      <c r="AU5572" s="10"/>
      <c r="AV5572" s="10"/>
      <c r="AW5572" s="10"/>
      <c r="AX5572" s="10"/>
      <c r="AY5572" s="10"/>
      <c r="AZ5572" s="10"/>
      <c r="BC5572" s="10"/>
      <c r="BD5572" s="10"/>
      <c r="BE5572" s="10"/>
      <c r="BF5572" s="10"/>
      <c r="BG5572" s="10"/>
      <c r="BH5572" s="10"/>
      <c r="BI5572" s="10"/>
      <c r="BL5572" s="10"/>
      <c r="BM5572" s="10"/>
      <c r="BN5572" s="10"/>
      <c r="BO5572" s="10"/>
      <c r="BP5572" s="10"/>
      <c r="BQ5572" s="10"/>
      <c r="BR5572" s="10"/>
      <c r="BU5572" s="66"/>
    </row>
    <row r="5573" spans="22:73" s="6" customFormat="1" x14ac:dyDescent="0.3">
      <c r="V5573" s="21"/>
      <c r="W5573" s="22"/>
      <c r="X5573" s="22"/>
      <c r="Y5573" s="22"/>
      <c r="Z5573" s="22"/>
      <c r="AA5573" s="22"/>
      <c r="AB5573" s="10"/>
      <c r="AC5573" s="10"/>
      <c r="AD5573" s="10"/>
      <c r="AE5573" s="10"/>
      <c r="AF5573" s="10"/>
      <c r="AG5573" s="10"/>
      <c r="AH5573" s="10"/>
      <c r="AI5573" s="10"/>
      <c r="AJ5573" s="10"/>
      <c r="AK5573" s="10"/>
      <c r="AL5573" s="10"/>
      <c r="AM5573" s="10"/>
      <c r="AN5573" s="10"/>
      <c r="AO5573" s="10"/>
      <c r="AP5573" s="10"/>
      <c r="AQ5573" s="10"/>
      <c r="AR5573" s="10"/>
      <c r="AS5573" s="10"/>
      <c r="AT5573" s="10"/>
      <c r="AU5573" s="10"/>
      <c r="AV5573" s="10"/>
      <c r="AW5573" s="10"/>
      <c r="AX5573" s="10"/>
      <c r="AY5573" s="10"/>
      <c r="AZ5573" s="10"/>
      <c r="BC5573" s="10"/>
      <c r="BD5573" s="10"/>
      <c r="BE5573" s="10"/>
      <c r="BF5573" s="10"/>
      <c r="BG5573" s="10"/>
      <c r="BH5573" s="10"/>
      <c r="BI5573" s="10"/>
      <c r="BL5573" s="10"/>
      <c r="BM5573" s="10"/>
      <c r="BN5573" s="10"/>
      <c r="BO5573" s="10"/>
      <c r="BP5573" s="10"/>
      <c r="BQ5573" s="10"/>
      <c r="BR5573" s="10"/>
      <c r="BU5573" s="66"/>
    </row>
    <row r="5574" spans="22:73" s="6" customFormat="1" x14ac:dyDescent="0.3">
      <c r="V5574" s="21"/>
      <c r="W5574" s="22"/>
      <c r="X5574" s="22"/>
      <c r="Y5574" s="22"/>
      <c r="Z5574" s="22"/>
      <c r="AA5574" s="22"/>
      <c r="AB5574" s="10"/>
      <c r="AC5574" s="10"/>
      <c r="AD5574" s="10"/>
      <c r="AE5574" s="10"/>
      <c r="AF5574" s="10"/>
      <c r="AG5574" s="10"/>
      <c r="AH5574" s="10"/>
      <c r="AI5574" s="10"/>
      <c r="AJ5574" s="10"/>
      <c r="AK5574" s="10"/>
      <c r="AL5574" s="10"/>
      <c r="AM5574" s="10"/>
      <c r="AN5574" s="10"/>
      <c r="AO5574" s="10"/>
      <c r="AP5574" s="10"/>
      <c r="AQ5574" s="10"/>
      <c r="AR5574" s="10"/>
      <c r="AS5574" s="10"/>
      <c r="AT5574" s="10"/>
      <c r="AU5574" s="10"/>
      <c r="AV5574" s="10"/>
      <c r="AW5574" s="10"/>
      <c r="AX5574" s="10"/>
      <c r="AY5574" s="10"/>
      <c r="AZ5574" s="10"/>
      <c r="BC5574" s="10"/>
      <c r="BD5574" s="10"/>
      <c r="BE5574" s="10"/>
      <c r="BF5574" s="10"/>
      <c r="BG5574" s="10"/>
      <c r="BH5574" s="10"/>
      <c r="BI5574" s="10"/>
      <c r="BL5574" s="10"/>
      <c r="BM5574" s="10"/>
      <c r="BN5574" s="10"/>
      <c r="BO5574" s="10"/>
      <c r="BP5574" s="10"/>
      <c r="BQ5574" s="10"/>
      <c r="BR5574" s="10"/>
      <c r="BU5574" s="66"/>
    </row>
    <row r="5575" spans="22:73" s="6" customFormat="1" x14ac:dyDescent="0.3">
      <c r="V5575" s="21"/>
      <c r="W5575" s="22"/>
      <c r="X5575" s="22"/>
      <c r="Y5575" s="22"/>
      <c r="Z5575" s="22"/>
      <c r="AA5575" s="22"/>
      <c r="AB5575" s="10"/>
      <c r="AC5575" s="10"/>
      <c r="AD5575" s="10"/>
      <c r="AE5575" s="10"/>
      <c r="AF5575" s="10"/>
      <c r="AG5575" s="10"/>
      <c r="AH5575" s="10"/>
      <c r="AI5575" s="10"/>
      <c r="AJ5575" s="10"/>
      <c r="AK5575" s="10"/>
      <c r="AL5575" s="10"/>
      <c r="AM5575" s="10"/>
      <c r="AN5575" s="10"/>
      <c r="AO5575" s="10"/>
      <c r="AP5575" s="10"/>
      <c r="AQ5575" s="10"/>
      <c r="AR5575" s="10"/>
      <c r="AS5575" s="10"/>
      <c r="AT5575" s="10"/>
      <c r="AU5575" s="10"/>
      <c r="AV5575" s="10"/>
      <c r="AW5575" s="10"/>
      <c r="AX5575" s="10"/>
      <c r="AY5575" s="10"/>
      <c r="AZ5575" s="10"/>
      <c r="BC5575" s="10"/>
      <c r="BD5575" s="10"/>
      <c r="BE5575" s="10"/>
      <c r="BF5575" s="10"/>
      <c r="BG5575" s="10"/>
      <c r="BH5575" s="10"/>
      <c r="BI5575" s="10"/>
      <c r="BL5575" s="10"/>
      <c r="BM5575" s="10"/>
      <c r="BN5575" s="10"/>
      <c r="BO5575" s="10"/>
      <c r="BP5575" s="10"/>
      <c r="BQ5575" s="10"/>
      <c r="BR5575" s="10"/>
      <c r="BU5575" s="66"/>
    </row>
    <row r="5576" spans="22:73" s="6" customFormat="1" x14ac:dyDescent="0.3">
      <c r="V5576" s="21"/>
      <c r="W5576" s="22"/>
      <c r="X5576" s="22"/>
      <c r="Y5576" s="22"/>
      <c r="Z5576" s="22"/>
      <c r="AA5576" s="22"/>
      <c r="AB5576" s="10"/>
      <c r="AC5576" s="10"/>
      <c r="AD5576" s="10"/>
      <c r="AE5576" s="10"/>
      <c r="AF5576" s="10"/>
      <c r="AG5576" s="10"/>
      <c r="AH5576" s="10"/>
      <c r="AI5576" s="10"/>
      <c r="AJ5576" s="10"/>
      <c r="AK5576" s="10"/>
      <c r="AL5576" s="10"/>
      <c r="AM5576" s="10"/>
      <c r="AN5576" s="10"/>
      <c r="AO5576" s="10"/>
      <c r="AP5576" s="10"/>
      <c r="AQ5576" s="10"/>
      <c r="AR5576" s="10"/>
      <c r="AS5576" s="10"/>
      <c r="AT5576" s="10"/>
      <c r="AU5576" s="10"/>
      <c r="AV5576" s="10"/>
      <c r="AW5576" s="10"/>
      <c r="AX5576" s="10"/>
      <c r="AY5576" s="10"/>
      <c r="AZ5576" s="10"/>
      <c r="BC5576" s="10"/>
      <c r="BD5576" s="10"/>
      <c r="BE5576" s="10"/>
      <c r="BF5576" s="10"/>
      <c r="BG5576" s="10"/>
      <c r="BH5576" s="10"/>
      <c r="BI5576" s="10"/>
      <c r="BL5576" s="10"/>
      <c r="BM5576" s="10"/>
      <c r="BN5576" s="10"/>
      <c r="BO5576" s="10"/>
      <c r="BP5576" s="10"/>
      <c r="BQ5576" s="10"/>
      <c r="BR5576" s="10"/>
      <c r="BU5576" s="66"/>
    </row>
    <row r="5577" spans="22:73" s="6" customFormat="1" x14ac:dyDescent="0.3">
      <c r="V5577" s="21"/>
      <c r="W5577" s="22"/>
      <c r="X5577" s="22"/>
      <c r="Y5577" s="22"/>
      <c r="Z5577" s="22"/>
      <c r="AA5577" s="22"/>
      <c r="AB5577" s="10"/>
      <c r="AC5577" s="10"/>
      <c r="AD5577" s="10"/>
      <c r="AE5577" s="10"/>
      <c r="AF5577" s="10"/>
      <c r="AG5577" s="10"/>
      <c r="AH5577" s="10"/>
      <c r="AI5577" s="10"/>
      <c r="AJ5577" s="10"/>
      <c r="AK5577" s="10"/>
      <c r="AL5577" s="10"/>
      <c r="AM5577" s="10"/>
      <c r="AN5577" s="10"/>
      <c r="AO5577" s="10"/>
      <c r="AP5577" s="10"/>
      <c r="AQ5577" s="10"/>
      <c r="AR5577" s="10"/>
      <c r="AS5577" s="10"/>
      <c r="AT5577" s="10"/>
      <c r="AU5577" s="10"/>
      <c r="AV5577" s="10"/>
      <c r="AW5577" s="10"/>
      <c r="AX5577" s="10"/>
      <c r="AY5577" s="10"/>
      <c r="AZ5577" s="10"/>
      <c r="BC5577" s="10"/>
      <c r="BD5577" s="10"/>
      <c r="BE5577" s="10"/>
      <c r="BF5577" s="10"/>
      <c r="BG5577" s="10"/>
      <c r="BH5577" s="10"/>
      <c r="BI5577" s="10"/>
      <c r="BL5577" s="10"/>
      <c r="BM5577" s="10"/>
      <c r="BN5577" s="10"/>
      <c r="BO5577" s="10"/>
      <c r="BP5577" s="10"/>
      <c r="BQ5577" s="10"/>
      <c r="BR5577" s="10"/>
      <c r="BU5577" s="66"/>
    </row>
    <row r="5578" spans="22:73" s="6" customFormat="1" x14ac:dyDescent="0.3">
      <c r="V5578" s="21"/>
      <c r="W5578" s="22"/>
      <c r="X5578" s="22"/>
      <c r="Y5578" s="22"/>
      <c r="Z5578" s="22"/>
      <c r="AA5578" s="22"/>
      <c r="AB5578" s="10"/>
      <c r="AC5578" s="10"/>
      <c r="AD5578" s="10"/>
      <c r="AE5578" s="10"/>
      <c r="AF5578" s="10"/>
      <c r="AG5578" s="10"/>
      <c r="AH5578" s="10"/>
      <c r="AI5578" s="10"/>
      <c r="AJ5578" s="10"/>
      <c r="AK5578" s="10"/>
      <c r="AL5578" s="10"/>
      <c r="AM5578" s="10"/>
      <c r="AN5578" s="10"/>
      <c r="AO5578" s="10"/>
      <c r="AP5578" s="10"/>
      <c r="AQ5578" s="10"/>
      <c r="AR5578" s="10"/>
      <c r="AS5578" s="10"/>
      <c r="AT5578" s="10"/>
      <c r="AU5578" s="10"/>
      <c r="AV5578" s="10"/>
      <c r="AW5578" s="10"/>
      <c r="AX5578" s="10"/>
      <c r="AY5578" s="10"/>
      <c r="AZ5578" s="10"/>
      <c r="BC5578" s="10"/>
      <c r="BD5578" s="10"/>
      <c r="BE5578" s="10"/>
      <c r="BF5578" s="10"/>
      <c r="BG5578" s="10"/>
      <c r="BH5578" s="10"/>
      <c r="BI5578" s="10"/>
      <c r="BL5578" s="10"/>
      <c r="BM5578" s="10"/>
      <c r="BN5578" s="10"/>
      <c r="BO5578" s="10"/>
      <c r="BP5578" s="10"/>
      <c r="BQ5578" s="10"/>
      <c r="BR5578" s="10"/>
      <c r="BU5578" s="66"/>
    </row>
    <row r="5579" spans="22:73" s="6" customFormat="1" x14ac:dyDescent="0.3">
      <c r="V5579" s="21"/>
      <c r="W5579" s="22"/>
      <c r="X5579" s="22"/>
      <c r="Y5579" s="22"/>
      <c r="Z5579" s="22"/>
      <c r="AA5579" s="22"/>
      <c r="AB5579" s="10"/>
      <c r="AC5579" s="10"/>
      <c r="AD5579" s="10"/>
      <c r="AE5579" s="10"/>
      <c r="AF5579" s="10"/>
      <c r="AG5579" s="10"/>
      <c r="AH5579" s="10"/>
      <c r="AI5579" s="10"/>
      <c r="AJ5579" s="10"/>
      <c r="AK5579" s="10"/>
      <c r="AL5579" s="10"/>
      <c r="AM5579" s="10"/>
      <c r="AN5579" s="10"/>
      <c r="AO5579" s="10"/>
      <c r="AP5579" s="10"/>
      <c r="AQ5579" s="10"/>
      <c r="AR5579" s="10"/>
      <c r="AS5579" s="10"/>
      <c r="AT5579" s="10"/>
      <c r="AU5579" s="10"/>
      <c r="AV5579" s="10"/>
      <c r="AW5579" s="10"/>
      <c r="AX5579" s="10"/>
      <c r="AY5579" s="10"/>
      <c r="AZ5579" s="10"/>
      <c r="BC5579" s="10"/>
      <c r="BD5579" s="10"/>
      <c r="BE5579" s="10"/>
      <c r="BF5579" s="10"/>
      <c r="BG5579" s="10"/>
      <c r="BH5579" s="10"/>
      <c r="BI5579" s="10"/>
      <c r="BL5579" s="10"/>
      <c r="BM5579" s="10"/>
      <c r="BN5579" s="10"/>
      <c r="BO5579" s="10"/>
      <c r="BP5579" s="10"/>
      <c r="BQ5579" s="10"/>
      <c r="BR5579" s="10"/>
      <c r="BU5579" s="66"/>
    </row>
    <row r="5580" spans="22:73" s="6" customFormat="1" x14ac:dyDescent="0.3">
      <c r="V5580" s="21"/>
      <c r="W5580" s="22"/>
      <c r="X5580" s="22"/>
      <c r="Y5580" s="22"/>
      <c r="Z5580" s="22"/>
      <c r="AA5580" s="22"/>
      <c r="AB5580" s="10"/>
      <c r="AC5580" s="10"/>
      <c r="AD5580" s="10"/>
      <c r="AE5580" s="10"/>
      <c r="AF5580" s="10"/>
      <c r="AG5580" s="10"/>
      <c r="AH5580" s="10"/>
      <c r="AI5580" s="10"/>
      <c r="AJ5580" s="10"/>
      <c r="AK5580" s="10"/>
      <c r="AL5580" s="10"/>
      <c r="AM5580" s="10"/>
      <c r="AN5580" s="10"/>
      <c r="AO5580" s="10"/>
      <c r="AP5580" s="10"/>
      <c r="AQ5580" s="10"/>
      <c r="AR5580" s="10"/>
      <c r="AS5580" s="10"/>
      <c r="AT5580" s="10"/>
      <c r="AU5580" s="10"/>
      <c r="AV5580" s="10"/>
      <c r="AW5580" s="10"/>
      <c r="AX5580" s="10"/>
      <c r="AY5580" s="10"/>
      <c r="AZ5580" s="10"/>
      <c r="BC5580" s="10"/>
      <c r="BD5580" s="10"/>
      <c r="BE5580" s="10"/>
      <c r="BF5580" s="10"/>
      <c r="BG5580" s="10"/>
      <c r="BH5580" s="10"/>
      <c r="BI5580" s="10"/>
      <c r="BL5580" s="10"/>
      <c r="BM5580" s="10"/>
      <c r="BN5580" s="10"/>
      <c r="BO5580" s="10"/>
      <c r="BP5580" s="10"/>
      <c r="BQ5580" s="10"/>
      <c r="BR5580" s="10"/>
      <c r="BU5580" s="66"/>
    </row>
    <row r="5581" spans="22:73" s="6" customFormat="1" x14ac:dyDescent="0.3">
      <c r="V5581" s="21"/>
      <c r="W5581" s="22"/>
      <c r="X5581" s="22"/>
      <c r="Y5581" s="22"/>
      <c r="Z5581" s="22"/>
      <c r="AA5581" s="22"/>
      <c r="AB5581" s="10"/>
      <c r="AC5581" s="10"/>
      <c r="AD5581" s="10"/>
      <c r="AE5581" s="10"/>
      <c r="AF5581" s="10"/>
      <c r="AG5581" s="10"/>
      <c r="AH5581" s="10"/>
      <c r="AI5581" s="10"/>
      <c r="AJ5581" s="10"/>
      <c r="AK5581" s="10"/>
      <c r="AL5581" s="10"/>
      <c r="AM5581" s="10"/>
      <c r="AN5581" s="10"/>
      <c r="AO5581" s="10"/>
      <c r="AP5581" s="10"/>
      <c r="AQ5581" s="10"/>
      <c r="AR5581" s="10"/>
      <c r="AS5581" s="10"/>
      <c r="AT5581" s="10"/>
      <c r="AU5581" s="10"/>
      <c r="AV5581" s="10"/>
      <c r="AW5581" s="10"/>
      <c r="AX5581" s="10"/>
      <c r="AY5581" s="10"/>
      <c r="AZ5581" s="10"/>
      <c r="BC5581" s="10"/>
      <c r="BD5581" s="10"/>
      <c r="BE5581" s="10"/>
      <c r="BF5581" s="10"/>
      <c r="BG5581" s="10"/>
      <c r="BH5581" s="10"/>
      <c r="BI5581" s="10"/>
      <c r="BL5581" s="10"/>
      <c r="BM5581" s="10"/>
      <c r="BN5581" s="10"/>
      <c r="BO5581" s="10"/>
      <c r="BP5581" s="10"/>
      <c r="BQ5581" s="10"/>
      <c r="BR5581" s="10"/>
      <c r="BU5581" s="66"/>
    </row>
    <row r="5582" spans="22:73" s="6" customFormat="1" x14ac:dyDescent="0.3">
      <c r="V5582" s="21"/>
      <c r="W5582" s="22"/>
      <c r="X5582" s="22"/>
      <c r="Y5582" s="22"/>
      <c r="Z5582" s="22"/>
      <c r="AA5582" s="22"/>
      <c r="AB5582" s="10"/>
      <c r="AC5582" s="10"/>
      <c r="AD5582" s="10"/>
      <c r="AE5582" s="10"/>
      <c r="AF5582" s="10"/>
      <c r="AG5582" s="10"/>
      <c r="AH5582" s="10"/>
      <c r="AI5582" s="10"/>
      <c r="AJ5582" s="10"/>
      <c r="AK5582" s="10"/>
      <c r="AL5582" s="10"/>
      <c r="AM5582" s="10"/>
      <c r="AN5582" s="10"/>
      <c r="AO5582" s="10"/>
      <c r="AP5582" s="10"/>
      <c r="AQ5582" s="10"/>
      <c r="AR5582" s="10"/>
      <c r="AS5582" s="10"/>
      <c r="AT5582" s="10"/>
      <c r="AU5582" s="10"/>
      <c r="AV5582" s="10"/>
      <c r="AW5582" s="10"/>
      <c r="AX5582" s="10"/>
      <c r="AY5582" s="10"/>
      <c r="AZ5582" s="10"/>
      <c r="BC5582" s="10"/>
      <c r="BD5582" s="10"/>
      <c r="BE5582" s="10"/>
      <c r="BF5582" s="10"/>
      <c r="BG5582" s="10"/>
      <c r="BH5582" s="10"/>
      <c r="BI5582" s="10"/>
      <c r="BL5582" s="10"/>
      <c r="BM5582" s="10"/>
      <c r="BN5582" s="10"/>
      <c r="BO5582" s="10"/>
      <c r="BP5582" s="10"/>
      <c r="BQ5582" s="10"/>
      <c r="BR5582" s="10"/>
      <c r="BU5582" s="66"/>
    </row>
    <row r="5583" spans="22:73" s="6" customFormat="1" x14ac:dyDescent="0.3">
      <c r="V5583" s="21"/>
      <c r="W5583" s="22"/>
      <c r="X5583" s="22"/>
      <c r="Y5583" s="22"/>
      <c r="Z5583" s="22"/>
      <c r="AA5583" s="22"/>
      <c r="AB5583" s="10"/>
      <c r="AC5583" s="10"/>
      <c r="AD5583" s="10"/>
      <c r="AE5583" s="10"/>
      <c r="AF5583" s="10"/>
      <c r="AG5583" s="10"/>
      <c r="AH5583" s="10"/>
      <c r="AI5583" s="10"/>
      <c r="AJ5583" s="10"/>
      <c r="AK5583" s="10"/>
      <c r="AL5583" s="10"/>
      <c r="AM5583" s="10"/>
      <c r="AN5583" s="10"/>
      <c r="AO5583" s="10"/>
      <c r="AP5583" s="10"/>
      <c r="AQ5583" s="10"/>
      <c r="AR5583" s="10"/>
      <c r="AS5583" s="10"/>
      <c r="AT5583" s="10"/>
      <c r="AU5583" s="10"/>
      <c r="AV5583" s="10"/>
      <c r="AW5583" s="10"/>
      <c r="AX5583" s="10"/>
      <c r="AY5583" s="10"/>
      <c r="AZ5583" s="10"/>
      <c r="BC5583" s="10"/>
      <c r="BD5583" s="10"/>
      <c r="BE5583" s="10"/>
      <c r="BF5583" s="10"/>
      <c r="BG5583" s="10"/>
      <c r="BH5583" s="10"/>
      <c r="BI5583" s="10"/>
      <c r="BL5583" s="10"/>
      <c r="BM5583" s="10"/>
      <c r="BN5583" s="10"/>
      <c r="BO5583" s="10"/>
      <c r="BP5583" s="10"/>
      <c r="BQ5583" s="10"/>
      <c r="BR5583" s="10"/>
      <c r="BU5583" s="66"/>
    </row>
    <row r="5584" spans="22:73" s="6" customFormat="1" x14ac:dyDescent="0.3">
      <c r="V5584" s="21"/>
      <c r="W5584" s="22"/>
      <c r="X5584" s="22"/>
      <c r="Y5584" s="22"/>
      <c r="Z5584" s="22"/>
      <c r="AA5584" s="22"/>
      <c r="AB5584" s="10"/>
      <c r="AC5584" s="10"/>
      <c r="AD5584" s="10"/>
      <c r="AE5584" s="10"/>
      <c r="AF5584" s="10"/>
      <c r="AG5584" s="10"/>
      <c r="AH5584" s="10"/>
      <c r="AI5584" s="10"/>
      <c r="AJ5584" s="10"/>
      <c r="AK5584" s="10"/>
      <c r="AL5584" s="10"/>
      <c r="AM5584" s="10"/>
      <c r="AN5584" s="10"/>
      <c r="AO5584" s="10"/>
      <c r="AP5584" s="10"/>
      <c r="AQ5584" s="10"/>
      <c r="AR5584" s="10"/>
      <c r="AS5584" s="10"/>
      <c r="AT5584" s="10"/>
      <c r="AU5584" s="10"/>
      <c r="AV5584" s="10"/>
      <c r="AW5584" s="10"/>
      <c r="AX5584" s="10"/>
      <c r="AY5584" s="10"/>
      <c r="AZ5584" s="10"/>
      <c r="BC5584" s="10"/>
      <c r="BD5584" s="10"/>
      <c r="BE5584" s="10"/>
      <c r="BF5584" s="10"/>
      <c r="BG5584" s="10"/>
      <c r="BH5584" s="10"/>
      <c r="BI5584" s="10"/>
      <c r="BL5584" s="10"/>
      <c r="BM5584" s="10"/>
      <c r="BN5584" s="10"/>
      <c r="BO5584" s="10"/>
      <c r="BP5584" s="10"/>
      <c r="BQ5584" s="10"/>
      <c r="BR5584" s="10"/>
      <c r="BU5584" s="66"/>
    </row>
    <row r="5585" spans="22:73" s="6" customFormat="1" x14ac:dyDescent="0.3">
      <c r="V5585" s="21"/>
      <c r="W5585" s="22"/>
      <c r="X5585" s="22"/>
      <c r="Y5585" s="22"/>
      <c r="Z5585" s="22"/>
      <c r="AA5585" s="22"/>
      <c r="AB5585" s="10"/>
      <c r="AC5585" s="10"/>
      <c r="AD5585" s="10"/>
      <c r="AE5585" s="10"/>
      <c r="AF5585" s="10"/>
      <c r="AG5585" s="10"/>
      <c r="AH5585" s="10"/>
      <c r="AI5585" s="10"/>
      <c r="AJ5585" s="10"/>
      <c r="AK5585" s="10"/>
      <c r="AL5585" s="10"/>
      <c r="AM5585" s="10"/>
      <c r="AN5585" s="10"/>
      <c r="AO5585" s="10"/>
      <c r="AP5585" s="10"/>
      <c r="AQ5585" s="10"/>
      <c r="AR5585" s="10"/>
      <c r="AS5585" s="10"/>
      <c r="AT5585" s="10"/>
      <c r="AU5585" s="10"/>
      <c r="AV5585" s="10"/>
      <c r="AW5585" s="10"/>
      <c r="AX5585" s="10"/>
      <c r="AY5585" s="10"/>
      <c r="AZ5585" s="10"/>
      <c r="BC5585" s="10"/>
      <c r="BD5585" s="10"/>
      <c r="BE5585" s="10"/>
      <c r="BF5585" s="10"/>
      <c r="BG5585" s="10"/>
      <c r="BH5585" s="10"/>
      <c r="BI5585" s="10"/>
      <c r="BL5585" s="10"/>
      <c r="BM5585" s="10"/>
      <c r="BN5585" s="10"/>
      <c r="BO5585" s="10"/>
      <c r="BP5585" s="10"/>
      <c r="BQ5585" s="10"/>
      <c r="BR5585" s="10"/>
      <c r="BU5585" s="66"/>
    </row>
    <row r="5586" spans="22:73" s="6" customFormat="1" x14ac:dyDescent="0.3">
      <c r="V5586" s="21"/>
      <c r="W5586" s="22"/>
      <c r="X5586" s="22"/>
      <c r="Y5586" s="22"/>
      <c r="Z5586" s="22"/>
      <c r="AA5586" s="22"/>
      <c r="AB5586" s="10"/>
      <c r="AC5586" s="10"/>
      <c r="AD5586" s="10"/>
      <c r="AE5586" s="10"/>
      <c r="AF5586" s="10"/>
      <c r="AG5586" s="10"/>
      <c r="AH5586" s="10"/>
      <c r="AI5586" s="10"/>
      <c r="AJ5586" s="10"/>
      <c r="AK5586" s="10"/>
      <c r="AL5586" s="10"/>
      <c r="AM5586" s="10"/>
      <c r="AN5586" s="10"/>
      <c r="AO5586" s="10"/>
      <c r="AP5586" s="10"/>
      <c r="AQ5586" s="10"/>
      <c r="AR5586" s="10"/>
      <c r="AS5586" s="10"/>
      <c r="AT5586" s="10"/>
      <c r="AU5586" s="10"/>
      <c r="AV5586" s="10"/>
      <c r="AW5586" s="10"/>
      <c r="AX5586" s="10"/>
      <c r="AY5586" s="10"/>
      <c r="AZ5586" s="10"/>
      <c r="BC5586" s="10"/>
      <c r="BD5586" s="10"/>
      <c r="BE5586" s="10"/>
      <c r="BF5586" s="10"/>
      <c r="BG5586" s="10"/>
      <c r="BH5586" s="10"/>
      <c r="BI5586" s="10"/>
      <c r="BL5586" s="10"/>
      <c r="BM5586" s="10"/>
      <c r="BN5586" s="10"/>
      <c r="BO5586" s="10"/>
      <c r="BP5586" s="10"/>
      <c r="BQ5586" s="10"/>
      <c r="BR5586" s="10"/>
      <c r="BU5586" s="66"/>
    </row>
    <row r="5587" spans="22:73" s="6" customFormat="1" x14ac:dyDescent="0.3">
      <c r="V5587" s="21"/>
      <c r="W5587" s="22"/>
      <c r="X5587" s="22"/>
      <c r="Y5587" s="22"/>
      <c r="Z5587" s="22"/>
      <c r="AA5587" s="22"/>
      <c r="AB5587" s="10"/>
      <c r="AC5587" s="10"/>
      <c r="AD5587" s="10"/>
      <c r="AE5587" s="10"/>
      <c r="AF5587" s="10"/>
      <c r="AG5587" s="10"/>
      <c r="AH5587" s="10"/>
      <c r="AI5587" s="10"/>
      <c r="AJ5587" s="10"/>
      <c r="AK5587" s="10"/>
      <c r="AL5587" s="10"/>
      <c r="AM5587" s="10"/>
      <c r="AN5587" s="10"/>
      <c r="AO5587" s="10"/>
      <c r="AP5587" s="10"/>
      <c r="AQ5587" s="10"/>
      <c r="AR5587" s="10"/>
      <c r="AS5587" s="10"/>
      <c r="AT5587" s="10"/>
      <c r="AU5587" s="10"/>
      <c r="AV5587" s="10"/>
      <c r="AW5587" s="10"/>
      <c r="AX5587" s="10"/>
      <c r="AY5587" s="10"/>
      <c r="AZ5587" s="10"/>
      <c r="BC5587" s="10"/>
      <c r="BD5587" s="10"/>
      <c r="BE5587" s="10"/>
      <c r="BF5587" s="10"/>
      <c r="BG5587" s="10"/>
      <c r="BH5587" s="10"/>
      <c r="BI5587" s="10"/>
      <c r="BL5587" s="10"/>
      <c r="BM5587" s="10"/>
      <c r="BN5587" s="10"/>
      <c r="BO5587" s="10"/>
      <c r="BP5587" s="10"/>
      <c r="BQ5587" s="10"/>
      <c r="BR5587" s="10"/>
      <c r="BU5587" s="66"/>
    </row>
    <row r="5588" spans="22:73" s="6" customFormat="1" x14ac:dyDescent="0.3">
      <c r="V5588" s="21"/>
      <c r="W5588" s="22"/>
      <c r="X5588" s="22"/>
      <c r="Y5588" s="22"/>
      <c r="Z5588" s="22"/>
      <c r="AA5588" s="22"/>
      <c r="AB5588" s="10"/>
      <c r="AC5588" s="10"/>
      <c r="AD5588" s="10"/>
      <c r="AE5588" s="10"/>
      <c r="AF5588" s="10"/>
      <c r="AG5588" s="10"/>
      <c r="AH5588" s="10"/>
      <c r="AI5588" s="10"/>
      <c r="AJ5588" s="10"/>
      <c r="AK5588" s="10"/>
      <c r="AL5588" s="10"/>
      <c r="AM5588" s="10"/>
      <c r="AN5588" s="10"/>
      <c r="AO5588" s="10"/>
      <c r="AP5588" s="10"/>
      <c r="AQ5588" s="10"/>
      <c r="AR5588" s="10"/>
      <c r="AS5588" s="10"/>
      <c r="AT5588" s="10"/>
      <c r="AU5588" s="10"/>
      <c r="AV5588" s="10"/>
      <c r="AW5588" s="10"/>
      <c r="AX5588" s="10"/>
      <c r="AY5588" s="10"/>
      <c r="AZ5588" s="10"/>
      <c r="BC5588" s="10"/>
      <c r="BD5588" s="10"/>
      <c r="BE5588" s="10"/>
      <c r="BF5588" s="10"/>
      <c r="BG5588" s="10"/>
      <c r="BH5588" s="10"/>
      <c r="BI5588" s="10"/>
      <c r="BL5588" s="10"/>
      <c r="BM5588" s="10"/>
      <c r="BN5588" s="10"/>
      <c r="BO5588" s="10"/>
      <c r="BP5588" s="10"/>
      <c r="BQ5588" s="10"/>
      <c r="BR5588" s="10"/>
      <c r="BU5588" s="66"/>
    </row>
    <row r="5589" spans="22:73" s="6" customFormat="1" x14ac:dyDescent="0.3">
      <c r="V5589" s="21"/>
      <c r="W5589" s="22"/>
      <c r="X5589" s="22"/>
      <c r="Y5589" s="22"/>
      <c r="Z5589" s="22"/>
      <c r="AA5589" s="22"/>
      <c r="AB5589" s="10"/>
      <c r="AC5589" s="10"/>
      <c r="AD5589" s="10"/>
      <c r="AE5589" s="10"/>
      <c r="AF5589" s="10"/>
      <c r="AG5589" s="10"/>
      <c r="AH5589" s="10"/>
      <c r="AI5589" s="10"/>
      <c r="AJ5589" s="10"/>
      <c r="AK5589" s="10"/>
      <c r="AL5589" s="10"/>
      <c r="AM5589" s="10"/>
      <c r="AN5589" s="10"/>
      <c r="AO5589" s="10"/>
      <c r="AP5589" s="10"/>
      <c r="AQ5589" s="10"/>
      <c r="AR5589" s="10"/>
      <c r="AS5589" s="10"/>
      <c r="AT5589" s="10"/>
      <c r="AU5589" s="10"/>
      <c r="AV5589" s="10"/>
      <c r="AW5589" s="10"/>
      <c r="AX5589" s="10"/>
      <c r="AY5589" s="10"/>
      <c r="AZ5589" s="10"/>
      <c r="BC5589" s="10"/>
      <c r="BD5589" s="10"/>
      <c r="BE5589" s="10"/>
      <c r="BF5589" s="10"/>
      <c r="BG5589" s="10"/>
      <c r="BH5589" s="10"/>
      <c r="BI5589" s="10"/>
      <c r="BL5589" s="10"/>
      <c r="BM5589" s="10"/>
      <c r="BN5589" s="10"/>
      <c r="BO5589" s="10"/>
      <c r="BP5589" s="10"/>
      <c r="BQ5589" s="10"/>
      <c r="BR5589" s="10"/>
      <c r="BU5589" s="66"/>
    </row>
    <row r="5590" spans="22:73" s="6" customFormat="1" x14ac:dyDescent="0.3">
      <c r="V5590" s="21"/>
      <c r="W5590" s="22"/>
      <c r="X5590" s="22"/>
      <c r="Y5590" s="22"/>
      <c r="Z5590" s="22"/>
      <c r="AA5590" s="22"/>
      <c r="AB5590" s="10"/>
      <c r="AC5590" s="10"/>
      <c r="AD5590" s="10"/>
      <c r="AE5590" s="10"/>
      <c r="AF5590" s="10"/>
      <c r="AG5590" s="10"/>
      <c r="AH5590" s="10"/>
      <c r="AI5590" s="10"/>
      <c r="AJ5590" s="10"/>
      <c r="AK5590" s="10"/>
      <c r="AL5590" s="10"/>
      <c r="AM5590" s="10"/>
      <c r="AN5590" s="10"/>
      <c r="AO5590" s="10"/>
      <c r="AP5590" s="10"/>
      <c r="AQ5590" s="10"/>
      <c r="AR5590" s="10"/>
      <c r="AS5590" s="10"/>
      <c r="AT5590" s="10"/>
      <c r="AU5590" s="10"/>
      <c r="AV5590" s="10"/>
      <c r="AW5590" s="10"/>
      <c r="AX5590" s="10"/>
      <c r="AY5590" s="10"/>
      <c r="AZ5590" s="10"/>
      <c r="BC5590" s="10"/>
      <c r="BD5590" s="10"/>
      <c r="BE5590" s="10"/>
      <c r="BF5590" s="10"/>
      <c r="BG5590" s="10"/>
      <c r="BH5590" s="10"/>
      <c r="BI5590" s="10"/>
      <c r="BL5590" s="10"/>
      <c r="BM5590" s="10"/>
      <c r="BN5590" s="10"/>
      <c r="BO5590" s="10"/>
      <c r="BP5590" s="10"/>
      <c r="BQ5590" s="10"/>
      <c r="BR5590" s="10"/>
      <c r="BU5590" s="66"/>
    </row>
    <row r="5591" spans="22:73" s="6" customFormat="1" x14ac:dyDescent="0.3">
      <c r="V5591" s="21"/>
      <c r="W5591" s="22"/>
      <c r="X5591" s="22"/>
      <c r="Y5591" s="22"/>
      <c r="Z5591" s="22"/>
      <c r="AA5591" s="22"/>
      <c r="AB5591" s="10"/>
      <c r="AC5591" s="10"/>
      <c r="AD5591" s="10"/>
      <c r="AE5591" s="10"/>
      <c r="AF5591" s="10"/>
      <c r="AG5591" s="10"/>
      <c r="AH5591" s="10"/>
      <c r="AI5591" s="10"/>
      <c r="AJ5591" s="10"/>
      <c r="AK5591" s="10"/>
      <c r="AL5591" s="10"/>
      <c r="AM5591" s="10"/>
      <c r="AN5591" s="10"/>
      <c r="AO5591" s="10"/>
      <c r="AP5591" s="10"/>
      <c r="AQ5591" s="10"/>
      <c r="AR5591" s="10"/>
      <c r="AS5591" s="10"/>
      <c r="AT5591" s="10"/>
      <c r="AU5591" s="10"/>
      <c r="AV5591" s="10"/>
      <c r="AW5591" s="10"/>
      <c r="AX5591" s="10"/>
      <c r="AY5591" s="10"/>
      <c r="AZ5591" s="10"/>
      <c r="BC5591" s="10"/>
      <c r="BD5591" s="10"/>
      <c r="BE5591" s="10"/>
      <c r="BF5591" s="10"/>
      <c r="BG5591" s="10"/>
      <c r="BH5591" s="10"/>
      <c r="BI5591" s="10"/>
      <c r="BL5591" s="10"/>
      <c r="BM5591" s="10"/>
      <c r="BN5591" s="10"/>
      <c r="BO5591" s="10"/>
      <c r="BP5591" s="10"/>
      <c r="BQ5591" s="10"/>
      <c r="BR5591" s="10"/>
      <c r="BU5591" s="66"/>
    </row>
    <row r="5592" spans="22:73" s="6" customFormat="1" x14ac:dyDescent="0.3">
      <c r="V5592" s="21"/>
      <c r="W5592" s="22"/>
      <c r="X5592" s="22"/>
      <c r="Y5592" s="22"/>
      <c r="Z5592" s="22"/>
      <c r="AA5592" s="22"/>
      <c r="AB5592" s="10"/>
      <c r="AC5592" s="10"/>
      <c r="AD5592" s="10"/>
      <c r="AE5592" s="10"/>
      <c r="AF5592" s="10"/>
      <c r="AG5592" s="10"/>
      <c r="AH5592" s="10"/>
      <c r="AI5592" s="10"/>
      <c r="AJ5592" s="10"/>
      <c r="AK5592" s="10"/>
      <c r="AL5592" s="10"/>
      <c r="AM5592" s="10"/>
      <c r="AN5592" s="10"/>
      <c r="AO5592" s="10"/>
      <c r="AP5592" s="10"/>
      <c r="AQ5592" s="10"/>
      <c r="AR5592" s="10"/>
      <c r="AS5592" s="10"/>
      <c r="AT5592" s="10"/>
      <c r="AU5592" s="10"/>
      <c r="AV5592" s="10"/>
      <c r="AW5592" s="10"/>
      <c r="AX5592" s="10"/>
      <c r="AY5592" s="10"/>
      <c r="AZ5592" s="10"/>
      <c r="BC5592" s="10"/>
      <c r="BD5592" s="10"/>
      <c r="BE5592" s="10"/>
      <c r="BF5592" s="10"/>
      <c r="BG5592" s="10"/>
      <c r="BH5592" s="10"/>
      <c r="BI5592" s="10"/>
      <c r="BL5592" s="10"/>
      <c r="BM5592" s="10"/>
      <c r="BN5592" s="10"/>
      <c r="BO5592" s="10"/>
      <c r="BP5592" s="10"/>
      <c r="BQ5592" s="10"/>
      <c r="BR5592" s="10"/>
      <c r="BU5592" s="66"/>
    </row>
    <row r="5593" spans="22:73" s="6" customFormat="1" x14ac:dyDescent="0.3">
      <c r="V5593" s="21"/>
      <c r="W5593" s="22"/>
      <c r="X5593" s="22"/>
      <c r="Y5593" s="22"/>
      <c r="Z5593" s="22"/>
      <c r="AA5593" s="22"/>
      <c r="AB5593" s="10"/>
      <c r="AC5593" s="10"/>
      <c r="AD5593" s="10"/>
      <c r="AE5593" s="10"/>
      <c r="AF5593" s="10"/>
      <c r="AG5593" s="10"/>
      <c r="AH5593" s="10"/>
      <c r="AI5593" s="10"/>
      <c r="AJ5593" s="10"/>
      <c r="AK5593" s="10"/>
      <c r="AL5593" s="10"/>
      <c r="AM5593" s="10"/>
      <c r="AN5593" s="10"/>
      <c r="AO5593" s="10"/>
      <c r="AP5593" s="10"/>
      <c r="AQ5593" s="10"/>
      <c r="AR5593" s="10"/>
      <c r="AS5593" s="10"/>
      <c r="AT5593" s="10"/>
      <c r="AU5593" s="10"/>
      <c r="AV5593" s="10"/>
      <c r="AW5593" s="10"/>
      <c r="AX5593" s="10"/>
      <c r="AY5593" s="10"/>
      <c r="AZ5593" s="10"/>
      <c r="BC5593" s="10"/>
      <c r="BD5593" s="10"/>
      <c r="BE5593" s="10"/>
      <c r="BF5593" s="10"/>
      <c r="BG5593" s="10"/>
      <c r="BH5593" s="10"/>
      <c r="BI5593" s="10"/>
      <c r="BL5593" s="10"/>
      <c r="BM5593" s="10"/>
      <c r="BN5593" s="10"/>
      <c r="BO5593" s="10"/>
      <c r="BP5593" s="10"/>
      <c r="BQ5593" s="10"/>
      <c r="BR5593" s="10"/>
      <c r="BU5593" s="66"/>
    </row>
    <row r="5594" spans="22:73" s="6" customFormat="1" x14ac:dyDescent="0.3">
      <c r="V5594" s="21"/>
      <c r="W5594" s="22"/>
      <c r="X5594" s="22"/>
      <c r="Y5594" s="22"/>
      <c r="Z5594" s="22"/>
      <c r="AA5594" s="22"/>
      <c r="AB5594" s="10"/>
      <c r="AC5594" s="10"/>
      <c r="AD5594" s="10"/>
      <c r="AE5594" s="10"/>
      <c r="AF5594" s="10"/>
      <c r="AG5594" s="10"/>
      <c r="AH5594" s="10"/>
      <c r="AI5594" s="10"/>
      <c r="AJ5594" s="10"/>
      <c r="AK5594" s="10"/>
      <c r="AL5594" s="10"/>
      <c r="AM5594" s="10"/>
      <c r="AN5594" s="10"/>
      <c r="AO5594" s="10"/>
      <c r="AP5594" s="10"/>
      <c r="AQ5594" s="10"/>
      <c r="AR5594" s="10"/>
      <c r="AS5594" s="10"/>
      <c r="AT5594" s="10"/>
      <c r="AU5594" s="10"/>
      <c r="AV5594" s="10"/>
      <c r="AW5594" s="10"/>
      <c r="AX5594" s="10"/>
      <c r="AY5594" s="10"/>
      <c r="AZ5594" s="10"/>
      <c r="BC5594" s="10"/>
      <c r="BD5594" s="10"/>
      <c r="BE5594" s="10"/>
      <c r="BF5594" s="10"/>
      <c r="BG5594" s="10"/>
      <c r="BH5594" s="10"/>
      <c r="BI5594" s="10"/>
      <c r="BL5594" s="10"/>
      <c r="BM5594" s="10"/>
      <c r="BN5594" s="10"/>
      <c r="BO5594" s="10"/>
      <c r="BP5594" s="10"/>
      <c r="BQ5594" s="10"/>
      <c r="BR5594" s="10"/>
      <c r="BU5594" s="66"/>
    </row>
    <row r="5595" spans="22:73" s="6" customFormat="1" x14ac:dyDescent="0.3">
      <c r="V5595" s="21"/>
      <c r="W5595" s="22"/>
      <c r="X5595" s="22"/>
      <c r="Y5595" s="22"/>
      <c r="Z5595" s="22"/>
      <c r="AA5595" s="22"/>
      <c r="AB5595" s="10"/>
      <c r="AC5595" s="10"/>
      <c r="AD5595" s="10"/>
      <c r="AE5595" s="10"/>
      <c r="AF5595" s="10"/>
      <c r="AG5595" s="10"/>
      <c r="AH5595" s="10"/>
      <c r="AI5595" s="10"/>
      <c r="AJ5595" s="10"/>
      <c r="AK5595" s="10"/>
      <c r="AL5595" s="10"/>
      <c r="AM5595" s="10"/>
      <c r="AN5595" s="10"/>
      <c r="AO5595" s="10"/>
      <c r="AP5595" s="10"/>
      <c r="AQ5595" s="10"/>
      <c r="AR5595" s="10"/>
      <c r="AS5595" s="10"/>
      <c r="AT5595" s="10"/>
      <c r="AU5595" s="10"/>
      <c r="AV5595" s="10"/>
      <c r="AW5595" s="10"/>
      <c r="AX5595" s="10"/>
      <c r="AY5595" s="10"/>
      <c r="AZ5595" s="10"/>
      <c r="BC5595" s="10"/>
      <c r="BD5595" s="10"/>
      <c r="BE5595" s="10"/>
      <c r="BF5595" s="10"/>
      <c r="BG5595" s="10"/>
      <c r="BH5595" s="10"/>
      <c r="BI5595" s="10"/>
      <c r="BL5595" s="10"/>
      <c r="BM5595" s="10"/>
      <c r="BN5595" s="10"/>
      <c r="BO5595" s="10"/>
      <c r="BP5595" s="10"/>
      <c r="BQ5595" s="10"/>
      <c r="BR5595" s="10"/>
      <c r="BU5595" s="66"/>
    </row>
    <row r="5596" spans="22:73" s="6" customFormat="1" x14ac:dyDescent="0.3">
      <c r="V5596" s="21"/>
      <c r="W5596" s="22"/>
      <c r="X5596" s="22"/>
      <c r="Y5596" s="22"/>
      <c r="Z5596" s="22"/>
      <c r="AA5596" s="22"/>
      <c r="AB5596" s="10"/>
      <c r="AC5596" s="10"/>
      <c r="AD5596" s="10"/>
      <c r="AE5596" s="10"/>
      <c r="AF5596" s="10"/>
      <c r="AG5596" s="10"/>
      <c r="AH5596" s="10"/>
      <c r="AI5596" s="10"/>
      <c r="AJ5596" s="10"/>
      <c r="AK5596" s="10"/>
      <c r="AL5596" s="10"/>
      <c r="AM5596" s="10"/>
      <c r="AN5596" s="10"/>
      <c r="AO5596" s="10"/>
      <c r="AP5596" s="10"/>
      <c r="AQ5596" s="10"/>
      <c r="AR5596" s="10"/>
      <c r="AS5596" s="10"/>
      <c r="AT5596" s="10"/>
      <c r="AU5596" s="10"/>
      <c r="AV5596" s="10"/>
      <c r="AW5596" s="10"/>
      <c r="AX5596" s="10"/>
      <c r="AY5596" s="10"/>
      <c r="AZ5596" s="10"/>
      <c r="BC5596" s="10"/>
      <c r="BD5596" s="10"/>
      <c r="BE5596" s="10"/>
      <c r="BF5596" s="10"/>
      <c r="BG5596" s="10"/>
      <c r="BH5596" s="10"/>
      <c r="BI5596" s="10"/>
      <c r="BL5596" s="10"/>
      <c r="BM5596" s="10"/>
      <c r="BN5596" s="10"/>
      <c r="BO5596" s="10"/>
      <c r="BP5596" s="10"/>
      <c r="BQ5596" s="10"/>
      <c r="BR5596" s="10"/>
      <c r="BU5596" s="66"/>
    </row>
    <row r="5597" spans="22:73" s="6" customFormat="1" x14ac:dyDescent="0.3">
      <c r="V5597" s="21"/>
      <c r="W5597" s="22"/>
      <c r="X5597" s="22"/>
      <c r="Y5597" s="22"/>
      <c r="Z5597" s="22"/>
      <c r="AA5597" s="22"/>
      <c r="AB5597" s="10"/>
      <c r="AC5597" s="10"/>
      <c r="AD5597" s="10"/>
      <c r="AE5597" s="10"/>
      <c r="AF5597" s="10"/>
      <c r="AG5597" s="10"/>
      <c r="AH5597" s="10"/>
      <c r="AI5597" s="10"/>
      <c r="AJ5597" s="10"/>
      <c r="AK5597" s="10"/>
      <c r="AL5597" s="10"/>
      <c r="AM5597" s="10"/>
      <c r="AN5597" s="10"/>
      <c r="AO5597" s="10"/>
      <c r="AP5597" s="10"/>
      <c r="AQ5597" s="10"/>
      <c r="AR5597" s="10"/>
      <c r="AS5597" s="10"/>
      <c r="AT5597" s="10"/>
      <c r="AU5597" s="10"/>
      <c r="AV5597" s="10"/>
      <c r="AW5597" s="10"/>
      <c r="AX5597" s="10"/>
      <c r="AY5597" s="10"/>
      <c r="AZ5597" s="10"/>
      <c r="BC5597" s="10"/>
      <c r="BD5597" s="10"/>
      <c r="BE5597" s="10"/>
      <c r="BF5597" s="10"/>
      <c r="BG5597" s="10"/>
      <c r="BH5597" s="10"/>
      <c r="BI5597" s="10"/>
      <c r="BL5597" s="10"/>
      <c r="BM5597" s="10"/>
      <c r="BN5597" s="10"/>
      <c r="BO5597" s="10"/>
      <c r="BP5597" s="10"/>
      <c r="BQ5597" s="10"/>
      <c r="BR5597" s="10"/>
      <c r="BU5597" s="66"/>
    </row>
    <row r="5598" spans="22:73" s="6" customFormat="1" x14ac:dyDescent="0.3">
      <c r="V5598" s="21"/>
      <c r="W5598" s="22"/>
      <c r="X5598" s="22"/>
      <c r="Y5598" s="22"/>
      <c r="Z5598" s="22"/>
      <c r="AA5598" s="22"/>
      <c r="AB5598" s="10"/>
      <c r="AC5598" s="10"/>
      <c r="AD5598" s="10"/>
      <c r="AE5598" s="10"/>
      <c r="AF5598" s="10"/>
      <c r="AG5598" s="10"/>
      <c r="AH5598" s="10"/>
      <c r="AI5598" s="10"/>
      <c r="AJ5598" s="10"/>
      <c r="AK5598" s="10"/>
      <c r="AL5598" s="10"/>
      <c r="AM5598" s="10"/>
      <c r="AN5598" s="10"/>
      <c r="AO5598" s="10"/>
      <c r="AP5598" s="10"/>
      <c r="AQ5598" s="10"/>
      <c r="AR5598" s="10"/>
      <c r="AS5598" s="10"/>
      <c r="AT5598" s="10"/>
      <c r="AU5598" s="10"/>
      <c r="AV5598" s="10"/>
      <c r="AW5598" s="10"/>
      <c r="AX5598" s="10"/>
      <c r="AY5598" s="10"/>
      <c r="AZ5598" s="10"/>
      <c r="BC5598" s="10"/>
      <c r="BD5598" s="10"/>
      <c r="BE5598" s="10"/>
      <c r="BF5598" s="10"/>
      <c r="BG5598" s="10"/>
      <c r="BH5598" s="10"/>
      <c r="BI5598" s="10"/>
      <c r="BL5598" s="10"/>
      <c r="BM5598" s="10"/>
      <c r="BN5598" s="10"/>
      <c r="BO5598" s="10"/>
      <c r="BP5598" s="10"/>
      <c r="BQ5598" s="10"/>
      <c r="BR5598" s="10"/>
      <c r="BU5598" s="66"/>
    </row>
    <row r="5599" spans="22:73" s="6" customFormat="1" x14ac:dyDescent="0.3">
      <c r="V5599" s="21"/>
      <c r="W5599" s="22"/>
      <c r="X5599" s="22"/>
      <c r="Y5599" s="22"/>
      <c r="Z5599" s="22"/>
      <c r="AA5599" s="22"/>
      <c r="AB5599" s="10"/>
      <c r="AC5599" s="10"/>
      <c r="AD5599" s="10"/>
      <c r="AE5599" s="10"/>
      <c r="AF5599" s="10"/>
      <c r="AG5599" s="10"/>
      <c r="AH5599" s="10"/>
      <c r="AI5599" s="10"/>
      <c r="AJ5599" s="10"/>
      <c r="AK5599" s="10"/>
      <c r="AL5599" s="10"/>
      <c r="AM5599" s="10"/>
      <c r="AN5599" s="10"/>
      <c r="AO5599" s="10"/>
      <c r="AP5599" s="10"/>
      <c r="AQ5599" s="10"/>
      <c r="AR5599" s="10"/>
      <c r="AS5599" s="10"/>
      <c r="AT5599" s="10"/>
      <c r="AU5599" s="10"/>
      <c r="AV5599" s="10"/>
      <c r="AW5599" s="10"/>
      <c r="AX5599" s="10"/>
      <c r="AY5599" s="10"/>
      <c r="AZ5599" s="10"/>
      <c r="BC5599" s="10"/>
      <c r="BD5599" s="10"/>
      <c r="BE5599" s="10"/>
      <c r="BF5599" s="10"/>
      <c r="BG5599" s="10"/>
      <c r="BH5599" s="10"/>
      <c r="BI5599" s="10"/>
      <c r="BL5599" s="10"/>
      <c r="BM5599" s="10"/>
      <c r="BN5599" s="10"/>
      <c r="BO5599" s="10"/>
      <c r="BP5599" s="10"/>
      <c r="BQ5599" s="10"/>
      <c r="BR5599" s="10"/>
      <c r="BU5599" s="66"/>
    </row>
    <row r="5600" spans="22:73" s="6" customFormat="1" x14ac:dyDescent="0.3">
      <c r="V5600" s="21"/>
      <c r="W5600" s="22"/>
      <c r="X5600" s="22"/>
      <c r="Y5600" s="22"/>
      <c r="Z5600" s="22"/>
      <c r="AA5600" s="22"/>
      <c r="AB5600" s="10"/>
      <c r="AC5600" s="10"/>
      <c r="AD5600" s="10"/>
      <c r="AE5600" s="10"/>
      <c r="AF5600" s="10"/>
      <c r="AG5600" s="10"/>
      <c r="AH5600" s="10"/>
      <c r="AI5600" s="10"/>
      <c r="AJ5600" s="10"/>
      <c r="AK5600" s="10"/>
      <c r="AL5600" s="10"/>
      <c r="AM5600" s="10"/>
      <c r="AN5600" s="10"/>
      <c r="AO5600" s="10"/>
      <c r="AP5600" s="10"/>
      <c r="AQ5600" s="10"/>
      <c r="AR5600" s="10"/>
      <c r="AS5600" s="10"/>
      <c r="AT5600" s="10"/>
      <c r="AU5600" s="10"/>
      <c r="AV5600" s="10"/>
      <c r="AW5600" s="10"/>
      <c r="AX5600" s="10"/>
      <c r="AY5600" s="10"/>
      <c r="AZ5600" s="10"/>
      <c r="BC5600" s="10"/>
      <c r="BD5600" s="10"/>
      <c r="BE5600" s="10"/>
      <c r="BF5600" s="10"/>
      <c r="BG5600" s="10"/>
      <c r="BH5600" s="10"/>
      <c r="BI5600" s="10"/>
      <c r="BL5600" s="10"/>
      <c r="BM5600" s="10"/>
      <c r="BN5600" s="10"/>
      <c r="BO5600" s="10"/>
      <c r="BP5600" s="10"/>
      <c r="BQ5600" s="10"/>
      <c r="BR5600" s="10"/>
      <c r="BU5600" s="66"/>
    </row>
    <row r="5601" spans="22:73" s="6" customFormat="1" x14ac:dyDescent="0.3">
      <c r="V5601" s="21"/>
      <c r="W5601" s="22"/>
      <c r="X5601" s="22"/>
      <c r="Y5601" s="22"/>
      <c r="Z5601" s="22"/>
      <c r="AA5601" s="22"/>
      <c r="AB5601" s="10"/>
      <c r="AC5601" s="10"/>
      <c r="AD5601" s="10"/>
      <c r="AE5601" s="10"/>
      <c r="AF5601" s="10"/>
      <c r="AG5601" s="10"/>
      <c r="AH5601" s="10"/>
      <c r="AI5601" s="10"/>
      <c r="AJ5601" s="10"/>
      <c r="AK5601" s="10"/>
      <c r="AL5601" s="10"/>
      <c r="AM5601" s="10"/>
      <c r="AN5601" s="10"/>
      <c r="AO5601" s="10"/>
      <c r="AP5601" s="10"/>
      <c r="AQ5601" s="10"/>
      <c r="AR5601" s="10"/>
      <c r="AS5601" s="10"/>
      <c r="AT5601" s="10"/>
      <c r="AU5601" s="10"/>
      <c r="AV5601" s="10"/>
      <c r="AW5601" s="10"/>
      <c r="AX5601" s="10"/>
      <c r="AY5601" s="10"/>
      <c r="AZ5601" s="10"/>
      <c r="BC5601" s="10"/>
      <c r="BD5601" s="10"/>
      <c r="BE5601" s="10"/>
      <c r="BF5601" s="10"/>
      <c r="BG5601" s="10"/>
      <c r="BH5601" s="10"/>
      <c r="BI5601" s="10"/>
      <c r="BL5601" s="10"/>
      <c r="BM5601" s="10"/>
      <c r="BN5601" s="10"/>
      <c r="BO5601" s="10"/>
      <c r="BP5601" s="10"/>
      <c r="BQ5601" s="10"/>
      <c r="BR5601" s="10"/>
      <c r="BU5601" s="66"/>
    </row>
    <row r="5602" spans="22:73" s="6" customFormat="1" x14ac:dyDescent="0.3">
      <c r="V5602" s="21"/>
      <c r="W5602" s="22"/>
      <c r="X5602" s="22"/>
      <c r="Y5602" s="22"/>
      <c r="Z5602" s="22"/>
      <c r="AA5602" s="22"/>
      <c r="AB5602" s="10"/>
      <c r="AC5602" s="10"/>
      <c r="AD5602" s="10"/>
      <c r="AE5602" s="10"/>
      <c r="AF5602" s="10"/>
      <c r="AG5602" s="10"/>
      <c r="AH5602" s="10"/>
      <c r="AI5602" s="10"/>
      <c r="AJ5602" s="10"/>
      <c r="AK5602" s="10"/>
      <c r="AL5602" s="10"/>
      <c r="AM5602" s="10"/>
      <c r="AN5602" s="10"/>
      <c r="AO5602" s="10"/>
      <c r="AP5602" s="10"/>
      <c r="AQ5602" s="10"/>
      <c r="AR5602" s="10"/>
      <c r="AS5602" s="10"/>
      <c r="AT5602" s="10"/>
      <c r="AU5602" s="10"/>
      <c r="AV5602" s="10"/>
      <c r="AW5602" s="10"/>
      <c r="AX5602" s="10"/>
      <c r="AY5602" s="10"/>
      <c r="AZ5602" s="10"/>
      <c r="BC5602" s="10"/>
      <c r="BD5602" s="10"/>
      <c r="BE5602" s="10"/>
      <c r="BF5602" s="10"/>
      <c r="BG5602" s="10"/>
      <c r="BH5602" s="10"/>
      <c r="BI5602" s="10"/>
      <c r="BL5602" s="10"/>
      <c r="BM5602" s="10"/>
      <c r="BN5602" s="10"/>
      <c r="BO5602" s="10"/>
      <c r="BP5602" s="10"/>
      <c r="BQ5602" s="10"/>
      <c r="BR5602" s="10"/>
      <c r="BU5602" s="66"/>
    </row>
    <row r="5603" spans="22:73" s="6" customFormat="1" x14ac:dyDescent="0.3">
      <c r="V5603" s="21"/>
      <c r="W5603" s="22"/>
      <c r="X5603" s="22"/>
      <c r="Y5603" s="22"/>
      <c r="Z5603" s="22"/>
      <c r="AA5603" s="22"/>
      <c r="AB5603" s="10"/>
      <c r="AC5603" s="10"/>
      <c r="AD5603" s="10"/>
      <c r="AE5603" s="10"/>
      <c r="AF5603" s="10"/>
      <c r="AG5603" s="10"/>
      <c r="AH5603" s="10"/>
      <c r="AI5603" s="10"/>
      <c r="AJ5603" s="10"/>
      <c r="AK5603" s="10"/>
      <c r="AL5603" s="10"/>
      <c r="AM5603" s="10"/>
      <c r="AN5603" s="10"/>
      <c r="AO5603" s="10"/>
      <c r="AP5603" s="10"/>
      <c r="AQ5603" s="10"/>
      <c r="AR5603" s="10"/>
      <c r="AS5603" s="10"/>
      <c r="AT5603" s="10"/>
      <c r="AU5603" s="10"/>
      <c r="AV5603" s="10"/>
      <c r="AW5603" s="10"/>
      <c r="AX5603" s="10"/>
      <c r="AY5603" s="10"/>
      <c r="AZ5603" s="10"/>
      <c r="BC5603" s="10"/>
      <c r="BD5603" s="10"/>
      <c r="BE5603" s="10"/>
      <c r="BF5603" s="10"/>
      <c r="BG5603" s="10"/>
      <c r="BH5603" s="10"/>
      <c r="BI5603" s="10"/>
      <c r="BL5603" s="10"/>
      <c r="BM5603" s="10"/>
      <c r="BN5603" s="10"/>
      <c r="BO5603" s="10"/>
      <c r="BP5603" s="10"/>
      <c r="BQ5603" s="10"/>
      <c r="BR5603" s="10"/>
      <c r="BU5603" s="66"/>
    </row>
    <row r="5604" spans="22:73" s="6" customFormat="1" x14ac:dyDescent="0.3">
      <c r="V5604" s="21"/>
      <c r="W5604" s="22"/>
      <c r="X5604" s="22"/>
      <c r="Y5604" s="22"/>
      <c r="Z5604" s="22"/>
      <c r="AA5604" s="22"/>
      <c r="AB5604" s="10"/>
      <c r="AC5604" s="10"/>
      <c r="AD5604" s="10"/>
      <c r="AE5604" s="10"/>
      <c r="AF5604" s="10"/>
      <c r="AG5604" s="10"/>
      <c r="AH5604" s="10"/>
      <c r="AI5604" s="10"/>
      <c r="AJ5604" s="10"/>
      <c r="AK5604" s="10"/>
      <c r="AL5604" s="10"/>
      <c r="AM5604" s="10"/>
      <c r="AN5604" s="10"/>
      <c r="AO5604" s="10"/>
      <c r="AP5604" s="10"/>
      <c r="AQ5604" s="10"/>
      <c r="AR5604" s="10"/>
      <c r="AS5604" s="10"/>
      <c r="AT5604" s="10"/>
      <c r="AU5604" s="10"/>
      <c r="AV5604" s="10"/>
      <c r="AW5604" s="10"/>
      <c r="AX5604" s="10"/>
      <c r="AY5604" s="10"/>
      <c r="AZ5604" s="10"/>
      <c r="BC5604" s="10"/>
      <c r="BD5604" s="10"/>
      <c r="BE5604" s="10"/>
      <c r="BF5604" s="10"/>
      <c r="BG5604" s="10"/>
      <c r="BH5604" s="10"/>
      <c r="BI5604" s="10"/>
      <c r="BL5604" s="10"/>
      <c r="BM5604" s="10"/>
      <c r="BN5604" s="10"/>
      <c r="BO5604" s="10"/>
      <c r="BP5604" s="10"/>
      <c r="BQ5604" s="10"/>
      <c r="BR5604" s="10"/>
      <c r="BU5604" s="66"/>
    </row>
    <row r="5605" spans="22:73" s="6" customFormat="1" x14ac:dyDescent="0.3">
      <c r="V5605" s="21"/>
      <c r="W5605" s="22"/>
      <c r="X5605" s="22"/>
      <c r="Y5605" s="22"/>
      <c r="Z5605" s="22"/>
      <c r="AA5605" s="22"/>
      <c r="AB5605" s="10"/>
      <c r="AC5605" s="10"/>
      <c r="AD5605" s="10"/>
      <c r="AE5605" s="10"/>
      <c r="AF5605" s="10"/>
      <c r="AG5605" s="10"/>
      <c r="AH5605" s="10"/>
      <c r="AI5605" s="10"/>
      <c r="AJ5605" s="10"/>
      <c r="AK5605" s="10"/>
      <c r="AL5605" s="10"/>
      <c r="AM5605" s="10"/>
      <c r="AN5605" s="10"/>
      <c r="AO5605" s="10"/>
      <c r="AP5605" s="10"/>
      <c r="AQ5605" s="10"/>
      <c r="AR5605" s="10"/>
      <c r="AS5605" s="10"/>
      <c r="AT5605" s="10"/>
      <c r="AU5605" s="10"/>
      <c r="AV5605" s="10"/>
      <c r="AW5605" s="10"/>
      <c r="AX5605" s="10"/>
      <c r="AY5605" s="10"/>
      <c r="AZ5605" s="10"/>
      <c r="BC5605" s="10"/>
      <c r="BD5605" s="10"/>
      <c r="BE5605" s="10"/>
      <c r="BF5605" s="10"/>
      <c r="BG5605" s="10"/>
      <c r="BH5605" s="10"/>
      <c r="BI5605" s="10"/>
      <c r="BL5605" s="10"/>
      <c r="BM5605" s="10"/>
      <c r="BN5605" s="10"/>
      <c r="BO5605" s="10"/>
      <c r="BP5605" s="10"/>
      <c r="BQ5605" s="10"/>
      <c r="BR5605" s="10"/>
      <c r="BU5605" s="66"/>
    </row>
    <row r="5606" spans="22:73" s="6" customFormat="1" x14ac:dyDescent="0.3">
      <c r="V5606" s="21"/>
      <c r="W5606" s="22"/>
      <c r="X5606" s="22"/>
      <c r="Y5606" s="22"/>
      <c r="Z5606" s="22"/>
      <c r="AA5606" s="22"/>
      <c r="AB5606" s="10"/>
      <c r="AC5606" s="10"/>
      <c r="AD5606" s="10"/>
      <c r="AE5606" s="10"/>
      <c r="AF5606" s="10"/>
      <c r="AG5606" s="10"/>
      <c r="AH5606" s="10"/>
      <c r="AI5606" s="10"/>
      <c r="AJ5606" s="10"/>
      <c r="AK5606" s="10"/>
      <c r="AL5606" s="10"/>
      <c r="AM5606" s="10"/>
      <c r="AN5606" s="10"/>
      <c r="AO5606" s="10"/>
      <c r="AP5606" s="10"/>
      <c r="AQ5606" s="10"/>
      <c r="AR5606" s="10"/>
      <c r="AS5606" s="10"/>
      <c r="AT5606" s="10"/>
      <c r="AU5606" s="10"/>
      <c r="AV5606" s="10"/>
      <c r="AW5606" s="10"/>
      <c r="AX5606" s="10"/>
      <c r="AY5606" s="10"/>
      <c r="AZ5606" s="10"/>
      <c r="BC5606" s="10"/>
      <c r="BD5606" s="10"/>
      <c r="BE5606" s="10"/>
      <c r="BF5606" s="10"/>
      <c r="BG5606" s="10"/>
      <c r="BH5606" s="10"/>
      <c r="BI5606" s="10"/>
      <c r="BL5606" s="10"/>
      <c r="BM5606" s="10"/>
      <c r="BN5606" s="10"/>
      <c r="BO5606" s="10"/>
      <c r="BP5606" s="10"/>
      <c r="BQ5606" s="10"/>
      <c r="BR5606" s="10"/>
      <c r="BU5606" s="66"/>
    </row>
    <row r="5607" spans="22:73" s="6" customFormat="1" x14ac:dyDescent="0.3">
      <c r="V5607" s="21"/>
      <c r="W5607" s="22"/>
      <c r="X5607" s="22"/>
      <c r="Y5607" s="22"/>
      <c r="Z5607" s="22"/>
      <c r="AA5607" s="22"/>
      <c r="AB5607" s="10"/>
      <c r="AC5607" s="10"/>
      <c r="AD5607" s="10"/>
      <c r="AE5607" s="10"/>
      <c r="AF5607" s="10"/>
      <c r="AG5607" s="10"/>
      <c r="AH5607" s="10"/>
      <c r="AI5607" s="10"/>
      <c r="AJ5607" s="10"/>
      <c r="AK5607" s="10"/>
      <c r="AL5607" s="10"/>
      <c r="AM5607" s="10"/>
      <c r="AN5607" s="10"/>
      <c r="AO5607" s="10"/>
      <c r="AP5607" s="10"/>
      <c r="AQ5607" s="10"/>
      <c r="AR5607" s="10"/>
      <c r="AS5607" s="10"/>
      <c r="AT5607" s="10"/>
      <c r="AU5607" s="10"/>
      <c r="AV5607" s="10"/>
      <c r="AW5607" s="10"/>
      <c r="AX5607" s="10"/>
      <c r="AY5607" s="10"/>
      <c r="AZ5607" s="10"/>
      <c r="BC5607" s="10"/>
      <c r="BD5607" s="10"/>
      <c r="BE5607" s="10"/>
      <c r="BF5607" s="10"/>
      <c r="BG5607" s="10"/>
      <c r="BH5607" s="10"/>
      <c r="BI5607" s="10"/>
      <c r="BL5607" s="10"/>
      <c r="BM5607" s="10"/>
      <c r="BN5607" s="10"/>
      <c r="BO5607" s="10"/>
      <c r="BP5607" s="10"/>
      <c r="BQ5607" s="10"/>
      <c r="BR5607" s="10"/>
      <c r="BU5607" s="66"/>
    </row>
    <row r="5608" spans="22:73" s="6" customFormat="1" x14ac:dyDescent="0.3">
      <c r="V5608" s="21"/>
      <c r="W5608" s="22"/>
      <c r="X5608" s="22"/>
      <c r="Y5608" s="22"/>
      <c r="Z5608" s="22"/>
      <c r="AA5608" s="22"/>
      <c r="AB5608" s="10"/>
      <c r="AC5608" s="10"/>
      <c r="AD5608" s="10"/>
      <c r="AE5608" s="10"/>
      <c r="AF5608" s="10"/>
      <c r="AG5608" s="10"/>
      <c r="AH5608" s="10"/>
      <c r="AI5608" s="10"/>
      <c r="AJ5608" s="10"/>
      <c r="AK5608" s="10"/>
      <c r="AL5608" s="10"/>
      <c r="AM5608" s="10"/>
      <c r="AN5608" s="10"/>
      <c r="AO5608" s="10"/>
      <c r="AP5608" s="10"/>
      <c r="AQ5608" s="10"/>
      <c r="AR5608" s="10"/>
      <c r="AS5608" s="10"/>
      <c r="AT5608" s="10"/>
      <c r="AU5608" s="10"/>
      <c r="AV5608" s="10"/>
      <c r="AW5608" s="10"/>
      <c r="AX5608" s="10"/>
      <c r="AY5608" s="10"/>
      <c r="AZ5608" s="10"/>
      <c r="BC5608" s="10"/>
      <c r="BD5608" s="10"/>
      <c r="BE5608" s="10"/>
      <c r="BF5608" s="10"/>
      <c r="BG5608" s="10"/>
      <c r="BH5608" s="10"/>
      <c r="BI5608" s="10"/>
      <c r="BL5608" s="10"/>
      <c r="BM5608" s="10"/>
      <c r="BN5608" s="10"/>
      <c r="BO5608" s="10"/>
      <c r="BP5608" s="10"/>
      <c r="BQ5608" s="10"/>
      <c r="BR5608" s="10"/>
      <c r="BU5608" s="66"/>
    </row>
    <row r="5609" spans="22:73" s="6" customFormat="1" x14ac:dyDescent="0.3">
      <c r="V5609" s="21"/>
      <c r="W5609" s="22"/>
      <c r="X5609" s="22"/>
      <c r="Y5609" s="22"/>
      <c r="Z5609" s="22"/>
      <c r="AA5609" s="22"/>
      <c r="AB5609" s="10"/>
      <c r="AC5609" s="10"/>
      <c r="AD5609" s="10"/>
      <c r="AE5609" s="10"/>
      <c r="AF5609" s="10"/>
      <c r="AG5609" s="10"/>
      <c r="AH5609" s="10"/>
      <c r="AI5609" s="10"/>
      <c r="AJ5609" s="10"/>
      <c r="AK5609" s="10"/>
      <c r="AL5609" s="10"/>
      <c r="AM5609" s="10"/>
      <c r="AN5609" s="10"/>
      <c r="AO5609" s="10"/>
      <c r="AP5609" s="10"/>
      <c r="AQ5609" s="10"/>
      <c r="AR5609" s="10"/>
      <c r="AS5609" s="10"/>
      <c r="AT5609" s="10"/>
      <c r="AU5609" s="10"/>
      <c r="AV5609" s="10"/>
      <c r="AW5609" s="10"/>
      <c r="AX5609" s="10"/>
      <c r="AY5609" s="10"/>
      <c r="AZ5609" s="10"/>
      <c r="BC5609" s="10"/>
      <c r="BD5609" s="10"/>
      <c r="BE5609" s="10"/>
      <c r="BF5609" s="10"/>
      <c r="BG5609" s="10"/>
      <c r="BH5609" s="10"/>
      <c r="BI5609" s="10"/>
      <c r="BL5609" s="10"/>
      <c r="BM5609" s="10"/>
      <c r="BN5609" s="10"/>
      <c r="BO5609" s="10"/>
      <c r="BP5609" s="10"/>
      <c r="BQ5609" s="10"/>
      <c r="BR5609" s="10"/>
      <c r="BU5609" s="66"/>
    </row>
    <row r="5610" spans="22:73" s="6" customFormat="1" x14ac:dyDescent="0.3">
      <c r="V5610" s="21"/>
      <c r="W5610" s="22"/>
      <c r="X5610" s="22"/>
      <c r="Y5610" s="22"/>
      <c r="Z5610" s="22"/>
      <c r="AA5610" s="22"/>
      <c r="AB5610" s="10"/>
      <c r="AC5610" s="10"/>
      <c r="AD5610" s="10"/>
      <c r="AE5610" s="10"/>
      <c r="AF5610" s="10"/>
      <c r="AG5610" s="10"/>
      <c r="AH5610" s="10"/>
      <c r="AI5610" s="10"/>
      <c r="AJ5610" s="10"/>
      <c r="AK5610" s="10"/>
      <c r="AL5610" s="10"/>
      <c r="AM5610" s="10"/>
      <c r="AN5610" s="10"/>
      <c r="AO5610" s="10"/>
      <c r="AP5610" s="10"/>
      <c r="AQ5610" s="10"/>
      <c r="AR5610" s="10"/>
      <c r="AS5610" s="10"/>
      <c r="AT5610" s="10"/>
      <c r="AU5610" s="10"/>
      <c r="AV5610" s="10"/>
      <c r="AW5610" s="10"/>
      <c r="AX5610" s="10"/>
      <c r="AY5610" s="10"/>
      <c r="AZ5610" s="10"/>
      <c r="BC5610" s="10"/>
      <c r="BD5610" s="10"/>
      <c r="BE5610" s="10"/>
      <c r="BF5610" s="10"/>
      <c r="BG5610" s="10"/>
      <c r="BH5610" s="10"/>
      <c r="BI5610" s="10"/>
      <c r="BL5610" s="10"/>
      <c r="BM5610" s="10"/>
      <c r="BN5610" s="10"/>
      <c r="BO5610" s="10"/>
      <c r="BP5610" s="10"/>
      <c r="BQ5610" s="10"/>
      <c r="BR5610" s="10"/>
      <c r="BU5610" s="66"/>
    </row>
    <row r="5611" spans="22:73" s="6" customFormat="1" x14ac:dyDescent="0.3">
      <c r="V5611" s="21"/>
      <c r="W5611" s="22"/>
      <c r="X5611" s="22"/>
      <c r="Y5611" s="22"/>
      <c r="Z5611" s="22"/>
      <c r="AA5611" s="22"/>
      <c r="AB5611" s="10"/>
      <c r="AC5611" s="10"/>
      <c r="AD5611" s="10"/>
      <c r="AE5611" s="10"/>
      <c r="AF5611" s="10"/>
      <c r="AG5611" s="10"/>
      <c r="AH5611" s="10"/>
      <c r="AI5611" s="10"/>
      <c r="AJ5611" s="10"/>
      <c r="AK5611" s="10"/>
      <c r="AL5611" s="10"/>
      <c r="AM5611" s="10"/>
      <c r="AN5611" s="10"/>
      <c r="AO5611" s="10"/>
      <c r="AP5611" s="10"/>
      <c r="AQ5611" s="10"/>
      <c r="AR5611" s="10"/>
      <c r="AS5611" s="10"/>
      <c r="AT5611" s="10"/>
      <c r="AU5611" s="10"/>
      <c r="AV5611" s="10"/>
      <c r="AW5611" s="10"/>
      <c r="AX5611" s="10"/>
      <c r="AY5611" s="10"/>
      <c r="AZ5611" s="10"/>
      <c r="BC5611" s="10"/>
      <c r="BD5611" s="10"/>
      <c r="BE5611" s="10"/>
      <c r="BF5611" s="10"/>
      <c r="BG5611" s="10"/>
      <c r="BH5611" s="10"/>
      <c r="BI5611" s="10"/>
      <c r="BL5611" s="10"/>
      <c r="BM5611" s="10"/>
      <c r="BN5611" s="10"/>
      <c r="BO5611" s="10"/>
      <c r="BP5611" s="10"/>
      <c r="BQ5611" s="10"/>
      <c r="BR5611" s="10"/>
      <c r="BU5611" s="66"/>
    </row>
    <row r="5612" spans="22:73" s="6" customFormat="1" x14ac:dyDescent="0.3">
      <c r="V5612" s="21"/>
      <c r="W5612" s="22"/>
      <c r="X5612" s="22"/>
      <c r="Y5612" s="22"/>
      <c r="Z5612" s="22"/>
      <c r="AA5612" s="22"/>
      <c r="AB5612" s="10"/>
      <c r="AC5612" s="10"/>
      <c r="AD5612" s="10"/>
      <c r="AE5612" s="10"/>
      <c r="AF5612" s="10"/>
      <c r="AG5612" s="10"/>
      <c r="AH5612" s="10"/>
      <c r="AI5612" s="10"/>
      <c r="AJ5612" s="10"/>
      <c r="AK5612" s="10"/>
      <c r="AL5612" s="10"/>
      <c r="AM5612" s="10"/>
      <c r="AN5612" s="10"/>
      <c r="AO5612" s="10"/>
      <c r="AP5612" s="10"/>
      <c r="AQ5612" s="10"/>
      <c r="AR5612" s="10"/>
      <c r="AS5612" s="10"/>
      <c r="AT5612" s="10"/>
      <c r="AU5612" s="10"/>
      <c r="AV5612" s="10"/>
      <c r="AW5612" s="10"/>
      <c r="AX5612" s="10"/>
      <c r="AY5612" s="10"/>
      <c r="AZ5612" s="10"/>
      <c r="BC5612" s="10"/>
      <c r="BD5612" s="10"/>
      <c r="BE5612" s="10"/>
      <c r="BF5612" s="10"/>
      <c r="BG5612" s="10"/>
      <c r="BH5612" s="10"/>
      <c r="BI5612" s="10"/>
      <c r="BL5612" s="10"/>
      <c r="BM5612" s="10"/>
      <c r="BN5612" s="10"/>
      <c r="BO5612" s="10"/>
      <c r="BP5612" s="10"/>
      <c r="BQ5612" s="10"/>
      <c r="BR5612" s="10"/>
      <c r="BU5612" s="66"/>
    </row>
    <row r="5613" spans="22:73" s="6" customFormat="1" x14ac:dyDescent="0.3">
      <c r="V5613" s="21"/>
      <c r="W5613" s="22"/>
      <c r="X5613" s="22"/>
      <c r="Y5613" s="22"/>
      <c r="Z5613" s="22"/>
      <c r="AA5613" s="22"/>
      <c r="AB5613" s="10"/>
      <c r="AC5613" s="10"/>
      <c r="AD5613" s="10"/>
      <c r="AE5613" s="10"/>
      <c r="AF5613" s="10"/>
      <c r="AG5613" s="10"/>
      <c r="AH5613" s="10"/>
      <c r="AI5613" s="10"/>
      <c r="AJ5613" s="10"/>
      <c r="AK5613" s="10"/>
      <c r="AL5613" s="10"/>
      <c r="AM5613" s="10"/>
      <c r="AN5613" s="10"/>
      <c r="AO5613" s="10"/>
      <c r="AP5613" s="10"/>
      <c r="AQ5613" s="10"/>
      <c r="AR5613" s="10"/>
      <c r="AS5613" s="10"/>
      <c r="AT5613" s="10"/>
      <c r="AU5613" s="10"/>
      <c r="AV5613" s="10"/>
      <c r="AW5613" s="10"/>
      <c r="AX5613" s="10"/>
      <c r="AY5613" s="10"/>
      <c r="AZ5613" s="10"/>
      <c r="BC5613" s="10"/>
      <c r="BD5613" s="10"/>
      <c r="BE5613" s="10"/>
      <c r="BF5613" s="10"/>
      <c r="BG5613" s="10"/>
      <c r="BH5613" s="10"/>
      <c r="BI5613" s="10"/>
      <c r="BL5613" s="10"/>
      <c r="BM5613" s="10"/>
      <c r="BN5613" s="10"/>
      <c r="BO5613" s="10"/>
      <c r="BP5613" s="10"/>
      <c r="BQ5613" s="10"/>
      <c r="BR5613" s="10"/>
      <c r="BU5613" s="66"/>
    </row>
    <row r="5614" spans="22:73" s="6" customFormat="1" x14ac:dyDescent="0.3">
      <c r="V5614" s="21"/>
      <c r="W5614" s="22"/>
      <c r="X5614" s="22"/>
      <c r="Y5614" s="22"/>
      <c r="Z5614" s="22"/>
      <c r="AA5614" s="22"/>
      <c r="AB5614" s="10"/>
      <c r="AC5614" s="10"/>
      <c r="AD5614" s="10"/>
      <c r="AE5614" s="10"/>
      <c r="AF5614" s="10"/>
      <c r="AG5614" s="10"/>
      <c r="AH5614" s="10"/>
      <c r="AI5614" s="10"/>
      <c r="AJ5614" s="10"/>
      <c r="AK5614" s="10"/>
      <c r="AL5614" s="10"/>
      <c r="AM5614" s="10"/>
      <c r="AN5614" s="10"/>
      <c r="AO5614" s="10"/>
      <c r="AP5614" s="10"/>
      <c r="AQ5614" s="10"/>
      <c r="AR5614" s="10"/>
      <c r="AS5614" s="10"/>
      <c r="AT5614" s="10"/>
      <c r="AU5614" s="10"/>
      <c r="AV5614" s="10"/>
      <c r="AW5614" s="10"/>
      <c r="AX5614" s="10"/>
      <c r="AY5614" s="10"/>
      <c r="AZ5614" s="10"/>
      <c r="BC5614" s="10"/>
      <c r="BD5614" s="10"/>
      <c r="BE5614" s="10"/>
      <c r="BF5614" s="10"/>
      <c r="BG5614" s="10"/>
      <c r="BH5614" s="10"/>
      <c r="BI5614" s="10"/>
      <c r="BL5614" s="10"/>
      <c r="BM5614" s="10"/>
      <c r="BN5614" s="10"/>
      <c r="BO5614" s="10"/>
      <c r="BP5614" s="10"/>
      <c r="BQ5614" s="10"/>
      <c r="BR5614" s="10"/>
      <c r="BU5614" s="66"/>
    </row>
    <row r="5615" spans="22:73" s="6" customFormat="1" x14ac:dyDescent="0.3">
      <c r="V5615" s="21"/>
      <c r="W5615" s="22"/>
      <c r="X5615" s="22"/>
      <c r="Y5615" s="22"/>
      <c r="Z5615" s="22"/>
      <c r="AA5615" s="22"/>
      <c r="AB5615" s="10"/>
      <c r="AC5615" s="10"/>
      <c r="AD5615" s="10"/>
      <c r="AE5615" s="10"/>
      <c r="AF5615" s="10"/>
      <c r="AG5615" s="10"/>
      <c r="AH5615" s="10"/>
      <c r="AI5615" s="10"/>
      <c r="AJ5615" s="10"/>
      <c r="AK5615" s="10"/>
      <c r="AL5615" s="10"/>
      <c r="AM5615" s="10"/>
      <c r="AN5615" s="10"/>
      <c r="AO5615" s="10"/>
      <c r="AP5615" s="10"/>
      <c r="AQ5615" s="10"/>
      <c r="AR5615" s="10"/>
      <c r="AS5615" s="10"/>
      <c r="AT5615" s="10"/>
      <c r="AU5615" s="10"/>
      <c r="AV5615" s="10"/>
      <c r="AW5615" s="10"/>
      <c r="AX5615" s="10"/>
      <c r="AY5615" s="10"/>
      <c r="AZ5615" s="10"/>
      <c r="BC5615" s="10"/>
      <c r="BD5615" s="10"/>
      <c r="BE5615" s="10"/>
      <c r="BF5615" s="10"/>
      <c r="BG5615" s="10"/>
      <c r="BH5615" s="10"/>
      <c r="BI5615" s="10"/>
      <c r="BL5615" s="10"/>
      <c r="BM5615" s="10"/>
      <c r="BN5615" s="10"/>
      <c r="BO5615" s="10"/>
      <c r="BP5615" s="10"/>
      <c r="BQ5615" s="10"/>
      <c r="BR5615" s="10"/>
      <c r="BU5615" s="66"/>
    </row>
    <row r="5616" spans="22:73" s="6" customFormat="1" x14ac:dyDescent="0.3">
      <c r="V5616" s="21"/>
      <c r="W5616" s="22"/>
      <c r="X5616" s="22"/>
      <c r="Y5616" s="22"/>
      <c r="Z5616" s="22"/>
      <c r="AA5616" s="22"/>
      <c r="AB5616" s="10"/>
      <c r="AC5616" s="10"/>
      <c r="AD5616" s="10"/>
      <c r="AE5616" s="10"/>
      <c r="AF5616" s="10"/>
      <c r="AG5616" s="10"/>
      <c r="AH5616" s="10"/>
      <c r="AI5616" s="10"/>
      <c r="AJ5616" s="10"/>
      <c r="AK5616" s="10"/>
      <c r="AL5616" s="10"/>
      <c r="AM5616" s="10"/>
      <c r="AN5616" s="10"/>
      <c r="AO5616" s="10"/>
      <c r="AP5616" s="10"/>
      <c r="AQ5616" s="10"/>
      <c r="AR5616" s="10"/>
      <c r="AS5616" s="10"/>
      <c r="AT5616" s="10"/>
      <c r="AU5616" s="10"/>
      <c r="AV5616" s="10"/>
      <c r="AW5616" s="10"/>
      <c r="AX5616" s="10"/>
      <c r="AY5616" s="10"/>
      <c r="AZ5616" s="10"/>
      <c r="BC5616" s="10"/>
      <c r="BD5616" s="10"/>
      <c r="BE5616" s="10"/>
      <c r="BF5616" s="10"/>
      <c r="BG5616" s="10"/>
      <c r="BH5616" s="10"/>
      <c r="BI5616" s="10"/>
      <c r="BL5616" s="10"/>
      <c r="BM5616" s="10"/>
      <c r="BN5616" s="10"/>
      <c r="BO5616" s="10"/>
      <c r="BP5616" s="10"/>
      <c r="BQ5616" s="10"/>
      <c r="BR5616" s="10"/>
      <c r="BU5616" s="66"/>
    </row>
    <row r="5617" spans="22:73" s="6" customFormat="1" x14ac:dyDescent="0.3">
      <c r="V5617" s="21"/>
      <c r="W5617" s="22"/>
      <c r="X5617" s="22"/>
      <c r="Y5617" s="22"/>
      <c r="Z5617" s="22"/>
      <c r="AA5617" s="22"/>
      <c r="AB5617" s="10"/>
      <c r="AC5617" s="10"/>
      <c r="AD5617" s="10"/>
      <c r="AE5617" s="10"/>
      <c r="AF5617" s="10"/>
      <c r="AG5617" s="10"/>
      <c r="AH5617" s="10"/>
      <c r="AI5617" s="10"/>
      <c r="AJ5617" s="10"/>
      <c r="AK5617" s="10"/>
      <c r="AL5617" s="10"/>
      <c r="AM5617" s="10"/>
      <c r="AN5617" s="10"/>
      <c r="AO5617" s="10"/>
      <c r="AP5617" s="10"/>
      <c r="AQ5617" s="10"/>
      <c r="AR5617" s="10"/>
      <c r="AS5617" s="10"/>
      <c r="AT5617" s="10"/>
      <c r="AU5617" s="10"/>
      <c r="AV5617" s="10"/>
      <c r="AW5617" s="10"/>
      <c r="AX5617" s="10"/>
      <c r="AY5617" s="10"/>
      <c r="AZ5617" s="10"/>
      <c r="BC5617" s="10"/>
      <c r="BD5617" s="10"/>
      <c r="BE5617" s="10"/>
      <c r="BF5617" s="10"/>
      <c r="BG5617" s="10"/>
      <c r="BH5617" s="10"/>
      <c r="BI5617" s="10"/>
      <c r="BL5617" s="10"/>
      <c r="BM5617" s="10"/>
      <c r="BN5617" s="10"/>
      <c r="BO5617" s="10"/>
      <c r="BP5617" s="10"/>
      <c r="BQ5617" s="10"/>
      <c r="BR5617" s="10"/>
      <c r="BU5617" s="66"/>
    </row>
    <row r="5618" spans="22:73" s="6" customFormat="1" x14ac:dyDescent="0.3">
      <c r="V5618" s="21"/>
      <c r="W5618" s="22"/>
      <c r="X5618" s="22"/>
      <c r="Y5618" s="22"/>
      <c r="Z5618" s="22"/>
      <c r="AA5618" s="22"/>
      <c r="AB5618" s="10"/>
      <c r="AC5618" s="10"/>
      <c r="AD5618" s="10"/>
      <c r="AE5618" s="10"/>
      <c r="AF5618" s="10"/>
      <c r="AG5618" s="10"/>
      <c r="AH5618" s="10"/>
      <c r="AI5618" s="10"/>
      <c r="AJ5618" s="10"/>
      <c r="AK5618" s="10"/>
      <c r="AL5618" s="10"/>
      <c r="AM5618" s="10"/>
      <c r="AN5618" s="10"/>
      <c r="AO5618" s="10"/>
      <c r="AP5618" s="10"/>
      <c r="AQ5618" s="10"/>
      <c r="AR5618" s="10"/>
      <c r="AS5618" s="10"/>
      <c r="AT5618" s="10"/>
      <c r="AU5618" s="10"/>
      <c r="AV5618" s="10"/>
      <c r="AW5618" s="10"/>
      <c r="AX5618" s="10"/>
      <c r="AY5618" s="10"/>
      <c r="AZ5618" s="10"/>
      <c r="BC5618" s="10"/>
      <c r="BD5618" s="10"/>
      <c r="BE5618" s="10"/>
      <c r="BF5618" s="10"/>
      <c r="BG5618" s="10"/>
      <c r="BH5618" s="10"/>
      <c r="BI5618" s="10"/>
      <c r="BL5618" s="10"/>
      <c r="BM5618" s="10"/>
      <c r="BN5618" s="10"/>
      <c r="BO5618" s="10"/>
      <c r="BP5618" s="10"/>
      <c r="BQ5618" s="10"/>
      <c r="BR5618" s="10"/>
      <c r="BU5618" s="66"/>
    </row>
    <row r="5619" spans="22:73" s="6" customFormat="1" x14ac:dyDescent="0.3">
      <c r="V5619" s="21"/>
      <c r="W5619" s="22"/>
      <c r="X5619" s="22"/>
      <c r="Y5619" s="22"/>
      <c r="Z5619" s="22"/>
      <c r="AA5619" s="22"/>
      <c r="AB5619" s="10"/>
      <c r="AC5619" s="10"/>
      <c r="AD5619" s="10"/>
      <c r="AE5619" s="10"/>
      <c r="AF5619" s="10"/>
      <c r="AG5619" s="10"/>
      <c r="AH5619" s="10"/>
      <c r="AI5619" s="10"/>
      <c r="AJ5619" s="10"/>
      <c r="AK5619" s="10"/>
      <c r="AL5619" s="10"/>
      <c r="AM5619" s="10"/>
      <c r="AN5619" s="10"/>
      <c r="AO5619" s="10"/>
      <c r="AP5619" s="10"/>
      <c r="AQ5619" s="10"/>
      <c r="AR5619" s="10"/>
      <c r="AS5619" s="10"/>
      <c r="AT5619" s="10"/>
      <c r="AU5619" s="10"/>
      <c r="AV5619" s="10"/>
      <c r="AW5619" s="10"/>
      <c r="AX5619" s="10"/>
      <c r="AY5619" s="10"/>
      <c r="AZ5619" s="10"/>
      <c r="BC5619" s="10"/>
      <c r="BD5619" s="10"/>
      <c r="BE5619" s="10"/>
      <c r="BF5619" s="10"/>
      <c r="BG5619" s="10"/>
      <c r="BH5619" s="10"/>
      <c r="BI5619" s="10"/>
      <c r="BL5619" s="10"/>
      <c r="BM5619" s="10"/>
      <c r="BN5619" s="10"/>
      <c r="BO5619" s="10"/>
      <c r="BP5619" s="10"/>
      <c r="BQ5619" s="10"/>
      <c r="BR5619" s="10"/>
      <c r="BU5619" s="66"/>
    </row>
    <row r="5620" spans="22:73" s="6" customFormat="1" x14ac:dyDescent="0.3">
      <c r="V5620" s="21"/>
      <c r="W5620" s="22"/>
      <c r="X5620" s="22"/>
      <c r="Y5620" s="22"/>
      <c r="Z5620" s="22"/>
      <c r="AA5620" s="22"/>
      <c r="AB5620" s="10"/>
      <c r="AC5620" s="10"/>
      <c r="AD5620" s="10"/>
      <c r="AE5620" s="10"/>
      <c r="AF5620" s="10"/>
      <c r="AG5620" s="10"/>
      <c r="AH5620" s="10"/>
      <c r="AI5620" s="10"/>
      <c r="AJ5620" s="10"/>
      <c r="AK5620" s="10"/>
      <c r="AL5620" s="10"/>
      <c r="AM5620" s="10"/>
      <c r="AN5620" s="10"/>
      <c r="AO5620" s="10"/>
      <c r="AP5620" s="10"/>
      <c r="AQ5620" s="10"/>
      <c r="AR5620" s="10"/>
      <c r="AS5620" s="10"/>
      <c r="AT5620" s="10"/>
      <c r="AU5620" s="10"/>
      <c r="AV5620" s="10"/>
      <c r="AW5620" s="10"/>
      <c r="AX5620" s="10"/>
      <c r="AY5620" s="10"/>
      <c r="AZ5620" s="10"/>
      <c r="BC5620" s="10"/>
      <c r="BD5620" s="10"/>
      <c r="BE5620" s="10"/>
      <c r="BF5620" s="10"/>
      <c r="BG5620" s="10"/>
      <c r="BH5620" s="10"/>
      <c r="BI5620" s="10"/>
      <c r="BL5620" s="10"/>
      <c r="BM5620" s="10"/>
      <c r="BN5620" s="10"/>
      <c r="BO5620" s="10"/>
      <c r="BP5620" s="10"/>
      <c r="BQ5620" s="10"/>
      <c r="BR5620" s="10"/>
      <c r="BU5620" s="66"/>
    </row>
    <row r="5621" spans="22:73" s="6" customFormat="1" x14ac:dyDescent="0.3">
      <c r="V5621" s="21"/>
      <c r="W5621" s="22"/>
      <c r="X5621" s="22"/>
      <c r="Y5621" s="22"/>
      <c r="Z5621" s="22"/>
      <c r="AA5621" s="22"/>
      <c r="AB5621" s="10"/>
      <c r="AC5621" s="10"/>
      <c r="AD5621" s="10"/>
      <c r="AE5621" s="10"/>
      <c r="AF5621" s="10"/>
      <c r="AG5621" s="10"/>
      <c r="AH5621" s="10"/>
      <c r="AI5621" s="10"/>
      <c r="AJ5621" s="10"/>
      <c r="AK5621" s="10"/>
      <c r="AL5621" s="10"/>
      <c r="AM5621" s="10"/>
      <c r="AN5621" s="10"/>
      <c r="AO5621" s="10"/>
      <c r="AP5621" s="10"/>
      <c r="AQ5621" s="10"/>
      <c r="AR5621" s="10"/>
      <c r="AS5621" s="10"/>
      <c r="AT5621" s="10"/>
      <c r="AU5621" s="10"/>
      <c r="AV5621" s="10"/>
      <c r="AW5621" s="10"/>
      <c r="AX5621" s="10"/>
      <c r="AY5621" s="10"/>
      <c r="AZ5621" s="10"/>
      <c r="BC5621" s="10"/>
      <c r="BD5621" s="10"/>
      <c r="BE5621" s="10"/>
      <c r="BF5621" s="10"/>
      <c r="BG5621" s="10"/>
      <c r="BH5621" s="10"/>
      <c r="BI5621" s="10"/>
      <c r="BL5621" s="10"/>
      <c r="BM5621" s="10"/>
      <c r="BN5621" s="10"/>
      <c r="BO5621" s="10"/>
      <c r="BP5621" s="10"/>
      <c r="BQ5621" s="10"/>
      <c r="BR5621" s="10"/>
      <c r="BU5621" s="66"/>
    </row>
    <row r="5622" spans="22:73" s="6" customFormat="1" x14ac:dyDescent="0.3">
      <c r="V5622" s="21"/>
      <c r="W5622" s="22"/>
      <c r="X5622" s="22"/>
      <c r="Y5622" s="22"/>
      <c r="Z5622" s="22"/>
      <c r="AA5622" s="22"/>
      <c r="AB5622" s="10"/>
      <c r="AC5622" s="10"/>
      <c r="AD5622" s="10"/>
      <c r="AE5622" s="10"/>
      <c r="AF5622" s="10"/>
      <c r="AG5622" s="10"/>
      <c r="AH5622" s="10"/>
      <c r="AI5622" s="10"/>
      <c r="AJ5622" s="10"/>
      <c r="AK5622" s="10"/>
      <c r="AL5622" s="10"/>
      <c r="AM5622" s="10"/>
      <c r="AN5622" s="10"/>
      <c r="AO5622" s="10"/>
      <c r="AP5622" s="10"/>
      <c r="AQ5622" s="10"/>
      <c r="AR5622" s="10"/>
      <c r="AS5622" s="10"/>
      <c r="AT5622" s="10"/>
      <c r="AU5622" s="10"/>
      <c r="AV5622" s="10"/>
      <c r="AW5622" s="10"/>
      <c r="AX5622" s="10"/>
      <c r="AY5622" s="10"/>
      <c r="AZ5622" s="10"/>
      <c r="BC5622" s="10"/>
      <c r="BD5622" s="10"/>
      <c r="BE5622" s="10"/>
      <c r="BF5622" s="10"/>
      <c r="BG5622" s="10"/>
      <c r="BH5622" s="10"/>
      <c r="BI5622" s="10"/>
      <c r="BL5622" s="10"/>
      <c r="BM5622" s="10"/>
      <c r="BN5622" s="10"/>
      <c r="BO5622" s="10"/>
      <c r="BP5622" s="10"/>
      <c r="BQ5622" s="10"/>
      <c r="BR5622" s="10"/>
      <c r="BU5622" s="66"/>
    </row>
    <row r="5623" spans="22:73" s="6" customFormat="1" x14ac:dyDescent="0.3">
      <c r="V5623" s="21"/>
      <c r="W5623" s="22"/>
      <c r="X5623" s="22"/>
      <c r="Y5623" s="22"/>
      <c r="Z5623" s="22"/>
      <c r="AA5623" s="22"/>
      <c r="AB5623" s="10"/>
      <c r="AC5623" s="10"/>
      <c r="AD5623" s="10"/>
      <c r="AE5623" s="10"/>
      <c r="AF5623" s="10"/>
      <c r="AG5623" s="10"/>
      <c r="AH5623" s="10"/>
      <c r="AI5623" s="10"/>
      <c r="AJ5623" s="10"/>
      <c r="AK5623" s="10"/>
      <c r="AL5623" s="10"/>
      <c r="AM5623" s="10"/>
      <c r="AN5623" s="10"/>
      <c r="AO5623" s="10"/>
      <c r="AP5623" s="10"/>
      <c r="AQ5623" s="10"/>
      <c r="AR5623" s="10"/>
      <c r="AS5623" s="10"/>
      <c r="AT5623" s="10"/>
      <c r="AU5623" s="10"/>
      <c r="AV5623" s="10"/>
      <c r="AW5623" s="10"/>
      <c r="AX5623" s="10"/>
      <c r="AY5623" s="10"/>
      <c r="AZ5623" s="10"/>
      <c r="BC5623" s="10"/>
      <c r="BD5623" s="10"/>
      <c r="BE5623" s="10"/>
      <c r="BF5623" s="10"/>
      <c r="BG5623" s="10"/>
      <c r="BH5623" s="10"/>
      <c r="BI5623" s="10"/>
      <c r="BL5623" s="10"/>
      <c r="BM5623" s="10"/>
      <c r="BN5623" s="10"/>
      <c r="BO5623" s="10"/>
      <c r="BP5623" s="10"/>
      <c r="BQ5623" s="10"/>
      <c r="BR5623" s="10"/>
      <c r="BU5623" s="66"/>
    </row>
    <row r="5624" spans="22:73" s="6" customFormat="1" x14ac:dyDescent="0.3">
      <c r="V5624" s="21"/>
      <c r="W5624" s="22"/>
      <c r="X5624" s="22"/>
      <c r="Y5624" s="22"/>
      <c r="Z5624" s="22"/>
      <c r="AA5624" s="22"/>
      <c r="AB5624" s="10"/>
      <c r="AC5624" s="10"/>
      <c r="AD5624" s="10"/>
      <c r="AE5624" s="10"/>
      <c r="AF5624" s="10"/>
      <c r="AG5624" s="10"/>
      <c r="AH5624" s="10"/>
      <c r="AI5624" s="10"/>
      <c r="AJ5624" s="10"/>
      <c r="AK5624" s="10"/>
      <c r="AL5624" s="10"/>
      <c r="AM5624" s="10"/>
      <c r="AN5624" s="10"/>
      <c r="AO5624" s="10"/>
      <c r="AP5624" s="10"/>
      <c r="AQ5624" s="10"/>
      <c r="AR5624" s="10"/>
      <c r="AS5624" s="10"/>
      <c r="AT5624" s="10"/>
      <c r="AU5624" s="10"/>
      <c r="AV5624" s="10"/>
      <c r="AW5624" s="10"/>
      <c r="AX5624" s="10"/>
      <c r="AY5624" s="10"/>
      <c r="AZ5624" s="10"/>
      <c r="BC5624" s="10"/>
      <c r="BD5624" s="10"/>
      <c r="BE5624" s="10"/>
      <c r="BF5624" s="10"/>
      <c r="BG5624" s="10"/>
      <c r="BH5624" s="10"/>
      <c r="BI5624" s="10"/>
      <c r="BL5624" s="10"/>
      <c r="BM5624" s="10"/>
      <c r="BN5624" s="10"/>
      <c r="BO5624" s="10"/>
      <c r="BP5624" s="10"/>
      <c r="BQ5624" s="10"/>
      <c r="BR5624" s="10"/>
      <c r="BU5624" s="66"/>
    </row>
    <row r="5625" spans="22:73" s="6" customFormat="1" x14ac:dyDescent="0.3">
      <c r="V5625" s="21"/>
      <c r="W5625" s="22"/>
      <c r="X5625" s="22"/>
      <c r="Y5625" s="22"/>
      <c r="Z5625" s="22"/>
      <c r="AA5625" s="22"/>
      <c r="AB5625" s="10"/>
      <c r="AC5625" s="10"/>
      <c r="AD5625" s="10"/>
      <c r="AE5625" s="10"/>
      <c r="AF5625" s="10"/>
      <c r="AG5625" s="10"/>
      <c r="AH5625" s="10"/>
      <c r="AI5625" s="10"/>
      <c r="AJ5625" s="10"/>
      <c r="AK5625" s="10"/>
      <c r="AL5625" s="10"/>
      <c r="AM5625" s="10"/>
      <c r="AN5625" s="10"/>
      <c r="AO5625" s="10"/>
      <c r="AP5625" s="10"/>
      <c r="AQ5625" s="10"/>
      <c r="AR5625" s="10"/>
      <c r="AS5625" s="10"/>
      <c r="AT5625" s="10"/>
      <c r="AU5625" s="10"/>
      <c r="AV5625" s="10"/>
      <c r="AW5625" s="10"/>
      <c r="AX5625" s="10"/>
      <c r="AY5625" s="10"/>
      <c r="AZ5625" s="10"/>
      <c r="BC5625" s="10"/>
      <c r="BD5625" s="10"/>
      <c r="BE5625" s="10"/>
      <c r="BF5625" s="10"/>
      <c r="BG5625" s="10"/>
      <c r="BH5625" s="10"/>
      <c r="BI5625" s="10"/>
      <c r="BL5625" s="10"/>
      <c r="BM5625" s="10"/>
      <c r="BN5625" s="10"/>
      <c r="BO5625" s="10"/>
      <c r="BP5625" s="10"/>
      <c r="BQ5625" s="10"/>
      <c r="BR5625" s="10"/>
      <c r="BU5625" s="66"/>
    </row>
    <row r="5626" spans="22:73" s="6" customFormat="1" x14ac:dyDescent="0.3">
      <c r="V5626" s="21"/>
      <c r="W5626" s="22"/>
      <c r="X5626" s="22"/>
      <c r="Y5626" s="22"/>
      <c r="Z5626" s="22"/>
      <c r="AA5626" s="22"/>
      <c r="AB5626" s="10"/>
      <c r="AC5626" s="10"/>
      <c r="AD5626" s="10"/>
      <c r="AE5626" s="10"/>
      <c r="AF5626" s="10"/>
      <c r="AG5626" s="10"/>
      <c r="AH5626" s="10"/>
      <c r="AI5626" s="10"/>
      <c r="AJ5626" s="10"/>
      <c r="AK5626" s="10"/>
      <c r="AL5626" s="10"/>
      <c r="AM5626" s="10"/>
      <c r="AN5626" s="10"/>
      <c r="AO5626" s="10"/>
      <c r="AP5626" s="10"/>
      <c r="AQ5626" s="10"/>
      <c r="AR5626" s="10"/>
      <c r="AS5626" s="10"/>
      <c r="AT5626" s="10"/>
      <c r="AU5626" s="10"/>
      <c r="AV5626" s="10"/>
      <c r="AW5626" s="10"/>
      <c r="AX5626" s="10"/>
      <c r="AY5626" s="10"/>
      <c r="AZ5626" s="10"/>
      <c r="BC5626" s="10"/>
      <c r="BD5626" s="10"/>
      <c r="BE5626" s="10"/>
      <c r="BF5626" s="10"/>
      <c r="BG5626" s="10"/>
      <c r="BH5626" s="10"/>
      <c r="BI5626" s="10"/>
      <c r="BL5626" s="10"/>
      <c r="BM5626" s="10"/>
      <c r="BN5626" s="10"/>
      <c r="BO5626" s="10"/>
      <c r="BP5626" s="10"/>
      <c r="BQ5626" s="10"/>
      <c r="BR5626" s="10"/>
      <c r="BU5626" s="66"/>
    </row>
    <row r="5627" spans="22:73" s="6" customFormat="1" x14ac:dyDescent="0.3">
      <c r="V5627" s="21"/>
      <c r="W5627" s="22"/>
      <c r="X5627" s="22"/>
      <c r="Y5627" s="22"/>
      <c r="Z5627" s="22"/>
      <c r="AA5627" s="22"/>
      <c r="AB5627" s="10"/>
      <c r="AC5627" s="10"/>
      <c r="AD5627" s="10"/>
      <c r="AE5627" s="10"/>
      <c r="AF5627" s="10"/>
      <c r="AG5627" s="10"/>
      <c r="AH5627" s="10"/>
      <c r="AI5627" s="10"/>
      <c r="AJ5627" s="10"/>
      <c r="AK5627" s="10"/>
      <c r="AL5627" s="10"/>
      <c r="AM5627" s="10"/>
      <c r="AN5627" s="10"/>
      <c r="AO5627" s="10"/>
      <c r="AP5627" s="10"/>
      <c r="AQ5627" s="10"/>
      <c r="AR5627" s="10"/>
      <c r="AS5627" s="10"/>
      <c r="AT5627" s="10"/>
      <c r="AU5627" s="10"/>
      <c r="AV5627" s="10"/>
      <c r="AW5627" s="10"/>
      <c r="AX5627" s="10"/>
      <c r="AY5627" s="10"/>
      <c r="AZ5627" s="10"/>
      <c r="BC5627" s="10"/>
      <c r="BD5627" s="10"/>
      <c r="BE5627" s="10"/>
      <c r="BF5627" s="10"/>
      <c r="BG5627" s="10"/>
      <c r="BH5627" s="10"/>
      <c r="BI5627" s="10"/>
      <c r="BL5627" s="10"/>
      <c r="BM5627" s="10"/>
      <c r="BN5627" s="10"/>
      <c r="BO5627" s="10"/>
      <c r="BP5627" s="10"/>
      <c r="BQ5627" s="10"/>
      <c r="BR5627" s="10"/>
      <c r="BU5627" s="66"/>
    </row>
    <row r="5628" spans="22:73" s="6" customFormat="1" x14ac:dyDescent="0.3">
      <c r="V5628" s="21"/>
      <c r="W5628" s="22"/>
      <c r="X5628" s="22"/>
      <c r="Y5628" s="22"/>
      <c r="Z5628" s="22"/>
      <c r="AA5628" s="22"/>
      <c r="AB5628" s="10"/>
      <c r="AC5628" s="10"/>
      <c r="AD5628" s="10"/>
      <c r="AE5628" s="10"/>
      <c r="AF5628" s="10"/>
      <c r="AG5628" s="10"/>
      <c r="AH5628" s="10"/>
      <c r="AI5628" s="10"/>
      <c r="AJ5628" s="10"/>
      <c r="AK5628" s="10"/>
      <c r="AL5628" s="10"/>
      <c r="AM5628" s="10"/>
      <c r="AN5628" s="10"/>
      <c r="AO5628" s="10"/>
      <c r="AP5628" s="10"/>
      <c r="AQ5628" s="10"/>
      <c r="AR5628" s="10"/>
      <c r="AS5628" s="10"/>
      <c r="AT5628" s="10"/>
      <c r="AU5628" s="10"/>
      <c r="AV5628" s="10"/>
      <c r="AW5628" s="10"/>
      <c r="AX5628" s="10"/>
      <c r="AY5628" s="10"/>
      <c r="AZ5628" s="10"/>
      <c r="BC5628" s="10"/>
      <c r="BD5628" s="10"/>
      <c r="BE5628" s="10"/>
      <c r="BF5628" s="10"/>
      <c r="BG5628" s="10"/>
      <c r="BH5628" s="10"/>
      <c r="BI5628" s="10"/>
      <c r="BL5628" s="10"/>
      <c r="BM5628" s="10"/>
      <c r="BN5628" s="10"/>
      <c r="BO5628" s="10"/>
      <c r="BP5628" s="10"/>
      <c r="BQ5628" s="10"/>
      <c r="BR5628" s="10"/>
      <c r="BU5628" s="66"/>
    </row>
    <row r="5629" spans="22:73" s="6" customFormat="1" x14ac:dyDescent="0.3">
      <c r="V5629" s="21"/>
      <c r="W5629" s="22"/>
      <c r="X5629" s="22"/>
      <c r="Y5629" s="22"/>
      <c r="Z5629" s="22"/>
      <c r="AA5629" s="22"/>
      <c r="AB5629" s="10"/>
      <c r="AC5629" s="10"/>
      <c r="AD5629" s="10"/>
      <c r="AE5629" s="10"/>
      <c r="AF5629" s="10"/>
      <c r="AG5629" s="10"/>
      <c r="AH5629" s="10"/>
      <c r="AI5629" s="10"/>
      <c r="AJ5629" s="10"/>
      <c r="AK5629" s="10"/>
      <c r="AL5629" s="10"/>
      <c r="AM5629" s="10"/>
      <c r="AN5629" s="10"/>
      <c r="AO5629" s="10"/>
      <c r="AP5629" s="10"/>
      <c r="AQ5629" s="10"/>
      <c r="AR5629" s="10"/>
      <c r="AS5629" s="10"/>
      <c r="AT5629" s="10"/>
      <c r="AU5629" s="10"/>
      <c r="AV5629" s="10"/>
      <c r="AW5629" s="10"/>
      <c r="AX5629" s="10"/>
      <c r="AY5629" s="10"/>
      <c r="AZ5629" s="10"/>
      <c r="BC5629" s="10"/>
      <c r="BD5629" s="10"/>
      <c r="BE5629" s="10"/>
      <c r="BF5629" s="10"/>
      <c r="BG5629" s="10"/>
      <c r="BH5629" s="10"/>
      <c r="BI5629" s="10"/>
      <c r="BL5629" s="10"/>
      <c r="BM5629" s="10"/>
      <c r="BN5629" s="10"/>
      <c r="BO5629" s="10"/>
      <c r="BP5629" s="10"/>
      <c r="BQ5629" s="10"/>
      <c r="BR5629" s="10"/>
      <c r="BU5629" s="66"/>
    </row>
    <row r="5630" spans="22:73" s="6" customFormat="1" x14ac:dyDescent="0.3">
      <c r="V5630" s="21"/>
      <c r="W5630" s="22"/>
      <c r="X5630" s="22"/>
      <c r="Y5630" s="22"/>
      <c r="Z5630" s="22"/>
      <c r="AA5630" s="22"/>
      <c r="AB5630" s="10"/>
      <c r="AC5630" s="10"/>
      <c r="AD5630" s="10"/>
      <c r="AE5630" s="10"/>
      <c r="AF5630" s="10"/>
      <c r="AG5630" s="10"/>
      <c r="AH5630" s="10"/>
      <c r="AI5630" s="10"/>
      <c r="AJ5630" s="10"/>
      <c r="AK5630" s="10"/>
      <c r="AL5630" s="10"/>
      <c r="AM5630" s="10"/>
      <c r="AN5630" s="10"/>
      <c r="AO5630" s="10"/>
      <c r="AP5630" s="10"/>
      <c r="AQ5630" s="10"/>
      <c r="AR5630" s="10"/>
      <c r="AS5630" s="10"/>
      <c r="AT5630" s="10"/>
      <c r="AU5630" s="10"/>
      <c r="AV5630" s="10"/>
      <c r="AW5630" s="10"/>
      <c r="AX5630" s="10"/>
      <c r="AY5630" s="10"/>
      <c r="AZ5630" s="10"/>
      <c r="BC5630" s="10"/>
      <c r="BD5630" s="10"/>
      <c r="BE5630" s="10"/>
      <c r="BF5630" s="10"/>
      <c r="BG5630" s="10"/>
      <c r="BH5630" s="10"/>
      <c r="BI5630" s="10"/>
      <c r="BL5630" s="10"/>
      <c r="BM5630" s="10"/>
      <c r="BN5630" s="10"/>
      <c r="BO5630" s="10"/>
      <c r="BP5630" s="10"/>
      <c r="BQ5630" s="10"/>
      <c r="BR5630" s="10"/>
      <c r="BU5630" s="66"/>
    </row>
    <row r="5631" spans="22:73" s="6" customFormat="1" x14ac:dyDescent="0.3">
      <c r="V5631" s="21"/>
      <c r="W5631" s="22"/>
      <c r="X5631" s="22"/>
      <c r="Y5631" s="22"/>
      <c r="Z5631" s="22"/>
      <c r="AA5631" s="22"/>
      <c r="AB5631" s="10"/>
      <c r="AC5631" s="10"/>
      <c r="AD5631" s="10"/>
      <c r="AE5631" s="10"/>
      <c r="AF5631" s="10"/>
      <c r="AG5631" s="10"/>
      <c r="AH5631" s="10"/>
      <c r="AI5631" s="10"/>
      <c r="AJ5631" s="10"/>
      <c r="AK5631" s="10"/>
      <c r="AL5631" s="10"/>
      <c r="AM5631" s="10"/>
      <c r="AN5631" s="10"/>
      <c r="AO5631" s="10"/>
      <c r="AP5631" s="10"/>
      <c r="AQ5631" s="10"/>
      <c r="AR5631" s="10"/>
      <c r="AS5631" s="10"/>
      <c r="AT5631" s="10"/>
      <c r="AU5631" s="10"/>
      <c r="AV5631" s="10"/>
      <c r="AW5631" s="10"/>
      <c r="AX5631" s="10"/>
      <c r="AY5631" s="10"/>
      <c r="AZ5631" s="10"/>
      <c r="BC5631" s="10"/>
      <c r="BD5631" s="10"/>
      <c r="BE5631" s="10"/>
      <c r="BF5631" s="10"/>
      <c r="BG5631" s="10"/>
      <c r="BH5631" s="10"/>
      <c r="BI5631" s="10"/>
      <c r="BL5631" s="10"/>
      <c r="BM5631" s="10"/>
      <c r="BN5631" s="10"/>
      <c r="BO5631" s="10"/>
      <c r="BP5631" s="10"/>
      <c r="BQ5631" s="10"/>
      <c r="BR5631" s="10"/>
      <c r="BU5631" s="66"/>
    </row>
    <row r="5632" spans="22:73" s="6" customFormat="1" x14ac:dyDescent="0.3">
      <c r="V5632" s="21"/>
      <c r="W5632" s="22"/>
      <c r="X5632" s="22"/>
      <c r="Y5632" s="22"/>
      <c r="Z5632" s="22"/>
      <c r="AA5632" s="22"/>
      <c r="AB5632" s="10"/>
      <c r="AC5632" s="10"/>
      <c r="AD5632" s="10"/>
      <c r="AE5632" s="10"/>
      <c r="AF5632" s="10"/>
      <c r="AG5632" s="10"/>
      <c r="AH5632" s="10"/>
      <c r="AI5632" s="10"/>
      <c r="AJ5632" s="10"/>
      <c r="AK5632" s="10"/>
      <c r="AL5632" s="10"/>
      <c r="AM5632" s="10"/>
      <c r="AN5632" s="10"/>
      <c r="AO5632" s="10"/>
      <c r="AP5632" s="10"/>
      <c r="AQ5632" s="10"/>
      <c r="AR5632" s="10"/>
      <c r="AS5632" s="10"/>
      <c r="AT5632" s="10"/>
      <c r="AU5632" s="10"/>
      <c r="AV5632" s="10"/>
      <c r="AW5632" s="10"/>
      <c r="AX5632" s="10"/>
      <c r="AY5632" s="10"/>
      <c r="AZ5632" s="10"/>
      <c r="BC5632" s="10"/>
      <c r="BD5632" s="10"/>
      <c r="BE5632" s="10"/>
      <c r="BF5632" s="10"/>
      <c r="BG5632" s="10"/>
      <c r="BH5632" s="10"/>
      <c r="BI5632" s="10"/>
      <c r="BL5632" s="10"/>
      <c r="BM5632" s="10"/>
      <c r="BN5632" s="10"/>
      <c r="BO5632" s="10"/>
      <c r="BP5632" s="10"/>
      <c r="BQ5632" s="10"/>
      <c r="BR5632" s="10"/>
      <c r="BU5632" s="66"/>
    </row>
    <row r="5633" spans="22:73" s="6" customFormat="1" x14ac:dyDescent="0.3">
      <c r="V5633" s="21"/>
      <c r="W5633" s="22"/>
      <c r="X5633" s="22"/>
      <c r="Y5633" s="22"/>
      <c r="Z5633" s="22"/>
      <c r="AA5633" s="22"/>
      <c r="AB5633" s="10"/>
      <c r="AC5633" s="10"/>
      <c r="AD5633" s="10"/>
      <c r="AE5633" s="10"/>
      <c r="AF5633" s="10"/>
      <c r="AG5633" s="10"/>
      <c r="AH5633" s="10"/>
      <c r="AI5633" s="10"/>
      <c r="AJ5633" s="10"/>
      <c r="AK5633" s="10"/>
      <c r="AL5633" s="10"/>
      <c r="AM5633" s="10"/>
      <c r="AN5633" s="10"/>
      <c r="AO5633" s="10"/>
      <c r="AP5633" s="10"/>
      <c r="AQ5633" s="10"/>
      <c r="AR5633" s="10"/>
      <c r="AS5633" s="10"/>
      <c r="AT5633" s="10"/>
      <c r="AU5633" s="10"/>
      <c r="AV5633" s="10"/>
      <c r="AW5633" s="10"/>
      <c r="AX5633" s="10"/>
      <c r="AY5633" s="10"/>
      <c r="AZ5633" s="10"/>
      <c r="BC5633" s="10"/>
      <c r="BD5633" s="10"/>
      <c r="BE5633" s="10"/>
      <c r="BF5633" s="10"/>
      <c r="BG5633" s="10"/>
      <c r="BH5633" s="10"/>
      <c r="BI5633" s="10"/>
      <c r="BL5633" s="10"/>
      <c r="BM5633" s="10"/>
      <c r="BN5633" s="10"/>
      <c r="BO5633" s="10"/>
      <c r="BP5633" s="10"/>
      <c r="BQ5633" s="10"/>
      <c r="BR5633" s="10"/>
      <c r="BU5633" s="66"/>
    </row>
    <row r="5634" spans="22:73" s="6" customFormat="1" x14ac:dyDescent="0.3">
      <c r="V5634" s="21"/>
      <c r="W5634" s="22"/>
      <c r="X5634" s="22"/>
      <c r="Y5634" s="22"/>
      <c r="Z5634" s="22"/>
      <c r="AA5634" s="22"/>
      <c r="AB5634" s="10"/>
      <c r="AC5634" s="10"/>
      <c r="AD5634" s="10"/>
      <c r="AE5634" s="10"/>
      <c r="AF5634" s="10"/>
      <c r="AG5634" s="10"/>
      <c r="AH5634" s="10"/>
      <c r="AI5634" s="10"/>
      <c r="AJ5634" s="10"/>
      <c r="AK5634" s="10"/>
      <c r="AL5634" s="10"/>
      <c r="AM5634" s="10"/>
      <c r="AN5634" s="10"/>
      <c r="AO5634" s="10"/>
      <c r="AP5634" s="10"/>
      <c r="AQ5634" s="10"/>
      <c r="AR5634" s="10"/>
      <c r="AS5634" s="10"/>
      <c r="AT5634" s="10"/>
      <c r="AU5634" s="10"/>
      <c r="AV5634" s="10"/>
      <c r="AW5634" s="10"/>
      <c r="AX5634" s="10"/>
      <c r="AY5634" s="10"/>
      <c r="AZ5634" s="10"/>
      <c r="BC5634" s="10"/>
      <c r="BD5634" s="10"/>
      <c r="BE5634" s="10"/>
      <c r="BF5634" s="10"/>
      <c r="BG5634" s="10"/>
      <c r="BH5634" s="10"/>
      <c r="BI5634" s="10"/>
      <c r="BL5634" s="10"/>
      <c r="BM5634" s="10"/>
      <c r="BN5634" s="10"/>
      <c r="BO5634" s="10"/>
      <c r="BP5634" s="10"/>
      <c r="BQ5634" s="10"/>
      <c r="BR5634" s="10"/>
      <c r="BU5634" s="66"/>
    </row>
    <row r="5635" spans="22:73" s="6" customFormat="1" x14ac:dyDescent="0.3">
      <c r="V5635" s="21"/>
      <c r="W5635" s="22"/>
      <c r="X5635" s="22"/>
      <c r="Y5635" s="22"/>
      <c r="Z5635" s="22"/>
      <c r="AA5635" s="22"/>
      <c r="AB5635" s="10"/>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10"/>
      <c r="AY5635" s="10"/>
      <c r="AZ5635" s="10"/>
      <c r="BC5635" s="10"/>
      <c r="BD5635" s="10"/>
      <c r="BE5635" s="10"/>
      <c r="BF5635" s="10"/>
      <c r="BG5635" s="10"/>
      <c r="BH5635" s="10"/>
      <c r="BI5635" s="10"/>
      <c r="BL5635" s="10"/>
      <c r="BM5635" s="10"/>
      <c r="BN5635" s="10"/>
      <c r="BO5635" s="10"/>
      <c r="BP5635" s="10"/>
      <c r="BQ5635" s="10"/>
      <c r="BR5635" s="10"/>
      <c r="BU5635" s="66"/>
    </row>
    <row r="5636" spans="22:73" s="6" customFormat="1" x14ac:dyDescent="0.3">
      <c r="V5636" s="21"/>
      <c r="W5636" s="22"/>
      <c r="X5636" s="22"/>
      <c r="Y5636" s="22"/>
      <c r="Z5636" s="22"/>
      <c r="AA5636" s="22"/>
      <c r="AB5636" s="10"/>
      <c r="AC5636" s="10"/>
      <c r="AD5636" s="10"/>
      <c r="AE5636" s="10"/>
      <c r="AF5636" s="10"/>
      <c r="AG5636" s="10"/>
      <c r="AH5636" s="10"/>
      <c r="AI5636" s="10"/>
      <c r="AJ5636" s="10"/>
      <c r="AK5636" s="10"/>
      <c r="AL5636" s="10"/>
      <c r="AM5636" s="10"/>
      <c r="AN5636" s="10"/>
      <c r="AO5636" s="10"/>
      <c r="AP5636" s="10"/>
      <c r="AQ5636" s="10"/>
      <c r="AR5636" s="10"/>
      <c r="AS5636" s="10"/>
      <c r="AT5636" s="10"/>
      <c r="AU5636" s="10"/>
      <c r="AV5636" s="10"/>
      <c r="AW5636" s="10"/>
      <c r="AX5636" s="10"/>
      <c r="AY5636" s="10"/>
      <c r="AZ5636" s="10"/>
      <c r="BC5636" s="10"/>
      <c r="BD5636" s="10"/>
      <c r="BE5636" s="10"/>
      <c r="BF5636" s="10"/>
      <c r="BG5636" s="10"/>
      <c r="BH5636" s="10"/>
      <c r="BI5636" s="10"/>
      <c r="BL5636" s="10"/>
      <c r="BM5636" s="10"/>
      <c r="BN5636" s="10"/>
      <c r="BO5636" s="10"/>
      <c r="BP5636" s="10"/>
      <c r="BQ5636" s="10"/>
      <c r="BR5636" s="10"/>
      <c r="BU5636" s="66"/>
    </row>
    <row r="5637" spans="22:73" s="6" customFormat="1" x14ac:dyDescent="0.3">
      <c r="V5637" s="21"/>
      <c r="W5637" s="22"/>
      <c r="X5637" s="22"/>
      <c r="Y5637" s="22"/>
      <c r="Z5637" s="22"/>
      <c r="AA5637" s="22"/>
      <c r="AB5637" s="10"/>
      <c r="AC5637" s="10"/>
      <c r="AD5637" s="10"/>
      <c r="AE5637" s="10"/>
      <c r="AF5637" s="10"/>
      <c r="AG5637" s="10"/>
      <c r="AH5637" s="10"/>
      <c r="AI5637" s="10"/>
      <c r="AJ5637" s="10"/>
      <c r="AK5637" s="10"/>
      <c r="AL5637" s="10"/>
      <c r="AM5637" s="10"/>
      <c r="AN5637" s="10"/>
      <c r="AO5637" s="10"/>
      <c r="AP5637" s="10"/>
      <c r="AQ5637" s="10"/>
      <c r="AR5637" s="10"/>
      <c r="AS5637" s="10"/>
      <c r="AT5637" s="10"/>
      <c r="AU5637" s="10"/>
      <c r="AV5637" s="10"/>
      <c r="AW5637" s="10"/>
      <c r="AX5637" s="10"/>
      <c r="AY5637" s="10"/>
      <c r="AZ5637" s="10"/>
      <c r="BC5637" s="10"/>
      <c r="BD5637" s="10"/>
      <c r="BE5637" s="10"/>
      <c r="BF5637" s="10"/>
      <c r="BG5637" s="10"/>
      <c r="BH5637" s="10"/>
      <c r="BI5637" s="10"/>
      <c r="BL5637" s="10"/>
      <c r="BM5637" s="10"/>
      <c r="BN5637" s="10"/>
      <c r="BO5637" s="10"/>
      <c r="BP5637" s="10"/>
      <c r="BQ5637" s="10"/>
      <c r="BR5637" s="10"/>
      <c r="BU5637" s="66"/>
    </row>
    <row r="5638" spans="22:73" s="6" customFormat="1" x14ac:dyDescent="0.3">
      <c r="V5638" s="21"/>
      <c r="W5638" s="22"/>
      <c r="X5638" s="22"/>
      <c r="Y5638" s="22"/>
      <c r="Z5638" s="22"/>
      <c r="AA5638" s="22"/>
      <c r="AB5638" s="10"/>
      <c r="AC5638" s="10"/>
      <c r="AD5638" s="10"/>
      <c r="AE5638" s="10"/>
      <c r="AF5638" s="10"/>
      <c r="AG5638" s="10"/>
      <c r="AH5638" s="10"/>
      <c r="AI5638" s="10"/>
      <c r="AJ5638" s="10"/>
      <c r="AK5638" s="10"/>
      <c r="AL5638" s="10"/>
      <c r="AM5638" s="10"/>
      <c r="AN5638" s="10"/>
      <c r="AO5638" s="10"/>
      <c r="AP5638" s="10"/>
      <c r="AQ5638" s="10"/>
      <c r="AR5638" s="10"/>
      <c r="AS5638" s="10"/>
      <c r="AT5638" s="10"/>
      <c r="AU5638" s="10"/>
      <c r="AV5638" s="10"/>
      <c r="AW5638" s="10"/>
      <c r="AX5638" s="10"/>
      <c r="AY5638" s="10"/>
      <c r="AZ5638" s="10"/>
      <c r="BC5638" s="10"/>
      <c r="BD5638" s="10"/>
      <c r="BE5638" s="10"/>
      <c r="BF5638" s="10"/>
      <c r="BG5638" s="10"/>
      <c r="BH5638" s="10"/>
      <c r="BI5638" s="10"/>
      <c r="BL5638" s="10"/>
      <c r="BM5638" s="10"/>
      <c r="BN5638" s="10"/>
      <c r="BO5638" s="10"/>
      <c r="BP5638" s="10"/>
      <c r="BQ5638" s="10"/>
      <c r="BR5638" s="10"/>
      <c r="BU5638" s="66"/>
    </row>
    <row r="5639" spans="22:73" s="6" customFormat="1" x14ac:dyDescent="0.3">
      <c r="V5639" s="21"/>
      <c r="W5639" s="22"/>
      <c r="X5639" s="22"/>
      <c r="Y5639" s="22"/>
      <c r="Z5639" s="22"/>
      <c r="AA5639" s="22"/>
      <c r="AB5639" s="10"/>
      <c r="AC5639" s="10"/>
      <c r="AD5639" s="10"/>
      <c r="AE5639" s="10"/>
      <c r="AF5639" s="10"/>
      <c r="AG5639" s="10"/>
      <c r="AH5639" s="10"/>
      <c r="AI5639" s="10"/>
      <c r="AJ5639" s="10"/>
      <c r="AK5639" s="10"/>
      <c r="AL5639" s="10"/>
      <c r="AM5639" s="10"/>
      <c r="AN5639" s="10"/>
      <c r="AO5639" s="10"/>
      <c r="AP5639" s="10"/>
      <c r="AQ5639" s="10"/>
      <c r="AR5639" s="10"/>
      <c r="AS5639" s="10"/>
      <c r="AT5639" s="10"/>
      <c r="AU5639" s="10"/>
      <c r="AV5639" s="10"/>
      <c r="AW5639" s="10"/>
      <c r="AX5639" s="10"/>
      <c r="AY5639" s="10"/>
      <c r="AZ5639" s="10"/>
      <c r="BC5639" s="10"/>
      <c r="BD5639" s="10"/>
      <c r="BE5639" s="10"/>
      <c r="BF5639" s="10"/>
      <c r="BG5639" s="10"/>
      <c r="BH5639" s="10"/>
      <c r="BI5639" s="10"/>
      <c r="BL5639" s="10"/>
      <c r="BM5639" s="10"/>
      <c r="BN5639" s="10"/>
      <c r="BO5639" s="10"/>
      <c r="BP5639" s="10"/>
      <c r="BQ5639" s="10"/>
      <c r="BR5639" s="10"/>
      <c r="BU5639" s="66"/>
    </row>
    <row r="5640" spans="22:73" s="6" customFormat="1" x14ac:dyDescent="0.3">
      <c r="V5640" s="21"/>
      <c r="W5640" s="22"/>
      <c r="X5640" s="22"/>
      <c r="Y5640" s="22"/>
      <c r="Z5640" s="22"/>
      <c r="AA5640" s="22"/>
      <c r="AB5640" s="10"/>
      <c r="AC5640" s="10"/>
      <c r="AD5640" s="10"/>
      <c r="AE5640" s="10"/>
      <c r="AF5640" s="10"/>
      <c r="AG5640" s="10"/>
      <c r="AH5640" s="10"/>
      <c r="AI5640" s="10"/>
      <c r="AJ5640" s="10"/>
      <c r="AK5640" s="10"/>
      <c r="AL5640" s="10"/>
      <c r="AM5640" s="10"/>
      <c r="AN5640" s="10"/>
      <c r="AO5640" s="10"/>
      <c r="AP5640" s="10"/>
      <c r="AQ5640" s="10"/>
      <c r="AR5640" s="10"/>
      <c r="AS5640" s="10"/>
      <c r="AT5640" s="10"/>
      <c r="AU5640" s="10"/>
      <c r="AV5640" s="10"/>
      <c r="AW5640" s="10"/>
      <c r="AX5640" s="10"/>
      <c r="AY5640" s="10"/>
      <c r="AZ5640" s="10"/>
      <c r="BC5640" s="10"/>
      <c r="BD5640" s="10"/>
      <c r="BE5640" s="10"/>
      <c r="BF5640" s="10"/>
      <c r="BG5640" s="10"/>
      <c r="BH5640" s="10"/>
      <c r="BI5640" s="10"/>
      <c r="BL5640" s="10"/>
      <c r="BM5640" s="10"/>
      <c r="BN5640" s="10"/>
      <c r="BO5640" s="10"/>
      <c r="BP5640" s="10"/>
      <c r="BQ5640" s="10"/>
      <c r="BR5640" s="10"/>
      <c r="BU5640" s="66"/>
    </row>
    <row r="5641" spans="22:73" s="6" customFormat="1" x14ac:dyDescent="0.3">
      <c r="V5641" s="21"/>
      <c r="W5641" s="22"/>
      <c r="X5641" s="22"/>
      <c r="Y5641" s="22"/>
      <c r="Z5641" s="22"/>
      <c r="AA5641" s="22"/>
      <c r="AB5641" s="10"/>
      <c r="AC5641" s="10"/>
      <c r="AD5641" s="10"/>
      <c r="AE5641" s="10"/>
      <c r="AF5641" s="10"/>
      <c r="AG5641" s="10"/>
      <c r="AH5641" s="10"/>
      <c r="AI5641" s="10"/>
      <c r="AJ5641" s="10"/>
      <c r="AK5641" s="10"/>
      <c r="AL5641" s="10"/>
      <c r="AM5641" s="10"/>
      <c r="AN5641" s="10"/>
      <c r="AO5641" s="10"/>
      <c r="AP5641" s="10"/>
      <c r="AQ5641" s="10"/>
      <c r="AR5641" s="10"/>
      <c r="AS5641" s="10"/>
      <c r="AT5641" s="10"/>
      <c r="AU5641" s="10"/>
      <c r="AV5641" s="10"/>
      <c r="AW5641" s="10"/>
      <c r="AX5641" s="10"/>
      <c r="AY5641" s="10"/>
      <c r="AZ5641" s="10"/>
      <c r="BC5641" s="10"/>
      <c r="BD5641" s="10"/>
      <c r="BE5641" s="10"/>
      <c r="BF5641" s="10"/>
      <c r="BG5641" s="10"/>
      <c r="BH5641" s="10"/>
      <c r="BI5641" s="10"/>
      <c r="BL5641" s="10"/>
      <c r="BM5641" s="10"/>
      <c r="BN5641" s="10"/>
      <c r="BO5641" s="10"/>
      <c r="BP5641" s="10"/>
      <c r="BQ5641" s="10"/>
      <c r="BR5641" s="10"/>
      <c r="BU5641" s="66"/>
    </row>
    <row r="5642" spans="22:73" s="6" customFormat="1" x14ac:dyDescent="0.3">
      <c r="V5642" s="21"/>
      <c r="W5642" s="22"/>
      <c r="X5642" s="22"/>
      <c r="Y5642" s="22"/>
      <c r="Z5642" s="22"/>
      <c r="AA5642" s="22"/>
      <c r="AB5642" s="10"/>
      <c r="AC5642" s="10"/>
      <c r="AD5642" s="10"/>
      <c r="AE5642" s="10"/>
      <c r="AF5642" s="10"/>
      <c r="AG5642" s="10"/>
      <c r="AH5642" s="10"/>
      <c r="AI5642" s="10"/>
      <c r="AJ5642" s="10"/>
      <c r="AK5642" s="10"/>
      <c r="AL5642" s="10"/>
      <c r="AM5642" s="10"/>
      <c r="AN5642" s="10"/>
      <c r="AO5642" s="10"/>
      <c r="AP5642" s="10"/>
      <c r="AQ5642" s="10"/>
      <c r="AR5642" s="10"/>
      <c r="AS5642" s="10"/>
      <c r="AT5642" s="10"/>
      <c r="AU5642" s="10"/>
      <c r="AV5642" s="10"/>
      <c r="AW5642" s="10"/>
      <c r="AX5642" s="10"/>
      <c r="AY5642" s="10"/>
      <c r="AZ5642" s="10"/>
      <c r="BC5642" s="10"/>
      <c r="BD5642" s="10"/>
      <c r="BE5642" s="10"/>
      <c r="BF5642" s="10"/>
      <c r="BG5642" s="10"/>
      <c r="BH5642" s="10"/>
      <c r="BI5642" s="10"/>
      <c r="BL5642" s="10"/>
      <c r="BM5642" s="10"/>
      <c r="BN5642" s="10"/>
      <c r="BO5642" s="10"/>
      <c r="BP5642" s="10"/>
      <c r="BQ5642" s="10"/>
      <c r="BR5642" s="10"/>
      <c r="BU5642" s="66"/>
    </row>
    <row r="5643" spans="22:73" s="6" customFormat="1" x14ac:dyDescent="0.3">
      <c r="V5643" s="21"/>
      <c r="W5643" s="22"/>
      <c r="X5643" s="22"/>
      <c r="Y5643" s="22"/>
      <c r="Z5643" s="22"/>
      <c r="AA5643" s="22"/>
      <c r="AB5643" s="10"/>
      <c r="AC5643" s="10"/>
      <c r="AD5643" s="10"/>
      <c r="AE5643" s="10"/>
      <c r="AF5643" s="10"/>
      <c r="AG5643" s="10"/>
      <c r="AH5643" s="10"/>
      <c r="AI5643" s="10"/>
      <c r="AJ5643" s="10"/>
      <c r="AK5643" s="10"/>
      <c r="AL5643" s="10"/>
      <c r="AM5643" s="10"/>
      <c r="AN5643" s="10"/>
      <c r="AO5643" s="10"/>
      <c r="AP5643" s="10"/>
      <c r="AQ5643" s="10"/>
      <c r="AR5643" s="10"/>
      <c r="AS5643" s="10"/>
      <c r="AT5643" s="10"/>
      <c r="AU5643" s="10"/>
      <c r="AV5643" s="10"/>
      <c r="AW5643" s="10"/>
      <c r="AX5643" s="10"/>
      <c r="AY5643" s="10"/>
      <c r="AZ5643" s="10"/>
      <c r="BC5643" s="10"/>
      <c r="BD5643" s="10"/>
      <c r="BE5643" s="10"/>
      <c r="BF5643" s="10"/>
      <c r="BG5643" s="10"/>
      <c r="BH5643" s="10"/>
      <c r="BI5643" s="10"/>
      <c r="BL5643" s="10"/>
      <c r="BM5643" s="10"/>
      <c r="BN5643" s="10"/>
      <c r="BO5643" s="10"/>
      <c r="BP5643" s="10"/>
      <c r="BQ5643" s="10"/>
      <c r="BR5643" s="10"/>
      <c r="BU5643" s="66"/>
    </row>
    <row r="5644" spans="22:73" s="6" customFormat="1" x14ac:dyDescent="0.3">
      <c r="V5644" s="21"/>
      <c r="W5644" s="22"/>
      <c r="X5644" s="22"/>
      <c r="Y5644" s="22"/>
      <c r="Z5644" s="22"/>
      <c r="AA5644" s="22"/>
      <c r="AB5644" s="10"/>
      <c r="AC5644" s="10"/>
      <c r="AD5644" s="10"/>
      <c r="AE5644" s="10"/>
      <c r="AF5644" s="10"/>
      <c r="AG5644" s="10"/>
      <c r="AH5644" s="10"/>
      <c r="AI5644" s="10"/>
      <c r="AJ5644" s="10"/>
      <c r="AK5644" s="10"/>
      <c r="AL5644" s="10"/>
      <c r="AM5644" s="10"/>
      <c r="AN5644" s="10"/>
      <c r="AO5644" s="10"/>
      <c r="AP5644" s="10"/>
      <c r="AQ5644" s="10"/>
      <c r="AR5644" s="10"/>
      <c r="AS5644" s="10"/>
      <c r="AT5644" s="10"/>
      <c r="AU5644" s="10"/>
      <c r="AV5644" s="10"/>
      <c r="AW5644" s="10"/>
      <c r="AX5644" s="10"/>
      <c r="AY5644" s="10"/>
      <c r="AZ5644" s="10"/>
      <c r="BC5644" s="10"/>
      <c r="BD5644" s="10"/>
      <c r="BE5644" s="10"/>
      <c r="BF5644" s="10"/>
      <c r="BG5644" s="10"/>
      <c r="BH5644" s="10"/>
      <c r="BI5644" s="10"/>
      <c r="BL5644" s="10"/>
      <c r="BM5644" s="10"/>
      <c r="BN5644" s="10"/>
      <c r="BO5644" s="10"/>
      <c r="BP5644" s="10"/>
      <c r="BQ5644" s="10"/>
      <c r="BR5644" s="10"/>
      <c r="BU5644" s="66"/>
    </row>
    <row r="5645" spans="22:73" s="6" customFormat="1" x14ac:dyDescent="0.3">
      <c r="V5645" s="21"/>
      <c r="W5645" s="22"/>
      <c r="X5645" s="22"/>
      <c r="Y5645" s="22"/>
      <c r="Z5645" s="22"/>
      <c r="AA5645" s="22"/>
      <c r="AB5645" s="10"/>
      <c r="AC5645" s="10"/>
      <c r="AD5645" s="10"/>
      <c r="AE5645" s="10"/>
      <c r="AF5645" s="10"/>
      <c r="AG5645" s="10"/>
      <c r="AH5645" s="10"/>
      <c r="AI5645" s="10"/>
      <c r="AJ5645" s="10"/>
      <c r="AK5645" s="10"/>
      <c r="AL5645" s="10"/>
      <c r="AM5645" s="10"/>
      <c r="AN5645" s="10"/>
      <c r="AO5645" s="10"/>
      <c r="AP5645" s="10"/>
      <c r="AQ5645" s="10"/>
      <c r="AR5645" s="10"/>
      <c r="AS5645" s="10"/>
      <c r="AT5645" s="10"/>
      <c r="AU5645" s="10"/>
      <c r="AV5645" s="10"/>
      <c r="AW5645" s="10"/>
      <c r="AX5645" s="10"/>
      <c r="AY5645" s="10"/>
      <c r="AZ5645" s="10"/>
      <c r="BC5645" s="10"/>
      <c r="BD5645" s="10"/>
      <c r="BE5645" s="10"/>
      <c r="BF5645" s="10"/>
      <c r="BG5645" s="10"/>
      <c r="BH5645" s="10"/>
      <c r="BI5645" s="10"/>
      <c r="BL5645" s="10"/>
      <c r="BM5645" s="10"/>
      <c r="BN5645" s="10"/>
      <c r="BO5645" s="10"/>
      <c r="BP5645" s="10"/>
      <c r="BQ5645" s="10"/>
      <c r="BR5645" s="10"/>
      <c r="BU5645" s="66"/>
    </row>
    <row r="5646" spans="22:73" s="6" customFormat="1" x14ac:dyDescent="0.3">
      <c r="V5646" s="21"/>
      <c r="W5646" s="22"/>
      <c r="X5646" s="22"/>
      <c r="Y5646" s="22"/>
      <c r="Z5646" s="22"/>
      <c r="AA5646" s="22"/>
      <c r="AB5646" s="10"/>
      <c r="AC5646" s="10"/>
      <c r="AD5646" s="10"/>
      <c r="AE5646" s="10"/>
      <c r="AF5646" s="10"/>
      <c r="AG5646" s="10"/>
      <c r="AH5646" s="10"/>
      <c r="AI5646" s="10"/>
      <c r="AJ5646" s="10"/>
      <c r="AK5646" s="10"/>
      <c r="AL5646" s="10"/>
      <c r="AM5646" s="10"/>
      <c r="AN5646" s="10"/>
      <c r="AO5646" s="10"/>
      <c r="AP5646" s="10"/>
      <c r="AQ5646" s="10"/>
      <c r="AR5646" s="10"/>
      <c r="AS5646" s="10"/>
      <c r="AT5646" s="10"/>
      <c r="AU5646" s="10"/>
      <c r="AV5646" s="10"/>
      <c r="AW5646" s="10"/>
      <c r="AX5646" s="10"/>
      <c r="AY5646" s="10"/>
      <c r="AZ5646" s="10"/>
      <c r="BC5646" s="10"/>
      <c r="BD5646" s="10"/>
      <c r="BE5646" s="10"/>
      <c r="BF5646" s="10"/>
      <c r="BG5646" s="10"/>
      <c r="BH5646" s="10"/>
      <c r="BI5646" s="10"/>
      <c r="BL5646" s="10"/>
      <c r="BM5646" s="10"/>
      <c r="BN5646" s="10"/>
      <c r="BO5646" s="10"/>
      <c r="BP5646" s="10"/>
      <c r="BQ5646" s="10"/>
      <c r="BR5646" s="10"/>
      <c r="BU5646" s="66"/>
    </row>
    <row r="5647" spans="22:73" s="6" customFormat="1" x14ac:dyDescent="0.3">
      <c r="V5647" s="21"/>
      <c r="W5647" s="22"/>
      <c r="X5647" s="22"/>
      <c r="Y5647" s="22"/>
      <c r="Z5647" s="22"/>
      <c r="AA5647" s="22"/>
      <c r="AB5647" s="10"/>
      <c r="AC5647" s="10"/>
      <c r="AD5647" s="10"/>
      <c r="AE5647" s="10"/>
      <c r="AF5647" s="10"/>
      <c r="AG5647" s="10"/>
      <c r="AH5647" s="10"/>
      <c r="AI5647" s="10"/>
      <c r="AJ5647" s="10"/>
      <c r="AK5647" s="10"/>
      <c r="AL5647" s="10"/>
      <c r="AM5647" s="10"/>
      <c r="AN5647" s="10"/>
      <c r="AO5647" s="10"/>
      <c r="AP5647" s="10"/>
      <c r="AQ5647" s="10"/>
      <c r="AR5647" s="10"/>
      <c r="AS5647" s="10"/>
      <c r="AT5647" s="10"/>
      <c r="AU5647" s="10"/>
      <c r="AV5647" s="10"/>
      <c r="AW5647" s="10"/>
      <c r="AX5647" s="10"/>
      <c r="AY5647" s="10"/>
      <c r="AZ5647" s="10"/>
      <c r="BC5647" s="10"/>
      <c r="BD5647" s="10"/>
      <c r="BE5647" s="10"/>
      <c r="BF5647" s="10"/>
      <c r="BG5647" s="10"/>
      <c r="BH5647" s="10"/>
      <c r="BI5647" s="10"/>
      <c r="BL5647" s="10"/>
      <c r="BM5647" s="10"/>
      <c r="BN5647" s="10"/>
      <c r="BO5647" s="10"/>
      <c r="BP5647" s="10"/>
      <c r="BQ5647" s="10"/>
      <c r="BR5647" s="10"/>
      <c r="BU5647" s="66"/>
    </row>
    <row r="5648" spans="22:73" s="6" customFormat="1" x14ac:dyDescent="0.3">
      <c r="V5648" s="21"/>
      <c r="W5648" s="22"/>
      <c r="X5648" s="22"/>
      <c r="Y5648" s="22"/>
      <c r="Z5648" s="22"/>
      <c r="AA5648" s="22"/>
      <c r="AB5648" s="10"/>
      <c r="AC5648" s="10"/>
      <c r="AD5648" s="10"/>
      <c r="AE5648" s="10"/>
      <c r="AF5648" s="10"/>
      <c r="AG5648" s="10"/>
      <c r="AH5648" s="10"/>
      <c r="AI5648" s="10"/>
      <c r="AJ5648" s="10"/>
      <c r="AK5648" s="10"/>
      <c r="AL5648" s="10"/>
      <c r="AM5648" s="10"/>
      <c r="AN5648" s="10"/>
      <c r="AO5648" s="10"/>
      <c r="AP5648" s="10"/>
      <c r="AQ5648" s="10"/>
      <c r="AR5648" s="10"/>
      <c r="AS5648" s="10"/>
      <c r="AT5648" s="10"/>
      <c r="AU5648" s="10"/>
      <c r="AV5648" s="10"/>
      <c r="AW5648" s="10"/>
      <c r="AX5648" s="10"/>
      <c r="AY5648" s="10"/>
      <c r="AZ5648" s="10"/>
      <c r="BC5648" s="10"/>
      <c r="BD5648" s="10"/>
      <c r="BE5648" s="10"/>
      <c r="BF5648" s="10"/>
      <c r="BG5648" s="10"/>
      <c r="BH5648" s="10"/>
      <c r="BI5648" s="10"/>
      <c r="BL5648" s="10"/>
      <c r="BM5648" s="10"/>
      <c r="BN5648" s="10"/>
      <c r="BO5648" s="10"/>
      <c r="BP5648" s="10"/>
      <c r="BQ5648" s="10"/>
      <c r="BR5648" s="10"/>
      <c r="BU5648" s="66"/>
    </row>
    <row r="5649" spans="22:73" s="6" customFormat="1" x14ac:dyDescent="0.3">
      <c r="V5649" s="21"/>
      <c r="W5649" s="22"/>
      <c r="X5649" s="22"/>
      <c r="Y5649" s="22"/>
      <c r="Z5649" s="22"/>
      <c r="AA5649" s="22"/>
      <c r="AB5649" s="10"/>
      <c r="AC5649" s="10"/>
      <c r="AD5649" s="10"/>
      <c r="AE5649" s="10"/>
      <c r="AF5649" s="10"/>
      <c r="AG5649" s="10"/>
      <c r="AH5649" s="10"/>
      <c r="AI5649" s="10"/>
      <c r="AJ5649" s="10"/>
      <c r="AK5649" s="10"/>
      <c r="AL5649" s="10"/>
      <c r="AM5649" s="10"/>
      <c r="AN5649" s="10"/>
      <c r="AO5649" s="10"/>
      <c r="AP5649" s="10"/>
      <c r="AQ5649" s="10"/>
      <c r="AR5649" s="10"/>
      <c r="AS5649" s="10"/>
      <c r="AT5649" s="10"/>
      <c r="AU5649" s="10"/>
      <c r="AV5649" s="10"/>
      <c r="AW5649" s="10"/>
      <c r="AX5649" s="10"/>
      <c r="AY5649" s="10"/>
      <c r="AZ5649" s="10"/>
      <c r="BC5649" s="10"/>
      <c r="BD5649" s="10"/>
      <c r="BE5649" s="10"/>
      <c r="BF5649" s="10"/>
      <c r="BG5649" s="10"/>
      <c r="BH5649" s="10"/>
      <c r="BI5649" s="10"/>
      <c r="BL5649" s="10"/>
      <c r="BM5649" s="10"/>
      <c r="BN5649" s="10"/>
      <c r="BO5649" s="10"/>
      <c r="BP5649" s="10"/>
      <c r="BQ5649" s="10"/>
      <c r="BR5649" s="10"/>
      <c r="BU5649" s="66"/>
    </row>
    <row r="5650" spans="22:73" s="6" customFormat="1" x14ac:dyDescent="0.3">
      <c r="V5650" s="21"/>
      <c r="W5650" s="22"/>
      <c r="X5650" s="22"/>
      <c r="Y5650" s="22"/>
      <c r="Z5650" s="22"/>
      <c r="AA5650" s="22"/>
      <c r="AB5650" s="10"/>
      <c r="AC5650" s="10"/>
      <c r="AD5650" s="10"/>
      <c r="AE5650" s="10"/>
      <c r="AF5650" s="10"/>
      <c r="AG5650" s="10"/>
      <c r="AH5650" s="10"/>
      <c r="AI5650" s="10"/>
      <c r="AJ5650" s="10"/>
      <c r="AK5650" s="10"/>
      <c r="AL5650" s="10"/>
      <c r="AM5650" s="10"/>
      <c r="AN5650" s="10"/>
      <c r="AO5650" s="10"/>
      <c r="AP5650" s="10"/>
      <c r="AQ5650" s="10"/>
      <c r="AR5650" s="10"/>
      <c r="AS5650" s="10"/>
      <c r="AT5650" s="10"/>
      <c r="AU5650" s="10"/>
      <c r="AV5650" s="10"/>
      <c r="AW5650" s="10"/>
      <c r="AX5650" s="10"/>
      <c r="AY5650" s="10"/>
      <c r="AZ5650" s="10"/>
      <c r="BC5650" s="10"/>
      <c r="BD5650" s="10"/>
      <c r="BE5650" s="10"/>
      <c r="BF5650" s="10"/>
      <c r="BG5650" s="10"/>
      <c r="BH5650" s="10"/>
      <c r="BI5650" s="10"/>
      <c r="BL5650" s="10"/>
      <c r="BM5650" s="10"/>
      <c r="BN5650" s="10"/>
      <c r="BO5650" s="10"/>
      <c r="BP5650" s="10"/>
      <c r="BQ5650" s="10"/>
      <c r="BR5650" s="10"/>
      <c r="BU5650" s="66"/>
    </row>
    <row r="5651" spans="22:73" s="6" customFormat="1" x14ac:dyDescent="0.3">
      <c r="V5651" s="21"/>
      <c r="W5651" s="22"/>
      <c r="X5651" s="22"/>
      <c r="Y5651" s="22"/>
      <c r="Z5651" s="22"/>
      <c r="AA5651" s="22"/>
      <c r="AB5651" s="10"/>
      <c r="AC5651" s="10"/>
      <c r="AD5651" s="10"/>
      <c r="AE5651" s="10"/>
      <c r="AF5651" s="10"/>
      <c r="AG5651" s="10"/>
      <c r="AH5651" s="10"/>
      <c r="AI5651" s="10"/>
      <c r="AJ5651" s="10"/>
      <c r="AK5651" s="10"/>
      <c r="AL5651" s="10"/>
      <c r="AM5651" s="10"/>
      <c r="AN5651" s="10"/>
      <c r="AO5651" s="10"/>
      <c r="AP5651" s="10"/>
      <c r="AQ5651" s="10"/>
      <c r="AR5651" s="10"/>
      <c r="AS5651" s="10"/>
      <c r="AT5651" s="10"/>
      <c r="AU5651" s="10"/>
      <c r="AV5651" s="10"/>
      <c r="AW5651" s="10"/>
      <c r="AX5651" s="10"/>
      <c r="AY5651" s="10"/>
      <c r="AZ5651" s="10"/>
      <c r="BC5651" s="10"/>
      <c r="BD5651" s="10"/>
      <c r="BE5651" s="10"/>
      <c r="BF5651" s="10"/>
      <c r="BG5651" s="10"/>
      <c r="BH5651" s="10"/>
      <c r="BI5651" s="10"/>
      <c r="BL5651" s="10"/>
      <c r="BM5651" s="10"/>
      <c r="BN5651" s="10"/>
      <c r="BO5651" s="10"/>
      <c r="BP5651" s="10"/>
      <c r="BQ5651" s="10"/>
      <c r="BR5651" s="10"/>
      <c r="BU5651" s="66"/>
    </row>
    <row r="5652" spans="22:73" s="6" customFormat="1" x14ac:dyDescent="0.3">
      <c r="V5652" s="21"/>
      <c r="W5652" s="22"/>
      <c r="X5652" s="22"/>
      <c r="Y5652" s="22"/>
      <c r="Z5652" s="22"/>
      <c r="AA5652" s="22"/>
      <c r="AB5652" s="10"/>
      <c r="AC5652" s="10"/>
      <c r="AD5652" s="10"/>
      <c r="AE5652" s="10"/>
      <c r="AF5652" s="10"/>
      <c r="AG5652" s="10"/>
      <c r="AH5652" s="10"/>
      <c r="AI5652" s="10"/>
      <c r="AJ5652" s="10"/>
      <c r="AK5652" s="10"/>
      <c r="AL5652" s="10"/>
      <c r="AM5652" s="10"/>
      <c r="AN5652" s="10"/>
      <c r="AO5652" s="10"/>
      <c r="AP5652" s="10"/>
      <c r="AQ5652" s="10"/>
      <c r="AR5652" s="10"/>
      <c r="AS5652" s="10"/>
      <c r="AT5652" s="10"/>
      <c r="AU5652" s="10"/>
      <c r="AV5652" s="10"/>
      <c r="AW5652" s="10"/>
      <c r="AX5652" s="10"/>
      <c r="AY5652" s="10"/>
      <c r="AZ5652" s="10"/>
      <c r="BC5652" s="10"/>
      <c r="BD5652" s="10"/>
      <c r="BE5652" s="10"/>
      <c r="BF5652" s="10"/>
      <c r="BG5652" s="10"/>
      <c r="BH5652" s="10"/>
      <c r="BI5652" s="10"/>
      <c r="BL5652" s="10"/>
      <c r="BM5652" s="10"/>
      <c r="BN5652" s="10"/>
      <c r="BO5652" s="10"/>
      <c r="BP5652" s="10"/>
      <c r="BQ5652" s="10"/>
      <c r="BR5652" s="10"/>
      <c r="BU5652" s="66"/>
    </row>
    <row r="5653" spans="22:73" s="6" customFormat="1" x14ac:dyDescent="0.3">
      <c r="V5653" s="21"/>
      <c r="W5653" s="22"/>
      <c r="X5653" s="22"/>
      <c r="Y5653" s="22"/>
      <c r="Z5653" s="22"/>
      <c r="AA5653" s="22"/>
      <c r="AB5653" s="10"/>
      <c r="AC5653" s="10"/>
      <c r="AD5653" s="10"/>
      <c r="AE5653" s="10"/>
      <c r="AF5653" s="10"/>
      <c r="AG5653" s="10"/>
      <c r="AH5653" s="10"/>
      <c r="AI5653" s="10"/>
      <c r="AJ5653" s="10"/>
      <c r="AK5653" s="10"/>
      <c r="AL5653" s="10"/>
      <c r="AM5653" s="10"/>
      <c r="AN5653" s="10"/>
      <c r="AO5653" s="10"/>
      <c r="AP5653" s="10"/>
      <c r="AQ5653" s="10"/>
      <c r="AR5653" s="10"/>
      <c r="AS5653" s="10"/>
      <c r="AT5653" s="10"/>
      <c r="AU5653" s="10"/>
      <c r="AV5653" s="10"/>
      <c r="AW5653" s="10"/>
      <c r="AX5653" s="10"/>
      <c r="AY5653" s="10"/>
      <c r="AZ5653" s="10"/>
      <c r="BC5653" s="10"/>
      <c r="BD5653" s="10"/>
      <c r="BE5653" s="10"/>
      <c r="BF5653" s="10"/>
      <c r="BG5653" s="10"/>
      <c r="BH5653" s="10"/>
      <c r="BI5653" s="10"/>
      <c r="BL5653" s="10"/>
      <c r="BM5653" s="10"/>
      <c r="BN5653" s="10"/>
      <c r="BO5653" s="10"/>
      <c r="BP5653" s="10"/>
      <c r="BQ5653" s="10"/>
      <c r="BR5653" s="10"/>
      <c r="BU5653" s="66"/>
    </row>
    <row r="5654" spans="22:73" s="6" customFormat="1" x14ac:dyDescent="0.3">
      <c r="V5654" s="21"/>
      <c r="W5654" s="22"/>
      <c r="X5654" s="22"/>
      <c r="Y5654" s="22"/>
      <c r="Z5654" s="22"/>
      <c r="AA5654" s="22"/>
      <c r="AB5654" s="10"/>
      <c r="AC5654" s="10"/>
      <c r="AD5654" s="10"/>
      <c r="AE5654" s="10"/>
      <c r="AF5654" s="10"/>
      <c r="AG5654" s="10"/>
      <c r="AH5654" s="10"/>
      <c r="AI5654" s="10"/>
      <c r="AJ5654" s="10"/>
      <c r="AK5654" s="10"/>
      <c r="AL5654" s="10"/>
      <c r="AM5654" s="10"/>
      <c r="AN5654" s="10"/>
      <c r="AO5654" s="10"/>
      <c r="AP5654" s="10"/>
      <c r="AQ5654" s="10"/>
      <c r="AR5654" s="10"/>
      <c r="AS5654" s="10"/>
      <c r="AT5654" s="10"/>
      <c r="AU5654" s="10"/>
      <c r="AV5654" s="10"/>
      <c r="AW5654" s="10"/>
      <c r="AX5654" s="10"/>
      <c r="AY5654" s="10"/>
      <c r="AZ5654" s="10"/>
      <c r="BC5654" s="10"/>
      <c r="BD5654" s="10"/>
      <c r="BE5654" s="10"/>
      <c r="BF5654" s="10"/>
      <c r="BG5654" s="10"/>
      <c r="BH5654" s="10"/>
      <c r="BI5654" s="10"/>
      <c r="BL5654" s="10"/>
      <c r="BM5654" s="10"/>
      <c r="BN5654" s="10"/>
      <c r="BO5654" s="10"/>
      <c r="BP5654" s="10"/>
      <c r="BQ5654" s="10"/>
      <c r="BR5654" s="10"/>
      <c r="BU5654" s="66"/>
    </row>
    <row r="5655" spans="22:73" s="6" customFormat="1" x14ac:dyDescent="0.3">
      <c r="V5655" s="21"/>
      <c r="W5655" s="22"/>
      <c r="X5655" s="22"/>
      <c r="Y5655" s="22"/>
      <c r="Z5655" s="22"/>
      <c r="AA5655" s="22"/>
      <c r="AB5655" s="10"/>
      <c r="AC5655" s="10"/>
      <c r="AD5655" s="10"/>
      <c r="AE5655" s="10"/>
      <c r="AF5655" s="10"/>
      <c r="AG5655" s="10"/>
      <c r="AH5655" s="10"/>
      <c r="AI5655" s="10"/>
      <c r="AJ5655" s="10"/>
      <c r="AK5655" s="10"/>
      <c r="AL5655" s="10"/>
      <c r="AM5655" s="10"/>
      <c r="AN5655" s="10"/>
      <c r="AO5655" s="10"/>
      <c r="AP5655" s="10"/>
      <c r="AQ5655" s="10"/>
      <c r="AR5655" s="10"/>
      <c r="AS5655" s="10"/>
      <c r="AT5655" s="10"/>
      <c r="AU5655" s="10"/>
      <c r="AV5655" s="10"/>
      <c r="AW5655" s="10"/>
      <c r="AX5655" s="10"/>
      <c r="AY5655" s="10"/>
      <c r="AZ5655" s="10"/>
      <c r="BC5655" s="10"/>
      <c r="BD5655" s="10"/>
      <c r="BE5655" s="10"/>
      <c r="BF5655" s="10"/>
      <c r="BG5655" s="10"/>
      <c r="BH5655" s="10"/>
      <c r="BI5655" s="10"/>
      <c r="BL5655" s="10"/>
      <c r="BM5655" s="10"/>
      <c r="BN5655" s="10"/>
      <c r="BO5655" s="10"/>
      <c r="BP5655" s="10"/>
      <c r="BQ5655" s="10"/>
      <c r="BR5655" s="10"/>
      <c r="BU5655" s="66"/>
    </row>
    <row r="5656" spans="22:73" s="6" customFormat="1" x14ac:dyDescent="0.3">
      <c r="V5656" s="21"/>
      <c r="W5656" s="22"/>
      <c r="X5656" s="22"/>
      <c r="Y5656" s="22"/>
      <c r="Z5656" s="22"/>
      <c r="AA5656" s="22"/>
      <c r="AB5656" s="10"/>
      <c r="AC5656" s="10"/>
      <c r="AD5656" s="10"/>
      <c r="AE5656" s="10"/>
      <c r="AF5656" s="10"/>
      <c r="AG5656" s="10"/>
      <c r="AH5656" s="10"/>
      <c r="AI5656" s="10"/>
      <c r="AJ5656" s="10"/>
      <c r="AK5656" s="10"/>
      <c r="AL5656" s="10"/>
      <c r="AM5656" s="10"/>
      <c r="AN5656" s="10"/>
      <c r="AO5656" s="10"/>
      <c r="AP5656" s="10"/>
      <c r="AQ5656" s="10"/>
      <c r="AR5656" s="10"/>
      <c r="AS5656" s="10"/>
      <c r="AT5656" s="10"/>
      <c r="AU5656" s="10"/>
      <c r="AV5656" s="10"/>
      <c r="AW5656" s="10"/>
      <c r="AX5656" s="10"/>
      <c r="AY5656" s="10"/>
      <c r="AZ5656" s="10"/>
      <c r="BC5656" s="10"/>
      <c r="BD5656" s="10"/>
      <c r="BE5656" s="10"/>
      <c r="BF5656" s="10"/>
      <c r="BG5656" s="10"/>
      <c r="BH5656" s="10"/>
      <c r="BI5656" s="10"/>
      <c r="BL5656" s="10"/>
      <c r="BM5656" s="10"/>
      <c r="BN5656" s="10"/>
      <c r="BO5656" s="10"/>
      <c r="BP5656" s="10"/>
      <c r="BQ5656" s="10"/>
      <c r="BR5656" s="10"/>
      <c r="BU5656" s="66"/>
    </row>
    <row r="5657" spans="22:73" s="6" customFormat="1" x14ac:dyDescent="0.3">
      <c r="V5657" s="21"/>
      <c r="W5657" s="22"/>
      <c r="X5657" s="22"/>
      <c r="Y5657" s="22"/>
      <c r="Z5657" s="22"/>
      <c r="AA5657" s="22"/>
      <c r="AB5657" s="10"/>
      <c r="AC5657" s="10"/>
      <c r="AD5657" s="10"/>
      <c r="AE5657" s="10"/>
      <c r="AF5657" s="10"/>
      <c r="AG5657" s="10"/>
      <c r="AH5657" s="10"/>
      <c r="AI5657" s="10"/>
      <c r="AJ5657" s="10"/>
      <c r="AK5657" s="10"/>
      <c r="AL5657" s="10"/>
      <c r="AM5657" s="10"/>
      <c r="AN5657" s="10"/>
      <c r="AO5657" s="10"/>
      <c r="AP5657" s="10"/>
      <c r="AQ5657" s="10"/>
      <c r="AR5657" s="10"/>
      <c r="AS5657" s="10"/>
      <c r="AT5657" s="10"/>
      <c r="AU5657" s="10"/>
      <c r="AV5657" s="10"/>
      <c r="AW5657" s="10"/>
      <c r="AX5657" s="10"/>
      <c r="AY5657" s="10"/>
      <c r="AZ5657" s="10"/>
      <c r="BC5657" s="10"/>
      <c r="BD5657" s="10"/>
      <c r="BE5657" s="10"/>
      <c r="BF5657" s="10"/>
      <c r="BG5657" s="10"/>
      <c r="BH5657" s="10"/>
      <c r="BI5657" s="10"/>
      <c r="BL5657" s="10"/>
      <c r="BM5657" s="10"/>
      <c r="BN5657" s="10"/>
      <c r="BO5657" s="10"/>
      <c r="BP5657" s="10"/>
      <c r="BQ5657" s="10"/>
      <c r="BR5657" s="10"/>
      <c r="BU5657" s="66"/>
    </row>
    <row r="5658" spans="22:73" s="6" customFormat="1" x14ac:dyDescent="0.3">
      <c r="V5658" s="21"/>
      <c r="W5658" s="22"/>
      <c r="X5658" s="22"/>
      <c r="Y5658" s="22"/>
      <c r="Z5658" s="22"/>
      <c r="AA5658" s="22"/>
      <c r="AB5658" s="10"/>
      <c r="AC5658" s="10"/>
      <c r="AD5658" s="10"/>
      <c r="AE5658" s="10"/>
      <c r="AF5658" s="10"/>
      <c r="AG5658" s="10"/>
      <c r="AH5658" s="10"/>
      <c r="AI5658" s="10"/>
      <c r="AJ5658" s="10"/>
      <c r="AK5658" s="10"/>
      <c r="AL5658" s="10"/>
      <c r="AM5658" s="10"/>
      <c r="AN5658" s="10"/>
      <c r="AO5658" s="10"/>
      <c r="AP5658" s="10"/>
      <c r="AQ5658" s="10"/>
      <c r="AR5658" s="10"/>
      <c r="AS5658" s="10"/>
      <c r="AT5658" s="10"/>
      <c r="AU5658" s="10"/>
      <c r="AV5658" s="10"/>
      <c r="AW5658" s="10"/>
      <c r="AX5658" s="10"/>
      <c r="AY5658" s="10"/>
      <c r="AZ5658" s="10"/>
      <c r="BC5658" s="10"/>
      <c r="BD5658" s="10"/>
      <c r="BE5658" s="10"/>
      <c r="BF5658" s="10"/>
      <c r="BG5658" s="10"/>
      <c r="BH5658" s="10"/>
      <c r="BI5658" s="10"/>
      <c r="BL5658" s="10"/>
      <c r="BM5658" s="10"/>
      <c r="BN5658" s="10"/>
      <c r="BO5658" s="10"/>
      <c r="BP5658" s="10"/>
      <c r="BQ5658" s="10"/>
      <c r="BR5658" s="10"/>
      <c r="BU5658" s="66"/>
    </row>
    <row r="5659" spans="22:73" s="6" customFormat="1" x14ac:dyDescent="0.3">
      <c r="V5659" s="21"/>
      <c r="W5659" s="22"/>
      <c r="X5659" s="22"/>
      <c r="Y5659" s="22"/>
      <c r="Z5659" s="22"/>
      <c r="AA5659" s="22"/>
      <c r="AB5659" s="10"/>
      <c r="AC5659" s="10"/>
      <c r="AD5659" s="10"/>
      <c r="AE5659" s="10"/>
      <c r="AF5659" s="10"/>
      <c r="AG5659" s="10"/>
      <c r="AH5659" s="10"/>
      <c r="AI5659" s="10"/>
      <c r="AJ5659" s="10"/>
      <c r="AK5659" s="10"/>
      <c r="AL5659" s="10"/>
      <c r="AM5659" s="10"/>
      <c r="AN5659" s="10"/>
      <c r="AO5659" s="10"/>
      <c r="AP5659" s="10"/>
      <c r="AQ5659" s="10"/>
      <c r="AR5659" s="10"/>
      <c r="AS5659" s="10"/>
      <c r="AT5659" s="10"/>
      <c r="AU5659" s="10"/>
      <c r="AV5659" s="10"/>
      <c r="AW5659" s="10"/>
      <c r="AX5659" s="10"/>
      <c r="AY5659" s="10"/>
      <c r="AZ5659" s="10"/>
      <c r="BC5659" s="10"/>
      <c r="BD5659" s="10"/>
      <c r="BE5659" s="10"/>
      <c r="BF5659" s="10"/>
      <c r="BG5659" s="10"/>
      <c r="BH5659" s="10"/>
      <c r="BI5659" s="10"/>
      <c r="BL5659" s="10"/>
      <c r="BM5659" s="10"/>
      <c r="BN5659" s="10"/>
      <c r="BO5659" s="10"/>
      <c r="BP5659" s="10"/>
      <c r="BQ5659" s="10"/>
      <c r="BR5659" s="10"/>
      <c r="BU5659" s="66"/>
    </row>
    <row r="5660" spans="22:73" s="6" customFormat="1" x14ac:dyDescent="0.3">
      <c r="V5660" s="21"/>
      <c r="W5660" s="22"/>
      <c r="X5660" s="22"/>
      <c r="Y5660" s="22"/>
      <c r="Z5660" s="22"/>
      <c r="AA5660" s="22"/>
      <c r="AB5660" s="10"/>
      <c r="AC5660" s="10"/>
      <c r="AD5660" s="10"/>
      <c r="AE5660" s="10"/>
      <c r="AF5660" s="10"/>
      <c r="AG5660" s="10"/>
      <c r="AH5660" s="10"/>
      <c r="AI5660" s="10"/>
      <c r="AJ5660" s="10"/>
      <c r="AK5660" s="10"/>
      <c r="AL5660" s="10"/>
      <c r="AM5660" s="10"/>
      <c r="AN5660" s="10"/>
      <c r="AO5660" s="10"/>
      <c r="AP5660" s="10"/>
      <c r="AQ5660" s="10"/>
      <c r="AR5660" s="10"/>
      <c r="AS5660" s="10"/>
      <c r="AT5660" s="10"/>
      <c r="AU5660" s="10"/>
      <c r="AV5660" s="10"/>
      <c r="AW5660" s="10"/>
      <c r="AX5660" s="10"/>
      <c r="AY5660" s="10"/>
      <c r="AZ5660" s="10"/>
      <c r="BC5660" s="10"/>
      <c r="BD5660" s="10"/>
      <c r="BE5660" s="10"/>
      <c r="BF5660" s="10"/>
      <c r="BG5660" s="10"/>
      <c r="BH5660" s="10"/>
      <c r="BI5660" s="10"/>
      <c r="BL5660" s="10"/>
      <c r="BM5660" s="10"/>
      <c r="BN5660" s="10"/>
      <c r="BO5660" s="10"/>
      <c r="BP5660" s="10"/>
      <c r="BQ5660" s="10"/>
      <c r="BR5660" s="10"/>
      <c r="BU5660" s="66"/>
    </row>
    <row r="5661" spans="22:73" s="6" customFormat="1" x14ac:dyDescent="0.3">
      <c r="V5661" s="21"/>
      <c r="W5661" s="22"/>
      <c r="X5661" s="22"/>
      <c r="Y5661" s="22"/>
      <c r="Z5661" s="22"/>
      <c r="AA5661" s="22"/>
      <c r="AB5661" s="10"/>
      <c r="AC5661" s="10"/>
      <c r="AD5661" s="10"/>
      <c r="AE5661" s="10"/>
      <c r="AF5661" s="10"/>
      <c r="AG5661" s="10"/>
      <c r="AH5661" s="10"/>
      <c r="AI5661" s="10"/>
      <c r="AJ5661" s="10"/>
      <c r="AK5661" s="10"/>
      <c r="AL5661" s="10"/>
      <c r="AM5661" s="10"/>
      <c r="AN5661" s="10"/>
      <c r="AO5661" s="10"/>
      <c r="AP5661" s="10"/>
      <c r="AQ5661" s="10"/>
      <c r="AR5661" s="10"/>
      <c r="AS5661" s="10"/>
      <c r="AT5661" s="10"/>
      <c r="AU5661" s="10"/>
      <c r="AV5661" s="10"/>
      <c r="AW5661" s="10"/>
      <c r="AX5661" s="10"/>
      <c r="AY5661" s="10"/>
      <c r="AZ5661" s="10"/>
      <c r="BC5661" s="10"/>
      <c r="BD5661" s="10"/>
      <c r="BE5661" s="10"/>
      <c r="BF5661" s="10"/>
      <c r="BG5661" s="10"/>
      <c r="BH5661" s="10"/>
      <c r="BI5661" s="10"/>
      <c r="BL5661" s="10"/>
      <c r="BM5661" s="10"/>
      <c r="BN5661" s="10"/>
      <c r="BO5661" s="10"/>
      <c r="BP5661" s="10"/>
      <c r="BQ5661" s="10"/>
      <c r="BR5661" s="10"/>
      <c r="BU5661" s="66"/>
    </row>
    <row r="5662" spans="22:73" s="6" customFormat="1" x14ac:dyDescent="0.3">
      <c r="V5662" s="21"/>
      <c r="W5662" s="22"/>
      <c r="X5662" s="22"/>
      <c r="Y5662" s="22"/>
      <c r="Z5662" s="22"/>
      <c r="AA5662" s="22"/>
      <c r="AB5662" s="10"/>
      <c r="AC5662" s="10"/>
      <c r="AD5662" s="10"/>
      <c r="AE5662" s="10"/>
      <c r="AF5662" s="10"/>
      <c r="AG5662" s="10"/>
      <c r="AH5662" s="10"/>
      <c r="AI5662" s="10"/>
      <c r="AJ5662" s="10"/>
      <c r="AK5662" s="10"/>
      <c r="AL5662" s="10"/>
      <c r="AM5662" s="10"/>
      <c r="AN5662" s="10"/>
      <c r="AO5662" s="10"/>
      <c r="AP5662" s="10"/>
      <c r="AQ5662" s="10"/>
      <c r="AR5662" s="10"/>
      <c r="AS5662" s="10"/>
      <c r="AT5662" s="10"/>
      <c r="AU5662" s="10"/>
      <c r="AV5662" s="10"/>
      <c r="AW5662" s="10"/>
      <c r="AX5662" s="10"/>
      <c r="AY5662" s="10"/>
      <c r="AZ5662" s="10"/>
      <c r="BC5662" s="10"/>
      <c r="BD5662" s="10"/>
      <c r="BE5662" s="10"/>
      <c r="BF5662" s="10"/>
      <c r="BG5662" s="10"/>
      <c r="BH5662" s="10"/>
      <c r="BI5662" s="10"/>
      <c r="BL5662" s="10"/>
      <c r="BM5662" s="10"/>
      <c r="BN5662" s="10"/>
      <c r="BO5662" s="10"/>
      <c r="BP5662" s="10"/>
      <c r="BQ5662" s="10"/>
      <c r="BR5662" s="10"/>
      <c r="BU5662" s="66"/>
    </row>
    <row r="5663" spans="22:73" s="6" customFormat="1" x14ac:dyDescent="0.3">
      <c r="V5663" s="21"/>
      <c r="W5663" s="22"/>
      <c r="X5663" s="22"/>
      <c r="Y5663" s="22"/>
      <c r="Z5663" s="22"/>
      <c r="AA5663" s="22"/>
      <c r="AB5663" s="10"/>
      <c r="AC5663" s="10"/>
      <c r="AD5663" s="10"/>
      <c r="AE5663" s="10"/>
      <c r="AF5663" s="10"/>
      <c r="AG5663" s="10"/>
      <c r="AH5663" s="10"/>
      <c r="AI5663" s="10"/>
      <c r="AJ5663" s="10"/>
      <c r="AK5663" s="10"/>
      <c r="AL5663" s="10"/>
      <c r="AM5663" s="10"/>
      <c r="AN5663" s="10"/>
      <c r="AO5663" s="10"/>
      <c r="AP5663" s="10"/>
      <c r="AQ5663" s="10"/>
      <c r="AR5663" s="10"/>
      <c r="AS5663" s="10"/>
      <c r="AT5663" s="10"/>
      <c r="AU5663" s="10"/>
      <c r="AV5663" s="10"/>
      <c r="AW5663" s="10"/>
      <c r="AX5663" s="10"/>
      <c r="AY5663" s="10"/>
      <c r="AZ5663" s="10"/>
      <c r="BC5663" s="10"/>
      <c r="BD5663" s="10"/>
      <c r="BE5663" s="10"/>
      <c r="BF5663" s="10"/>
      <c r="BG5663" s="10"/>
      <c r="BH5663" s="10"/>
      <c r="BI5663" s="10"/>
      <c r="BL5663" s="10"/>
      <c r="BM5663" s="10"/>
      <c r="BN5663" s="10"/>
      <c r="BO5663" s="10"/>
      <c r="BP5663" s="10"/>
      <c r="BQ5663" s="10"/>
      <c r="BR5663" s="10"/>
      <c r="BU5663" s="66"/>
    </row>
    <row r="5664" spans="22:73" s="6" customFormat="1" x14ac:dyDescent="0.3">
      <c r="V5664" s="21"/>
      <c r="W5664" s="22"/>
      <c r="X5664" s="22"/>
      <c r="Y5664" s="22"/>
      <c r="Z5664" s="22"/>
      <c r="AA5664" s="22"/>
      <c r="AB5664" s="10"/>
      <c r="AC5664" s="10"/>
      <c r="AD5664" s="10"/>
      <c r="AE5664" s="10"/>
      <c r="AF5664" s="10"/>
      <c r="AG5664" s="10"/>
      <c r="AH5664" s="10"/>
      <c r="AI5664" s="10"/>
      <c r="AJ5664" s="10"/>
      <c r="AK5664" s="10"/>
      <c r="AL5664" s="10"/>
      <c r="AM5664" s="10"/>
      <c r="AN5664" s="10"/>
      <c r="AO5664" s="10"/>
      <c r="AP5664" s="10"/>
      <c r="AQ5664" s="10"/>
      <c r="AR5664" s="10"/>
      <c r="AS5664" s="10"/>
      <c r="AT5664" s="10"/>
      <c r="AU5664" s="10"/>
      <c r="AV5664" s="10"/>
      <c r="AW5664" s="10"/>
      <c r="AX5664" s="10"/>
      <c r="AY5664" s="10"/>
      <c r="AZ5664" s="10"/>
      <c r="BC5664" s="10"/>
      <c r="BD5664" s="10"/>
      <c r="BE5664" s="10"/>
      <c r="BF5664" s="10"/>
      <c r="BG5664" s="10"/>
      <c r="BH5664" s="10"/>
      <c r="BI5664" s="10"/>
      <c r="BL5664" s="10"/>
      <c r="BM5664" s="10"/>
      <c r="BN5664" s="10"/>
      <c r="BO5664" s="10"/>
      <c r="BP5664" s="10"/>
      <c r="BQ5664" s="10"/>
      <c r="BR5664" s="10"/>
      <c r="BU5664" s="66"/>
    </row>
    <row r="5665" spans="22:73" s="6" customFormat="1" x14ac:dyDescent="0.3">
      <c r="V5665" s="21"/>
      <c r="W5665" s="22"/>
      <c r="X5665" s="22"/>
      <c r="Y5665" s="22"/>
      <c r="Z5665" s="22"/>
      <c r="AA5665" s="22"/>
      <c r="AB5665" s="10"/>
      <c r="AC5665" s="10"/>
      <c r="AD5665" s="10"/>
      <c r="AE5665" s="10"/>
      <c r="AF5665" s="10"/>
      <c r="AG5665" s="10"/>
      <c r="AH5665" s="10"/>
      <c r="AI5665" s="10"/>
      <c r="AJ5665" s="10"/>
      <c r="AK5665" s="10"/>
      <c r="AL5665" s="10"/>
      <c r="AM5665" s="10"/>
      <c r="AN5665" s="10"/>
      <c r="AO5665" s="10"/>
      <c r="AP5665" s="10"/>
      <c r="AQ5665" s="10"/>
      <c r="AR5665" s="10"/>
      <c r="AS5665" s="10"/>
      <c r="AT5665" s="10"/>
      <c r="AU5665" s="10"/>
      <c r="AV5665" s="10"/>
      <c r="AW5665" s="10"/>
      <c r="AX5665" s="10"/>
      <c r="AY5665" s="10"/>
      <c r="AZ5665" s="10"/>
      <c r="BC5665" s="10"/>
      <c r="BD5665" s="10"/>
      <c r="BE5665" s="10"/>
      <c r="BF5665" s="10"/>
      <c r="BG5665" s="10"/>
      <c r="BH5665" s="10"/>
      <c r="BI5665" s="10"/>
      <c r="BL5665" s="10"/>
      <c r="BM5665" s="10"/>
      <c r="BN5665" s="10"/>
      <c r="BO5665" s="10"/>
      <c r="BP5665" s="10"/>
      <c r="BQ5665" s="10"/>
      <c r="BR5665" s="10"/>
      <c r="BU5665" s="66"/>
    </row>
    <row r="5666" spans="22:73" s="6" customFormat="1" x14ac:dyDescent="0.3">
      <c r="V5666" s="21"/>
      <c r="W5666" s="22"/>
      <c r="X5666" s="22"/>
      <c r="Y5666" s="22"/>
      <c r="Z5666" s="22"/>
      <c r="AA5666" s="22"/>
      <c r="AB5666" s="10"/>
      <c r="AC5666" s="10"/>
      <c r="AD5666" s="10"/>
      <c r="AE5666" s="10"/>
      <c r="AF5666" s="10"/>
      <c r="AG5666" s="10"/>
      <c r="AH5666" s="10"/>
      <c r="AI5666" s="10"/>
      <c r="AJ5666" s="10"/>
      <c r="AK5666" s="10"/>
      <c r="AL5666" s="10"/>
      <c r="AM5666" s="10"/>
      <c r="AN5666" s="10"/>
      <c r="AO5666" s="10"/>
      <c r="AP5666" s="10"/>
      <c r="AQ5666" s="10"/>
      <c r="AR5666" s="10"/>
      <c r="AS5666" s="10"/>
      <c r="AT5666" s="10"/>
      <c r="AU5666" s="10"/>
      <c r="AV5666" s="10"/>
      <c r="AW5666" s="10"/>
      <c r="AX5666" s="10"/>
      <c r="AY5666" s="10"/>
      <c r="AZ5666" s="10"/>
      <c r="BC5666" s="10"/>
      <c r="BD5666" s="10"/>
      <c r="BE5666" s="10"/>
      <c r="BF5666" s="10"/>
      <c r="BG5666" s="10"/>
      <c r="BH5666" s="10"/>
      <c r="BI5666" s="10"/>
      <c r="BL5666" s="10"/>
      <c r="BM5666" s="10"/>
      <c r="BN5666" s="10"/>
      <c r="BO5666" s="10"/>
      <c r="BP5666" s="10"/>
      <c r="BQ5666" s="10"/>
      <c r="BR5666" s="10"/>
      <c r="BU5666" s="66"/>
    </row>
    <row r="5667" spans="22:73" s="6" customFormat="1" x14ac:dyDescent="0.3">
      <c r="V5667" s="21"/>
      <c r="W5667" s="22"/>
      <c r="X5667" s="22"/>
      <c r="Y5667" s="22"/>
      <c r="Z5667" s="22"/>
      <c r="AA5667" s="22"/>
      <c r="AB5667" s="10"/>
      <c r="AC5667" s="10"/>
      <c r="AD5667" s="10"/>
      <c r="AE5667" s="10"/>
      <c r="AF5667" s="10"/>
      <c r="AG5667" s="10"/>
      <c r="AH5667" s="10"/>
      <c r="AI5667" s="10"/>
      <c r="AJ5667" s="10"/>
      <c r="AK5667" s="10"/>
      <c r="AL5667" s="10"/>
      <c r="AM5667" s="10"/>
      <c r="AN5667" s="10"/>
      <c r="AO5667" s="10"/>
      <c r="AP5667" s="10"/>
      <c r="AQ5667" s="10"/>
      <c r="AR5667" s="10"/>
      <c r="AS5667" s="10"/>
      <c r="AT5667" s="10"/>
      <c r="AU5667" s="10"/>
      <c r="AV5667" s="10"/>
      <c r="AW5667" s="10"/>
      <c r="AX5667" s="10"/>
      <c r="AY5667" s="10"/>
      <c r="AZ5667" s="10"/>
      <c r="BC5667" s="10"/>
      <c r="BD5667" s="10"/>
      <c r="BE5667" s="10"/>
      <c r="BF5667" s="10"/>
      <c r="BG5667" s="10"/>
      <c r="BH5667" s="10"/>
      <c r="BI5667" s="10"/>
      <c r="BL5667" s="10"/>
      <c r="BM5667" s="10"/>
      <c r="BN5667" s="10"/>
      <c r="BO5667" s="10"/>
      <c r="BP5667" s="10"/>
      <c r="BQ5667" s="10"/>
      <c r="BR5667" s="10"/>
      <c r="BU5667" s="66"/>
    </row>
    <row r="5668" spans="22:73" s="6" customFormat="1" x14ac:dyDescent="0.3">
      <c r="V5668" s="21"/>
      <c r="W5668" s="22"/>
      <c r="X5668" s="22"/>
      <c r="Y5668" s="22"/>
      <c r="Z5668" s="22"/>
      <c r="AA5668" s="22"/>
      <c r="AB5668" s="10"/>
      <c r="AC5668" s="10"/>
      <c r="AD5668" s="10"/>
      <c r="AE5668" s="10"/>
      <c r="AF5668" s="10"/>
      <c r="AG5668" s="10"/>
      <c r="AH5668" s="10"/>
      <c r="AI5668" s="10"/>
      <c r="AJ5668" s="10"/>
      <c r="AK5668" s="10"/>
      <c r="AL5668" s="10"/>
      <c r="AM5668" s="10"/>
      <c r="AN5668" s="10"/>
      <c r="AO5668" s="10"/>
      <c r="AP5668" s="10"/>
      <c r="AQ5668" s="10"/>
      <c r="AR5668" s="10"/>
      <c r="AS5668" s="10"/>
      <c r="AT5668" s="10"/>
      <c r="AU5668" s="10"/>
      <c r="AV5668" s="10"/>
      <c r="AW5668" s="10"/>
      <c r="AX5668" s="10"/>
      <c r="AY5668" s="10"/>
      <c r="AZ5668" s="10"/>
      <c r="BC5668" s="10"/>
      <c r="BD5668" s="10"/>
      <c r="BE5668" s="10"/>
      <c r="BF5668" s="10"/>
      <c r="BG5668" s="10"/>
      <c r="BH5668" s="10"/>
      <c r="BI5668" s="10"/>
      <c r="BL5668" s="10"/>
      <c r="BM5668" s="10"/>
      <c r="BN5668" s="10"/>
      <c r="BO5668" s="10"/>
      <c r="BP5668" s="10"/>
      <c r="BQ5668" s="10"/>
      <c r="BR5668" s="10"/>
      <c r="BU5668" s="66"/>
    </row>
    <row r="5669" spans="22:73" s="6" customFormat="1" x14ac:dyDescent="0.3">
      <c r="V5669" s="21"/>
      <c r="W5669" s="22"/>
      <c r="X5669" s="22"/>
      <c r="Y5669" s="22"/>
      <c r="Z5669" s="22"/>
      <c r="AA5669" s="22"/>
      <c r="AB5669" s="10"/>
      <c r="AC5669" s="10"/>
      <c r="AD5669" s="10"/>
      <c r="AE5669" s="10"/>
      <c r="AF5669" s="10"/>
      <c r="AG5669" s="10"/>
      <c r="AH5669" s="10"/>
      <c r="AI5669" s="10"/>
      <c r="AJ5669" s="10"/>
      <c r="AK5669" s="10"/>
      <c r="AL5669" s="10"/>
      <c r="AM5669" s="10"/>
      <c r="AN5669" s="10"/>
      <c r="AO5669" s="10"/>
      <c r="AP5669" s="10"/>
      <c r="AQ5669" s="10"/>
      <c r="AR5669" s="10"/>
      <c r="AS5669" s="10"/>
      <c r="AT5669" s="10"/>
      <c r="AU5669" s="10"/>
      <c r="AV5669" s="10"/>
      <c r="AW5669" s="10"/>
      <c r="AX5669" s="10"/>
      <c r="AY5669" s="10"/>
      <c r="AZ5669" s="10"/>
      <c r="BC5669" s="10"/>
      <c r="BD5669" s="10"/>
      <c r="BE5669" s="10"/>
      <c r="BF5669" s="10"/>
      <c r="BG5669" s="10"/>
      <c r="BH5669" s="10"/>
      <c r="BI5669" s="10"/>
      <c r="BL5669" s="10"/>
      <c r="BM5669" s="10"/>
      <c r="BN5669" s="10"/>
      <c r="BO5669" s="10"/>
      <c r="BP5669" s="10"/>
      <c r="BQ5669" s="10"/>
      <c r="BR5669" s="10"/>
      <c r="BU5669" s="66"/>
    </row>
    <row r="5670" spans="22:73" s="6" customFormat="1" x14ac:dyDescent="0.3">
      <c r="V5670" s="21"/>
      <c r="W5670" s="22"/>
      <c r="X5670" s="22"/>
      <c r="Y5670" s="22"/>
      <c r="Z5670" s="22"/>
      <c r="AA5670" s="22"/>
      <c r="AB5670" s="10"/>
      <c r="AC5670" s="10"/>
      <c r="AD5670" s="10"/>
      <c r="AE5670" s="10"/>
      <c r="AF5670" s="10"/>
      <c r="AG5670" s="10"/>
      <c r="AH5670" s="10"/>
      <c r="AI5670" s="10"/>
      <c r="AJ5670" s="10"/>
      <c r="AK5670" s="10"/>
      <c r="AL5670" s="10"/>
      <c r="AM5670" s="10"/>
      <c r="AN5670" s="10"/>
      <c r="AO5670" s="10"/>
      <c r="AP5670" s="10"/>
      <c r="AQ5670" s="10"/>
      <c r="AR5670" s="10"/>
      <c r="AS5670" s="10"/>
      <c r="AT5670" s="10"/>
      <c r="AU5670" s="10"/>
      <c r="AV5670" s="10"/>
      <c r="AW5670" s="10"/>
      <c r="AX5670" s="10"/>
      <c r="AY5670" s="10"/>
      <c r="AZ5670" s="10"/>
      <c r="BC5670" s="10"/>
      <c r="BD5670" s="10"/>
      <c r="BE5670" s="10"/>
      <c r="BF5670" s="10"/>
      <c r="BG5670" s="10"/>
      <c r="BH5670" s="10"/>
      <c r="BI5670" s="10"/>
      <c r="BL5670" s="10"/>
      <c r="BM5670" s="10"/>
      <c r="BN5670" s="10"/>
      <c r="BO5670" s="10"/>
      <c r="BP5670" s="10"/>
      <c r="BQ5670" s="10"/>
      <c r="BR5670" s="10"/>
      <c r="BU5670" s="66"/>
    </row>
    <row r="5671" spans="22:73" s="6" customFormat="1" x14ac:dyDescent="0.3">
      <c r="V5671" s="21"/>
      <c r="W5671" s="22"/>
      <c r="X5671" s="22"/>
      <c r="Y5671" s="22"/>
      <c r="Z5671" s="22"/>
      <c r="AA5671" s="22"/>
      <c r="AB5671" s="10"/>
      <c r="AC5671" s="10"/>
      <c r="AD5671" s="10"/>
      <c r="AE5671" s="10"/>
      <c r="AF5671" s="10"/>
      <c r="AG5671" s="10"/>
      <c r="AH5671" s="10"/>
      <c r="AI5671" s="10"/>
      <c r="AJ5671" s="10"/>
      <c r="AK5671" s="10"/>
      <c r="AL5671" s="10"/>
      <c r="AM5671" s="10"/>
      <c r="AN5671" s="10"/>
      <c r="AO5671" s="10"/>
      <c r="AP5671" s="10"/>
      <c r="AQ5671" s="10"/>
      <c r="AR5671" s="10"/>
      <c r="AS5671" s="10"/>
      <c r="AT5671" s="10"/>
      <c r="AU5671" s="10"/>
      <c r="AV5671" s="10"/>
      <c r="AW5671" s="10"/>
      <c r="AX5671" s="10"/>
      <c r="AY5671" s="10"/>
      <c r="AZ5671" s="10"/>
      <c r="BC5671" s="10"/>
      <c r="BD5671" s="10"/>
      <c r="BE5671" s="10"/>
      <c r="BF5671" s="10"/>
      <c r="BG5671" s="10"/>
      <c r="BH5671" s="10"/>
      <c r="BI5671" s="10"/>
      <c r="BL5671" s="10"/>
      <c r="BM5671" s="10"/>
      <c r="BN5671" s="10"/>
      <c r="BO5671" s="10"/>
      <c r="BP5671" s="10"/>
      <c r="BQ5671" s="10"/>
      <c r="BR5671" s="10"/>
      <c r="BU5671" s="66"/>
    </row>
    <row r="5672" spans="22:73" s="6" customFormat="1" x14ac:dyDescent="0.3">
      <c r="V5672" s="21"/>
      <c r="W5672" s="22"/>
      <c r="X5672" s="22"/>
      <c r="Y5672" s="22"/>
      <c r="Z5672" s="22"/>
      <c r="AA5672" s="22"/>
      <c r="AB5672" s="10"/>
      <c r="AC5672" s="10"/>
      <c r="AD5672" s="10"/>
      <c r="AE5672" s="10"/>
      <c r="AF5672" s="10"/>
      <c r="AG5672" s="10"/>
      <c r="AH5672" s="10"/>
      <c r="AI5672" s="10"/>
      <c r="AJ5672" s="10"/>
      <c r="AK5672" s="10"/>
      <c r="AL5672" s="10"/>
      <c r="AM5672" s="10"/>
      <c r="AN5672" s="10"/>
      <c r="AO5672" s="10"/>
      <c r="AP5672" s="10"/>
      <c r="AQ5672" s="10"/>
      <c r="AR5672" s="10"/>
      <c r="AS5672" s="10"/>
      <c r="AT5672" s="10"/>
      <c r="AU5672" s="10"/>
      <c r="AV5672" s="10"/>
      <c r="AW5672" s="10"/>
      <c r="AX5672" s="10"/>
      <c r="AY5672" s="10"/>
      <c r="AZ5672" s="10"/>
      <c r="BC5672" s="10"/>
      <c r="BD5672" s="10"/>
      <c r="BE5672" s="10"/>
      <c r="BF5672" s="10"/>
      <c r="BG5672" s="10"/>
      <c r="BH5672" s="10"/>
      <c r="BI5672" s="10"/>
      <c r="BL5672" s="10"/>
      <c r="BM5672" s="10"/>
      <c r="BN5672" s="10"/>
      <c r="BO5672" s="10"/>
      <c r="BP5672" s="10"/>
      <c r="BQ5672" s="10"/>
      <c r="BR5672" s="10"/>
      <c r="BU5672" s="66"/>
    </row>
    <row r="5673" spans="22:73" s="6" customFormat="1" x14ac:dyDescent="0.3">
      <c r="V5673" s="21"/>
      <c r="W5673" s="22"/>
      <c r="X5673" s="22"/>
      <c r="Y5673" s="22"/>
      <c r="Z5673" s="22"/>
      <c r="AA5673" s="22"/>
      <c r="AB5673" s="10"/>
      <c r="AC5673" s="10"/>
      <c r="AD5673" s="10"/>
      <c r="AE5673" s="10"/>
      <c r="AF5673" s="10"/>
      <c r="AG5673" s="10"/>
      <c r="AH5673" s="10"/>
      <c r="AI5673" s="10"/>
      <c r="AJ5673" s="10"/>
      <c r="AK5673" s="10"/>
      <c r="AL5673" s="10"/>
      <c r="AM5673" s="10"/>
      <c r="AN5673" s="10"/>
      <c r="AO5673" s="10"/>
      <c r="AP5673" s="10"/>
      <c r="AQ5673" s="10"/>
      <c r="AR5673" s="10"/>
      <c r="AS5673" s="10"/>
      <c r="AT5673" s="10"/>
      <c r="AU5673" s="10"/>
      <c r="AV5673" s="10"/>
      <c r="AW5673" s="10"/>
      <c r="AX5673" s="10"/>
      <c r="AY5673" s="10"/>
      <c r="AZ5673" s="10"/>
      <c r="BC5673" s="10"/>
      <c r="BD5673" s="10"/>
      <c r="BE5673" s="10"/>
      <c r="BF5673" s="10"/>
      <c r="BG5673" s="10"/>
      <c r="BH5673" s="10"/>
      <c r="BI5673" s="10"/>
      <c r="BL5673" s="10"/>
      <c r="BM5673" s="10"/>
      <c r="BN5673" s="10"/>
      <c r="BO5673" s="10"/>
      <c r="BP5673" s="10"/>
      <c r="BQ5673" s="10"/>
      <c r="BR5673" s="10"/>
      <c r="BU5673" s="66"/>
    </row>
    <row r="5674" spans="22:73" s="6" customFormat="1" x14ac:dyDescent="0.3">
      <c r="V5674" s="21"/>
      <c r="W5674" s="22"/>
      <c r="X5674" s="22"/>
      <c r="Y5674" s="22"/>
      <c r="Z5674" s="22"/>
      <c r="AA5674" s="22"/>
      <c r="AB5674" s="10"/>
      <c r="AC5674" s="10"/>
      <c r="AD5674" s="10"/>
      <c r="AE5674" s="10"/>
      <c r="AF5674" s="10"/>
      <c r="AG5674" s="10"/>
      <c r="AH5674" s="10"/>
      <c r="AI5674" s="10"/>
      <c r="AJ5674" s="10"/>
      <c r="AK5674" s="10"/>
      <c r="AL5674" s="10"/>
      <c r="AM5674" s="10"/>
      <c r="AN5674" s="10"/>
      <c r="AO5674" s="10"/>
      <c r="AP5674" s="10"/>
      <c r="AQ5674" s="10"/>
      <c r="AR5674" s="10"/>
      <c r="AS5674" s="10"/>
      <c r="AT5674" s="10"/>
      <c r="AU5674" s="10"/>
      <c r="AV5674" s="10"/>
      <c r="AW5674" s="10"/>
      <c r="AX5674" s="10"/>
      <c r="AY5674" s="10"/>
      <c r="AZ5674" s="10"/>
      <c r="BC5674" s="10"/>
      <c r="BD5674" s="10"/>
      <c r="BE5674" s="10"/>
      <c r="BF5674" s="10"/>
      <c r="BG5674" s="10"/>
      <c r="BH5674" s="10"/>
      <c r="BI5674" s="10"/>
      <c r="BL5674" s="10"/>
      <c r="BM5674" s="10"/>
      <c r="BN5674" s="10"/>
      <c r="BO5674" s="10"/>
      <c r="BP5674" s="10"/>
      <c r="BQ5674" s="10"/>
      <c r="BR5674" s="10"/>
      <c r="BU5674" s="66"/>
    </row>
    <row r="5675" spans="22:73" s="6" customFormat="1" x14ac:dyDescent="0.3">
      <c r="V5675" s="21"/>
      <c r="W5675" s="22"/>
      <c r="X5675" s="22"/>
      <c r="Y5675" s="22"/>
      <c r="Z5675" s="22"/>
      <c r="AA5675" s="22"/>
      <c r="AB5675" s="10"/>
      <c r="AC5675" s="10"/>
      <c r="AD5675" s="10"/>
      <c r="AE5675" s="10"/>
      <c r="AF5675" s="10"/>
      <c r="AG5675" s="10"/>
      <c r="AH5675" s="10"/>
      <c r="AI5675" s="10"/>
      <c r="AJ5675" s="10"/>
      <c r="AK5675" s="10"/>
      <c r="AL5675" s="10"/>
      <c r="AM5675" s="10"/>
      <c r="AN5675" s="10"/>
      <c r="AO5675" s="10"/>
      <c r="AP5675" s="10"/>
      <c r="AQ5675" s="10"/>
      <c r="AR5675" s="10"/>
      <c r="AS5675" s="10"/>
      <c r="AT5675" s="10"/>
      <c r="AU5675" s="10"/>
      <c r="AV5675" s="10"/>
      <c r="AW5675" s="10"/>
      <c r="AX5675" s="10"/>
      <c r="AY5675" s="10"/>
      <c r="AZ5675" s="10"/>
      <c r="BC5675" s="10"/>
      <c r="BD5675" s="10"/>
      <c r="BE5675" s="10"/>
      <c r="BF5675" s="10"/>
      <c r="BG5675" s="10"/>
      <c r="BH5675" s="10"/>
      <c r="BI5675" s="10"/>
      <c r="BL5675" s="10"/>
      <c r="BM5675" s="10"/>
      <c r="BN5675" s="10"/>
      <c r="BO5675" s="10"/>
      <c r="BP5675" s="10"/>
      <c r="BQ5675" s="10"/>
      <c r="BR5675" s="10"/>
      <c r="BU5675" s="66"/>
    </row>
    <row r="5676" spans="22:73" s="6" customFormat="1" x14ac:dyDescent="0.3">
      <c r="V5676" s="21"/>
      <c r="W5676" s="22"/>
      <c r="X5676" s="22"/>
      <c r="Y5676" s="22"/>
      <c r="Z5676" s="22"/>
      <c r="AA5676" s="22"/>
      <c r="AB5676" s="10"/>
      <c r="AC5676" s="10"/>
      <c r="AD5676" s="10"/>
      <c r="AE5676" s="10"/>
      <c r="AF5676" s="10"/>
      <c r="AG5676" s="10"/>
      <c r="AH5676" s="10"/>
      <c r="AI5676" s="10"/>
      <c r="AJ5676" s="10"/>
      <c r="AK5676" s="10"/>
      <c r="AL5676" s="10"/>
      <c r="AM5676" s="10"/>
      <c r="AN5676" s="10"/>
      <c r="AO5676" s="10"/>
      <c r="AP5676" s="10"/>
      <c r="AQ5676" s="10"/>
      <c r="AR5676" s="10"/>
      <c r="AS5676" s="10"/>
      <c r="AT5676" s="10"/>
      <c r="AU5676" s="10"/>
      <c r="AV5676" s="10"/>
      <c r="AW5676" s="10"/>
      <c r="AX5676" s="10"/>
      <c r="AY5676" s="10"/>
      <c r="AZ5676" s="10"/>
      <c r="BC5676" s="10"/>
      <c r="BD5676" s="10"/>
      <c r="BE5676" s="10"/>
      <c r="BF5676" s="10"/>
      <c r="BG5676" s="10"/>
      <c r="BH5676" s="10"/>
      <c r="BI5676" s="10"/>
      <c r="BL5676" s="10"/>
      <c r="BM5676" s="10"/>
      <c r="BN5676" s="10"/>
      <c r="BO5676" s="10"/>
      <c r="BP5676" s="10"/>
      <c r="BQ5676" s="10"/>
      <c r="BR5676" s="10"/>
      <c r="BU5676" s="66"/>
    </row>
    <row r="5677" spans="22:73" s="6" customFormat="1" x14ac:dyDescent="0.3">
      <c r="V5677" s="21"/>
      <c r="W5677" s="22"/>
      <c r="X5677" s="22"/>
      <c r="Y5677" s="22"/>
      <c r="Z5677" s="22"/>
      <c r="AA5677" s="22"/>
      <c r="AB5677" s="10"/>
      <c r="AC5677" s="10"/>
      <c r="AD5677" s="10"/>
      <c r="AE5677" s="10"/>
      <c r="AF5677" s="10"/>
      <c r="AG5677" s="10"/>
      <c r="AH5677" s="10"/>
      <c r="AI5677" s="10"/>
      <c r="AJ5677" s="10"/>
      <c r="AK5677" s="10"/>
      <c r="AL5677" s="10"/>
      <c r="AM5677" s="10"/>
      <c r="AN5677" s="10"/>
      <c r="AO5677" s="10"/>
      <c r="AP5677" s="10"/>
      <c r="AQ5677" s="10"/>
      <c r="AR5677" s="10"/>
      <c r="AS5677" s="10"/>
      <c r="AT5677" s="10"/>
      <c r="AU5677" s="10"/>
      <c r="AV5677" s="10"/>
      <c r="AW5677" s="10"/>
      <c r="AX5677" s="10"/>
      <c r="AY5677" s="10"/>
      <c r="AZ5677" s="10"/>
      <c r="BC5677" s="10"/>
      <c r="BD5677" s="10"/>
      <c r="BE5677" s="10"/>
      <c r="BF5677" s="10"/>
      <c r="BG5677" s="10"/>
      <c r="BH5677" s="10"/>
      <c r="BI5677" s="10"/>
      <c r="BL5677" s="10"/>
      <c r="BM5677" s="10"/>
      <c r="BN5677" s="10"/>
      <c r="BO5677" s="10"/>
      <c r="BP5677" s="10"/>
      <c r="BQ5677" s="10"/>
      <c r="BR5677" s="10"/>
      <c r="BU5677" s="66"/>
    </row>
    <row r="5678" spans="22:73" s="6" customFormat="1" x14ac:dyDescent="0.3">
      <c r="V5678" s="21"/>
      <c r="W5678" s="22"/>
      <c r="X5678" s="22"/>
      <c r="Y5678" s="22"/>
      <c r="Z5678" s="22"/>
      <c r="AA5678" s="22"/>
      <c r="AB5678" s="10"/>
      <c r="AC5678" s="10"/>
      <c r="AD5678" s="10"/>
      <c r="AE5678" s="10"/>
      <c r="AF5678" s="10"/>
      <c r="AG5678" s="10"/>
      <c r="AH5678" s="10"/>
      <c r="AI5678" s="10"/>
      <c r="AJ5678" s="10"/>
      <c r="AK5678" s="10"/>
      <c r="AL5678" s="10"/>
      <c r="AM5678" s="10"/>
      <c r="AN5678" s="10"/>
      <c r="AO5678" s="10"/>
      <c r="AP5678" s="10"/>
      <c r="AQ5678" s="10"/>
      <c r="AR5678" s="10"/>
      <c r="AS5678" s="10"/>
      <c r="AT5678" s="10"/>
      <c r="AU5678" s="10"/>
      <c r="AV5678" s="10"/>
      <c r="AW5678" s="10"/>
      <c r="AX5678" s="10"/>
      <c r="AY5678" s="10"/>
      <c r="AZ5678" s="10"/>
      <c r="BC5678" s="10"/>
      <c r="BD5678" s="10"/>
      <c r="BE5678" s="10"/>
      <c r="BF5678" s="10"/>
      <c r="BG5678" s="10"/>
      <c r="BH5678" s="10"/>
      <c r="BI5678" s="10"/>
      <c r="BL5678" s="10"/>
      <c r="BM5678" s="10"/>
      <c r="BN5678" s="10"/>
      <c r="BO5678" s="10"/>
      <c r="BP5678" s="10"/>
      <c r="BQ5678" s="10"/>
      <c r="BR5678" s="10"/>
      <c r="BU5678" s="66"/>
    </row>
    <row r="5679" spans="22:73" s="6" customFormat="1" x14ac:dyDescent="0.3">
      <c r="V5679" s="21"/>
      <c r="W5679" s="22"/>
      <c r="X5679" s="22"/>
      <c r="Y5679" s="22"/>
      <c r="Z5679" s="22"/>
      <c r="AA5679" s="22"/>
      <c r="AB5679" s="10"/>
      <c r="AC5679" s="10"/>
      <c r="AD5679" s="10"/>
      <c r="AE5679" s="10"/>
      <c r="AF5679" s="10"/>
      <c r="AG5679" s="10"/>
      <c r="AH5679" s="10"/>
      <c r="AI5679" s="10"/>
      <c r="AJ5679" s="10"/>
      <c r="AK5679" s="10"/>
      <c r="AL5679" s="10"/>
      <c r="AM5679" s="10"/>
      <c r="AN5679" s="10"/>
      <c r="AO5679" s="10"/>
      <c r="AP5679" s="10"/>
      <c r="AQ5679" s="10"/>
      <c r="AR5679" s="10"/>
      <c r="AS5679" s="10"/>
      <c r="AT5679" s="10"/>
      <c r="AU5679" s="10"/>
      <c r="AV5679" s="10"/>
      <c r="AW5679" s="10"/>
      <c r="AX5679" s="10"/>
      <c r="AY5679" s="10"/>
      <c r="AZ5679" s="10"/>
      <c r="BC5679" s="10"/>
      <c r="BD5679" s="10"/>
      <c r="BE5679" s="10"/>
      <c r="BF5679" s="10"/>
      <c r="BG5679" s="10"/>
      <c r="BH5679" s="10"/>
      <c r="BI5679" s="10"/>
      <c r="BL5679" s="10"/>
      <c r="BM5679" s="10"/>
      <c r="BN5679" s="10"/>
      <c r="BO5679" s="10"/>
      <c r="BP5679" s="10"/>
      <c r="BQ5679" s="10"/>
      <c r="BR5679" s="10"/>
      <c r="BU5679" s="66"/>
    </row>
    <row r="5680" spans="22:73" s="6" customFormat="1" x14ac:dyDescent="0.3">
      <c r="V5680" s="21"/>
      <c r="W5680" s="22"/>
      <c r="X5680" s="22"/>
      <c r="Y5680" s="22"/>
      <c r="Z5680" s="22"/>
      <c r="AA5680" s="22"/>
      <c r="AB5680" s="10"/>
      <c r="AC5680" s="10"/>
      <c r="AD5680" s="10"/>
      <c r="AE5680" s="10"/>
      <c r="AF5680" s="10"/>
      <c r="AG5680" s="10"/>
      <c r="AH5680" s="10"/>
      <c r="AI5680" s="10"/>
      <c r="AJ5680" s="10"/>
      <c r="AK5680" s="10"/>
      <c r="AL5680" s="10"/>
      <c r="AM5680" s="10"/>
      <c r="AN5680" s="10"/>
      <c r="AO5680" s="10"/>
      <c r="AP5680" s="10"/>
      <c r="AQ5680" s="10"/>
      <c r="AR5680" s="10"/>
      <c r="AS5680" s="10"/>
      <c r="AT5680" s="10"/>
      <c r="AU5680" s="10"/>
      <c r="AV5680" s="10"/>
      <c r="AW5680" s="10"/>
      <c r="AX5680" s="10"/>
      <c r="AY5680" s="10"/>
      <c r="AZ5680" s="10"/>
      <c r="BC5680" s="10"/>
      <c r="BD5680" s="10"/>
      <c r="BE5680" s="10"/>
      <c r="BF5680" s="10"/>
      <c r="BG5680" s="10"/>
      <c r="BH5680" s="10"/>
      <c r="BI5680" s="10"/>
      <c r="BL5680" s="10"/>
      <c r="BM5680" s="10"/>
      <c r="BN5680" s="10"/>
      <c r="BO5680" s="10"/>
      <c r="BP5680" s="10"/>
      <c r="BQ5680" s="10"/>
      <c r="BR5680" s="10"/>
      <c r="BU5680" s="66"/>
    </row>
    <row r="5681" spans="22:73" s="6" customFormat="1" x14ac:dyDescent="0.3">
      <c r="V5681" s="21"/>
      <c r="W5681" s="22"/>
      <c r="X5681" s="22"/>
      <c r="Y5681" s="22"/>
      <c r="Z5681" s="22"/>
      <c r="AA5681" s="22"/>
      <c r="AB5681" s="10"/>
      <c r="AC5681" s="10"/>
      <c r="AD5681" s="10"/>
      <c r="AE5681" s="10"/>
      <c r="AF5681" s="10"/>
      <c r="AG5681" s="10"/>
      <c r="AH5681" s="10"/>
      <c r="AI5681" s="10"/>
      <c r="AJ5681" s="10"/>
      <c r="AK5681" s="10"/>
      <c r="AL5681" s="10"/>
      <c r="AM5681" s="10"/>
      <c r="AN5681" s="10"/>
      <c r="AO5681" s="10"/>
      <c r="AP5681" s="10"/>
      <c r="AQ5681" s="10"/>
      <c r="AR5681" s="10"/>
      <c r="AS5681" s="10"/>
      <c r="AT5681" s="10"/>
      <c r="AU5681" s="10"/>
      <c r="AV5681" s="10"/>
      <c r="AW5681" s="10"/>
      <c r="AX5681" s="10"/>
      <c r="AY5681" s="10"/>
      <c r="AZ5681" s="10"/>
      <c r="BC5681" s="10"/>
      <c r="BD5681" s="10"/>
      <c r="BE5681" s="10"/>
      <c r="BF5681" s="10"/>
      <c r="BG5681" s="10"/>
      <c r="BH5681" s="10"/>
      <c r="BI5681" s="10"/>
      <c r="BL5681" s="10"/>
      <c r="BM5681" s="10"/>
      <c r="BN5681" s="10"/>
      <c r="BO5681" s="10"/>
      <c r="BP5681" s="10"/>
      <c r="BQ5681" s="10"/>
      <c r="BR5681" s="10"/>
      <c r="BU5681" s="66"/>
    </row>
    <row r="5682" spans="22:73" s="6" customFormat="1" x14ac:dyDescent="0.3">
      <c r="V5682" s="21"/>
      <c r="W5682" s="22"/>
      <c r="X5682" s="22"/>
      <c r="Y5682" s="22"/>
      <c r="Z5682" s="22"/>
      <c r="AA5682" s="22"/>
      <c r="AB5682" s="10"/>
      <c r="AC5682" s="10"/>
      <c r="AD5682" s="10"/>
      <c r="AE5682" s="10"/>
      <c r="AF5682" s="10"/>
      <c r="AG5682" s="10"/>
      <c r="AH5682" s="10"/>
      <c r="AI5682" s="10"/>
      <c r="AJ5682" s="10"/>
      <c r="AK5682" s="10"/>
      <c r="AL5682" s="10"/>
      <c r="AM5682" s="10"/>
      <c r="AN5682" s="10"/>
      <c r="AO5682" s="10"/>
      <c r="AP5682" s="10"/>
      <c r="AQ5682" s="10"/>
      <c r="AR5682" s="10"/>
      <c r="AS5682" s="10"/>
      <c r="AT5682" s="10"/>
      <c r="AU5682" s="10"/>
      <c r="AV5682" s="10"/>
      <c r="AW5682" s="10"/>
      <c r="AX5682" s="10"/>
      <c r="AY5682" s="10"/>
      <c r="AZ5682" s="10"/>
      <c r="BC5682" s="10"/>
      <c r="BD5682" s="10"/>
      <c r="BE5682" s="10"/>
      <c r="BF5682" s="10"/>
      <c r="BG5682" s="10"/>
      <c r="BH5682" s="10"/>
      <c r="BI5682" s="10"/>
      <c r="BL5682" s="10"/>
      <c r="BM5682" s="10"/>
      <c r="BN5682" s="10"/>
      <c r="BO5682" s="10"/>
      <c r="BP5682" s="10"/>
      <c r="BQ5682" s="10"/>
      <c r="BR5682" s="10"/>
      <c r="BU5682" s="66"/>
    </row>
    <row r="5683" spans="22:73" s="6" customFormat="1" x14ac:dyDescent="0.3">
      <c r="V5683" s="21"/>
      <c r="W5683" s="22"/>
      <c r="X5683" s="22"/>
      <c r="Y5683" s="22"/>
      <c r="Z5683" s="22"/>
      <c r="AA5683" s="22"/>
      <c r="AB5683" s="10"/>
      <c r="AC5683" s="10"/>
      <c r="AD5683" s="10"/>
      <c r="AE5683" s="10"/>
      <c r="AF5683" s="10"/>
      <c r="AG5683" s="10"/>
      <c r="AH5683" s="10"/>
      <c r="AI5683" s="10"/>
      <c r="AJ5683" s="10"/>
      <c r="AK5683" s="10"/>
      <c r="AL5683" s="10"/>
      <c r="AM5683" s="10"/>
      <c r="AN5683" s="10"/>
      <c r="AO5683" s="10"/>
      <c r="AP5683" s="10"/>
      <c r="AQ5683" s="10"/>
      <c r="AR5683" s="10"/>
      <c r="AS5683" s="10"/>
      <c r="AT5683" s="10"/>
      <c r="AU5683" s="10"/>
      <c r="AV5683" s="10"/>
      <c r="AW5683" s="10"/>
      <c r="AX5683" s="10"/>
      <c r="AY5683" s="10"/>
      <c r="AZ5683" s="10"/>
      <c r="BC5683" s="10"/>
      <c r="BD5683" s="10"/>
      <c r="BE5683" s="10"/>
      <c r="BF5683" s="10"/>
      <c r="BG5683" s="10"/>
      <c r="BH5683" s="10"/>
      <c r="BI5683" s="10"/>
      <c r="BL5683" s="10"/>
      <c r="BM5683" s="10"/>
      <c r="BN5683" s="10"/>
      <c r="BO5683" s="10"/>
      <c r="BP5683" s="10"/>
      <c r="BQ5683" s="10"/>
      <c r="BR5683" s="10"/>
      <c r="BU5683" s="66"/>
    </row>
    <row r="5684" spans="22:73" s="6" customFormat="1" x14ac:dyDescent="0.3">
      <c r="V5684" s="21"/>
      <c r="W5684" s="22"/>
      <c r="X5684" s="22"/>
      <c r="Y5684" s="22"/>
      <c r="Z5684" s="22"/>
      <c r="AA5684" s="22"/>
      <c r="AB5684" s="10"/>
      <c r="AC5684" s="10"/>
      <c r="AD5684" s="10"/>
      <c r="AE5684" s="10"/>
      <c r="AF5684" s="10"/>
      <c r="AG5684" s="10"/>
      <c r="AH5684" s="10"/>
      <c r="AI5684" s="10"/>
      <c r="AJ5684" s="10"/>
      <c r="AK5684" s="10"/>
      <c r="AL5684" s="10"/>
      <c r="AM5684" s="10"/>
      <c r="AN5684" s="10"/>
      <c r="AO5684" s="10"/>
      <c r="AP5684" s="10"/>
      <c r="AQ5684" s="10"/>
      <c r="AR5684" s="10"/>
      <c r="AS5684" s="10"/>
      <c r="AT5684" s="10"/>
      <c r="AU5684" s="10"/>
      <c r="AV5684" s="10"/>
      <c r="AW5684" s="10"/>
      <c r="AX5684" s="10"/>
      <c r="AY5684" s="10"/>
      <c r="AZ5684" s="10"/>
      <c r="BC5684" s="10"/>
      <c r="BD5684" s="10"/>
      <c r="BE5684" s="10"/>
      <c r="BF5684" s="10"/>
      <c r="BG5684" s="10"/>
      <c r="BH5684" s="10"/>
      <c r="BI5684" s="10"/>
      <c r="BL5684" s="10"/>
      <c r="BM5684" s="10"/>
      <c r="BN5684" s="10"/>
      <c r="BO5684" s="10"/>
      <c r="BP5684" s="10"/>
      <c r="BQ5684" s="10"/>
      <c r="BR5684" s="10"/>
      <c r="BU5684" s="66"/>
    </row>
    <row r="5685" spans="22:73" s="6" customFormat="1" x14ac:dyDescent="0.3">
      <c r="V5685" s="21"/>
      <c r="W5685" s="22"/>
      <c r="X5685" s="22"/>
      <c r="Y5685" s="22"/>
      <c r="Z5685" s="22"/>
      <c r="AA5685" s="22"/>
      <c r="AB5685" s="10"/>
      <c r="AC5685" s="10"/>
      <c r="AD5685" s="10"/>
      <c r="AE5685" s="10"/>
      <c r="AF5685" s="10"/>
      <c r="AG5685" s="10"/>
      <c r="AH5685" s="10"/>
      <c r="AI5685" s="10"/>
      <c r="AJ5685" s="10"/>
      <c r="AK5685" s="10"/>
      <c r="AL5685" s="10"/>
      <c r="AM5685" s="10"/>
      <c r="AN5685" s="10"/>
      <c r="AO5685" s="10"/>
      <c r="AP5685" s="10"/>
      <c r="AQ5685" s="10"/>
      <c r="AR5685" s="10"/>
      <c r="AS5685" s="10"/>
      <c r="AT5685" s="10"/>
      <c r="AU5685" s="10"/>
      <c r="AV5685" s="10"/>
      <c r="AW5685" s="10"/>
      <c r="AX5685" s="10"/>
      <c r="AY5685" s="10"/>
      <c r="AZ5685" s="10"/>
      <c r="BC5685" s="10"/>
      <c r="BD5685" s="10"/>
      <c r="BE5685" s="10"/>
      <c r="BF5685" s="10"/>
      <c r="BG5685" s="10"/>
      <c r="BH5685" s="10"/>
      <c r="BI5685" s="10"/>
      <c r="BL5685" s="10"/>
      <c r="BM5685" s="10"/>
      <c r="BN5685" s="10"/>
      <c r="BO5685" s="10"/>
      <c r="BP5685" s="10"/>
      <c r="BQ5685" s="10"/>
      <c r="BR5685" s="10"/>
      <c r="BU5685" s="66"/>
    </row>
    <row r="5686" spans="22:73" s="6" customFormat="1" x14ac:dyDescent="0.3">
      <c r="V5686" s="21"/>
      <c r="W5686" s="22"/>
      <c r="X5686" s="22"/>
      <c r="Y5686" s="22"/>
      <c r="Z5686" s="22"/>
      <c r="AA5686" s="22"/>
      <c r="AB5686" s="10"/>
      <c r="AC5686" s="10"/>
      <c r="AD5686" s="10"/>
      <c r="AE5686" s="10"/>
      <c r="AF5686" s="10"/>
      <c r="AG5686" s="10"/>
      <c r="AH5686" s="10"/>
      <c r="AI5686" s="10"/>
      <c r="AJ5686" s="10"/>
      <c r="AK5686" s="10"/>
      <c r="AL5686" s="10"/>
      <c r="AM5686" s="10"/>
      <c r="AN5686" s="10"/>
      <c r="AO5686" s="10"/>
      <c r="AP5686" s="10"/>
      <c r="AQ5686" s="10"/>
      <c r="AR5686" s="10"/>
      <c r="AS5686" s="10"/>
      <c r="AT5686" s="10"/>
      <c r="AU5686" s="10"/>
      <c r="AV5686" s="10"/>
      <c r="AW5686" s="10"/>
      <c r="AX5686" s="10"/>
      <c r="AY5686" s="10"/>
      <c r="AZ5686" s="10"/>
      <c r="BC5686" s="10"/>
      <c r="BD5686" s="10"/>
      <c r="BE5686" s="10"/>
      <c r="BF5686" s="10"/>
      <c r="BG5686" s="10"/>
      <c r="BH5686" s="10"/>
      <c r="BI5686" s="10"/>
      <c r="BL5686" s="10"/>
      <c r="BM5686" s="10"/>
      <c r="BN5686" s="10"/>
      <c r="BO5686" s="10"/>
      <c r="BP5686" s="10"/>
      <c r="BQ5686" s="10"/>
      <c r="BR5686" s="10"/>
      <c r="BU5686" s="66"/>
    </row>
    <row r="5687" spans="22:73" s="6" customFormat="1" x14ac:dyDescent="0.3">
      <c r="V5687" s="21"/>
      <c r="W5687" s="22"/>
      <c r="X5687" s="22"/>
      <c r="Y5687" s="22"/>
      <c r="Z5687" s="22"/>
      <c r="AA5687" s="22"/>
      <c r="AB5687" s="10"/>
      <c r="AC5687" s="10"/>
      <c r="AD5687" s="10"/>
      <c r="AE5687" s="10"/>
      <c r="AF5687" s="10"/>
      <c r="AG5687" s="10"/>
      <c r="AH5687" s="10"/>
      <c r="AI5687" s="10"/>
      <c r="AJ5687" s="10"/>
      <c r="AK5687" s="10"/>
      <c r="AL5687" s="10"/>
      <c r="AM5687" s="10"/>
      <c r="AN5687" s="10"/>
      <c r="AO5687" s="10"/>
      <c r="AP5687" s="10"/>
      <c r="AQ5687" s="10"/>
      <c r="AR5687" s="10"/>
      <c r="AS5687" s="10"/>
      <c r="AT5687" s="10"/>
      <c r="AU5687" s="10"/>
      <c r="AV5687" s="10"/>
      <c r="AW5687" s="10"/>
      <c r="AX5687" s="10"/>
      <c r="AY5687" s="10"/>
      <c r="AZ5687" s="10"/>
      <c r="BC5687" s="10"/>
      <c r="BD5687" s="10"/>
      <c r="BE5687" s="10"/>
      <c r="BF5687" s="10"/>
      <c r="BG5687" s="10"/>
      <c r="BH5687" s="10"/>
      <c r="BI5687" s="10"/>
      <c r="BL5687" s="10"/>
      <c r="BM5687" s="10"/>
      <c r="BN5687" s="10"/>
      <c r="BO5687" s="10"/>
      <c r="BP5687" s="10"/>
      <c r="BQ5687" s="10"/>
      <c r="BR5687" s="10"/>
      <c r="BU5687" s="66"/>
    </row>
    <row r="5688" spans="22:73" s="6" customFormat="1" x14ac:dyDescent="0.3">
      <c r="V5688" s="21"/>
      <c r="W5688" s="22"/>
      <c r="X5688" s="22"/>
      <c r="Y5688" s="22"/>
      <c r="Z5688" s="22"/>
      <c r="AA5688" s="22"/>
      <c r="AB5688" s="10"/>
      <c r="AC5688" s="10"/>
      <c r="AD5688" s="10"/>
      <c r="AE5688" s="10"/>
      <c r="AF5688" s="10"/>
      <c r="AG5688" s="10"/>
      <c r="AH5688" s="10"/>
      <c r="AI5688" s="10"/>
      <c r="AJ5688" s="10"/>
      <c r="AK5688" s="10"/>
      <c r="AL5688" s="10"/>
      <c r="AM5688" s="10"/>
      <c r="AN5688" s="10"/>
      <c r="AO5688" s="10"/>
      <c r="AP5688" s="10"/>
      <c r="AQ5688" s="10"/>
      <c r="AR5688" s="10"/>
      <c r="AS5688" s="10"/>
      <c r="AT5688" s="10"/>
      <c r="AU5688" s="10"/>
      <c r="AV5688" s="10"/>
      <c r="AW5688" s="10"/>
      <c r="AX5688" s="10"/>
      <c r="AY5688" s="10"/>
      <c r="AZ5688" s="10"/>
      <c r="BC5688" s="10"/>
      <c r="BD5688" s="10"/>
      <c r="BE5688" s="10"/>
      <c r="BF5688" s="10"/>
      <c r="BG5688" s="10"/>
      <c r="BH5688" s="10"/>
      <c r="BI5688" s="10"/>
      <c r="BL5688" s="10"/>
      <c r="BM5688" s="10"/>
      <c r="BN5688" s="10"/>
      <c r="BO5688" s="10"/>
      <c r="BP5688" s="10"/>
      <c r="BQ5688" s="10"/>
      <c r="BR5688" s="10"/>
      <c r="BU5688" s="66"/>
    </row>
    <row r="5689" spans="22:73" s="6" customFormat="1" x14ac:dyDescent="0.3">
      <c r="V5689" s="21"/>
      <c r="W5689" s="22"/>
      <c r="X5689" s="22"/>
      <c r="Y5689" s="22"/>
      <c r="Z5689" s="22"/>
      <c r="AA5689" s="22"/>
      <c r="AB5689" s="10"/>
      <c r="AC5689" s="10"/>
      <c r="AD5689" s="10"/>
      <c r="AE5689" s="10"/>
      <c r="AF5689" s="10"/>
      <c r="AG5689" s="10"/>
      <c r="AH5689" s="10"/>
      <c r="AI5689" s="10"/>
      <c r="AJ5689" s="10"/>
      <c r="AK5689" s="10"/>
      <c r="AL5689" s="10"/>
      <c r="AM5689" s="10"/>
      <c r="AN5689" s="10"/>
      <c r="AO5689" s="10"/>
      <c r="AP5689" s="10"/>
      <c r="AQ5689" s="10"/>
      <c r="AR5689" s="10"/>
      <c r="AS5689" s="10"/>
      <c r="AT5689" s="10"/>
      <c r="AU5689" s="10"/>
      <c r="AV5689" s="10"/>
      <c r="AW5689" s="10"/>
      <c r="AX5689" s="10"/>
      <c r="AY5689" s="10"/>
      <c r="AZ5689" s="10"/>
      <c r="BC5689" s="10"/>
      <c r="BD5689" s="10"/>
      <c r="BE5689" s="10"/>
      <c r="BF5689" s="10"/>
      <c r="BG5689" s="10"/>
      <c r="BH5689" s="10"/>
      <c r="BI5689" s="10"/>
      <c r="BL5689" s="10"/>
      <c r="BM5689" s="10"/>
      <c r="BN5689" s="10"/>
      <c r="BO5689" s="10"/>
      <c r="BP5689" s="10"/>
      <c r="BQ5689" s="10"/>
      <c r="BR5689" s="10"/>
      <c r="BU5689" s="66"/>
    </row>
    <row r="5690" spans="22:73" s="6" customFormat="1" x14ac:dyDescent="0.3">
      <c r="V5690" s="21"/>
      <c r="W5690" s="22"/>
      <c r="X5690" s="22"/>
      <c r="Y5690" s="22"/>
      <c r="Z5690" s="22"/>
      <c r="AA5690" s="22"/>
      <c r="AB5690" s="10"/>
      <c r="AC5690" s="10"/>
      <c r="AD5690" s="10"/>
      <c r="AE5690" s="10"/>
      <c r="AF5690" s="10"/>
      <c r="AG5690" s="10"/>
      <c r="AH5690" s="10"/>
      <c r="AI5690" s="10"/>
      <c r="AJ5690" s="10"/>
      <c r="AK5690" s="10"/>
      <c r="AL5690" s="10"/>
      <c r="AM5690" s="10"/>
      <c r="AN5690" s="10"/>
      <c r="AO5690" s="10"/>
      <c r="AP5690" s="10"/>
      <c r="AQ5690" s="10"/>
      <c r="AR5690" s="10"/>
      <c r="AS5690" s="10"/>
      <c r="AT5690" s="10"/>
      <c r="AU5690" s="10"/>
      <c r="AV5690" s="10"/>
      <c r="AW5690" s="10"/>
      <c r="AX5690" s="10"/>
      <c r="AY5690" s="10"/>
      <c r="AZ5690" s="10"/>
      <c r="BC5690" s="10"/>
      <c r="BD5690" s="10"/>
      <c r="BE5690" s="10"/>
      <c r="BF5690" s="10"/>
      <c r="BG5690" s="10"/>
      <c r="BH5690" s="10"/>
      <c r="BI5690" s="10"/>
      <c r="BL5690" s="10"/>
      <c r="BM5690" s="10"/>
      <c r="BN5690" s="10"/>
      <c r="BO5690" s="10"/>
      <c r="BP5690" s="10"/>
      <c r="BQ5690" s="10"/>
      <c r="BR5690" s="10"/>
      <c r="BU5690" s="66"/>
    </row>
    <row r="5691" spans="22:73" s="6" customFormat="1" x14ac:dyDescent="0.3">
      <c r="V5691" s="21"/>
      <c r="W5691" s="22"/>
      <c r="X5691" s="22"/>
      <c r="Y5691" s="22"/>
      <c r="Z5691" s="22"/>
      <c r="AA5691" s="22"/>
      <c r="AB5691" s="10"/>
      <c r="AC5691" s="10"/>
      <c r="AD5691" s="10"/>
      <c r="AE5691" s="10"/>
      <c r="AF5691" s="10"/>
      <c r="AG5691" s="10"/>
      <c r="AH5691" s="10"/>
      <c r="AI5691" s="10"/>
      <c r="AJ5691" s="10"/>
      <c r="AK5691" s="10"/>
      <c r="AL5691" s="10"/>
      <c r="AM5691" s="10"/>
      <c r="AN5691" s="10"/>
      <c r="AO5691" s="10"/>
      <c r="AP5691" s="10"/>
      <c r="AQ5691" s="10"/>
      <c r="AR5691" s="10"/>
      <c r="AS5691" s="10"/>
      <c r="AT5691" s="10"/>
      <c r="AU5691" s="10"/>
      <c r="AV5691" s="10"/>
      <c r="AW5691" s="10"/>
      <c r="AX5691" s="10"/>
      <c r="AY5691" s="10"/>
      <c r="AZ5691" s="10"/>
      <c r="BC5691" s="10"/>
      <c r="BD5691" s="10"/>
      <c r="BE5691" s="10"/>
      <c r="BF5691" s="10"/>
      <c r="BG5691" s="10"/>
      <c r="BH5691" s="10"/>
      <c r="BI5691" s="10"/>
      <c r="BL5691" s="10"/>
      <c r="BM5691" s="10"/>
      <c r="BN5691" s="10"/>
      <c r="BO5691" s="10"/>
      <c r="BP5691" s="10"/>
      <c r="BQ5691" s="10"/>
      <c r="BR5691" s="10"/>
      <c r="BU5691" s="66"/>
    </row>
    <row r="5692" spans="22:73" s="6" customFormat="1" x14ac:dyDescent="0.3">
      <c r="V5692" s="21"/>
      <c r="W5692" s="22"/>
      <c r="X5692" s="22"/>
      <c r="Y5692" s="22"/>
      <c r="Z5692" s="22"/>
      <c r="AA5692" s="22"/>
      <c r="AB5692" s="10"/>
      <c r="AC5692" s="10"/>
      <c r="AD5692" s="10"/>
      <c r="AE5692" s="10"/>
      <c r="AF5692" s="10"/>
      <c r="AG5692" s="10"/>
      <c r="AH5692" s="10"/>
      <c r="AI5692" s="10"/>
      <c r="AJ5692" s="10"/>
      <c r="AK5692" s="10"/>
      <c r="AL5692" s="10"/>
      <c r="AM5692" s="10"/>
      <c r="AN5692" s="10"/>
      <c r="AO5692" s="10"/>
      <c r="AP5692" s="10"/>
      <c r="AQ5692" s="10"/>
      <c r="AR5692" s="10"/>
      <c r="AS5692" s="10"/>
      <c r="AT5692" s="10"/>
      <c r="AU5692" s="10"/>
      <c r="AV5692" s="10"/>
      <c r="AW5692" s="10"/>
      <c r="AX5692" s="10"/>
      <c r="AY5692" s="10"/>
      <c r="AZ5692" s="10"/>
      <c r="BC5692" s="10"/>
      <c r="BD5692" s="10"/>
      <c r="BE5692" s="10"/>
      <c r="BF5692" s="10"/>
      <c r="BG5692" s="10"/>
      <c r="BH5692" s="10"/>
      <c r="BI5692" s="10"/>
      <c r="BL5692" s="10"/>
      <c r="BM5692" s="10"/>
      <c r="BN5692" s="10"/>
      <c r="BO5692" s="10"/>
      <c r="BP5692" s="10"/>
      <c r="BQ5692" s="10"/>
      <c r="BR5692" s="10"/>
      <c r="BU5692" s="66"/>
    </row>
    <row r="5693" spans="22:73" s="6" customFormat="1" x14ac:dyDescent="0.3">
      <c r="V5693" s="21"/>
      <c r="W5693" s="22"/>
      <c r="X5693" s="22"/>
      <c r="Y5693" s="22"/>
      <c r="Z5693" s="22"/>
      <c r="AA5693" s="22"/>
      <c r="AB5693" s="10"/>
      <c r="AC5693" s="10"/>
      <c r="AD5693" s="10"/>
      <c r="AE5693" s="10"/>
      <c r="AF5693" s="10"/>
      <c r="AG5693" s="10"/>
      <c r="AH5693" s="10"/>
      <c r="AI5693" s="10"/>
      <c r="AJ5693" s="10"/>
      <c r="AK5693" s="10"/>
      <c r="AL5693" s="10"/>
      <c r="AM5693" s="10"/>
      <c r="AN5693" s="10"/>
      <c r="AO5693" s="10"/>
      <c r="AP5693" s="10"/>
      <c r="AQ5693" s="10"/>
      <c r="AR5693" s="10"/>
      <c r="AS5693" s="10"/>
      <c r="AT5693" s="10"/>
      <c r="AU5693" s="10"/>
      <c r="AV5693" s="10"/>
      <c r="AW5693" s="10"/>
      <c r="AX5693" s="10"/>
      <c r="AY5693" s="10"/>
      <c r="AZ5693" s="10"/>
      <c r="BC5693" s="10"/>
      <c r="BD5693" s="10"/>
      <c r="BE5693" s="10"/>
      <c r="BF5693" s="10"/>
      <c r="BG5693" s="10"/>
      <c r="BH5693" s="10"/>
      <c r="BI5693" s="10"/>
      <c r="BL5693" s="10"/>
      <c r="BM5693" s="10"/>
      <c r="BN5693" s="10"/>
      <c r="BO5693" s="10"/>
      <c r="BP5693" s="10"/>
      <c r="BQ5693" s="10"/>
      <c r="BR5693" s="10"/>
      <c r="BU5693" s="66"/>
    </row>
    <row r="5694" spans="22:73" s="6" customFormat="1" x14ac:dyDescent="0.3">
      <c r="V5694" s="21"/>
      <c r="W5694" s="22"/>
      <c r="X5694" s="22"/>
      <c r="Y5694" s="22"/>
      <c r="Z5694" s="22"/>
      <c r="AA5694" s="22"/>
      <c r="AB5694" s="10"/>
      <c r="AC5694" s="10"/>
      <c r="AD5694" s="10"/>
      <c r="AE5694" s="10"/>
      <c r="AF5694" s="10"/>
      <c r="AG5694" s="10"/>
      <c r="AH5694" s="10"/>
      <c r="AI5694" s="10"/>
      <c r="AJ5694" s="10"/>
      <c r="AK5694" s="10"/>
      <c r="AL5694" s="10"/>
      <c r="AM5694" s="10"/>
      <c r="AN5694" s="10"/>
      <c r="AO5694" s="10"/>
      <c r="AP5694" s="10"/>
      <c r="AQ5694" s="10"/>
      <c r="AR5694" s="10"/>
      <c r="AS5694" s="10"/>
      <c r="AT5694" s="10"/>
      <c r="AU5694" s="10"/>
      <c r="AV5694" s="10"/>
      <c r="AW5694" s="10"/>
      <c r="AX5694" s="10"/>
      <c r="AY5694" s="10"/>
      <c r="AZ5694" s="10"/>
      <c r="BC5694" s="10"/>
      <c r="BD5694" s="10"/>
      <c r="BE5694" s="10"/>
      <c r="BF5694" s="10"/>
      <c r="BG5694" s="10"/>
      <c r="BH5694" s="10"/>
      <c r="BI5694" s="10"/>
      <c r="BL5694" s="10"/>
      <c r="BM5694" s="10"/>
      <c r="BN5694" s="10"/>
      <c r="BO5694" s="10"/>
      <c r="BP5694" s="10"/>
      <c r="BQ5694" s="10"/>
      <c r="BR5694" s="10"/>
      <c r="BU5694" s="66"/>
    </row>
    <row r="5695" spans="22:73" s="6" customFormat="1" x14ac:dyDescent="0.3">
      <c r="V5695" s="21"/>
      <c r="W5695" s="22"/>
      <c r="X5695" s="22"/>
      <c r="Y5695" s="22"/>
      <c r="Z5695" s="22"/>
      <c r="AA5695" s="22"/>
      <c r="AB5695" s="10"/>
      <c r="AC5695" s="10"/>
      <c r="AD5695" s="10"/>
      <c r="AE5695" s="10"/>
      <c r="AF5695" s="10"/>
      <c r="AG5695" s="10"/>
      <c r="AH5695" s="10"/>
      <c r="AI5695" s="10"/>
      <c r="AJ5695" s="10"/>
      <c r="AK5695" s="10"/>
      <c r="AL5695" s="10"/>
      <c r="AM5695" s="10"/>
      <c r="AN5695" s="10"/>
      <c r="AO5695" s="10"/>
      <c r="AP5695" s="10"/>
      <c r="AQ5695" s="10"/>
      <c r="AR5695" s="10"/>
      <c r="AS5695" s="10"/>
      <c r="AT5695" s="10"/>
      <c r="AU5695" s="10"/>
      <c r="AV5695" s="10"/>
      <c r="AW5695" s="10"/>
      <c r="AX5695" s="10"/>
      <c r="AY5695" s="10"/>
      <c r="AZ5695" s="10"/>
      <c r="BC5695" s="10"/>
      <c r="BD5695" s="10"/>
      <c r="BE5695" s="10"/>
      <c r="BF5695" s="10"/>
      <c r="BG5695" s="10"/>
      <c r="BH5695" s="10"/>
      <c r="BI5695" s="10"/>
      <c r="BL5695" s="10"/>
      <c r="BM5695" s="10"/>
      <c r="BN5695" s="10"/>
      <c r="BO5695" s="10"/>
      <c r="BP5695" s="10"/>
      <c r="BQ5695" s="10"/>
      <c r="BR5695" s="10"/>
      <c r="BU5695" s="66"/>
    </row>
    <row r="5696" spans="22:73" s="6" customFormat="1" x14ac:dyDescent="0.3">
      <c r="V5696" s="21"/>
      <c r="W5696" s="22"/>
      <c r="X5696" s="22"/>
      <c r="Y5696" s="22"/>
      <c r="Z5696" s="22"/>
      <c r="AA5696" s="22"/>
      <c r="AB5696" s="10"/>
      <c r="AC5696" s="10"/>
      <c r="AD5696" s="10"/>
      <c r="AE5696" s="10"/>
      <c r="AF5696" s="10"/>
      <c r="AG5696" s="10"/>
      <c r="AH5696" s="10"/>
      <c r="AI5696" s="10"/>
      <c r="AJ5696" s="10"/>
      <c r="AK5696" s="10"/>
      <c r="AL5696" s="10"/>
      <c r="AM5696" s="10"/>
      <c r="AN5696" s="10"/>
      <c r="AO5696" s="10"/>
      <c r="AP5696" s="10"/>
      <c r="AQ5696" s="10"/>
      <c r="AR5696" s="10"/>
      <c r="AS5696" s="10"/>
      <c r="AT5696" s="10"/>
      <c r="AU5696" s="10"/>
      <c r="AV5696" s="10"/>
      <c r="AW5696" s="10"/>
      <c r="AX5696" s="10"/>
      <c r="AY5696" s="10"/>
      <c r="AZ5696" s="10"/>
      <c r="BC5696" s="10"/>
      <c r="BD5696" s="10"/>
      <c r="BE5696" s="10"/>
      <c r="BF5696" s="10"/>
      <c r="BG5696" s="10"/>
      <c r="BH5696" s="10"/>
      <c r="BI5696" s="10"/>
      <c r="BL5696" s="10"/>
      <c r="BM5696" s="10"/>
      <c r="BN5696" s="10"/>
      <c r="BO5696" s="10"/>
      <c r="BP5696" s="10"/>
      <c r="BQ5696" s="10"/>
      <c r="BR5696" s="10"/>
      <c r="BU5696" s="66"/>
    </row>
    <row r="5697" spans="22:73" s="6" customFormat="1" x14ac:dyDescent="0.3">
      <c r="V5697" s="21"/>
      <c r="W5697" s="22"/>
      <c r="X5697" s="22"/>
      <c r="Y5697" s="22"/>
      <c r="Z5697" s="22"/>
      <c r="AA5697" s="22"/>
      <c r="AB5697" s="10"/>
      <c r="AC5697" s="10"/>
      <c r="AD5697" s="10"/>
      <c r="AE5697" s="10"/>
      <c r="AF5697" s="10"/>
      <c r="AG5697" s="10"/>
      <c r="AH5697" s="10"/>
      <c r="AI5697" s="10"/>
      <c r="AJ5697" s="10"/>
      <c r="AK5697" s="10"/>
      <c r="AL5697" s="10"/>
      <c r="AM5697" s="10"/>
      <c r="AN5697" s="10"/>
      <c r="AO5697" s="10"/>
      <c r="AP5697" s="10"/>
      <c r="AQ5697" s="10"/>
      <c r="AR5697" s="10"/>
      <c r="AS5697" s="10"/>
      <c r="AT5697" s="10"/>
      <c r="AU5697" s="10"/>
      <c r="AV5697" s="10"/>
      <c r="AW5697" s="10"/>
      <c r="AX5697" s="10"/>
      <c r="AY5697" s="10"/>
      <c r="AZ5697" s="10"/>
      <c r="BC5697" s="10"/>
      <c r="BD5697" s="10"/>
      <c r="BE5697" s="10"/>
      <c r="BF5697" s="10"/>
      <c r="BG5697" s="10"/>
      <c r="BH5697" s="10"/>
      <c r="BI5697" s="10"/>
      <c r="BL5697" s="10"/>
      <c r="BM5697" s="10"/>
      <c r="BN5697" s="10"/>
      <c r="BO5697" s="10"/>
      <c r="BP5697" s="10"/>
      <c r="BQ5697" s="10"/>
      <c r="BR5697" s="10"/>
      <c r="BU5697" s="66"/>
    </row>
    <row r="5698" spans="22:73" s="6" customFormat="1" x14ac:dyDescent="0.3">
      <c r="V5698" s="21"/>
      <c r="W5698" s="22"/>
      <c r="X5698" s="22"/>
      <c r="Y5698" s="22"/>
      <c r="Z5698" s="22"/>
      <c r="AA5698" s="22"/>
      <c r="AB5698" s="10"/>
      <c r="AC5698" s="10"/>
      <c r="AD5698" s="10"/>
      <c r="AE5698" s="10"/>
      <c r="AF5698" s="10"/>
      <c r="AG5698" s="10"/>
      <c r="AH5698" s="10"/>
      <c r="AI5698" s="10"/>
      <c r="AJ5698" s="10"/>
      <c r="AK5698" s="10"/>
      <c r="AL5698" s="10"/>
      <c r="AM5698" s="10"/>
      <c r="AN5698" s="10"/>
      <c r="AO5698" s="10"/>
      <c r="AP5698" s="10"/>
      <c r="AQ5698" s="10"/>
      <c r="AR5698" s="10"/>
      <c r="AS5698" s="10"/>
      <c r="AT5698" s="10"/>
      <c r="AU5698" s="10"/>
      <c r="AV5698" s="10"/>
      <c r="AW5698" s="10"/>
      <c r="AX5698" s="10"/>
      <c r="AY5698" s="10"/>
      <c r="AZ5698" s="10"/>
      <c r="BC5698" s="10"/>
      <c r="BD5698" s="10"/>
      <c r="BE5698" s="10"/>
      <c r="BF5698" s="10"/>
      <c r="BG5698" s="10"/>
      <c r="BH5698" s="10"/>
      <c r="BI5698" s="10"/>
      <c r="BL5698" s="10"/>
      <c r="BM5698" s="10"/>
      <c r="BN5698" s="10"/>
      <c r="BO5698" s="10"/>
      <c r="BP5698" s="10"/>
      <c r="BQ5698" s="10"/>
      <c r="BR5698" s="10"/>
      <c r="BU5698" s="66"/>
    </row>
    <row r="5699" spans="22:73" s="6" customFormat="1" x14ac:dyDescent="0.3">
      <c r="V5699" s="21"/>
      <c r="W5699" s="22"/>
      <c r="X5699" s="22"/>
      <c r="Y5699" s="22"/>
      <c r="Z5699" s="22"/>
      <c r="AA5699" s="22"/>
      <c r="AB5699" s="10"/>
      <c r="AC5699" s="10"/>
      <c r="AD5699" s="10"/>
      <c r="AE5699" s="10"/>
      <c r="AF5699" s="10"/>
      <c r="AG5699" s="10"/>
      <c r="AH5699" s="10"/>
      <c r="AI5699" s="10"/>
      <c r="AJ5699" s="10"/>
      <c r="AK5699" s="10"/>
      <c r="AL5699" s="10"/>
      <c r="AM5699" s="10"/>
      <c r="AN5699" s="10"/>
      <c r="AO5699" s="10"/>
      <c r="AP5699" s="10"/>
      <c r="AQ5699" s="10"/>
      <c r="AR5699" s="10"/>
      <c r="AS5699" s="10"/>
      <c r="AT5699" s="10"/>
      <c r="AU5699" s="10"/>
      <c r="AV5699" s="10"/>
      <c r="AW5699" s="10"/>
      <c r="AX5699" s="10"/>
      <c r="AY5699" s="10"/>
      <c r="AZ5699" s="10"/>
      <c r="BC5699" s="10"/>
      <c r="BD5699" s="10"/>
      <c r="BE5699" s="10"/>
      <c r="BF5699" s="10"/>
      <c r="BG5699" s="10"/>
      <c r="BH5699" s="10"/>
      <c r="BI5699" s="10"/>
      <c r="BL5699" s="10"/>
      <c r="BM5699" s="10"/>
      <c r="BN5699" s="10"/>
      <c r="BO5699" s="10"/>
      <c r="BP5699" s="10"/>
      <c r="BQ5699" s="10"/>
      <c r="BR5699" s="10"/>
      <c r="BU5699" s="66"/>
    </row>
    <row r="5700" spans="22:73" s="6" customFormat="1" x14ac:dyDescent="0.3">
      <c r="V5700" s="21"/>
      <c r="W5700" s="22"/>
      <c r="X5700" s="22"/>
      <c r="Y5700" s="22"/>
      <c r="Z5700" s="22"/>
      <c r="AA5700" s="22"/>
      <c r="AB5700" s="10"/>
      <c r="AC5700" s="10"/>
      <c r="AD5700" s="10"/>
      <c r="AE5700" s="10"/>
      <c r="AF5700" s="10"/>
      <c r="AG5700" s="10"/>
      <c r="AH5700" s="10"/>
      <c r="AI5700" s="10"/>
      <c r="AJ5700" s="10"/>
      <c r="AK5700" s="10"/>
      <c r="AL5700" s="10"/>
      <c r="AM5700" s="10"/>
      <c r="AN5700" s="10"/>
      <c r="AO5700" s="10"/>
      <c r="AP5700" s="10"/>
      <c r="AQ5700" s="10"/>
      <c r="AR5700" s="10"/>
      <c r="AS5700" s="10"/>
      <c r="AT5700" s="10"/>
      <c r="AU5700" s="10"/>
      <c r="AV5700" s="10"/>
      <c r="AW5700" s="10"/>
      <c r="AX5700" s="10"/>
      <c r="AY5700" s="10"/>
      <c r="AZ5700" s="10"/>
      <c r="BC5700" s="10"/>
      <c r="BD5700" s="10"/>
      <c r="BE5700" s="10"/>
      <c r="BF5700" s="10"/>
      <c r="BG5700" s="10"/>
      <c r="BH5700" s="10"/>
      <c r="BI5700" s="10"/>
      <c r="BL5700" s="10"/>
      <c r="BM5700" s="10"/>
      <c r="BN5700" s="10"/>
      <c r="BO5700" s="10"/>
      <c r="BP5700" s="10"/>
      <c r="BQ5700" s="10"/>
      <c r="BR5700" s="10"/>
      <c r="BU5700" s="66"/>
    </row>
    <row r="5701" spans="22:73" s="6" customFormat="1" x14ac:dyDescent="0.3">
      <c r="V5701" s="21"/>
      <c r="W5701" s="22"/>
      <c r="X5701" s="22"/>
      <c r="Y5701" s="22"/>
      <c r="Z5701" s="22"/>
      <c r="AA5701" s="22"/>
      <c r="AB5701" s="10"/>
      <c r="AC5701" s="10"/>
      <c r="AD5701" s="10"/>
      <c r="AE5701" s="10"/>
      <c r="AF5701" s="10"/>
      <c r="AG5701" s="10"/>
      <c r="AH5701" s="10"/>
      <c r="AI5701" s="10"/>
      <c r="AJ5701" s="10"/>
      <c r="AK5701" s="10"/>
      <c r="AL5701" s="10"/>
      <c r="AM5701" s="10"/>
      <c r="AN5701" s="10"/>
      <c r="AO5701" s="10"/>
      <c r="AP5701" s="10"/>
      <c r="AQ5701" s="10"/>
      <c r="AR5701" s="10"/>
      <c r="AS5701" s="10"/>
      <c r="AT5701" s="10"/>
      <c r="AU5701" s="10"/>
      <c r="AV5701" s="10"/>
      <c r="AW5701" s="10"/>
      <c r="AX5701" s="10"/>
      <c r="AY5701" s="10"/>
      <c r="AZ5701" s="10"/>
      <c r="BC5701" s="10"/>
      <c r="BD5701" s="10"/>
      <c r="BE5701" s="10"/>
      <c r="BF5701" s="10"/>
      <c r="BG5701" s="10"/>
      <c r="BH5701" s="10"/>
      <c r="BI5701" s="10"/>
      <c r="BL5701" s="10"/>
      <c r="BM5701" s="10"/>
      <c r="BN5701" s="10"/>
      <c r="BO5701" s="10"/>
      <c r="BP5701" s="10"/>
      <c r="BQ5701" s="10"/>
      <c r="BR5701" s="10"/>
      <c r="BU5701" s="66"/>
    </row>
    <row r="5702" spans="22:73" s="6" customFormat="1" x14ac:dyDescent="0.3">
      <c r="V5702" s="21"/>
      <c r="W5702" s="22"/>
      <c r="X5702" s="22"/>
      <c r="Y5702" s="22"/>
      <c r="Z5702" s="22"/>
      <c r="AA5702" s="22"/>
      <c r="AB5702" s="10"/>
      <c r="AC5702" s="10"/>
      <c r="AD5702" s="10"/>
      <c r="AE5702" s="10"/>
      <c r="AF5702" s="10"/>
      <c r="AG5702" s="10"/>
      <c r="AH5702" s="10"/>
      <c r="AI5702" s="10"/>
      <c r="AJ5702" s="10"/>
      <c r="AK5702" s="10"/>
      <c r="AL5702" s="10"/>
      <c r="AM5702" s="10"/>
      <c r="AN5702" s="10"/>
      <c r="AO5702" s="10"/>
      <c r="AP5702" s="10"/>
      <c r="AQ5702" s="10"/>
      <c r="AR5702" s="10"/>
      <c r="AS5702" s="10"/>
      <c r="AT5702" s="10"/>
      <c r="AU5702" s="10"/>
      <c r="AV5702" s="10"/>
      <c r="AW5702" s="10"/>
      <c r="AX5702" s="10"/>
      <c r="AY5702" s="10"/>
      <c r="AZ5702" s="10"/>
      <c r="BC5702" s="10"/>
      <c r="BD5702" s="10"/>
      <c r="BE5702" s="10"/>
      <c r="BF5702" s="10"/>
      <c r="BG5702" s="10"/>
      <c r="BH5702" s="10"/>
      <c r="BI5702" s="10"/>
      <c r="BL5702" s="10"/>
      <c r="BM5702" s="10"/>
      <c r="BN5702" s="10"/>
      <c r="BO5702" s="10"/>
      <c r="BP5702" s="10"/>
      <c r="BQ5702" s="10"/>
      <c r="BR5702" s="10"/>
      <c r="BU5702" s="66"/>
    </row>
    <row r="5703" spans="22:73" s="6" customFormat="1" x14ac:dyDescent="0.3">
      <c r="V5703" s="21"/>
      <c r="W5703" s="22"/>
      <c r="X5703" s="22"/>
      <c r="Y5703" s="22"/>
      <c r="Z5703" s="22"/>
      <c r="AA5703" s="22"/>
      <c r="AB5703" s="10"/>
      <c r="AC5703" s="10"/>
      <c r="AD5703" s="10"/>
      <c r="AE5703" s="10"/>
      <c r="AF5703" s="10"/>
      <c r="AG5703" s="10"/>
      <c r="AH5703" s="10"/>
      <c r="AI5703" s="10"/>
      <c r="AJ5703" s="10"/>
      <c r="AK5703" s="10"/>
      <c r="AL5703" s="10"/>
      <c r="AM5703" s="10"/>
      <c r="AN5703" s="10"/>
      <c r="AO5703" s="10"/>
      <c r="AP5703" s="10"/>
      <c r="AQ5703" s="10"/>
      <c r="AR5703" s="10"/>
      <c r="AS5703" s="10"/>
      <c r="AT5703" s="10"/>
      <c r="AU5703" s="10"/>
      <c r="AV5703" s="10"/>
      <c r="AW5703" s="10"/>
      <c r="AX5703" s="10"/>
      <c r="AY5703" s="10"/>
      <c r="AZ5703" s="10"/>
      <c r="BC5703" s="10"/>
      <c r="BD5703" s="10"/>
      <c r="BE5703" s="10"/>
      <c r="BF5703" s="10"/>
      <c r="BG5703" s="10"/>
      <c r="BH5703" s="10"/>
      <c r="BI5703" s="10"/>
      <c r="BL5703" s="10"/>
      <c r="BM5703" s="10"/>
      <c r="BN5703" s="10"/>
      <c r="BO5703" s="10"/>
      <c r="BP5703" s="10"/>
      <c r="BQ5703" s="10"/>
      <c r="BR5703" s="10"/>
      <c r="BU5703" s="66"/>
    </row>
    <row r="5704" spans="22:73" s="6" customFormat="1" x14ac:dyDescent="0.3">
      <c r="V5704" s="21"/>
      <c r="W5704" s="22"/>
      <c r="X5704" s="22"/>
      <c r="Y5704" s="22"/>
      <c r="Z5704" s="22"/>
      <c r="AA5704" s="22"/>
      <c r="AB5704" s="10"/>
      <c r="AC5704" s="10"/>
      <c r="AD5704" s="10"/>
      <c r="AE5704" s="10"/>
      <c r="AF5704" s="10"/>
      <c r="AG5704" s="10"/>
      <c r="AH5704" s="10"/>
      <c r="AI5704" s="10"/>
      <c r="AJ5704" s="10"/>
      <c r="AK5704" s="10"/>
      <c r="AL5704" s="10"/>
      <c r="AM5704" s="10"/>
      <c r="AN5704" s="10"/>
      <c r="AO5704" s="10"/>
      <c r="AP5704" s="10"/>
      <c r="AQ5704" s="10"/>
      <c r="AR5704" s="10"/>
      <c r="AS5704" s="10"/>
      <c r="AT5704" s="10"/>
      <c r="AU5704" s="10"/>
      <c r="AV5704" s="10"/>
      <c r="AW5704" s="10"/>
      <c r="AX5704" s="10"/>
      <c r="AY5704" s="10"/>
      <c r="AZ5704" s="10"/>
      <c r="BC5704" s="10"/>
      <c r="BD5704" s="10"/>
      <c r="BE5704" s="10"/>
      <c r="BF5704" s="10"/>
      <c r="BG5704" s="10"/>
      <c r="BH5704" s="10"/>
      <c r="BI5704" s="10"/>
      <c r="BL5704" s="10"/>
      <c r="BM5704" s="10"/>
      <c r="BN5704" s="10"/>
      <c r="BO5704" s="10"/>
      <c r="BP5704" s="10"/>
      <c r="BQ5704" s="10"/>
      <c r="BR5704" s="10"/>
      <c r="BU5704" s="66"/>
    </row>
    <row r="5705" spans="22:73" s="6" customFormat="1" x14ac:dyDescent="0.3">
      <c r="V5705" s="21"/>
      <c r="W5705" s="22"/>
      <c r="X5705" s="22"/>
      <c r="Y5705" s="22"/>
      <c r="Z5705" s="22"/>
      <c r="AA5705" s="22"/>
      <c r="AB5705" s="10"/>
      <c r="AC5705" s="10"/>
      <c r="AD5705" s="10"/>
      <c r="AE5705" s="10"/>
      <c r="AF5705" s="10"/>
      <c r="AG5705" s="10"/>
      <c r="AH5705" s="10"/>
      <c r="AI5705" s="10"/>
      <c r="AJ5705" s="10"/>
      <c r="AK5705" s="10"/>
      <c r="AL5705" s="10"/>
      <c r="AM5705" s="10"/>
      <c r="AN5705" s="10"/>
      <c r="AO5705" s="10"/>
      <c r="AP5705" s="10"/>
      <c r="AQ5705" s="10"/>
      <c r="AR5705" s="10"/>
      <c r="AS5705" s="10"/>
      <c r="AT5705" s="10"/>
      <c r="AU5705" s="10"/>
      <c r="AV5705" s="10"/>
      <c r="AW5705" s="10"/>
      <c r="AX5705" s="10"/>
      <c r="AY5705" s="10"/>
      <c r="AZ5705" s="10"/>
      <c r="BC5705" s="10"/>
      <c r="BD5705" s="10"/>
      <c r="BE5705" s="10"/>
      <c r="BF5705" s="10"/>
      <c r="BG5705" s="10"/>
      <c r="BH5705" s="10"/>
      <c r="BI5705" s="10"/>
      <c r="BL5705" s="10"/>
      <c r="BM5705" s="10"/>
      <c r="BN5705" s="10"/>
      <c r="BO5705" s="10"/>
      <c r="BP5705" s="10"/>
      <c r="BQ5705" s="10"/>
      <c r="BR5705" s="10"/>
      <c r="BU5705" s="66"/>
    </row>
    <row r="5706" spans="22:73" s="6" customFormat="1" x14ac:dyDescent="0.3">
      <c r="V5706" s="21"/>
      <c r="W5706" s="22"/>
      <c r="X5706" s="22"/>
      <c r="Y5706" s="22"/>
      <c r="Z5706" s="22"/>
      <c r="AA5706" s="22"/>
      <c r="AB5706" s="10"/>
      <c r="AC5706" s="10"/>
      <c r="AD5706" s="10"/>
      <c r="AE5706" s="10"/>
      <c r="AF5706" s="10"/>
      <c r="AG5706" s="10"/>
      <c r="AH5706" s="10"/>
      <c r="AI5706" s="10"/>
      <c r="AJ5706" s="10"/>
      <c r="AK5706" s="10"/>
      <c r="AL5706" s="10"/>
      <c r="AM5706" s="10"/>
      <c r="AN5706" s="10"/>
      <c r="AO5706" s="10"/>
      <c r="AP5706" s="10"/>
      <c r="AQ5706" s="10"/>
      <c r="AR5706" s="10"/>
      <c r="AS5706" s="10"/>
      <c r="AT5706" s="10"/>
      <c r="AU5706" s="10"/>
      <c r="AV5706" s="10"/>
      <c r="AW5706" s="10"/>
      <c r="AX5706" s="10"/>
      <c r="AY5706" s="10"/>
      <c r="AZ5706" s="10"/>
      <c r="BC5706" s="10"/>
      <c r="BD5706" s="10"/>
      <c r="BE5706" s="10"/>
      <c r="BF5706" s="10"/>
      <c r="BG5706" s="10"/>
      <c r="BH5706" s="10"/>
      <c r="BI5706" s="10"/>
      <c r="BL5706" s="10"/>
      <c r="BM5706" s="10"/>
      <c r="BN5706" s="10"/>
      <c r="BO5706" s="10"/>
      <c r="BP5706" s="10"/>
      <c r="BQ5706" s="10"/>
      <c r="BR5706" s="10"/>
      <c r="BU5706" s="66"/>
    </row>
    <row r="5707" spans="22:73" s="6" customFormat="1" x14ac:dyDescent="0.3">
      <c r="V5707" s="21"/>
      <c r="W5707" s="22"/>
      <c r="X5707" s="22"/>
      <c r="Y5707" s="22"/>
      <c r="Z5707" s="22"/>
      <c r="AA5707" s="22"/>
      <c r="AB5707" s="10"/>
      <c r="AC5707" s="10"/>
      <c r="AD5707" s="10"/>
      <c r="AE5707" s="10"/>
      <c r="AF5707" s="10"/>
      <c r="AG5707" s="10"/>
      <c r="AH5707" s="10"/>
      <c r="AI5707" s="10"/>
      <c r="AJ5707" s="10"/>
      <c r="AK5707" s="10"/>
      <c r="AL5707" s="10"/>
      <c r="AM5707" s="10"/>
      <c r="AN5707" s="10"/>
      <c r="AO5707" s="10"/>
      <c r="AP5707" s="10"/>
      <c r="AQ5707" s="10"/>
      <c r="AR5707" s="10"/>
      <c r="AS5707" s="10"/>
      <c r="AT5707" s="10"/>
      <c r="AU5707" s="10"/>
      <c r="AV5707" s="10"/>
      <c r="AW5707" s="10"/>
      <c r="AX5707" s="10"/>
      <c r="AY5707" s="10"/>
      <c r="AZ5707" s="10"/>
      <c r="BC5707" s="10"/>
      <c r="BD5707" s="10"/>
      <c r="BE5707" s="10"/>
      <c r="BF5707" s="10"/>
      <c r="BG5707" s="10"/>
      <c r="BH5707" s="10"/>
      <c r="BI5707" s="10"/>
      <c r="BL5707" s="10"/>
      <c r="BM5707" s="10"/>
      <c r="BN5707" s="10"/>
      <c r="BO5707" s="10"/>
      <c r="BP5707" s="10"/>
      <c r="BQ5707" s="10"/>
      <c r="BR5707" s="10"/>
      <c r="BU5707" s="66"/>
    </row>
    <row r="5708" spans="22:73" s="6" customFormat="1" x14ac:dyDescent="0.3">
      <c r="V5708" s="21"/>
      <c r="W5708" s="22"/>
      <c r="X5708" s="22"/>
      <c r="Y5708" s="22"/>
      <c r="Z5708" s="22"/>
      <c r="AA5708" s="22"/>
      <c r="AB5708" s="10"/>
      <c r="AC5708" s="10"/>
      <c r="AD5708" s="10"/>
      <c r="AE5708" s="10"/>
      <c r="AF5708" s="10"/>
      <c r="AG5708" s="10"/>
      <c r="AH5708" s="10"/>
      <c r="AI5708" s="10"/>
      <c r="AJ5708" s="10"/>
      <c r="AK5708" s="10"/>
      <c r="AL5708" s="10"/>
      <c r="AM5708" s="10"/>
      <c r="AN5708" s="10"/>
      <c r="AO5708" s="10"/>
      <c r="AP5708" s="10"/>
      <c r="AQ5708" s="10"/>
      <c r="AR5708" s="10"/>
      <c r="AS5708" s="10"/>
      <c r="AT5708" s="10"/>
      <c r="AU5708" s="10"/>
      <c r="AV5708" s="10"/>
      <c r="AW5708" s="10"/>
      <c r="AX5708" s="10"/>
      <c r="AY5708" s="10"/>
      <c r="AZ5708" s="10"/>
      <c r="BC5708" s="10"/>
      <c r="BD5708" s="10"/>
      <c r="BE5708" s="10"/>
      <c r="BF5708" s="10"/>
      <c r="BG5708" s="10"/>
      <c r="BH5708" s="10"/>
      <c r="BI5708" s="10"/>
      <c r="BL5708" s="10"/>
      <c r="BM5708" s="10"/>
      <c r="BN5708" s="10"/>
      <c r="BO5708" s="10"/>
      <c r="BP5708" s="10"/>
      <c r="BQ5708" s="10"/>
      <c r="BR5708" s="10"/>
      <c r="BU5708" s="66"/>
    </row>
    <row r="5709" spans="22:73" s="6" customFormat="1" x14ac:dyDescent="0.3">
      <c r="V5709" s="21"/>
      <c r="W5709" s="22"/>
      <c r="X5709" s="22"/>
      <c r="Y5709" s="22"/>
      <c r="Z5709" s="22"/>
      <c r="AA5709" s="22"/>
      <c r="AB5709" s="10"/>
      <c r="AC5709" s="10"/>
      <c r="AD5709" s="10"/>
      <c r="AE5709" s="10"/>
      <c r="AF5709" s="10"/>
      <c r="AG5709" s="10"/>
      <c r="AH5709" s="10"/>
      <c r="AI5709" s="10"/>
      <c r="AJ5709" s="10"/>
      <c r="AK5709" s="10"/>
      <c r="AL5709" s="10"/>
      <c r="AM5709" s="10"/>
      <c r="AN5709" s="10"/>
      <c r="AO5709" s="10"/>
      <c r="AP5709" s="10"/>
      <c r="AQ5709" s="10"/>
      <c r="AR5709" s="10"/>
      <c r="AS5709" s="10"/>
      <c r="AT5709" s="10"/>
      <c r="AU5709" s="10"/>
      <c r="AV5709" s="10"/>
      <c r="AW5709" s="10"/>
      <c r="AX5709" s="10"/>
      <c r="AY5709" s="10"/>
      <c r="AZ5709" s="10"/>
      <c r="BC5709" s="10"/>
      <c r="BD5709" s="10"/>
      <c r="BE5709" s="10"/>
      <c r="BF5709" s="10"/>
      <c r="BG5709" s="10"/>
      <c r="BH5709" s="10"/>
      <c r="BI5709" s="10"/>
      <c r="BL5709" s="10"/>
      <c r="BM5709" s="10"/>
      <c r="BN5709" s="10"/>
      <c r="BO5709" s="10"/>
      <c r="BP5709" s="10"/>
      <c r="BQ5709" s="10"/>
      <c r="BR5709" s="10"/>
      <c r="BU5709" s="66"/>
    </row>
    <row r="5710" spans="22:73" s="6" customFormat="1" x14ac:dyDescent="0.3">
      <c r="V5710" s="21"/>
      <c r="W5710" s="22"/>
      <c r="X5710" s="22"/>
      <c r="Y5710" s="22"/>
      <c r="Z5710" s="22"/>
      <c r="AA5710" s="22"/>
      <c r="AB5710" s="10"/>
      <c r="AC5710" s="10"/>
      <c r="AD5710" s="10"/>
      <c r="AE5710" s="10"/>
      <c r="AF5710" s="10"/>
      <c r="AG5710" s="10"/>
      <c r="AH5710" s="10"/>
      <c r="AI5710" s="10"/>
      <c r="AJ5710" s="10"/>
      <c r="AK5710" s="10"/>
      <c r="AL5710" s="10"/>
      <c r="AM5710" s="10"/>
      <c r="AN5710" s="10"/>
      <c r="AO5710" s="10"/>
      <c r="AP5710" s="10"/>
      <c r="AQ5710" s="10"/>
      <c r="AR5710" s="10"/>
      <c r="AS5710" s="10"/>
      <c r="AT5710" s="10"/>
      <c r="AU5710" s="10"/>
      <c r="AV5710" s="10"/>
      <c r="AW5710" s="10"/>
      <c r="AX5710" s="10"/>
      <c r="AY5710" s="10"/>
      <c r="AZ5710" s="10"/>
      <c r="BC5710" s="10"/>
      <c r="BD5710" s="10"/>
      <c r="BE5710" s="10"/>
      <c r="BF5710" s="10"/>
      <c r="BG5710" s="10"/>
      <c r="BH5710" s="10"/>
      <c r="BI5710" s="10"/>
      <c r="BL5710" s="10"/>
      <c r="BM5710" s="10"/>
      <c r="BN5710" s="10"/>
      <c r="BO5710" s="10"/>
      <c r="BP5710" s="10"/>
      <c r="BQ5710" s="10"/>
      <c r="BR5710" s="10"/>
      <c r="BU5710" s="66"/>
    </row>
    <row r="5711" spans="22:73" s="6" customFormat="1" x14ac:dyDescent="0.3">
      <c r="V5711" s="21"/>
      <c r="W5711" s="22"/>
      <c r="X5711" s="22"/>
      <c r="Y5711" s="22"/>
      <c r="Z5711" s="22"/>
      <c r="AA5711" s="22"/>
      <c r="AB5711" s="10"/>
      <c r="AC5711" s="10"/>
      <c r="AD5711" s="10"/>
      <c r="AE5711" s="10"/>
      <c r="AF5711" s="10"/>
      <c r="AG5711" s="10"/>
      <c r="AH5711" s="10"/>
      <c r="AI5711" s="10"/>
      <c r="AJ5711" s="10"/>
      <c r="AK5711" s="10"/>
      <c r="AL5711" s="10"/>
      <c r="AM5711" s="10"/>
      <c r="AN5711" s="10"/>
      <c r="AO5711" s="10"/>
      <c r="AP5711" s="10"/>
      <c r="AQ5711" s="10"/>
      <c r="AR5711" s="10"/>
      <c r="AS5711" s="10"/>
      <c r="AT5711" s="10"/>
      <c r="AU5711" s="10"/>
      <c r="AV5711" s="10"/>
      <c r="AW5711" s="10"/>
      <c r="AX5711" s="10"/>
      <c r="AY5711" s="10"/>
      <c r="AZ5711" s="10"/>
      <c r="BC5711" s="10"/>
      <c r="BD5711" s="10"/>
      <c r="BE5711" s="10"/>
      <c r="BF5711" s="10"/>
      <c r="BG5711" s="10"/>
      <c r="BH5711" s="10"/>
      <c r="BI5711" s="10"/>
      <c r="BL5711" s="10"/>
      <c r="BM5711" s="10"/>
      <c r="BN5711" s="10"/>
      <c r="BO5711" s="10"/>
      <c r="BP5711" s="10"/>
      <c r="BQ5711" s="10"/>
      <c r="BR5711" s="10"/>
      <c r="BU5711" s="66"/>
    </row>
    <row r="5712" spans="22:73" s="6" customFormat="1" x14ac:dyDescent="0.3">
      <c r="V5712" s="21"/>
      <c r="W5712" s="22"/>
      <c r="X5712" s="22"/>
      <c r="Y5712" s="22"/>
      <c r="Z5712" s="22"/>
      <c r="AA5712" s="22"/>
      <c r="AB5712" s="10"/>
      <c r="AC5712" s="10"/>
      <c r="AD5712" s="10"/>
      <c r="AE5712" s="10"/>
      <c r="AF5712" s="10"/>
      <c r="AG5712" s="10"/>
      <c r="AH5712" s="10"/>
      <c r="AI5712" s="10"/>
      <c r="AJ5712" s="10"/>
      <c r="AK5712" s="10"/>
      <c r="AL5712" s="10"/>
      <c r="AM5712" s="10"/>
      <c r="AN5712" s="10"/>
      <c r="AO5712" s="10"/>
      <c r="AP5712" s="10"/>
      <c r="AQ5712" s="10"/>
      <c r="AR5712" s="10"/>
      <c r="AS5712" s="10"/>
      <c r="AT5712" s="10"/>
      <c r="AU5712" s="10"/>
      <c r="AV5712" s="10"/>
      <c r="AW5712" s="10"/>
      <c r="AX5712" s="10"/>
      <c r="AY5712" s="10"/>
      <c r="AZ5712" s="10"/>
      <c r="BC5712" s="10"/>
      <c r="BD5712" s="10"/>
      <c r="BE5712" s="10"/>
      <c r="BF5712" s="10"/>
      <c r="BG5712" s="10"/>
      <c r="BH5712" s="10"/>
      <c r="BI5712" s="10"/>
      <c r="BL5712" s="10"/>
      <c r="BM5712" s="10"/>
      <c r="BN5712" s="10"/>
      <c r="BO5712" s="10"/>
      <c r="BP5712" s="10"/>
      <c r="BQ5712" s="10"/>
      <c r="BR5712" s="10"/>
      <c r="BU5712" s="66"/>
    </row>
    <row r="5713" spans="22:73" s="6" customFormat="1" x14ac:dyDescent="0.3">
      <c r="V5713" s="21"/>
      <c r="W5713" s="22"/>
      <c r="X5713" s="22"/>
      <c r="Y5713" s="22"/>
      <c r="Z5713" s="22"/>
      <c r="AA5713" s="22"/>
      <c r="AB5713" s="10"/>
      <c r="AC5713" s="10"/>
      <c r="AD5713" s="10"/>
      <c r="AE5713" s="10"/>
      <c r="AF5713" s="10"/>
      <c r="AG5713" s="10"/>
      <c r="AH5713" s="10"/>
      <c r="AI5713" s="10"/>
      <c r="AJ5713" s="10"/>
      <c r="AK5713" s="10"/>
      <c r="AL5713" s="10"/>
      <c r="AM5713" s="10"/>
      <c r="AN5713" s="10"/>
      <c r="AO5713" s="10"/>
      <c r="AP5713" s="10"/>
      <c r="AQ5713" s="10"/>
      <c r="AR5713" s="10"/>
      <c r="AS5713" s="10"/>
      <c r="AT5713" s="10"/>
      <c r="AU5713" s="10"/>
      <c r="AV5713" s="10"/>
      <c r="AW5713" s="10"/>
      <c r="AX5713" s="10"/>
      <c r="AY5713" s="10"/>
      <c r="AZ5713" s="10"/>
      <c r="BC5713" s="10"/>
      <c r="BD5713" s="10"/>
      <c r="BE5713" s="10"/>
      <c r="BF5713" s="10"/>
      <c r="BG5713" s="10"/>
      <c r="BH5713" s="10"/>
      <c r="BI5713" s="10"/>
      <c r="BL5713" s="10"/>
      <c r="BM5713" s="10"/>
      <c r="BN5713" s="10"/>
      <c r="BO5713" s="10"/>
      <c r="BP5713" s="10"/>
      <c r="BQ5713" s="10"/>
      <c r="BR5713" s="10"/>
      <c r="BU5713" s="66"/>
    </row>
    <row r="5714" spans="22:73" s="6" customFormat="1" x14ac:dyDescent="0.3">
      <c r="V5714" s="21"/>
      <c r="W5714" s="22"/>
      <c r="X5714" s="22"/>
      <c r="Y5714" s="22"/>
      <c r="Z5714" s="22"/>
      <c r="AA5714" s="22"/>
      <c r="AB5714" s="10"/>
      <c r="AC5714" s="10"/>
      <c r="AD5714" s="10"/>
      <c r="AE5714" s="10"/>
      <c r="AF5714" s="10"/>
      <c r="AG5714" s="10"/>
      <c r="AH5714" s="10"/>
      <c r="AI5714" s="10"/>
      <c r="AJ5714" s="10"/>
      <c r="AK5714" s="10"/>
      <c r="AL5714" s="10"/>
      <c r="AM5714" s="10"/>
      <c r="AN5714" s="10"/>
      <c r="AO5714" s="10"/>
      <c r="AP5714" s="10"/>
      <c r="AQ5714" s="10"/>
      <c r="AR5714" s="10"/>
      <c r="AS5714" s="10"/>
      <c r="AT5714" s="10"/>
      <c r="AU5714" s="10"/>
      <c r="AV5714" s="10"/>
      <c r="AW5714" s="10"/>
      <c r="AX5714" s="10"/>
      <c r="AY5714" s="10"/>
      <c r="AZ5714" s="10"/>
      <c r="BC5714" s="10"/>
      <c r="BD5714" s="10"/>
      <c r="BE5714" s="10"/>
      <c r="BF5714" s="10"/>
      <c r="BG5714" s="10"/>
      <c r="BH5714" s="10"/>
      <c r="BI5714" s="10"/>
      <c r="BL5714" s="10"/>
      <c r="BM5714" s="10"/>
      <c r="BN5714" s="10"/>
      <c r="BO5714" s="10"/>
      <c r="BP5714" s="10"/>
      <c r="BQ5714" s="10"/>
      <c r="BR5714" s="10"/>
      <c r="BU5714" s="66"/>
    </row>
    <row r="5715" spans="22:73" s="6" customFormat="1" x14ac:dyDescent="0.3">
      <c r="V5715" s="21"/>
      <c r="W5715" s="22"/>
      <c r="X5715" s="22"/>
      <c r="Y5715" s="22"/>
      <c r="Z5715" s="22"/>
      <c r="AA5715" s="22"/>
      <c r="AB5715" s="10"/>
      <c r="AC5715" s="10"/>
      <c r="AD5715" s="10"/>
      <c r="AE5715" s="10"/>
      <c r="AF5715" s="10"/>
      <c r="AG5715" s="10"/>
      <c r="AH5715" s="10"/>
      <c r="AI5715" s="10"/>
      <c r="AJ5715" s="10"/>
      <c r="AK5715" s="10"/>
      <c r="AL5715" s="10"/>
      <c r="AM5715" s="10"/>
      <c r="AN5715" s="10"/>
      <c r="AO5715" s="10"/>
      <c r="AP5715" s="10"/>
      <c r="AQ5715" s="10"/>
      <c r="AR5715" s="10"/>
      <c r="AS5715" s="10"/>
      <c r="AT5715" s="10"/>
      <c r="AU5715" s="10"/>
      <c r="AV5715" s="10"/>
      <c r="AW5715" s="10"/>
      <c r="AX5715" s="10"/>
      <c r="AY5715" s="10"/>
      <c r="AZ5715" s="10"/>
      <c r="BC5715" s="10"/>
      <c r="BD5715" s="10"/>
      <c r="BE5715" s="10"/>
      <c r="BF5715" s="10"/>
      <c r="BG5715" s="10"/>
      <c r="BH5715" s="10"/>
      <c r="BI5715" s="10"/>
      <c r="BL5715" s="10"/>
      <c r="BM5715" s="10"/>
      <c r="BN5715" s="10"/>
      <c r="BO5715" s="10"/>
      <c r="BP5715" s="10"/>
      <c r="BQ5715" s="10"/>
      <c r="BR5715" s="10"/>
      <c r="BU5715" s="66"/>
    </row>
    <row r="5716" spans="22:73" s="6" customFormat="1" x14ac:dyDescent="0.3">
      <c r="V5716" s="21"/>
      <c r="W5716" s="22"/>
      <c r="X5716" s="22"/>
      <c r="Y5716" s="22"/>
      <c r="Z5716" s="22"/>
      <c r="AA5716" s="22"/>
      <c r="AB5716" s="10"/>
      <c r="AC5716" s="10"/>
      <c r="AD5716" s="10"/>
      <c r="AE5716" s="10"/>
      <c r="AF5716" s="10"/>
      <c r="AG5716" s="10"/>
      <c r="AH5716" s="10"/>
      <c r="AI5716" s="10"/>
      <c r="AJ5716" s="10"/>
      <c r="AK5716" s="10"/>
      <c r="AL5716" s="10"/>
      <c r="AM5716" s="10"/>
      <c r="AN5716" s="10"/>
      <c r="AO5716" s="10"/>
      <c r="AP5716" s="10"/>
      <c r="AQ5716" s="10"/>
      <c r="AR5716" s="10"/>
      <c r="AS5716" s="10"/>
      <c r="AT5716" s="10"/>
      <c r="AU5716" s="10"/>
      <c r="AV5716" s="10"/>
      <c r="AW5716" s="10"/>
      <c r="AX5716" s="10"/>
      <c r="AY5716" s="10"/>
      <c r="AZ5716" s="10"/>
      <c r="BC5716" s="10"/>
      <c r="BD5716" s="10"/>
      <c r="BE5716" s="10"/>
      <c r="BF5716" s="10"/>
      <c r="BG5716" s="10"/>
      <c r="BH5716" s="10"/>
      <c r="BI5716" s="10"/>
      <c r="BL5716" s="10"/>
      <c r="BM5716" s="10"/>
      <c r="BN5716" s="10"/>
      <c r="BO5716" s="10"/>
      <c r="BP5716" s="10"/>
      <c r="BQ5716" s="10"/>
      <c r="BR5716" s="10"/>
      <c r="BU5716" s="66"/>
    </row>
    <row r="5717" spans="22:73" s="6" customFormat="1" x14ac:dyDescent="0.3">
      <c r="V5717" s="21"/>
      <c r="W5717" s="22"/>
      <c r="X5717" s="22"/>
      <c r="Y5717" s="22"/>
      <c r="Z5717" s="22"/>
      <c r="AA5717" s="22"/>
      <c r="AB5717" s="10"/>
      <c r="AC5717" s="10"/>
      <c r="AD5717" s="10"/>
      <c r="AE5717" s="10"/>
      <c r="AF5717" s="10"/>
      <c r="AG5717" s="10"/>
      <c r="AH5717" s="10"/>
      <c r="AI5717" s="10"/>
      <c r="AJ5717" s="10"/>
      <c r="AK5717" s="10"/>
      <c r="AL5717" s="10"/>
      <c r="AM5717" s="10"/>
      <c r="AN5717" s="10"/>
      <c r="AO5717" s="10"/>
      <c r="AP5717" s="10"/>
      <c r="AQ5717" s="10"/>
      <c r="AR5717" s="10"/>
      <c r="AS5717" s="10"/>
      <c r="AT5717" s="10"/>
      <c r="AU5717" s="10"/>
      <c r="AV5717" s="10"/>
      <c r="AW5717" s="10"/>
      <c r="AX5717" s="10"/>
      <c r="AY5717" s="10"/>
      <c r="AZ5717" s="10"/>
      <c r="BC5717" s="10"/>
      <c r="BD5717" s="10"/>
      <c r="BE5717" s="10"/>
      <c r="BF5717" s="10"/>
      <c r="BG5717" s="10"/>
      <c r="BH5717" s="10"/>
      <c r="BI5717" s="10"/>
      <c r="BL5717" s="10"/>
      <c r="BM5717" s="10"/>
      <c r="BN5717" s="10"/>
      <c r="BO5717" s="10"/>
      <c r="BP5717" s="10"/>
      <c r="BQ5717" s="10"/>
      <c r="BR5717" s="10"/>
      <c r="BU5717" s="66"/>
    </row>
    <row r="5718" spans="22:73" s="6" customFormat="1" x14ac:dyDescent="0.3">
      <c r="V5718" s="21"/>
      <c r="W5718" s="22"/>
      <c r="X5718" s="22"/>
      <c r="Y5718" s="22"/>
      <c r="Z5718" s="22"/>
      <c r="AA5718" s="22"/>
      <c r="AB5718" s="10"/>
      <c r="AC5718" s="10"/>
      <c r="AD5718" s="10"/>
      <c r="AE5718" s="10"/>
      <c r="AF5718" s="10"/>
      <c r="AG5718" s="10"/>
      <c r="AH5718" s="10"/>
      <c r="AI5718" s="10"/>
      <c r="AJ5718" s="10"/>
      <c r="AK5718" s="10"/>
      <c r="AL5718" s="10"/>
      <c r="AM5718" s="10"/>
      <c r="AN5718" s="10"/>
      <c r="AO5718" s="10"/>
      <c r="AP5718" s="10"/>
      <c r="AQ5718" s="10"/>
      <c r="AR5718" s="10"/>
      <c r="AS5718" s="10"/>
      <c r="AT5718" s="10"/>
      <c r="AU5718" s="10"/>
      <c r="AV5718" s="10"/>
      <c r="AW5718" s="10"/>
      <c r="AX5718" s="10"/>
      <c r="AY5718" s="10"/>
      <c r="AZ5718" s="10"/>
      <c r="BC5718" s="10"/>
      <c r="BD5718" s="10"/>
      <c r="BE5718" s="10"/>
      <c r="BF5718" s="10"/>
      <c r="BG5718" s="10"/>
      <c r="BH5718" s="10"/>
      <c r="BI5718" s="10"/>
      <c r="BL5718" s="10"/>
      <c r="BM5718" s="10"/>
      <c r="BN5718" s="10"/>
      <c r="BO5718" s="10"/>
      <c r="BP5718" s="10"/>
      <c r="BQ5718" s="10"/>
      <c r="BR5718" s="10"/>
      <c r="BU5718" s="66"/>
    </row>
    <row r="5719" spans="22:73" s="6" customFormat="1" x14ac:dyDescent="0.3">
      <c r="V5719" s="21"/>
      <c r="W5719" s="22"/>
      <c r="X5719" s="22"/>
      <c r="Y5719" s="22"/>
      <c r="Z5719" s="22"/>
      <c r="AA5719" s="22"/>
      <c r="AB5719" s="10"/>
      <c r="AC5719" s="10"/>
      <c r="AD5719" s="10"/>
      <c r="AE5719" s="10"/>
      <c r="AF5719" s="10"/>
      <c r="AG5719" s="10"/>
      <c r="AH5719" s="10"/>
      <c r="AI5719" s="10"/>
      <c r="AJ5719" s="10"/>
      <c r="AK5719" s="10"/>
      <c r="AL5719" s="10"/>
      <c r="AM5719" s="10"/>
      <c r="AN5719" s="10"/>
      <c r="AO5719" s="10"/>
      <c r="AP5719" s="10"/>
      <c r="AQ5719" s="10"/>
      <c r="AR5719" s="10"/>
      <c r="AS5719" s="10"/>
      <c r="AT5719" s="10"/>
      <c r="AU5719" s="10"/>
      <c r="AV5719" s="10"/>
      <c r="AW5719" s="10"/>
      <c r="AX5719" s="10"/>
      <c r="AY5719" s="10"/>
      <c r="AZ5719" s="10"/>
      <c r="BC5719" s="10"/>
      <c r="BD5719" s="10"/>
      <c r="BE5719" s="10"/>
      <c r="BF5719" s="10"/>
      <c r="BG5719" s="10"/>
      <c r="BH5719" s="10"/>
      <c r="BI5719" s="10"/>
      <c r="BL5719" s="10"/>
      <c r="BM5719" s="10"/>
      <c r="BN5719" s="10"/>
      <c r="BO5719" s="10"/>
      <c r="BP5719" s="10"/>
      <c r="BQ5719" s="10"/>
      <c r="BR5719" s="10"/>
      <c r="BU5719" s="66"/>
    </row>
    <row r="5720" spans="22:73" s="6" customFormat="1" x14ac:dyDescent="0.3">
      <c r="V5720" s="21"/>
      <c r="W5720" s="22"/>
      <c r="X5720" s="22"/>
      <c r="Y5720" s="22"/>
      <c r="Z5720" s="22"/>
      <c r="AA5720" s="22"/>
      <c r="AB5720" s="10"/>
      <c r="AC5720" s="10"/>
      <c r="AD5720" s="10"/>
      <c r="AE5720" s="10"/>
      <c r="AF5720" s="10"/>
      <c r="AG5720" s="10"/>
      <c r="AH5720" s="10"/>
      <c r="AI5720" s="10"/>
      <c r="AJ5720" s="10"/>
      <c r="AK5720" s="10"/>
      <c r="AL5720" s="10"/>
      <c r="AM5720" s="10"/>
      <c r="AN5720" s="10"/>
      <c r="AO5720" s="10"/>
      <c r="AP5720" s="10"/>
      <c r="AQ5720" s="10"/>
      <c r="AR5720" s="10"/>
      <c r="AS5720" s="10"/>
      <c r="AT5720" s="10"/>
      <c r="AU5720" s="10"/>
      <c r="AV5720" s="10"/>
      <c r="AW5720" s="10"/>
      <c r="AX5720" s="10"/>
      <c r="AY5720" s="10"/>
      <c r="AZ5720" s="10"/>
      <c r="BC5720" s="10"/>
      <c r="BD5720" s="10"/>
      <c r="BE5720" s="10"/>
      <c r="BF5720" s="10"/>
      <c r="BG5720" s="10"/>
      <c r="BH5720" s="10"/>
      <c r="BI5720" s="10"/>
      <c r="BL5720" s="10"/>
      <c r="BM5720" s="10"/>
      <c r="BN5720" s="10"/>
      <c r="BO5720" s="10"/>
      <c r="BP5720" s="10"/>
      <c r="BQ5720" s="10"/>
      <c r="BR5720" s="10"/>
      <c r="BU5720" s="66"/>
    </row>
    <row r="5721" spans="22:73" s="6" customFormat="1" x14ac:dyDescent="0.3">
      <c r="V5721" s="21"/>
      <c r="W5721" s="22"/>
      <c r="X5721" s="22"/>
      <c r="Y5721" s="22"/>
      <c r="Z5721" s="22"/>
      <c r="AA5721" s="22"/>
      <c r="AB5721" s="10"/>
      <c r="AC5721" s="10"/>
      <c r="AD5721" s="10"/>
      <c r="AE5721" s="10"/>
      <c r="AF5721" s="10"/>
      <c r="AG5721" s="10"/>
      <c r="AH5721" s="10"/>
      <c r="AI5721" s="10"/>
      <c r="AJ5721" s="10"/>
      <c r="AK5721" s="10"/>
      <c r="AL5721" s="10"/>
      <c r="AM5721" s="10"/>
      <c r="AN5721" s="10"/>
      <c r="AO5721" s="10"/>
      <c r="AP5721" s="10"/>
      <c r="AQ5721" s="10"/>
      <c r="AR5721" s="10"/>
      <c r="AS5721" s="10"/>
      <c r="AT5721" s="10"/>
      <c r="AU5721" s="10"/>
      <c r="AV5721" s="10"/>
      <c r="AW5721" s="10"/>
      <c r="AX5721" s="10"/>
      <c r="AY5721" s="10"/>
      <c r="AZ5721" s="10"/>
      <c r="BC5721" s="10"/>
      <c r="BD5721" s="10"/>
      <c r="BE5721" s="10"/>
      <c r="BF5721" s="10"/>
      <c r="BG5721" s="10"/>
      <c r="BH5721" s="10"/>
      <c r="BI5721" s="10"/>
      <c r="BL5721" s="10"/>
      <c r="BM5721" s="10"/>
      <c r="BN5721" s="10"/>
      <c r="BO5721" s="10"/>
      <c r="BP5721" s="10"/>
      <c r="BQ5721" s="10"/>
      <c r="BR5721" s="10"/>
      <c r="BU5721" s="66"/>
    </row>
    <row r="5722" spans="22:73" s="6" customFormat="1" x14ac:dyDescent="0.3">
      <c r="V5722" s="21"/>
      <c r="W5722" s="22"/>
      <c r="X5722" s="22"/>
      <c r="Y5722" s="22"/>
      <c r="Z5722" s="22"/>
      <c r="AA5722" s="22"/>
      <c r="AB5722" s="10"/>
      <c r="AC5722" s="10"/>
      <c r="AD5722" s="10"/>
      <c r="AE5722" s="10"/>
      <c r="AF5722" s="10"/>
      <c r="AG5722" s="10"/>
      <c r="AH5722" s="10"/>
      <c r="AI5722" s="10"/>
      <c r="AJ5722" s="10"/>
      <c r="AK5722" s="10"/>
      <c r="AL5722" s="10"/>
      <c r="AM5722" s="10"/>
      <c r="AN5722" s="10"/>
      <c r="AO5722" s="10"/>
      <c r="AP5722" s="10"/>
      <c r="AQ5722" s="10"/>
      <c r="AR5722" s="10"/>
      <c r="AS5722" s="10"/>
      <c r="AT5722" s="10"/>
      <c r="AU5722" s="10"/>
      <c r="AV5722" s="10"/>
      <c r="AW5722" s="10"/>
      <c r="AX5722" s="10"/>
      <c r="AY5722" s="10"/>
      <c r="AZ5722" s="10"/>
      <c r="BC5722" s="10"/>
      <c r="BD5722" s="10"/>
      <c r="BE5722" s="10"/>
      <c r="BF5722" s="10"/>
      <c r="BG5722" s="10"/>
      <c r="BH5722" s="10"/>
      <c r="BI5722" s="10"/>
      <c r="BL5722" s="10"/>
      <c r="BM5722" s="10"/>
      <c r="BN5722" s="10"/>
      <c r="BO5722" s="10"/>
      <c r="BP5722" s="10"/>
      <c r="BQ5722" s="10"/>
      <c r="BR5722" s="10"/>
      <c r="BU5722" s="66"/>
    </row>
    <row r="5723" spans="22:73" s="6" customFormat="1" x14ac:dyDescent="0.3">
      <c r="V5723" s="21"/>
      <c r="W5723" s="22"/>
      <c r="X5723" s="22"/>
      <c r="Y5723" s="22"/>
      <c r="Z5723" s="22"/>
      <c r="AA5723" s="22"/>
      <c r="AB5723" s="10"/>
      <c r="AC5723" s="10"/>
      <c r="AD5723" s="10"/>
      <c r="AE5723" s="10"/>
      <c r="AF5723" s="10"/>
      <c r="AG5723" s="10"/>
      <c r="AH5723" s="10"/>
      <c r="AI5723" s="10"/>
      <c r="AJ5723" s="10"/>
      <c r="AK5723" s="10"/>
      <c r="AL5723" s="10"/>
      <c r="AM5723" s="10"/>
      <c r="AN5723" s="10"/>
      <c r="AO5723" s="10"/>
      <c r="AP5723" s="10"/>
      <c r="AQ5723" s="10"/>
      <c r="AR5723" s="10"/>
      <c r="AS5723" s="10"/>
      <c r="AT5723" s="10"/>
      <c r="AU5723" s="10"/>
      <c r="AV5723" s="10"/>
      <c r="AW5723" s="10"/>
      <c r="AX5723" s="10"/>
      <c r="AY5723" s="10"/>
      <c r="AZ5723" s="10"/>
      <c r="BC5723" s="10"/>
      <c r="BD5723" s="10"/>
      <c r="BE5723" s="10"/>
      <c r="BF5723" s="10"/>
      <c r="BG5723" s="10"/>
      <c r="BH5723" s="10"/>
      <c r="BI5723" s="10"/>
      <c r="BL5723" s="10"/>
      <c r="BM5723" s="10"/>
      <c r="BN5723" s="10"/>
      <c r="BO5723" s="10"/>
      <c r="BP5723" s="10"/>
      <c r="BQ5723" s="10"/>
      <c r="BR5723" s="10"/>
      <c r="BU5723" s="66"/>
    </row>
    <row r="5724" spans="22:73" s="6" customFormat="1" x14ac:dyDescent="0.3">
      <c r="V5724" s="21"/>
      <c r="W5724" s="22"/>
      <c r="X5724" s="22"/>
      <c r="Y5724" s="22"/>
      <c r="Z5724" s="22"/>
      <c r="AA5724" s="22"/>
      <c r="AB5724" s="10"/>
      <c r="AC5724" s="10"/>
      <c r="AD5724" s="10"/>
      <c r="AE5724" s="10"/>
      <c r="AF5724" s="10"/>
      <c r="AG5724" s="10"/>
      <c r="AH5724" s="10"/>
      <c r="AI5724" s="10"/>
      <c r="AJ5724" s="10"/>
      <c r="AK5724" s="10"/>
      <c r="AL5724" s="10"/>
      <c r="AM5724" s="10"/>
      <c r="AN5724" s="10"/>
      <c r="AO5724" s="10"/>
      <c r="AP5724" s="10"/>
      <c r="AQ5724" s="10"/>
      <c r="AR5724" s="10"/>
      <c r="AS5724" s="10"/>
      <c r="AT5724" s="10"/>
      <c r="AU5724" s="10"/>
      <c r="AV5724" s="10"/>
      <c r="AW5724" s="10"/>
      <c r="AX5724" s="10"/>
      <c r="AY5724" s="10"/>
      <c r="AZ5724" s="10"/>
      <c r="BC5724" s="10"/>
      <c r="BD5724" s="10"/>
      <c r="BE5724" s="10"/>
      <c r="BF5724" s="10"/>
      <c r="BG5724" s="10"/>
      <c r="BH5724" s="10"/>
      <c r="BI5724" s="10"/>
      <c r="BL5724" s="10"/>
      <c r="BM5724" s="10"/>
      <c r="BN5724" s="10"/>
      <c r="BO5724" s="10"/>
      <c r="BP5724" s="10"/>
      <c r="BQ5724" s="10"/>
      <c r="BR5724" s="10"/>
      <c r="BU5724" s="66"/>
    </row>
    <row r="5725" spans="22:73" s="6" customFormat="1" x14ac:dyDescent="0.3">
      <c r="V5725" s="21"/>
      <c r="W5725" s="22"/>
      <c r="X5725" s="22"/>
      <c r="Y5725" s="22"/>
      <c r="Z5725" s="22"/>
      <c r="AA5725" s="22"/>
      <c r="AB5725" s="10"/>
      <c r="AC5725" s="10"/>
      <c r="AD5725" s="10"/>
      <c r="AE5725" s="10"/>
      <c r="AF5725" s="10"/>
      <c r="AG5725" s="10"/>
      <c r="AH5725" s="10"/>
      <c r="AI5725" s="10"/>
      <c r="AJ5725" s="10"/>
      <c r="AK5725" s="10"/>
      <c r="AL5725" s="10"/>
      <c r="AM5725" s="10"/>
      <c r="AN5725" s="10"/>
      <c r="AO5725" s="10"/>
      <c r="AP5725" s="10"/>
      <c r="AQ5725" s="10"/>
      <c r="AR5725" s="10"/>
      <c r="AS5725" s="10"/>
      <c r="AT5725" s="10"/>
      <c r="AU5725" s="10"/>
      <c r="AV5725" s="10"/>
      <c r="AW5725" s="10"/>
      <c r="AX5725" s="10"/>
      <c r="AY5725" s="10"/>
      <c r="AZ5725" s="10"/>
      <c r="BC5725" s="10"/>
      <c r="BD5725" s="10"/>
      <c r="BE5725" s="10"/>
      <c r="BF5725" s="10"/>
      <c r="BG5725" s="10"/>
      <c r="BH5725" s="10"/>
      <c r="BI5725" s="10"/>
      <c r="BL5725" s="10"/>
      <c r="BM5725" s="10"/>
      <c r="BN5725" s="10"/>
      <c r="BO5725" s="10"/>
      <c r="BP5725" s="10"/>
      <c r="BQ5725" s="10"/>
      <c r="BR5725" s="10"/>
      <c r="BU5725" s="66"/>
    </row>
    <row r="5726" spans="22:73" s="6" customFormat="1" x14ac:dyDescent="0.3">
      <c r="V5726" s="21"/>
      <c r="W5726" s="22"/>
      <c r="X5726" s="22"/>
      <c r="Y5726" s="22"/>
      <c r="Z5726" s="22"/>
      <c r="AA5726" s="22"/>
      <c r="AB5726" s="10"/>
      <c r="AC5726" s="10"/>
      <c r="AD5726" s="10"/>
      <c r="AE5726" s="10"/>
      <c r="AF5726" s="10"/>
      <c r="AG5726" s="10"/>
      <c r="AH5726" s="10"/>
      <c r="AI5726" s="10"/>
      <c r="AJ5726" s="10"/>
      <c r="AK5726" s="10"/>
      <c r="AL5726" s="10"/>
      <c r="AM5726" s="10"/>
      <c r="AN5726" s="10"/>
      <c r="AO5726" s="10"/>
      <c r="AP5726" s="10"/>
      <c r="AQ5726" s="10"/>
      <c r="AR5726" s="10"/>
      <c r="AS5726" s="10"/>
      <c r="AT5726" s="10"/>
      <c r="AU5726" s="10"/>
      <c r="AV5726" s="10"/>
      <c r="AW5726" s="10"/>
      <c r="AX5726" s="10"/>
      <c r="AY5726" s="10"/>
      <c r="AZ5726" s="10"/>
      <c r="BC5726" s="10"/>
      <c r="BD5726" s="10"/>
      <c r="BE5726" s="10"/>
      <c r="BF5726" s="10"/>
      <c r="BG5726" s="10"/>
      <c r="BH5726" s="10"/>
      <c r="BI5726" s="10"/>
      <c r="BL5726" s="10"/>
      <c r="BM5726" s="10"/>
      <c r="BN5726" s="10"/>
      <c r="BO5726" s="10"/>
      <c r="BP5726" s="10"/>
      <c r="BQ5726" s="10"/>
      <c r="BR5726" s="10"/>
      <c r="BU5726" s="66"/>
    </row>
    <row r="5727" spans="22:73" s="6" customFormat="1" x14ac:dyDescent="0.3">
      <c r="V5727" s="21"/>
      <c r="W5727" s="22"/>
      <c r="X5727" s="22"/>
      <c r="Y5727" s="22"/>
      <c r="Z5727" s="22"/>
      <c r="AA5727" s="22"/>
      <c r="AB5727" s="10"/>
      <c r="AC5727" s="10"/>
      <c r="AD5727" s="10"/>
      <c r="AE5727" s="10"/>
      <c r="AF5727" s="10"/>
      <c r="AG5727" s="10"/>
      <c r="AH5727" s="10"/>
      <c r="AI5727" s="10"/>
      <c r="AJ5727" s="10"/>
      <c r="AK5727" s="10"/>
      <c r="AL5727" s="10"/>
      <c r="AM5727" s="10"/>
      <c r="AN5727" s="10"/>
      <c r="AO5727" s="10"/>
      <c r="AP5727" s="10"/>
      <c r="AQ5727" s="10"/>
      <c r="AR5727" s="10"/>
      <c r="AS5727" s="10"/>
      <c r="AT5727" s="10"/>
      <c r="AU5727" s="10"/>
      <c r="AV5727" s="10"/>
      <c r="AW5727" s="10"/>
      <c r="AX5727" s="10"/>
      <c r="AY5727" s="10"/>
      <c r="AZ5727" s="10"/>
      <c r="BC5727" s="10"/>
      <c r="BD5727" s="10"/>
      <c r="BE5727" s="10"/>
      <c r="BF5727" s="10"/>
      <c r="BG5727" s="10"/>
      <c r="BH5727" s="10"/>
      <c r="BI5727" s="10"/>
      <c r="BL5727" s="10"/>
      <c r="BM5727" s="10"/>
      <c r="BN5727" s="10"/>
      <c r="BO5727" s="10"/>
      <c r="BP5727" s="10"/>
      <c r="BQ5727" s="10"/>
      <c r="BR5727" s="10"/>
      <c r="BU5727" s="66"/>
    </row>
    <row r="5728" spans="22:73" s="6" customFormat="1" x14ac:dyDescent="0.3">
      <c r="V5728" s="21"/>
      <c r="W5728" s="22"/>
      <c r="X5728" s="22"/>
      <c r="Y5728" s="22"/>
      <c r="Z5728" s="22"/>
      <c r="AA5728" s="22"/>
      <c r="AB5728" s="10"/>
      <c r="AC5728" s="10"/>
      <c r="AD5728" s="10"/>
      <c r="AE5728" s="10"/>
      <c r="AF5728" s="10"/>
      <c r="AG5728" s="10"/>
      <c r="AH5728" s="10"/>
      <c r="AI5728" s="10"/>
      <c r="AJ5728" s="10"/>
      <c r="AK5728" s="10"/>
      <c r="AL5728" s="10"/>
      <c r="AM5728" s="10"/>
      <c r="AN5728" s="10"/>
      <c r="AO5728" s="10"/>
      <c r="AP5728" s="10"/>
      <c r="AQ5728" s="10"/>
      <c r="AR5728" s="10"/>
      <c r="AS5728" s="10"/>
      <c r="AT5728" s="10"/>
      <c r="AU5728" s="10"/>
      <c r="AV5728" s="10"/>
      <c r="AW5728" s="10"/>
      <c r="AX5728" s="10"/>
      <c r="AY5728" s="10"/>
      <c r="AZ5728" s="10"/>
      <c r="BC5728" s="10"/>
      <c r="BD5728" s="10"/>
      <c r="BE5728" s="10"/>
      <c r="BF5728" s="10"/>
      <c r="BG5728" s="10"/>
      <c r="BH5728" s="10"/>
      <c r="BI5728" s="10"/>
      <c r="BL5728" s="10"/>
      <c r="BM5728" s="10"/>
      <c r="BN5728" s="10"/>
      <c r="BO5728" s="10"/>
      <c r="BP5728" s="10"/>
      <c r="BQ5728" s="10"/>
      <c r="BR5728" s="10"/>
      <c r="BU5728" s="66"/>
    </row>
    <row r="5729" spans="22:73" s="6" customFormat="1" x14ac:dyDescent="0.3">
      <c r="V5729" s="21"/>
      <c r="W5729" s="22"/>
      <c r="X5729" s="22"/>
      <c r="Y5729" s="22"/>
      <c r="Z5729" s="22"/>
      <c r="AA5729" s="22"/>
      <c r="AB5729" s="10"/>
      <c r="AC5729" s="10"/>
      <c r="AD5729" s="10"/>
      <c r="AE5729" s="10"/>
      <c r="AF5729" s="10"/>
      <c r="AG5729" s="10"/>
      <c r="AH5729" s="10"/>
      <c r="AI5729" s="10"/>
      <c r="AJ5729" s="10"/>
      <c r="AK5729" s="10"/>
      <c r="AL5729" s="10"/>
      <c r="AM5729" s="10"/>
      <c r="AN5729" s="10"/>
      <c r="AO5729" s="10"/>
      <c r="AP5729" s="10"/>
      <c r="AQ5729" s="10"/>
      <c r="AR5729" s="10"/>
      <c r="AS5729" s="10"/>
      <c r="AT5729" s="10"/>
      <c r="AU5729" s="10"/>
      <c r="AV5729" s="10"/>
      <c r="AW5729" s="10"/>
      <c r="AX5729" s="10"/>
      <c r="AY5729" s="10"/>
      <c r="AZ5729" s="10"/>
      <c r="BC5729" s="10"/>
      <c r="BD5729" s="10"/>
      <c r="BE5729" s="10"/>
      <c r="BF5729" s="10"/>
      <c r="BG5729" s="10"/>
      <c r="BH5729" s="10"/>
      <c r="BI5729" s="10"/>
      <c r="BL5729" s="10"/>
      <c r="BM5729" s="10"/>
      <c r="BN5729" s="10"/>
      <c r="BO5729" s="10"/>
      <c r="BP5729" s="10"/>
      <c r="BQ5729" s="10"/>
      <c r="BR5729" s="10"/>
      <c r="BU5729" s="66"/>
    </row>
    <row r="5730" spans="22:73" s="6" customFormat="1" x14ac:dyDescent="0.3">
      <c r="V5730" s="21"/>
      <c r="W5730" s="22"/>
      <c r="X5730" s="22"/>
      <c r="Y5730" s="22"/>
      <c r="Z5730" s="22"/>
      <c r="AA5730" s="22"/>
      <c r="AB5730" s="10"/>
      <c r="AC5730" s="10"/>
      <c r="AD5730" s="10"/>
      <c r="AE5730" s="10"/>
      <c r="AF5730" s="10"/>
      <c r="AG5730" s="10"/>
      <c r="AH5730" s="10"/>
      <c r="AI5730" s="10"/>
      <c r="AJ5730" s="10"/>
      <c r="AK5730" s="10"/>
      <c r="AL5730" s="10"/>
      <c r="AM5730" s="10"/>
      <c r="AN5730" s="10"/>
      <c r="AO5730" s="10"/>
      <c r="AP5730" s="10"/>
      <c r="AQ5730" s="10"/>
      <c r="AR5730" s="10"/>
      <c r="AS5730" s="10"/>
      <c r="AT5730" s="10"/>
      <c r="AU5730" s="10"/>
      <c r="AV5730" s="10"/>
      <c r="AW5730" s="10"/>
      <c r="AX5730" s="10"/>
      <c r="AY5730" s="10"/>
      <c r="AZ5730" s="10"/>
      <c r="BC5730" s="10"/>
      <c r="BD5730" s="10"/>
      <c r="BE5730" s="10"/>
      <c r="BF5730" s="10"/>
      <c r="BG5730" s="10"/>
      <c r="BH5730" s="10"/>
      <c r="BI5730" s="10"/>
      <c r="BL5730" s="10"/>
      <c r="BM5730" s="10"/>
      <c r="BN5730" s="10"/>
      <c r="BO5730" s="10"/>
      <c r="BP5730" s="10"/>
      <c r="BQ5730" s="10"/>
      <c r="BR5730" s="10"/>
      <c r="BU5730" s="66"/>
    </row>
    <row r="5731" spans="22:73" s="6" customFormat="1" x14ac:dyDescent="0.3">
      <c r="V5731" s="21"/>
      <c r="W5731" s="22"/>
      <c r="X5731" s="22"/>
      <c r="Y5731" s="22"/>
      <c r="Z5731" s="22"/>
      <c r="AA5731" s="22"/>
      <c r="AB5731" s="10"/>
      <c r="AC5731" s="10"/>
      <c r="AD5731" s="10"/>
      <c r="AE5731" s="10"/>
      <c r="AF5731" s="10"/>
      <c r="AG5731" s="10"/>
      <c r="AH5731" s="10"/>
      <c r="AI5731" s="10"/>
      <c r="AJ5731" s="10"/>
      <c r="AK5731" s="10"/>
      <c r="AL5731" s="10"/>
      <c r="AM5731" s="10"/>
      <c r="AN5731" s="10"/>
      <c r="AO5731" s="10"/>
      <c r="AP5731" s="10"/>
      <c r="AQ5731" s="10"/>
      <c r="AR5731" s="10"/>
      <c r="AS5731" s="10"/>
      <c r="AT5731" s="10"/>
      <c r="AU5731" s="10"/>
      <c r="AV5731" s="10"/>
      <c r="AW5731" s="10"/>
      <c r="AX5731" s="10"/>
      <c r="AY5731" s="10"/>
      <c r="AZ5731" s="10"/>
      <c r="BC5731" s="10"/>
      <c r="BD5731" s="10"/>
      <c r="BE5731" s="10"/>
      <c r="BF5731" s="10"/>
      <c r="BG5731" s="10"/>
      <c r="BH5731" s="10"/>
      <c r="BI5731" s="10"/>
      <c r="BL5731" s="10"/>
      <c r="BM5731" s="10"/>
      <c r="BN5731" s="10"/>
      <c r="BO5731" s="10"/>
      <c r="BP5731" s="10"/>
      <c r="BQ5731" s="10"/>
      <c r="BR5731" s="10"/>
      <c r="BU5731" s="66"/>
    </row>
    <row r="5732" spans="22:73" s="6" customFormat="1" x14ac:dyDescent="0.3">
      <c r="V5732" s="21"/>
      <c r="W5732" s="22"/>
      <c r="X5732" s="22"/>
      <c r="Y5732" s="22"/>
      <c r="Z5732" s="22"/>
      <c r="AA5732" s="22"/>
      <c r="AB5732" s="10"/>
      <c r="AC5732" s="10"/>
      <c r="AD5732" s="10"/>
      <c r="AE5732" s="10"/>
      <c r="AF5732" s="10"/>
      <c r="AG5732" s="10"/>
      <c r="AH5732" s="10"/>
      <c r="AI5732" s="10"/>
      <c r="AJ5732" s="10"/>
      <c r="AK5732" s="10"/>
      <c r="AL5732" s="10"/>
      <c r="AM5732" s="10"/>
      <c r="AN5732" s="10"/>
      <c r="AO5732" s="10"/>
      <c r="AP5732" s="10"/>
      <c r="AQ5732" s="10"/>
      <c r="AR5732" s="10"/>
      <c r="AS5732" s="10"/>
      <c r="AT5732" s="10"/>
      <c r="AU5732" s="10"/>
      <c r="AV5732" s="10"/>
      <c r="AW5732" s="10"/>
      <c r="AX5732" s="10"/>
      <c r="AY5732" s="10"/>
      <c r="AZ5732" s="10"/>
      <c r="BC5732" s="10"/>
      <c r="BD5732" s="10"/>
      <c r="BE5732" s="10"/>
      <c r="BF5732" s="10"/>
      <c r="BG5732" s="10"/>
      <c r="BH5732" s="10"/>
      <c r="BI5732" s="10"/>
      <c r="BL5732" s="10"/>
      <c r="BM5732" s="10"/>
      <c r="BN5732" s="10"/>
      <c r="BO5732" s="10"/>
      <c r="BP5732" s="10"/>
      <c r="BQ5732" s="10"/>
      <c r="BR5732" s="10"/>
      <c r="BU5732" s="66"/>
    </row>
    <row r="5733" spans="22:73" s="6" customFormat="1" x14ac:dyDescent="0.3">
      <c r="V5733" s="21"/>
      <c r="W5733" s="22"/>
      <c r="X5733" s="22"/>
      <c r="Y5733" s="22"/>
      <c r="Z5733" s="22"/>
      <c r="AA5733" s="22"/>
      <c r="AB5733" s="10"/>
      <c r="AC5733" s="10"/>
      <c r="AD5733" s="10"/>
      <c r="AE5733" s="10"/>
      <c r="AF5733" s="10"/>
      <c r="AG5733" s="10"/>
      <c r="AH5733" s="10"/>
      <c r="AI5733" s="10"/>
      <c r="AJ5733" s="10"/>
      <c r="AK5733" s="10"/>
      <c r="AL5733" s="10"/>
      <c r="AM5733" s="10"/>
      <c r="AN5733" s="10"/>
      <c r="AO5733" s="10"/>
      <c r="AP5733" s="10"/>
      <c r="AQ5733" s="10"/>
      <c r="AR5733" s="10"/>
      <c r="AS5733" s="10"/>
      <c r="AT5733" s="10"/>
      <c r="AU5733" s="10"/>
      <c r="AV5733" s="10"/>
      <c r="AW5733" s="10"/>
      <c r="AX5733" s="10"/>
      <c r="AY5733" s="10"/>
      <c r="AZ5733" s="10"/>
      <c r="BC5733" s="10"/>
      <c r="BD5733" s="10"/>
      <c r="BE5733" s="10"/>
      <c r="BF5733" s="10"/>
      <c r="BG5733" s="10"/>
      <c r="BH5733" s="10"/>
      <c r="BI5733" s="10"/>
      <c r="BL5733" s="10"/>
      <c r="BM5733" s="10"/>
      <c r="BN5733" s="10"/>
      <c r="BO5733" s="10"/>
      <c r="BP5733" s="10"/>
      <c r="BQ5733" s="10"/>
      <c r="BR5733" s="10"/>
      <c r="BU5733" s="66"/>
    </row>
    <row r="5734" spans="22:73" s="6" customFormat="1" x14ac:dyDescent="0.3">
      <c r="V5734" s="21"/>
      <c r="W5734" s="22"/>
      <c r="X5734" s="22"/>
      <c r="Y5734" s="22"/>
      <c r="Z5734" s="22"/>
      <c r="AA5734" s="22"/>
      <c r="AB5734" s="10"/>
      <c r="AC5734" s="10"/>
      <c r="AD5734" s="10"/>
      <c r="AE5734" s="10"/>
      <c r="AF5734" s="10"/>
      <c r="AG5734" s="10"/>
      <c r="AH5734" s="10"/>
      <c r="AI5734" s="10"/>
      <c r="AJ5734" s="10"/>
      <c r="AK5734" s="10"/>
      <c r="AL5734" s="10"/>
      <c r="AM5734" s="10"/>
      <c r="AN5734" s="10"/>
      <c r="AO5734" s="10"/>
      <c r="AP5734" s="10"/>
      <c r="AQ5734" s="10"/>
      <c r="AR5734" s="10"/>
      <c r="AS5734" s="10"/>
      <c r="AT5734" s="10"/>
      <c r="AU5734" s="10"/>
      <c r="AV5734" s="10"/>
      <c r="AW5734" s="10"/>
      <c r="AX5734" s="10"/>
      <c r="AY5734" s="10"/>
      <c r="AZ5734" s="10"/>
      <c r="BC5734" s="10"/>
      <c r="BD5734" s="10"/>
      <c r="BE5734" s="10"/>
      <c r="BF5734" s="10"/>
      <c r="BG5734" s="10"/>
      <c r="BH5734" s="10"/>
      <c r="BI5734" s="10"/>
      <c r="BL5734" s="10"/>
      <c r="BM5734" s="10"/>
      <c r="BN5734" s="10"/>
      <c r="BO5734" s="10"/>
      <c r="BP5734" s="10"/>
      <c r="BQ5734" s="10"/>
      <c r="BR5734" s="10"/>
      <c r="BU5734" s="66"/>
    </row>
    <row r="5735" spans="22:73" s="6" customFormat="1" x14ac:dyDescent="0.3">
      <c r="V5735" s="21"/>
      <c r="W5735" s="22"/>
      <c r="X5735" s="22"/>
      <c r="Y5735" s="22"/>
      <c r="Z5735" s="22"/>
      <c r="AA5735" s="22"/>
      <c r="AB5735" s="10"/>
      <c r="AC5735" s="10"/>
      <c r="AD5735" s="10"/>
      <c r="AE5735" s="10"/>
      <c r="AF5735" s="10"/>
      <c r="AG5735" s="10"/>
      <c r="AH5735" s="10"/>
      <c r="AI5735" s="10"/>
      <c r="AJ5735" s="10"/>
      <c r="AK5735" s="10"/>
      <c r="AL5735" s="10"/>
      <c r="AM5735" s="10"/>
      <c r="AN5735" s="10"/>
      <c r="AO5735" s="10"/>
      <c r="AP5735" s="10"/>
      <c r="AQ5735" s="10"/>
      <c r="AR5735" s="10"/>
      <c r="AS5735" s="10"/>
      <c r="AT5735" s="10"/>
      <c r="AU5735" s="10"/>
      <c r="AV5735" s="10"/>
      <c r="AW5735" s="10"/>
      <c r="AX5735" s="10"/>
      <c r="AY5735" s="10"/>
      <c r="AZ5735" s="10"/>
      <c r="BC5735" s="10"/>
      <c r="BD5735" s="10"/>
      <c r="BE5735" s="10"/>
      <c r="BF5735" s="10"/>
      <c r="BG5735" s="10"/>
      <c r="BH5735" s="10"/>
      <c r="BI5735" s="10"/>
      <c r="BL5735" s="10"/>
      <c r="BM5735" s="10"/>
      <c r="BN5735" s="10"/>
      <c r="BO5735" s="10"/>
      <c r="BP5735" s="10"/>
      <c r="BQ5735" s="10"/>
      <c r="BR5735" s="10"/>
      <c r="BU5735" s="66"/>
    </row>
    <row r="5736" spans="22:73" s="6" customFormat="1" x14ac:dyDescent="0.3">
      <c r="V5736" s="21"/>
      <c r="W5736" s="22"/>
      <c r="X5736" s="22"/>
      <c r="Y5736" s="22"/>
      <c r="Z5736" s="22"/>
      <c r="AA5736" s="22"/>
      <c r="AB5736" s="10"/>
      <c r="AC5736" s="10"/>
      <c r="AD5736" s="10"/>
      <c r="AE5736" s="10"/>
      <c r="AF5736" s="10"/>
      <c r="AG5736" s="10"/>
      <c r="AH5736" s="10"/>
      <c r="AI5736" s="10"/>
      <c r="AJ5736" s="10"/>
      <c r="AK5736" s="10"/>
      <c r="AL5736" s="10"/>
      <c r="AM5736" s="10"/>
      <c r="AN5736" s="10"/>
      <c r="AO5736" s="10"/>
      <c r="AP5736" s="10"/>
      <c r="AQ5736" s="10"/>
      <c r="AR5736" s="10"/>
      <c r="AS5736" s="10"/>
      <c r="AT5736" s="10"/>
      <c r="AU5736" s="10"/>
      <c r="AV5736" s="10"/>
      <c r="AW5736" s="10"/>
      <c r="AX5736" s="10"/>
      <c r="AY5736" s="10"/>
      <c r="AZ5736" s="10"/>
      <c r="BC5736" s="10"/>
      <c r="BD5736" s="10"/>
      <c r="BE5736" s="10"/>
      <c r="BF5736" s="10"/>
      <c r="BG5736" s="10"/>
      <c r="BH5736" s="10"/>
      <c r="BI5736" s="10"/>
      <c r="BL5736" s="10"/>
      <c r="BM5736" s="10"/>
      <c r="BN5736" s="10"/>
      <c r="BO5736" s="10"/>
      <c r="BP5736" s="10"/>
      <c r="BQ5736" s="10"/>
      <c r="BR5736" s="10"/>
      <c r="BU5736" s="66"/>
    </row>
    <row r="5737" spans="22:73" s="6" customFormat="1" x14ac:dyDescent="0.3">
      <c r="V5737" s="21"/>
      <c r="W5737" s="22"/>
      <c r="X5737" s="22"/>
      <c r="Y5737" s="22"/>
      <c r="Z5737" s="22"/>
      <c r="AA5737" s="22"/>
      <c r="AB5737" s="10"/>
      <c r="AC5737" s="10"/>
      <c r="AD5737" s="10"/>
      <c r="AE5737" s="10"/>
      <c r="AF5737" s="10"/>
      <c r="AG5737" s="10"/>
      <c r="AH5737" s="10"/>
      <c r="AI5737" s="10"/>
      <c r="AJ5737" s="10"/>
      <c r="AK5737" s="10"/>
      <c r="AL5737" s="10"/>
      <c r="AM5737" s="10"/>
      <c r="AN5737" s="10"/>
      <c r="AO5737" s="10"/>
      <c r="AP5737" s="10"/>
      <c r="AQ5737" s="10"/>
      <c r="AR5737" s="10"/>
      <c r="AS5737" s="10"/>
      <c r="AT5737" s="10"/>
      <c r="AU5737" s="10"/>
      <c r="AV5737" s="10"/>
      <c r="AW5737" s="10"/>
      <c r="AX5737" s="10"/>
      <c r="AY5737" s="10"/>
      <c r="AZ5737" s="10"/>
      <c r="BC5737" s="10"/>
      <c r="BD5737" s="10"/>
      <c r="BE5737" s="10"/>
      <c r="BF5737" s="10"/>
      <c r="BG5737" s="10"/>
      <c r="BH5737" s="10"/>
      <c r="BI5737" s="10"/>
      <c r="BL5737" s="10"/>
      <c r="BM5737" s="10"/>
      <c r="BN5737" s="10"/>
      <c r="BO5737" s="10"/>
      <c r="BP5737" s="10"/>
      <c r="BQ5737" s="10"/>
      <c r="BR5737" s="10"/>
      <c r="BU5737" s="66"/>
    </row>
    <row r="5738" spans="22:73" s="6" customFormat="1" x14ac:dyDescent="0.3">
      <c r="V5738" s="21"/>
      <c r="W5738" s="22"/>
      <c r="X5738" s="22"/>
      <c r="Y5738" s="22"/>
      <c r="Z5738" s="22"/>
      <c r="AA5738" s="22"/>
      <c r="AB5738" s="10"/>
      <c r="AC5738" s="10"/>
      <c r="AD5738" s="10"/>
      <c r="AE5738" s="10"/>
      <c r="AF5738" s="10"/>
      <c r="AG5738" s="10"/>
      <c r="AH5738" s="10"/>
      <c r="AI5738" s="10"/>
      <c r="AJ5738" s="10"/>
      <c r="AK5738" s="10"/>
      <c r="AL5738" s="10"/>
      <c r="AM5738" s="10"/>
      <c r="AN5738" s="10"/>
      <c r="AO5738" s="10"/>
      <c r="AP5738" s="10"/>
      <c r="AQ5738" s="10"/>
      <c r="AR5738" s="10"/>
      <c r="AS5738" s="10"/>
      <c r="AT5738" s="10"/>
      <c r="AU5738" s="10"/>
      <c r="AV5738" s="10"/>
      <c r="AW5738" s="10"/>
      <c r="AX5738" s="10"/>
      <c r="AY5738" s="10"/>
      <c r="AZ5738" s="10"/>
      <c r="BC5738" s="10"/>
      <c r="BD5738" s="10"/>
      <c r="BE5738" s="10"/>
      <c r="BF5738" s="10"/>
      <c r="BG5738" s="10"/>
      <c r="BH5738" s="10"/>
      <c r="BI5738" s="10"/>
      <c r="BL5738" s="10"/>
      <c r="BM5738" s="10"/>
      <c r="BN5738" s="10"/>
      <c r="BO5738" s="10"/>
      <c r="BP5738" s="10"/>
      <c r="BQ5738" s="10"/>
      <c r="BR5738" s="10"/>
      <c r="BU5738" s="66"/>
    </row>
    <row r="5739" spans="22:73" s="6" customFormat="1" x14ac:dyDescent="0.3">
      <c r="V5739" s="21"/>
      <c r="W5739" s="22"/>
      <c r="X5739" s="22"/>
      <c r="Y5739" s="22"/>
      <c r="Z5739" s="22"/>
      <c r="AA5739" s="22"/>
      <c r="AB5739" s="10"/>
      <c r="AC5739" s="10"/>
      <c r="AD5739" s="10"/>
      <c r="AE5739" s="10"/>
      <c r="AF5739" s="10"/>
      <c r="AG5739" s="10"/>
      <c r="AH5739" s="10"/>
      <c r="AI5739" s="10"/>
      <c r="AJ5739" s="10"/>
      <c r="AK5739" s="10"/>
      <c r="AL5739" s="10"/>
      <c r="AM5739" s="10"/>
      <c r="AN5739" s="10"/>
      <c r="AO5739" s="10"/>
      <c r="AP5739" s="10"/>
      <c r="AQ5739" s="10"/>
      <c r="AR5739" s="10"/>
      <c r="AS5739" s="10"/>
      <c r="AT5739" s="10"/>
      <c r="AU5739" s="10"/>
      <c r="AV5739" s="10"/>
      <c r="AW5739" s="10"/>
      <c r="AX5739" s="10"/>
      <c r="AY5739" s="10"/>
      <c r="AZ5739" s="10"/>
      <c r="BC5739" s="10"/>
      <c r="BD5739" s="10"/>
      <c r="BE5739" s="10"/>
      <c r="BF5739" s="10"/>
      <c r="BG5739" s="10"/>
      <c r="BH5739" s="10"/>
      <c r="BI5739" s="10"/>
      <c r="BL5739" s="10"/>
      <c r="BM5739" s="10"/>
      <c r="BN5739" s="10"/>
      <c r="BO5739" s="10"/>
      <c r="BP5739" s="10"/>
      <c r="BQ5739" s="10"/>
      <c r="BR5739" s="10"/>
      <c r="BU5739" s="66"/>
    </row>
    <row r="5740" spans="22:73" s="6" customFormat="1" x14ac:dyDescent="0.3">
      <c r="V5740" s="21"/>
      <c r="W5740" s="22"/>
      <c r="X5740" s="22"/>
      <c r="Y5740" s="22"/>
      <c r="Z5740" s="22"/>
      <c r="AA5740" s="22"/>
      <c r="AB5740" s="10"/>
      <c r="AC5740" s="10"/>
      <c r="AD5740" s="10"/>
      <c r="AE5740" s="10"/>
      <c r="AF5740" s="10"/>
      <c r="AG5740" s="10"/>
      <c r="AH5740" s="10"/>
      <c r="AI5740" s="10"/>
      <c r="AJ5740" s="10"/>
      <c r="AK5740" s="10"/>
      <c r="AL5740" s="10"/>
      <c r="AM5740" s="10"/>
      <c r="AN5740" s="10"/>
      <c r="AO5740" s="10"/>
      <c r="AP5740" s="10"/>
      <c r="AQ5740" s="10"/>
      <c r="AR5740" s="10"/>
      <c r="AS5740" s="10"/>
      <c r="AT5740" s="10"/>
      <c r="AU5740" s="10"/>
      <c r="AV5740" s="10"/>
      <c r="AW5740" s="10"/>
      <c r="AX5740" s="10"/>
      <c r="AY5740" s="10"/>
      <c r="AZ5740" s="10"/>
      <c r="BC5740" s="10"/>
      <c r="BD5740" s="10"/>
      <c r="BE5740" s="10"/>
      <c r="BF5740" s="10"/>
      <c r="BG5740" s="10"/>
      <c r="BH5740" s="10"/>
      <c r="BI5740" s="10"/>
      <c r="BL5740" s="10"/>
      <c r="BM5740" s="10"/>
      <c r="BN5740" s="10"/>
      <c r="BO5740" s="10"/>
      <c r="BP5740" s="10"/>
      <c r="BQ5740" s="10"/>
      <c r="BR5740" s="10"/>
      <c r="BU5740" s="66"/>
    </row>
    <row r="5741" spans="22:73" s="6" customFormat="1" x14ac:dyDescent="0.3">
      <c r="V5741" s="21"/>
      <c r="W5741" s="22"/>
      <c r="X5741" s="22"/>
      <c r="Y5741" s="22"/>
      <c r="Z5741" s="22"/>
      <c r="AA5741" s="22"/>
      <c r="AB5741" s="10"/>
      <c r="AC5741" s="10"/>
      <c r="AD5741" s="10"/>
      <c r="AE5741" s="10"/>
      <c r="AF5741" s="10"/>
      <c r="AG5741" s="10"/>
      <c r="AH5741" s="10"/>
      <c r="AI5741" s="10"/>
      <c r="AJ5741" s="10"/>
      <c r="AK5741" s="10"/>
      <c r="AL5741" s="10"/>
      <c r="AM5741" s="10"/>
      <c r="AN5741" s="10"/>
      <c r="AO5741" s="10"/>
      <c r="AP5741" s="10"/>
      <c r="AQ5741" s="10"/>
      <c r="AR5741" s="10"/>
      <c r="AS5741" s="10"/>
      <c r="AT5741" s="10"/>
      <c r="AU5741" s="10"/>
      <c r="AV5741" s="10"/>
      <c r="AW5741" s="10"/>
      <c r="AX5741" s="10"/>
      <c r="AY5741" s="10"/>
      <c r="AZ5741" s="10"/>
      <c r="BC5741" s="10"/>
      <c r="BD5741" s="10"/>
      <c r="BE5741" s="10"/>
      <c r="BF5741" s="10"/>
      <c r="BG5741" s="10"/>
      <c r="BH5741" s="10"/>
      <c r="BI5741" s="10"/>
      <c r="BL5741" s="10"/>
      <c r="BM5741" s="10"/>
      <c r="BN5741" s="10"/>
      <c r="BO5741" s="10"/>
      <c r="BP5741" s="10"/>
      <c r="BQ5741" s="10"/>
      <c r="BR5741" s="10"/>
      <c r="BU5741" s="66"/>
    </row>
    <row r="5742" spans="22:73" s="6" customFormat="1" x14ac:dyDescent="0.3">
      <c r="V5742" s="21"/>
      <c r="W5742" s="22"/>
      <c r="X5742" s="22"/>
      <c r="Y5742" s="22"/>
      <c r="Z5742" s="22"/>
      <c r="AA5742" s="22"/>
      <c r="AB5742" s="10"/>
      <c r="AC5742" s="10"/>
      <c r="AD5742" s="10"/>
      <c r="AE5742" s="10"/>
      <c r="AF5742" s="10"/>
      <c r="AG5742" s="10"/>
      <c r="AH5742" s="10"/>
      <c r="AI5742" s="10"/>
      <c r="AJ5742" s="10"/>
      <c r="AK5742" s="10"/>
      <c r="AL5742" s="10"/>
      <c r="AM5742" s="10"/>
      <c r="AN5742" s="10"/>
      <c r="AO5742" s="10"/>
      <c r="AP5742" s="10"/>
      <c r="AQ5742" s="10"/>
      <c r="AR5742" s="10"/>
      <c r="AS5742" s="10"/>
      <c r="AT5742" s="10"/>
      <c r="AU5742" s="10"/>
      <c r="AV5742" s="10"/>
      <c r="AW5742" s="10"/>
      <c r="AX5742" s="10"/>
      <c r="AY5742" s="10"/>
      <c r="AZ5742" s="10"/>
      <c r="BC5742" s="10"/>
      <c r="BD5742" s="10"/>
      <c r="BE5742" s="10"/>
      <c r="BF5742" s="10"/>
      <c r="BG5742" s="10"/>
      <c r="BH5742" s="10"/>
      <c r="BI5742" s="10"/>
      <c r="BL5742" s="10"/>
      <c r="BM5742" s="10"/>
      <c r="BN5742" s="10"/>
      <c r="BO5742" s="10"/>
      <c r="BP5742" s="10"/>
      <c r="BQ5742" s="10"/>
      <c r="BR5742" s="10"/>
      <c r="BU5742" s="66"/>
    </row>
    <row r="5743" spans="22:73" s="6" customFormat="1" x14ac:dyDescent="0.3">
      <c r="V5743" s="21"/>
      <c r="W5743" s="22"/>
      <c r="X5743" s="22"/>
      <c r="Y5743" s="22"/>
      <c r="Z5743" s="22"/>
      <c r="AA5743" s="22"/>
      <c r="AB5743" s="10"/>
      <c r="AC5743" s="10"/>
      <c r="AD5743" s="10"/>
      <c r="AE5743" s="10"/>
      <c r="AF5743" s="10"/>
      <c r="AG5743" s="10"/>
      <c r="AH5743" s="10"/>
      <c r="AI5743" s="10"/>
      <c r="AJ5743" s="10"/>
      <c r="AK5743" s="10"/>
      <c r="AL5743" s="10"/>
      <c r="AM5743" s="10"/>
      <c r="AN5743" s="10"/>
      <c r="AO5743" s="10"/>
      <c r="AP5743" s="10"/>
      <c r="AQ5743" s="10"/>
      <c r="AR5743" s="10"/>
      <c r="AS5743" s="10"/>
      <c r="AT5743" s="10"/>
      <c r="AU5743" s="10"/>
      <c r="AV5743" s="10"/>
      <c r="AW5743" s="10"/>
      <c r="AX5743" s="10"/>
      <c r="AY5743" s="10"/>
      <c r="AZ5743" s="10"/>
      <c r="BC5743" s="10"/>
      <c r="BD5743" s="10"/>
      <c r="BE5743" s="10"/>
      <c r="BF5743" s="10"/>
      <c r="BG5743" s="10"/>
      <c r="BH5743" s="10"/>
      <c r="BI5743" s="10"/>
      <c r="BL5743" s="10"/>
      <c r="BM5743" s="10"/>
      <c r="BN5743" s="10"/>
      <c r="BO5743" s="10"/>
      <c r="BP5743" s="10"/>
      <c r="BQ5743" s="10"/>
      <c r="BR5743" s="10"/>
      <c r="BU5743" s="66"/>
    </row>
    <row r="5744" spans="22:73" s="6" customFormat="1" x14ac:dyDescent="0.3">
      <c r="V5744" s="21"/>
      <c r="W5744" s="22"/>
      <c r="X5744" s="22"/>
      <c r="Y5744" s="22"/>
      <c r="Z5744" s="22"/>
      <c r="AA5744" s="22"/>
      <c r="AB5744" s="10"/>
      <c r="AC5744" s="10"/>
      <c r="AD5744" s="10"/>
      <c r="AE5744" s="10"/>
      <c r="AF5744" s="10"/>
      <c r="AG5744" s="10"/>
      <c r="AH5744" s="10"/>
      <c r="AI5744" s="10"/>
      <c r="AJ5744" s="10"/>
      <c r="AK5744" s="10"/>
      <c r="AL5744" s="10"/>
      <c r="AM5744" s="10"/>
      <c r="AN5744" s="10"/>
      <c r="AO5744" s="10"/>
      <c r="AP5744" s="10"/>
      <c r="AQ5744" s="10"/>
      <c r="AR5744" s="10"/>
      <c r="AS5744" s="10"/>
      <c r="AT5744" s="10"/>
      <c r="AU5744" s="10"/>
      <c r="AV5744" s="10"/>
      <c r="AW5744" s="10"/>
      <c r="AX5744" s="10"/>
      <c r="AY5744" s="10"/>
      <c r="AZ5744" s="10"/>
      <c r="BC5744" s="10"/>
      <c r="BD5744" s="10"/>
      <c r="BE5744" s="10"/>
      <c r="BF5744" s="10"/>
      <c r="BG5744" s="10"/>
      <c r="BH5744" s="10"/>
      <c r="BI5744" s="10"/>
      <c r="BL5744" s="10"/>
      <c r="BM5744" s="10"/>
      <c r="BN5744" s="10"/>
      <c r="BO5744" s="10"/>
      <c r="BP5744" s="10"/>
      <c r="BQ5744" s="10"/>
      <c r="BR5744" s="10"/>
      <c r="BU5744" s="66"/>
    </row>
    <row r="5745" spans="22:73" s="6" customFormat="1" x14ac:dyDescent="0.3">
      <c r="V5745" s="21"/>
      <c r="W5745" s="22"/>
      <c r="X5745" s="22"/>
      <c r="Y5745" s="22"/>
      <c r="Z5745" s="22"/>
      <c r="AA5745" s="22"/>
      <c r="AB5745" s="10"/>
      <c r="AC5745" s="10"/>
      <c r="AD5745" s="10"/>
      <c r="AE5745" s="10"/>
      <c r="AF5745" s="10"/>
      <c r="AG5745" s="10"/>
      <c r="AH5745" s="10"/>
      <c r="AI5745" s="10"/>
      <c r="AJ5745" s="10"/>
      <c r="AK5745" s="10"/>
      <c r="AL5745" s="10"/>
      <c r="AM5745" s="10"/>
      <c r="AN5745" s="10"/>
      <c r="AO5745" s="10"/>
      <c r="AP5745" s="10"/>
      <c r="AQ5745" s="10"/>
      <c r="AR5745" s="10"/>
      <c r="AS5745" s="10"/>
      <c r="AT5745" s="10"/>
      <c r="AU5745" s="10"/>
      <c r="AV5745" s="10"/>
      <c r="AW5745" s="10"/>
      <c r="AX5745" s="10"/>
      <c r="AY5745" s="10"/>
      <c r="AZ5745" s="10"/>
      <c r="BC5745" s="10"/>
      <c r="BD5745" s="10"/>
      <c r="BE5745" s="10"/>
      <c r="BF5745" s="10"/>
      <c r="BG5745" s="10"/>
      <c r="BH5745" s="10"/>
      <c r="BI5745" s="10"/>
      <c r="BL5745" s="10"/>
      <c r="BM5745" s="10"/>
      <c r="BN5745" s="10"/>
      <c r="BO5745" s="10"/>
      <c r="BP5745" s="10"/>
      <c r="BQ5745" s="10"/>
      <c r="BR5745" s="10"/>
      <c r="BU5745" s="66"/>
    </row>
    <row r="5746" spans="22:73" s="6" customFormat="1" x14ac:dyDescent="0.3">
      <c r="V5746" s="21"/>
      <c r="W5746" s="22"/>
      <c r="X5746" s="22"/>
      <c r="Y5746" s="22"/>
      <c r="Z5746" s="22"/>
      <c r="AA5746" s="22"/>
      <c r="AB5746" s="10"/>
      <c r="AC5746" s="10"/>
      <c r="AD5746" s="10"/>
      <c r="AE5746" s="10"/>
      <c r="AF5746" s="10"/>
      <c r="AG5746" s="10"/>
      <c r="AH5746" s="10"/>
      <c r="AI5746" s="10"/>
      <c r="AJ5746" s="10"/>
      <c r="AK5746" s="10"/>
      <c r="AL5746" s="10"/>
      <c r="AM5746" s="10"/>
      <c r="AN5746" s="10"/>
      <c r="AO5746" s="10"/>
      <c r="AP5746" s="10"/>
      <c r="AQ5746" s="10"/>
      <c r="AR5746" s="10"/>
      <c r="AS5746" s="10"/>
      <c r="AT5746" s="10"/>
      <c r="AU5746" s="10"/>
      <c r="AV5746" s="10"/>
      <c r="AW5746" s="10"/>
      <c r="AX5746" s="10"/>
      <c r="AY5746" s="10"/>
      <c r="AZ5746" s="10"/>
      <c r="BC5746" s="10"/>
      <c r="BD5746" s="10"/>
      <c r="BE5746" s="10"/>
      <c r="BF5746" s="10"/>
      <c r="BG5746" s="10"/>
      <c r="BH5746" s="10"/>
      <c r="BI5746" s="10"/>
      <c r="BL5746" s="10"/>
      <c r="BM5746" s="10"/>
      <c r="BN5746" s="10"/>
      <c r="BO5746" s="10"/>
      <c r="BP5746" s="10"/>
      <c r="BQ5746" s="10"/>
      <c r="BR5746" s="10"/>
      <c r="BU5746" s="66"/>
    </row>
    <row r="5747" spans="22:73" s="6" customFormat="1" x14ac:dyDescent="0.3">
      <c r="V5747" s="21"/>
      <c r="W5747" s="22"/>
      <c r="X5747" s="22"/>
      <c r="Y5747" s="22"/>
      <c r="Z5747" s="22"/>
      <c r="AA5747" s="22"/>
      <c r="AB5747" s="10"/>
      <c r="AC5747" s="10"/>
      <c r="AD5747" s="10"/>
      <c r="AE5747" s="10"/>
      <c r="AF5747" s="10"/>
      <c r="AG5747" s="10"/>
      <c r="AH5747" s="10"/>
      <c r="AI5747" s="10"/>
      <c r="AJ5747" s="10"/>
      <c r="AK5747" s="10"/>
      <c r="AL5747" s="10"/>
      <c r="AM5747" s="10"/>
      <c r="AN5747" s="10"/>
      <c r="AO5747" s="10"/>
      <c r="AP5747" s="10"/>
      <c r="AQ5747" s="10"/>
      <c r="AR5747" s="10"/>
      <c r="AS5747" s="10"/>
      <c r="AT5747" s="10"/>
      <c r="AU5747" s="10"/>
      <c r="AV5747" s="10"/>
      <c r="AW5747" s="10"/>
      <c r="AX5747" s="10"/>
      <c r="AY5747" s="10"/>
      <c r="AZ5747" s="10"/>
      <c r="BC5747" s="10"/>
      <c r="BD5747" s="10"/>
      <c r="BE5747" s="10"/>
      <c r="BF5747" s="10"/>
      <c r="BG5747" s="10"/>
      <c r="BH5747" s="10"/>
      <c r="BI5747" s="10"/>
      <c r="BL5747" s="10"/>
      <c r="BM5747" s="10"/>
      <c r="BN5747" s="10"/>
      <c r="BO5747" s="10"/>
      <c r="BP5747" s="10"/>
      <c r="BQ5747" s="10"/>
      <c r="BR5747" s="10"/>
      <c r="BU5747" s="66"/>
    </row>
    <row r="5748" spans="22:73" s="6" customFormat="1" x14ac:dyDescent="0.3">
      <c r="V5748" s="21"/>
      <c r="W5748" s="22"/>
      <c r="X5748" s="22"/>
      <c r="Y5748" s="22"/>
      <c r="Z5748" s="22"/>
      <c r="AA5748" s="22"/>
      <c r="AB5748" s="10"/>
      <c r="AC5748" s="10"/>
      <c r="AD5748" s="10"/>
      <c r="AE5748" s="10"/>
      <c r="AF5748" s="10"/>
      <c r="AG5748" s="10"/>
      <c r="AH5748" s="10"/>
      <c r="AI5748" s="10"/>
      <c r="AJ5748" s="10"/>
      <c r="AK5748" s="10"/>
      <c r="AL5748" s="10"/>
      <c r="AM5748" s="10"/>
      <c r="AN5748" s="10"/>
      <c r="AO5748" s="10"/>
      <c r="AP5748" s="10"/>
      <c r="AQ5748" s="10"/>
      <c r="AR5748" s="10"/>
      <c r="AS5748" s="10"/>
      <c r="AT5748" s="10"/>
      <c r="AU5748" s="10"/>
      <c r="AV5748" s="10"/>
      <c r="AW5748" s="10"/>
      <c r="AX5748" s="10"/>
      <c r="AY5748" s="10"/>
      <c r="AZ5748" s="10"/>
      <c r="BC5748" s="10"/>
      <c r="BD5748" s="10"/>
      <c r="BE5748" s="10"/>
      <c r="BF5748" s="10"/>
      <c r="BG5748" s="10"/>
      <c r="BH5748" s="10"/>
      <c r="BI5748" s="10"/>
      <c r="BL5748" s="10"/>
      <c r="BM5748" s="10"/>
      <c r="BN5748" s="10"/>
      <c r="BO5748" s="10"/>
      <c r="BP5748" s="10"/>
      <c r="BQ5748" s="10"/>
      <c r="BR5748" s="10"/>
      <c r="BU5748" s="66"/>
    </row>
    <row r="5749" spans="22:73" s="6" customFormat="1" x14ac:dyDescent="0.3">
      <c r="V5749" s="21"/>
      <c r="W5749" s="22"/>
      <c r="X5749" s="22"/>
      <c r="Y5749" s="22"/>
      <c r="Z5749" s="22"/>
      <c r="AA5749" s="22"/>
      <c r="AB5749" s="10"/>
      <c r="AC5749" s="10"/>
      <c r="AD5749" s="10"/>
      <c r="AE5749" s="10"/>
      <c r="AF5749" s="10"/>
      <c r="AG5749" s="10"/>
      <c r="AH5749" s="10"/>
      <c r="AI5749" s="10"/>
      <c r="AJ5749" s="10"/>
      <c r="AK5749" s="10"/>
      <c r="AL5749" s="10"/>
      <c r="AM5749" s="10"/>
      <c r="AN5749" s="10"/>
      <c r="AO5749" s="10"/>
      <c r="AP5749" s="10"/>
      <c r="AQ5749" s="10"/>
      <c r="AR5749" s="10"/>
      <c r="AS5749" s="10"/>
      <c r="AT5749" s="10"/>
      <c r="AU5749" s="10"/>
      <c r="AV5749" s="10"/>
      <c r="AW5749" s="10"/>
      <c r="AX5749" s="10"/>
      <c r="AY5749" s="10"/>
      <c r="AZ5749" s="10"/>
      <c r="BC5749" s="10"/>
      <c r="BD5749" s="10"/>
      <c r="BE5749" s="10"/>
      <c r="BF5749" s="10"/>
      <c r="BG5749" s="10"/>
      <c r="BH5749" s="10"/>
      <c r="BI5749" s="10"/>
      <c r="BL5749" s="10"/>
      <c r="BM5749" s="10"/>
      <c r="BN5749" s="10"/>
      <c r="BO5749" s="10"/>
      <c r="BP5749" s="10"/>
      <c r="BQ5749" s="10"/>
      <c r="BR5749" s="10"/>
      <c r="BU5749" s="66"/>
    </row>
    <row r="5750" spans="22:73" s="6" customFormat="1" x14ac:dyDescent="0.3">
      <c r="V5750" s="21"/>
      <c r="W5750" s="22"/>
      <c r="X5750" s="22"/>
      <c r="Y5750" s="22"/>
      <c r="Z5750" s="22"/>
      <c r="AA5750" s="22"/>
      <c r="AB5750" s="10"/>
      <c r="AC5750" s="10"/>
      <c r="AD5750" s="10"/>
      <c r="AE5750" s="10"/>
      <c r="AF5750" s="10"/>
      <c r="AG5750" s="10"/>
      <c r="AH5750" s="10"/>
      <c r="AI5750" s="10"/>
      <c r="AJ5750" s="10"/>
      <c r="AK5750" s="10"/>
      <c r="AL5750" s="10"/>
      <c r="AM5750" s="10"/>
      <c r="AN5750" s="10"/>
      <c r="AO5750" s="10"/>
      <c r="AP5750" s="10"/>
      <c r="AQ5750" s="10"/>
      <c r="AR5750" s="10"/>
      <c r="AS5750" s="10"/>
      <c r="AT5750" s="10"/>
      <c r="AU5750" s="10"/>
      <c r="AV5750" s="10"/>
      <c r="AW5750" s="10"/>
      <c r="AX5750" s="10"/>
      <c r="AY5750" s="10"/>
      <c r="AZ5750" s="10"/>
      <c r="BC5750" s="10"/>
      <c r="BD5750" s="10"/>
      <c r="BE5750" s="10"/>
      <c r="BF5750" s="10"/>
      <c r="BG5750" s="10"/>
      <c r="BH5750" s="10"/>
      <c r="BI5750" s="10"/>
      <c r="BL5750" s="10"/>
      <c r="BM5750" s="10"/>
      <c r="BN5750" s="10"/>
      <c r="BO5750" s="10"/>
      <c r="BP5750" s="10"/>
      <c r="BQ5750" s="10"/>
      <c r="BR5750" s="10"/>
      <c r="BU5750" s="66"/>
    </row>
    <row r="5751" spans="22:73" s="6" customFormat="1" x14ac:dyDescent="0.3">
      <c r="V5751" s="21"/>
      <c r="W5751" s="22"/>
      <c r="X5751" s="22"/>
      <c r="Y5751" s="22"/>
      <c r="Z5751" s="22"/>
      <c r="AA5751" s="22"/>
      <c r="AB5751" s="10"/>
      <c r="AC5751" s="10"/>
      <c r="AD5751" s="10"/>
      <c r="AE5751" s="10"/>
      <c r="AF5751" s="10"/>
      <c r="AG5751" s="10"/>
      <c r="AH5751" s="10"/>
      <c r="AI5751" s="10"/>
      <c r="AJ5751" s="10"/>
      <c r="AK5751" s="10"/>
      <c r="AL5751" s="10"/>
      <c r="AM5751" s="10"/>
      <c r="AN5751" s="10"/>
      <c r="AO5751" s="10"/>
      <c r="AP5751" s="10"/>
      <c r="AQ5751" s="10"/>
      <c r="AR5751" s="10"/>
      <c r="AS5751" s="10"/>
      <c r="AT5751" s="10"/>
      <c r="AU5751" s="10"/>
      <c r="AV5751" s="10"/>
      <c r="AW5751" s="10"/>
      <c r="AX5751" s="10"/>
      <c r="AY5751" s="10"/>
      <c r="AZ5751" s="10"/>
      <c r="BC5751" s="10"/>
      <c r="BD5751" s="10"/>
      <c r="BE5751" s="10"/>
      <c r="BF5751" s="10"/>
      <c r="BG5751" s="10"/>
      <c r="BH5751" s="10"/>
      <c r="BI5751" s="10"/>
      <c r="BL5751" s="10"/>
      <c r="BM5751" s="10"/>
      <c r="BN5751" s="10"/>
      <c r="BO5751" s="10"/>
      <c r="BP5751" s="10"/>
      <c r="BQ5751" s="10"/>
      <c r="BR5751" s="10"/>
      <c r="BU5751" s="66"/>
    </row>
    <row r="5752" spans="22:73" s="6" customFormat="1" x14ac:dyDescent="0.3">
      <c r="V5752" s="21"/>
      <c r="W5752" s="22"/>
      <c r="X5752" s="22"/>
      <c r="Y5752" s="22"/>
      <c r="Z5752" s="22"/>
      <c r="AA5752" s="22"/>
      <c r="AB5752" s="10"/>
      <c r="AC5752" s="10"/>
      <c r="AD5752" s="10"/>
      <c r="AE5752" s="10"/>
      <c r="AF5752" s="10"/>
      <c r="AG5752" s="10"/>
      <c r="AH5752" s="10"/>
      <c r="AI5752" s="10"/>
      <c r="AJ5752" s="10"/>
      <c r="AK5752" s="10"/>
      <c r="AL5752" s="10"/>
      <c r="AM5752" s="10"/>
      <c r="AN5752" s="10"/>
      <c r="AO5752" s="10"/>
      <c r="AP5752" s="10"/>
      <c r="AQ5752" s="10"/>
      <c r="AR5752" s="10"/>
      <c r="AS5752" s="10"/>
      <c r="AT5752" s="10"/>
      <c r="AU5752" s="10"/>
      <c r="AV5752" s="10"/>
      <c r="AW5752" s="10"/>
      <c r="AX5752" s="10"/>
      <c r="AY5752" s="10"/>
      <c r="AZ5752" s="10"/>
      <c r="BC5752" s="10"/>
      <c r="BD5752" s="10"/>
      <c r="BE5752" s="10"/>
      <c r="BF5752" s="10"/>
      <c r="BG5752" s="10"/>
      <c r="BH5752" s="10"/>
      <c r="BI5752" s="10"/>
      <c r="BL5752" s="10"/>
      <c r="BM5752" s="10"/>
      <c r="BN5752" s="10"/>
      <c r="BO5752" s="10"/>
      <c r="BP5752" s="10"/>
      <c r="BQ5752" s="10"/>
      <c r="BR5752" s="10"/>
      <c r="BU5752" s="66"/>
    </row>
    <row r="5753" spans="22:73" s="6" customFormat="1" x14ac:dyDescent="0.3">
      <c r="V5753" s="21"/>
      <c r="W5753" s="22"/>
      <c r="X5753" s="22"/>
      <c r="Y5753" s="22"/>
      <c r="Z5753" s="22"/>
      <c r="AA5753" s="22"/>
      <c r="AB5753" s="10"/>
      <c r="AC5753" s="10"/>
      <c r="AD5753" s="10"/>
      <c r="AE5753" s="10"/>
      <c r="AF5753" s="10"/>
      <c r="AG5753" s="10"/>
      <c r="AH5753" s="10"/>
      <c r="AI5753" s="10"/>
      <c r="AJ5753" s="10"/>
      <c r="AK5753" s="10"/>
      <c r="AL5753" s="10"/>
      <c r="AM5753" s="10"/>
      <c r="AN5753" s="10"/>
      <c r="AO5753" s="10"/>
      <c r="AP5753" s="10"/>
      <c r="AQ5753" s="10"/>
      <c r="AR5753" s="10"/>
      <c r="AS5753" s="10"/>
      <c r="AT5753" s="10"/>
      <c r="AU5753" s="10"/>
      <c r="AV5753" s="10"/>
      <c r="AW5753" s="10"/>
      <c r="AX5753" s="10"/>
      <c r="AY5753" s="10"/>
      <c r="AZ5753" s="10"/>
      <c r="BC5753" s="10"/>
      <c r="BD5753" s="10"/>
      <c r="BE5753" s="10"/>
      <c r="BF5753" s="10"/>
      <c r="BG5753" s="10"/>
      <c r="BH5753" s="10"/>
      <c r="BI5753" s="10"/>
      <c r="BL5753" s="10"/>
      <c r="BM5753" s="10"/>
      <c r="BN5753" s="10"/>
      <c r="BO5753" s="10"/>
      <c r="BP5753" s="10"/>
      <c r="BQ5753" s="10"/>
      <c r="BR5753" s="10"/>
      <c r="BU5753" s="66"/>
    </row>
    <row r="5754" spans="22:73" s="6" customFormat="1" x14ac:dyDescent="0.3">
      <c r="V5754" s="21"/>
      <c r="W5754" s="22"/>
      <c r="X5754" s="22"/>
      <c r="Y5754" s="22"/>
      <c r="Z5754" s="22"/>
      <c r="AA5754" s="22"/>
      <c r="AB5754" s="10"/>
      <c r="AC5754" s="10"/>
      <c r="AD5754" s="10"/>
      <c r="AE5754" s="10"/>
      <c r="AF5754" s="10"/>
      <c r="AG5754" s="10"/>
      <c r="AH5754" s="10"/>
      <c r="AI5754" s="10"/>
      <c r="AJ5754" s="10"/>
      <c r="AK5754" s="10"/>
      <c r="AL5754" s="10"/>
      <c r="AM5754" s="10"/>
      <c r="AN5754" s="10"/>
      <c r="AO5754" s="10"/>
      <c r="AP5754" s="10"/>
      <c r="AQ5754" s="10"/>
      <c r="AR5754" s="10"/>
      <c r="AS5754" s="10"/>
      <c r="AT5754" s="10"/>
      <c r="AU5754" s="10"/>
      <c r="AV5754" s="10"/>
      <c r="AW5754" s="10"/>
      <c r="AX5754" s="10"/>
      <c r="AY5754" s="10"/>
      <c r="AZ5754" s="10"/>
      <c r="BC5754" s="10"/>
      <c r="BD5754" s="10"/>
      <c r="BE5754" s="10"/>
      <c r="BF5754" s="10"/>
      <c r="BG5754" s="10"/>
      <c r="BH5754" s="10"/>
      <c r="BI5754" s="10"/>
      <c r="BL5754" s="10"/>
      <c r="BM5754" s="10"/>
      <c r="BN5754" s="10"/>
      <c r="BO5754" s="10"/>
      <c r="BP5754" s="10"/>
      <c r="BQ5754" s="10"/>
      <c r="BR5754" s="10"/>
      <c r="BU5754" s="66"/>
    </row>
    <row r="5755" spans="22:73" s="6" customFormat="1" x14ac:dyDescent="0.3">
      <c r="V5755" s="21"/>
      <c r="W5755" s="22"/>
      <c r="X5755" s="22"/>
      <c r="Y5755" s="22"/>
      <c r="Z5755" s="22"/>
      <c r="AA5755" s="22"/>
      <c r="AB5755" s="10"/>
      <c r="AC5755" s="10"/>
      <c r="AD5755" s="10"/>
      <c r="AE5755" s="10"/>
      <c r="AF5755" s="10"/>
      <c r="AG5755" s="10"/>
      <c r="AH5755" s="10"/>
      <c r="AI5755" s="10"/>
      <c r="AJ5755" s="10"/>
      <c r="AK5755" s="10"/>
      <c r="AL5755" s="10"/>
      <c r="AM5755" s="10"/>
      <c r="AN5755" s="10"/>
      <c r="AO5755" s="10"/>
      <c r="AP5755" s="10"/>
      <c r="AQ5755" s="10"/>
      <c r="AR5755" s="10"/>
      <c r="AS5755" s="10"/>
      <c r="AT5755" s="10"/>
      <c r="AU5755" s="10"/>
      <c r="AV5755" s="10"/>
      <c r="AW5755" s="10"/>
      <c r="AX5755" s="10"/>
      <c r="AY5755" s="10"/>
      <c r="AZ5755" s="10"/>
      <c r="BC5755" s="10"/>
      <c r="BD5755" s="10"/>
      <c r="BE5755" s="10"/>
      <c r="BF5755" s="10"/>
      <c r="BG5755" s="10"/>
      <c r="BH5755" s="10"/>
      <c r="BI5755" s="10"/>
      <c r="BL5755" s="10"/>
      <c r="BM5755" s="10"/>
      <c r="BN5755" s="10"/>
      <c r="BO5755" s="10"/>
      <c r="BP5755" s="10"/>
      <c r="BQ5755" s="10"/>
      <c r="BR5755" s="10"/>
      <c r="BU5755" s="66"/>
    </row>
    <row r="5756" spans="22:73" s="6" customFormat="1" x14ac:dyDescent="0.3">
      <c r="V5756" s="21"/>
      <c r="W5756" s="22"/>
      <c r="X5756" s="22"/>
      <c r="Y5756" s="22"/>
      <c r="Z5756" s="22"/>
      <c r="AA5756" s="22"/>
      <c r="AB5756" s="10"/>
      <c r="AC5756" s="10"/>
      <c r="AD5756" s="10"/>
      <c r="AE5756" s="10"/>
      <c r="AF5756" s="10"/>
      <c r="AG5756" s="10"/>
      <c r="AH5756" s="10"/>
      <c r="AI5756" s="10"/>
      <c r="AJ5756" s="10"/>
      <c r="AK5756" s="10"/>
      <c r="AL5756" s="10"/>
      <c r="AM5756" s="10"/>
      <c r="AN5756" s="10"/>
      <c r="AO5756" s="10"/>
      <c r="AP5756" s="10"/>
      <c r="AQ5756" s="10"/>
      <c r="AR5756" s="10"/>
      <c r="AS5756" s="10"/>
      <c r="AT5756" s="10"/>
      <c r="AU5756" s="10"/>
      <c r="AV5756" s="10"/>
      <c r="AW5756" s="10"/>
      <c r="AX5756" s="10"/>
      <c r="AY5756" s="10"/>
      <c r="AZ5756" s="10"/>
      <c r="BC5756" s="10"/>
      <c r="BD5756" s="10"/>
      <c r="BE5756" s="10"/>
      <c r="BF5756" s="10"/>
      <c r="BG5756" s="10"/>
      <c r="BH5756" s="10"/>
      <c r="BI5756" s="10"/>
      <c r="BL5756" s="10"/>
      <c r="BM5756" s="10"/>
      <c r="BN5756" s="10"/>
      <c r="BO5756" s="10"/>
      <c r="BP5756" s="10"/>
      <c r="BQ5756" s="10"/>
      <c r="BR5756" s="10"/>
      <c r="BU5756" s="66"/>
    </row>
    <row r="5757" spans="22:73" s="6" customFormat="1" x14ac:dyDescent="0.3">
      <c r="V5757" s="21"/>
      <c r="W5757" s="22"/>
      <c r="X5757" s="22"/>
      <c r="Y5757" s="22"/>
      <c r="Z5757" s="22"/>
      <c r="AA5757" s="22"/>
      <c r="AB5757" s="10"/>
      <c r="AC5757" s="10"/>
      <c r="AD5757" s="10"/>
      <c r="AE5757" s="10"/>
      <c r="AF5757" s="10"/>
      <c r="AG5757" s="10"/>
      <c r="AH5757" s="10"/>
      <c r="AI5757" s="10"/>
      <c r="AJ5757" s="10"/>
      <c r="AK5757" s="10"/>
      <c r="AL5757" s="10"/>
      <c r="AM5757" s="10"/>
      <c r="AN5757" s="10"/>
      <c r="AO5757" s="10"/>
      <c r="AP5757" s="10"/>
      <c r="AQ5757" s="10"/>
      <c r="AR5757" s="10"/>
      <c r="AS5757" s="10"/>
      <c r="AT5757" s="10"/>
      <c r="AU5757" s="10"/>
      <c r="AV5757" s="10"/>
      <c r="AW5757" s="10"/>
      <c r="AX5757" s="10"/>
      <c r="AY5757" s="10"/>
      <c r="AZ5757" s="10"/>
      <c r="BC5757" s="10"/>
      <c r="BD5757" s="10"/>
      <c r="BE5757" s="10"/>
      <c r="BF5757" s="10"/>
      <c r="BG5757" s="10"/>
      <c r="BH5757" s="10"/>
      <c r="BI5757" s="10"/>
      <c r="BL5757" s="10"/>
      <c r="BM5757" s="10"/>
      <c r="BN5757" s="10"/>
      <c r="BO5757" s="10"/>
      <c r="BP5757" s="10"/>
      <c r="BQ5757" s="10"/>
      <c r="BR5757" s="10"/>
      <c r="BU5757" s="66"/>
    </row>
    <row r="5758" spans="22:73" s="6" customFormat="1" x14ac:dyDescent="0.3">
      <c r="V5758" s="21"/>
      <c r="W5758" s="22"/>
      <c r="X5758" s="22"/>
      <c r="Y5758" s="22"/>
      <c r="Z5758" s="22"/>
      <c r="AA5758" s="22"/>
      <c r="AB5758" s="10"/>
      <c r="AC5758" s="10"/>
      <c r="AD5758" s="10"/>
      <c r="AE5758" s="10"/>
      <c r="AF5758" s="10"/>
      <c r="AG5758" s="10"/>
      <c r="AH5758" s="10"/>
      <c r="AI5758" s="10"/>
      <c r="AJ5758" s="10"/>
      <c r="AK5758" s="10"/>
      <c r="AL5758" s="10"/>
      <c r="AM5758" s="10"/>
      <c r="AN5758" s="10"/>
      <c r="AO5758" s="10"/>
      <c r="AP5758" s="10"/>
      <c r="AQ5758" s="10"/>
      <c r="AR5758" s="10"/>
      <c r="AS5758" s="10"/>
      <c r="AT5758" s="10"/>
      <c r="AU5758" s="10"/>
      <c r="AV5758" s="10"/>
      <c r="AW5758" s="10"/>
      <c r="AX5758" s="10"/>
      <c r="AY5758" s="10"/>
      <c r="AZ5758" s="10"/>
      <c r="BC5758" s="10"/>
      <c r="BD5758" s="10"/>
      <c r="BE5758" s="10"/>
      <c r="BF5758" s="10"/>
      <c r="BG5758" s="10"/>
      <c r="BH5758" s="10"/>
      <c r="BI5758" s="10"/>
      <c r="BL5758" s="10"/>
      <c r="BM5758" s="10"/>
      <c r="BN5758" s="10"/>
      <c r="BO5758" s="10"/>
      <c r="BP5758" s="10"/>
      <c r="BQ5758" s="10"/>
      <c r="BR5758" s="10"/>
      <c r="BU5758" s="66"/>
    </row>
    <row r="5759" spans="22:73" s="6" customFormat="1" x14ac:dyDescent="0.3">
      <c r="V5759" s="21"/>
      <c r="W5759" s="22"/>
      <c r="X5759" s="22"/>
      <c r="Y5759" s="22"/>
      <c r="Z5759" s="22"/>
      <c r="AA5759" s="22"/>
      <c r="AB5759" s="10"/>
      <c r="AC5759" s="10"/>
      <c r="AD5759" s="10"/>
      <c r="AE5759" s="10"/>
      <c r="AF5759" s="10"/>
      <c r="AG5759" s="10"/>
      <c r="AH5759" s="10"/>
      <c r="AI5759" s="10"/>
      <c r="AJ5759" s="10"/>
      <c r="AK5759" s="10"/>
      <c r="AL5759" s="10"/>
      <c r="AM5759" s="10"/>
      <c r="AN5759" s="10"/>
      <c r="AO5759" s="10"/>
      <c r="AP5759" s="10"/>
      <c r="AQ5759" s="10"/>
      <c r="AR5759" s="10"/>
      <c r="AS5759" s="10"/>
      <c r="AT5759" s="10"/>
      <c r="AU5759" s="10"/>
      <c r="AV5759" s="10"/>
      <c r="AW5759" s="10"/>
      <c r="AX5759" s="10"/>
      <c r="AY5759" s="10"/>
      <c r="AZ5759" s="10"/>
      <c r="BC5759" s="10"/>
      <c r="BD5759" s="10"/>
      <c r="BE5759" s="10"/>
      <c r="BF5759" s="10"/>
      <c r="BG5759" s="10"/>
      <c r="BH5759" s="10"/>
      <c r="BI5759" s="10"/>
      <c r="BL5759" s="10"/>
      <c r="BM5759" s="10"/>
      <c r="BN5759" s="10"/>
      <c r="BO5759" s="10"/>
      <c r="BP5759" s="10"/>
      <c r="BQ5759" s="10"/>
      <c r="BR5759" s="10"/>
      <c r="BU5759" s="66"/>
    </row>
    <row r="5760" spans="22:73" s="6" customFormat="1" x14ac:dyDescent="0.3">
      <c r="V5760" s="21"/>
      <c r="W5760" s="22"/>
      <c r="X5760" s="22"/>
      <c r="Y5760" s="22"/>
      <c r="Z5760" s="22"/>
      <c r="AA5760" s="22"/>
      <c r="AB5760" s="10"/>
      <c r="AC5760" s="10"/>
      <c r="AD5760" s="10"/>
      <c r="AE5760" s="10"/>
      <c r="AF5760" s="10"/>
      <c r="AG5760" s="10"/>
      <c r="AH5760" s="10"/>
      <c r="AI5760" s="10"/>
      <c r="AJ5760" s="10"/>
      <c r="AK5760" s="10"/>
      <c r="AL5760" s="10"/>
      <c r="AM5760" s="10"/>
      <c r="AN5760" s="10"/>
      <c r="AO5760" s="10"/>
      <c r="AP5760" s="10"/>
      <c r="AQ5760" s="10"/>
      <c r="AR5760" s="10"/>
      <c r="AS5760" s="10"/>
      <c r="AT5760" s="10"/>
      <c r="AU5760" s="10"/>
      <c r="AV5760" s="10"/>
      <c r="AW5760" s="10"/>
      <c r="AX5760" s="10"/>
      <c r="AY5760" s="10"/>
      <c r="AZ5760" s="10"/>
      <c r="BC5760" s="10"/>
      <c r="BD5760" s="10"/>
      <c r="BE5760" s="10"/>
      <c r="BF5760" s="10"/>
      <c r="BG5760" s="10"/>
      <c r="BH5760" s="10"/>
      <c r="BI5760" s="10"/>
      <c r="BL5760" s="10"/>
      <c r="BM5760" s="10"/>
      <c r="BN5760" s="10"/>
      <c r="BO5760" s="10"/>
      <c r="BP5760" s="10"/>
      <c r="BQ5760" s="10"/>
      <c r="BR5760" s="10"/>
      <c r="BU5760" s="66"/>
    </row>
    <row r="5761" spans="22:73" s="6" customFormat="1" x14ac:dyDescent="0.3">
      <c r="V5761" s="21"/>
      <c r="W5761" s="22"/>
      <c r="X5761" s="22"/>
      <c r="Y5761" s="22"/>
      <c r="Z5761" s="22"/>
      <c r="AA5761" s="22"/>
      <c r="AB5761" s="10"/>
      <c r="AC5761" s="10"/>
      <c r="AD5761" s="10"/>
      <c r="AE5761" s="10"/>
      <c r="AF5761" s="10"/>
      <c r="AG5761" s="10"/>
      <c r="AH5761" s="10"/>
      <c r="AI5761" s="10"/>
      <c r="AJ5761" s="10"/>
      <c r="AK5761" s="10"/>
      <c r="AL5761" s="10"/>
      <c r="AM5761" s="10"/>
      <c r="AN5761" s="10"/>
      <c r="AO5761" s="10"/>
      <c r="AP5761" s="10"/>
      <c r="AQ5761" s="10"/>
      <c r="AR5761" s="10"/>
      <c r="AS5761" s="10"/>
      <c r="AT5761" s="10"/>
      <c r="AU5761" s="10"/>
      <c r="AV5761" s="10"/>
      <c r="AW5761" s="10"/>
      <c r="AX5761" s="10"/>
      <c r="AY5761" s="10"/>
      <c r="AZ5761" s="10"/>
      <c r="BC5761" s="10"/>
      <c r="BD5761" s="10"/>
      <c r="BE5761" s="10"/>
      <c r="BF5761" s="10"/>
      <c r="BG5761" s="10"/>
      <c r="BH5761" s="10"/>
      <c r="BI5761" s="10"/>
      <c r="BL5761" s="10"/>
      <c r="BM5761" s="10"/>
      <c r="BN5761" s="10"/>
      <c r="BO5761" s="10"/>
      <c r="BP5761" s="10"/>
      <c r="BQ5761" s="10"/>
      <c r="BR5761" s="10"/>
      <c r="BU5761" s="66"/>
    </row>
    <row r="5762" spans="22:73" s="6" customFormat="1" x14ac:dyDescent="0.3">
      <c r="V5762" s="21"/>
      <c r="W5762" s="22"/>
      <c r="X5762" s="22"/>
      <c r="Y5762" s="22"/>
      <c r="Z5762" s="22"/>
      <c r="AA5762" s="22"/>
      <c r="AB5762" s="10"/>
      <c r="AC5762" s="10"/>
      <c r="AD5762" s="10"/>
      <c r="AE5762" s="10"/>
      <c r="AF5762" s="10"/>
      <c r="AG5762" s="10"/>
      <c r="AH5762" s="10"/>
      <c r="AI5762" s="10"/>
      <c r="AJ5762" s="10"/>
      <c r="AK5762" s="10"/>
      <c r="AL5762" s="10"/>
      <c r="AM5762" s="10"/>
      <c r="AN5762" s="10"/>
      <c r="AO5762" s="10"/>
      <c r="AP5762" s="10"/>
      <c r="AQ5762" s="10"/>
      <c r="AR5762" s="10"/>
      <c r="AS5762" s="10"/>
      <c r="AT5762" s="10"/>
      <c r="AU5762" s="10"/>
      <c r="AV5762" s="10"/>
      <c r="AW5762" s="10"/>
      <c r="AX5762" s="10"/>
      <c r="AY5762" s="10"/>
      <c r="AZ5762" s="10"/>
      <c r="BC5762" s="10"/>
      <c r="BD5762" s="10"/>
      <c r="BE5762" s="10"/>
      <c r="BF5762" s="10"/>
      <c r="BG5762" s="10"/>
      <c r="BH5762" s="10"/>
      <c r="BI5762" s="10"/>
      <c r="BL5762" s="10"/>
      <c r="BM5762" s="10"/>
      <c r="BN5762" s="10"/>
      <c r="BO5762" s="10"/>
      <c r="BP5762" s="10"/>
      <c r="BQ5762" s="10"/>
      <c r="BR5762" s="10"/>
      <c r="BU5762" s="66"/>
    </row>
    <row r="5763" spans="22:73" s="6" customFormat="1" x14ac:dyDescent="0.3">
      <c r="V5763" s="21"/>
      <c r="W5763" s="22"/>
      <c r="X5763" s="22"/>
      <c r="Y5763" s="22"/>
      <c r="Z5763" s="22"/>
      <c r="AA5763" s="22"/>
      <c r="AB5763" s="10"/>
      <c r="AC5763" s="10"/>
      <c r="AD5763" s="10"/>
      <c r="AE5763" s="10"/>
      <c r="AF5763" s="10"/>
      <c r="AG5763" s="10"/>
      <c r="AH5763" s="10"/>
      <c r="AI5763" s="10"/>
      <c r="AJ5763" s="10"/>
      <c r="AK5763" s="10"/>
      <c r="AL5763" s="10"/>
      <c r="AM5763" s="10"/>
      <c r="AN5763" s="10"/>
      <c r="AO5763" s="10"/>
      <c r="AP5763" s="10"/>
      <c r="AQ5763" s="10"/>
      <c r="AR5763" s="10"/>
      <c r="AS5763" s="10"/>
      <c r="AT5763" s="10"/>
      <c r="AU5763" s="10"/>
      <c r="AV5763" s="10"/>
      <c r="AW5763" s="10"/>
      <c r="AX5763" s="10"/>
      <c r="AY5763" s="10"/>
      <c r="AZ5763" s="10"/>
      <c r="BC5763" s="10"/>
      <c r="BD5763" s="10"/>
      <c r="BE5763" s="10"/>
      <c r="BF5763" s="10"/>
      <c r="BG5763" s="10"/>
      <c r="BH5763" s="10"/>
      <c r="BI5763" s="10"/>
      <c r="BL5763" s="10"/>
      <c r="BM5763" s="10"/>
      <c r="BN5763" s="10"/>
      <c r="BO5763" s="10"/>
      <c r="BP5763" s="10"/>
      <c r="BQ5763" s="10"/>
      <c r="BR5763" s="10"/>
      <c r="BU5763" s="66"/>
    </row>
    <row r="5764" spans="22:73" s="6" customFormat="1" x14ac:dyDescent="0.3">
      <c r="V5764" s="21"/>
      <c r="W5764" s="22"/>
      <c r="X5764" s="22"/>
      <c r="Y5764" s="22"/>
      <c r="Z5764" s="22"/>
      <c r="AA5764" s="22"/>
      <c r="AB5764" s="10"/>
      <c r="AC5764" s="10"/>
      <c r="AD5764" s="10"/>
      <c r="AE5764" s="10"/>
      <c r="AF5764" s="10"/>
      <c r="AG5764" s="10"/>
      <c r="AH5764" s="10"/>
      <c r="AI5764" s="10"/>
      <c r="AJ5764" s="10"/>
      <c r="AK5764" s="10"/>
      <c r="AL5764" s="10"/>
      <c r="AM5764" s="10"/>
      <c r="AN5764" s="10"/>
      <c r="AO5764" s="10"/>
      <c r="AP5764" s="10"/>
      <c r="AQ5764" s="10"/>
      <c r="AR5764" s="10"/>
      <c r="AS5764" s="10"/>
      <c r="AT5764" s="10"/>
      <c r="AU5764" s="10"/>
      <c r="AV5764" s="10"/>
      <c r="AW5764" s="10"/>
      <c r="AX5764" s="10"/>
      <c r="AY5764" s="10"/>
      <c r="AZ5764" s="10"/>
      <c r="BC5764" s="10"/>
      <c r="BD5764" s="10"/>
      <c r="BE5764" s="10"/>
      <c r="BF5764" s="10"/>
      <c r="BG5764" s="10"/>
      <c r="BH5764" s="10"/>
      <c r="BI5764" s="10"/>
      <c r="BL5764" s="10"/>
      <c r="BM5764" s="10"/>
      <c r="BN5764" s="10"/>
      <c r="BO5764" s="10"/>
      <c r="BP5764" s="10"/>
      <c r="BQ5764" s="10"/>
      <c r="BR5764" s="10"/>
      <c r="BU5764" s="66"/>
    </row>
    <row r="5765" spans="22:73" s="6" customFormat="1" x14ac:dyDescent="0.3">
      <c r="V5765" s="21"/>
      <c r="W5765" s="22"/>
      <c r="X5765" s="22"/>
      <c r="Y5765" s="22"/>
      <c r="Z5765" s="22"/>
      <c r="AA5765" s="22"/>
      <c r="AB5765" s="10"/>
      <c r="AC5765" s="10"/>
      <c r="AD5765" s="10"/>
      <c r="AE5765" s="10"/>
      <c r="AF5765" s="10"/>
      <c r="AG5765" s="10"/>
      <c r="AH5765" s="10"/>
      <c r="AI5765" s="10"/>
      <c r="AJ5765" s="10"/>
      <c r="AK5765" s="10"/>
      <c r="AL5765" s="10"/>
      <c r="AM5765" s="10"/>
      <c r="AN5765" s="10"/>
      <c r="AO5765" s="10"/>
      <c r="AP5765" s="10"/>
      <c r="AQ5765" s="10"/>
      <c r="AR5765" s="10"/>
      <c r="AS5765" s="10"/>
      <c r="AT5765" s="10"/>
      <c r="AU5765" s="10"/>
      <c r="AV5765" s="10"/>
      <c r="AW5765" s="10"/>
      <c r="AX5765" s="10"/>
      <c r="AY5765" s="10"/>
      <c r="AZ5765" s="10"/>
      <c r="BC5765" s="10"/>
      <c r="BD5765" s="10"/>
      <c r="BE5765" s="10"/>
      <c r="BF5765" s="10"/>
      <c r="BG5765" s="10"/>
      <c r="BH5765" s="10"/>
      <c r="BI5765" s="10"/>
      <c r="BL5765" s="10"/>
      <c r="BM5765" s="10"/>
      <c r="BN5765" s="10"/>
      <c r="BO5765" s="10"/>
      <c r="BP5765" s="10"/>
      <c r="BQ5765" s="10"/>
      <c r="BR5765" s="10"/>
      <c r="BU5765" s="66"/>
    </row>
    <row r="5766" spans="22:73" s="6" customFormat="1" x14ac:dyDescent="0.3">
      <c r="V5766" s="21"/>
      <c r="W5766" s="22"/>
      <c r="X5766" s="22"/>
      <c r="Y5766" s="22"/>
      <c r="Z5766" s="22"/>
      <c r="AA5766" s="22"/>
      <c r="AB5766" s="10"/>
      <c r="AC5766" s="10"/>
      <c r="AD5766" s="10"/>
      <c r="AE5766" s="10"/>
      <c r="AF5766" s="10"/>
      <c r="AG5766" s="10"/>
      <c r="AH5766" s="10"/>
      <c r="AI5766" s="10"/>
      <c r="AJ5766" s="10"/>
      <c r="AK5766" s="10"/>
      <c r="AL5766" s="10"/>
      <c r="AM5766" s="10"/>
      <c r="AN5766" s="10"/>
      <c r="AO5766" s="10"/>
      <c r="AP5766" s="10"/>
      <c r="AQ5766" s="10"/>
      <c r="AR5766" s="10"/>
      <c r="AS5766" s="10"/>
      <c r="AT5766" s="10"/>
      <c r="AU5766" s="10"/>
      <c r="AV5766" s="10"/>
      <c r="AW5766" s="10"/>
      <c r="AX5766" s="10"/>
      <c r="AY5766" s="10"/>
      <c r="AZ5766" s="10"/>
      <c r="BC5766" s="10"/>
      <c r="BD5766" s="10"/>
      <c r="BE5766" s="10"/>
      <c r="BF5766" s="10"/>
      <c r="BG5766" s="10"/>
      <c r="BH5766" s="10"/>
      <c r="BI5766" s="10"/>
      <c r="BL5766" s="10"/>
      <c r="BM5766" s="10"/>
      <c r="BN5766" s="10"/>
      <c r="BO5766" s="10"/>
      <c r="BP5766" s="10"/>
      <c r="BQ5766" s="10"/>
      <c r="BR5766" s="10"/>
      <c r="BU5766" s="66"/>
    </row>
    <row r="5767" spans="22:73" s="6" customFormat="1" x14ac:dyDescent="0.3">
      <c r="V5767" s="21"/>
      <c r="W5767" s="22"/>
      <c r="X5767" s="22"/>
      <c r="Y5767" s="22"/>
      <c r="Z5767" s="22"/>
      <c r="AA5767" s="22"/>
      <c r="AB5767" s="10"/>
      <c r="AC5767" s="10"/>
      <c r="AD5767" s="10"/>
      <c r="AE5767" s="10"/>
      <c r="AF5767" s="10"/>
      <c r="AG5767" s="10"/>
      <c r="AH5767" s="10"/>
      <c r="AI5767" s="10"/>
      <c r="AJ5767" s="10"/>
      <c r="AK5767" s="10"/>
      <c r="AL5767" s="10"/>
      <c r="AM5767" s="10"/>
      <c r="AN5767" s="10"/>
      <c r="AO5767" s="10"/>
      <c r="AP5767" s="10"/>
      <c r="AQ5767" s="10"/>
      <c r="AR5767" s="10"/>
      <c r="AS5767" s="10"/>
      <c r="AT5767" s="10"/>
      <c r="AU5767" s="10"/>
      <c r="AV5767" s="10"/>
      <c r="AW5767" s="10"/>
      <c r="AX5767" s="10"/>
      <c r="AY5767" s="10"/>
      <c r="AZ5767" s="10"/>
      <c r="BC5767" s="10"/>
      <c r="BD5767" s="10"/>
      <c r="BE5767" s="10"/>
      <c r="BF5767" s="10"/>
      <c r="BG5767" s="10"/>
      <c r="BH5767" s="10"/>
      <c r="BI5767" s="10"/>
      <c r="BL5767" s="10"/>
      <c r="BM5767" s="10"/>
      <c r="BN5767" s="10"/>
      <c r="BO5767" s="10"/>
      <c r="BP5767" s="10"/>
      <c r="BQ5767" s="10"/>
      <c r="BR5767" s="10"/>
      <c r="BU5767" s="66"/>
    </row>
    <row r="5768" spans="22:73" s="6" customFormat="1" x14ac:dyDescent="0.3">
      <c r="V5768" s="21"/>
      <c r="W5768" s="22"/>
      <c r="X5768" s="22"/>
      <c r="Y5768" s="22"/>
      <c r="Z5768" s="22"/>
      <c r="AA5768" s="22"/>
      <c r="AB5768" s="10"/>
      <c r="AC5768" s="10"/>
      <c r="AD5768" s="10"/>
      <c r="AE5768" s="10"/>
      <c r="AF5768" s="10"/>
      <c r="AG5768" s="10"/>
      <c r="AH5768" s="10"/>
      <c r="AI5768" s="10"/>
      <c r="AJ5768" s="10"/>
      <c r="AK5768" s="10"/>
      <c r="AL5768" s="10"/>
      <c r="AM5768" s="10"/>
      <c r="AN5768" s="10"/>
      <c r="AO5768" s="10"/>
      <c r="AP5768" s="10"/>
      <c r="AQ5768" s="10"/>
      <c r="AR5768" s="10"/>
      <c r="AS5768" s="10"/>
      <c r="AT5768" s="10"/>
      <c r="AU5768" s="10"/>
      <c r="AV5768" s="10"/>
      <c r="AW5768" s="10"/>
      <c r="AX5768" s="10"/>
      <c r="AY5768" s="10"/>
      <c r="AZ5768" s="10"/>
      <c r="BC5768" s="10"/>
      <c r="BD5768" s="10"/>
      <c r="BE5768" s="10"/>
      <c r="BF5768" s="10"/>
      <c r="BG5768" s="10"/>
      <c r="BH5768" s="10"/>
      <c r="BI5768" s="10"/>
      <c r="BL5768" s="10"/>
      <c r="BM5768" s="10"/>
      <c r="BN5768" s="10"/>
      <c r="BO5768" s="10"/>
      <c r="BP5768" s="10"/>
      <c r="BQ5768" s="10"/>
      <c r="BR5768" s="10"/>
      <c r="BU5768" s="66"/>
    </row>
    <row r="5769" spans="22:73" s="6" customFormat="1" x14ac:dyDescent="0.3">
      <c r="V5769" s="21"/>
      <c r="W5769" s="22"/>
      <c r="X5769" s="22"/>
      <c r="Y5769" s="22"/>
      <c r="Z5769" s="22"/>
      <c r="AA5769" s="22"/>
      <c r="AB5769" s="10"/>
      <c r="AC5769" s="10"/>
      <c r="AD5769" s="10"/>
      <c r="AE5769" s="10"/>
      <c r="AF5769" s="10"/>
      <c r="AG5769" s="10"/>
      <c r="AH5769" s="10"/>
      <c r="AI5769" s="10"/>
      <c r="AJ5769" s="10"/>
      <c r="AK5769" s="10"/>
      <c r="AL5769" s="10"/>
      <c r="AM5769" s="10"/>
      <c r="AN5769" s="10"/>
      <c r="AO5769" s="10"/>
      <c r="AP5769" s="10"/>
      <c r="AQ5769" s="10"/>
      <c r="AR5769" s="10"/>
      <c r="AS5769" s="10"/>
      <c r="AT5769" s="10"/>
      <c r="AU5769" s="10"/>
      <c r="AV5769" s="10"/>
      <c r="AW5769" s="10"/>
      <c r="AX5769" s="10"/>
      <c r="AY5769" s="10"/>
      <c r="AZ5769" s="10"/>
      <c r="BC5769" s="10"/>
      <c r="BD5769" s="10"/>
      <c r="BE5769" s="10"/>
      <c r="BF5769" s="10"/>
      <c r="BG5769" s="10"/>
      <c r="BH5769" s="10"/>
      <c r="BI5769" s="10"/>
      <c r="BL5769" s="10"/>
      <c r="BM5769" s="10"/>
      <c r="BN5769" s="10"/>
      <c r="BO5769" s="10"/>
      <c r="BP5769" s="10"/>
      <c r="BQ5769" s="10"/>
      <c r="BR5769" s="10"/>
      <c r="BU5769" s="66"/>
    </row>
    <row r="5770" spans="22:73" s="6" customFormat="1" x14ac:dyDescent="0.3">
      <c r="V5770" s="21"/>
      <c r="W5770" s="22"/>
      <c r="X5770" s="22"/>
      <c r="Y5770" s="22"/>
      <c r="Z5770" s="22"/>
      <c r="AA5770" s="22"/>
      <c r="AB5770" s="10"/>
      <c r="AC5770" s="10"/>
      <c r="AD5770" s="10"/>
      <c r="AE5770" s="10"/>
      <c r="AF5770" s="10"/>
      <c r="AG5770" s="10"/>
      <c r="AH5770" s="10"/>
      <c r="AI5770" s="10"/>
      <c r="AJ5770" s="10"/>
      <c r="AK5770" s="10"/>
      <c r="AL5770" s="10"/>
      <c r="AM5770" s="10"/>
      <c r="AN5770" s="10"/>
      <c r="AO5770" s="10"/>
      <c r="AP5770" s="10"/>
      <c r="AQ5770" s="10"/>
      <c r="AR5770" s="10"/>
      <c r="AS5770" s="10"/>
      <c r="AT5770" s="10"/>
      <c r="AU5770" s="10"/>
      <c r="AV5770" s="10"/>
      <c r="AW5770" s="10"/>
      <c r="AX5770" s="10"/>
      <c r="AY5770" s="10"/>
      <c r="AZ5770" s="10"/>
      <c r="BC5770" s="10"/>
      <c r="BD5770" s="10"/>
      <c r="BE5770" s="10"/>
      <c r="BF5770" s="10"/>
      <c r="BG5770" s="10"/>
      <c r="BH5770" s="10"/>
      <c r="BI5770" s="10"/>
      <c r="BL5770" s="10"/>
      <c r="BM5770" s="10"/>
      <c r="BN5770" s="10"/>
      <c r="BO5770" s="10"/>
      <c r="BP5770" s="10"/>
      <c r="BQ5770" s="10"/>
      <c r="BR5770" s="10"/>
      <c r="BU5770" s="66"/>
    </row>
    <row r="5771" spans="22:73" s="6" customFormat="1" x14ac:dyDescent="0.3">
      <c r="V5771" s="21"/>
      <c r="W5771" s="22"/>
      <c r="X5771" s="22"/>
      <c r="Y5771" s="22"/>
      <c r="Z5771" s="22"/>
      <c r="AA5771" s="22"/>
      <c r="AB5771" s="10"/>
      <c r="AC5771" s="10"/>
      <c r="AD5771" s="10"/>
      <c r="AE5771" s="10"/>
      <c r="AF5771" s="10"/>
      <c r="AG5771" s="10"/>
      <c r="AH5771" s="10"/>
      <c r="AI5771" s="10"/>
      <c r="AJ5771" s="10"/>
      <c r="AK5771" s="10"/>
      <c r="AL5771" s="10"/>
      <c r="AM5771" s="10"/>
      <c r="AN5771" s="10"/>
      <c r="AO5771" s="10"/>
      <c r="AP5771" s="10"/>
      <c r="AQ5771" s="10"/>
      <c r="AR5771" s="10"/>
      <c r="AS5771" s="10"/>
      <c r="AT5771" s="10"/>
      <c r="AU5771" s="10"/>
      <c r="AV5771" s="10"/>
      <c r="AW5771" s="10"/>
      <c r="AX5771" s="10"/>
      <c r="AY5771" s="10"/>
      <c r="AZ5771" s="10"/>
      <c r="BC5771" s="10"/>
      <c r="BD5771" s="10"/>
      <c r="BE5771" s="10"/>
      <c r="BF5771" s="10"/>
      <c r="BG5771" s="10"/>
      <c r="BH5771" s="10"/>
      <c r="BI5771" s="10"/>
      <c r="BL5771" s="10"/>
      <c r="BM5771" s="10"/>
      <c r="BN5771" s="10"/>
      <c r="BO5771" s="10"/>
      <c r="BP5771" s="10"/>
      <c r="BQ5771" s="10"/>
      <c r="BR5771" s="10"/>
      <c r="BU5771" s="66"/>
    </row>
    <row r="5772" spans="22:73" s="6" customFormat="1" x14ac:dyDescent="0.3">
      <c r="V5772" s="21"/>
      <c r="W5772" s="22"/>
      <c r="X5772" s="22"/>
      <c r="Y5772" s="22"/>
      <c r="Z5772" s="22"/>
      <c r="AA5772" s="22"/>
      <c r="AB5772" s="10"/>
      <c r="AC5772" s="10"/>
      <c r="AD5772" s="10"/>
      <c r="AE5772" s="10"/>
      <c r="AF5772" s="10"/>
      <c r="AG5772" s="10"/>
      <c r="AH5772" s="10"/>
      <c r="AI5772" s="10"/>
      <c r="AJ5772" s="10"/>
      <c r="AK5772" s="10"/>
      <c r="AL5772" s="10"/>
      <c r="AM5772" s="10"/>
      <c r="AN5772" s="10"/>
      <c r="AO5772" s="10"/>
      <c r="AP5772" s="10"/>
      <c r="AQ5772" s="10"/>
      <c r="AR5772" s="10"/>
      <c r="AS5772" s="10"/>
      <c r="AT5772" s="10"/>
      <c r="AU5772" s="10"/>
      <c r="AV5772" s="10"/>
      <c r="AW5772" s="10"/>
      <c r="AX5772" s="10"/>
      <c r="AY5772" s="10"/>
      <c r="AZ5772" s="10"/>
      <c r="BC5772" s="10"/>
      <c r="BD5772" s="10"/>
      <c r="BE5772" s="10"/>
      <c r="BF5772" s="10"/>
      <c r="BG5772" s="10"/>
      <c r="BH5772" s="10"/>
      <c r="BI5772" s="10"/>
      <c r="BL5772" s="10"/>
      <c r="BM5772" s="10"/>
      <c r="BN5772" s="10"/>
      <c r="BO5772" s="10"/>
      <c r="BP5772" s="10"/>
      <c r="BQ5772" s="10"/>
      <c r="BR5772" s="10"/>
      <c r="BU5772" s="66"/>
    </row>
    <row r="5773" spans="22:73" s="6" customFormat="1" x14ac:dyDescent="0.3">
      <c r="V5773" s="21"/>
      <c r="W5773" s="22"/>
      <c r="X5773" s="22"/>
      <c r="Y5773" s="22"/>
      <c r="Z5773" s="22"/>
      <c r="AA5773" s="22"/>
      <c r="AB5773" s="10"/>
      <c r="AC5773" s="10"/>
      <c r="AD5773" s="10"/>
      <c r="AE5773" s="10"/>
      <c r="AF5773" s="10"/>
      <c r="AG5773" s="10"/>
      <c r="AH5773" s="10"/>
      <c r="AI5773" s="10"/>
      <c r="AJ5773" s="10"/>
      <c r="AK5773" s="10"/>
      <c r="AL5773" s="10"/>
      <c r="AM5773" s="10"/>
      <c r="AN5773" s="10"/>
      <c r="AO5773" s="10"/>
      <c r="AP5773" s="10"/>
      <c r="AQ5773" s="10"/>
      <c r="AR5773" s="10"/>
      <c r="AS5773" s="10"/>
      <c r="AT5773" s="10"/>
      <c r="AU5773" s="10"/>
      <c r="AV5773" s="10"/>
      <c r="AW5773" s="10"/>
      <c r="AX5773" s="10"/>
      <c r="AY5773" s="10"/>
      <c r="AZ5773" s="10"/>
      <c r="BC5773" s="10"/>
      <c r="BD5773" s="10"/>
      <c r="BE5773" s="10"/>
      <c r="BF5773" s="10"/>
      <c r="BG5773" s="10"/>
      <c r="BH5773" s="10"/>
      <c r="BI5773" s="10"/>
      <c r="BL5773" s="10"/>
      <c r="BM5773" s="10"/>
      <c r="BN5773" s="10"/>
      <c r="BO5773" s="10"/>
      <c r="BP5773" s="10"/>
      <c r="BQ5773" s="10"/>
      <c r="BR5773" s="10"/>
      <c r="BU5773" s="66"/>
    </row>
    <row r="5774" spans="22:73" s="6" customFormat="1" x14ac:dyDescent="0.3">
      <c r="V5774" s="21"/>
      <c r="W5774" s="22"/>
      <c r="X5774" s="22"/>
      <c r="Y5774" s="22"/>
      <c r="Z5774" s="22"/>
      <c r="AA5774" s="22"/>
      <c r="AB5774" s="10"/>
      <c r="AC5774" s="10"/>
      <c r="AD5774" s="10"/>
      <c r="AE5774" s="10"/>
      <c r="AF5774" s="10"/>
      <c r="AG5774" s="10"/>
      <c r="AH5774" s="10"/>
      <c r="AI5774" s="10"/>
      <c r="AJ5774" s="10"/>
      <c r="AK5774" s="10"/>
      <c r="AL5774" s="10"/>
      <c r="AM5774" s="10"/>
      <c r="AN5774" s="10"/>
      <c r="AO5774" s="10"/>
      <c r="AP5774" s="10"/>
      <c r="AQ5774" s="10"/>
      <c r="AR5774" s="10"/>
      <c r="AS5774" s="10"/>
      <c r="AT5774" s="10"/>
      <c r="AU5774" s="10"/>
      <c r="AV5774" s="10"/>
      <c r="AW5774" s="10"/>
      <c r="AX5774" s="10"/>
      <c r="AY5774" s="10"/>
      <c r="AZ5774" s="10"/>
      <c r="BC5774" s="10"/>
      <c r="BD5774" s="10"/>
      <c r="BE5774" s="10"/>
      <c r="BF5774" s="10"/>
      <c r="BG5774" s="10"/>
      <c r="BH5774" s="10"/>
      <c r="BI5774" s="10"/>
      <c r="BL5774" s="10"/>
      <c r="BM5774" s="10"/>
      <c r="BN5774" s="10"/>
      <c r="BO5774" s="10"/>
      <c r="BP5774" s="10"/>
      <c r="BQ5774" s="10"/>
      <c r="BR5774" s="10"/>
      <c r="BU5774" s="66"/>
    </row>
    <row r="5775" spans="22:73" s="6" customFormat="1" x14ac:dyDescent="0.3">
      <c r="V5775" s="21"/>
      <c r="W5775" s="22"/>
      <c r="X5775" s="22"/>
      <c r="Y5775" s="22"/>
      <c r="Z5775" s="22"/>
      <c r="AA5775" s="22"/>
      <c r="AB5775" s="10"/>
      <c r="AC5775" s="10"/>
      <c r="AD5775" s="10"/>
      <c r="AE5775" s="10"/>
      <c r="AF5775" s="10"/>
      <c r="AG5775" s="10"/>
      <c r="AH5775" s="10"/>
      <c r="AI5775" s="10"/>
      <c r="AJ5775" s="10"/>
      <c r="AK5775" s="10"/>
      <c r="AL5775" s="10"/>
      <c r="AM5775" s="10"/>
      <c r="AN5775" s="10"/>
      <c r="AO5775" s="10"/>
      <c r="AP5775" s="10"/>
      <c r="AQ5775" s="10"/>
      <c r="AR5775" s="10"/>
      <c r="AS5775" s="10"/>
      <c r="AT5775" s="10"/>
      <c r="AU5775" s="10"/>
      <c r="AV5775" s="10"/>
      <c r="AW5775" s="10"/>
      <c r="AX5775" s="10"/>
      <c r="AY5775" s="10"/>
      <c r="AZ5775" s="10"/>
      <c r="BC5775" s="10"/>
      <c r="BD5775" s="10"/>
      <c r="BE5775" s="10"/>
      <c r="BF5775" s="10"/>
      <c r="BG5775" s="10"/>
      <c r="BH5775" s="10"/>
      <c r="BI5775" s="10"/>
      <c r="BL5775" s="10"/>
      <c r="BM5775" s="10"/>
      <c r="BN5775" s="10"/>
      <c r="BO5775" s="10"/>
      <c r="BP5775" s="10"/>
      <c r="BQ5775" s="10"/>
      <c r="BR5775" s="10"/>
      <c r="BU5775" s="66"/>
    </row>
    <row r="5776" spans="22:73" s="6" customFormat="1" x14ac:dyDescent="0.3">
      <c r="V5776" s="21"/>
      <c r="W5776" s="22"/>
      <c r="X5776" s="22"/>
      <c r="Y5776" s="22"/>
      <c r="Z5776" s="22"/>
      <c r="AA5776" s="22"/>
      <c r="AB5776" s="10"/>
      <c r="AC5776" s="10"/>
      <c r="AD5776" s="10"/>
      <c r="AE5776" s="10"/>
      <c r="AF5776" s="10"/>
      <c r="AG5776" s="10"/>
      <c r="AH5776" s="10"/>
      <c r="AI5776" s="10"/>
      <c r="AJ5776" s="10"/>
      <c r="AK5776" s="10"/>
      <c r="AL5776" s="10"/>
      <c r="AM5776" s="10"/>
      <c r="AN5776" s="10"/>
      <c r="AO5776" s="10"/>
      <c r="AP5776" s="10"/>
      <c r="AQ5776" s="10"/>
      <c r="AR5776" s="10"/>
      <c r="AS5776" s="10"/>
      <c r="AT5776" s="10"/>
      <c r="AU5776" s="10"/>
      <c r="AV5776" s="10"/>
      <c r="AW5776" s="10"/>
      <c r="AX5776" s="10"/>
      <c r="AY5776" s="10"/>
      <c r="AZ5776" s="10"/>
      <c r="BC5776" s="10"/>
      <c r="BD5776" s="10"/>
      <c r="BE5776" s="10"/>
      <c r="BF5776" s="10"/>
      <c r="BG5776" s="10"/>
      <c r="BH5776" s="10"/>
      <c r="BI5776" s="10"/>
      <c r="BL5776" s="10"/>
      <c r="BM5776" s="10"/>
      <c r="BN5776" s="10"/>
      <c r="BO5776" s="10"/>
      <c r="BP5776" s="10"/>
      <c r="BQ5776" s="10"/>
      <c r="BR5776" s="10"/>
      <c r="BU5776" s="66"/>
    </row>
    <row r="5777" spans="22:73" s="6" customFormat="1" x14ac:dyDescent="0.3">
      <c r="V5777" s="21"/>
      <c r="W5777" s="22"/>
      <c r="X5777" s="22"/>
      <c r="Y5777" s="22"/>
      <c r="Z5777" s="22"/>
      <c r="AA5777" s="22"/>
      <c r="AB5777" s="10"/>
      <c r="AC5777" s="10"/>
      <c r="AD5777" s="10"/>
      <c r="AE5777" s="10"/>
      <c r="AF5777" s="10"/>
      <c r="AG5777" s="10"/>
      <c r="AH5777" s="10"/>
      <c r="AI5777" s="10"/>
      <c r="AJ5777" s="10"/>
      <c r="AK5777" s="10"/>
      <c r="AL5777" s="10"/>
      <c r="AM5777" s="10"/>
      <c r="AN5777" s="10"/>
      <c r="AO5777" s="10"/>
      <c r="AP5777" s="10"/>
      <c r="AQ5777" s="10"/>
      <c r="AR5777" s="10"/>
      <c r="AS5777" s="10"/>
      <c r="AT5777" s="10"/>
      <c r="AU5777" s="10"/>
      <c r="AV5777" s="10"/>
      <c r="AW5777" s="10"/>
      <c r="AX5777" s="10"/>
      <c r="AY5777" s="10"/>
      <c r="AZ5777" s="10"/>
      <c r="BC5777" s="10"/>
      <c r="BD5777" s="10"/>
      <c r="BE5777" s="10"/>
      <c r="BF5777" s="10"/>
      <c r="BG5777" s="10"/>
      <c r="BH5777" s="10"/>
      <c r="BI5777" s="10"/>
      <c r="BL5777" s="10"/>
      <c r="BM5777" s="10"/>
      <c r="BN5777" s="10"/>
      <c r="BO5777" s="10"/>
      <c r="BP5777" s="10"/>
      <c r="BQ5777" s="10"/>
      <c r="BR5777" s="10"/>
      <c r="BU5777" s="66"/>
    </row>
    <row r="5778" spans="22:73" s="6" customFormat="1" x14ac:dyDescent="0.3">
      <c r="V5778" s="21"/>
      <c r="W5778" s="22"/>
      <c r="X5778" s="22"/>
      <c r="Y5778" s="22"/>
      <c r="Z5778" s="22"/>
      <c r="AA5778" s="22"/>
      <c r="AB5778" s="10"/>
      <c r="AC5778" s="10"/>
      <c r="AD5778" s="10"/>
      <c r="AE5778" s="10"/>
      <c r="AF5778" s="10"/>
      <c r="AG5778" s="10"/>
      <c r="AH5778" s="10"/>
      <c r="AI5778" s="10"/>
      <c r="AJ5778" s="10"/>
      <c r="AK5778" s="10"/>
      <c r="AL5778" s="10"/>
      <c r="AM5778" s="10"/>
      <c r="AN5778" s="10"/>
      <c r="AO5778" s="10"/>
      <c r="AP5778" s="10"/>
      <c r="AQ5778" s="10"/>
      <c r="AR5778" s="10"/>
      <c r="AS5778" s="10"/>
      <c r="AT5778" s="10"/>
      <c r="AU5778" s="10"/>
      <c r="AV5778" s="10"/>
      <c r="AW5778" s="10"/>
      <c r="AX5778" s="10"/>
      <c r="AY5778" s="10"/>
      <c r="AZ5778" s="10"/>
      <c r="BC5778" s="10"/>
      <c r="BD5778" s="10"/>
      <c r="BE5778" s="10"/>
      <c r="BF5778" s="10"/>
      <c r="BG5778" s="10"/>
      <c r="BH5778" s="10"/>
      <c r="BI5778" s="10"/>
      <c r="BL5778" s="10"/>
      <c r="BM5778" s="10"/>
      <c r="BN5778" s="10"/>
      <c r="BO5778" s="10"/>
      <c r="BP5778" s="10"/>
      <c r="BQ5778" s="10"/>
      <c r="BR5778" s="10"/>
      <c r="BU5778" s="66"/>
    </row>
    <row r="5779" spans="22:73" s="6" customFormat="1" x14ac:dyDescent="0.3">
      <c r="V5779" s="21"/>
      <c r="W5779" s="22"/>
      <c r="X5779" s="22"/>
      <c r="Y5779" s="22"/>
      <c r="Z5779" s="22"/>
      <c r="AA5779" s="22"/>
      <c r="AB5779" s="10"/>
      <c r="AC5779" s="10"/>
      <c r="AD5779" s="10"/>
      <c r="AE5779" s="10"/>
      <c r="AF5779" s="10"/>
      <c r="AG5779" s="10"/>
      <c r="AH5779" s="10"/>
      <c r="AI5779" s="10"/>
      <c r="AJ5779" s="10"/>
      <c r="AK5779" s="10"/>
      <c r="AL5779" s="10"/>
      <c r="AM5779" s="10"/>
      <c r="AN5779" s="10"/>
      <c r="AO5779" s="10"/>
      <c r="AP5779" s="10"/>
      <c r="AQ5779" s="10"/>
      <c r="AR5779" s="10"/>
      <c r="AS5779" s="10"/>
      <c r="AT5779" s="10"/>
      <c r="AU5779" s="10"/>
      <c r="AV5779" s="10"/>
      <c r="AW5779" s="10"/>
      <c r="AX5779" s="10"/>
      <c r="AY5779" s="10"/>
      <c r="AZ5779" s="10"/>
      <c r="BC5779" s="10"/>
      <c r="BD5779" s="10"/>
      <c r="BE5779" s="10"/>
      <c r="BF5779" s="10"/>
      <c r="BG5779" s="10"/>
      <c r="BH5779" s="10"/>
      <c r="BI5779" s="10"/>
      <c r="BL5779" s="10"/>
      <c r="BM5779" s="10"/>
      <c r="BN5779" s="10"/>
      <c r="BO5779" s="10"/>
      <c r="BP5779" s="10"/>
      <c r="BQ5779" s="10"/>
      <c r="BR5779" s="10"/>
      <c r="BU5779" s="66"/>
    </row>
    <row r="5780" spans="22:73" s="6" customFormat="1" x14ac:dyDescent="0.3">
      <c r="V5780" s="21"/>
      <c r="W5780" s="22"/>
      <c r="X5780" s="22"/>
      <c r="Y5780" s="22"/>
      <c r="Z5780" s="22"/>
      <c r="AA5780" s="22"/>
      <c r="AB5780" s="10"/>
      <c r="AC5780" s="10"/>
      <c r="AD5780" s="10"/>
      <c r="AE5780" s="10"/>
      <c r="AF5780" s="10"/>
      <c r="AG5780" s="10"/>
      <c r="AH5780" s="10"/>
      <c r="AI5780" s="10"/>
      <c r="AJ5780" s="10"/>
      <c r="AK5780" s="10"/>
      <c r="AL5780" s="10"/>
      <c r="AM5780" s="10"/>
      <c r="AN5780" s="10"/>
      <c r="AO5780" s="10"/>
      <c r="AP5780" s="10"/>
      <c r="AQ5780" s="10"/>
      <c r="AR5780" s="10"/>
      <c r="AS5780" s="10"/>
      <c r="AT5780" s="10"/>
      <c r="AU5780" s="10"/>
      <c r="AV5780" s="10"/>
      <c r="AW5780" s="10"/>
      <c r="AX5780" s="10"/>
      <c r="AY5780" s="10"/>
      <c r="AZ5780" s="10"/>
      <c r="BC5780" s="10"/>
      <c r="BD5780" s="10"/>
      <c r="BE5780" s="10"/>
      <c r="BF5780" s="10"/>
      <c r="BG5780" s="10"/>
      <c r="BH5780" s="10"/>
      <c r="BI5780" s="10"/>
      <c r="BL5780" s="10"/>
      <c r="BM5780" s="10"/>
      <c r="BN5780" s="10"/>
      <c r="BO5780" s="10"/>
      <c r="BP5780" s="10"/>
      <c r="BQ5780" s="10"/>
      <c r="BR5780" s="10"/>
      <c r="BU5780" s="66"/>
    </row>
    <row r="5781" spans="22:73" s="6" customFormat="1" x14ac:dyDescent="0.3">
      <c r="V5781" s="21"/>
      <c r="W5781" s="22"/>
      <c r="X5781" s="22"/>
      <c r="Y5781" s="22"/>
      <c r="Z5781" s="22"/>
      <c r="AA5781" s="22"/>
      <c r="AB5781" s="10"/>
      <c r="AC5781" s="10"/>
      <c r="AD5781" s="10"/>
      <c r="AE5781" s="10"/>
      <c r="AF5781" s="10"/>
      <c r="AG5781" s="10"/>
      <c r="AH5781" s="10"/>
      <c r="AI5781" s="10"/>
      <c r="AJ5781" s="10"/>
      <c r="AK5781" s="10"/>
      <c r="AL5781" s="10"/>
      <c r="AM5781" s="10"/>
      <c r="AN5781" s="10"/>
      <c r="AO5781" s="10"/>
      <c r="AP5781" s="10"/>
      <c r="AQ5781" s="10"/>
      <c r="AR5781" s="10"/>
      <c r="AS5781" s="10"/>
      <c r="AT5781" s="10"/>
      <c r="AU5781" s="10"/>
      <c r="AV5781" s="10"/>
      <c r="AW5781" s="10"/>
      <c r="AX5781" s="10"/>
      <c r="AY5781" s="10"/>
      <c r="AZ5781" s="10"/>
      <c r="BC5781" s="10"/>
      <c r="BD5781" s="10"/>
      <c r="BE5781" s="10"/>
      <c r="BF5781" s="10"/>
      <c r="BG5781" s="10"/>
      <c r="BH5781" s="10"/>
      <c r="BI5781" s="10"/>
      <c r="BL5781" s="10"/>
      <c r="BM5781" s="10"/>
      <c r="BN5781" s="10"/>
      <c r="BO5781" s="10"/>
      <c r="BP5781" s="10"/>
      <c r="BQ5781" s="10"/>
      <c r="BR5781" s="10"/>
      <c r="BU5781" s="66"/>
    </row>
    <row r="5782" spans="22:73" s="6" customFormat="1" x14ac:dyDescent="0.3">
      <c r="V5782" s="21"/>
      <c r="W5782" s="22"/>
      <c r="X5782" s="22"/>
      <c r="Y5782" s="22"/>
      <c r="Z5782" s="22"/>
      <c r="AA5782" s="22"/>
      <c r="AB5782" s="10"/>
      <c r="AC5782" s="10"/>
      <c r="AD5782" s="10"/>
      <c r="AE5782" s="10"/>
      <c r="AF5782" s="10"/>
      <c r="AG5782" s="10"/>
      <c r="AH5782" s="10"/>
      <c r="AI5782" s="10"/>
      <c r="AJ5782" s="10"/>
      <c r="AK5782" s="10"/>
      <c r="AL5782" s="10"/>
      <c r="AM5782" s="10"/>
      <c r="AN5782" s="10"/>
      <c r="AO5782" s="10"/>
      <c r="AP5782" s="10"/>
      <c r="AQ5782" s="10"/>
      <c r="AR5782" s="10"/>
      <c r="AS5782" s="10"/>
      <c r="AT5782" s="10"/>
      <c r="AU5782" s="10"/>
      <c r="AV5782" s="10"/>
      <c r="AW5782" s="10"/>
      <c r="AX5782" s="10"/>
      <c r="AY5782" s="10"/>
      <c r="AZ5782" s="10"/>
      <c r="BC5782" s="10"/>
      <c r="BD5782" s="10"/>
      <c r="BE5782" s="10"/>
      <c r="BF5782" s="10"/>
      <c r="BG5782" s="10"/>
      <c r="BH5782" s="10"/>
      <c r="BI5782" s="10"/>
      <c r="BL5782" s="10"/>
      <c r="BM5782" s="10"/>
      <c r="BN5782" s="10"/>
      <c r="BO5782" s="10"/>
      <c r="BP5782" s="10"/>
      <c r="BQ5782" s="10"/>
      <c r="BR5782" s="10"/>
      <c r="BU5782" s="66"/>
    </row>
    <row r="5783" spans="22:73" s="6" customFormat="1" x14ac:dyDescent="0.3">
      <c r="V5783" s="21"/>
      <c r="W5783" s="22"/>
      <c r="X5783" s="22"/>
      <c r="Y5783" s="22"/>
      <c r="Z5783" s="22"/>
      <c r="AA5783" s="22"/>
      <c r="AB5783" s="10"/>
      <c r="AC5783" s="10"/>
      <c r="AD5783" s="10"/>
      <c r="AE5783" s="10"/>
      <c r="AF5783" s="10"/>
      <c r="AG5783" s="10"/>
      <c r="AH5783" s="10"/>
      <c r="AI5783" s="10"/>
      <c r="AJ5783" s="10"/>
      <c r="AK5783" s="10"/>
      <c r="AL5783" s="10"/>
      <c r="AM5783" s="10"/>
      <c r="AN5783" s="10"/>
      <c r="AO5783" s="10"/>
      <c r="AP5783" s="10"/>
      <c r="AQ5783" s="10"/>
      <c r="AR5783" s="10"/>
      <c r="AS5783" s="10"/>
      <c r="AT5783" s="10"/>
      <c r="AU5783" s="10"/>
      <c r="AV5783" s="10"/>
      <c r="AW5783" s="10"/>
      <c r="AX5783" s="10"/>
      <c r="AY5783" s="10"/>
      <c r="AZ5783" s="10"/>
      <c r="BC5783" s="10"/>
      <c r="BD5783" s="10"/>
      <c r="BE5783" s="10"/>
      <c r="BF5783" s="10"/>
      <c r="BG5783" s="10"/>
      <c r="BH5783" s="10"/>
      <c r="BI5783" s="10"/>
      <c r="BL5783" s="10"/>
      <c r="BM5783" s="10"/>
      <c r="BN5783" s="10"/>
      <c r="BO5783" s="10"/>
      <c r="BP5783" s="10"/>
      <c r="BQ5783" s="10"/>
      <c r="BR5783" s="10"/>
      <c r="BU5783" s="66"/>
    </row>
    <row r="5784" spans="22:73" s="6" customFormat="1" x14ac:dyDescent="0.3">
      <c r="V5784" s="21"/>
      <c r="W5784" s="22"/>
      <c r="X5784" s="22"/>
      <c r="Y5784" s="22"/>
      <c r="Z5784" s="22"/>
      <c r="AA5784" s="22"/>
      <c r="AB5784" s="10"/>
      <c r="AC5784" s="10"/>
      <c r="AD5784" s="10"/>
      <c r="AE5784" s="10"/>
      <c r="AF5784" s="10"/>
      <c r="AG5784" s="10"/>
      <c r="AH5784" s="10"/>
      <c r="AI5784" s="10"/>
      <c r="AJ5784" s="10"/>
      <c r="AK5784" s="10"/>
      <c r="AL5784" s="10"/>
      <c r="AM5784" s="10"/>
      <c r="AN5784" s="10"/>
      <c r="AO5784" s="10"/>
      <c r="AP5784" s="10"/>
      <c r="AQ5784" s="10"/>
      <c r="AR5784" s="10"/>
      <c r="AS5784" s="10"/>
      <c r="AT5784" s="10"/>
      <c r="AU5784" s="10"/>
      <c r="AV5784" s="10"/>
      <c r="AW5784" s="10"/>
      <c r="AX5784" s="10"/>
      <c r="AY5784" s="10"/>
      <c r="AZ5784" s="10"/>
      <c r="BC5784" s="10"/>
      <c r="BD5784" s="10"/>
      <c r="BE5784" s="10"/>
      <c r="BF5784" s="10"/>
      <c r="BG5784" s="10"/>
      <c r="BH5784" s="10"/>
      <c r="BI5784" s="10"/>
      <c r="BL5784" s="10"/>
      <c r="BM5784" s="10"/>
      <c r="BN5784" s="10"/>
      <c r="BO5784" s="10"/>
      <c r="BP5784" s="10"/>
      <c r="BQ5784" s="10"/>
      <c r="BR5784" s="10"/>
      <c r="BU5784" s="66"/>
    </row>
    <row r="5785" spans="22:73" s="6" customFormat="1" x14ac:dyDescent="0.3">
      <c r="V5785" s="21"/>
      <c r="W5785" s="22"/>
      <c r="X5785" s="22"/>
      <c r="Y5785" s="22"/>
      <c r="Z5785" s="22"/>
      <c r="AA5785" s="22"/>
      <c r="AB5785" s="10"/>
      <c r="AC5785" s="10"/>
      <c r="AD5785" s="10"/>
      <c r="AE5785" s="10"/>
      <c r="AF5785" s="10"/>
      <c r="AG5785" s="10"/>
      <c r="AH5785" s="10"/>
      <c r="AI5785" s="10"/>
      <c r="AJ5785" s="10"/>
      <c r="AK5785" s="10"/>
      <c r="AL5785" s="10"/>
      <c r="AM5785" s="10"/>
      <c r="AN5785" s="10"/>
      <c r="AO5785" s="10"/>
      <c r="AP5785" s="10"/>
      <c r="AQ5785" s="10"/>
      <c r="AR5785" s="10"/>
      <c r="AS5785" s="10"/>
      <c r="AT5785" s="10"/>
      <c r="AU5785" s="10"/>
      <c r="AV5785" s="10"/>
      <c r="AW5785" s="10"/>
      <c r="AX5785" s="10"/>
      <c r="AY5785" s="10"/>
      <c r="AZ5785" s="10"/>
      <c r="BC5785" s="10"/>
      <c r="BD5785" s="10"/>
      <c r="BE5785" s="10"/>
      <c r="BF5785" s="10"/>
      <c r="BG5785" s="10"/>
      <c r="BH5785" s="10"/>
      <c r="BI5785" s="10"/>
      <c r="BL5785" s="10"/>
      <c r="BM5785" s="10"/>
      <c r="BN5785" s="10"/>
      <c r="BO5785" s="10"/>
      <c r="BP5785" s="10"/>
      <c r="BQ5785" s="10"/>
      <c r="BR5785" s="10"/>
      <c r="BU5785" s="66"/>
    </row>
    <row r="5786" spans="22:73" s="6" customFormat="1" x14ac:dyDescent="0.3">
      <c r="V5786" s="21"/>
      <c r="W5786" s="22"/>
      <c r="X5786" s="22"/>
      <c r="Y5786" s="22"/>
      <c r="Z5786" s="22"/>
      <c r="AA5786" s="22"/>
      <c r="AB5786" s="10"/>
      <c r="AC5786" s="10"/>
      <c r="AD5786" s="10"/>
      <c r="AE5786" s="10"/>
      <c r="AF5786" s="10"/>
      <c r="AG5786" s="10"/>
      <c r="AH5786" s="10"/>
      <c r="AI5786" s="10"/>
      <c r="AJ5786" s="10"/>
      <c r="AK5786" s="10"/>
      <c r="AL5786" s="10"/>
      <c r="AM5786" s="10"/>
      <c r="AN5786" s="10"/>
      <c r="AO5786" s="10"/>
      <c r="AP5786" s="10"/>
      <c r="AQ5786" s="10"/>
      <c r="AR5786" s="10"/>
      <c r="AS5786" s="10"/>
      <c r="AT5786" s="10"/>
      <c r="AU5786" s="10"/>
      <c r="AV5786" s="10"/>
      <c r="AW5786" s="10"/>
      <c r="AX5786" s="10"/>
      <c r="AY5786" s="10"/>
      <c r="AZ5786" s="10"/>
      <c r="BC5786" s="10"/>
      <c r="BD5786" s="10"/>
      <c r="BE5786" s="10"/>
      <c r="BF5786" s="10"/>
      <c r="BG5786" s="10"/>
      <c r="BH5786" s="10"/>
      <c r="BI5786" s="10"/>
      <c r="BL5786" s="10"/>
      <c r="BM5786" s="10"/>
      <c r="BN5786" s="10"/>
      <c r="BO5786" s="10"/>
      <c r="BP5786" s="10"/>
      <c r="BQ5786" s="10"/>
      <c r="BR5786" s="10"/>
      <c r="BU5786" s="66"/>
    </row>
    <row r="5787" spans="22:73" s="6" customFormat="1" x14ac:dyDescent="0.3">
      <c r="V5787" s="21"/>
      <c r="W5787" s="22"/>
      <c r="X5787" s="22"/>
      <c r="Y5787" s="22"/>
      <c r="Z5787" s="22"/>
      <c r="AA5787" s="22"/>
      <c r="AB5787" s="10"/>
      <c r="AC5787" s="10"/>
      <c r="AD5787" s="10"/>
      <c r="AE5787" s="10"/>
      <c r="AF5787" s="10"/>
      <c r="AG5787" s="10"/>
      <c r="AH5787" s="10"/>
      <c r="AI5787" s="10"/>
      <c r="AJ5787" s="10"/>
      <c r="AK5787" s="10"/>
      <c r="AL5787" s="10"/>
      <c r="AM5787" s="10"/>
      <c r="AN5787" s="10"/>
      <c r="AO5787" s="10"/>
      <c r="AP5787" s="10"/>
      <c r="AQ5787" s="10"/>
      <c r="AR5787" s="10"/>
      <c r="AS5787" s="10"/>
      <c r="AT5787" s="10"/>
      <c r="AU5787" s="10"/>
      <c r="AV5787" s="10"/>
      <c r="AW5787" s="10"/>
      <c r="AX5787" s="10"/>
      <c r="AY5787" s="10"/>
      <c r="AZ5787" s="10"/>
      <c r="BC5787" s="10"/>
      <c r="BD5787" s="10"/>
      <c r="BE5787" s="10"/>
      <c r="BF5787" s="10"/>
      <c r="BG5787" s="10"/>
      <c r="BH5787" s="10"/>
      <c r="BI5787" s="10"/>
      <c r="BL5787" s="10"/>
      <c r="BM5787" s="10"/>
      <c r="BN5787" s="10"/>
      <c r="BO5787" s="10"/>
      <c r="BP5787" s="10"/>
      <c r="BQ5787" s="10"/>
      <c r="BR5787" s="10"/>
      <c r="BU5787" s="66"/>
    </row>
    <row r="5788" spans="22:73" s="6" customFormat="1" x14ac:dyDescent="0.3">
      <c r="V5788" s="21"/>
      <c r="W5788" s="22"/>
      <c r="X5788" s="22"/>
      <c r="Y5788" s="22"/>
      <c r="Z5788" s="22"/>
      <c r="AA5788" s="22"/>
      <c r="AB5788" s="10"/>
      <c r="AC5788" s="10"/>
      <c r="AD5788" s="10"/>
      <c r="AE5788" s="10"/>
      <c r="AF5788" s="10"/>
      <c r="AG5788" s="10"/>
      <c r="AH5788" s="10"/>
      <c r="AI5788" s="10"/>
      <c r="AJ5788" s="10"/>
      <c r="AK5788" s="10"/>
      <c r="AL5788" s="10"/>
      <c r="AM5788" s="10"/>
      <c r="AN5788" s="10"/>
      <c r="AO5788" s="10"/>
      <c r="AP5788" s="10"/>
      <c r="AQ5788" s="10"/>
      <c r="AR5788" s="10"/>
      <c r="AS5788" s="10"/>
      <c r="AT5788" s="10"/>
      <c r="AU5788" s="10"/>
      <c r="AV5788" s="10"/>
      <c r="AW5788" s="10"/>
      <c r="AX5788" s="10"/>
      <c r="AY5788" s="10"/>
      <c r="AZ5788" s="10"/>
      <c r="BC5788" s="10"/>
      <c r="BD5788" s="10"/>
      <c r="BE5788" s="10"/>
      <c r="BF5788" s="10"/>
      <c r="BG5788" s="10"/>
      <c r="BH5788" s="10"/>
      <c r="BI5788" s="10"/>
      <c r="BL5788" s="10"/>
      <c r="BM5788" s="10"/>
      <c r="BN5788" s="10"/>
      <c r="BO5788" s="10"/>
      <c r="BP5788" s="10"/>
      <c r="BQ5788" s="10"/>
      <c r="BR5788" s="10"/>
      <c r="BU5788" s="66"/>
    </row>
    <row r="5789" spans="22:73" s="6" customFormat="1" x14ac:dyDescent="0.3">
      <c r="V5789" s="21"/>
      <c r="W5789" s="22"/>
      <c r="X5789" s="22"/>
      <c r="Y5789" s="22"/>
      <c r="Z5789" s="22"/>
      <c r="AA5789" s="22"/>
      <c r="AB5789" s="10"/>
      <c r="AC5789" s="10"/>
      <c r="AD5789" s="10"/>
      <c r="AE5789" s="10"/>
      <c r="AF5789" s="10"/>
      <c r="AG5789" s="10"/>
      <c r="AH5789" s="10"/>
      <c r="AI5789" s="10"/>
      <c r="AJ5789" s="10"/>
      <c r="AK5789" s="10"/>
      <c r="AL5789" s="10"/>
      <c r="AM5789" s="10"/>
      <c r="AN5789" s="10"/>
      <c r="AO5789" s="10"/>
      <c r="AP5789" s="10"/>
      <c r="AQ5789" s="10"/>
      <c r="AR5789" s="10"/>
      <c r="AS5789" s="10"/>
      <c r="AT5789" s="10"/>
      <c r="AU5789" s="10"/>
      <c r="AV5789" s="10"/>
      <c r="AW5789" s="10"/>
      <c r="AX5789" s="10"/>
      <c r="AY5789" s="10"/>
      <c r="AZ5789" s="10"/>
      <c r="BC5789" s="10"/>
      <c r="BD5789" s="10"/>
      <c r="BE5789" s="10"/>
      <c r="BF5789" s="10"/>
      <c r="BG5789" s="10"/>
      <c r="BH5789" s="10"/>
      <c r="BI5789" s="10"/>
      <c r="BL5789" s="10"/>
      <c r="BM5789" s="10"/>
      <c r="BN5789" s="10"/>
      <c r="BO5789" s="10"/>
      <c r="BP5789" s="10"/>
      <c r="BQ5789" s="10"/>
      <c r="BR5789" s="10"/>
      <c r="BU5789" s="66"/>
    </row>
    <row r="5790" spans="22:73" s="6" customFormat="1" x14ac:dyDescent="0.3">
      <c r="V5790" s="21"/>
      <c r="W5790" s="22"/>
      <c r="X5790" s="22"/>
      <c r="Y5790" s="22"/>
      <c r="Z5790" s="22"/>
      <c r="AA5790" s="22"/>
      <c r="AB5790" s="10"/>
      <c r="AC5790" s="10"/>
      <c r="AD5790" s="10"/>
      <c r="AE5790" s="10"/>
      <c r="AF5790" s="10"/>
      <c r="AG5790" s="10"/>
      <c r="AH5790" s="10"/>
      <c r="AI5790" s="10"/>
      <c r="AJ5790" s="10"/>
      <c r="AK5790" s="10"/>
      <c r="AL5790" s="10"/>
      <c r="AM5790" s="10"/>
      <c r="AN5790" s="10"/>
      <c r="AO5790" s="10"/>
      <c r="AP5790" s="10"/>
      <c r="AQ5790" s="10"/>
      <c r="AR5790" s="10"/>
      <c r="AS5790" s="10"/>
      <c r="AT5790" s="10"/>
      <c r="AU5790" s="10"/>
      <c r="AV5790" s="10"/>
      <c r="AW5790" s="10"/>
      <c r="AX5790" s="10"/>
      <c r="AY5790" s="10"/>
      <c r="AZ5790" s="10"/>
      <c r="BC5790" s="10"/>
      <c r="BD5790" s="10"/>
      <c r="BE5790" s="10"/>
      <c r="BF5790" s="10"/>
      <c r="BG5790" s="10"/>
      <c r="BH5790" s="10"/>
      <c r="BI5790" s="10"/>
      <c r="BL5790" s="10"/>
      <c r="BM5790" s="10"/>
      <c r="BN5790" s="10"/>
      <c r="BO5790" s="10"/>
      <c r="BP5790" s="10"/>
      <c r="BQ5790" s="10"/>
      <c r="BR5790" s="10"/>
      <c r="BU5790" s="66"/>
    </row>
    <row r="5791" spans="22:73" s="6" customFormat="1" x14ac:dyDescent="0.3">
      <c r="V5791" s="21"/>
      <c r="W5791" s="22"/>
      <c r="X5791" s="22"/>
      <c r="Y5791" s="22"/>
      <c r="Z5791" s="22"/>
      <c r="AA5791" s="22"/>
      <c r="AB5791" s="10"/>
      <c r="AC5791" s="10"/>
      <c r="AD5791" s="10"/>
      <c r="AE5791" s="10"/>
      <c r="AF5791" s="10"/>
      <c r="AG5791" s="10"/>
      <c r="AH5791" s="10"/>
      <c r="AI5791" s="10"/>
      <c r="AJ5791" s="10"/>
      <c r="AK5791" s="10"/>
      <c r="AL5791" s="10"/>
      <c r="AM5791" s="10"/>
      <c r="AN5791" s="10"/>
      <c r="AO5791" s="10"/>
      <c r="AP5791" s="10"/>
      <c r="AQ5791" s="10"/>
      <c r="AR5791" s="10"/>
      <c r="AS5791" s="10"/>
      <c r="AT5791" s="10"/>
      <c r="AU5791" s="10"/>
      <c r="AV5791" s="10"/>
      <c r="AW5791" s="10"/>
      <c r="AX5791" s="10"/>
      <c r="AY5791" s="10"/>
      <c r="AZ5791" s="10"/>
      <c r="BC5791" s="10"/>
      <c r="BD5791" s="10"/>
      <c r="BE5791" s="10"/>
      <c r="BF5791" s="10"/>
      <c r="BG5791" s="10"/>
      <c r="BH5791" s="10"/>
      <c r="BI5791" s="10"/>
      <c r="BL5791" s="10"/>
      <c r="BM5791" s="10"/>
      <c r="BN5791" s="10"/>
      <c r="BO5791" s="10"/>
      <c r="BP5791" s="10"/>
      <c r="BQ5791" s="10"/>
      <c r="BR5791" s="10"/>
      <c r="BU5791" s="66"/>
    </row>
    <row r="5792" spans="22:73" s="6" customFormat="1" x14ac:dyDescent="0.3">
      <c r="V5792" s="21"/>
      <c r="W5792" s="22"/>
      <c r="X5792" s="22"/>
      <c r="Y5792" s="22"/>
      <c r="Z5792" s="22"/>
      <c r="AA5792" s="22"/>
      <c r="AB5792" s="10"/>
      <c r="AC5792" s="10"/>
      <c r="AD5792" s="10"/>
      <c r="AE5792" s="10"/>
      <c r="AF5792" s="10"/>
      <c r="AG5792" s="10"/>
      <c r="AH5792" s="10"/>
      <c r="AI5792" s="10"/>
      <c r="AJ5792" s="10"/>
      <c r="AK5792" s="10"/>
      <c r="AL5792" s="10"/>
      <c r="AM5792" s="10"/>
      <c r="AN5792" s="10"/>
      <c r="AO5792" s="10"/>
      <c r="AP5792" s="10"/>
      <c r="AQ5792" s="10"/>
      <c r="AR5792" s="10"/>
      <c r="AS5792" s="10"/>
      <c r="AT5792" s="10"/>
      <c r="AU5792" s="10"/>
      <c r="AV5792" s="10"/>
      <c r="AW5792" s="10"/>
      <c r="AX5792" s="10"/>
      <c r="AY5792" s="10"/>
      <c r="AZ5792" s="10"/>
      <c r="BC5792" s="10"/>
      <c r="BD5792" s="10"/>
      <c r="BE5792" s="10"/>
      <c r="BF5792" s="10"/>
      <c r="BG5792" s="10"/>
      <c r="BH5792" s="10"/>
      <c r="BI5792" s="10"/>
      <c r="BL5792" s="10"/>
      <c r="BM5792" s="10"/>
      <c r="BN5792" s="10"/>
      <c r="BO5792" s="10"/>
      <c r="BP5792" s="10"/>
      <c r="BQ5792" s="10"/>
      <c r="BR5792" s="10"/>
      <c r="BU5792" s="66"/>
    </row>
    <row r="5793" spans="22:73" s="6" customFormat="1" x14ac:dyDescent="0.3">
      <c r="V5793" s="21"/>
      <c r="W5793" s="22"/>
      <c r="X5793" s="22"/>
      <c r="Y5793" s="22"/>
      <c r="Z5793" s="22"/>
      <c r="AA5793" s="22"/>
      <c r="AB5793" s="10"/>
      <c r="AC5793" s="10"/>
      <c r="AD5793" s="10"/>
      <c r="AE5793" s="10"/>
      <c r="AF5793" s="10"/>
      <c r="AG5793" s="10"/>
      <c r="AH5793" s="10"/>
      <c r="AI5793" s="10"/>
      <c r="AJ5793" s="10"/>
      <c r="AK5793" s="10"/>
      <c r="AL5793" s="10"/>
      <c r="AM5793" s="10"/>
      <c r="AN5793" s="10"/>
      <c r="AO5793" s="10"/>
      <c r="AP5793" s="10"/>
      <c r="AQ5793" s="10"/>
      <c r="AR5793" s="10"/>
      <c r="AS5793" s="10"/>
      <c r="AT5793" s="10"/>
      <c r="AU5793" s="10"/>
      <c r="AV5793" s="10"/>
      <c r="AW5793" s="10"/>
      <c r="AX5793" s="10"/>
      <c r="AY5793" s="10"/>
      <c r="AZ5793" s="10"/>
      <c r="BC5793" s="10"/>
      <c r="BD5793" s="10"/>
      <c r="BE5793" s="10"/>
      <c r="BF5793" s="10"/>
      <c r="BG5793" s="10"/>
      <c r="BH5793" s="10"/>
      <c r="BI5793" s="10"/>
      <c r="BL5793" s="10"/>
      <c r="BM5793" s="10"/>
      <c r="BN5793" s="10"/>
      <c r="BO5793" s="10"/>
      <c r="BP5793" s="10"/>
      <c r="BQ5793" s="10"/>
      <c r="BR5793" s="10"/>
      <c r="BU5793" s="66"/>
    </row>
    <row r="5794" spans="22:73" s="6" customFormat="1" x14ac:dyDescent="0.3">
      <c r="V5794" s="21"/>
      <c r="W5794" s="22"/>
      <c r="X5794" s="22"/>
      <c r="Y5794" s="22"/>
      <c r="Z5794" s="22"/>
      <c r="AA5794" s="22"/>
      <c r="AB5794" s="10"/>
      <c r="AC5794" s="10"/>
      <c r="AD5794" s="10"/>
      <c r="AE5794" s="10"/>
      <c r="AF5794" s="10"/>
      <c r="AG5794" s="10"/>
      <c r="AH5794" s="10"/>
      <c r="AI5794" s="10"/>
      <c r="AJ5794" s="10"/>
      <c r="AK5794" s="10"/>
      <c r="AL5794" s="10"/>
      <c r="AM5794" s="10"/>
      <c r="AN5794" s="10"/>
      <c r="AO5794" s="10"/>
      <c r="AP5794" s="10"/>
      <c r="AQ5794" s="10"/>
      <c r="AR5794" s="10"/>
      <c r="AS5794" s="10"/>
      <c r="AT5794" s="10"/>
      <c r="AU5794" s="10"/>
      <c r="AV5794" s="10"/>
      <c r="AW5794" s="10"/>
      <c r="AX5794" s="10"/>
      <c r="AY5794" s="10"/>
      <c r="AZ5794" s="10"/>
      <c r="BC5794" s="10"/>
      <c r="BD5794" s="10"/>
      <c r="BE5794" s="10"/>
      <c r="BF5794" s="10"/>
      <c r="BG5794" s="10"/>
      <c r="BH5794" s="10"/>
      <c r="BI5794" s="10"/>
      <c r="BL5794" s="10"/>
      <c r="BM5794" s="10"/>
      <c r="BN5794" s="10"/>
      <c r="BO5794" s="10"/>
      <c r="BP5794" s="10"/>
      <c r="BQ5794" s="10"/>
      <c r="BR5794" s="10"/>
      <c r="BU5794" s="66"/>
    </row>
    <row r="5795" spans="22:73" s="6" customFormat="1" x14ac:dyDescent="0.3">
      <c r="V5795" s="21"/>
      <c r="W5795" s="22"/>
      <c r="X5795" s="22"/>
      <c r="Y5795" s="22"/>
      <c r="Z5795" s="22"/>
      <c r="AA5795" s="22"/>
      <c r="AB5795" s="10"/>
      <c r="AC5795" s="10"/>
      <c r="AD5795" s="10"/>
      <c r="AE5795" s="10"/>
      <c r="AF5795" s="10"/>
      <c r="AG5795" s="10"/>
      <c r="AH5795" s="10"/>
      <c r="AI5795" s="10"/>
      <c r="AJ5795" s="10"/>
      <c r="AK5795" s="10"/>
      <c r="AL5795" s="10"/>
      <c r="AM5795" s="10"/>
      <c r="AN5795" s="10"/>
      <c r="AO5795" s="10"/>
      <c r="AP5795" s="10"/>
      <c r="AQ5795" s="10"/>
      <c r="AR5795" s="10"/>
      <c r="AS5795" s="10"/>
      <c r="AT5795" s="10"/>
      <c r="AU5795" s="10"/>
      <c r="AV5795" s="10"/>
      <c r="AW5795" s="10"/>
      <c r="AX5795" s="10"/>
      <c r="AY5795" s="10"/>
      <c r="AZ5795" s="10"/>
      <c r="BC5795" s="10"/>
      <c r="BD5795" s="10"/>
      <c r="BE5795" s="10"/>
      <c r="BF5795" s="10"/>
      <c r="BG5795" s="10"/>
      <c r="BH5795" s="10"/>
      <c r="BI5795" s="10"/>
      <c r="BL5795" s="10"/>
      <c r="BM5795" s="10"/>
      <c r="BN5795" s="10"/>
      <c r="BO5795" s="10"/>
      <c r="BP5795" s="10"/>
      <c r="BQ5795" s="10"/>
      <c r="BR5795" s="10"/>
      <c r="BU5795" s="66"/>
    </row>
    <row r="5796" spans="22:73" s="6" customFormat="1" x14ac:dyDescent="0.3">
      <c r="V5796" s="21"/>
      <c r="W5796" s="22"/>
      <c r="X5796" s="22"/>
      <c r="Y5796" s="22"/>
      <c r="Z5796" s="22"/>
      <c r="AA5796" s="22"/>
      <c r="AB5796" s="10"/>
      <c r="AC5796" s="10"/>
      <c r="AD5796" s="10"/>
      <c r="AE5796" s="10"/>
      <c r="AF5796" s="10"/>
      <c r="AG5796" s="10"/>
      <c r="AH5796" s="10"/>
      <c r="AI5796" s="10"/>
      <c r="AJ5796" s="10"/>
      <c r="AK5796" s="10"/>
      <c r="AL5796" s="10"/>
      <c r="AM5796" s="10"/>
      <c r="AN5796" s="10"/>
      <c r="AO5796" s="10"/>
      <c r="AP5796" s="10"/>
      <c r="AQ5796" s="10"/>
      <c r="AR5796" s="10"/>
      <c r="AS5796" s="10"/>
      <c r="AT5796" s="10"/>
      <c r="AU5796" s="10"/>
      <c r="AV5796" s="10"/>
      <c r="AW5796" s="10"/>
      <c r="AX5796" s="10"/>
      <c r="AY5796" s="10"/>
      <c r="AZ5796" s="10"/>
      <c r="BC5796" s="10"/>
      <c r="BD5796" s="10"/>
      <c r="BE5796" s="10"/>
      <c r="BF5796" s="10"/>
      <c r="BG5796" s="10"/>
      <c r="BH5796" s="10"/>
      <c r="BI5796" s="10"/>
      <c r="BL5796" s="10"/>
      <c r="BM5796" s="10"/>
      <c r="BN5796" s="10"/>
      <c r="BO5796" s="10"/>
      <c r="BP5796" s="10"/>
      <c r="BQ5796" s="10"/>
      <c r="BR5796" s="10"/>
      <c r="BU5796" s="66"/>
    </row>
    <row r="5797" spans="22:73" s="6" customFormat="1" x14ac:dyDescent="0.3">
      <c r="V5797" s="21"/>
      <c r="W5797" s="22"/>
      <c r="X5797" s="22"/>
      <c r="Y5797" s="22"/>
      <c r="Z5797" s="22"/>
      <c r="AA5797" s="22"/>
      <c r="AB5797" s="10"/>
      <c r="AC5797" s="10"/>
      <c r="AD5797" s="10"/>
      <c r="AE5797" s="10"/>
      <c r="AF5797" s="10"/>
      <c r="AG5797" s="10"/>
      <c r="AH5797" s="10"/>
      <c r="AI5797" s="10"/>
      <c r="AJ5797" s="10"/>
      <c r="AK5797" s="10"/>
      <c r="AL5797" s="10"/>
      <c r="AM5797" s="10"/>
      <c r="AN5797" s="10"/>
      <c r="AO5797" s="10"/>
      <c r="AP5797" s="10"/>
      <c r="AQ5797" s="10"/>
      <c r="AR5797" s="10"/>
      <c r="AS5797" s="10"/>
      <c r="AT5797" s="10"/>
      <c r="AU5797" s="10"/>
      <c r="AV5797" s="10"/>
      <c r="AW5797" s="10"/>
      <c r="AX5797" s="10"/>
      <c r="AY5797" s="10"/>
      <c r="AZ5797" s="10"/>
      <c r="BC5797" s="10"/>
      <c r="BD5797" s="10"/>
      <c r="BE5797" s="10"/>
      <c r="BF5797" s="10"/>
      <c r="BG5797" s="10"/>
      <c r="BH5797" s="10"/>
      <c r="BI5797" s="10"/>
      <c r="BL5797" s="10"/>
      <c r="BM5797" s="10"/>
      <c r="BN5797" s="10"/>
      <c r="BO5797" s="10"/>
      <c r="BP5797" s="10"/>
      <c r="BQ5797" s="10"/>
      <c r="BR5797" s="10"/>
      <c r="BU5797" s="66"/>
    </row>
    <row r="5798" spans="22:73" s="6" customFormat="1" x14ac:dyDescent="0.3">
      <c r="V5798" s="21"/>
      <c r="W5798" s="22"/>
      <c r="X5798" s="22"/>
      <c r="Y5798" s="22"/>
      <c r="Z5798" s="22"/>
      <c r="AA5798" s="22"/>
      <c r="AB5798" s="10"/>
      <c r="AC5798" s="10"/>
      <c r="AD5798" s="10"/>
      <c r="AE5798" s="10"/>
      <c r="AF5798" s="10"/>
      <c r="AG5798" s="10"/>
      <c r="AH5798" s="10"/>
      <c r="AI5798" s="10"/>
      <c r="AJ5798" s="10"/>
      <c r="AK5798" s="10"/>
      <c r="AL5798" s="10"/>
      <c r="AM5798" s="10"/>
      <c r="AN5798" s="10"/>
      <c r="AO5798" s="10"/>
      <c r="AP5798" s="10"/>
      <c r="AQ5798" s="10"/>
      <c r="AR5798" s="10"/>
      <c r="AS5798" s="10"/>
      <c r="AT5798" s="10"/>
      <c r="AU5798" s="10"/>
      <c r="AV5798" s="10"/>
      <c r="AW5798" s="10"/>
      <c r="AX5798" s="10"/>
      <c r="AY5798" s="10"/>
      <c r="AZ5798" s="10"/>
      <c r="BC5798" s="10"/>
      <c r="BD5798" s="10"/>
      <c r="BE5798" s="10"/>
      <c r="BF5798" s="10"/>
      <c r="BG5798" s="10"/>
      <c r="BH5798" s="10"/>
      <c r="BI5798" s="10"/>
      <c r="BL5798" s="10"/>
      <c r="BM5798" s="10"/>
      <c r="BN5798" s="10"/>
      <c r="BO5798" s="10"/>
      <c r="BP5798" s="10"/>
      <c r="BQ5798" s="10"/>
      <c r="BR5798" s="10"/>
      <c r="BU5798" s="66"/>
    </row>
    <row r="5799" spans="22:73" s="6" customFormat="1" x14ac:dyDescent="0.3">
      <c r="V5799" s="21"/>
      <c r="W5799" s="22"/>
      <c r="X5799" s="22"/>
      <c r="Y5799" s="22"/>
      <c r="Z5799" s="22"/>
      <c r="AA5799" s="22"/>
      <c r="AB5799" s="10"/>
      <c r="AC5799" s="10"/>
      <c r="AD5799" s="10"/>
      <c r="AE5799" s="10"/>
      <c r="AF5799" s="10"/>
      <c r="AG5799" s="10"/>
      <c r="AH5799" s="10"/>
      <c r="AI5799" s="10"/>
      <c r="AJ5799" s="10"/>
      <c r="AK5799" s="10"/>
      <c r="AL5799" s="10"/>
      <c r="AM5799" s="10"/>
      <c r="AN5799" s="10"/>
      <c r="AO5799" s="10"/>
      <c r="AP5799" s="10"/>
      <c r="AQ5799" s="10"/>
      <c r="AR5799" s="10"/>
      <c r="AS5799" s="10"/>
      <c r="AT5799" s="10"/>
      <c r="AU5799" s="10"/>
      <c r="AV5799" s="10"/>
      <c r="AW5799" s="10"/>
      <c r="AX5799" s="10"/>
      <c r="AY5799" s="10"/>
      <c r="AZ5799" s="10"/>
      <c r="BC5799" s="10"/>
      <c r="BD5799" s="10"/>
      <c r="BE5799" s="10"/>
      <c r="BF5799" s="10"/>
      <c r="BG5799" s="10"/>
      <c r="BH5799" s="10"/>
      <c r="BI5799" s="10"/>
      <c r="BL5799" s="10"/>
      <c r="BM5799" s="10"/>
      <c r="BN5799" s="10"/>
      <c r="BO5799" s="10"/>
      <c r="BP5799" s="10"/>
      <c r="BQ5799" s="10"/>
      <c r="BR5799" s="10"/>
      <c r="BU5799" s="66"/>
    </row>
    <row r="5800" spans="22:73" s="6" customFormat="1" x14ac:dyDescent="0.3">
      <c r="V5800" s="21"/>
      <c r="W5800" s="22"/>
      <c r="X5800" s="22"/>
      <c r="Y5800" s="22"/>
      <c r="Z5800" s="22"/>
      <c r="AA5800" s="22"/>
      <c r="AB5800" s="10"/>
      <c r="AC5800" s="10"/>
      <c r="AD5800" s="10"/>
      <c r="AE5800" s="10"/>
      <c r="AF5800" s="10"/>
      <c r="AG5800" s="10"/>
      <c r="AH5800" s="10"/>
      <c r="AI5800" s="10"/>
      <c r="AJ5800" s="10"/>
      <c r="AK5800" s="10"/>
      <c r="AL5800" s="10"/>
      <c r="AM5800" s="10"/>
      <c r="AN5800" s="10"/>
      <c r="AO5800" s="10"/>
      <c r="AP5800" s="10"/>
      <c r="AQ5800" s="10"/>
      <c r="AR5800" s="10"/>
      <c r="AS5800" s="10"/>
      <c r="AT5800" s="10"/>
      <c r="AU5800" s="10"/>
      <c r="AV5800" s="10"/>
      <c r="AW5800" s="10"/>
      <c r="AX5800" s="10"/>
      <c r="AY5800" s="10"/>
      <c r="AZ5800" s="10"/>
      <c r="BC5800" s="10"/>
      <c r="BD5800" s="10"/>
      <c r="BE5800" s="10"/>
      <c r="BF5800" s="10"/>
      <c r="BG5800" s="10"/>
      <c r="BH5800" s="10"/>
      <c r="BI5800" s="10"/>
      <c r="BL5800" s="10"/>
      <c r="BM5800" s="10"/>
      <c r="BN5800" s="10"/>
      <c r="BO5800" s="10"/>
      <c r="BP5800" s="10"/>
      <c r="BQ5800" s="10"/>
      <c r="BR5800" s="10"/>
      <c r="BU5800" s="66"/>
    </row>
    <row r="5801" spans="22:73" s="6" customFormat="1" x14ac:dyDescent="0.3">
      <c r="V5801" s="21"/>
      <c r="W5801" s="22"/>
      <c r="X5801" s="22"/>
      <c r="Y5801" s="22"/>
      <c r="Z5801" s="22"/>
      <c r="AA5801" s="22"/>
      <c r="AB5801" s="10"/>
      <c r="AC5801" s="10"/>
      <c r="AD5801" s="10"/>
      <c r="AE5801" s="10"/>
      <c r="AF5801" s="10"/>
      <c r="AG5801" s="10"/>
      <c r="AH5801" s="10"/>
      <c r="AI5801" s="10"/>
      <c r="AJ5801" s="10"/>
      <c r="AK5801" s="10"/>
      <c r="AL5801" s="10"/>
      <c r="AM5801" s="10"/>
      <c r="AN5801" s="10"/>
      <c r="AO5801" s="10"/>
      <c r="AP5801" s="10"/>
      <c r="AQ5801" s="10"/>
      <c r="AR5801" s="10"/>
      <c r="AS5801" s="10"/>
      <c r="AT5801" s="10"/>
      <c r="AU5801" s="10"/>
      <c r="AV5801" s="10"/>
      <c r="AW5801" s="10"/>
      <c r="AX5801" s="10"/>
      <c r="AY5801" s="10"/>
      <c r="AZ5801" s="10"/>
      <c r="BC5801" s="10"/>
      <c r="BD5801" s="10"/>
      <c r="BE5801" s="10"/>
      <c r="BF5801" s="10"/>
      <c r="BG5801" s="10"/>
      <c r="BH5801" s="10"/>
      <c r="BI5801" s="10"/>
      <c r="BL5801" s="10"/>
      <c r="BM5801" s="10"/>
      <c r="BN5801" s="10"/>
      <c r="BO5801" s="10"/>
      <c r="BP5801" s="10"/>
      <c r="BQ5801" s="10"/>
      <c r="BR5801" s="10"/>
      <c r="BU5801" s="66"/>
    </row>
    <row r="5802" spans="22:73" s="6" customFormat="1" x14ac:dyDescent="0.3">
      <c r="V5802" s="21"/>
      <c r="W5802" s="22"/>
      <c r="X5802" s="22"/>
      <c r="Y5802" s="22"/>
      <c r="Z5802" s="22"/>
      <c r="AA5802" s="22"/>
      <c r="AB5802" s="10"/>
      <c r="AC5802" s="10"/>
      <c r="AD5802" s="10"/>
      <c r="AE5802" s="10"/>
      <c r="AF5802" s="10"/>
      <c r="AG5802" s="10"/>
      <c r="AH5802" s="10"/>
      <c r="AI5802" s="10"/>
      <c r="AJ5802" s="10"/>
      <c r="AK5802" s="10"/>
      <c r="AL5802" s="10"/>
      <c r="AM5802" s="10"/>
      <c r="AN5802" s="10"/>
      <c r="AO5802" s="10"/>
      <c r="AP5802" s="10"/>
      <c r="AQ5802" s="10"/>
      <c r="AR5802" s="10"/>
      <c r="AS5802" s="10"/>
      <c r="AT5802" s="10"/>
      <c r="AU5802" s="10"/>
      <c r="AV5802" s="10"/>
      <c r="AW5802" s="10"/>
      <c r="AX5802" s="10"/>
      <c r="AY5802" s="10"/>
      <c r="AZ5802" s="10"/>
      <c r="BC5802" s="10"/>
      <c r="BD5802" s="10"/>
      <c r="BE5802" s="10"/>
      <c r="BF5802" s="10"/>
      <c r="BG5802" s="10"/>
      <c r="BH5802" s="10"/>
      <c r="BI5802" s="10"/>
      <c r="BL5802" s="10"/>
      <c r="BM5802" s="10"/>
      <c r="BN5802" s="10"/>
      <c r="BO5802" s="10"/>
      <c r="BP5802" s="10"/>
      <c r="BQ5802" s="10"/>
      <c r="BR5802" s="10"/>
      <c r="BU5802" s="66"/>
    </row>
    <row r="5803" spans="22:73" s="6" customFormat="1" x14ac:dyDescent="0.3">
      <c r="V5803" s="21"/>
      <c r="W5803" s="22"/>
      <c r="X5803" s="22"/>
      <c r="Y5803" s="22"/>
      <c r="Z5803" s="22"/>
      <c r="AA5803" s="22"/>
      <c r="AB5803" s="10"/>
      <c r="AC5803" s="10"/>
      <c r="AD5803" s="10"/>
      <c r="AE5803" s="10"/>
      <c r="AF5803" s="10"/>
      <c r="AG5803" s="10"/>
      <c r="AH5803" s="10"/>
      <c r="AI5803" s="10"/>
      <c r="AJ5803" s="10"/>
      <c r="AK5803" s="10"/>
      <c r="AL5803" s="10"/>
      <c r="AM5803" s="10"/>
      <c r="AN5803" s="10"/>
      <c r="AO5803" s="10"/>
      <c r="AP5803" s="10"/>
      <c r="AQ5803" s="10"/>
      <c r="AR5803" s="10"/>
      <c r="AS5803" s="10"/>
      <c r="AT5803" s="10"/>
      <c r="AU5803" s="10"/>
      <c r="AV5803" s="10"/>
      <c r="AW5803" s="10"/>
      <c r="AX5803" s="10"/>
      <c r="AY5803" s="10"/>
      <c r="AZ5803" s="10"/>
      <c r="BC5803" s="10"/>
      <c r="BD5803" s="10"/>
      <c r="BE5803" s="10"/>
      <c r="BF5803" s="10"/>
      <c r="BG5803" s="10"/>
      <c r="BH5803" s="10"/>
      <c r="BI5803" s="10"/>
      <c r="BL5803" s="10"/>
      <c r="BM5803" s="10"/>
      <c r="BN5803" s="10"/>
      <c r="BO5803" s="10"/>
      <c r="BP5803" s="10"/>
      <c r="BQ5803" s="10"/>
      <c r="BR5803" s="10"/>
      <c r="BU5803" s="66"/>
    </row>
    <row r="5804" spans="22:73" s="6" customFormat="1" x14ac:dyDescent="0.3">
      <c r="V5804" s="21"/>
      <c r="W5804" s="22"/>
      <c r="X5804" s="22"/>
      <c r="Y5804" s="22"/>
      <c r="Z5804" s="22"/>
      <c r="AA5804" s="22"/>
      <c r="AB5804" s="10"/>
      <c r="AC5804" s="10"/>
      <c r="AD5804" s="10"/>
      <c r="AE5804" s="10"/>
      <c r="AF5804" s="10"/>
      <c r="AG5804" s="10"/>
      <c r="AH5804" s="10"/>
      <c r="AI5804" s="10"/>
      <c r="AJ5804" s="10"/>
      <c r="AK5804" s="10"/>
      <c r="AL5804" s="10"/>
      <c r="AM5804" s="10"/>
      <c r="AN5804" s="10"/>
      <c r="AO5804" s="10"/>
      <c r="AP5804" s="10"/>
      <c r="AQ5804" s="10"/>
      <c r="AR5804" s="10"/>
      <c r="AS5804" s="10"/>
      <c r="AT5804" s="10"/>
      <c r="AU5804" s="10"/>
      <c r="AV5804" s="10"/>
      <c r="AW5804" s="10"/>
      <c r="AX5804" s="10"/>
      <c r="AY5804" s="10"/>
      <c r="AZ5804" s="10"/>
      <c r="BC5804" s="10"/>
      <c r="BD5804" s="10"/>
      <c r="BE5804" s="10"/>
      <c r="BF5804" s="10"/>
      <c r="BG5804" s="10"/>
      <c r="BH5804" s="10"/>
      <c r="BI5804" s="10"/>
      <c r="BL5804" s="10"/>
      <c r="BM5804" s="10"/>
      <c r="BN5804" s="10"/>
      <c r="BO5804" s="10"/>
      <c r="BP5804" s="10"/>
      <c r="BQ5804" s="10"/>
      <c r="BR5804" s="10"/>
      <c r="BU5804" s="66"/>
    </row>
    <row r="5805" spans="22:73" s="6" customFormat="1" x14ac:dyDescent="0.3">
      <c r="V5805" s="21"/>
      <c r="W5805" s="22"/>
      <c r="X5805" s="22"/>
      <c r="Y5805" s="22"/>
      <c r="Z5805" s="22"/>
      <c r="AA5805" s="22"/>
      <c r="AB5805" s="10"/>
      <c r="AC5805" s="10"/>
      <c r="AD5805" s="10"/>
      <c r="AE5805" s="10"/>
      <c r="AF5805" s="10"/>
      <c r="AG5805" s="10"/>
      <c r="AH5805" s="10"/>
      <c r="AI5805" s="10"/>
      <c r="AJ5805" s="10"/>
      <c r="AK5805" s="10"/>
      <c r="AL5805" s="10"/>
      <c r="AM5805" s="10"/>
      <c r="AN5805" s="10"/>
      <c r="AO5805" s="10"/>
      <c r="AP5805" s="10"/>
      <c r="AQ5805" s="10"/>
      <c r="AR5805" s="10"/>
      <c r="AS5805" s="10"/>
      <c r="AT5805" s="10"/>
      <c r="AU5805" s="10"/>
      <c r="AV5805" s="10"/>
      <c r="AW5805" s="10"/>
      <c r="AX5805" s="10"/>
      <c r="AY5805" s="10"/>
      <c r="AZ5805" s="10"/>
      <c r="BC5805" s="10"/>
      <c r="BD5805" s="10"/>
      <c r="BE5805" s="10"/>
      <c r="BF5805" s="10"/>
      <c r="BG5805" s="10"/>
      <c r="BH5805" s="10"/>
      <c r="BI5805" s="10"/>
      <c r="BL5805" s="10"/>
      <c r="BM5805" s="10"/>
      <c r="BN5805" s="10"/>
      <c r="BO5805" s="10"/>
      <c r="BP5805" s="10"/>
      <c r="BQ5805" s="10"/>
      <c r="BR5805" s="10"/>
      <c r="BU5805" s="66"/>
    </row>
    <row r="5806" spans="22:73" s="6" customFormat="1" x14ac:dyDescent="0.3">
      <c r="V5806" s="21"/>
      <c r="W5806" s="22"/>
      <c r="X5806" s="22"/>
      <c r="Y5806" s="22"/>
      <c r="Z5806" s="22"/>
      <c r="AA5806" s="22"/>
      <c r="AB5806" s="10"/>
      <c r="AC5806" s="10"/>
      <c r="AD5806" s="10"/>
      <c r="AE5806" s="10"/>
      <c r="AF5806" s="10"/>
      <c r="AG5806" s="10"/>
      <c r="AH5806" s="10"/>
      <c r="AI5806" s="10"/>
      <c r="AJ5806" s="10"/>
      <c r="AK5806" s="10"/>
      <c r="AL5806" s="10"/>
      <c r="AM5806" s="10"/>
      <c r="AN5806" s="10"/>
      <c r="AO5806" s="10"/>
      <c r="AP5806" s="10"/>
      <c r="AQ5806" s="10"/>
      <c r="AR5806" s="10"/>
      <c r="AS5806" s="10"/>
      <c r="AT5806" s="10"/>
      <c r="AU5806" s="10"/>
      <c r="AV5806" s="10"/>
      <c r="AW5806" s="10"/>
      <c r="AX5806" s="10"/>
      <c r="AY5806" s="10"/>
      <c r="AZ5806" s="10"/>
      <c r="BC5806" s="10"/>
      <c r="BD5806" s="10"/>
      <c r="BE5806" s="10"/>
      <c r="BF5806" s="10"/>
      <c r="BG5806" s="10"/>
      <c r="BH5806" s="10"/>
      <c r="BI5806" s="10"/>
      <c r="BL5806" s="10"/>
      <c r="BM5806" s="10"/>
      <c r="BN5806" s="10"/>
      <c r="BO5806" s="10"/>
      <c r="BP5806" s="10"/>
      <c r="BQ5806" s="10"/>
      <c r="BR5806" s="10"/>
      <c r="BU5806" s="66"/>
    </row>
    <row r="5807" spans="22:73" s="6" customFormat="1" x14ac:dyDescent="0.3">
      <c r="V5807" s="21"/>
      <c r="W5807" s="22"/>
      <c r="X5807" s="22"/>
      <c r="Y5807" s="22"/>
      <c r="Z5807" s="22"/>
      <c r="AA5807" s="22"/>
      <c r="AB5807" s="10"/>
      <c r="AC5807" s="10"/>
      <c r="AD5807" s="10"/>
      <c r="AE5807" s="10"/>
      <c r="AF5807" s="10"/>
      <c r="AG5807" s="10"/>
      <c r="AH5807" s="10"/>
      <c r="AI5807" s="10"/>
      <c r="AJ5807" s="10"/>
      <c r="AK5807" s="10"/>
      <c r="AL5807" s="10"/>
      <c r="AM5807" s="10"/>
      <c r="AN5807" s="10"/>
      <c r="AO5807" s="10"/>
      <c r="AP5807" s="10"/>
      <c r="AQ5807" s="10"/>
      <c r="AR5807" s="10"/>
      <c r="AS5807" s="10"/>
      <c r="AT5807" s="10"/>
      <c r="AU5807" s="10"/>
      <c r="AV5807" s="10"/>
      <c r="AW5807" s="10"/>
      <c r="AX5807" s="10"/>
      <c r="AY5807" s="10"/>
      <c r="AZ5807" s="10"/>
      <c r="BC5807" s="10"/>
      <c r="BD5807" s="10"/>
      <c r="BE5807" s="10"/>
      <c r="BF5807" s="10"/>
      <c r="BG5807" s="10"/>
      <c r="BH5807" s="10"/>
      <c r="BI5807" s="10"/>
      <c r="BL5807" s="10"/>
      <c r="BM5807" s="10"/>
      <c r="BN5807" s="10"/>
      <c r="BO5807" s="10"/>
      <c r="BP5807" s="10"/>
      <c r="BQ5807" s="10"/>
      <c r="BR5807" s="10"/>
      <c r="BU5807" s="66"/>
    </row>
    <row r="5808" spans="22:73" s="6" customFormat="1" x14ac:dyDescent="0.3">
      <c r="V5808" s="21"/>
      <c r="W5808" s="22"/>
      <c r="X5808" s="22"/>
      <c r="Y5808" s="22"/>
      <c r="Z5808" s="22"/>
      <c r="AA5808" s="22"/>
      <c r="AB5808" s="10"/>
      <c r="AC5808" s="10"/>
      <c r="AD5808" s="10"/>
      <c r="AE5808" s="10"/>
      <c r="AF5808" s="10"/>
      <c r="AG5808" s="10"/>
      <c r="AH5808" s="10"/>
      <c r="AI5808" s="10"/>
      <c r="AJ5808" s="10"/>
      <c r="AK5808" s="10"/>
      <c r="AL5808" s="10"/>
      <c r="AM5808" s="10"/>
      <c r="AN5808" s="10"/>
      <c r="AO5808" s="10"/>
      <c r="AP5808" s="10"/>
      <c r="AQ5808" s="10"/>
      <c r="AR5808" s="10"/>
      <c r="AS5808" s="10"/>
      <c r="AT5808" s="10"/>
      <c r="AU5808" s="10"/>
      <c r="AV5808" s="10"/>
      <c r="AW5808" s="10"/>
      <c r="AX5808" s="10"/>
      <c r="AY5808" s="10"/>
      <c r="AZ5808" s="10"/>
      <c r="BC5808" s="10"/>
      <c r="BD5808" s="10"/>
      <c r="BE5808" s="10"/>
      <c r="BF5808" s="10"/>
      <c r="BG5808" s="10"/>
      <c r="BH5808" s="10"/>
      <c r="BI5808" s="10"/>
      <c r="BL5808" s="10"/>
      <c r="BM5808" s="10"/>
      <c r="BN5808" s="10"/>
      <c r="BO5808" s="10"/>
      <c r="BP5808" s="10"/>
      <c r="BQ5808" s="10"/>
      <c r="BR5808" s="10"/>
      <c r="BU5808" s="66"/>
    </row>
    <row r="5809" spans="22:73" s="6" customFormat="1" x14ac:dyDescent="0.3">
      <c r="V5809" s="21"/>
      <c r="W5809" s="22"/>
      <c r="X5809" s="22"/>
      <c r="Y5809" s="22"/>
      <c r="Z5809" s="22"/>
      <c r="AA5809" s="22"/>
      <c r="AB5809" s="10"/>
      <c r="AC5809" s="10"/>
      <c r="AD5809" s="10"/>
      <c r="AE5809" s="10"/>
      <c r="AF5809" s="10"/>
      <c r="AG5809" s="10"/>
      <c r="AH5809" s="10"/>
      <c r="AI5809" s="10"/>
      <c r="AJ5809" s="10"/>
      <c r="AK5809" s="10"/>
      <c r="AL5809" s="10"/>
      <c r="AM5809" s="10"/>
      <c r="AN5809" s="10"/>
      <c r="AO5809" s="10"/>
      <c r="AP5809" s="10"/>
      <c r="AQ5809" s="10"/>
      <c r="AR5809" s="10"/>
      <c r="AS5809" s="10"/>
      <c r="AT5809" s="10"/>
      <c r="AU5809" s="10"/>
      <c r="AV5809" s="10"/>
      <c r="AW5809" s="10"/>
      <c r="AX5809" s="10"/>
      <c r="AY5809" s="10"/>
      <c r="AZ5809" s="10"/>
      <c r="BC5809" s="10"/>
      <c r="BD5809" s="10"/>
      <c r="BE5809" s="10"/>
      <c r="BF5809" s="10"/>
      <c r="BG5809" s="10"/>
      <c r="BH5809" s="10"/>
      <c r="BI5809" s="10"/>
      <c r="BL5809" s="10"/>
      <c r="BM5809" s="10"/>
      <c r="BN5809" s="10"/>
      <c r="BO5809" s="10"/>
      <c r="BP5809" s="10"/>
      <c r="BQ5809" s="10"/>
      <c r="BR5809" s="10"/>
      <c r="BU5809" s="66"/>
    </row>
    <row r="5810" spans="22:73" s="6" customFormat="1" x14ac:dyDescent="0.3">
      <c r="V5810" s="21"/>
      <c r="W5810" s="22"/>
      <c r="X5810" s="22"/>
      <c r="Y5810" s="22"/>
      <c r="Z5810" s="22"/>
      <c r="AA5810" s="22"/>
      <c r="AB5810" s="10"/>
      <c r="AC5810" s="10"/>
      <c r="AD5810" s="10"/>
      <c r="AE5810" s="10"/>
      <c r="AF5810" s="10"/>
      <c r="AG5810" s="10"/>
      <c r="AH5810" s="10"/>
      <c r="AI5810" s="10"/>
      <c r="AJ5810" s="10"/>
      <c r="AK5810" s="10"/>
      <c r="AL5810" s="10"/>
      <c r="AM5810" s="10"/>
      <c r="AN5810" s="10"/>
      <c r="AO5810" s="10"/>
      <c r="AP5810" s="10"/>
      <c r="AQ5810" s="10"/>
      <c r="AR5810" s="10"/>
      <c r="AS5810" s="10"/>
      <c r="AT5810" s="10"/>
      <c r="AU5810" s="10"/>
      <c r="AV5810" s="10"/>
      <c r="AW5810" s="10"/>
      <c r="AX5810" s="10"/>
      <c r="AY5810" s="10"/>
      <c r="AZ5810" s="10"/>
      <c r="BC5810" s="10"/>
      <c r="BD5810" s="10"/>
      <c r="BE5810" s="10"/>
      <c r="BF5810" s="10"/>
      <c r="BG5810" s="10"/>
      <c r="BH5810" s="10"/>
      <c r="BI5810" s="10"/>
      <c r="BL5810" s="10"/>
      <c r="BM5810" s="10"/>
      <c r="BN5810" s="10"/>
      <c r="BO5810" s="10"/>
      <c r="BP5810" s="10"/>
      <c r="BQ5810" s="10"/>
      <c r="BR5810" s="10"/>
      <c r="BU5810" s="66"/>
    </row>
    <row r="5811" spans="22:73" s="6" customFormat="1" x14ac:dyDescent="0.3">
      <c r="V5811" s="21"/>
      <c r="W5811" s="22"/>
      <c r="X5811" s="22"/>
      <c r="Y5811" s="22"/>
      <c r="Z5811" s="22"/>
      <c r="AA5811" s="22"/>
      <c r="AB5811" s="10"/>
      <c r="AC5811" s="10"/>
      <c r="AD5811" s="10"/>
      <c r="AE5811" s="10"/>
      <c r="AF5811" s="10"/>
      <c r="AG5811" s="10"/>
      <c r="AH5811" s="10"/>
      <c r="AI5811" s="10"/>
      <c r="AJ5811" s="10"/>
      <c r="AK5811" s="10"/>
      <c r="AL5811" s="10"/>
      <c r="AM5811" s="10"/>
      <c r="AN5811" s="10"/>
      <c r="AO5811" s="10"/>
      <c r="AP5811" s="10"/>
      <c r="AQ5811" s="10"/>
      <c r="AR5811" s="10"/>
      <c r="AS5811" s="10"/>
      <c r="AT5811" s="10"/>
      <c r="AU5811" s="10"/>
      <c r="AV5811" s="10"/>
      <c r="AW5811" s="10"/>
      <c r="AX5811" s="10"/>
      <c r="AY5811" s="10"/>
      <c r="AZ5811" s="10"/>
      <c r="BC5811" s="10"/>
      <c r="BD5811" s="10"/>
      <c r="BE5811" s="10"/>
      <c r="BF5811" s="10"/>
      <c r="BG5811" s="10"/>
      <c r="BH5811" s="10"/>
      <c r="BI5811" s="10"/>
      <c r="BL5811" s="10"/>
      <c r="BM5811" s="10"/>
      <c r="BN5811" s="10"/>
      <c r="BO5811" s="10"/>
      <c r="BP5811" s="10"/>
      <c r="BQ5811" s="10"/>
      <c r="BR5811" s="10"/>
      <c r="BU5811" s="66"/>
    </row>
    <row r="5812" spans="22:73" s="6" customFormat="1" x14ac:dyDescent="0.3">
      <c r="V5812" s="21"/>
      <c r="W5812" s="22"/>
      <c r="X5812" s="22"/>
      <c r="Y5812" s="22"/>
      <c r="Z5812" s="22"/>
      <c r="AA5812" s="22"/>
      <c r="AB5812" s="10"/>
      <c r="AC5812" s="10"/>
      <c r="AD5812" s="10"/>
      <c r="AE5812" s="10"/>
      <c r="AF5812" s="10"/>
      <c r="AG5812" s="10"/>
      <c r="AH5812" s="10"/>
      <c r="AI5812" s="10"/>
      <c r="AJ5812" s="10"/>
      <c r="AK5812" s="10"/>
      <c r="AL5812" s="10"/>
      <c r="AM5812" s="10"/>
      <c r="AN5812" s="10"/>
      <c r="AO5812" s="10"/>
      <c r="AP5812" s="10"/>
      <c r="AQ5812" s="10"/>
      <c r="AR5812" s="10"/>
      <c r="AS5812" s="10"/>
      <c r="AT5812" s="10"/>
      <c r="AU5812" s="10"/>
      <c r="AV5812" s="10"/>
      <c r="AW5812" s="10"/>
      <c r="AX5812" s="10"/>
      <c r="AY5812" s="10"/>
      <c r="AZ5812" s="10"/>
      <c r="BC5812" s="10"/>
      <c r="BD5812" s="10"/>
      <c r="BE5812" s="10"/>
      <c r="BF5812" s="10"/>
      <c r="BG5812" s="10"/>
      <c r="BH5812" s="10"/>
      <c r="BI5812" s="10"/>
      <c r="BL5812" s="10"/>
      <c r="BM5812" s="10"/>
      <c r="BN5812" s="10"/>
      <c r="BO5812" s="10"/>
      <c r="BP5812" s="10"/>
      <c r="BQ5812" s="10"/>
      <c r="BR5812" s="10"/>
      <c r="BU5812" s="66"/>
    </row>
    <row r="5813" spans="22:73" s="6" customFormat="1" x14ac:dyDescent="0.3">
      <c r="V5813" s="21"/>
      <c r="W5813" s="22"/>
      <c r="X5813" s="22"/>
      <c r="Y5813" s="22"/>
      <c r="Z5813" s="22"/>
      <c r="AA5813" s="22"/>
      <c r="AB5813" s="10"/>
      <c r="AC5813" s="10"/>
      <c r="AD5813" s="10"/>
      <c r="AE5813" s="10"/>
      <c r="AF5813" s="10"/>
      <c r="AG5813" s="10"/>
      <c r="AH5813" s="10"/>
      <c r="AI5813" s="10"/>
      <c r="AJ5813" s="10"/>
      <c r="AK5813" s="10"/>
      <c r="AL5813" s="10"/>
      <c r="AM5813" s="10"/>
      <c r="AN5813" s="10"/>
      <c r="AO5813" s="10"/>
      <c r="AP5813" s="10"/>
      <c r="AQ5813" s="10"/>
      <c r="AR5813" s="10"/>
      <c r="AS5813" s="10"/>
      <c r="AT5813" s="10"/>
      <c r="AU5813" s="10"/>
      <c r="AV5813" s="10"/>
      <c r="AW5813" s="10"/>
      <c r="AX5813" s="10"/>
      <c r="AY5813" s="10"/>
      <c r="AZ5813" s="10"/>
      <c r="BC5813" s="10"/>
      <c r="BD5813" s="10"/>
      <c r="BE5813" s="10"/>
      <c r="BF5813" s="10"/>
      <c r="BG5813" s="10"/>
      <c r="BH5813" s="10"/>
      <c r="BI5813" s="10"/>
      <c r="BL5813" s="10"/>
      <c r="BM5813" s="10"/>
      <c r="BN5813" s="10"/>
      <c r="BO5813" s="10"/>
      <c r="BP5813" s="10"/>
      <c r="BQ5813" s="10"/>
      <c r="BR5813" s="10"/>
      <c r="BU5813" s="66"/>
    </row>
    <row r="5814" spans="22:73" s="6" customFormat="1" x14ac:dyDescent="0.3">
      <c r="V5814" s="21"/>
      <c r="W5814" s="22"/>
      <c r="X5814" s="22"/>
      <c r="Y5814" s="22"/>
      <c r="Z5814" s="22"/>
      <c r="AA5814" s="22"/>
      <c r="AB5814" s="10"/>
      <c r="AC5814" s="10"/>
      <c r="AD5814" s="10"/>
      <c r="AE5814" s="10"/>
      <c r="AF5814" s="10"/>
      <c r="AG5814" s="10"/>
      <c r="AH5814" s="10"/>
      <c r="AI5814" s="10"/>
      <c r="AJ5814" s="10"/>
      <c r="AK5814" s="10"/>
      <c r="AL5814" s="10"/>
      <c r="AM5814" s="10"/>
      <c r="AN5814" s="10"/>
      <c r="AO5814" s="10"/>
      <c r="AP5814" s="10"/>
      <c r="AQ5814" s="10"/>
      <c r="AR5814" s="10"/>
      <c r="AS5814" s="10"/>
      <c r="AT5814" s="10"/>
      <c r="AU5814" s="10"/>
      <c r="AV5814" s="10"/>
      <c r="AW5814" s="10"/>
      <c r="AX5814" s="10"/>
      <c r="AY5814" s="10"/>
      <c r="AZ5814" s="10"/>
      <c r="BC5814" s="10"/>
      <c r="BD5814" s="10"/>
      <c r="BE5814" s="10"/>
      <c r="BF5814" s="10"/>
      <c r="BG5814" s="10"/>
      <c r="BH5814" s="10"/>
      <c r="BI5814" s="10"/>
      <c r="BL5814" s="10"/>
      <c r="BM5814" s="10"/>
      <c r="BN5814" s="10"/>
      <c r="BO5814" s="10"/>
      <c r="BP5814" s="10"/>
      <c r="BQ5814" s="10"/>
      <c r="BR5814" s="10"/>
      <c r="BU5814" s="66"/>
    </row>
    <row r="5815" spans="22:73" s="6" customFormat="1" x14ac:dyDescent="0.3">
      <c r="V5815" s="21"/>
      <c r="W5815" s="22"/>
      <c r="X5815" s="22"/>
      <c r="Y5815" s="22"/>
      <c r="Z5815" s="22"/>
      <c r="AA5815" s="22"/>
      <c r="AB5815" s="10"/>
      <c r="AC5815" s="10"/>
      <c r="AD5815" s="10"/>
      <c r="AE5815" s="10"/>
      <c r="AF5815" s="10"/>
      <c r="AG5815" s="10"/>
      <c r="AH5815" s="10"/>
      <c r="AI5815" s="10"/>
      <c r="AJ5815" s="10"/>
      <c r="AK5815" s="10"/>
      <c r="AL5815" s="10"/>
      <c r="AM5815" s="10"/>
      <c r="AN5815" s="10"/>
      <c r="AO5815" s="10"/>
      <c r="AP5815" s="10"/>
      <c r="AQ5815" s="10"/>
      <c r="AR5815" s="10"/>
      <c r="AS5815" s="10"/>
      <c r="AT5815" s="10"/>
      <c r="AU5815" s="10"/>
      <c r="AV5815" s="10"/>
      <c r="AW5815" s="10"/>
      <c r="AX5815" s="10"/>
      <c r="AY5815" s="10"/>
      <c r="AZ5815" s="10"/>
      <c r="BC5815" s="10"/>
      <c r="BD5815" s="10"/>
      <c r="BE5815" s="10"/>
      <c r="BF5815" s="10"/>
      <c r="BG5815" s="10"/>
      <c r="BH5815" s="10"/>
      <c r="BI5815" s="10"/>
      <c r="BL5815" s="10"/>
      <c r="BM5815" s="10"/>
      <c r="BN5815" s="10"/>
      <c r="BO5815" s="10"/>
      <c r="BP5815" s="10"/>
      <c r="BQ5815" s="10"/>
      <c r="BR5815" s="10"/>
      <c r="BU5815" s="66"/>
    </row>
    <row r="5816" spans="22:73" s="6" customFormat="1" x14ac:dyDescent="0.3">
      <c r="V5816" s="21"/>
      <c r="W5816" s="22"/>
      <c r="X5816" s="22"/>
      <c r="Y5816" s="22"/>
      <c r="Z5816" s="22"/>
      <c r="AA5816" s="22"/>
      <c r="AB5816" s="10"/>
      <c r="AC5816" s="10"/>
      <c r="AD5816" s="10"/>
      <c r="AE5816" s="10"/>
      <c r="AF5816" s="10"/>
      <c r="AG5816" s="10"/>
      <c r="AH5816" s="10"/>
      <c r="AI5816" s="10"/>
      <c r="AJ5816" s="10"/>
      <c r="AK5816" s="10"/>
      <c r="AL5816" s="10"/>
      <c r="AM5816" s="10"/>
      <c r="AN5816" s="10"/>
      <c r="AO5816" s="10"/>
      <c r="AP5816" s="10"/>
      <c r="AQ5816" s="10"/>
      <c r="AR5816" s="10"/>
      <c r="AS5816" s="10"/>
      <c r="AT5816" s="10"/>
      <c r="AU5816" s="10"/>
      <c r="AV5816" s="10"/>
      <c r="AW5816" s="10"/>
      <c r="AX5816" s="10"/>
      <c r="AY5816" s="10"/>
      <c r="AZ5816" s="10"/>
      <c r="BC5816" s="10"/>
      <c r="BD5816" s="10"/>
      <c r="BE5816" s="10"/>
      <c r="BF5816" s="10"/>
      <c r="BG5816" s="10"/>
      <c r="BH5816" s="10"/>
      <c r="BI5816" s="10"/>
      <c r="BL5816" s="10"/>
      <c r="BM5816" s="10"/>
      <c r="BN5816" s="10"/>
      <c r="BO5816" s="10"/>
      <c r="BP5816" s="10"/>
      <c r="BQ5816" s="10"/>
      <c r="BR5816" s="10"/>
      <c r="BU5816" s="66"/>
    </row>
    <row r="5817" spans="22:73" s="6" customFormat="1" x14ac:dyDescent="0.3">
      <c r="V5817" s="21"/>
      <c r="W5817" s="22"/>
      <c r="X5817" s="22"/>
      <c r="Y5817" s="22"/>
      <c r="Z5817" s="22"/>
      <c r="AA5817" s="22"/>
      <c r="AB5817" s="10"/>
      <c r="AC5817" s="10"/>
      <c r="AD5817" s="10"/>
      <c r="AE5817" s="10"/>
      <c r="AF5817" s="10"/>
      <c r="AG5817" s="10"/>
      <c r="AH5817" s="10"/>
      <c r="AI5817" s="10"/>
      <c r="AJ5817" s="10"/>
      <c r="AK5817" s="10"/>
      <c r="AL5817" s="10"/>
      <c r="AM5817" s="10"/>
      <c r="AN5817" s="10"/>
      <c r="AO5817" s="10"/>
      <c r="AP5817" s="10"/>
      <c r="AQ5817" s="10"/>
      <c r="AR5817" s="10"/>
      <c r="AS5817" s="10"/>
      <c r="AT5817" s="10"/>
      <c r="AU5817" s="10"/>
      <c r="AV5817" s="10"/>
      <c r="AW5817" s="10"/>
      <c r="AX5817" s="10"/>
      <c r="AY5817" s="10"/>
      <c r="AZ5817" s="10"/>
      <c r="BC5817" s="10"/>
      <c r="BD5817" s="10"/>
      <c r="BE5817" s="10"/>
      <c r="BF5817" s="10"/>
      <c r="BG5817" s="10"/>
      <c r="BH5817" s="10"/>
      <c r="BI5817" s="10"/>
      <c r="BL5817" s="10"/>
      <c r="BM5817" s="10"/>
      <c r="BN5817" s="10"/>
      <c r="BO5817" s="10"/>
      <c r="BP5817" s="10"/>
      <c r="BQ5817" s="10"/>
      <c r="BR5817" s="10"/>
      <c r="BU5817" s="66"/>
    </row>
    <row r="5818" spans="22:73" s="6" customFormat="1" x14ac:dyDescent="0.3">
      <c r="V5818" s="21"/>
      <c r="W5818" s="22"/>
      <c r="X5818" s="22"/>
      <c r="Y5818" s="22"/>
      <c r="Z5818" s="22"/>
      <c r="AA5818" s="22"/>
      <c r="AB5818" s="10"/>
      <c r="AC5818" s="10"/>
      <c r="AD5818" s="10"/>
      <c r="AE5818" s="10"/>
      <c r="AF5818" s="10"/>
      <c r="AG5818" s="10"/>
      <c r="AH5818" s="10"/>
      <c r="AI5818" s="10"/>
      <c r="AJ5818" s="10"/>
      <c r="AK5818" s="10"/>
      <c r="AL5818" s="10"/>
      <c r="AM5818" s="10"/>
      <c r="AN5818" s="10"/>
      <c r="AO5818" s="10"/>
      <c r="AP5818" s="10"/>
      <c r="AQ5818" s="10"/>
      <c r="AR5818" s="10"/>
      <c r="AS5818" s="10"/>
      <c r="AT5818" s="10"/>
      <c r="AU5818" s="10"/>
      <c r="AV5818" s="10"/>
      <c r="AW5818" s="10"/>
      <c r="AX5818" s="10"/>
      <c r="AY5818" s="10"/>
      <c r="AZ5818" s="10"/>
      <c r="BC5818" s="10"/>
      <c r="BD5818" s="10"/>
      <c r="BE5818" s="10"/>
      <c r="BF5818" s="10"/>
      <c r="BG5818" s="10"/>
      <c r="BH5818" s="10"/>
      <c r="BI5818" s="10"/>
      <c r="BL5818" s="10"/>
      <c r="BM5818" s="10"/>
      <c r="BN5818" s="10"/>
      <c r="BO5818" s="10"/>
      <c r="BP5818" s="10"/>
      <c r="BQ5818" s="10"/>
      <c r="BR5818" s="10"/>
      <c r="BU5818" s="66"/>
    </row>
    <row r="5819" spans="22:73" s="6" customFormat="1" x14ac:dyDescent="0.3">
      <c r="V5819" s="21"/>
      <c r="W5819" s="22"/>
      <c r="X5819" s="22"/>
      <c r="Y5819" s="22"/>
      <c r="Z5819" s="22"/>
      <c r="AA5819" s="22"/>
      <c r="AB5819" s="10"/>
      <c r="AC5819" s="10"/>
      <c r="AD5819" s="10"/>
      <c r="AE5819" s="10"/>
      <c r="AF5819" s="10"/>
      <c r="AG5819" s="10"/>
      <c r="AH5819" s="10"/>
      <c r="AI5819" s="10"/>
      <c r="AJ5819" s="10"/>
      <c r="AK5819" s="10"/>
      <c r="AL5819" s="10"/>
      <c r="AM5819" s="10"/>
      <c r="AN5819" s="10"/>
      <c r="AO5819" s="10"/>
      <c r="AP5819" s="10"/>
      <c r="AQ5819" s="10"/>
      <c r="AR5819" s="10"/>
      <c r="AS5819" s="10"/>
      <c r="AT5819" s="10"/>
      <c r="AU5819" s="10"/>
      <c r="AV5819" s="10"/>
      <c r="AW5819" s="10"/>
      <c r="AX5819" s="10"/>
      <c r="AY5819" s="10"/>
      <c r="AZ5819" s="10"/>
      <c r="BC5819" s="10"/>
      <c r="BD5819" s="10"/>
      <c r="BE5819" s="10"/>
      <c r="BF5819" s="10"/>
      <c r="BG5819" s="10"/>
      <c r="BH5819" s="10"/>
      <c r="BI5819" s="10"/>
      <c r="BL5819" s="10"/>
      <c r="BM5819" s="10"/>
      <c r="BN5819" s="10"/>
      <c r="BO5819" s="10"/>
      <c r="BP5819" s="10"/>
      <c r="BQ5819" s="10"/>
      <c r="BR5819" s="10"/>
      <c r="BU5819" s="66"/>
    </row>
    <row r="5820" spans="22:73" s="6" customFormat="1" x14ac:dyDescent="0.3">
      <c r="V5820" s="21"/>
      <c r="W5820" s="22"/>
      <c r="X5820" s="22"/>
      <c r="Y5820" s="22"/>
      <c r="Z5820" s="22"/>
      <c r="AA5820" s="22"/>
      <c r="AB5820" s="10"/>
      <c r="AC5820" s="10"/>
      <c r="AD5820" s="10"/>
      <c r="AE5820" s="10"/>
      <c r="AF5820" s="10"/>
      <c r="AG5820" s="10"/>
      <c r="AH5820" s="10"/>
      <c r="AI5820" s="10"/>
      <c r="AJ5820" s="10"/>
      <c r="AK5820" s="10"/>
      <c r="AL5820" s="10"/>
      <c r="AM5820" s="10"/>
      <c r="AN5820" s="10"/>
      <c r="AO5820" s="10"/>
      <c r="AP5820" s="10"/>
      <c r="AQ5820" s="10"/>
      <c r="AR5820" s="10"/>
      <c r="AS5820" s="10"/>
      <c r="AT5820" s="10"/>
      <c r="AU5820" s="10"/>
      <c r="AV5820" s="10"/>
      <c r="AW5820" s="10"/>
      <c r="AX5820" s="10"/>
      <c r="AY5820" s="10"/>
      <c r="AZ5820" s="10"/>
      <c r="BC5820" s="10"/>
      <c r="BD5820" s="10"/>
      <c r="BE5820" s="10"/>
      <c r="BF5820" s="10"/>
      <c r="BG5820" s="10"/>
      <c r="BH5820" s="10"/>
      <c r="BI5820" s="10"/>
      <c r="BL5820" s="10"/>
      <c r="BM5820" s="10"/>
      <c r="BN5820" s="10"/>
      <c r="BO5820" s="10"/>
      <c r="BP5820" s="10"/>
      <c r="BQ5820" s="10"/>
      <c r="BR5820" s="10"/>
      <c r="BU5820" s="66"/>
    </row>
    <row r="5821" spans="22:73" s="6" customFormat="1" x14ac:dyDescent="0.3">
      <c r="V5821" s="21"/>
      <c r="W5821" s="22"/>
      <c r="X5821" s="22"/>
      <c r="Y5821" s="22"/>
      <c r="Z5821" s="22"/>
      <c r="AA5821" s="22"/>
      <c r="AB5821" s="10"/>
      <c r="AC5821" s="10"/>
      <c r="AD5821" s="10"/>
      <c r="AE5821" s="10"/>
      <c r="AF5821" s="10"/>
      <c r="AG5821" s="10"/>
      <c r="AH5821" s="10"/>
      <c r="AI5821" s="10"/>
      <c r="AJ5821" s="10"/>
      <c r="AK5821" s="10"/>
      <c r="AL5821" s="10"/>
      <c r="AM5821" s="10"/>
      <c r="AN5821" s="10"/>
      <c r="AO5821" s="10"/>
      <c r="AP5821" s="10"/>
      <c r="AQ5821" s="10"/>
      <c r="AR5821" s="10"/>
      <c r="AS5821" s="10"/>
      <c r="AT5821" s="10"/>
      <c r="AU5821" s="10"/>
      <c r="AV5821" s="10"/>
      <c r="AW5821" s="10"/>
      <c r="AX5821" s="10"/>
      <c r="AY5821" s="10"/>
      <c r="AZ5821" s="10"/>
      <c r="BC5821" s="10"/>
      <c r="BD5821" s="10"/>
      <c r="BE5821" s="10"/>
      <c r="BF5821" s="10"/>
      <c r="BG5821" s="10"/>
      <c r="BH5821" s="10"/>
      <c r="BI5821" s="10"/>
      <c r="BL5821" s="10"/>
      <c r="BM5821" s="10"/>
      <c r="BN5821" s="10"/>
      <c r="BO5821" s="10"/>
      <c r="BP5821" s="10"/>
      <c r="BQ5821" s="10"/>
      <c r="BR5821" s="10"/>
      <c r="BU5821" s="66"/>
    </row>
    <row r="5822" spans="22:73" s="6" customFormat="1" x14ac:dyDescent="0.3">
      <c r="V5822" s="21"/>
      <c r="W5822" s="22"/>
      <c r="X5822" s="22"/>
      <c r="Y5822" s="22"/>
      <c r="Z5822" s="22"/>
      <c r="AA5822" s="22"/>
      <c r="AB5822" s="10"/>
      <c r="AC5822" s="10"/>
      <c r="AD5822" s="10"/>
      <c r="AE5822" s="10"/>
      <c r="AF5822" s="10"/>
      <c r="AG5822" s="10"/>
      <c r="AH5822" s="10"/>
      <c r="AI5822" s="10"/>
      <c r="AJ5822" s="10"/>
      <c r="AK5822" s="10"/>
      <c r="AL5822" s="10"/>
      <c r="AM5822" s="10"/>
      <c r="AN5822" s="10"/>
      <c r="AO5822" s="10"/>
      <c r="AP5822" s="10"/>
      <c r="AQ5822" s="10"/>
      <c r="AR5822" s="10"/>
      <c r="AS5822" s="10"/>
      <c r="AT5822" s="10"/>
      <c r="AU5822" s="10"/>
      <c r="AV5822" s="10"/>
      <c r="AW5822" s="10"/>
      <c r="AX5822" s="10"/>
      <c r="AY5822" s="10"/>
      <c r="AZ5822" s="10"/>
      <c r="BC5822" s="10"/>
      <c r="BD5822" s="10"/>
      <c r="BE5822" s="10"/>
      <c r="BF5822" s="10"/>
      <c r="BG5822" s="10"/>
      <c r="BH5822" s="10"/>
      <c r="BI5822" s="10"/>
      <c r="BL5822" s="10"/>
      <c r="BM5822" s="10"/>
      <c r="BN5822" s="10"/>
      <c r="BO5822" s="10"/>
      <c r="BP5822" s="10"/>
      <c r="BQ5822" s="10"/>
      <c r="BR5822" s="10"/>
      <c r="BU5822" s="66"/>
    </row>
    <row r="5823" spans="22:73" s="6" customFormat="1" x14ac:dyDescent="0.3">
      <c r="V5823" s="21"/>
      <c r="W5823" s="22"/>
      <c r="X5823" s="22"/>
      <c r="Y5823" s="22"/>
      <c r="Z5823" s="22"/>
      <c r="AA5823" s="22"/>
      <c r="AB5823" s="10"/>
      <c r="AC5823" s="10"/>
      <c r="AD5823" s="10"/>
      <c r="AE5823" s="10"/>
      <c r="AF5823" s="10"/>
      <c r="AG5823" s="10"/>
      <c r="AH5823" s="10"/>
      <c r="AI5823" s="10"/>
      <c r="AJ5823" s="10"/>
      <c r="AK5823" s="10"/>
      <c r="AL5823" s="10"/>
      <c r="AM5823" s="10"/>
      <c r="AN5823" s="10"/>
      <c r="AO5823" s="10"/>
      <c r="AP5823" s="10"/>
      <c r="AQ5823" s="10"/>
      <c r="AR5823" s="10"/>
      <c r="AS5823" s="10"/>
      <c r="AT5823" s="10"/>
      <c r="AU5823" s="10"/>
      <c r="AV5823" s="10"/>
      <c r="AW5823" s="10"/>
      <c r="AX5823" s="10"/>
      <c r="AY5823" s="10"/>
      <c r="AZ5823" s="10"/>
      <c r="BC5823" s="10"/>
      <c r="BD5823" s="10"/>
      <c r="BE5823" s="10"/>
      <c r="BF5823" s="10"/>
      <c r="BG5823" s="10"/>
      <c r="BH5823" s="10"/>
      <c r="BI5823" s="10"/>
      <c r="BL5823" s="10"/>
      <c r="BM5823" s="10"/>
      <c r="BN5823" s="10"/>
      <c r="BO5823" s="10"/>
      <c r="BP5823" s="10"/>
      <c r="BQ5823" s="10"/>
      <c r="BR5823" s="10"/>
      <c r="BU5823" s="66"/>
    </row>
    <row r="5824" spans="22:73" s="6" customFormat="1" x14ac:dyDescent="0.3">
      <c r="V5824" s="21"/>
      <c r="W5824" s="22"/>
      <c r="X5824" s="22"/>
      <c r="Y5824" s="22"/>
      <c r="Z5824" s="22"/>
      <c r="AA5824" s="22"/>
      <c r="AB5824" s="10"/>
      <c r="AC5824" s="10"/>
      <c r="AD5824" s="10"/>
      <c r="AE5824" s="10"/>
      <c r="AF5824" s="10"/>
      <c r="AG5824" s="10"/>
      <c r="AH5824" s="10"/>
      <c r="AI5824" s="10"/>
      <c r="AJ5824" s="10"/>
      <c r="AK5824" s="10"/>
      <c r="AL5824" s="10"/>
      <c r="AM5824" s="10"/>
      <c r="AN5824" s="10"/>
      <c r="AO5824" s="10"/>
      <c r="AP5824" s="10"/>
      <c r="AQ5824" s="10"/>
      <c r="AR5824" s="10"/>
      <c r="AS5824" s="10"/>
      <c r="AT5824" s="10"/>
      <c r="AU5824" s="10"/>
      <c r="AV5824" s="10"/>
      <c r="AW5824" s="10"/>
      <c r="AX5824" s="10"/>
      <c r="AY5824" s="10"/>
      <c r="AZ5824" s="10"/>
      <c r="BC5824" s="10"/>
      <c r="BD5824" s="10"/>
      <c r="BE5824" s="10"/>
      <c r="BF5824" s="10"/>
      <c r="BG5824" s="10"/>
      <c r="BH5824" s="10"/>
      <c r="BI5824" s="10"/>
      <c r="BL5824" s="10"/>
      <c r="BM5824" s="10"/>
      <c r="BN5824" s="10"/>
      <c r="BO5824" s="10"/>
      <c r="BP5824" s="10"/>
      <c r="BQ5824" s="10"/>
      <c r="BR5824" s="10"/>
      <c r="BU5824" s="66"/>
    </row>
    <row r="5825" spans="22:73" s="6" customFormat="1" x14ac:dyDescent="0.3">
      <c r="V5825" s="21"/>
      <c r="W5825" s="22"/>
      <c r="X5825" s="22"/>
      <c r="Y5825" s="22"/>
      <c r="Z5825" s="22"/>
      <c r="AA5825" s="22"/>
      <c r="AB5825" s="10"/>
      <c r="AC5825" s="10"/>
      <c r="AD5825" s="10"/>
      <c r="AE5825" s="10"/>
      <c r="AF5825" s="10"/>
      <c r="AG5825" s="10"/>
      <c r="AH5825" s="10"/>
      <c r="AI5825" s="10"/>
      <c r="AJ5825" s="10"/>
      <c r="AK5825" s="10"/>
      <c r="AL5825" s="10"/>
      <c r="AM5825" s="10"/>
      <c r="AN5825" s="10"/>
      <c r="AO5825" s="10"/>
      <c r="AP5825" s="10"/>
      <c r="AQ5825" s="10"/>
      <c r="AR5825" s="10"/>
      <c r="AS5825" s="10"/>
      <c r="AT5825" s="10"/>
      <c r="AU5825" s="10"/>
      <c r="AV5825" s="10"/>
      <c r="AW5825" s="10"/>
      <c r="AX5825" s="10"/>
      <c r="AY5825" s="10"/>
      <c r="AZ5825" s="10"/>
      <c r="BC5825" s="10"/>
      <c r="BD5825" s="10"/>
      <c r="BE5825" s="10"/>
      <c r="BF5825" s="10"/>
      <c r="BG5825" s="10"/>
      <c r="BH5825" s="10"/>
      <c r="BI5825" s="10"/>
      <c r="BL5825" s="10"/>
      <c r="BM5825" s="10"/>
      <c r="BN5825" s="10"/>
      <c r="BO5825" s="10"/>
      <c r="BP5825" s="10"/>
      <c r="BQ5825" s="10"/>
      <c r="BR5825" s="10"/>
      <c r="BU5825" s="66"/>
    </row>
    <row r="5826" spans="22:73" s="6" customFormat="1" x14ac:dyDescent="0.3">
      <c r="V5826" s="21"/>
      <c r="W5826" s="22"/>
      <c r="X5826" s="22"/>
      <c r="Y5826" s="22"/>
      <c r="Z5826" s="22"/>
      <c r="AA5826" s="22"/>
      <c r="AB5826" s="10"/>
      <c r="AC5826" s="10"/>
      <c r="AD5826" s="10"/>
      <c r="AE5826" s="10"/>
      <c r="AF5826" s="10"/>
      <c r="AG5826" s="10"/>
      <c r="AH5826" s="10"/>
      <c r="AI5826" s="10"/>
      <c r="AJ5826" s="10"/>
      <c r="AK5826" s="10"/>
      <c r="AL5826" s="10"/>
      <c r="AM5826" s="10"/>
      <c r="AN5826" s="10"/>
      <c r="AO5826" s="10"/>
      <c r="AP5826" s="10"/>
      <c r="AQ5826" s="10"/>
      <c r="AR5826" s="10"/>
      <c r="AS5826" s="10"/>
      <c r="AT5826" s="10"/>
      <c r="AU5826" s="10"/>
      <c r="AV5826" s="10"/>
      <c r="AW5826" s="10"/>
      <c r="AX5826" s="10"/>
      <c r="AY5826" s="10"/>
      <c r="AZ5826" s="10"/>
      <c r="BC5826" s="10"/>
      <c r="BD5826" s="10"/>
      <c r="BE5826" s="10"/>
      <c r="BF5826" s="10"/>
      <c r="BG5826" s="10"/>
      <c r="BH5826" s="10"/>
      <c r="BI5826" s="10"/>
      <c r="BL5826" s="10"/>
      <c r="BM5826" s="10"/>
      <c r="BN5826" s="10"/>
      <c r="BO5826" s="10"/>
      <c r="BP5826" s="10"/>
      <c r="BQ5826" s="10"/>
      <c r="BR5826" s="10"/>
      <c r="BU5826" s="66"/>
    </row>
    <row r="5827" spans="22:73" s="6" customFormat="1" x14ac:dyDescent="0.3">
      <c r="V5827" s="21"/>
      <c r="W5827" s="22"/>
      <c r="X5827" s="22"/>
      <c r="Y5827" s="22"/>
      <c r="Z5827" s="22"/>
      <c r="AA5827" s="22"/>
      <c r="AB5827" s="10"/>
      <c r="AC5827" s="10"/>
      <c r="AD5827" s="10"/>
      <c r="AE5827" s="10"/>
      <c r="AF5827" s="10"/>
      <c r="AG5827" s="10"/>
      <c r="AH5827" s="10"/>
      <c r="AI5827" s="10"/>
      <c r="AJ5827" s="10"/>
      <c r="AK5827" s="10"/>
      <c r="AL5827" s="10"/>
      <c r="AM5827" s="10"/>
      <c r="AN5827" s="10"/>
      <c r="AO5827" s="10"/>
      <c r="AP5827" s="10"/>
      <c r="AQ5827" s="10"/>
      <c r="AR5827" s="10"/>
      <c r="AS5827" s="10"/>
      <c r="AT5827" s="10"/>
      <c r="AU5827" s="10"/>
      <c r="AV5827" s="10"/>
      <c r="AW5827" s="10"/>
      <c r="AX5827" s="10"/>
      <c r="AY5827" s="10"/>
      <c r="AZ5827" s="10"/>
      <c r="BC5827" s="10"/>
      <c r="BD5827" s="10"/>
      <c r="BE5827" s="10"/>
      <c r="BF5827" s="10"/>
      <c r="BG5827" s="10"/>
      <c r="BH5827" s="10"/>
      <c r="BI5827" s="10"/>
      <c r="BL5827" s="10"/>
      <c r="BM5827" s="10"/>
      <c r="BN5827" s="10"/>
      <c r="BO5827" s="10"/>
      <c r="BP5827" s="10"/>
      <c r="BQ5827" s="10"/>
      <c r="BR5827" s="10"/>
      <c r="BU5827" s="66"/>
    </row>
    <row r="5828" spans="22:73" s="6" customFormat="1" x14ac:dyDescent="0.3">
      <c r="V5828" s="21"/>
      <c r="W5828" s="22"/>
      <c r="X5828" s="22"/>
      <c r="Y5828" s="22"/>
      <c r="Z5828" s="22"/>
      <c r="AA5828" s="22"/>
      <c r="AB5828" s="10"/>
      <c r="AC5828" s="10"/>
      <c r="AD5828" s="10"/>
      <c r="AE5828" s="10"/>
      <c r="AF5828" s="10"/>
      <c r="AG5828" s="10"/>
      <c r="AH5828" s="10"/>
      <c r="AI5828" s="10"/>
      <c r="AJ5828" s="10"/>
      <c r="AK5828" s="10"/>
      <c r="AL5828" s="10"/>
      <c r="AM5828" s="10"/>
      <c r="AN5828" s="10"/>
      <c r="AO5828" s="10"/>
      <c r="AP5828" s="10"/>
      <c r="AQ5828" s="10"/>
      <c r="AR5828" s="10"/>
      <c r="AS5828" s="10"/>
      <c r="AT5828" s="10"/>
      <c r="AU5828" s="10"/>
      <c r="AV5828" s="10"/>
      <c r="AW5828" s="10"/>
      <c r="AX5828" s="10"/>
      <c r="AY5828" s="10"/>
      <c r="AZ5828" s="10"/>
      <c r="BC5828" s="10"/>
      <c r="BD5828" s="10"/>
      <c r="BE5828" s="10"/>
      <c r="BF5828" s="10"/>
      <c r="BG5828" s="10"/>
      <c r="BH5828" s="10"/>
      <c r="BI5828" s="10"/>
      <c r="BL5828" s="10"/>
      <c r="BM5828" s="10"/>
      <c r="BN5828" s="10"/>
      <c r="BO5828" s="10"/>
      <c r="BP5828" s="10"/>
      <c r="BQ5828" s="10"/>
      <c r="BR5828" s="10"/>
      <c r="BU5828" s="66"/>
    </row>
    <row r="5829" spans="22:73" s="6" customFormat="1" x14ac:dyDescent="0.3">
      <c r="V5829" s="21"/>
      <c r="W5829" s="22"/>
      <c r="X5829" s="22"/>
      <c r="Y5829" s="22"/>
      <c r="Z5829" s="22"/>
      <c r="AA5829" s="22"/>
      <c r="AB5829" s="10"/>
      <c r="AC5829" s="10"/>
      <c r="AD5829" s="10"/>
      <c r="AE5829" s="10"/>
      <c r="AF5829" s="10"/>
      <c r="AG5829" s="10"/>
      <c r="AH5829" s="10"/>
      <c r="AI5829" s="10"/>
      <c r="AJ5829" s="10"/>
      <c r="AK5829" s="10"/>
      <c r="AL5829" s="10"/>
      <c r="AM5829" s="10"/>
      <c r="AN5829" s="10"/>
      <c r="AO5829" s="10"/>
      <c r="AP5829" s="10"/>
      <c r="AQ5829" s="10"/>
      <c r="AR5829" s="10"/>
      <c r="AS5829" s="10"/>
      <c r="AT5829" s="10"/>
      <c r="AU5829" s="10"/>
      <c r="AV5829" s="10"/>
      <c r="AW5829" s="10"/>
      <c r="AX5829" s="10"/>
      <c r="AY5829" s="10"/>
      <c r="AZ5829" s="10"/>
      <c r="BC5829" s="10"/>
      <c r="BD5829" s="10"/>
      <c r="BE5829" s="10"/>
      <c r="BF5829" s="10"/>
      <c r="BG5829" s="10"/>
      <c r="BH5829" s="10"/>
      <c r="BI5829" s="10"/>
      <c r="BL5829" s="10"/>
      <c r="BM5829" s="10"/>
      <c r="BN5829" s="10"/>
      <c r="BO5829" s="10"/>
      <c r="BP5829" s="10"/>
      <c r="BQ5829" s="10"/>
      <c r="BR5829" s="10"/>
      <c r="BU5829" s="66"/>
    </row>
    <row r="5830" spans="22:73" s="6" customFormat="1" x14ac:dyDescent="0.3">
      <c r="V5830" s="21"/>
      <c r="W5830" s="22"/>
      <c r="X5830" s="22"/>
      <c r="Y5830" s="22"/>
      <c r="Z5830" s="22"/>
      <c r="AA5830" s="22"/>
      <c r="AB5830" s="10"/>
      <c r="AC5830" s="10"/>
      <c r="AD5830" s="10"/>
      <c r="AE5830" s="10"/>
      <c r="AF5830" s="10"/>
      <c r="AG5830" s="10"/>
      <c r="AH5830" s="10"/>
      <c r="AI5830" s="10"/>
      <c r="AJ5830" s="10"/>
      <c r="AK5830" s="10"/>
      <c r="AL5830" s="10"/>
      <c r="AM5830" s="10"/>
      <c r="AN5830" s="10"/>
      <c r="AO5830" s="10"/>
      <c r="AP5830" s="10"/>
      <c r="AQ5830" s="10"/>
      <c r="AR5830" s="10"/>
      <c r="AS5830" s="10"/>
      <c r="AT5830" s="10"/>
      <c r="AU5830" s="10"/>
      <c r="AV5830" s="10"/>
      <c r="AW5830" s="10"/>
      <c r="AX5830" s="10"/>
      <c r="AY5830" s="10"/>
      <c r="AZ5830" s="10"/>
      <c r="BC5830" s="10"/>
      <c r="BD5830" s="10"/>
      <c r="BE5830" s="10"/>
      <c r="BF5830" s="10"/>
      <c r="BG5830" s="10"/>
      <c r="BH5830" s="10"/>
      <c r="BI5830" s="10"/>
      <c r="BL5830" s="10"/>
      <c r="BM5830" s="10"/>
      <c r="BN5830" s="10"/>
      <c r="BO5830" s="10"/>
      <c r="BP5830" s="10"/>
      <c r="BQ5830" s="10"/>
      <c r="BR5830" s="10"/>
      <c r="BU5830" s="66"/>
    </row>
    <row r="5831" spans="22:73" s="6" customFormat="1" x14ac:dyDescent="0.3">
      <c r="V5831" s="21"/>
      <c r="W5831" s="22"/>
      <c r="X5831" s="22"/>
      <c r="Y5831" s="22"/>
      <c r="Z5831" s="22"/>
      <c r="AA5831" s="22"/>
      <c r="AB5831" s="10"/>
      <c r="AC5831" s="10"/>
      <c r="AD5831" s="10"/>
      <c r="AE5831" s="10"/>
      <c r="AF5831" s="10"/>
      <c r="AG5831" s="10"/>
      <c r="AH5831" s="10"/>
      <c r="AI5831" s="10"/>
      <c r="AJ5831" s="10"/>
      <c r="AK5831" s="10"/>
      <c r="AL5831" s="10"/>
      <c r="AM5831" s="10"/>
      <c r="AN5831" s="10"/>
      <c r="AO5831" s="10"/>
      <c r="AP5831" s="10"/>
      <c r="AQ5831" s="10"/>
      <c r="AR5831" s="10"/>
      <c r="AS5831" s="10"/>
      <c r="AT5831" s="10"/>
      <c r="AU5831" s="10"/>
      <c r="AV5831" s="10"/>
      <c r="AW5831" s="10"/>
      <c r="AX5831" s="10"/>
      <c r="AY5831" s="10"/>
      <c r="AZ5831" s="10"/>
      <c r="BC5831" s="10"/>
      <c r="BD5831" s="10"/>
      <c r="BE5831" s="10"/>
      <c r="BF5831" s="10"/>
      <c r="BG5831" s="10"/>
      <c r="BH5831" s="10"/>
      <c r="BI5831" s="10"/>
      <c r="BL5831" s="10"/>
      <c r="BM5831" s="10"/>
      <c r="BN5831" s="10"/>
      <c r="BO5831" s="10"/>
      <c r="BP5831" s="10"/>
      <c r="BQ5831" s="10"/>
      <c r="BR5831" s="10"/>
      <c r="BU5831" s="66"/>
    </row>
    <row r="5832" spans="22:73" s="6" customFormat="1" x14ac:dyDescent="0.3">
      <c r="V5832" s="21"/>
      <c r="W5832" s="22"/>
      <c r="X5832" s="22"/>
      <c r="Y5832" s="22"/>
      <c r="Z5832" s="22"/>
      <c r="AA5832" s="22"/>
      <c r="AB5832" s="10"/>
      <c r="AC5832" s="10"/>
      <c r="AD5832" s="10"/>
      <c r="AE5832" s="10"/>
      <c r="AF5832" s="10"/>
      <c r="AG5832" s="10"/>
      <c r="AH5832" s="10"/>
      <c r="AI5832" s="10"/>
      <c r="AJ5832" s="10"/>
      <c r="AK5832" s="10"/>
      <c r="AL5832" s="10"/>
      <c r="AM5832" s="10"/>
      <c r="AN5832" s="10"/>
      <c r="AO5832" s="10"/>
      <c r="AP5832" s="10"/>
      <c r="AQ5832" s="10"/>
      <c r="AR5832" s="10"/>
      <c r="AS5832" s="10"/>
      <c r="AT5832" s="10"/>
      <c r="AU5832" s="10"/>
      <c r="AV5832" s="10"/>
      <c r="AW5832" s="10"/>
      <c r="AX5832" s="10"/>
      <c r="AY5832" s="10"/>
      <c r="AZ5832" s="10"/>
      <c r="BC5832" s="10"/>
      <c r="BD5832" s="10"/>
      <c r="BE5832" s="10"/>
      <c r="BF5832" s="10"/>
      <c r="BG5832" s="10"/>
      <c r="BH5832" s="10"/>
      <c r="BI5832" s="10"/>
      <c r="BL5832" s="10"/>
      <c r="BM5832" s="10"/>
      <c r="BN5832" s="10"/>
      <c r="BO5832" s="10"/>
      <c r="BP5832" s="10"/>
      <c r="BQ5832" s="10"/>
      <c r="BR5832" s="10"/>
      <c r="BU5832" s="66"/>
    </row>
    <row r="5833" spans="22:73" s="6" customFormat="1" x14ac:dyDescent="0.3">
      <c r="V5833" s="21"/>
      <c r="W5833" s="22"/>
      <c r="X5833" s="22"/>
      <c r="Y5833" s="22"/>
      <c r="Z5833" s="22"/>
      <c r="AA5833" s="22"/>
      <c r="AB5833" s="10"/>
      <c r="AC5833" s="10"/>
      <c r="AD5833" s="10"/>
      <c r="AE5833" s="10"/>
      <c r="AF5833" s="10"/>
      <c r="AG5833" s="10"/>
      <c r="AH5833" s="10"/>
      <c r="AI5833" s="10"/>
      <c r="AJ5833" s="10"/>
      <c r="AK5833" s="10"/>
      <c r="AL5833" s="10"/>
      <c r="AM5833" s="10"/>
      <c r="AN5833" s="10"/>
      <c r="AO5833" s="10"/>
      <c r="AP5833" s="10"/>
      <c r="AQ5833" s="10"/>
      <c r="AR5833" s="10"/>
      <c r="AS5833" s="10"/>
      <c r="AT5833" s="10"/>
      <c r="AU5833" s="10"/>
      <c r="AV5833" s="10"/>
      <c r="AW5833" s="10"/>
      <c r="AX5833" s="10"/>
      <c r="AY5833" s="10"/>
      <c r="AZ5833" s="10"/>
      <c r="BC5833" s="10"/>
      <c r="BD5833" s="10"/>
      <c r="BE5833" s="10"/>
      <c r="BF5833" s="10"/>
      <c r="BG5833" s="10"/>
      <c r="BH5833" s="10"/>
      <c r="BI5833" s="10"/>
      <c r="BL5833" s="10"/>
      <c r="BM5833" s="10"/>
      <c r="BN5833" s="10"/>
      <c r="BO5833" s="10"/>
      <c r="BP5833" s="10"/>
      <c r="BQ5833" s="10"/>
      <c r="BR5833" s="10"/>
      <c r="BU5833" s="66"/>
    </row>
    <row r="5834" spans="22:73" s="6" customFormat="1" x14ac:dyDescent="0.3">
      <c r="V5834" s="21"/>
      <c r="W5834" s="22"/>
      <c r="X5834" s="22"/>
      <c r="Y5834" s="22"/>
      <c r="Z5834" s="22"/>
      <c r="AA5834" s="22"/>
      <c r="AB5834" s="10"/>
      <c r="AC5834" s="10"/>
      <c r="AD5834" s="10"/>
      <c r="AE5834" s="10"/>
      <c r="AF5834" s="10"/>
      <c r="AG5834" s="10"/>
      <c r="AH5834" s="10"/>
      <c r="AI5834" s="10"/>
      <c r="AJ5834" s="10"/>
      <c r="AK5834" s="10"/>
      <c r="AL5834" s="10"/>
      <c r="AM5834" s="10"/>
      <c r="AN5834" s="10"/>
      <c r="AO5834" s="10"/>
      <c r="AP5834" s="10"/>
      <c r="AQ5834" s="10"/>
      <c r="AR5834" s="10"/>
      <c r="AS5834" s="10"/>
      <c r="AT5834" s="10"/>
      <c r="AU5834" s="10"/>
      <c r="AV5834" s="10"/>
      <c r="AW5834" s="10"/>
      <c r="AX5834" s="10"/>
      <c r="AY5834" s="10"/>
      <c r="AZ5834" s="10"/>
      <c r="BC5834" s="10"/>
      <c r="BD5834" s="10"/>
      <c r="BE5834" s="10"/>
      <c r="BF5834" s="10"/>
      <c r="BG5834" s="10"/>
      <c r="BH5834" s="10"/>
      <c r="BI5834" s="10"/>
      <c r="BL5834" s="10"/>
      <c r="BM5834" s="10"/>
      <c r="BN5834" s="10"/>
      <c r="BO5834" s="10"/>
      <c r="BP5834" s="10"/>
      <c r="BQ5834" s="10"/>
      <c r="BR5834" s="10"/>
      <c r="BU5834" s="66"/>
    </row>
    <row r="5835" spans="22:73" s="6" customFormat="1" x14ac:dyDescent="0.3">
      <c r="V5835" s="21"/>
      <c r="W5835" s="22"/>
      <c r="X5835" s="22"/>
      <c r="Y5835" s="22"/>
      <c r="Z5835" s="22"/>
      <c r="AA5835" s="22"/>
      <c r="AB5835" s="10"/>
      <c r="AC5835" s="10"/>
      <c r="AD5835" s="10"/>
      <c r="AE5835" s="10"/>
      <c r="AF5835" s="10"/>
      <c r="AG5835" s="10"/>
      <c r="AH5835" s="10"/>
      <c r="AI5835" s="10"/>
      <c r="AJ5835" s="10"/>
      <c r="AK5835" s="10"/>
      <c r="AL5835" s="10"/>
      <c r="AM5835" s="10"/>
      <c r="AN5835" s="10"/>
      <c r="AO5835" s="10"/>
      <c r="AP5835" s="10"/>
      <c r="AQ5835" s="10"/>
      <c r="AR5835" s="10"/>
      <c r="AS5835" s="10"/>
      <c r="AT5835" s="10"/>
      <c r="AU5835" s="10"/>
      <c r="AV5835" s="10"/>
      <c r="AW5835" s="10"/>
      <c r="AX5835" s="10"/>
      <c r="AY5835" s="10"/>
      <c r="AZ5835" s="10"/>
      <c r="BC5835" s="10"/>
      <c r="BD5835" s="10"/>
      <c r="BE5835" s="10"/>
      <c r="BF5835" s="10"/>
      <c r="BG5835" s="10"/>
      <c r="BH5835" s="10"/>
      <c r="BI5835" s="10"/>
      <c r="BL5835" s="10"/>
      <c r="BM5835" s="10"/>
      <c r="BN5835" s="10"/>
      <c r="BO5835" s="10"/>
      <c r="BP5835" s="10"/>
      <c r="BQ5835" s="10"/>
      <c r="BR5835" s="10"/>
      <c r="BU5835" s="66"/>
    </row>
    <row r="5836" spans="22:73" s="6" customFormat="1" x14ac:dyDescent="0.3">
      <c r="V5836" s="21"/>
      <c r="W5836" s="22"/>
      <c r="X5836" s="22"/>
      <c r="Y5836" s="22"/>
      <c r="Z5836" s="22"/>
      <c r="AA5836" s="22"/>
      <c r="AB5836" s="10"/>
      <c r="AC5836" s="10"/>
      <c r="AD5836" s="10"/>
      <c r="AE5836" s="10"/>
      <c r="AF5836" s="10"/>
      <c r="AG5836" s="10"/>
      <c r="AH5836" s="10"/>
      <c r="AI5836" s="10"/>
      <c r="AJ5836" s="10"/>
      <c r="AK5836" s="10"/>
      <c r="AL5836" s="10"/>
      <c r="AM5836" s="10"/>
      <c r="AN5836" s="10"/>
      <c r="AO5836" s="10"/>
      <c r="AP5836" s="10"/>
      <c r="AQ5836" s="10"/>
      <c r="AR5836" s="10"/>
      <c r="AS5836" s="10"/>
      <c r="AT5836" s="10"/>
      <c r="AU5836" s="10"/>
      <c r="AV5836" s="10"/>
      <c r="AW5836" s="10"/>
      <c r="AX5836" s="10"/>
      <c r="AY5836" s="10"/>
      <c r="AZ5836" s="10"/>
      <c r="BC5836" s="10"/>
      <c r="BD5836" s="10"/>
      <c r="BE5836" s="10"/>
      <c r="BF5836" s="10"/>
      <c r="BG5836" s="10"/>
      <c r="BH5836" s="10"/>
      <c r="BI5836" s="10"/>
      <c r="BL5836" s="10"/>
      <c r="BM5836" s="10"/>
      <c r="BN5836" s="10"/>
      <c r="BO5836" s="10"/>
      <c r="BP5836" s="10"/>
      <c r="BQ5836" s="10"/>
      <c r="BR5836" s="10"/>
      <c r="BU5836" s="66"/>
    </row>
    <row r="5837" spans="22:73" s="6" customFormat="1" x14ac:dyDescent="0.3">
      <c r="V5837" s="21"/>
      <c r="W5837" s="22"/>
      <c r="X5837" s="22"/>
      <c r="Y5837" s="22"/>
      <c r="Z5837" s="22"/>
      <c r="AA5837" s="22"/>
      <c r="AB5837" s="10"/>
      <c r="AC5837" s="10"/>
      <c r="AD5837" s="10"/>
      <c r="AE5837" s="10"/>
      <c r="AF5837" s="10"/>
      <c r="AG5837" s="10"/>
      <c r="AH5837" s="10"/>
      <c r="AI5837" s="10"/>
      <c r="AJ5837" s="10"/>
      <c r="AK5837" s="10"/>
      <c r="AL5837" s="10"/>
      <c r="AM5837" s="10"/>
      <c r="AN5837" s="10"/>
      <c r="AO5837" s="10"/>
      <c r="AP5837" s="10"/>
      <c r="AQ5837" s="10"/>
      <c r="AR5837" s="10"/>
      <c r="AS5837" s="10"/>
      <c r="AT5837" s="10"/>
      <c r="AU5837" s="10"/>
      <c r="AV5837" s="10"/>
      <c r="AW5837" s="10"/>
      <c r="AX5837" s="10"/>
      <c r="AY5837" s="10"/>
      <c r="AZ5837" s="10"/>
      <c r="BC5837" s="10"/>
      <c r="BD5837" s="10"/>
      <c r="BE5837" s="10"/>
      <c r="BF5837" s="10"/>
      <c r="BG5837" s="10"/>
      <c r="BH5837" s="10"/>
      <c r="BI5837" s="10"/>
      <c r="BL5837" s="10"/>
      <c r="BM5837" s="10"/>
      <c r="BN5837" s="10"/>
      <c r="BO5837" s="10"/>
      <c r="BP5837" s="10"/>
      <c r="BQ5837" s="10"/>
      <c r="BR5837" s="10"/>
      <c r="BU5837" s="66"/>
    </row>
    <row r="5838" spans="22:73" s="6" customFormat="1" x14ac:dyDescent="0.3">
      <c r="V5838" s="21"/>
      <c r="W5838" s="22"/>
      <c r="X5838" s="22"/>
      <c r="Y5838" s="22"/>
      <c r="Z5838" s="22"/>
      <c r="AA5838" s="22"/>
      <c r="AB5838" s="10"/>
      <c r="AC5838" s="10"/>
      <c r="AD5838" s="10"/>
      <c r="AE5838" s="10"/>
      <c r="AF5838" s="10"/>
      <c r="AG5838" s="10"/>
      <c r="AH5838" s="10"/>
      <c r="AI5838" s="10"/>
      <c r="AJ5838" s="10"/>
      <c r="AK5838" s="10"/>
      <c r="AL5838" s="10"/>
      <c r="AM5838" s="10"/>
      <c r="AN5838" s="10"/>
      <c r="AO5838" s="10"/>
      <c r="AP5838" s="10"/>
      <c r="AQ5838" s="10"/>
      <c r="AR5838" s="10"/>
      <c r="AS5838" s="10"/>
      <c r="AT5838" s="10"/>
      <c r="AU5838" s="10"/>
      <c r="AV5838" s="10"/>
      <c r="AW5838" s="10"/>
      <c r="AX5838" s="10"/>
      <c r="AY5838" s="10"/>
      <c r="AZ5838" s="10"/>
      <c r="BC5838" s="10"/>
      <c r="BD5838" s="10"/>
      <c r="BE5838" s="10"/>
      <c r="BF5838" s="10"/>
      <c r="BG5838" s="10"/>
      <c r="BH5838" s="10"/>
      <c r="BI5838" s="10"/>
      <c r="BL5838" s="10"/>
      <c r="BM5838" s="10"/>
      <c r="BN5838" s="10"/>
      <c r="BO5838" s="10"/>
      <c r="BP5838" s="10"/>
      <c r="BQ5838" s="10"/>
      <c r="BR5838" s="10"/>
      <c r="BU5838" s="66"/>
    </row>
    <row r="5839" spans="22:73" s="6" customFormat="1" x14ac:dyDescent="0.3">
      <c r="V5839" s="21"/>
      <c r="W5839" s="22"/>
      <c r="X5839" s="22"/>
      <c r="Y5839" s="22"/>
      <c r="Z5839" s="22"/>
      <c r="AA5839" s="22"/>
      <c r="AB5839" s="10"/>
      <c r="AC5839" s="10"/>
      <c r="AD5839" s="10"/>
      <c r="AE5839" s="10"/>
      <c r="AF5839" s="10"/>
      <c r="AG5839" s="10"/>
      <c r="AH5839" s="10"/>
      <c r="AI5839" s="10"/>
      <c r="AJ5839" s="10"/>
      <c r="AK5839" s="10"/>
      <c r="AL5839" s="10"/>
      <c r="AM5839" s="10"/>
      <c r="AN5839" s="10"/>
      <c r="AO5839" s="10"/>
      <c r="AP5839" s="10"/>
      <c r="AQ5839" s="10"/>
      <c r="AR5839" s="10"/>
      <c r="AS5839" s="10"/>
      <c r="AT5839" s="10"/>
      <c r="AU5839" s="10"/>
      <c r="AV5839" s="10"/>
      <c r="AW5839" s="10"/>
      <c r="AX5839" s="10"/>
      <c r="AY5839" s="10"/>
      <c r="AZ5839" s="10"/>
      <c r="BC5839" s="10"/>
      <c r="BD5839" s="10"/>
      <c r="BE5839" s="10"/>
      <c r="BF5839" s="10"/>
      <c r="BG5839" s="10"/>
      <c r="BH5839" s="10"/>
      <c r="BI5839" s="10"/>
      <c r="BL5839" s="10"/>
      <c r="BM5839" s="10"/>
      <c r="BN5839" s="10"/>
      <c r="BO5839" s="10"/>
      <c r="BP5839" s="10"/>
      <c r="BQ5839" s="10"/>
      <c r="BR5839" s="10"/>
      <c r="BU5839" s="66"/>
    </row>
    <row r="5840" spans="22:73" s="6" customFormat="1" x14ac:dyDescent="0.3">
      <c r="V5840" s="21"/>
      <c r="W5840" s="22"/>
      <c r="X5840" s="22"/>
      <c r="Y5840" s="22"/>
      <c r="Z5840" s="22"/>
      <c r="AA5840" s="22"/>
      <c r="AB5840" s="10"/>
      <c r="AC5840" s="10"/>
      <c r="AD5840" s="10"/>
      <c r="AE5840" s="10"/>
      <c r="AF5840" s="10"/>
      <c r="AG5840" s="10"/>
      <c r="AH5840" s="10"/>
      <c r="AI5840" s="10"/>
      <c r="AJ5840" s="10"/>
      <c r="AK5840" s="10"/>
      <c r="AL5840" s="10"/>
      <c r="AM5840" s="10"/>
      <c r="AN5840" s="10"/>
      <c r="AO5840" s="10"/>
      <c r="AP5840" s="10"/>
      <c r="AQ5840" s="10"/>
      <c r="AR5840" s="10"/>
      <c r="AS5840" s="10"/>
      <c r="AT5840" s="10"/>
      <c r="AU5840" s="10"/>
      <c r="AV5840" s="10"/>
      <c r="AW5840" s="10"/>
      <c r="AX5840" s="10"/>
      <c r="AY5840" s="10"/>
      <c r="AZ5840" s="10"/>
      <c r="BC5840" s="10"/>
      <c r="BD5840" s="10"/>
      <c r="BE5840" s="10"/>
      <c r="BF5840" s="10"/>
      <c r="BG5840" s="10"/>
      <c r="BH5840" s="10"/>
      <c r="BI5840" s="10"/>
      <c r="BL5840" s="10"/>
      <c r="BM5840" s="10"/>
      <c r="BN5840" s="10"/>
      <c r="BO5840" s="10"/>
      <c r="BP5840" s="10"/>
      <c r="BQ5840" s="10"/>
      <c r="BR5840" s="10"/>
      <c r="BU5840" s="66"/>
    </row>
    <row r="5841" spans="22:73" s="6" customFormat="1" x14ac:dyDescent="0.3">
      <c r="V5841" s="21"/>
      <c r="W5841" s="22"/>
      <c r="X5841" s="22"/>
      <c r="Y5841" s="22"/>
      <c r="Z5841" s="22"/>
      <c r="AA5841" s="22"/>
      <c r="AB5841" s="10"/>
      <c r="AC5841" s="10"/>
      <c r="AD5841" s="10"/>
      <c r="AE5841" s="10"/>
      <c r="AF5841" s="10"/>
      <c r="AG5841" s="10"/>
      <c r="AH5841" s="10"/>
      <c r="AI5841" s="10"/>
      <c r="AJ5841" s="10"/>
      <c r="AK5841" s="10"/>
      <c r="AL5841" s="10"/>
      <c r="AM5841" s="10"/>
      <c r="AN5841" s="10"/>
      <c r="AO5841" s="10"/>
      <c r="AP5841" s="10"/>
      <c r="AQ5841" s="10"/>
      <c r="AR5841" s="10"/>
      <c r="AS5841" s="10"/>
      <c r="AT5841" s="10"/>
      <c r="AU5841" s="10"/>
      <c r="AV5841" s="10"/>
      <c r="AW5841" s="10"/>
      <c r="AX5841" s="10"/>
      <c r="AY5841" s="10"/>
      <c r="AZ5841" s="10"/>
      <c r="BC5841" s="10"/>
      <c r="BD5841" s="10"/>
      <c r="BE5841" s="10"/>
      <c r="BF5841" s="10"/>
      <c r="BG5841" s="10"/>
      <c r="BH5841" s="10"/>
      <c r="BI5841" s="10"/>
      <c r="BL5841" s="10"/>
      <c r="BM5841" s="10"/>
      <c r="BN5841" s="10"/>
      <c r="BO5841" s="10"/>
      <c r="BP5841" s="10"/>
      <c r="BQ5841" s="10"/>
      <c r="BR5841" s="10"/>
      <c r="BU5841" s="66"/>
    </row>
    <row r="5842" spans="22:73" s="6" customFormat="1" x14ac:dyDescent="0.3">
      <c r="V5842" s="21"/>
      <c r="W5842" s="22"/>
      <c r="X5842" s="22"/>
      <c r="Y5842" s="22"/>
      <c r="Z5842" s="22"/>
      <c r="AA5842" s="22"/>
      <c r="AB5842" s="10"/>
      <c r="AC5842" s="10"/>
      <c r="AD5842" s="10"/>
      <c r="AE5842" s="10"/>
      <c r="AF5842" s="10"/>
      <c r="AG5842" s="10"/>
      <c r="AH5842" s="10"/>
      <c r="AI5842" s="10"/>
      <c r="AJ5842" s="10"/>
      <c r="AK5842" s="10"/>
      <c r="AL5842" s="10"/>
      <c r="AM5842" s="10"/>
      <c r="AN5842" s="10"/>
      <c r="AO5842" s="10"/>
      <c r="AP5842" s="10"/>
      <c r="AQ5842" s="10"/>
      <c r="AR5842" s="10"/>
      <c r="AS5842" s="10"/>
      <c r="AT5842" s="10"/>
      <c r="AU5842" s="10"/>
      <c r="AV5842" s="10"/>
      <c r="AW5842" s="10"/>
      <c r="AX5842" s="10"/>
      <c r="AY5842" s="10"/>
      <c r="AZ5842" s="10"/>
      <c r="BC5842" s="10"/>
      <c r="BD5842" s="10"/>
      <c r="BE5842" s="10"/>
      <c r="BF5842" s="10"/>
      <c r="BG5842" s="10"/>
      <c r="BH5842" s="10"/>
      <c r="BI5842" s="10"/>
      <c r="BL5842" s="10"/>
      <c r="BM5842" s="10"/>
      <c r="BN5842" s="10"/>
      <c r="BO5842" s="10"/>
      <c r="BP5842" s="10"/>
      <c r="BQ5842" s="10"/>
      <c r="BR5842" s="10"/>
      <c r="BU5842" s="66"/>
    </row>
    <row r="5843" spans="22:73" s="6" customFormat="1" x14ac:dyDescent="0.3">
      <c r="V5843" s="21"/>
      <c r="W5843" s="22"/>
      <c r="X5843" s="22"/>
      <c r="Y5843" s="22"/>
      <c r="Z5843" s="22"/>
      <c r="AA5843" s="22"/>
      <c r="AB5843" s="10"/>
      <c r="AC5843" s="10"/>
      <c r="AD5843" s="10"/>
      <c r="AE5843" s="10"/>
      <c r="AF5843" s="10"/>
      <c r="AG5843" s="10"/>
      <c r="AH5843" s="10"/>
      <c r="AI5843" s="10"/>
      <c r="AJ5843" s="10"/>
      <c r="AK5843" s="10"/>
      <c r="AL5843" s="10"/>
      <c r="AM5843" s="10"/>
      <c r="AN5843" s="10"/>
      <c r="AO5843" s="10"/>
      <c r="AP5843" s="10"/>
      <c r="AQ5843" s="10"/>
      <c r="AR5843" s="10"/>
      <c r="AS5843" s="10"/>
      <c r="AT5843" s="10"/>
      <c r="AU5843" s="10"/>
      <c r="AV5843" s="10"/>
      <c r="AW5843" s="10"/>
      <c r="AX5843" s="10"/>
      <c r="AY5843" s="10"/>
      <c r="AZ5843" s="10"/>
      <c r="BC5843" s="10"/>
      <c r="BD5843" s="10"/>
      <c r="BE5843" s="10"/>
      <c r="BF5843" s="10"/>
      <c r="BG5843" s="10"/>
      <c r="BH5843" s="10"/>
      <c r="BI5843" s="10"/>
      <c r="BL5843" s="10"/>
      <c r="BM5843" s="10"/>
      <c r="BN5843" s="10"/>
      <c r="BO5843" s="10"/>
      <c r="BP5843" s="10"/>
      <c r="BQ5843" s="10"/>
      <c r="BR5843" s="10"/>
      <c r="BU5843" s="66"/>
    </row>
    <row r="5844" spans="22:73" s="6" customFormat="1" x14ac:dyDescent="0.3">
      <c r="V5844" s="21"/>
      <c r="W5844" s="22"/>
      <c r="X5844" s="22"/>
      <c r="Y5844" s="22"/>
      <c r="Z5844" s="22"/>
      <c r="AA5844" s="22"/>
      <c r="AB5844" s="10"/>
      <c r="AC5844" s="10"/>
      <c r="AD5844" s="10"/>
      <c r="AE5844" s="10"/>
      <c r="AF5844" s="10"/>
      <c r="AG5844" s="10"/>
      <c r="AH5844" s="10"/>
      <c r="AI5844" s="10"/>
      <c r="AJ5844" s="10"/>
      <c r="AK5844" s="10"/>
      <c r="AL5844" s="10"/>
      <c r="AM5844" s="10"/>
      <c r="AN5844" s="10"/>
      <c r="AO5844" s="10"/>
      <c r="AP5844" s="10"/>
      <c r="AQ5844" s="10"/>
      <c r="AR5844" s="10"/>
      <c r="AS5844" s="10"/>
      <c r="AT5844" s="10"/>
      <c r="AU5844" s="10"/>
      <c r="AV5844" s="10"/>
      <c r="AW5844" s="10"/>
      <c r="AX5844" s="10"/>
      <c r="AY5844" s="10"/>
      <c r="AZ5844" s="10"/>
      <c r="BC5844" s="10"/>
      <c r="BD5844" s="10"/>
      <c r="BE5844" s="10"/>
      <c r="BF5844" s="10"/>
      <c r="BG5844" s="10"/>
      <c r="BH5844" s="10"/>
      <c r="BI5844" s="10"/>
      <c r="BL5844" s="10"/>
      <c r="BM5844" s="10"/>
      <c r="BN5844" s="10"/>
      <c r="BO5844" s="10"/>
      <c r="BP5844" s="10"/>
      <c r="BQ5844" s="10"/>
      <c r="BR5844" s="10"/>
      <c r="BU5844" s="66"/>
    </row>
    <row r="5845" spans="22:73" s="6" customFormat="1" x14ac:dyDescent="0.3">
      <c r="V5845" s="21"/>
      <c r="W5845" s="22"/>
      <c r="X5845" s="22"/>
      <c r="Y5845" s="22"/>
      <c r="Z5845" s="22"/>
      <c r="AA5845" s="22"/>
      <c r="AB5845" s="10"/>
      <c r="AC5845" s="10"/>
      <c r="AD5845" s="10"/>
      <c r="AE5845" s="10"/>
      <c r="AF5845" s="10"/>
      <c r="AG5845" s="10"/>
      <c r="AH5845" s="10"/>
      <c r="AI5845" s="10"/>
      <c r="AJ5845" s="10"/>
      <c r="AK5845" s="10"/>
      <c r="AL5845" s="10"/>
      <c r="AM5845" s="10"/>
      <c r="AN5845" s="10"/>
      <c r="AO5845" s="10"/>
      <c r="AP5845" s="10"/>
      <c r="AQ5845" s="10"/>
      <c r="AR5845" s="10"/>
      <c r="AS5845" s="10"/>
      <c r="AT5845" s="10"/>
      <c r="AU5845" s="10"/>
      <c r="AV5845" s="10"/>
      <c r="AW5845" s="10"/>
      <c r="AX5845" s="10"/>
      <c r="AY5845" s="10"/>
      <c r="AZ5845" s="10"/>
      <c r="BC5845" s="10"/>
      <c r="BD5845" s="10"/>
      <c r="BE5845" s="10"/>
      <c r="BF5845" s="10"/>
      <c r="BG5845" s="10"/>
      <c r="BH5845" s="10"/>
      <c r="BI5845" s="10"/>
      <c r="BL5845" s="10"/>
      <c r="BM5845" s="10"/>
      <c r="BN5845" s="10"/>
      <c r="BO5845" s="10"/>
      <c r="BP5845" s="10"/>
      <c r="BQ5845" s="10"/>
      <c r="BR5845" s="10"/>
      <c r="BU5845" s="66"/>
    </row>
    <row r="5846" spans="22:73" s="6" customFormat="1" x14ac:dyDescent="0.3">
      <c r="V5846" s="21"/>
      <c r="W5846" s="22"/>
      <c r="X5846" s="22"/>
      <c r="Y5846" s="22"/>
      <c r="Z5846" s="22"/>
      <c r="AA5846" s="22"/>
      <c r="AB5846" s="10"/>
      <c r="AC5846" s="10"/>
      <c r="AD5846" s="10"/>
      <c r="AE5846" s="10"/>
      <c r="AF5846" s="10"/>
      <c r="AG5846" s="10"/>
      <c r="AH5846" s="10"/>
      <c r="AI5846" s="10"/>
      <c r="AJ5846" s="10"/>
      <c r="AK5846" s="10"/>
      <c r="AL5846" s="10"/>
      <c r="AM5846" s="10"/>
      <c r="AN5846" s="10"/>
      <c r="AO5846" s="10"/>
      <c r="AP5846" s="10"/>
      <c r="AQ5846" s="10"/>
      <c r="AR5846" s="10"/>
      <c r="AS5846" s="10"/>
      <c r="AT5846" s="10"/>
      <c r="AU5846" s="10"/>
      <c r="AV5846" s="10"/>
      <c r="AW5846" s="10"/>
      <c r="AX5846" s="10"/>
      <c r="AY5846" s="10"/>
      <c r="AZ5846" s="10"/>
      <c r="BC5846" s="10"/>
      <c r="BD5846" s="10"/>
      <c r="BE5846" s="10"/>
      <c r="BF5846" s="10"/>
      <c r="BG5846" s="10"/>
      <c r="BH5846" s="10"/>
      <c r="BI5846" s="10"/>
      <c r="BL5846" s="10"/>
      <c r="BM5846" s="10"/>
      <c r="BN5846" s="10"/>
      <c r="BO5846" s="10"/>
      <c r="BP5846" s="10"/>
      <c r="BQ5846" s="10"/>
      <c r="BR5846" s="10"/>
      <c r="BU5846" s="66"/>
    </row>
    <row r="5847" spans="22:73" s="6" customFormat="1" x14ac:dyDescent="0.3">
      <c r="V5847" s="21"/>
      <c r="W5847" s="22"/>
      <c r="X5847" s="22"/>
      <c r="Y5847" s="22"/>
      <c r="Z5847" s="22"/>
      <c r="AA5847" s="22"/>
      <c r="AB5847" s="10"/>
      <c r="AC5847" s="10"/>
      <c r="AD5847" s="10"/>
      <c r="AE5847" s="10"/>
      <c r="AF5847" s="10"/>
      <c r="AG5847" s="10"/>
      <c r="AH5847" s="10"/>
      <c r="AI5847" s="10"/>
      <c r="AJ5847" s="10"/>
      <c r="AK5847" s="10"/>
      <c r="AL5847" s="10"/>
      <c r="AM5847" s="10"/>
      <c r="AN5847" s="10"/>
      <c r="AO5847" s="10"/>
      <c r="AP5847" s="10"/>
      <c r="AQ5847" s="10"/>
      <c r="AR5847" s="10"/>
      <c r="AS5847" s="10"/>
      <c r="AT5847" s="10"/>
      <c r="AU5847" s="10"/>
      <c r="AV5847" s="10"/>
      <c r="AW5847" s="10"/>
      <c r="AX5847" s="10"/>
      <c r="AY5847" s="10"/>
      <c r="AZ5847" s="10"/>
      <c r="BC5847" s="10"/>
      <c r="BD5847" s="10"/>
      <c r="BE5847" s="10"/>
      <c r="BF5847" s="10"/>
      <c r="BG5847" s="10"/>
      <c r="BH5847" s="10"/>
      <c r="BI5847" s="10"/>
      <c r="BL5847" s="10"/>
      <c r="BM5847" s="10"/>
      <c r="BN5847" s="10"/>
      <c r="BO5847" s="10"/>
      <c r="BP5847" s="10"/>
      <c r="BQ5847" s="10"/>
      <c r="BR5847" s="10"/>
      <c r="BU5847" s="66"/>
    </row>
    <row r="5848" spans="22:73" s="6" customFormat="1" x14ac:dyDescent="0.3">
      <c r="V5848" s="21"/>
      <c r="W5848" s="22"/>
      <c r="X5848" s="22"/>
      <c r="Y5848" s="22"/>
      <c r="Z5848" s="22"/>
      <c r="AA5848" s="22"/>
      <c r="AB5848" s="10"/>
      <c r="AC5848" s="10"/>
      <c r="AD5848" s="10"/>
      <c r="AE5848" s="10"/>
      <c r="AF5848" s="10"/>
      <c r="AG5848" s="10"/>
      <c r="AH5848" s="10"/>
      <c r="AI5848" s="10"/>
      <c r="AJ5848" s="10"/>
      <c r="AK5848" s="10"/>
      <c r="AL5848" s="10"/>
      <c r="AM5848" s="10"/>
      <c r="AN5848" s="10"/>
      <c r="AO5848" s="10"/>
      <c r="AP5848" s="10"/>
      <c r="AQ5848" s="10"/>
      <c r="AR5848" s="10"/>
      <c r="AS5848" s="10"/>
      <c r="AT5848" s="10"/>
      <c r="AU5848" s="10"/>
      <c r="AV5848" s="10"/>
      <c r="AW5848" s="10"/>
      <c r="AX5848" s="10"/>
      <c r="AY5848" s="10"/>
      <c r="AZ5848" s="10"/>
      <c r="BC5848" s="10"/>
      <c r="BD5848" s="10"/>
      <c r="BE5848" s="10"/>
      <c r="BF5848" s="10"/>
      <c r="BG5848" s="10"/>
      <c r="BH5848" s="10"/>
      <c r="BI5848" s="10"/>
      <c r="BL5848" s="10"/>
      <c r="BM5848" s="10"/>
      <c r="BN5848" s="10"/>
      <c r="BO5848" s="10"/>
      <c r="BP5848" s="10"/>
      <c r="BQ5848" s="10"/>
      <c r="BR5848" s="10"/>
      <c r="BU5848" s="66"/>
    </row>
    <row r="5849" spans="22:73" s="6" customFormat="1" x14ac:dyDescent="0.3">
      <c r="V5849" s="21"/>
      <c r="W5849" s="22"/>
      <c r="X5849" s="22"/>
      <c r="Y5849" s="22"/>
      <c r="Z5849" s="22"/>
      <c r="AA5849" s="22"/>
      <c r="AB5849" s="10"/>
      <c r="AC5849" s="10"/>
      <c r="AD5849" s="10"/>
      <c r="AE5849" s="10"/>
      <c r="AF5849" s="10"/>
      <c r="AG5849" s="10"/>
      <c r="AH5849" s="10"/>
      <c r="AI5849" s="10"/>
      <c r="AJ5849" s="10"/>
      <c r="AK5849" s="10"/>
      <c r="AL5849" s="10"/>
      <c r="AM5849" s="10"/>
      <c r="AN5849" s="10"/>
      <c r="AO5849" s="10"/>
      <c r="AP5849" s="10"/>
      <c r="AQ5849" s="10"/>
      <c r="AR5849" s="10"/>
      <c r="AS5849" s="10"/>
      <c r="AT5849" s="10"/>
      <c r="AU5849" s="10"/>
      <c r="AV5849" s="10"/>
      <c r="AW5849" s="10"/>
      <c r="AX5849" s="10"/>
      <c r="AY5849" s="10"/>
      <c r="AZ5849" s="10"/>
      <c r="BC5849" s="10"/>
      <c r="BD5849" s="10"/>
      <c r="BE5849" s="10"/>
      <c r="BF5849" s="10"/>
      <c r="BG5849" s="10"/>
      <c r="BH5849" s="10"/>
      <c r="BI5849" s="10"/>
      <c r="BL5849" s="10"/>
      <c r="BM5849" s="10"/>
      <c r="BN5849" s="10"/>
      <c r="BO5849" s="10"/>
      <c r="BP5849" s="10"/>
      <c r="BQ5849" s="10"/>
      <c r="BR5849" s="10"/>
      <c r="BU5849" s="66"/>
    </row>
    <row r="5850" spans="22:73" s="6" customFormat="1" x14ac:dyDescent="0.3">
      <c r="V5850" s="21"/>
      <c r="W5850" s="22"/>
      <c r="X5850" s="22"/>
      <c r="Y5850" s="22"/>
      <c r="Z5850" s="22"/>
      <c r="AA5850" s="22"/>
      <c r="AB5850" s="10"/>
      <c r="AC5850" s="10"/>
      <c r="AD5850" s="10"/>
      <c r="AE5850" s="10"/>
      <c r="AF5850" s="10"/>
      <c r="AG5850" s="10"/>
      <c r="AH5850" s="10"/>
      <c r="AI5850" s="10"/>
      <c r="AJ5850" s="10"/>
      <c r="AK5850" s="10"/>
      <c r="AL5850" s="10"/>
      <c r="AM5850" s="10"/>
      <c r="AN5850" s="10"/>
      <c r="AO5850" s="10"/>
      <c r="AP5850" s="10"/>
      <c r="AQ5850" s="10"/>
      <c r="AR5850" s="10"/>
      <c r="AS5850" s="10"/>
      <c r="AT5850" s="10"/>
      <c r="AU5850" s="10"/>
      <c r="AV5850" s="10"/>
      <c r="AW5850" s="10"/>
      <c r="AX5850" s="10"/>
      <c r="AY5850" s="10"/>
      <c r="AZ5850" s="10"/>
      <c r="BC5850" s="10"/>
      <c r="BD5850" s="10"/>
      <c r="BE5850" s="10"/>
      <c r="BF5850" s="10"/>
      <c r="BG5850" s="10"/>
      <c r="BH5850" s="10"/>
      <c r="BI5850" s="10"/>
      <c r="BL5850" s="10"/>
      <c r="BM5850" s="10"/>
      <c r="BN5850" s="10"/>
      <c r="BO5850" s="10"/>
      <c r="BP5850" s="10"/>
      <c r="BQ5850" s="10"/>
      <c r="BR5850" s="10"/>
      <c r="BU5850" s="66"/>
    </row>
    <row r="5851" spans="22:73" s="6" customFormat="1" x14ac:dyDescent="0.3">
      <c r="V5851" s="21"/>
      <c r="W5851" s="22"/>
      <c r="X5851" s="22"/>
      <c r="Y5851" s="22"/>
      <c r="Z5851" s="22"/>
      <c r="AA5851" s="22"/>
      <c r="AB5851" s="10"/>
      <c r="AC5851" s="10"/>
      <c r="AD5851" s="10"/>
      <c r="AE5851" s="10"/>
      <c r="AF5851" s="10"/>
      <c r="AG5851" s="10"/>
      <c r="AH5851" s="10"/>
      <c r="AI5851" s="10"/>
      <c r="AJ5851" s="10"/>
      <c r="AK5851" s="10"/>
      <c r="AL5851" s="10"/>
      <c r="AM5851" s="10"/>
      <c r="AN5851" s="10"/>
      <c r="AO5851" s="10"/>
      <c r="AP5851" s="10"/>
      <c r="AQ5851" s="10"/>
      <c r="AR5851" s="10"/>
      <c r="AS5851" s="10"/>
      <c r="AT5851" s="10"/>
      <c r="AU5851" s="10"/>
      <c r="AV5851" s="10"/>
      <c r="AW5851" s="10"/>
      <c r="AX5851" s="10"/>
      <c r="AY5851" s="10"/>
      <c r="AZ5851" s="10"/>
      <c r="BC5851" s="10"/>
      <c r="BD5851" s="10"/>
      <c r="BE5851" s="10"/>
      <c r="BF5851" s="10"/>
      <c r="BG5851" s="10"/>
      <c r="BH5851" s="10"/>
      <c r="BI5851" s="10"/>
      <c r="BL5851" s="10"/>
      <c r="BM5851" s="10"/>
      <c r="BN5851" s="10"/>
      <c r="BO5851" s="10"/>
      <c r="BP5851" s="10"/>
      <c r="BQ5851" s="10"/>
      <c r="BR5851" s="10"/>
      <c r="BU5851" s="66"/>
    </row>
    <row r="5852" spans="22:73" s="6" customFormat="1" x14ac:dyDescent="0.3">
      <c r="V5852" s="21"/>
      <c r="W5852" s="22"/>
      <c r="X5852" s="22"/>
      <c r="Y5852" s="22"/>
      <c r="Z5852" s="22"/>
      <c r="AA5852" s="22"/>
      <c r="AB5852" s="10"/>
      <c r="AC5852" s="10"/>
      <c r="AD5852" s="10"/>
      <c r="AE5852" s="10"/>
      <c r="AF5852" s="10"/>
      <c r="AG5852" s="10"/>
      <c r="AH5852" s="10"/>
      <c r="AI5852" s="10"/>
      <c r="AJ5852" s="10"/>
      <c r="AK5852" s="10"/>
      <c r="AL5852" s="10"/>
      <c r="AM5852" s="10"/>
      <c r="AN5852" s="10"/>
      <c r="AO5852" s="10"/>
      <c r="AP5852" s="10"/>
      <c r="AQ5852" s="10"/>
      <c r="AR5852" s="10"/>
      <c r="AS5852" s="10"/>
      <c r="AT5852" s="10"/>
      <c r="AU5852" s="10"/>
      <c r="AV5852" s="10"/>
      <c r="AW5852" s="10"/>
      <c r="AX5852" s="10"/>
      <c r="AY5852" s="10"/>
      <c r="AZ5852" s="10"/>
      <c r="BC5852" s="10"/>
      <c r="BD5852" s="10"/>
      <c r="BE5852" s="10"/>
      <c r="BF5852" s="10"/>
      <c r="BG5852" s="10"/>
      <c r="BH5852" s="10"/>
      <c r="BI5852" s="10"/>
      <c r="BL5852" s="10"/>
      <c r="BM5852" s="10"/>
      <c r="BN5852" s="10"/>
      <c r="BO5852" s="10"/>
      <c r="BP5852" s="10"/>
      <c r="BQ5852" s="10"/>
      <c r="BR5852" s="10"/>
      <c r="BU5852" s="66"/>
    </row>
    <row r="5853" spans="22:73" s="6" customFormat="1" x14ac:dyDescent="0.3">
      <c r="V5853" s="21"/>
      <c r="W5853" s="22"/>
      <c r="X5853" s="22"/>
      <c r="Y5853" s="22"/>
      <c r="Z5853" s="22"/>
      <c r="AA5853" s="22"/>
      <c r="AB5853" s="10"/>
      <c r="AC5853" s="10"/>
      <c r="AD5853" s="10"/>
      <c r="AE5853" s="10"/>
      <c r="AF5853" s="10"/>
      <c r="AG5853" s="10"/>
      <c r="AH5853" s="10"/>
      <c r="AI5853" s="10"/>
      <c r="AJ5853" s="10"/>
      <c r="AK5853" s="10"/>
      <c r="AL5853" s="10"/>
      <c r="AM5853" s="10"/>
      <c r="AN5853" s="10"/>
      <c r="AO5853" s="10"/>
      <c r="AP5853" s="10"/>
      <c r="AQ5853" s="10"/>
      <c r="AR5853" s="10"/>
      <c r="AS5853" s="10"/>
      <c r="AT5853" s="10"/>
      <c r="AU5853" s="10"/>
      <c r="AV5853" s="10"/>
      <c r="AW5853" s="10"/>
      <c r="AX5853" s="10"/>
      <c r="AY5853" s="10"/>
      <c r="AZ5853" s="10"/>
      <c r="BC5853" s="10"/>
      <c r="BD5853" s="10"/>
      <c r="BE5853" s="10"/>
      <c r="BF5853" s="10"/>
      <c r="BG5853" s="10"/>
      <c r="BH5853" s="10"/>
      <c r="BI5853" s="10"/>
      <c r="BL5853" s="10"/>
      <c r="BM5853" s="10"/>
      <c r="BN5853" s="10"/>
      <c r="BO5853" s="10"/>
      <c r="BP5853" s="10"/>
      <c r="BQ5853" s="10"/>
      <c r="BR5853" s="10"/>
      <c r="BU5853" s="66"/>
    </row>
    <row r="5854" spans="22:73" s="6" customFormat="1" x14ac:dyDescent="0.3">
      <c r="V5854" s="21"/>
      <c r="W5854" s="22"/>
      <c r="X5854" s="22"/>
      <c r="Y5854" s="22"/>
      <c r="Z5854" s="22"/>
      <c r="AA5854" s="22"/>
      <c r="AB5854" s="10"/>
      <c r="AC5854" s="10"/>
      <c r="AD5854" s="10"/>
      <c r="AE5854" s="10"/>
      <c r="AF5854" s="10"/>
      <c r="AG5854" s="10"/>
      <c r="AH5854" s="10"/>
      <c r="AI5854" s="10"/>
      <c r="AJ5854" s="10"/>
      <c r="AK5854" s="10"/>
      <c r="AL5854" s="10"/>
      <c r="AM5854" s="10"/>
      <c r="AN5854" s="10"/>
      <c r="AO5854" s="10"/>
      <c r="AP5854" s="10"/>
      <c r="AQ5854" s="10"/>
      <c r="AR5854" s="10"/>
      <c r="AS5854" s="10"/>
      <c r="AT5854" s="10"/>
      <c r="AU5854" s="10"/>
      <c r="AV5854" s="10"/>
      <c r="AW5854" s="10"/>
      <c r="AX5854" s="10"/>
      <c r="AY5854" s="10"/>
      <c r="AZ5854" s="10"/>
      <c r="BC5854" s="10"/>
      <c r="BD5854" s="10"/>
      <c r="BE5854" s="10"/>
      <c r="BF5854" s="10"/>
      <c r="BG5854" s="10"/>
      <c r="BH5854" s="10"/>
      <c r="BI5854" s="10"/>
      <c r="BL5854" s="10"/>
      <c r="BM5854" s="10"/>
      <c r="BN5854" s="10"/>
      <c r="BO5854" s="10"/>
      <c r="BP5854" s="10"/>
      <c r="BQ5854" s="10"/>
      <c r="BR5854" s="10"/>
      <c r="BU5854" s="66"/>
    </row>
    <row r="5855" spans="22:73" s="6" customFormat="1" x14ac:dyDescent="0.3">
      <c r="V5855" s="21"/>
      <c r="W5855" s="22"/>
      <c r="X5855" s="22"/>
      <c r="Y5855" s="22"/>
      <c r="Z5855" s="22"/>
      <c r="AA5855" s="22"/>
      <c r="AB5855" s="10"/>
      <c r="AC5855" s="10"/>
      <c r="AD5855" s="10"/>
      <c r="AE5855" s="10"/>
      <c r="AF5855" s="10"/>
      <c r="AG5855" s="10"/>
      <c r="AH5855" s="10"/>
      <c r="AI5855" s="10"/>
      <c r="AJ5855" s="10"/>
      <c r="AK5855" s="10"/>
      <c r="AL5855" s="10"/>
      <c r="AM5855" s="10"/>
      <c r="AN5855" s="10"/>
      <c r="AO5855" s="10"/>
      <c r="AP5855" s="10"/>
      <c r="AQ5855" s="10"/>
      <c r="AR5855" s="10"/>
      <c r="AS5855" s="10"/>
      <c r="AT5855" s="10"/>
      <c r="AU5855" s="10"/>
      <c r="AV5855" s="10"/>
      <c r="AW5855" s="10"/>
      <c r="AX5855" s="10"/>
      <c r="AY5855" s="10"/>
      <c r="AZ5855" s="10"/>
      <c r="BC5855" s="10"/>
      <c r="BD5855" s="10"/>
      <c r="BE5855" s="10"/>
      <c r="BF5855" s="10"/>
      <c r="BG5855" s="10"/>
      <c r="BH5855" s="10"/>
      <c r="BI5855" s="10"/>
      <c r="BL5855" s="10"/>
      <c r="BM5855" s="10"/>
      <c r="BN5855" s="10"/>
      <c r="BO5855" s="10"/>
      <c r="BP5855" s="10"/>
      <c r="BQ5855" s="10"/>
      <c r="BR5855" s="10"/>
      <c r="BU5855" s="66"/>
    </row>
    <row r="5856" spans="22:73" s="6" customFormat="1" x14ac:dyDescent="0.3">
      <c r="V5856" s="21"/>
      <c r="W5856" s="22"/>
      <c r="X5856" s="22"/>
      <c r="Y5856" s="22"/>
      <c r="Z5856" s="22"/>
      <c r="AA5856" s="22"/>
      <c r="AB5856" s="10"/>
      <c r="AC5856" s="10"/>
      <c r="AD5856" s="10"/>
      <c r="AE5856" s="10"/>
      <c r="AF5856" s="10"/>
      <c r="AG5856" s="10"/>
      <c r="AH5856" s="10"/>
      <c r="AI5856" s="10"/>
      <c r="AJ5856" s="10"/>
      <c r="AK5856" s="10"/>
      <c r="AL5856" s="10"/>
      <c r="AM5856" s="10"/>
      <c r="AN5856" s="10"/>
      <c r="AO5856" s="10"/>
      <c r="AP5856" s="10"/>
      <c r="AQ5856" s="10"/>
      <c r="AR5856" s="10"/>
      <c r="AS5856" s="10"/>
      <c r="AT5856" s="10"/>
      <c r="AU5856" s="10"/>
      <c r="AV5856" s="10"/>
      <c r="AW5856" s="10"/>
      <c r="AX5856" s="10"/>
      <c r="AY5856" s="10"/>
      <c r="AZ5856" s="10"/>
      <c r="BC5856" s="10"/>
      <c r="BD5856" s="10"/>
      <c r="BE5856" s="10"/>
      <c r="BF5856" s="10"/>
      <c r="BG5856" s="10"/>
      <c r="BH5856" s="10"/>
      <c r="BI5856" s="10"/>
      <c r="BL5856" s="10"/>
      <c r="BM5856" s="10"/>
      <c r="BN5856" s="10"/>
      <c r="BO5856" s="10"/>
      <c r="BP5856" s="10"/>
      <c r="BQ5856" s="10"/>
      <c r="BR5856" s="10"/>
      <c r="BU5856" s="66"/>
    </row>
    <row r="5857" spans="22:73" s="6" customFormat="1" x14ac:dyDescent="0.3">
      <c r="V5857" s="21"/>
      <c r="W5857" s="22"/>
      <c r="X5857" s="22"/>
      <c r="Y5857" s="22"/>
      <c r="Z5857" s="22"/>
      <c r="AA5857" s="22"/>
      <c r="AB5857" s="10"/>
      <c r="AC5857" s="10"/>
      <c r="AD5857" s="10"/>
      <c r="AE5857" s="10"/>
      <c r="AF5857" s="10"/>
      <c r="AG5857" s="10"/>
      <c r="AH5857" s="10"/>
      <c r="AI5857" s="10"/>
      <c r="AJ5857" s="10"/>
      <c r="AK5857" s="10"/>
      <c r="AL5857" s="10"/>
      <c r="AM5857" s="10"/>
      <c r="AN5857" s="10"/>
      <c r="AO5857" s="10"/>
      <c r="AP5857" s="10"/>
      <c r="AQ5857" s="10"/>
      <c r="AR5857" s="10"/>
      <c r="AS5857" s="10"/>
      <c r="AT5857" s="10"/>
      <c r="AU5857" s="10"/>
      <c r="AV5857" s="10"/>
      <c r="AW5857" s="10"/>
      <c r="AX5857" s="10"/>
      <c r="AY5857" s="10"/>
      <c r="AZ5857" s="10"/>
      <c r="BC5857" s="10"/>
      <c r="BD5857" s="10"/>
      <c r="BE5857" s="10"/>
      <c r="BF5857" s="10"/>
      <c r="BG5857" s="10"/>
      <c r="BH5857" s="10"/>
      <c r="BI5857" s="10"/>
      <c r="BL5857" s="10"/>
      <c r="BM5857" s="10"/>
      <c r="BN5857" s="10"/>
      <c r="BO5857" s="10"/>
      <c r="BP5857" s="10"/>
      <c r="BQ5857" s="10"/>
      <c r="BR5857" s="10"/>
      <c r="BU5857" s="66"/>
    </row>
    <row r="5858" spans="22:73" s="6" customFormat="1" x14ac:dyDescent="0.3">
      <c r="V5858" s="21"/>
      <c r="W5858" s="22"/>
      <c r="X5858" s="22"/>
      <c r="Y5858" s="22"/>
      <c r="Z5858" s="22"/>
      <c r="AA5858" s="22"/>
      <c r="AB5858" s="10"/>
      <c r="AC5858" s="10"/>
      <c r="AD5858" s="10"/>
      <c r="AE5858" s="10"/>
      <c r="AF5858" s="10"/>
      <c r="AG5858" s="10"/>
      <c r="AH5858" s="10"/>
      <c r="AI5858" s="10"/>
      <c r="AJ5858" s="10"/>
      <c r="AK5858" s="10"/>
      <c r="AL5858" s="10"/>
      <c r="AM5858" s="10"/>
      <c r="AN5858" s="10"/>
      <c r="AO5858" s="10"/>
      <c r="AP5858" s="10"/>
      <c r="AQ5858" s="10"/>
      <c r="AR5858" s="10"/>
      <c r="AS5858" s="10"/>
      <c r="AT5858" s="10"/>
      <c r="AU5858" s="10"/>
      <c r="AV5858" s="10"/>
      <c r="AW5858" s="10"/>
      <c r="AX5858" s="10"/>
      <c r="AY5858" s="10"/>
      <c r="AZ5858" s="10"/>
      <c r="BC5858" s="10"/>
      <c r="BD5858" s="10"/>
      <c r="BE5858" s="10"/>
      <c r="BF5858" s="10"/>
      <c r="BG5858" s="10"/>
      <c r="BH5858" s="10"/>
      <c r="BI5858" s="10"/>
      <c r="BL5858" s="10"/>
      <c r="BM5858" s="10"/>
      <c r="BN5858" s="10"/>
      <c r="BO5858" s="10"/>
      <c r="BP5858" s="10"/>
      <c r="BQ5858" s="10"/>
      <c r="BR5858" s="10"/>
      <c r="BU5858" s="66"/>
    </row>
    <row r="5859" spans="22:73" s="6" customFormat="1" x14ac:dyDescent="0.3">
      <c r="V5859" s="21"/>
      <c r="W5859" s="22"/>
      <c r="X5859" s="22"/>
      <c r="Y5859" s="22"/>
      <c r="Z5859" s="22"/>
      <c r="AA5859" s="22"/>
      <c r="AB5859" s="10"/>
      <c r="AC5859" s="10"/>
      <c r="AD5859" s="10"/>
      <c r="AE5859" s="10"/>
      <c r="AF5859" s="10"/>
      <c r="AG5859" s="10"/>
      <c r="AH5859" s="10"/>
      <c r="AI5859" s="10"/>
      <c r="AJ5859" s="10"/>
      <c r="AK5859" s="10"/>
      <c r="AL5859" s="10"/>
      <c r="AM5859" s="10"/>
      <c r="AN5859" s="10"/>
      <c r="AO5859" s="10"/>
      <c r="AP5859" s="10"/>
      <c r="AQ5859" s="10"/>
      <c r="AR5859" s="10"/>
      <c r="AS5859" s="10"/>
      <c r="AT5859" s="10"/>
      <c r="AU5859" s="10"/>
      <c r="AV5859" s="10"/>
      <c r="AW5859" s="10"/>
      <c r="AX5859" s="10"/>
      <c r="AY5859" s="10"/>
      <c r="AZ5859" s="10"/>
      <c r="BC5859" s="10"/>
      <c r="BD5859" s="10"/>
      <c r="BE5859" s="10"/>
      <c r="BF5859" s="10"/>
      <c r="BG5859" s="10"/>
      <c r="BH5859" s="10"/>
      <c r="BI5859" s="10"/>
      <c r="BL5859" s="10"/>
      <c r="BM5859" s="10"/>
      <c r="BN5859" s="10"/>
      <c r="BO5859" s="10"/>
      <c r="BP5859" s="10"/>
      <c r="BQ5859" s="10"/>
      <c r="BR5859" s="10"/>
      <c r="BU5859" s="66"/>
    </row>
    <row r="5860" spans="22:73" s="6" customFormat="1" x14ac:dyDescent="0.3">
      <c r="V5860" s="21"/>
      <c r="W5860" s="22"/>
      <c r="X5860" s="22"/>
      <c r="Y5860" s="22"/>
      <c r="Z5860" s="22"/>
      <c r="AA5860" s="22"/>
      <c r="AB5860" s="10"/>
      <c r="AC5860" s="10"/>
      <c r="AD5860" s="10"/>
      <c r="AE5860" s="10"/>
      <c r="AF5860" s="10"/>
      <c r="AG5860" s="10"/>
      <c r="AH5860" s="10"/>
      <c r="AI5860" s="10"/>
      <c r="AJ5860" s="10"/>
      <c r="AK5860" s="10"/>
      <c r="AL5860" s="10"/>
      <c r="AM5860" s="10"/>
      <c r="AN5860" s="10"/>
      <c r="AO5860" s="10"/>
      <c r="AP5860" s="10"/>
      <c r="AQ5860" s="10"/>
      <c r="AR5860" s="10"/>
      <c r="AS5860" s="10"/>
      <c r="AT5860" s="10"/>
      <c r="AU5860" s="10"/>
      <c r="AV5860" s="10"/>
      <c r="AW5860" s="10"/>
      <c r="AX5860" s="10"/>
      <c r="AY5860" s="10"/>
      <c r="AZ5860" s="10"/>
      <c r="BC5860" s="10"/>
      <c r="BD5860" s="10"/>
      <c r="BE5860" s="10"/>
      <c r="BF5860" s="10"/>
      <c r="BG5860" s="10"/>
      <c r="BH5860" s="10"/>
      <c r="BI5860" s="10"/>
      <c r="BL5860" s="10"/>
      <c r="BM5860" s="10"/>
      <c r="BN5860" s="10"/>
      <c r="BO5860" s="10"/>
      <c r="BP5860" s="10"/>
      <c r="BQ5860" s="10"/>
      <c r="BR5860" s="10"/>
      <c r="BU5860" s="66"/>
    </row>
    <row r="5861" spans="22:73" s="6" customFormat="1" x14ac:dyDescent="0.3">
      <c r="V5861" s="21"/>
      <c r="W5861" s="22"/>
      <c r="X5861" s="22"/>
      <c r="Y5861" s="22"/>
      <c r="Z5861" s="22"/>
      <c r="AA5861" s="22"/>
      <c r="AB5861" s="10"/>
      <c r="AC5861" s="10"/>
      <c r="AD5861" s="10"/>
      <c r="AE5861" s="10"/>
      <c r="AF5861" s="10"/>
      <c r="AG5861" s="10"/>
      <c r="AH5861" s="10"/>
      <c r="AI5861" s="10"/>
      <c r="AJ5861" s="10"/>
      <c r="AK5861" s="10"/>
      <c r="AL5861" s="10"/>
      <c r="AM5861" s="10"/>
      <c r="AN5861" s="10"/>
      <c r="AO5861" s="10"/>
      <c r="AP5861" s="10"/>
      <c r="AQ5861" s="10"/>
      <c r="AR5861" s="10"/>
      <c r="AS5861" s="10"/>
      <c r="AT5861" s="10"/>
      <c r="AU5861" s="10"/>
      <c r="AV5861" s="10"/>
      <c r="AW5861" s="10"/>
      <c r="AX5861" s="10"/>
      <c r="AY5861" s="10"/>
      <c r="AZ5861" s="10"/>
      <c r="BC5861" s="10"/>
      <c r="BD5861" s="10"/>
      <c r="BE5861" s="10"/>
      <c r="BF5861" s="10"/>
      <c r="BG5861" s="10"/>
      <c r="BH5861" s="10"/>
      <c r="BI5861" s="10"/>
      <c r="BL5861" s="10"/>
      <c r="BM5861" s="10"/>
      <c r="BN5861" s="10"/>
      <c r="BO5861" s="10"/>
      <c r="BP5861" s="10"/>
      <c r="BQ5861" s="10"/>
      <c r="BR5861" s="10"/>
      <c r="BU5861" s="66"/>
    </row>
    <row r="5862" spans="22:73" s="6" customFormat="1" x14ac:dyDescent="0.3">
      <c r="V5862" s="21"/>
      <c r="W5862" s="22"/>
      <c r="X5862" s="22"/>
      <c r="Y5862" s="22"/>
      <c r="Z5862" s="22"/>
      <c r="AA5862" s="22"/>
      <c r="AB5862" s="10"/>
      <c r="AC5862" s="10"/>
      <c r="AD5862" s="10"/>
      <c r="AE5862" s="10"/>
      <c r="AF5862" s="10"/>
      <c r="AG5862" s="10"/>
      <c r="AH5862" s="10"/>
      <c r="AI5862" s="10"/>
      <c r="AJ5862" s="10"/>
      <c r="AK5862" s="10"/>
      <c r="AL5862" s="10"/>
      <c r="AM5862" s="10"/>
      <c r="AN5862" s="10"/>
      <c r="AO5862" s="10"/>
      <c r="AP5862" s="10"/>
      <c r="AQ5862" s="10"/>
      <c r="AR5862" s="10"/>
      <c r="AS5862" s="10"/>
      <c r="AT5862" s="10"/>
      <c r="AU5862" s="10"/>
      <c r="AV5862" s="10"/>
      <c r="AW5862" s="10"/>
      <c r="AX5862" s="10"/>
      <c r="AY5862" s="10"/>
      <c r="AZ5862" s="10"/>
      <c r="BC5862" s="10"/>
      <c r="BD5862" s="10"/>
      <c r="BE5862" s="10"/>
      <c r="BF5862" s="10"/>
      <c r="BG5862" s="10"/>
      <c r="BH5862" s="10"/>
      <c r="BI5862" s="10"/>
      <c r="BL5862" s="10"/>
      <c r="BM5862" s="10"/>
      <c r="BN5862" s="10"/>
      <c r="BO5862" s="10"/>
      <c r="BP5862" s="10"/>
      <c r="BQ5862" s="10"/>
      <c r="BR5862" s="10"/>
      <c r="BU5862" s="66"/>
    </row>
    <row r="5863" spans="22:73" s="6" customFormat="1" x14ac:dyDescent="0.3">
      <c r="V5863" s="21"/>
      <c r="W5863" s="22"/>
      <c r="X5863" s="22"/>
      <c r="Y5863" s="22"/>
      <c r="Z5863" s="22"/>
      <c r="AA5863" s="22"/>
      <c r="AB5863" s="10"/>
      <c r="AC5863" s="10"/>
      <c r="AD5863" s="10"/>
      <c r="AE5863" s="10"/>
      <c r="AF5863" s="10"/>
      <c r="AG5863" s="10"/>
      <c r="AH5863" s="10"/>
      <c r="AI5863" s="10"/>
      <c r="AJ5863" s="10"/>
      <c r="AK5863" s="10"/>
      <c r="AL5863" s="10"/>
      <c r="AM5863" s="10"/>
      <c r="AN5863" s="10"/>
      <c r="AO5863" s="10"/>
      <c r="AP5863" s="10"/>
      <c r="AQ5863" s="10"/>
      <c r="AR5863" s="10"/>
      <c r="AS5863" s="10"/>
      <c r="AT5863" s="10"/>
      <c r="AU5863" s="10"/>
      <c r="AV5863" s="10"/>
      <c r="AW5863" s="10"/>
      <c r="AX5863" s="10"/>
      <c r="AY5863" s="10"/>
      <c r="AZ5863" s="10"/>
      <c r="BC5863" s="10"/>
      <c r="BD5863" s="10"/>
      <c r="BE5863" s="10"/>
      <c r="BF5863" s="10"/>
      <c r="BG5863" s="10"/>
      <c r="BH5863" s="10"/>
      <c r="BI5863" s="10"/>
      <c r="BL5863" s="10"/>
      <c r="BM5863" s="10"/>
      <c r="BN5863" s="10"/>
      <c r="BO5863" s="10"/>
      <c r="BP5863" s="10"/>
      <c r="BQ5863" s="10"/>
      <c r="BR5863" s="10"/>
      <c r="BU5863" s="66"/>
    </row>
    <row r="5864" spans="22:73" s="6" customFormat="1" x14ac:dyDescent="0.3">
      <c r="V5864" s="21"/>
      <c r="W5864" s="22"/>
      <c r="X5864" s="22"/>
      <c r="Y5864" s="22"/>
      <c r="Z5864" s="22"/>
      <c r="AA5864" s="22"/>
      <c r="AB5864" s="10"/>
      <c r="AC5864" s="10"/>
      <c r="AD5864" s="10"/>
      <c r="AE5864" s="10"/>
      <c r="AF5864" s="10"/>
      <c r="AG5864" s="10"/>
      <c r="AH5864" s="10"/>
      <c r="AI5864" s="10"/>
      <c r="AJ5864" s="10"/>
      <c r="AK5864" s="10"/>
      <c r="AL5864" s="10"/>
      <c r="AM5864" s="10"/>
      <c r="AN5864" s="10"/>
      <c r="AO5864" s="10"/>
      <c r="AP5864" s="10"/>
      <c r="AQ5864" s="10"/>
      <c r="AR5864" s="10"/>
      <c r="AS5864" s="10"/>
      <c r="AT5864" s="10"/>
      <c r="AU5864" s="10"/>
      <c r="AV5864" s="10"/>
      <c r="AW5864" s="10"/>
      <c r="AX5864" s="10"/>
      <c r="AY5864" s="10"/>
      <c r="AZ5864" s="10"/>
      <c r="BC5864" s="10"/>
      <c r="BD5864" s="10"/>
      <c r="BE5864" s="10"/>
      <c r="BF5864" s="10"/>
      <c r="BG5864" s="10"/>
      <c r="BH5864" s="10"/>
      <c r="BI5864" s="10"/>
      <c r="BL5864" s="10"/>
      <c r="BM5864" s="10"/>
      <c r="BN5864" s="10"/>
      <c r="BO5864" s="10"/>
      <c r="BP5864" s="10"/>
      <c r="BQ5864" s="10"/>
      <c r="BR5864" s="10"/>
      <c r="BU5864" s="66"/>
    </row>
    <row r="5865" spans="22:73" s="6" customFormat="1" x14ac:dyDescent="0.3">
      <c r="V5865" s="21"/>
      <c r="W5865" s="22"/>
      <c r="X5865" s="22"/>
      <c r="Y5865" s="22"/>
      <c r="Z5865" s="22"/>
      <c r="AA5865" s="22"/>
      <c r="AB5865" s="10"/>
      <c r="AC5865" s="10"/>
      <c r="AD5865" s="10"/>
      <c r="AE5865" s="10"/>
      <c r="AF5865" s="10"/>
      <c r="AG5865" s="10"/>
      <c r="AH5865" s="10"/>
      <c r="AI5865" s="10"/>
      <c r="AJ5865" s="10"/>
      <c r="AK5865" s="10"/>
      <c r="AL5865" s="10"/>
      <c r="AM5865" s="10"/>
      <c r="AN5865" s="10"/>
      <c r="AO5865" s="10"/>
      <c r="AP5865" s="10"/>
      <c r="AQ5865" s="10"/>
      <c r="AR5865" s="10"/>
      <c r="AS5865" s="10"/>
      <c r="AT5865" s="10"/>
      <c r="AU5865" s="10"/>
      <c r="AV5865" s="10"/>
      <c r="AW5865" s="10"/>
      <c r="AX5865" s="10"/>
      <c r="AY5865" s="10"/>
      <c r="AZ5865" s="10"/>
      <c r="BC5865" s="10"/>
      <c r="BD5865" s="10"/>
      <c r="BE5865" s="10"/>
      <c r="BF5865" s="10"/>
      <c r="BG5865" s="10"/>
      <c r="BH5865" s="10"/>
      <c r="BI5865" s="10"/>
      <c r="BL5865" s="10"/>
      <c r="BM5865" s="10"/>
      <c r="BN5865" s="10"/>
      <c r="BO5865" s="10"/>
      <c r="BP5865" s="10"/>
      <c r="BQ5865" s="10"/>
      <c r="BR5865" s="10"/>
      <c r="BU5865" s="66"/>
    </row>
    <row r="5866" spans="22:73" s="6" customFormat="1" x14ac:dyDescent="0.3">
      <c r="V5866" s="21"/>
      <c r="W5866" s="22"/>
      <c r="X5866" s="22"/>
      <c r="Y5866" s="22"/>
      <c r="Z5866" s="22"/>
      <c r="AA5866" s="22"/>
      <c r="AB5866" s="10"/>
      <c r="AC5866" s="10"/>
      <c r="AD5866" s="10"/>
      <c r="AE5866" s="10"/>
      <c r="AF5866" s="10"/>
      <c r="AG5866" s="10"/>
      <c r="AH5866" s="10"/>
      <c r="AI5866" s="10"/>
      <c r="AJ5866" s="10"/>
      <c r="AK5866" s="10"/>
      <c r="AL5866" s="10"/>
      <c r="AM5866" s="10"/>
      <c r="AN5866" s="10"/>
      <c r="AO5866" s="10"/>
      <c r="AP5866" s="10"/>
      <c r="AQ5866" s="10"/>
      <c r="AR5866" s="10"/>
      <c r="AS5866" s="10"/>
      <c r="AT5866" s="10"/>
      <c r="AU5866" s="10"/>
      <c r="AV5866" s="10"/>
      <c r="AW5866" s="10"/>
      <c r="AX5866" s="10"/>
      <c r="AY5866" s="10"/>
      <c r="AZ5866" s="10"/>
      <c r="BC5866" s="10"/>
      <c r="BD5866" s="10"/>
      <c r="BE5866" s="10"/>
      <c r="BF5866" s="10"/>
      <c r="BG5866" s="10"/>
      <c r="BH5866" s="10"/>
      <c r="BI5866" s="10"/>
      <c r="BL5866" s="10"/>
      <c r="BM5866" s="10"/>
      <c r="BN5866" s="10"/>
      <c r="BO5866" s="10"/>
      <c r="BP5866" s="10"/>
      <c r="BQ5866" s="10"/>
      <c r="BR5866" s="10"/>
      <c r="BU5866" s="66"/>
    </row>
    <row r="5867" spans="22:73" s="6" customFormat="1" x14ac:dyDescent="0.3">
      <c r="V5867" s="21"/>
      <c r="W5867" s="22"/>
      <c r="X5867" s="22"/>
      <c r="Y5867" s="22"/>
      <c r="Z5867" s="22"/>
      <c r="AA5867" s="22"/>
      <c r="AB5867" s="10"/>
      <c r="AC5867" s="10"/>
      <c r="AD5867" s="10"/>
      <c r="AE5867" s="10"/>
      <c r="AF5867" s="10"/>
      <c r="AG5867" s="10"/>
      <c r="AH5867" s="10"/>
      <c r="AI5867" s="10"/>
      <c r="AJ5867" s="10"/>
      <c r="AK5867" s="10"/>
      <c r="AL5867" s="10"/>
      <c r="AM5867" s="10"/>
      <c r="AN5867" s="10"/>
      <c r="AO5867" s="10"/>
      <c r="AP5867" s="10"/>
      <c r="AQ5867" s="10"/>
      <c r="AR5867" s="10"/>
      <c r="AS5867" s="10"/>
      <c r="AT5867" s="10"/>
      <c r="AU5867" s="10"/>
      <c r="AV5867" s="10"/>
      <c r="AW5867" s="10"/>
      <c r="AX5867" s="10"/>
      <c r="AY5867" s="10"/>
      <c r="AZ5867" s="10"/>
      <c r="BC5867" s="10"/>
      <c r="BD5867" s="10"/>
      <c r="BE5867" s="10"/>
      <c r="BF5867" s="10"/>
      <c r="BG5867" s="10"/>
      <c r="BH5867" s="10"/>
      <c r="BI5867" s="10"/>
      <c r="BL5867" s="10"/>
      <c r="BM5867" s="10"/>
      <c r="BN5867" s="10"/>
      <c r="BO5867" s="10"/>
      <c r="BP5867" s="10"/>
      <c r="BQ5867" s="10"/>
      <c r="BR5867" s="10"/>
      <c r="BU5867" s="66"/>
    </row>
    <row r="5868" spans="22:73" s="6" customFormat="1" x14ac:dyDescent="0.3">
      <c r="V5868" s="21"/>
      <c r="W5868" s="22"/>
      <c r="X5868" s="22"/>
      <c r="Y5868" s="22"/>
      <c r="Z5868" s="22"/>
      <c r="AA5868" s="22"/>
      <c r="AB5868" s="10"/>
      <c r="AC5868" s="10"/>
      <c r="AD5868" s="10"/>
      <c r="AE5868" s="10"/>
      <c r="AF5868" s="10"/>
      <c r="AG5868" s="10"/>
      <c r="AH5868" s="10"/>
      <c r="AI5868" s="10"/>
      <c r="AJ5868" s="10"/>
      <c r="AK5868" s="10"/>
      <c r="AL5868" s="10"/>
      <c r="AM5868" s="10"/>
      <c r="AN5868" s="10"/>
      <c r="AO5868" s="10"/>
      <c r="AP5868" s="10"/>
      <c r="AQ5868" s="10"/>
      <c r="AR5868" s="10"/>
      <c r="AS5868" s="10"/>
      <c r="AT5868" s="10"/>
      <c r="AU5868" s="10"/>
      <c r="AV5868" s="10"/>
      <c r="AW5868" s="10"/>
      <c r="AX5868" s="10"/>
      <c r="AY5868" s="10"/>
      <c r="AZ5868" s="10"/>
      <c r="BC5868" s="10"/>
      <c r="BD5868" s="10"/>
      <c r="BE5868" s="10"/>
      <c r="BF5868" s="10"/>
      <c r="BG5868" s="10"/>
      <c r="BH5868" s="10"/>
      <c r="BI5868" s="10"/>
      <c r="BL5868" s="10"/>
      <c r="BM5868" s="10"/>
      <c r="BN5868" s="10"/>
      <c r="BO5868" s="10"/>
      <c r="BP5868" s="10"/>
      <c r="BQ5868" s="10"/>
      <c r="BR5868" s="10"/>
      <c r="BU5868" s="66"/>
    </row>
    <row r="5869" spans="22:73" s="6" customFormat="1" x14ac:dyDescent="0.3">
      <c r="V5869" s="21"/>
      <c r="W5869" s="22"/>
      <c r="X5869" s="22"/>
      <c r="Y5869" s="22"/>
      <c r="Z5869" s="22"/>
      <c r="AA5869" s="22"/>
      <c r="AB5869" s="10"/>
      <c r="AC5869" s="10"/>
      <c r="AD5869" s="10"/>
      <c r="AE5869" s="10"/>
      <c r="AF5869" s="10"/>
      <c r="AG5869" s="10"/>
      <c r="AH5869" s="10"/>
      <c r="AI5869" s="10"/>
      <c r="AJ5869" s="10"/>
      <c r="AK5869" s="10"/>
      <c r="AL5869" s="10"/>
      <c r="AM5869" s="10"/>
      <c r="AN5869" s="10"/>
      <c r="AO5869" s="10"/>
      <c r="AP5869" s="10"/>
      <c r="AQ5869" s="10"/>
      <c r="AR5869" s="10"/>
      <c r="AS5869" s="10"/>
      <c r="AT5869" s="10"/>
      <c r="AU5869" s="10"/>
      <c r="AV5869" s="10"/>
      <c r="AW5869" s="10"/>
      <c r="AX5869" s="10"/>
      <c r="AY5869" s="10"/>
      <c r="AZ5869" s="10"/>
      <c r="BC5869" s="10"/>
      <c r="BD5869" s="10"/>
      <c r="BE5869" s="10"/>
      <c r="BF5869" s="10"/>
      <c r="BG5869" s="10"/>
      <c r="BH5869" s="10"/>
      <c r="BI5869" s="10"/>
      <c r="BL5869" s="10"/>
      <c r="BM5869" s="10"/>
      <c r="BN5869" s="10"/>
      <c r="BO5869" s="10"/>
      <c r="BP5869" s="10"/>
      <c r="BQ5869" s="10"/>
      <c r="BR5869" s="10"/>
      <c r="BU5869" s="66"/>
    </row>
    <row r="5870" spans="22:73" s="6" customFormat="1" x14ac:dyDescent="0.3">
      <c r="V5870" s="21"/>
      <c r="W5870" s="22"/>
      <c r="X5870" s="22"/>
      <c r="Y5870" s="22"/>
      <c r="Z5870" s="22"/>
      <c r="AA5870" s="22"/>
      <c r="AB5870" s="10"/>
      <c r="AC5870" s="10"/>
      <c r="AD5870" s="10"/>
      <c r="AE5870" s="10"/>
      <c r="AF5870" s="10"/>
      <c r="AG5870" s="10"/>
      <c r="AH5870" s="10"/>
      <c r="AI5870" s="10"/>
      <c r="AJ5870" s="10"/>
      <c r="AK5870" s="10"/>
      <c r="AL5870" s="10"/>
      <c r="AM5870" s="10"/>
      <c r="AN5870" s="10"/>
      <c r="AO5870" s="10"/>
      <c r="AP5870" s="10"/>
      <c r="AQ5870" s="10"/>
      <c r="AR5870" s="10"/>
      <c r="AS5870" s="10"/>
      <c r="AT5870" s="10"/>
      <c r="AU5870" s="10"/>
      <c r="AV5870" s="10"/>
      <c r="AW5870" s="10"/>
      <c r="AX5870" s="10"/>
      <c r="AY5870" s="10"/>
      <c r="AZ5870" s="10"/>
      <c r="BC5870" s="10"/>
      <c r="BD5870" s="10"/>
      <c r="BE5870" s="10"/>
      <c r="BF5870" s="10"/>
      <c r="BG5870" s="10"/>
      <c r="BH5870" s="10"/>
      <c r="BI5870" s="10"/>
      <c r="BL5870" s="10"/>
      <c r="BM5870" s="10"/>
      <c r="BN5870" s="10"/>
      <c r="BO5870" s="10"/>
      <c r="BP5870" s="10"/>
      <c r="BQ5870" s="10"/>
      <c r="BR5870" s="10"/>
      <c r="BU5870" s="66"/>
    </row>
    <row r="5871" spans="22:73" s="6" customFormat="1" x14ac:dyDescent="0.3">
      <c r="V5871" s="21"/>
      <c r="W5871" s="22"/>
      <c r="X5871" s="22"/>
      <c r="Y5871" s="22"/>
      <c r="Z5871" s="22"/>
      <c r="AA5871" s="22"/>
      <c r="AB5871" s="10"/>
      <c r="AC5871" s="10"/>
      <c r="AD5871" s="10"/>
      <c r="AE5871" s="10"/>
      <c r="AF5871" s="10"/>
      <c r="AG5871" s="10"/>
      <c r="AH5871" s="10"/>
      <c r="AI5871" s="10"/>
      <c r="AJ5871" s="10"/>
      <c r="AK5871" s="10"/>
      <c r="AL5871" s="10"/>
      <c r="AM5871" s="10"/>
      <c r="AN5871" s="10"/>
      <c r="AO5871" s="10"/>
      <c r="AP5871" s="10"/>
      <c r="AQ5871" s="10"/>
      <c r="AR5871" s="10"/>
      <c r="AS5871" s="10"/>
      <c r="AT5871" s="10"/>
      <c r="AU5871" s="10"/>
      <c r="AV5871" s="10"/>
      <c r="AW5871" s="10"/>
      <c r="AX5871" s="10"/>
      <c r="AY5871" s="10"/>
      <c r="AZ5871" s="10"/>
      <c r="BC5871" s="10"/>
      <c r="BD5871" s="10"/>
      <c r="BE5871" s="10"/>
      <c r="BF5871" s="10"/>
      <c r="BG5871" s="10"/>
      <c r="BH5871" s="10"/>
      <c r="BI5871" s="10"/>
      <c r="BL5871" s="10"/>
      <c r="BM5871" s="10"/>
      <c r="BN5871" s="10"/>
      <c r="BO5871" s="10"/>
      <c r="BP5871" s="10"/>
      <c r="BQ5871" s="10"/>
      <c r="BR5871" s="10"/>
      <c r="BU5871" s="66"/>
    </row>
    <row r="5872" spans="22:73" s="6" customFormat="1" x14ac:dyDescent="0.3">
      <c r="V5872" s="21"/>
      <c r="W5872" s="22"/>
      <c r="X5872" s="22"/>
      <c r="Y5872" s="22"/>
      <c r="Z5872" s="22"/>
      <c r="AA5872" s="22"/>
      <c r="AB5872" s="10"/>
      <c r="AC5872" s="10"/>
      <c r="AD5872" s="10"/>
      <c r="AE5872" s="10"/>
      <c r="AF5872" s="10"/>
      <c r="AG5872" s="10"/>
      <c r="AH5872" s="10"/>
      <c r="AI5872" s="10"/>
      <c r="AJ5872" s="10"/>
      <c r="AK5872" s="10"/>
      <c r="AL5872" s="10"/>
      <c r="AM5872" s="10"/>
      <c r="AN5872" s="10"/>
      <c r="AO5872" s="10"/>
      <c r="AP5872" s="10"/>
      <c r="AQ5872" s="10"/>
      <c r="AR5872" s="10"/>
      <c r="AS5872" s="10"/>
      <c r="AT5872" s="10"/>
      <c r="AU5872" s="10"/>
      <c r="AV5872" s="10"/>
      <c r="AW5872" s="10"/>
      <c r="AX5872" s="10"/>
      <c r="AY5872" s="10"/>
      <c r="AZ5872" s="10"/>
      <c r="BC5872" s="10"/>
      <c r="BD5872" s="10"/>
      <c r="BE5872" s="10"/>
      <c r="BF5872" s="10"/>
      <c r="BG5872" s="10"/>
      <c r="BH5872" s="10"/>
      <c r="BI5872" s="10"/>
      <c r="BL5872" s="10"/>
      <c r="BM5872" s="10"/>
      <c r="BN5872" s="10"/>
      <c r="BO5872" s="10"/>
      <c r="BP5872" s="10"/>
      <c r="BQ5872" s="10"/>
      <c r="BR5872" s="10"/>
      <c r="BU5872" s="66"/>
    </row>
    <row r="5873" spans="22:73" s="6" customFormat="1" x14ac:dyDescent="0.3">
      <c r="V5873" s="21"/>
      <c r="W5873" s="22"/>
      <c r="X5873" s="22"/>
      <c r="Y5873" s="22"/>
      <c r="Z5873" s="22"/>
      <c r="AA5873" s="22"/>
      <c r="AB5873" s="10"/>
      <c r="AC5873" s="10"/>
      <c r="AD5873" s="10"/>
      <c r="AE5873" s="10"/>
      <c r="AF5873" s="10"/>
      <c r="AG5873" s="10"/>
      <c r="AH5873" s="10"/>
      <c r="AI5873" s="10"/>
      <c r="AJ5873" s="10"/>
      <c r="AK5873" s="10"/>
      <c r="AL5873" s="10"/>
      <c r="AM5873" s="10"/>
      <c r="AN5873" s="10"/>
      <c r="AO5873" s="10"/>
      <c r="AP5873" s="10"/>
      <c r="AQ5873" s="10"/>
      <c r="AR5873" s="10"/>
      <c r="AS5873" s="10"/>
      <c r="AT5873" s="10"/>
      <c r="AU5873" s="10"/>
      <c r="AV5873" s="10"/>
      <c r="AW5873" s="10"/>
      <c r="AX5873" s="10"/>
      <c r="AY5873" s="10"/>
      <c r="AZ5873" s="10"/>
      <c r="BC5873" s="10"/>
      <c r="BD5873" s="10"/>
      <c r="BE5873" s="10"/>
      <c r="BF5873" s="10"/>
      <c r="BG5873" s="10"/>
      <c r="BH5873" s="10"/>
      <c r="BI5873" s="10"/>
      <c r="BL5873" s="10"/>
      <c r="BM5873" s="10"/>
      <c r="BN5873" s="10"/>
      <c r="BO5873" s="10"/>
      <c r="BP5873" s="10"/>
      <c r="BQ5873" s="10"/>
      <c r="BR5873" s="10"/>
      <c r="BU5873" s="66"/>
    </row>
    <row r="5874" spans="22:73" s="6" customFormat="1" x14ac:dyDescent="0.3">
      <c r="V5874" s="21"/>
      <c r="W5874" s="22"/>
      <c r="X5874" s="22"/>
      <c r="Y5874" s="22"/>
      <c r="Z5874" s="22"/>
      <c r="AA5874" s="22"/>
      <c r="AB5874" s="10"/>
      <c r="AC5874" s="10"/>
      <c r="AD5874" s="10"/>
      <c r="AE5874" s="10"/>
      <c r="AF5874" s="10"/>
      <c r="AG5874" s="10"/>
      <c r="AH5874" s="10"/>
      <c r="AI5874" s="10"/>
      <c r="AJ5874" s="10"/>
      <c r="AK5874" s="10"/>
      <c r="AL5874" s="10"/>
      <c r="AM5874" s="10"/>
      <c r="AN5874" s="10"/>
      <c r="AO5874" s="10"/>
      <c r="AP5874" s="10"/>
      <c r="AQ5874" s="10"/>
      <c r="AR5874" s="10"/>
      <c r="AS5874" s="10"/>
      <c r="AT5874" s="10"/>
      <c r="AU5874" s="10"/>
      <c r="AV5874" s="10"/>
      <c r="AW5874" s="10"/>
      <c r="AX5874" s="10"/>
      <c r="AY5874" s="10"/>
      <c r="AZ5874" s="10"/>
      <c r="BC5874" s="10"/>
      <c r="BD5874" s="10"/>
      <c r="BE5874" s="10"/>
      <c r="BF5874" s="10"/>
      <c r="BG5874" s="10"/>
      <c r="BH5874" s="10"/>
      <c r="BI5874" s="10"/>
      <c r="BL5874" s="10"/>
      <c r="BM5874" s="10"/>
      <c r="BN5874" s="10"/>
      <c r="BO5874" s="10"/>
      <c r="BP5874" s="10"/>
      <c r="BQ5874" s="10"/>
      <c r="BR5874" s="10"/>
      <c r="BU5874" s="66"/>
    </row>
    <row r="5875" spans="22:73" s="6" customFormat="1" x14ac:dyDescent="0.3">
      <c r="V5875" s="21"/>
      <c r="W5875" s="22"/>
      <c r="X5875" s="22"/>
      <c r="Y5875" s="22"/>
      <c r="Z5875" s="22"/>
      <c r="AA5875" s="22"/>
      <c r="AB5875" s="10"/>
      <c r="AC5875" s="10"/>
      <c r="AD5875" s="10"/>
      <c r="AE5875" s="10"/>
      <c r="AF5875" s="10"/>
      <c r="AG5875" s="10"/>
      <c r="AH5875" s="10"/>
      <c r="AI5875" s="10"/>
      <c r="AJ5875" s="10"/>
      <c r="AK5875" s="10"/>
      <c r="AL5875" s="10"/>
      <c r="AM5875" s="10"/>
      <c r="AN5875" s="10"/>
      <c r="AO5875" s="10"/>
      <c r="AP5875" s="10"/>
      <c r="AQ5875" s="10"/>
      <c r="AR5875" s="10"/>
      <c r="AS5875" s="10"/>
      <c r="AT5875" s="10"/>
      <c r="AU5875" s="10"/>
      <c r="AV5875" s="10"/>
      <c r="AW5875" s="10"/>
      <c r="AX5875" s="10"/>
      <c r="AY5875" s="10"/>
      <c r="AZ5875" s="10"/>
      <c r="BC5875" s="10"/>
      <c r="BD5875" s="10"/>
      <c r="BE5875" s="10"/>
      <c r="BF5875" s="10"/>
      <c r="BG5875" s="10"/>
      <c r="BH5875" s="10"/>
      <c r="BI5875" s="10"/>
      <c r="BL5875" s="10"/>
      <c r="BM5875" s="10"/>
      <c r="BN5875" s="10"/>
      <c r="BO5875" s="10"/>
      <c r="BP5875" s="10"/>
      <c r="BQ5875" s="10"/>
      <c r="BR5875" s="10"/>
      <c r="BU5875" s="66"/>
    </row>
    <row r="5876" spans="22:73" s="6" customFormat="1" x14ac:dyDescent="0.3">
      <c r="V5876" s="21"/>
      <c r="W5876" s="22"/>
      <c r="X5876" s="22"/>
      <c r="Y5876" s="22"/>
      <c r="Z5876" s="22"/>
      <c r="AA5876" s="22"/>
      <c r="AB5876" s="10"/>
      <c r="AC5876" s="10"/>
      <c r="AD5876" s="10"/>
      <c r="AE5876" s="10"/>
      <c r="AF5876" s="10"/>
      <c r="AG5876" s="10"/>
      <c r="AH5876" s="10"/>
      <c r="AI5876" s="10"/>
      <c r="AJ5876" s="10"/>
      <c r="AK5876" s="10"/>
      <c r="AL5876" s="10"/>
      <c r="AM5876" s="10"/>
      <c r="AN5876" s="10"/>
      <c r="AO5876" s="10"/>
      <c r="AP5876" s="10"/>
      <c r="AQ5876" s="10"/>
      <c r="AR5876" s="10"/>
      <c r="AS5876" s="10"/>
      <c r="AT5876" s="10"/>
      <c r="AU5876" s="10"/>
      <c r="AV5876" s="10"/>
      <c r="AW5876" s="10"/>
      <c r="AX5876" s="10"/>
      <c r="AY5876" s="10"/>
      <c r="AZ5876" s="10"/>
      <c r="BC5876" s="10"/>
      <c r="BD5876" s="10"/>
      <c r="BE5876" s="10"/>
      <c r="BF5876" s="10"/>
      <c r="BG5876" s="10"/>
      <c r="BH5876" s="10"/>
      <c r="BI5876" s="10"/>
      <c r="BL5876" s="10"/>
      <c r="BM5876" s="10"/>
      <c r="BN5876" s="10"/>
      <c r="BO5876" s="10"/>
      <c r="BP5876" s="10"/>
      <c r="BQ5876" s="10"/>
      <c r="BR5876" s="10"/>
      <c r="BU5876" s="66"/>
    </row>
    <row r="5877" spans="22:73" s="6" customFormat="1" x14ac:dyDescent="0.3">
      <c r="V5877" s="21"/>
      <c r="W5877" s="22"/>
      <c r="X5877" s="22"/>
      <c r="Y5877" s="22"/>
      <c r="Z5877" s="22"/>
      <c r="AA5877" s="22"/>
      <c r="AB5877" s="10"/>
      <c r="AC5877" s="10"/>
      <c r="AD5877" s="10"/>
      <c r="AE5877" s="10"/>
      <c r="AF5877" s="10"/>
      <c r="AG5877" s="10"/>
      <c r="AH5877" s="10"/>
      <c r="AI5877" s="10"/>
      <c r="AJ5877" s="10"/>
      <c r="AK5877" s="10"/>
      <c r="AL5877" s="10"/>
      <c r="AM5877" s="10"/>
      <c r="AN5877" s="10"/>
      <c r="AO5877" s="10"/>
      <c r="AP5877" s="10"/>
      <c r="AQ5877" s="10"/>
      <c r="AR5877" s="10"/>
      <c r="AS5877" s="10"/>
      <c r="AT5877" s="10"/>
      <c r="AU5877" s="10"/>
      <c r="AV5877" s="10"/>
      <c r="AW5877" s="10"/>
      <c r="AX5877" s="10"/>
      <c r="AY5877" s="10"/>
      <c r="AZ5877" s="10"/>
      <c r="BC5877" s="10"/>
      <c r="BD5877" s="10"/>
      <c r="BE5877" s="10"/>
      <c r="BF5877" s="10"/>
      <c r="BG5877" s="10"/>
      <c r="BH5877" s="10"/>
      <c r="BI5877" s="10"/>
      <c r="BL5877" s="10"/>
      <c r="BM5877" s="10"/>
      <c r="BN5877" s="10"/>
      <c r="BO5877" s="10"/>
      <c r="BP5877" s="10"/>
      <c r="BQ5877" s="10"/>
      <c r="BR5877" s="10"/>
      <c r="BU5877" s="66"/>
    </row>
    <row r="5878" spans="22:73" s="6" customFormat="1" x14ac:dyDescent="0.3">
      <c r="V5878" s="21"/>
      <c r="W5878" s="22"/>
      <c r="X5878" s="22"/>
      <c r="Y5878" s="22"/>
      <c r="Z5878" s="22"/>
      <c r="AA5878" s="22"/>
      <c r="AB5878" s="10"/>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10"/>
      <c r="AY5878" s="10"/>
      <c r="AZ5878" s="10"/>
      <c r="BC5878" s="10"/>
      <c r="BD5878" s="10"/>
      <c r="BE5878" s="10"/>
      <c r="BF5878" s="10"/>
      <c r="BG5878" s="10"/>
      <c r="BH5878" s="10"/>
      <c r="BI5878" s="10"/>
      <c r="BL5878" s="10"/>
      <c r="BM5878" s="10"/>
      <c r="BN5878" s="10"/>
      <c r="BO5878" s="10"/>
      <c r="BP5878" s="10"/>
      <c r="BQ5878" s="10"/>
      <c r="BR5878" s="10"/>
      <c r="BU5878" s="66"/>
    </row>
    <row r="5879" spans="22:73" s="6" customFormat="1" x14ac:dyDescent="0.3">
      <c r="V5879" s="21"/>
      <c r="W5879" s="22"/>
      <c r="X5879" s="22"/>
      <c r="Y5879" s="22"/>
      <c r="Z5879" s="22"/>
      <c r="AA5879" s="22"/>
      <c r="AB5879" s="10"/>
      <c r="AC5879" s="10"/>
      <c r="AD5879" s="10"/>
      <c r="AE5879" s="10"/>
      <c r="AF5879" s="10"/>
      <c r="AG5879" s="10"/>
      <c r="AH5879" s="10"/>
      <c r="AI5879" s="10"/>
      <c r="AJ5879" s="10"/>
      <c r="AK5879" s="10"/>
      <c r="AL5879" s="10"/>
      <c r="AM5879" s="10"/>
      <c r="AN5879" s="10"/>
      <c r="AO5879" s="10"/>
      <c r="AP5879" s="10"/>
      <c r="AQ5879" s="10"/>
      <c r="AR5879" s="10"/>
      <c r="AS5879" s="10"/>
      <c r="AT5879" s="10"/>
      <c r="AU5879" s="10"/>
      <c r="AV5879" s="10"/>
      <c r="AW5879" s="10"/>
      <c r="AX5879" s="10"/>
      <c r="AY5879" s="10"/>
      <c r="AZ5879" s="10"/>
      <c r="BC5879" s="10"/>
      <c r="BD5879" s="10"/>
      <c r="BE5879" s="10"/>
      <c r="BF5879" s="10"/>
      <c r="BG5879" s="10"/>
      <c r="BH5879" s="10"/>
      <c r="BI5879" s="10"/>
      <c r="BL5879" s="10"/>
      <c r="BM5879" s="10"/>
      <c r="BN5879" s="10"/>
      <c r="BO5879" s="10"/>
      <c r="BP5879" s="10"/>
      <c r="BQ5879" s="10"/>
      <c r="BR5879" s="10"/>
      <c r="BU5879" s="66"/>
    </row>
    <row r="5880" spans="22:73" s="6" customFormat="1" x14ac:dyDescent="0.3">
      <c r="V5880" s="21"/>
      <c r="W5880" s="22"/>
      <c r="X5880" s="22"/>
      <c r="Y5880" s="22"/>
      <c r="Z5880" s="22"/>
      <c r="AA5880" s="22"/>
      <c r="AB5880" s="10"/>
      <c r="AC5880" s="10"/>
      <c r="AD5880" s="10"/>
      <c r="AE5880" s="10"/>
      <c r="AF5880" s="10"/>
      <c r="AG5880" s="10"/>
      <c r="AH5880" s="10"/>
      <c r="AI5880" s="10"/>
      <c r="AJ5880" s="10"/>
      <c r="AK5880" s="10"/>
      <c r="AL5880" s="10"/>
      <c r="AM5880" s="10"/>
      <c r="AN5880" s="10"/>
      <c r="AO5880" s="10"/>
      <c r="AP5880" s="10"/>
      <c r="AQ5880" s="10"/>
      <c r="AR5880" s="10"/>
      <c r="AS5880" s="10"/>
      <c r="AT5880" s="10"/>
      <c r="AU5880" s="10"/>
      <c r="AV5880" s="10"/>
      <c r="AW5880" s="10"/>
      <c r="AX5880" s="10"/>
      <c r="AY5880" s="10"/>
      <c r="AZ5880" s="10"/>
      <c r="BC5880" s="10"/>
      <c r="BD5880" s="10"/>
      <c r="BE5880" s="10"/>
      <c r="BF5880" s="10"/>
      <c r="BG5880" s="10"/>
      <c r="BH5880" s="10"/>
      <c r="BI5880" s="10"/>
      <c r="BL5880" s="10"/>
      <c r="BM5880" s="10"/>
      <c r="BN5880" s="10"/>
      <c r="BO5880" s="10"/>
      <c r="BP5880" s="10"/>
      <c r="BQ5880" s="10"/>
      <c r="BR5880" s="10"/>
      <c r="BU5880" s="66"/>
    </row>
    <row r="5881" spans="22:73" s="6" customFormat="1" x14ac:dyDescent="0.3">
      <c r="V5881" s="21"/>
      <c r="W5881" s="22"/>
      <c r="X5881" s="22"/>
      <c r="Y5881" s="22"/>
      <c r="Z5881" s="22"/>
      <c r="AA5881" s="22"/>
      <c r="AB5881" s="10"/>
      <c r="AC5881" s="10"/>
      <c r="AD5881" s="10"/>
      <c r="AE5881" s="10"/>
      <c r="AF5881" s="10"/>
      <c r="AG5881" s="10"/>
      <c r="AH5881" s="10"/>
      <c r="AI5881" s="10"/>
      <c r="AJ5881" s="10"/>
      <c r="AK5881" s="10"/>
      <c r="AL5881" s="10"/>
      <c r="AM5881" s="10"/>
      <c r="AN5881" s="10"/>
      <c r="AO5881" s="10"/>
      <c r="AP5881" s="10"/>
      <c r="AQ5881" s="10"/>
      <c r="AR5881" s="10"/>
      <c r="AS5881" s="10"/>
      <c r="AT5881" s="10"/>
      <c r="AU5881" s="10"/>
      <c r="AV5881" s="10"/>
      <c r="AW5881" s="10"/>
      <c r="AX5881" s="10"/>
      <c r="AY5881" s="10"/>
      <c r="AZ5881" s="10"/>
      <c r="BC5881" s="10"/>
      <c r="BD5881" s="10"/>
      <c r="BE5881" s="10"/>
      <c r="BF5881" s="10"/>
      <c r="BG5881" s="10"/>
      <c r="BH5881" s="10"/>
      <c r="BI5881" s="10"/>
      <c r="BL5881" s="10"/>
      <c r="BM5881" s="10"/>
      <c r="BN5881" s="10"/>
      <c r="BO5881" s="10"/>
      <c r="BP5881" s="10"/>
      <c r="BQ5881" s="10"/>
      <c r="BR5881" s="10"/>
      <c r="BU5881" s="66"/>
    </row>
    <row r="5882" spans="22:73" s="6" customFormat="1" x14ac:dyDescent="0.3">
      <c r="V5882" s="21"/>
      <c r="W5882" s="22"/>
      <c r="X5882" s="22"/>
      <c r="Y5882" s="22"/>
      <c r="Z5882" s="22"/>
      <c r="AA5882" s="22"/>
      <c r="AB5882" s="10"/>
      <c r="AC5882" s="10"/>
      <c r="AD5882" s="10"/>
      <c r="AE5882" s="10"/>
      <c r="AF5882" s="10"/>
      <c r="AG5882" s="10"/>
      <c r="AH5882" s="10"/>
      <c r="AI5882" s="10"/>
      <c r="AJ5882" s="10"/>
      <c r="AK5882" s="10"/>
      <c r="AL5882" s="10"/>
      <c r="AM5882" s="10"/>
      <c r="AN5882" s="10"/>
      <c r="AO5882" s="10"/>
      <c r="AP5882" s="10"/>
      <c r="AQ5882" s="10"/>
      <c r="AR5882" s="10"/>
      <c r="AS5882" s="10"/>
      <c r="AT5882" s="10"/>
      <c r="AU5882" s="10"/>
      <c r="AV5882" s="10"/>
      <c r="AW5882" s="10"/>
      <c r="AX5882" s="10"/>
      <c r="AY5882" s="10"/>
      <c r="AZ5882" s="10"/>
      <c r="BC5882" s="10"/>
      <c r="BD5882" s="10"/>
      <c r="BE5882" s="10"/>
      <c r="BF5882" s="10"/>
      <c r="BG5882" s="10"/>
      <c r="BH5882" s="10"/>
      <c r="BI5882" s="10"/>
      <c r="BL5882" s="10"/>
      <c r="BM5882" s="10"/>
      <c r="BN5882" s="10"/>
      <c r="BO5882" s="10"/>
      <c r="BP5882" s="10"/>
      <c r="BQ5882" s="10"/>
      <c r="BR5882" s="10"/>
      <c r="BU5882" s="66"/>
    </row>
    <row r="5883" spans="22:73" s="6" customFormat="1" x14ac:dyDescent="0.3">
      <c r="V5883" s="21"/>
      <c r="W5883" s="22"/>
      <c r="X5883" s="22"/>
      <c r="Y5883" s="22"/>
      <c r="Z5883" s="22"/>
      <c r="AA5883" s="22"/>
      <c r="AB5883" s="10"/>
      <c r="AC5883" s="10"/>
      <c r="AD5883" s="10"/>
      <c r="AE5883" s="10"/>
      <c r="AF5883" s="10"/>
      <c r="AG5883" s="10"/>
      <c r="AH5883" s="10"/>
      <c r="AI5883" s="10"/>
      <c r="AJ5883" s="10"/>
      <c r="AK5883" s="10"/>
      <c r="AL5883" s="10"/>
      <c r="AM5883" s="10"/>
      <c r="AN5883" s="10"/>
      <c r="AO5883" s="10"/>
      <c r="AP5883" s="10"/>
      <c r="AQ5883" s="10"/>
      <c r="AR5883" s="10"/>
      <c r="AS5883" s="10"/>
      <c r="AT5883" s="10"/>
      <c r="AU5883" s="10"/>
      <c r="AV5883" s="10"/>
      <c r="AW5883" s="10"/>
      <c r="AX5883" s="10"/>
      <c r="AY5883" s="10"/>
      <c r="AZ5883" s="10"/>
      <c r="BC5883" s="10"/>
      <c r="BD5883" s="10"/>
      <c r="BE5883" s="10"/>
      <c r="BF5883" s="10"/>
      <c r="BG5883" s="10"/>
      <c r="BH5883" s="10"/>
      <c r="BI5883" s="10"/>
      <c r="BL5883" s="10"/>
      <c r="BM5883" s="10"/>
      <c r="BN5883" s="10"/>
      <c r="BO5883" s="10"/>
      <c r="BP5883" s="10"/>
      <c r="BQ5883" s="10"/>
      <c r="BR5883" s="10"/>
      <c r="BU5883" s="66"/>
    </row>
    <row r="5884" spans="22:73" s="6" customFormat="1" x14ac:dyDescent="0.3">
      <c r="V5884" s="21"/>
      <c r="W5884" s="22"/>
      <c r="X5884" s="22"/>
      <c r="Y5884" s="22"/>
      <c r="Z5884" s="22"/>
      <c r="AA5884" s="22"/>
      <c r="AB5884" s="10"/>
      <c r="AC5884" s="10"/>
      <c r="AD5884" s="10"/>
      <c r="AE5884" s="10"/>
      <c r="AF5884" s="10"/>
      <c r="AG5884" s="10"/>
      <c r="AH5884" s="10"/>
      <c r="AI5884" s="10"/>
      <c r="AJ5884" s="10"/>
      <c r="AK5884" s="10"/>
      <c r="AL5884" s="10"/>
      <c r="AM5884" s="10"/>
      <c r="AN5884" s="10"/>
      <c r="AO5884" s="10"/>
      <c r="AP5884" s="10"/>
      <c r="AQ5884" s="10"/>
      <c r="AR5884" s="10"/>
      <c r="AS5884" s="10"/>
      <c r="AT5884" s="10"/>
      <c r="AU5884" s="10"/>
      <c r="AV5884" s="10"/>
      <c r="AW5884" s="10"/>
      <c r="AX5884" s="10"/>
      <c r="AY5884" s="10"/>
      <c r="AZ5884" s="10"/>
      <c r="BC5884" s="10"/>
      <c r="BD5884" s="10"/>
      <c r="BE5884" s="10"/>
      <c r="BF5884" s="10"/>
      <c r="BG5884" s="10"/>
      <c r="BH5884" s="10"/>
      <c r="BI5884" s="10"/>
      <c r="BL5884" s="10"/>
      <c r="BM5884" s="10"/>
      <c r="BN5884" s="10"/>
      <c r="BO5884" s="10"/>
      <c r="BP5884" s="10"/>
      <c r="BQ5884" s="10"/>
      <c r="BR5884" s="10"/>
      <c r="BU5884" s="66"/>
    </row>
    <row r="5885" spans="22:73" s="6" customFormat="1" x14ac:dyDescent="0.3">
      <c r="V5885" s="21"/>
      <c r="W5885" s="22"/>
      <c r="X5885" s="22"/>
      <c r="Y5885" s="22"/>
      <c r="Z5885" s="22"/>
      <c r="AA5885" s="22"/>
      <c r="AB5885" s="10"/>
      <c r="AC5885" s="10"/>
      <c r="AD5885" s="10"/>
      <c r="AE5885" s="10"/>
      <c r="AF5885" s="10"/>
      <c r="AG5885" s="10"/>
      <c r="AH5885" s="10"/>
      <c r="AI5885" s="10"/>
      <c r="AJ5885" s="10"/>
      <c r="AK5885" s="10"/>
      <c r="AL5885" s="10"/>
      <c r="AM5885" s="10"/>
      <c r="AN5885" s="10"/>
      <c r="AO5885" s="10"/>
      <c r="AP5885" s="10"/>
      <c r="AQ5885" s="10"/>
      <c r="AR5885" s="10"/>
      <c r="AS5885" s="10"/>
      <c r="AT5885" s="10"/>
      <c r="AU5885" s="10"/>
      <c r="AV5885" s="10"/>
      <c r="AW5885" s="10"/>
      <c r="AX5885" s="10"/>
      <c r="AY5885" s="10"/>
      <c r="AZ5885" s="10"/>
      <c r="BC5885" s="10"/>
      <c r="BD5885" s="10"/>
      <c r="BE5885" s="10"/>
      <c r="BF5885" s="10"/>
      <c r="BG5885" s="10"/>
      <c r="BH5885" s="10"/>
      <c r="BI5885" s="10"/>
      <c r="BL5885" s="10"/>
      <c r="BM5885" s="10"/>
      <c r="BN5885" s="10"/>
      <c r="BO5885" s="10"/>
      <c r="BP5885" s="10"/>
      <c r="BQ5885" s="10"/>
      <c r="BR5885" s="10"/>
      <c r="BU5885" s="66"/>
    </row>
    <row r="5886" spans="22:73" s="6" customFormat="1" x14ac:dyDescent="0.3">
      <c r="V5886" s="21"/>
      <c r="W5886" s="22"/>
      <c r="X5886" s="22"/>
      <c r="Y5886" s="22"/>
      <c r="Z5886" s="22"/>
      <c r="AA5886" s="22"/>
      <c r="AB5886" s="10"/>
      <c r="AC5886" s="10"/>
      <c r="AD5886" s="10"/>
      <c r="AE5886" s="10"/>
      <c r="AF5886" s="10"/>
      <c r="AG5886" s="10"/>
      <c r="AH5886" s="10"/>
      <c r="AI5886" s="10"/>
      <c r="AJ5886" s="10"/>
      <c r="AK5886" s="10"/>
      <c r="AL5886" s="10"/>
      <c r="AM5886" s="10"/>
      <c r="AN5886" s="10"/>
      <c r="AO5886" s="10"/>
      <c r="AP5886" s="10"/>
      <c r="AQ5886" s="10"/>
      <c r="AR5886" s="10"/>
      <c r="AS5886" s="10"/>
      <c r="AT5886" s="10"/>
      <c r="AU5886" s="10"/>
      <c r="AV5886" s="10"/>
      <c r="AW5886" s="10"/>
      <c r="AX5886" s="10"/>
      <c r="AY5886" s="10"/>
      <c r="AZ5886" s="10"/>
      <c r="BC5886" s="10"/>
      <c r="BD5886" s="10"/>
      <c r="BE5886" s="10"/>
      <c r="BF5886" s="10"/>
      <c r="BG5886" s="10"/>
      <c r="BH5886" s="10"/>
      <c r="BI5886" s="10"/>
      <c r="BL5886" s="10"/>
      <c r="BM5886" s="10"/>
      <c r="BN5886" s="10"/>
      <c r="BO5886" s="10"/>
      <c r="BP5886" s="10"/>
      <c r="BQ5886" s="10"/>
      <c r="BR5886" s="10"/>
      <c r="BU5886" s="66"/>
    </row>
    <row r="5887" spans="22:73" s="6" customFormat="1" x14ac:dyDescent="0.3">
      <c r="V5887" s="21"/>
      <c r="W5887" s="22"/>
      <c r="X5887" s="22"/>
      <c r="Y5887" s="22"/>
      <c r="Z5887" s="22"/>
      <c r="AA5887" s="22"/>
      <c r="AB5887" s="10"/>
      <c r="AC5887" s="10"/>
      <c r="AD5887" s="10"/>
      <c r="AE5887" s="10"/>
      <c r="AF5887" s="10"/>
      <c r="AG5887" s="10"/>
      <c r="AH5887" s="10"/>
      <c r="AI5887" s="10"/>
      <c r="AJ5887" s="10"/>
      <c r="AK5887" s="10"/>
      <c r="AL5887" s="10"/>
      <c r="AM5887" s="10"/>
      <c r="AN5887" s="10"/>
      <c r="AO5887" s="10"/>
      <c r="AP5887" s="10"/>
      <c r="AQ5887" s="10"/>
      <c r="AR5887" s="10"/>
      <c r="AS5887" s="10"/>
      <c r="AT5887" s="10"/>
      <c r="AU5887" s="10"/>
      <c r="AV5887" s="10"/>
      <c r="AW5887" s="10"/>
      <c r="AX5887" s="10"/>
      <c r="AY5887" s="10"/>
      <c r="AZ5887" s="10"/>
      <c r="BC5887" s="10"/>
      <c r="BD5887" s="10"/>
      <c r="BE5887" s="10"/>
      <c r="BF5887" s="10"/>
      <c r="BG5887" s="10"/>
      <c r="BH5887" s="10"/>
      <c r="BI5887" s="10"/>
      <c r="BL5887" s="10"/>
      <c r="BM5887" s="10"/>
      <c r="BN5887" s="10"/>
      <c r="BO5887" s="10"/>
      <c r="BP5887" s="10"/>
      <c r="BQ5887" s="10"/>
      <c r="BR5887" s="10"/>
      <c r="BU5887" s="66"/>
    </row>
    <row r="5888" spans="22:73" s="6" customFormat="1" x14ac:dyDescent="0.3">
      <c r="V5888" s="21"/>
      <c r="W5888" s="22"/>
      <c r="X5888" s="22"/>
      <c r="Y5888" s="22"/>
      <c r="Z5888" s="22"/>
      <c r="AA5888" s="22"/>
      <c r="AB5888" s="10"/>
      <c r="AC5888" s="10"/>
      <c r="AD5888" s="10"/>
      <c r="AE5888" s="10"/>
      <c r="AF5888" s="10"/>
      <c r="AG5888" s="10"/>
      <c r="AH5888" s="10"/>
      <c r="AI5888" s="10"/>
      <c r="AJ5888" s="10"/>
      <c r="AK5888" s="10"/>
      <c r="AL5888" s="10"/>
      <c r="AM5888" s="10"/>
      <c r="AN5888" s="10"/>
      <c r="AO5888" s="10"/>
      <c r="AP5888" s="10"/>
      <c r="AQ5888" s="10"/>
      <c r="AR5888" s="10"/>
      <c r="AS5888" s="10"/>
      <c r="AT5888" s="10"/>
      <c r="AU5888" s="10"/>
      <c r="AV5888" s="10"/>
      <c r="AW5888" s="10"/>
      <c r="AX5888" s="10"/>
      <c r="AY5888" s="10"/>
      <c r="AZ5888" s="10"/>
      <c r="BC5888" s="10"/>
      <c r="BD5888" s="10"/>
      <c r="BE5888" s="10"/>
      <c r="BF5888" s="10"/>
      <c r="BG5888" s="10"/>
      <c r="BH5888" s="10"/>
      <c r="BI5888" s="10"/>
      <c r="BL5888" s="10"/>
      <c r="BM5888" s="10"/>
      <c r="BN5888" s="10"/>
      <c r="BO5888" s="10"/>
      <c r="BP5888" s="10"/>
      <c r="BQ5888" s="10"/>
      <c r="BR5888" s="10"/>
      <c r="BU5888" s="66"/>
    </row>
    <row r="5889" spans="22:73" s="6" customFormat="1" x14ac:dyDescent="0.3">
      <c r="V5889" s="21"/>
      <c r="W5889" s="22"/>
      <c r="X5889" s="22"/>
      <c r="Y5889" s="22"/>
      <c r="Z5889" s="22"/>
      <c r="AA5889" s="22"/>
      <c r="AB5889" s="10"/>
      <c r="AC5889" s="10"/>
      <c r="AD5889" s="10"/>
      <c r="AE5889" s="10"/>
      <c r="AF5889" s="10"/>
      <c r="AG5889" s="10"/>
      <c r="AH5889" s="10"/>
      <c r="AI5889" s="10"/>
      <c r="AJ5889" s="10"/>
      <c r="AK5889" s="10"/>
      <c r="AL5889" s="10"/>
      <c r="AM5889" s="10"/>
      <c r="AN5889" s="10"/>
      <c r="AO5889" s="10"/>
      <c r="AP5889" s="10"/>
      <c r="AQ5889" s="10"/>
      <c r="AR5889" s="10"/>
      <c r="AS5889" s="10"/>
      <c r="AT5889" s="10"/>
      <c r="AU5889" s="10"/>
      <c r="AV5889" s="10"/>
      <c r="AW5889" s="10"/>
      <c r="AX5889" s="10"/>
      <c r="AY5889" s="10"/>
      <c r="AZ5889" s="10"/>
      <c r="BC5889" s="10"/>
      <c r="BD5889" s="10"/>
      <c r="BE5889" s="10"/>
      <c r="BF5889" s="10"/>
      <c r="BG5889" s="10"/>
      <c r="BH5889" s="10"/>
      <c r="BI5889" s="10"/>
      <c r="BL5889" s="10"/>
      <c r="BM5889" s="10"/>
      <c r="BN5889" s="10"/>
      <c r="BO5889" s="10"/>
      <c r="BP5889" s="10"/>
      <c r="BQ5889" s="10"/>
      <c r="BR5889" s="10"/>
      <c r="BU5889" s="66"/>
    </row>
    <row r="5890" spans="22:73" s="6" customFormat="1" x14ac:dyDescent="0.3">
      <c r="V5890" s="21"/>
      <c r="W5890" s="22"/>
      <c r="X5890" s="22"/>
      <c r="Y5890" s="22"/>
      <c r="Z5890" s="22"/>
      <c r="AA5890" s="22"/>
      <c r="AB5890" s="10"/>
      <c r="AC5890" s="10"/>
      <c r="AD5890" s="10"/>
      <c r="AE5890" s="10"/>
      <c r="AF5890" s="10"/>
      <c r="AG5890" s="10"/>
      <c r="AH5890" s="10"/>
      <c r="AI5890" s="10"/>
      <c r="AJ5890" s="10"/>
      <c r="AK5890" s="10"/>
      <c r="AL5890" s="10"/>
      <c r="AM5890" s="10"/>
      <c r="AN5890" s="10"/>
      <c r="AO5890" s="10"/>
      <c r="AP5890" s="10"/>
      <c r="AQ5890" s="10"/>
      <c r="AR5890" s="10"/>
      <c r="AS5890" s="10"/>
      <c r="AT5890" s="10"/>
      <c r="AU5890" s="10"/>
      <c r="AV5890" s="10"/>
      <c r="AW5890" s="10"/>
      <c r="AX5890" s="10"/>
      <c r="AY5890" s="10"/>
      <c r="AZ5890" s="10"/>
      <c r="BC5890" s="10"/>
      <c r="BD5890" s="10"/>
      <c r="BE5890" s="10"/>
      <c r="BF5890" s="10"/>
      <c r="BG5890" s="10"/>
      <c r="BH5890" s="10"/>
      <c r="BI5890" s="10"/>
      <c r="BL5890" s="10"/>
      <c r="BM5890" s="10"/>
      <c r="BN5890" s="10"/>
      <c r="BO5890" s="10"/>
      <c r="BP5890" s="10"/>
      <c r="BQ5890" s="10"/>
      <c r="BR5890" s="10"/>
      <c r="BU5890" s="66"/>
    </row>
    <row r="5891" spans="22:73" s="6" customFormat="1" x14ac:dyDescent="0.3">
      <c r="V5891" s="21"/>
      <c r="W5891" s="22"/>
      <c r="X5891" s="22"/>
      <c r="Y5891" s="22"/>
      <c r="Z5891" s="22"/>
      <c r="AA5891" s="22"/>
      <c r="AB5891" s="10"/>
      <c r="AC5891" s="10"/>
      <c r="AD5891" s="10"/>
      <c r="AE5891" s="10"/>
      <c r="AF5891" s="10"/>
      <c r="AG5891" s="10"/>
      <c r="AH5891" s="10"/>
      <c r="AI5891" s="10"/>
      <c r="AJ5891" s="10"/>
      <c r="AK5891" s="10"/>
      <c r="AL5891" s="10"/>
      <c r="AM5891" s="10"/>
      <c r="AN5891" s="10"/>
      <c r="AO5891" s="10"/>
      <c r="AP5891" s="10"/>
      <c r="AQ5891" s="10"/>
      <c r="AR5891" s="10"/>
      <c r="AS5891" s="10"/>
      <c r="AT5891" s="10"/>
      <c r="AU5891" s="10"/>
      <c r="AV5891" s="10"/>
      <c r="AW5891" s="10"/>
      <c r="AX5891" s="10"/>
      <c r="AY5891" s="10"/>
      <c r="AZ5891" s="10"/>
      <c r="BC5891" s="10"/>
      <c r="BD5891" s="10"/>
      <c r="BE5891" s="10"/>
      <c r="BF5891" s="10"/>
      <c r="BG5891" s="10"/>
      <c r="BH5891" s="10"/>
      <c r="BI5891" s="10"/>
      <c r="BL5891" s="10"/>
      <c r="BM5891" s="10"/>
      <c r="BN5891" s="10"/>
      <c r="BO5891" s="10"/>
      <c r="BP5891" s="10"/>
      <c r="BQ5891" s="10"/>
      <c r="BR5891" s="10"/>
      <c r="BU5891" s="66"/>
    </row>
    <row r="5892" spans="22:73" s="6" customFormat="1" x14ac:dyDescent="0.3">
      <c r="V5892" s="21"/>
      <c r="W5892" s="22"/>
      <c r="X5892" s="22"/>
      <c r="Y5892" s="22"/>
      <c r="Z5892" s="22"/>
      <c r="AA5892" s="22"/>
      <c r="AB5892" s="10"/>
      <c r="AC5892" s="10"/>
      <c r="AD5892" s="10"/>
      <c r="AE5892" s="10"/>
      <c r="AF5892" s="10"/>
      <c r="AG5892" s="10"/>
      <c r="AH5892" s="10"/>
      <c r="AI5892" s="10"/>
      <c r="AJ5892" s="10"/>
      <c r="AK5892" s="10"/>
      <c r="AL5892" s="10"/>
      <c r="AM5892" s="10"/>
      <c r="AN5892" s="10"/>
      <c r="AO5892" s="10"/>
      <c r="AP5892" s="10"/>
      <c r="AQ5892" s="10"/>
      <c r="AR5892" s="10"/>
      <c r="AS5892" s="10"/>
      <c r="AT5892" s="10"/>
      <c r="AU5892" s="10"/>
      <c r="AV5892" s="10"/>
      <c r="AW5892" s="10"/>
      <c r="AX5892" s="10"/>
      <c r="AY5892" s="10"/>
      <c r="AZ5892" s="10"/>
      <c r="BC5892" s="10"/>
      <c r="BD5892" s="10"/>
      <c r="BE5892" s="10"/>
      <c r="BF5892" s="10"/>
      <c r="BG5892" s="10"/>
      <c r="BH5892" s="10"/>
      <c r="BI5892" s="10"/>
      <c r="BL5892" s="10"/>
      <c r="BM5892" s="10"/>
      <c r="BN5892" s="10"/>
      <c r="BO5892" s="10"/>
      <c r="BP5892" s="10"/>
      <c r="BQ5892" s="10"/>
      <c r="BR5892" s="10"/>
      <c r="BU5892" s="66"/>
    </row>
    <row r="5893" spans="22:73" s="6" customFormat="1" x14ac:dyDescent="0.3">
      <c r="V5893" s="21"/>
      <c r="W5893" s="22"/>
      <c r="X5893" s="22"/>
      <c r="Y5893" s="22"/>
      <c r="Z5893" s="22"/>
      <c r="AA5893" s="22"/>
      <c r="AB5893" s="10"/>
      <c r="AC5893" s="10"/>
      <c r="AD5893" s="10"/>
      <c r="AE5893" s="10"/>
      <c r="AF5893" s="10"/>
      <c r="AG5893" s="10"/>
      <c r="AH5893" s="10"/>
      <c r="AI5893" s="10"/>
      <c r="AJ5893" s="10"/>
      <c r="AK5893" s="10"/>
      <c r="AL5893" s="10"/>
      <c r="AM5893" s="10"/>
      <c r="AN5893" s="10"/>
      <c r="AO5893" s="10"/>
      <c r="AP5893" s="10"/>
      <c r="AQ5893" s="10"/>
      <c r="AR5893" s="10"/>
      <c r="AS5893" s="10"/>
      <c r="AT5893" s="10"/>
      <c r="AU5893" s="10"/>
      <c r="AV5893" s="10"/>
      <c r="AW5893" s="10"/>
      <c r="AX5893" s="10"/>
      <c r="AY5893" s="10"/>
      <c r="AZ5893" s="10"/>
      <c r="BC5893" s="10"/>
      <c r="BD5893" s="10"/>
      <c r="BE5893" s="10"/>
      <c r="BF5893" s="10"/>
      <c r="BG5893" s="10"/>
      <c r="BH5893" s="10"/>
      <c r="BI5893" s="10"/>
      <c r="BL5893" s="10"/>
      <c r="BM5893" s="10"/>
      <c r="BN5893" s="10"/>
      <c r="BO5893" s="10"/>
      <c r="BP5893" s="10"/>
      <c r="BQ5893" s="10"/>
      <c r="BR5893" s="10"/>
      <c r="BU5893" s="66"/>
    </row>
    <row r="5894" spans="22:73" s="6" customFormat="1" x14ac:dyDescent="0.3">
      <c r="V5894" s="21"/>
      <c r="W5894" s="22"/>
      <c r="X5894" s="22"/>
      <c r="Y5894" s="22"/>
      <c r="Z5894" s="22"/>
      <c r="AA5894" s="22"/>
      <c r="AB5894" s="10"/>
      <c r="AC5894" s="10"/>
      <c r="AD5894" s="10"/>
      <c r="AE5894" s="10"/>
      <c r="AF5894" s="10"/>
      <c r="AG5894" s="10"/>
      <c r="AH5894" s="10"/>
      <c r="AI5894" s="10"/>
      <c r="AJ5894" s="10"/>
      <c r="AK5894" s="10"/>
      <c r="AL5894" s="10"/>
      <c r="AM5894" s="10"/>
      <c r="AN5894" s="10"/>
      <c r="AO5894" s="10"/>
      <c r="AP5894" s="10"/>
      <c r="AQ5894" s="10"/>
      <c r="AR5894" s="10"/>
      <c r="AS5894" s="10"/>
      <c r="AT5894" s="10"/>
      <c r="AU5894" s="10"/>
      <c r="AV5894" s="10"/>
      <c r="AW5894" s="10"/>
      <c r="AX5894" s="10"/>
      <c r="AY5894" s="10"/>
      <c r="AZ5894" s="10"/>
      <c r="BC5894" s="10"/>
      <c r="BD5894" s="10"/>
      <c r="BE5894" s="10"/>
      <c r="BF5894" s="10"/>
      <c r="BG5894" s="10"/>
      <c r="BH5894" s="10"/>
      <c r="BI5894" s="10"/>
      <c r="BL5894" s="10"/>
      <c r="BM5894" s="10"/>
      <c r="BN5894" s="10"/>
      <c r="BO5894" s="10"/>
      <c r="BP5894" s="10"/>
      <c r="BQ5894" s="10"/>
      <c r="BR5894" s="10"/>
      <c r="BU5894" s="66"/>
    </row>
    <row r="5895" spans="22:73" s="6" customFormat="1" x14ac:dyDescent="0.3">
      <c r="V5895" s="21"/>
      <c r="W5895" s="22"/>
      <c r="X5895" s="22"/>
      <c r="Y5895" s="22"/>
      <c r="Z5895" s="22"/>
      <c r="AA5895" s="22"/>
      <c r="AB5895" s="10"/>
      <c r="AC5895" s="10"/>
      <c r="AD5895" s="10"/>
      <c r="AE5895" s="10"/>
      <c r="AF5895" s="10"/>
      <c r="AG5895" s="10"/>
      <c r="AH5895" s="10"/>
      <c r="AI5895" s="10"/>
      <c r="AJ5895" s="10"/>
      <c r="AK5895" s="10"/>
      <c r="AL5895" s="10"/>
      <c r="AM5895" s="10"/>
      <c r="AN5895" s="10"/>
      <c r="AO5895" s="10"/>
      <c r="AP5895" s="10"/>
      <c r="AQ5895" s="10"/>
      <c r="AR5895" s="10"/>
      <c r="AS5895" s="10"/>
      <c r="AT5895" s="10"/>
      <c r="AU5895" s="10"/>
      <c r="AV5895" s="10"/>
      <c r="AW5895" s="10"/>
      <c r="AX5895" s="10"/>
      <c r="AY5895" s="10"/>
      <c r="AZ5895" s="10"/>
      <c r="BC5895" s="10"/>
      <c r="BD5895" s="10"/>
      <c r="BE5895" s="10"/>
      <c r="BF5895" s="10"/>
      <c r="BG5895" s="10"/>
      <c r="BH5895" s="10"/>
      <c r="BI5895" s="10"/>
      <c r="BL5895" s="10"/>
      <c r="BM5895" s="10"/>
      <c r="BN5895" s="10"/>
      <c r="BO5895" s="10"/>
      <c r="BP5895" s="10"/>
      <c r="BQ5895" s="10"/>
      <c r="BR5895" s="10"/>
      <c r="BU5895" s="66"/>
    </row>
    <row r="5896" spans="22:73" s="6" customFormat="1" x14ac:dyDescent="0.3">
      <c r="V5896" s="21"/>
      <c r="W5896" s="22"/>
      <c r="X5896" s="22"/>
      <c r="Y5896" s="22"/>
      <c r="Z5896" s="22"/>
      <c r="AA5896" s="22"/>
      <c r="AB5896" s="10"/>
      <c r="AC5896" s="10"/>
      <c r="AD5896" s="10"/>
      <c r="AE5896" s="10"/>
      <c r="AF5896" s="10"/>
      <c r="AG5896" s="10"/>
      <c r="AH5896" s="10"/>
      <c r="AI5896" s="10"/>
      <c r="AJ5896" s="10"/>
      <c r="AK5896" s="10"/>
      <c r="AL5896" s="10"/>
      <c r="AM5896" s="10"/>
      <c r="AN5896" s="10"/>
      <c r="AO5896" s="10"/>
      <c r="AP5896" s="10"/>
      <c r="AQ5896" s="10"/>
      <c r="AR5896" s="10"/>
      <c r="AS5896" s="10"/>
      <c r="AT5896" s="10"/>
      <c r="AU5896" s="10"/>
      <c r="AV5896" s="10"/>
      <c r="AW5896" s="10"/>
      <c r="AX5896" s="10"/>
      <c r="AY5896" s="10"/>
      <c r="AZ5896" s="10"/>
      <c r="BC5896" s="10"/>
      <c r="BD5896" s="10"/>
      <c r="BE5896" s="10"/>
      <c r="BF5896" s="10"/>
      <c r="BG5896" s="10"/>
      <c r="BH5896" s="10"/>
      <c r="BI5896" s="10"/>
      <c r="BL5896" s="10"/>
      <c r="BM5896" s="10"/>
      <c r="BN5896" s="10"/>
      <c r="BO5896" s="10"/>
      <c r="BP5896" s="10"/>
      <c r="BQ5896" s="10"/>
      <c r="BR5896" s="10"/>
      <c r="BU5896" s="66"/>
    </row>
    <row r="5897" spans="22:73" s="6" customFormat="1" x14ac:dyDescent="0.3">
      <c r="V5897" s="21"/>
      <c r="W5897" s="22"/>
      <c r="X5897" s="22"/>
      <c r="Y5897" s="22"/>
      <c r="Z5897" s="22"/>
      <c r="AA5897" s="22"/>
      <c r="AB5897" s="10"/>
      <c r="AC5897" s="10"/>
      <c r="AD5897" s="10"/>
      <c r="AE5897" s="10"/>
      <c r="AF5897" s="10"/>
      <c r="AG5897" s="10"/>
      <c r="AH5897" s="10"/>
      <c r="AI5897" s="10"/>
      <c r="AJ5897" s="10"/>
      <c r="AK5897" s="10"/>
      <c r="AL5897" s="10"/>
      <c r="AM5897" s="10"/>
      <c r="AN5897" s="10"/>
      <c r="AO5897" s="10"/>
      <c r="AP5897" s="10"/>
      <c r="AQ5897" s="10"/>
      <c r="AR5897" s="10"/>
      <c r="AS5897" s="10"/>
      <c r="AT5897" s="10"/>
      <c r="AU5897" s="10"/>
      <c r="AV5897" s="10"/>
      <c r="AW5897" s="10"/>
      <c r="AX5897" s="10"/>
      <c r="AY5897" s="10"/>
      <c r="AZ5897" s="10"/>
      <c r="BC5897" s="10"/>
      <c r="BD5897" s="10"/>
      <c r="BE5897" s="10"/>
      <c r="BF5897" s="10"/>
      <c r="BG5897" s="10"/>
      <c r="BH5897" s="10"/>
      <c r="BI5897" s="10"/>
      <c r="BL5897" s="10"/>
      <c r="BM5897" s="10"/>
      <c r="BN5897" s="10"/>
      <c r="BO5897" s="10"/>
      <c r="BP5897" s="10"/>
      <c r="BQ5897" s="10"/>
      <c r="BR5897" s="10"/>
      <c r="BU5897" s="66"/>
    </row>
    <row r="5898" spans="22:73" s="6" customFormat="1" x14ac:dyDescent="0.3">
      <c r="V5898" s="21"/>
      <c r="W5898" s="22"/>
      <c r="X5898" s="22"/>
      <c r="Y5898" s="22"/>
      <c r="Z5898" s="22"/>
      <c r="AA5898" s="22"/>
      <c r="AB5898" s="10"/>
      <c r="AC5898" s="10"/>
      <c r="AD5898" s="10"/>
      <c r="AE5898" s="10"/>
      <c r="AF5898" s="10"/>
      <c r="AG5898" s="10"/>
      <c r="AH5898" s="10"/>
      <c r="AI5898" s="10"/>
      <c r="AJ5898" s="10"/>
      <c r="AK5898" s="10"/>
      <c r="AL5898" s="10"/>
      <c r="AM5898" s="10"/>
      <c r="AN5898" s="10"/>
      <c r="AO5898" s="10"/>
      <c r="AP5898" s="10"/>
      <c r="AQ5898" s="10"/>
      <c r="AR5898" s="10"/>
      <c r="AS5898" s="10"/>
      <c r="AT5898" s="10"/>
      <c r="AU5898" s="10"/>
      <c r="AV5898" s="10"/>
      <c r="AW5898" s="10"/>
      <c r="AX5898" s="10"/>
      <c r="AY5898" s="10"/>
      <c r="AZ5898" s="10"/>
      <c r="BC5898" s="10"/>
      <c r="BD5898" s="10"/>
      <c r="BE5898" s="10"/>
      <c r="BF5898" s="10"/>
      <c r="BG5898" s="10"/>
      <c r="BH5898" s="10"/>
      <c r="BI5898" s="10"/>
      <c r="BL5898" s="10"/>
      <c r="BM5898" s="10"/>
      <c r="BN5898" s="10"/>
      <c r="BO5898" s="10"/>
      <c r="BP5898" s="10"/>
      <c r="BQ5898" s="10"/>
      <c r="BR5898" s="10"/>
      <c r="BU5898" s="66"/>
    </row>
    <row r="5899" spans="22:73" s="6" customFormat="1" x14ac:dyDescent="0.3">
      <c r="V5899" s="21"/>
      <c r="W5899" s="22"/>
      <c r="X5899" s="22"/>
      <c r="Y5899" s="22"/>
      <c r="Z5899" s="22"/>
      <c r="AA5899" s="22"/>
      <c r="AB5899" s="10"/>
      <c r="AC5899" s="10"/>
      <c r="AD5899" s="10"/>
      <c r="AE5899" s="10"/>
      <c r="AF5899" s="10"/>
      <c r="AG5899" s="10"/>
      <c r="AH5899" s="10"/>
      <c r="AI5899" s="10"/>
      <c r="AJ5899" s="10"/>
      <c r="AK5899" s="10"/>
      <c r="AL5899" s="10"/>
      <c r="AM5899" s="10"/>
      <c r="AN5899" s="10"/>
      <c r="AO5899" s="10"/>
      <c r="AP5899" s="10"/>
      <c r="AQ5899" s="10"/>
      <c r="AR5899" s="10"/>
      <c r="AS5899" s="10"/>
      <c r="AT5899" s="10"/>
      <c r="AU5899" s="10"/>
      <c r="AV5899" s="10"/>
      <c r="AW5899" s="10"/>
      <c r="AX5899" s="10"/>
      <c r="AY5899" s="10"/>
      <c r="AZ5899" s="10"/>
      <c r="BC5899" s="10"/>
      <c r="BD5899" s="10"/>
      <c r="BE5899" s="10"/>
      <c r="BF5899" s="10"/>
      <c r="BG5899" s="10"/>
      <c r="BH5899" s="10"/>
      <c r="BI5899" s="10"/>
      <c r="BL5899" s="10"/>
      <c r="BM5899" s="10"/>
      <c r="BN5899" s="10"/>
      <c r="BO5899" s="10"/>
      <c r="BP5899" s="10"/>
      <c r="BQ5899" s="10"/>
      <c r="BR5899" s="10"/>
      <c r="BU5899" s="66"/>
    </row>
    <row r="5900" spans="22:73" s="6" customFormat="1" x14ac:dyDescent="0.3">
      <c r="V5900" s="21"/>
      <c r="W5900" s="22"/>
      <c r="X5900" s="22"/>
      <c r="Y5900" s="22"/>
      <c r="Z5900" s="22"/>
      <c r="AA5900" s="22"/>
      <c r="AB5900" s="10"/>
      <c r="AC5900" s="10"/>
      <c r="AD5900" s="10"/>
      <c r="AE5900" s="10"/>
      <c r="AF5900" s="10"/>
      <c r="AG5900" s="10"/>
      <c r="AH5900" s="10"/>
      <c r="AI5900" s="10"/>
      <c r="AJ5900" s="10"/>
      <c r="AK5900" s="10"/>
      <c r="AL5900" s="10"/>
      <c r="AM5900" s="10"/>
      <c r="AN5900" s="10"/>
      <c r="AO5900" s="10"/>
      <c r="AP5900" s="10"/>
      <c r="AQ5900" s="10"/>
      <c r="AR5900" s="10"/>
      <c r="AS5900" s="10"/>
      <c r="AT5900" s="10"/>
      <c r="AU5900" s="10"/>
      <c r="AV5900" s="10"/>
      <c r="AW5900" s="10"/>
      <c r="AX5900" s="10"/>
      <c r="AY5900" s="10"/>
      <c r="AZ5900" s="10"/>
      <c r="BC5900" s="10"/>
      <c r="BD5900" s="10"/>
      <c r="BE5900" s="10"/>
      <c r="BF5900" s="10"/>
      <c r="BG5900" s="10"/>
      <c r="BH5900" s="10"/>
      <c r="BI5900" s="10"/>
      <c r="BL5900" s="10"/>
      <c r="BM5900" s="10"/>
      <c r="BN5900" s="10"/>
      <c r="BO5900" s="10"/>
      <c r="BP5900" s="10"/>
      <c r="BQ5900" s="10"/>
      <c r="BR5900" s="10"/>
      <c r="BU5900" s="66"/>
    </row>
    <row r="5901" spans="22:73" s="6" customFormat="1" x14ac:dyDescent="0.3">
      <c r="V5901" s="21"/>
      <c r="W5901" s="22"/>
      <c r="X5901" s="22"/>
      <c r="Y5901" s="22"/>
      <c r="Z5901" s="22"/>
      <c r="AA5901" s="22"/>
      <c r="AB5901" s="10"/>
      <c r="AC5901" s="10"/>
      <c r="AD5901" s="10"/>
      <c r="AE5901" s="10"/>
      <c r="AF5901" s="10"/>
      <c r="AG5901" s="10"/>
      <c r="AH5901" s="10"/>
      <c r="AI5901" s="10"/>
      <c r="AJ5901" s="10"/>
      <c r="AK5901" s="10"/>
      <c r="AL5901" s="10"/>
      <c r="AM5901" s="10"/>
      <c r="AN5901" s="10"/>
      <c r="AO5901" s="10"/>
      <c r="AP5901" s="10"/>
      <c r="AQ5901" s="10"/>
      <c r="AR5901" s="10"/>
      <c r="AS5901" s="10"/>
      <c r="AT5901" s="10"/>
      <c r="AU5901" s="10"/>
      <c r="AV5901" s="10"/>
      <c r="AW5901" s="10"/>
      <c r="AX5901" s="10"/>
      <c r="AY5901" s="10"/>
      <c r="AZ5901" s="10"/>
      <c r="BC5901" s="10"/>
      <c r="BD5901" s="10"/>
      <c r="BE5901" s="10"/>
      <c r="BF5901" s="10"/>
      <c r="BG5901" s="10"/>
      <c r="BH5901" s="10"/>
      <c r="BI5901" s="10"/>
      <c r="BL5901" s="10"/>
      <c r="BM5901" s="10"/>
      <c r="BN5901" s="10"/>
      <c r="BO5901" s="10"/>
      <c r="BP5901" s="10"/>
      <c r="BQ5901" s="10"/>
      <c r="BR5901" s="10"/>
      <c r="BU5901" s="66"/>
    </row>
    <row r="5902" spans="22:73" s="6" customFormat="1" x14ac:dyDescent="0.3">
      <c r="V5902" s="21"/>
      <c r="W5902" s="22"/>
      <c r="X5902" s="22"/>
      <c r="Y5902" s="22"/>
      <c r="Z5902" s="22"/>
      <c r="AA5902" s="22"/>
      <c r="AB5902" s="10"/>
      <c r="AC5902" s="10"/>
      <c r="AD5902" s="10"/>
      <c r="AE5902" s="10"/>
      <c r="AF5902" s="10"/>
      <c r="AG5902" s="10"/>
      <c r="AH5902" s="10"/>
      <c r="AI5902" s="10"/>
      <c r="AJ5902" s="10"/>
      <c r="AK5902" s="10"/>
      <c r="AL5902" s="10"/>
      <c r="AM5902" s="10"/>
      <c r="AN5902" s="10"/>
      <c r="AO5902" s="10"/>
      <c r="AP5902" s="10"/>
      <c r="AQ5902" s="10"/>
      <c r="AR5902" s="10"/>
      <c r="AS5902" s="10"/>
      <c r="AT5902" s="10"/>
      <c r="AU5902" s="10"/>
      <c r="AV5902" s="10"/>
      <c r="AW5902" s="10"/>
      <c r="AX5902" s="10"/>
      <c r="AY5902" s="10"/>
      <c r="AZ5902" s="10"/>
      <c r="BC5902" s="10"/>
      <c r="BD5902" s="10"/>
      <c r="BE5902" s="10"/>
      <c r="BF5902" s="10"/>
      <c r="BG5902" s="10"/>
      <c r="BH5902" s="10"/>
      <c r="BI5902" s="10"/>
      <c r="BL5902" s="10"/>
      <c r="BM5902" s="10"/>
      <c r="BN5902" s="10"/>
      <c r="BO5902" s="10"/>
      <c r="BP5902" s="10"/>
      <c r="BQ5902" s="10"/>
      <c r="BR5902" s="10"/>
      <c r="BU5902" s="66"/>
    </row>
    <row r="5903" spans="22:73" s="6" customFormat="1" x14ac:dyDescent="0.3">
      <c r="V5903" s="21"/>
      <c r="W5903" s="22"/>
      <c r="X5903" s="22"/>
      <c r="Y5903" s="22"/>
      <c r="Z5903" s="22"/>
      <c r="AA5903" s="22"/>
      <c r="AB5903" s="10"/>
      <c r="AC5903" s="10"/>
      <c r="AD5903" s="10"/>
      <c r="AE5903" s="10"/>
      <c r="AF5903" s="10"/>
      <c r="AG5903" s="10"/>
      <c r="AH5903" s="10"/>
      <c r="AI5903" s="10"/>
      <c r="AJ5903" s="10"/>
      <c r="AK5903" s="10"/>
      <c r="AL5903" s="10"/>
      <c r="AM5903" s="10"/>
      <c r="AN5903" s="10"/>
      <c r="AO5903" s="10"/>
      <c r="AP5903" s="10"/>
      <c r="AQ5903" s="10"/>
      <c r="AR5903" s="10"/>
      <c r="AS5903" s="10"/>
      <c r="AT5903" s="10"/>
      <c r="AU5903" s="10"/>
      <c r="AV5903" s="10"/>
      <c r="AW5903" s="10"/>
      <c r="AX5903" s="10"/>
      <c r="AY5903" s="10"/>
      <c r="AZ5903" s="10"/>
      <c r="BC5903" s="10"/>
      <c r="BD5903" s="10"/>
      <c r="BE5903" s="10"/>
      <c r="BF5903" s="10"/>
      <c r="BG5903" s="10"/>
      <c r="BH5903" s="10"/>
      <c r="BI5903" s="10"/>
      <c r="BL5903" s="10"/>
      <c r="BM5903" s="10"/>
      <c r="BN5903" s="10"/>
      <c r="BO5903" s="10"/>
      <c r="BP5903" s="10"/>
      <c r="BQ5903" s="10"/>
      <c r="BR5903" s="10"/>
      <c r="BU5903" s="66"/>
    </row>
    <row r="5904" spans="22:73" s="6" customFormat="1" x14ac:dyDescent="0.3">
      <c r="V5904" s="21"/>
      <c r="W5904" s="22"/>
      <c r="X5904" s="22"/>
      <c r="Y5904" s="22"/>
      <c r="Z5904" s="22"/>
      <c r="AA5904" s="22"/>
      <c r="AB5904" s="10"/>
      <c r="AC5904" s="10"/>
      <c r="AD5904" s="10"/>
      <c r="AE5904" s="10"/>
      <c r="AF5904" s="10"/>
      <c r="AG5904" s="10"/>
      <c r="AH5904" s="10"/>
      <c r="AI5904" s="10"/>
      <c r="AJ5904" s="10"/>
      <c r="AK5904" s="10"/>
      <c r="AL5904" s="10"/>
      <c r="AM5904" s="10"/>
      <c r="AN5904" s="10"/>
      <c r="AO5904" s="10"/>
      <c r="AP5904" s="10"/>
      <c r="AQ5904" s="10"/>
      <c r="AR5904" s="10"/>
      <c r="AS5904" s="10"/>
      <c r="AT5904" s="10"/>
      <c r="AU5904" s="10"/>
      <c r="AV5904" s="10"/>
      <c r="AW5904" s="10"/>
      <c r="AX5904" s="10"/>
      <c r="AY5904" s="10"/>
      <c r="AZ5904" s="10"/>
      <c r="BC5904" s="10"/>
      <c r="BD5904" s="10"/>
      <c r="BE5904" s="10"/>
      <c r="BF5904" s="10"/>
      <c r="BG5904" s="10"/>
      <c r="BH5904" s="10"/>
      <c r="BI5904" s="10"/>
      <c r="BL5904" s="10"/>
      <c r="BM5904" s="10"/>
      <c r="BN5904" s="10"/>
      <c r="BO5904" s="10"/>
      <c r="BP5904" s="10"/>
      <c r="BQ5904" s="10"/>
      <c r="BR5904" s="10"/>
      <c r="BU5904" s="66"/>
    </row>
    <row r="5905" spans="22:73" s="6" customFormat="1" x14ac:dyDescent="0.3">
      <c r="V5905" s="21"/>
      <c r="W5905" s="22"/>
      <c r="X5905" s="22"/>
      <c r="Y5905" s="22"/>
      <c r="Z5905" s="22"/>
      <c r="AA5905" s="22"/>
      <c r="AB5905" s="10"/>
      <c r="AC5905" s="10"/>
      <c r="AD5905" s="10"/>
      <c r="AE5905" s="10"/>
      <c r="AF5905" s="10"/>
      <c r="AG5905" s="10"/>
      <c r="AH5905" s="10"/>
      <c r="AI5905" s="10"/>
      <c r="AJ5905" s="10"/>
      <c r="AK5905" s="10"/>
      <c r="AL5905" s="10"/>
      <c r="AM5905" s="10"/>
      <c r="AN5905" s="10"/>
      <c r="AO5905" s="10"/>
      <c r="AP5905" s="10"/>
      <c r="AQ5905" s="10"/>
      <c r="AR5905" s="10"/>
      <c r="AS5905" s="10"/>
      <c r="AT5905" s="10"/>
      <c r="AU5905" s="10"/>
      <c r="AV5905" s="10"/>
      <c r="AW5905" s="10"/>
      <c r="AX5905" s="10"/>
      <c r="AY5905" s="10"/>
      <c r="AZ5905" s="10"/>
      <c r="BC5905" s="10"/>
      <c r="BD5905" s="10"/>
      <c r="BE5905" s="10"/>
      <c r="BF5905" s="10"/>
      <c r="BG5905" s="10"/>
      <c r="BH5905" s="10"/>
      <c r="BI5905" s="10"/>
      <c r="BL5905" s="10"/>
      <c r="BM5905" s="10"/>
      <c r="BN5905" s="10"/>
      <c r="BO5905" s="10"/>
      <c r="BP5905" s="10"/>
      <c r="BQ5905" s="10"/>
      <c r="BR5905" s="10"/>
      <c r="BU5905" s="66"/>
    </row>
    <row r="5906" spans="22:73" s="6" customFormat="1" x14ac:dyDescent="0.3">
      <c r="V5906" s="21"/>
      <c r="W5906" s="22"/>
      <c r="X5906" s="22"/>
      <c r="Y5906" s="22"/>
      <c r="Z5906" s="22"/>
      <c r="AA5906" s="22"/>
      <c r="AB5906" s="10"/>
      <c r="AC5906" s="10"/>
      <c r="AD5906" s="10"/>
      <c r="AE5906" s="10"/>
      <c r="AF5906" s="10"/>
      <c r="AG5906" s="10"/>
      <c r="AH5906" s="10"/>
      <c r="AI5906" s="10"/>
      <c r="AJ5906" s="10"/>
      <c r="AK5906" s="10"/>
      <c r="AL5906" s="10"/>
      <c r="AM5906" s="10"/>
      <c r="AN5906" s="10"/>
      <c r="AO5906" s="10"/>
      <c r="AP5906" s="10"/>
      <c r="AQ5906" s="10"/>
      <c r="AR5906" s="10"/>
      <c r="AS5906" s="10"/>
      <c r="AT5906" s="10"/>
      <c r="AU5906" s="10"/>
      <c r="AV5906" s="10"/>
      <c r="AW5906" s="10"/>
      <c r="AX5906" s="10"/>
      <c r="AY5906" s="10"/>
      <c r="AZ5906" s="10"/>
      <c r="BC5906" s="10"/>
      <c r="BD5906" s="10"/>
      <c r="BE5906" s="10"/>
      <c r="BF5906" s="10"/>
      <c r="BG5906" s="10"/>
      <c r="BH5906" s="10"/>
      <c r="BI5906" s="10"/>
      <c r="BL5906" s="10"/>
      <c r="BM5906" s="10"/>
      <c r="BN5906" s="10"/>
      <c r="BO5906" s="10"/>
      <c r="BP5906" s="10"/>
      <c r="BQ5906" s="10"/>
      <c r="BR5906" s="10"/>
      <c r="BU5906" s="66"/>
    </row>
    <row r="5907" spans="22:73" s="6" customFormat="1" x14ac:dyDescent="0.3">
      <c r="V5907" s="21"/>
      <c r="W5907" s="22"/>
      <c r="X5907" s="22"/>
      <c r="Y5907" s="22"/>
      <c r="Z5907" s="22"/>
      <c r="AA5907" s="22"/>
      <c r="AB5907" s="10"/>
      <c r="AC5907" s="10"/>
      <c r="AD5907" s="10"/>
      <c r="AE5907" s="10"/>
      <c r="AF5907" s="10"/>
      <c r="AG5907" s="10"/>
      <c r="AH5907" s="10"/>
      <c r="AI5907" s="10"/>
      <c r="AJ5907" s="10"/>
      <c r="AK5907" s="10"/>
      <c r="AL5907" s="10"/>
      <c r="AM5907" s="10"/>
      <c r="AN5907" s="10"/>
      <c r="AO5907" s="10"/>
      <c r="AP5907" s="10"/>
      <c r="AQ5907" s="10"/>
      <c r="AR5907" s="10"/>
      <c r="AS5907" s="10"/>
      <c r="AT5907" s="10"/>
      <c r="AU5907" s="10"/>
      <c r="AV5907" s="10"/>
      <c r="AW5907" s="10"/>
      <c r="AX5907" s="10"/>
      <c r="AY5907" s="10"/>
      <c r="AZ5907" s="10"/>
      <c r="BC5907" s="10"/>
      <c r="BD5907" s="10"/>
      <c r="BE5907" s="10"/>
      <c r="BF5907" s="10"/>
      <c r="BG5907" s="10"/>
      <c r="BH5907" s="10"/>
      <c r="BI5907" s="10"/>
      <c r="BL5907" s="10"/>
      <c r="BM5907" s="10"/>
      <c r="BN5907" s="10"/>
      <c r="BO5907" s="10"/>
      <c r="BP5907" s="10"/>
      <c r="BQ5907" s="10"/>
      <c r="BR5907" s="10"/>
      <c r="BU5907" s="66"/>
    </row>
    <row r="5908" spans="22:73" s="6" customFormat="1" x14ac:dyDescent="0.3">
      <c r="V5908" s="21"/>
      <c r="W5908" s="22"/>
      <c r="X5908" s="22"/>
      <c r="Y5908" s="22"/>
      <c r="Z5908" s="22"/>
      <c r="AA5908" s="22"/>
      <c r="AB5908" s="10"/>
      <c r="AC5908" s="10"/>
      <c r="AD5908" s="10"/>
      <c r="AE5908" s="10"/>
      <c r="AF5908" s="10"/>
      <c r="AG5908" s="10"/>
      <c r="AH5908" s="10"/>
      <c r="AI5908" s="10"/>
      <c r="AJ5908" s="10"/>
      <c r="AK5908" s="10"/>
      <c r="AL5908" s="10"/>
      <c r="AM5908" s="10"/>
      <c r="AN5908" s="10"/>
      <c r="AO5908" s="10"/>
      <c r="AP5908" s="10"/>
      <c r="AQ5908" s="10"/>
      <c r="AR5908" s="10"/>
      <c r="AS5908" s="10"/>
      <c r="AT5908" s="10"/>
      <c r="AU5908" s="10"/>
      <c r="AV5908" s="10"/>
      <c r="AW5908" s="10"/>
      <c r="AX5908" s="10"/>
      <c r="AY5908" s="10"/>
      <c r="AZ5908" s="10"/>
      <c r="BC5908" s="10"/>
      <c r="BD5908" s="10"/>
      <c r="BE5908" s="10"/>
      <c r="BF5908" s="10"/>
      <c r="BG5908" s="10"/>
      <c r="BH5908" s="10"/>
      <c r="BI5908" s="10"/>
      <c r="BL5908" s="10"/>
      <c r="BM5908" s="10"/>
      <c r="BN5908" s="10"/>
      <c r="BO5908" s="10"/>
      <c r="BP5908" s="10"/>
      <c r="BQ5908" s="10"/>
      <c r="BR5908" s="10"/>
      <c r="BU5908" s="66"/>
    </row>
    <row r="5909" spans="22:73" s="6" customFormat="1" x14ac:dyDescent="0.3">
      <c r="V5909" s="21"/>
      <c r="W5909" s="22"/>
      <c r="X5909" s="22"/>
      <c r="Y5909" s="22"/>
      <c r="Z5909" s="22"/>
      <c r="AA5909" s="22"/>
      <c r="AB5909" s="10"/>
      <c r="AC5909" s="10"/>
      <c r="AD5909" s="10"/>
      <c r="AE5909" s="10"/>
      <c r="AF5909" s="10"/>
      <c r="AG5909" s="10"/>
      <c r="AH5909" s="10"/>
      <c r="AI5909" s="10"/>
      <c r="AJ5909" s="10"/>
      <c r="AK5909" s="10"/>
      <c r="AL5909" s="10"/>
      <c r="AM5909" s="10"/>
      <c r="AN5909" s="10"/>
      <c r="AO5909" s="10"/>
      <c r="AP5909" s="10"/>
      <c r="AQ5909" s="10"/>
      <c r="AR5909" s="10"/>
      <c r="AS5909" s="10"/>
      <c r="AT5909" s="10"/>
      <c r="AU5909" s="10"/>
      <c r="AV5909" s="10"/>
      <c r="AW5909" s="10"/>
      <c r="AX5909" s="10"/>
      <c r="AY5909" s="10"/>
      <c r="AZ5909" s="10"/>
      <c r="BC5909" s="10"/>
      <c r="BD5909" s="10"/>
      <c r="BE5909" s="10"/>
      <c r="BF5909" s="10"/>
      <c r="BG5909" s="10"/>
      <c r="BH5909" s="10"/>
      <c r="BI5909" s="10"/>
      <c r="BL5909" s="10"/>
      <c r="BM5909" s="10"/>
      <c r="BN5909" s="10"/>
      <c r="BO5909" s="10"/>
      <c r="BP5909" s="10"/>
      <c r="BQ5909" s="10"/>
      <c r="BR5909" s="10"/>
      <c r="BU5909" s="66"/>
    </row>
    <row r="5910" spans="22:73" s="6" customFormat="1" x14ac:dyDescent="0.3">
      <c r="V5910" s="21"/>
      <c r="W5910" s="22"/>
      <c r="X5910" s="22"/>
      <c r="Y5910" s="22"/>
      <c r="Z5910" s="22"/>
      <c r="AA5910" s="22"/>
      <c r="AB5910" s="10"/>
      <c r="AC5910" s="10"/>
      <c r="AD5910" s="10"/>
      <c r="AE5910" s="10"/>
      <c r="AF5910" s="10"/>
      <c r="AG5910" s="10"/>
      <c r="AH5910" s="10"/>
      <c r="AI5910" s="10"/>
      <c r="AJ5910" s="10"/>
      <c r="AK5910" s="10"/>
      <c r="AL5910" s="10"/>
      <c r="AM5910" s="10"/>
      <c r="AN5910" s="10"/>
      <c r="AO5910" s="10"/>
      <c r="AP5910" s="10"/>
      <c r="AQ5910" s="10"/>
      <c r="AR5910" s="10"/>
      <c r="AS5910" s="10"/>
      <c r="AT5910" s="10"/>
      <c r="AU5910" s="10"/>
      <c r="AV5910" s="10"/>
      <c r="AW5910" s="10"/>
      <c r="AX5910" s="10"/>
      <c r="AY5910" s="10"/>
      <c r="AZ5910" s="10"/>
      <c r="BC5910" s="10"/>
      <c r="BD5910" s="10"/>
      <c r="BE5910" s="10"/>
      <c r="BF5910" s="10"/>
      <c r="BG5910" s="10"/>
      <c r="BH5910" s="10"/>
      <c r="BI5910" s="10"/>
      <c r="BL5910" s="10"/>
      <c r="BM5910" s="10"/>
      <c r="BN5910" s="10"/>
      <c r="BO5910" s="10"/>
      <c r="BP5910" s="10"/>
      <c r="BQ5910" s="10"/>
      <c r="BR5910" s="10"/>
      <c r="BU5910" s="66"/>
    </row>
    <row r="5911" spans="22:73" s="6" customFormat="1" x14ac:dyDescent="0.3">
      <c r="V5911" s="21"/>
      <c r="W5911" s="22"/>
      <c r="X5911" s="22"/>
      <c r="Y5911" s="22"/>
      <c r="Z5911" s="22"/>
      <c r="AA5911" s="22"/>
      <c r="AB5911" s="10"/>
      <c r="AC5911" s="10"/>
      <c r="AD5911" s="10"/>
      <c r="AE5911" s="10"/>
      <c r="AF5911" s="10"/>
      <c r="AG5911" s="10"/>
      <c r="AH5911" s="10"/>
      <c r="AI5911" s="10"/>
      <c r="AJ5911" s="10"/>
      <c r="AK5911" s="10"/>
      <c r="AL5911" s="10"/>
      <c r="AM5911" s="10"/>
      <c r="AN5911" s="10"/>
      <c r="AO5911" s="10"/>
      <c r="AP5911" s="10"/>
      <c r="AQ5911" s="10"/>
      <c r="AR5911" s="10"/>
      <c r="AS5911" s="10"/>
      <c r="AT5911" s="10"/>
      <c r="AU5911" s="10"/>
      <c r="AV5911" s="10"/>
      <c r="AW5911" s="10"/>
      <c r="AX5911" s="10"/>
      <c r="AY5911" s="10"/>
      <c r="AZ5911" s="10"/>
      <c r="BC5911" s="10"/>
      <c r="BD5911" s="10"/>
      <c r="BE5911" s="10"/>
      <c r="BF5911" s="10"/>
      <c r="BG5911" s="10"/>
      <c r="BH5911" s="10"/>
      <c r="BI5911" s="10"/>
      <c r="BL5911" s="10"/>
      <c r="BM5911" s="10"/>
      <c r="BN5911" s="10"/>
      <c r="BO5911" s="10"/>
      <c r="BP5911" s="10"/>
      <c r="BQ5911" s="10"/>
      <c r="BR5911" s="10"/>
      <c r="BU5911" s="66"/>
    </row>
    <row r="5912" spans="22:73" s="6" customFormat="1" x14ac:dyDescent="0.3">
      <c r="V5912" s="21"/>
      <c r="W5912" s="22"/>
      <c r="X5912" s="22"/>
      <c r="Y5912" s="22"/>
      <c r="Z5912" s="22"/>
      <c r="AA5912" s="22"/>
      <c r="AB5912" s="10"/>
      <c r="AC5912" s="10"/>
      <c r="AD5912" s="10"/>
      <c r="AE5912" s="10"/>
      <c r="AF5912" s="10"/>
      <c r="AG5912" s="10"/>
      <c r="AH5912" s="10"/>
      <c r="AI5912" s="10"/>
      <c r="AJ5912" s="10"/>
      <c r="AK5912" s="10"/>
      <c r="AL5912" s="10"/>
      <c r="AM5912" s="10"/>
      <c r="AN5912" s="10"/>
      <c r="AO5912" s="10"/>
      <c r="AP5912" s="10"/>
      <c r="AQ5912" s="10"/>
      <c r="AR5912" s="10"/>
      <c r="AS5912" s="10"/>
      <c r="AT5912" s="10"/>
      <c r="AU5912" s="10"/>
      <c r="AV5912" s="10"/>
      <c r="AW5912" s="10"/>
      <c r="AX5912" s="10"/>
      <c r="AY5912" s="10"/>
      <c r="AZ5912" s="10"/>
      <c r="BC5912" s="10"/>
      <c r="BD5912" s="10"/>
      <c r="BE5912" s="10"/>
      <c r="BF5912" s="10"/>
      <c r="BG5912" s="10"/>
      <c r="BH5912" s="10"/>
      <c r="BI5912" s="10"/>
      <c r="BL5912" s="10"/>
      <c r="BM5912" s="10"/>
      <c r="BN5912" s="10"/>
      <c r="BO5912" s="10"/>
      <c r="BP5912" s="10"/>
      <c r="BQ5912" s="10"/>
      <c r="BR5912" s="10"/>
      <c r="BU5912" s="66"/>
    </row>
    <row r="5913" spans="22:73" s="6" customFormat="1" x14ac:dyDescent="0.3">
      <c r="V5913" s="21"/>
      <c r="W5913" s="22"/>
      <c r="X5913" s="22"/>
      <c r="Y5913" s="22"/>
      <c r="Z5913" s="22"/>
      <c r="AA5913" s="22"/>
      <c r="AB5913" s="10"/>
      <c r="AC5913" s="10"/>
      <c r="AD5913" s="10"/>
      <c r="AE5913" s="10"/>
      <c r="AF5913" s="10"/>
      <c r="AG5913" s="10"/>
      <c r="AH5913" s="10"/>
      <c r="AI5913" s="10"/>
      <c r="AJ5913" s="10"/>
      <c r="AK5913" s="10"/>
      <c r="AL5913" s="10"/>
      <c r="AM5913" s="10"/>
      <c r="AN5913" s="10"/>
      <c r="AO5913" s="10"/>
      <c r="AP5913" s="10"/>
      <c r="AQ5913" s="10"/>
      <c r="AR5913" s="10"/>
      <c r="AS5913" s="10"/>
      <c r="AT5913" s="10"/>
      <c r="AU5913" s="10"/>
      <c r="AV5913" s="10"/>
      <c r="AW5913" s="10"/>
      <c r="AX5913" s="10"/>
      <c r="AY5913" s="10"/>
      <c r="AZ5913" s="10"/>
      <c r="BC5913" s="10"/>
      <c r="BD5913" s="10"/>
      <c r="BE5913" s="10"/>
      <c r="BF5913" s="10"/>
      <c r="BG5913" s="10"/>
      <c r="BH5913" s="10"/>
      <c r="BI5913" s="10"/>
      <c r="BL5913" s="10"/>
      <c r="BM5913" s="10"/>
      <c r="BN5913" s="10"/>
      <c r="BO5913" s="10"/>
      <c r="BP5913" s="10"/>
      <c r="BQ5913" s="10"/>
      <c r="BR5913" s="10"/>
      <c r="BU5913" s="66"/>
    </row>
    <row r="5914" spans="22:73" s="6" customFormat="1" x14ac:dyDescent="0.3">
      <c r="V5914" s="21"/>
      <c r="W5914" s="22"/>
      <c r="X5914" s="22"/>
      <c r="Y5914" s="22"/>
      <c r="Z5914" s="22"/>
      <c r="AA5914" s="22"/>
      <c r="AB5914" s="10"/>
      <c r="AC5914" s="10"/>
      <c r="AD5914" s="10"/>
      <c r="AE5914" s="10"/>
      <c r="AF5914" s="10"/>
      <c r="AG5914" s="10"/>
      <c r="AH5914" s="10"/>
      <c r="AI5914" s="10"/>
      <c r="AJ5914" s="10"/>
      <c r="AK5914" s="10"/>
      <c r="AL5914" s="10"/>
      <c r="AM5914" s="10"/>
      <c r="AN5914" s="10"/>
      <c r="AO5914" s="10"/>
      <c r="AP5914" s="10"/>
      <c r="AQ5914" s="10"/>
      <c r="AR5914" s="10"/>
      <c r="AS5914" s="10"/>
      <c r="AT5914" s="10"/>
      <c r="AU5914" s="10"/>
      <c r="AV5914" s="10"/>
      <c r="AW5914" s="10"/>
      <c r="AX5914" s="10"/>
      <c r="AY5914" s="10"/>
      <c r="AZ5914" s="10"/>
      <c r="BC5914" s="10"/>
      <c r="BD5914" s="10"/>
      <c r="BE5914" s="10"/>
      <c r="BF5914" s="10"/>
      <c r="BG5914" s="10"/>
      <c r="BH5914" s="10"/>
      <c r="BI5914" s="10"/>
      <c r="BL5914" s="10"/>
      <c r="BM5914" s="10"/>
      <c r="BN5914" s="10"/>
      <c r="BO5914" s="10"/>
      <c r="BP5914" s="10"/>
      <c r="BQ5914" s="10"/>
      <c r="BR5914" s="10"/>
      <c r="BU5914" s="66"/>
    </row>
    <row r="5915" spans="22:73" s="6" customFormat="1" x14ac:dyDescent="0.3">
      <c r="V5915" s="21"/>
      <c r="W5915" s="22"/>
      <c r="X5915" s="22"/>
      <c r="Y5915" s="22"/>
      <c r="Z5915" s="22"/>
      <c r="AA5915" s="22"/>
      <c r="AB5915" s="10"/>
      <c r="AC5915" s="10"/>
      <c r="AD5915" s="10"/>
      <c r="AE5915" s="10"/>
      <c r="AF5915" s="10"/>
      <c r="AG5915" s="10"/>
      <c r="AH5915" s="10"/>
      <c r="AI5915" s="10"/>
      <c r="AJ5915" s="10"/>
      <c r="AK5915" s="10"/>
      <c r="AL5915" s="10"/>
      <c r="AM5915" s="10"/>
      <c r="AN5915" s="10"/>
      <c r="AO5915" s="10"/>
      <c r="AP5915" s="10"/>
      <c r="AQ5915" s="10"/>
      <c r="AR5915" s="10"/>
      <c r="AS5915" s="10"/>
      <c r="AT5915" s="10"/>
      <c r="AU5915" s="10"/>
      <c r="AV5915" s="10"/>
      <c r="AW5915" s="10"/>
      <c r="AX5915" s="10"/>
      <c r="AY5915" s="10"/>
      <c r="AZ5915" s="10"/>
      <c r="BC5915" s="10"/>
      <c r="BD5915" s="10"/>
      <c r="BE5915" s="10"/>
      <c r="BF5915" s="10"/>
      <c r="BG5915" s="10"/>
      <c r="BH5915" s="10"/>
      <c r="BI5915" s="10"/>
      <c r="BL5915" s="10"/>
      <c r="BM5915" s="10"/>
      <c r="BN5915" s="10"/>
      <c r="BO5915" s="10"/>
      <c r="BP5915" s="10"/>
      <c r="BQ5915" s="10"/>
      <c r="BR5915" s="10"/>
      <c r="BU5915" s="66"/>
    </row>
    <row r="5916" spans="22:73" s="6" customFormat="1" x14ac:dyDescent="0.3">
      <c r="V5916" s="21"/>
      <c r="W5916" s="22"/>
      <c r="X5916" s="22"/>
      <c r="Y5916" s="22"/>
      <c r="Z5916" s="22"/>
      <c r="AA5916" s="22"/>
      <c r="AB5916" s="10"/>
      <c r="AC5916" s="10"/>
      <c r="AD5916" s="10"/>
      <c r="AE5916" s="10"/>
      <c r="AF5916" s="10"/>
      <c r="AG5916" s="10"/>
      <c r="AH5916" s="10"/>
      <c r="AI5916" s="10"/>
      <c r="AJ5916" s="10"/>
      <c r="AK5916" s="10"/>
      <c r="AL5916" s="10"/>
      <c r="AM5916" s="10"/>
      <c r="AN5916" s="10"/>
      <c r="AO5916" s="10"/>
      <c r="AP5916" s="10"/>
      <c r="AQ5916" s="10"/>
      <c r="AR5916" s="10"/>
      <c r="AS5916" s="10"/>
      <c r="AT5916" s="10"/>
      <c r="AU5916" s="10"/>
      <c r="AV5916" s="10"/>
      <c r="AW5916" s="10"/>
      <c r="AX5916" s="10"/>
      <c r="AY5916" s="10"/>
      <c r="AZ5916" s="10"/>
      <c r="BC5916" s="10"/>
      <c r="BD5916" s="10"/>
      <c r="BE5916" s="10"/>
      <c r="BF5916" s="10"/>
      <c r="BG5916" s="10"/>
      <c r="BH5916" s="10"/>
      <c r="BI5916" s="10"/>
      <c r="BL5916" s="10"/>
      <c r="BM5916" s="10"/>
      <c r="BN5916" s="10"/>
      <c r="BO5916" s="10"/>
      <c r="BP5916" s="10"/>
      <c r="BQ5916" s="10"/>
      <c r="BR5916" s="10"/>
      <c r="BU5916" s="66"/>
    </row>
    <row r="5917" spans="22:73" s="6" customFormat="1" x14ac:dyDescent="0.3">
      <c r="V5917" s="21"/>
      <c r="W5917" s="22"/>
      <c r="X5917" s="22"/>
      <c r="Y5917" s="22"/>
      <c r="Z5917" s="22"/>
      <c r="AA5917" s="22"/>
      <c r="AB5917" s="10"/>
      <c r="AC5917" s="10"/>
      <c r="AD5917" s="10"/>
      <c r="AE5917" s="10"/>
      <c r="AF5917" s="10"/>
      <c r="AG5917" s="10"/>
      <c r="AH5917" s="10"/>
      <c r="AI5917" s="10"/>
      <c r="AJ5917" s="10"/>
      <c r="AK5917" s="10"/>
      <c r="AL5917" s="10"/>
      <c r="AM5917" s="10"/>
      <c r="AN5917" s="10"/>
      <c r="AO5917" s="10"/>
      <c r="AP5917" s="10"/>
      <c r="AQ5917" s="10"/>
      <c r="AR5917" s="10"/>
      <c r="AS5917" s="10"/>
      <c r="AT5917" s="10"/>
      <c r="AU5917" s="10"/>
      <c r="AV5917" s="10"/>
      <c r="AW5917" s="10"/>
      <c r="AX5917" s="10"/>
      <c r="AY5917" s="10"/>
      <c r="AZ5917" s="10"/>
      <c r="BC5917" s="10"/>
      <c r="BD5917" s="10"/>
      <c r="BE5917" s="10"/>
      <c r="BF5917" s="10"/>
      <c r="BG5917" s="10"/>
      <c r="BH5917" s="10"/>
      <c r="BI5917" s="10"/>
      <c r="BL5917" s="10"/>
      <c r="BM5917" s="10"/>
      <c r="BN5917" s="10"/>
      <c r="BO5917" s="10"/>
      <c r="BP5917" s="10"/>
      <c r="BQ5917" s="10"/>
      <c r="BR5917" s="10"/>
      <c r="BU5917" s="66"/>
    </row>
    <row r="5918" spans="22:73" s="6" customFormat="1" x14ac:dyDescent="0.3">
      <c r="V5918" s="21"/>
      <c r="W5918" s="22"/>
      <c r="X5918" s="22"/>
      <c r="Y5918" s="22"/>
      <c r="Z5918" s="22"/>
      <c r="AA5918" s="22"/>
      <c r="AB5918" s="10"/>
      <c r="AC5918" s="10"/>
      <c r="AD5918" s="10"/>
      <c r="AE5918" s="10"/>
      <c r="AF5918" s="10"/>
      <c r="AG5918" s="10"/>
      <c r="AH5918" s="10"/>
      <c r="AI5918" s="10"/>
      <c r="AJ5918" s="10"/>
      <c r="AK5918" s="10"/>
      <c r="AL5918" s="10"/>
      <c r="AM5918" s="10"/>
      <c r="AN5918" s="10"/>
      <c r="AO5918" s="10"/>
      <c r="AP5918" s="10"/>
      <c r="AQ5918" s="10"/>
      <c r="AR5918" s="10"/>
      <c r="AS5918" s="10"/>
      <c r="AT5918" s="10"/>
      <c r="AU5918" s="10"/>
      <c r="AV5918" s="10"/>
      <c r="AW5918" s="10"/>
      <c r="AX5918" s="10"/>
      <c r="AY5918" s="10"/>
      <c r="AZ5918" s="10"/>
      <c r="BC5918" s="10"/>
      <c r="BD5918" s="10"/>
      <c r="BE5918" s="10"/>
      <c r="BF5918" s="10"/>
      <c r="BG5918" s="10"/>
      <c r="BH5918" s="10"/>
      <c r="BI5918" s="10"/>
      <c r="BL5918" s="10"/>
      <c r="BM5918" s="10"/>
      <c r="BN5918" s="10"/>
      <c r="BO5918" s="10"/>
      <c r="BP5918" s="10"/>
      <c r="BQ5918" s="10"/>
      <c r="BR5918" s="10"/>
      <c r="BU5918" s="66"/>
    </row>
    <row r="5919" spans="22:73" s="6" customFormat="1" x14ac:dyDescent="0.3">
      <c r="V5919" s="21"/>
      <c r="W5919" s="22"/>
      <c r="X5919" s="22"/>
      <c r="Y5919" s="22"/>
      <c r="Z5919" s="22"/>
      <c r="AA5919" s="22"/>
      <c r="AB5919" s="10"/>
      <c r="AC5919" s="10"/>
      <c r="AD5919" s="10"/>
      <c r="AE5919" s="10"/>
      <c r="AF5919" s="10"/>
      <c r="AG5919" s="10"/>
      <c r="AH5919" s="10"/>
      <c r="AI5919" s="10"/>
      <c r="AJ5919" s="10"/>
      <c r="AK5919" s="10"/>
      <c r="AL5919" s="10"/>
      <c r="AM5919" s="10"/>
      <c r="AN5919" s="10"/>
      <c r="AO5919" s="10"/>
      <c r="AP5919" s="10"/>
      <c r="AQ5919" s="10"/>
      <c r="AR5919" s="10"/>
      <c r="AS5919" s="10"/>
      <c r="AT5919" s="10"/>
      <c r="AU5919" s="10"/>
      <c r="AV5919" s="10"/>
      <c r="AW5919" s="10"/>
      <c r="AX5919" s="10"/>
      <c r="AY5919" s="10"/>
      <c r="AZ5919" s="10"/>
      <c r="BC5919" s="10"/>
      <c r="BD5919" s="10"/>
      <c r="BE5919" s="10"/>
      <c r="BF5919" s="10"/>
      <c r="BG5919" s="10"/>
      <c r="BH5919" s="10"/>
      <c r="BI5919" s="10"/>
      <c r="BL5919" s="10"/>
      <c r="BM5919" s="10"/>
      <c r="BN5919" s="10"/>
      <c r="BO5919" s="10"/>
      <c r="BP5919" s="10"/>
      <c r="BQ5919" s="10"/>
      <c r="BR5919" s="10"/>
      <c r="BU5919" s="66"/>
    </row>
    <row r="5920" spans="22:73" s="6" customFormat="1" x14ac:dyDescent="0.3">
      <c r="V5920" s="21"/>
      <c r="W5920" s="22"/>
      <c r="X5920" s="22"/>
      <c r="Y5920" s="22"/>
      <c r="Z5920" s="22"/>
      <c r="AA5920" s="22"/>
      <c r="AB5920" s="10"/>
      <c r="AC5920" s="10"/>
      <c r="AD5920" s="10"/>
      <c r="AE5920" s="10"/>
      <c r="AF5920" s="10"/>
      <c r="AG5920" s="10"/>
      <c r="AH5920" s="10"/>
      <c r="AI5920" s="10"/>
      <c r="AJ5920" s="10"/>
      <c r="AK5920" s="10"/>
      <c r="AL5920" s="10"/>
      <c r="AM5920" s="10"/>
      <c r="AN5920" s="10"/>
      <c r="AO5920" s="10"/>
      <c r="AP5920" s="10"/>
      <c r="AQ5920" s="10"/>
      <c r="AR5920" s="10"/>
      <c r="AS5920" s="10"/>
      <c r="AT5920" s="10"/>
      <c r="AU5920" s="10"/>
      <c r="AV5920" s="10"/>
      <c r="AW5920" s="10"/>
      <c r="AX5920" s="10"/>
      <c r="AY5920" s="10"/>
      <c r="AZ5920" s="10"/>
      <c r="BC5920" s="10"/>
      <c r="BD5920" s="10"/>
      <c r="BE5920" s="10"/>
      <c r="BF5920" s="10"/>
      <c r="BG5920" s="10"/>
      <c r="BH5920" s="10"/>
      <c r="BI5920" s="10"/>
      <c r="BL5920" s="10"/>
      <c r="BM5920" s="10"/>
      <c r="BN5920" s="10"/>
      <c r="BO5920" s="10"/>
      <c r="BP5920" s="10"/>
      <c r="BQ5920" s="10"/>
      <c r="BR5920" s="10"/>
      <c r="BU5920" s="66"/>
    </row>
    <row r="5921" spans="22:73" s="6" customFormat="1" x14ac:dyDescent="0.3">
      <c r="V5921" s="21"/>
      <c r="W5921" s="22"/>
      <c r="X5921" s="22"/>
      <c r="Y5921" s="22"/>
      <c r="Z5921" s="22"/>
      <c r="AA5921" s="22"/>
      <c r="AB5921" s="10"/>
      <c r="AC5921" s="10"/>
      <c r="AD5921" s="10"/>
      <c r="AE5921" s="10"/>
      <c r="AF5921" s="10"/>
      <c r="AG5921" s="10"/>
      <c r="AH5921" s="10"/>
      <c r="AI5921" s="10"/>
      <c r="AJ5921" s="10"/>
      <c r="AK5921" s="10"/>
      <c r="AL5921" s="10"/>
      <c r="AM5921" s="10"/>
      <c r="AN5921" s="10"/>
      <c r="AO5921" s="10"/>
      <c r="AP5921" s="10"/>
      <c r="AQ5921" s="10"/>
      <c r="AR5921" s="10"/>
      <c r="AS5921" s="10"/>
      <c r="AT5921" s="10"/>
      <c r="AU5921" s="10"/>
      <c r="AV5921" s="10"/>
      <c r="AW5921" s="10"/>
      <c r="AX5921" s="10"/>
      <c r="AY5921" s="10"/>
      <c r="AZ5921" s="10"/>
      <c r="BC5921" s="10"/>
      <c r="BD5921" s="10"/>
      <c r="BE5921" s="10"/>
      <c r="BF5921" s="10"/>
      <c r="BG5921" s="10"/>
      <c r="BH5921" s="10"/>
      <c r="BI5921" s="10"/>
      <c r="BL5921" s="10"/>
      <c r="BM5921" s="10"/>
      <c r="BN5921" s="10"/>
      <c r="BO5921" s="10"/>
      <c r="BP5921" s="10"/>
      <c r="BQ5921" s="10"/>
      <c r="BR5921" s="10"/>
      <c r="BU5921" s="66"/>
    </row>
    <row r="5922" spans="22:73" s="6" customFormat="1" x14ac:dyDescent="0.3">
      <c r="V5922" s="21"/>
      <c r="W5922" s="22"/>
      <c r="X5922" s="22"/>
      <c r="Y5922" s="22"/>
      <c r="Z5922" s="22"/>
      <c r="AA5922" s="22"/>
      <c r="AB5922" s="10"/>
      <c r="AC5922" s="10"/>
      <c r="AD5922" s="10"/>
      <c r="AE5922" s="10"/>
      <c r="AF5922" s="10"/>
      <c r="AG5922" s="10"/>
      <c r="AH5922" s="10"/>
      <c r="AI5922" s="10"/>
      <c r="AJ5922" s="10"/>
      <c r="AK5922" s="10"/>
      <c r="AL5922" s="10"/>
      <c r="AM5922" s="10"/>
      <c r="AN5922" s="10"/>
      <c r="AO5922" s="10"/>
      <c r="AP5922" s="10"/>
      <c r="AQ5922" s="10"/>
      <c r="AR5922" s="10"/>
      <c r="AS5922" s="10"/>
      <c r="AT5922" s="10"/>
      <c r="AU5922" s="10"/>
      <c r="AV5922" s="10"/>
      <c r="AW5922" s="10"/>
      <c r="AX5922" s="10"/>
      <c r="AY5922" s="10"/>
      <c r="AZ5922" s="10"/>
      <c r="BC5922" s="10"/>
      <c r="BD5922" s="10"/>
      <c r="BE5922" s="10"/>
      <c r="BF5922" s="10"/>
      <c r="BG5922" s="10"/>
      <c r="BH5922" s="10"/>
      <c r="BI5922" s="10"/>
      <c r="BL5922" s="10"/>
      <c r="BM5922" s="10"/>
      <c r="BN5922" s="10"/>
      <c r="BO5922" s="10"/>
      <c r="BP5922" s="10"/>
      <c r="BQ5922" s="10"/>
      <c r="BR5922" s="10"/>
      <c r="BU5922" s="66"/>
    </row>
    <row r="5923" spans="22:73" s="6" customFormat="1" x14ac:dyDescent="0.3">
      <c r="V5923" s="21"/>
      <c r="W5923" s="22"/>
      <c r="X5923" s="22"/>
      <c r="Y5923" s="22"/>
      <c r="Z5923" s="22"/>
      <c r="AA5923" s="22"/>
      <c r="AB5923" s="10"/>
      <c r="AC5923" s="10"/>
      <c r="AD5923" s="10"/>
      <c r="AE5923" s="10"/>
      <c r="AF5923" s="10"/>
      <c r="AG5923" s="10"/>
      <c r="AH5923" s="10"/>
      <c r="AI5923" s="10"/>
      <c r="AJ5923" s="10"/>
      <c r="AK5923" s="10"/>
      <c r="AL5923" s="10"/>
      <c r="AM5923" s="10"/>
      <c r="AN5923" s="10"/>
      <c r="AO5923" s="10"/>
      <c r="AP5923" s="10"/>
      <c r="AQ5923" s="10"/>
      <c r="AR5923" s="10"/>
      <c r="AS5923" s="10"/>
      <c r="AT5923" s="10"/>
      <c r="AU5923" s="10"/>
      <c r="AV5923" s="10"/>
      <c r="AW5923" s="10"/>
      <c r="AX5923" s="10"/>
      <c r="AY5923" s="10"/>
      <c r="AZ5923" s="10"/>
      <c r="BC5923" s="10"/>
      <c r="BD5923" s="10"/>
      <c r="BE5923" s="10"/>
      <c r="BF5923" s="10"/>
      <c r="BG5923" s="10"/>
      <c r="BH5923" s="10"/>
      <c r="BI5923" s="10"/>
      <c r="BL5923" s="10"/>
      <c r="BM5923" s="10"/>
      <c r="BN5923" s="10"/>
      <c r="BO5923" s="10"/>
      <c r="BP5923" s="10"/>
      <c r="BQ5923" s="10"/>
      <c r="BR5923" s="10"/>
      <c r="BU5923" s="66"/>
    </row>
    <row r="5924" spans="22:73" s="6" customFormat="1" x14ac:dyDescent="0.3">
      <c r="V5924" s="21"/>
      <c r="W5924" s="22"/>
      <c r="X5924" s="22"/>
      <c r="Y5924" s="22"/>
      <c r="Z5924" s="22"/>
      <c r="AA5924" s="22"/>
      <c r="AB5924" s="10"/>
      <c r="AC5924" s="10"/>
      <c r="AD5924" s="10"/>
      <c r="AE5924" s="10"/>
      <c r="AF5924" s="10"/>
      <c r="AG5924" s="10"/>
      <c r="AH5924" s="10"/>
      <c r="AI5924" s="10"/>
      <c r="AJ5924" s="10"/>
      <c r="AK5924" s="10"/>
      <c r="AL5924" s="10"/>
      <c r="AM5924" s="10"/>
      <c r="AN5924" s="10"/>
      <c r="AO5924" s="10"/>
      <c r="AP5924" s="10"/>
      <c r="AQ5924" s="10"/>
      <c r="AR5924" s="10"/>
      <c r="AS5924" s="10"/>
      <c r="AT5924" s="10"/>
      <c r="AU5924" s="10"/>
      <c r="AV5924" s="10"/>
      <c r="AW5924" s="10"/>
      <c r="AX5924" s="10"/>
      <c r="AY5924" s="10"/>
      <c r="AZ5924" s="10"/>
      <c r="BC5924" s="10"/>
      <c r="BD5924" s="10"/>
      <c r="BE5924" s="10"/>
      <c r="BF5924" s="10"/>
      <c r="BG5924" s="10"/>
      <c r="BH5924" s="10"/>
      <c r="BI5924" s="10"/>
      <c r="BL5924" s="10"/>
      <c r="BM5924" s="10"/>
      <c r="BN5924" s="10"/>
      <c r="BO5924" s="10"/>
      <c r="BP5924" s="10"/>
      <c r="BQ5924" s="10"/>
      <c r="BR5924" s="10"/>
      <c r="BU5924" s="66"/>
    </row>
    <row r="5925" spans="22:73" s="6" customFormat="1" x14ac:dyDescent="0.3">
      <c r="V5925" s="21"/>
      <c r="W5925" s="22"/>
      <c r="X5925" s="22"/>
      <c r="Y5925" s="22"/>
      <c r="Z5925" s="22"/>
      <c r="AA5925" s="22"/>
      <c r="AB5925" s="10"/>
      <c r="AC5925" s="10"/>
      <c r="AD5925" s="10"/>
      <c r="AE5925" s="10"/>
      <c r="AF5925" s="10"/>
      <c r="AG5925" s="10"/>
      <c r="AH5925" s="10"/>
      <c r="AI5925" s="10"/>
      <c r="AJ5925" s="10"/>
      <c r="AK5925" s="10"/>
      <c r="AL5925" s="10"/>
      <c r="AM5925" s="10"/>
      <c r="AN5925" s="10"/>
      <c r="AO5925" s="10"/>
      <c r="AP5925" s="10"/>
      <c r="AQ5925" s="10"/>
      <c r="AR5925" s="10"/>
      <c r="AS5925" s="10"/>
      <c r="AT5925" s="10"/>
      <c r="AU5925" s="10"/>
      <c r="AV5925" s="10"/>
      <c r="AW5925" s="10"/>
      <c r="AX5925" s="10"/>
      <c r="AY5925" s="10"/>
      <c r="AZ5925" s="10"/>
      <c r="BC5925" s="10"/>
      <c r="BD5925" s="10"/>
      <c r="BE5925" s="10"/>
      <c r="BF5925" s="10"/>
      <c r="BG5925" s="10"/>
      <c r="BH5925" s="10"/>
      <c r="BI5925" s="10"/>
      <c r="BL5925" s="10"/>
      <c r="BM5925" s="10"/>
      <c r="BN5925" s="10"/>
      <c r="BO5925" s="10"/>
      <c r="BP5925" s="10"/>
      <c r="BQ5925" s="10"/>
      <c r="BR5925" s="10"/>
      <c r="BU5925" s="66"/>
    </row>
    <row r="5926" spans="22:73" s="6" customFormat="1" x14ac:dyDescent="0.3">
      <c r="V5926" s="21"/>
      <c r="W5926" s="22"/>
      <c r="X5926" s="22"/>
      <c r="Y5926" s="22"/>
      <c r="Z5926" s="22"/>
      <c r="AA5926" s="22"/>
      <c r="AB5926" s="10"/>
      <c r="AC5926" s="10"/>
      <c r="AD5926" s="10"/>
      <c r="AE5926" s="10"/>
      <c r="AF5926" s="10"/>
      <c r="AG5926" s="10"/>
      <c r="AH5926" s="10"/>
      <c r="AI5926" s="10"/>
      <c r="AJ5926" s="10"/>
      <c r="AK5926" s="10"/>
      <c r="AL5926" s="10"/>
      <c r="AM5926" s="10"/>
      <c r="AN5926" s="10"/>
      <c r="AO5926" s="10"/>
      <c r="AP5926" s="10"/>
      <c r="AQ5926" s="10"/>
      <c r="AR5926" s="10"/>
      <c r="AS5926" s="10"/>
      <c r="AT5926" s="10"/>
      <c r="AU5926" s="10"/>
      <c r="AV5926" s="10"/>
      <c r="AW5926" s="10"/>
      <c r="AX5926" s="10"/>
      <c r="AY5926" s="10"/>
      <c r="AZ5926" s="10"/>
      <c r="BC5926" s="10"/>
      <c r="BD5926" s="10"/>
      <c r="BE5926" s="10"/>
      <c r="BF5926" s="10"/>
      <c r="BG5926" s="10"/>
      <c r="BH5926" s="10"/>
      <c r="BI5926" s="10"/>
      <c r="BL5926" s="10"/>
      <c r="BM5926" s="10"/>
      <c r="BN5926" s="10"/>
      <c r="BO5926" s="10"/>
      <c r="BP5926" s="10"/>
      <c r="BQ5926" s="10"/>
      <c r="BR5926" s="10"/>
      <c r="BU5926" s="66"/>
    </row>
    <row r="5927" spans="22:73" s="6" customFormat="1" x14ac:dyDescent="0.3">
      <c r="V5927" s="21"/>
      <c r="W5927" s="22"/>
      <c r="X5927" s="22"/>
      <c r="Y5927" s="22"/>
      <c r="Z5927" s="22"/>
      <c r="AA5927" s="22"/>
      <c r="AB5927" s="10"/>
      <c r="AC5927" s="10"/>
      <c r="AD5927" s="10"/>
      <c r="AE5927" s="10"/>
      <c r="AF5927" s="10"/>
      <c r="AG5927" s="10"/>
      <c r="AH5927" s="10"/>
      <c r="AI5927" s="10"/>
      <c r="AJ5927" s="10"/>
      <c r="AK5927" s="10"/>
      <c r="AL5927" s="10"/>
      <c r="AM5927" s="10"/>
      <c r="AN5927" s="10"/>
      <c r="AO5927" s="10"/>
      <c r="AP5927" s="10"/>
      <c r="AQ5927" s="10"/>
      <c r="AR5927" s="10"/>
      <c r="AS5927" s="10"/>
      <c r="AT5927" s="10"/>
      <c r="AU5927" s="10"/>
      <c r="AV5927" s="10"/>
      <c r="AW5927" s="10"/>
      <c r="AX5927" s="10"/>
      <c r="AY5927" s="10"/>
      <c r="AZ5927" s="10"/>
      <c r="BC5927" s="10"/>
      <c r="BD5927" s="10"/>
      <c r="BE5927" s="10"/>
      <c r="BF5927" s="10"/>
      <c r="BG5927" s="10"/>
      <c r="BH5927" s="10"/>
      <c r="BI5927" s="10"/>
      <c r="BL5927" s="10"/>
      <c r="BM5927" s="10"/>
      <c r="BN5927" s="10"/>
      <c r="BO5927" s="10"/>
      <c r="BP5927" s="10"/>
      <c r="BQ5927" s="10"/>
      <c r="BR5927" s="10"/>
      <c r="BU5927" s="66"/>
    </row>
    <row r="5928" spans="22:73" s="6" customFormat="1" x14ac:dyDescent="0.3">
      <c r="V5928" s="21"/>
      <c r="W5928" s="22"/>
      <c r="X5928" s="22"/>
      <c r="Y5928" s="22"/>
      <c r="Z5928" s="22"/>
      <c r="AA5928" s="22"/>
      <c r="AB5928" s="10"/>
      <c r="AC5928" s="10"/>
      <c r="AD5928" s="10"/>
      <c r="AE5928" s="10"/>
      <c r="AF5928" s="10"/>
      <c r="AG5928" s="10"/>
      <c r="AH5928" s="10"/>
      <c r="AI5928" s="10"/>
      <c r="AJ5928" s="10"/>
      <c r="AK5928" s="10"/>
      <c r="AL5928" s="10"/>
      <c r="AM5928" s="10"/>
      <c r="AN5928" s="10"/>
      <c r="AO5928" s="10"/>
      <c r="AP5928" s="10"/>
      <c r="AQ5928" s="10"/>
      <c r="AR5928" s="10"/>
      <c r="AS5928" s="10"/>
      <c r="AT5928" s="10"/>
      <c r="AU5928" s="10"/>
      <c r="AV5928" s="10"/>
      <c r="AW5928" s="10"/>
      <c r="AX5928" s="10"/>
      <c r="AY5928" s="10"/>
      <c r="AZ5928" s="10"/>
      <c r="BC5928" s="10"/>
      <c r="BD5928" s="10"/>
      <c r="BE5928" s="10"/>
      <c r="BF5928" s="10"/>
      <c r="BG5928" s="10"/>
      <c r="BH5928" s="10"/>
      <c r="BI5928" s="10"/>
      <c r="BL5928" s="10"/>
      <c r="BM5928" s="10"/>
      <c r="BN5928" s="10"/>
      <c r="BO5928" s="10"/>
      <c r="BP5928" s="10"/>
      <c r="BQ5928" s="10"/>
      <c r="BR5928" s="10"/>
      <c r="BU5928" s="66"/>
    </row>
    <row r="5929" spans="22:73" s="6" customFormat="1" x14ac:dyDescent="0.3">
      <c r="V5929" s="21"/>
      <c r="W5929" s="22"/>
      <c r="X5929" s="22"/>
      <c r="Y5929" s="22"/>
      <c r="Z5929" s="22"/>
      <c r="AA5929" s="22"/>
      <c r="AB5929" s="10"/>
      <c r="AC5929" s="10"/>
      <c r="AD5929" s="10"/>
      <c r="AE5929" s="10"/>
      <c r="AF5929" s="10"/>
      <c r="AG5929" s="10"/>
      <c r="AH5929" s="10"/>
      <c r="AI5929" s="10"/>
      <c r="AJ5929" s="10"/>
      <c r="AK5929" s="10"/>
      <c r="AL5929" s="10"/>
      <c r="AM5929" s="10"/>
      <c r="AN5929" s="10"/>
      <c r="AO5929" s="10"/>
      <c r="AP5929" s="10"/>
      <c r="AQ5929" s="10"/>
      <c r="AR5929" s="10"/>
      <c r="AS5929" s="10"/>
      <c r="AT5929" s="10"/>
      <c r="AU5929" s="10"/>
      <c r="AV5929" s="10"/>
      <c r="AW5929" s="10"/>
      <c r="AX5929" s="10"/>
      <c r="AY5929" s="10"/>
      <c r="AZ5929" s="10"/>
      <c r="BC5929" s="10"/>
      <c r="BD5929" s="10"/>
      <c r="BE5929" s="10"/>
      <c r="BF5929" s="10"/>
      <c r="BG5929" s="10"/>
      <c r="BH5929" s="10"/>
      <c r="BI5929" s="10"/>
      <c r="BL5929" s="10"/>
      <c r="BM5929" s="10"/>
      <c r="BN5929" s="10"/>
      <c r="BO5929" s="10"/>
      <c r="BP5929" s="10"/>
      <c r="BQ5929" s="10"/>
      <c r="BR5929" s="10"/>
      <c r="BU5929" s="66"/>
    </row>
    <row r="5930" spans="22:73" s="6" customFormat="1" x14ac:dyDescent="0.3">
      <c r="V5930" s="21"/>
      <c r="W5930" s="22"/>
      <c r="X5930" s="22"/>
      <c r="Y5930" s="22"/>
      <c r="Z5930" s="22"/>
      <c r="AA5930" s="22"/>
      <c r="AB5930" s="10"/>
      <c r="AC5930" s="10"/>
      <c r="AD5930" s="10"/>
      <c r="AE5930" s="10"/>
      <c r="AF5930" s="10"/>
      <c r="AG5930" s="10"/>
      <c r="AH5930" s="10"/>
      <c r="AI5930" s="10"/>
      <c r="AJ5930" s="10"/>
      <c r="AK5930" s="10"/>
      <c r="AL5930" s="10"/>
      <c r="AM5930" s="10"/>
      <c r="AN5930" s="10"/>
      <c r="AO5930" s="10"/>
      <c r="AP5930" s="10"/>
      <c r="AQ5930" s="10"/>
      <c r="AR5930" s="10"/>
      <c r="AS5930" s="10"/>
      <c r="AT5930" s="10"/>
      <c r="AU5930" s="10"/>
      <c r="AV5930" s="10"/>
      <c r="AW5930" s="10"/>
      <c r="AX5930" s="10"/>
      <c r="AY5930" s="10"/>
      <c r="AZ5930" s="10"/>
      <c r="BC5930" s="10"/>
      <c r="BD5930" s="10"/>
      <c r="BE5930" s="10"/>
      <c r="BF5930" s="10"/>
      <c r="BG5930" s="10"/>
      <c r="BH5930" s="10"/>
      <c r="BI5930" s="10"/>
      <c r="BL5930" s="10"/>
      <c r="BM5930" s="10"/>
      <c r="BN5930" s="10"/>
      <c r="BO5930" s="10"/>
      <c r="BP5930" s="10"/>
      <c r="BQ5930" s="10"/>
      <c r="BR5930" s="10"/>
      <c r="BU5930" s="66"/>
    </row>
    <row r="5931" spans="22:73" s="6" customFormat="1" x14ac:dyDescent="0.3">
      <c r="V5931" s="21"/>
      <c r="W5931" s="22"/>
      <c r="X5931" s="22"/>
      <c r="Y5931" s="22"/>
      <c r="Z5931" s="22"/>
      <c r="AA5931" s="22"/>
      <c r="AB5931" s="10"/>
      <c r="AC5931" s="10"/>
      <c r="AD5931" s="10"/>
      <c r="AE5931" s="10"/>
      <c r="AF5931" s="10"/>
      <c r="AG5931" s="10"/>
      <c r="AH5931" s="10"/>
      <c r="AI5931" s="10"/>
      <c r="AJ5931" s="10"/>
      <c r="AK5931" s="10"/>
      <c r="AL5931" s="10"/>
      <c r="AM5931" s="10"/>
      <c r="AN5931" s="10"/>
      <c r="AO5931" s="10"/>
      <c r="AP5931" s="10"/>
      <c r="AQ5931" s="10"/>
      <c r="AR5931" s="10"/>
      <c r="AS5931" s="10"/>
      <c r="AT5931" s="10"/>
      <c r="AU5931" s="10"/>
      <c r="AV5931" s="10"/>
      <c r="AW5931" s="10"/>
      <c r="AX5931" s="10"/>
      <c r="AY5931" s="10"/>
      <c r="AZ5931" s="10"/>
      <c r="BC5931" s="10"/>
      <c r="BD5931" s="10"/>
      <c r="BE5931" s="10"/>
      <c r="BF5931" s="10"/>
      <c r="BG5931" s="10"/>
      <c r="BH5931" s="10"/>
      <c r="BI5931" s="10"/>
      <c r="BL5931" s="10"/>
      <c r="BM5931" s="10"/>
      <c r="BN5931" s="10"/>
      <c r="BO5931" s="10"/>
      <c r="BP5931" s="10"/>
      <c r="BQ5931" s="10"/>
      <c r="BR5931" s="10"/>
      <c r="BU5931" s="66"/>
    </row>
    <row r="5932" spans="22:73" s="6" customFormat="1" x14ac:dyDescent="0.3">
      <c r="V5932" s="21"/>
      <c r="W5932" s="22"/>
      <c r="X5932" s="22"/>
      <c r="Y5932" s="22"/>
      <c r="Z5932" s="22"/>
      <c r="AA5932" s="22"/>
      <c r="AB5932" s="10"/>
      <c r="AC5932" s="10"/>
      <c r="AD5932" s="10"/>
      <c r="AE5932" s="10"/>
      <c r="AF5932" s="10"/>
      <c r="AG5932" s="10"/>
      <c r="AH5932" s="10"/>
      <c r="AI5932" s="10"/>
      <c r="AJ5932" s="10"/>
      <c r="AK5932" s="10"/>
      <c r="AL5932" s="10"/>
      <c r="AM5932" s="10"/>
      <c r="AN5932" s="10"/>
      <c r="AO5932" s="10"/>
      <c r="AP5932" s="10"/>
      <c r="AQ5932" s="10"/>
      <c r="AR5932" s="10"/>
      <c r="AS5932" s="10"/>
      <c r="AT5932" s="10"/>
      <c r="AU5932" s="10"/>
      <c r="AV5932" s="10"/>
      <c r="AW5932" s="10"/>
      <c r="AX5932" s="10"/>
      <c r="AY5932" s="10"/>
      <c r="AZ5932" s="10"/>
      <c r="BC5932" s="10"/>
      <c r="BD5932" s="10"/>
      <c r="BE5932" s="10"/>
      <c r="BF5932" s="10"/>
      <c r="BG5932" s="10"/>
      <c r="BH5932" s="10"/>
      <c r="BI5932" s="10"/>
      <c r="BL5932" s="10"/>
      <c r="BM5932" s="10"/>
      <c r="BN5932" s="10"/>
      <c r="BO5932" s="10"/>
      <c r="BP5932" s="10"/>
      <c r="BQ5932" s="10"/>
      <c r="BR5932" s="10"/>
      <c r="BU5932" s="66"/>
    </row>
    <row r="5933" spans="22:73" s="6" customFormat="1" x14ac:dyDescent="0.3">
      <c r="V5933" s="21"/>
      <c r="W5933" s="22"/>
      <c r="X5933" s="22"/>
      <c r="Y5933" s="22"/>
      <c r="Z5933" s="22"/>
      <c r="AA5933" s="22"/>
      <c r="AB5933" s="10"/>
      <c r="AC5933" s="10"/>
      <c r="AD5933" s="10"/>
      <c r="AE5933" s="10"/>
      <c r="AF5933" s="10"/>
      <c r="AG5933" s="10"/>
      <c r="AH5933" s="10"/>
      <c r="AI5933" s="10"/>
      <c r="AJ5933" s="10"/>
      <c r="AK5933" s="10"/>
      <c r="AL5933" s="10"/>
      <c r="AM5933" s="10"/>
      <c r="AN5933" s="10"/>
      <c r="AO5933" s="10"/>
      <c r="AP5933" s="10"/>
      <c r="AQ5933" s="10"/>
      <c r="AR5933" s="10"/>
      <c r="AS5933" s="10"/>
      <c r="AT5933" s="10"/>
      <c r="AU5933" s="10"/>
      <c r="AV5933" s="10"/>
      <c r="AW5933" s="10"/>
      <c r="AX5933" s="10"/>
      <c r="AY5933" s="10"/>
      <c r="AZ5933" s="10"/>
      <c r="BC5933" s="10"/>
      <c r="BD5933" s="10"/>
      <c r="BE5933" s="10"/>
      <c r="BF5933" s="10"/>
      <c r="BG5933" s="10"/>
      <c r="BH5933" s="10"/>
      <c r="BI5933" s="10"/>
      <c r="BL5933" s="10"/>
      <c r="BM5933" s="10"/>
      <c r="BN5933" s="10"/>
      <c r="BO5933" s="10"/>
      <c r="BP5933" s="10"/>
      <c r="BQ5933" s="10"/>
      <c r="BR5933" s="10"/>
      <c r="BU5933" s="66"/>
    </row>
    <row r="5934" spans="22:73" s="6" customFormat="1" x14ac:dyDescent="0.3">
      <c r="V5934" s="21"/>
      <c r="W5934" s="22"/>
      <c r="X5934" s="22"/>
      <c r="Y5934" s="22"/>
      <c r="Z5934" s="22"/>
      <c r="AA5934" s="22"/>
      <c r="AB5934" s="10"/>
      <c r="AC5934" s="10"/>
      <c r="AD5934" s="10"/>
      <c r="AE5934" s="10"/>
      <c r="AF5934" s="10"/>
      <c r="AG5934" s="10"/>
      <c r="AH5934" s="10"/>
      <c r="AI5934" s="10"/>
      <c r="AJ5934" s="10"/>
      <c r="AK5934" s="10"/>
      <c r="AL5934" s="10"/>
      <c r="AM5934" s="10"/>
      <c r="AN5934" s="10"/>
      <c r="AO5934" s="10"/>
      <c r="AP5934" s="10"/>
      <c r="AQ5934" s="10"/>
      <c r="AR5934" s="10"/>
      <c r="AS5934" s="10"/>
      <c r="AT5934" s="10"/>
      <c r="AU5934" s="10"/>
      <c r="AV5934" s="10"/>
      <c r="AW5934" s="10"/>
      <c r="AX5934" s="10"/>
      <c r="AY5934" s="10"/>
      <c r="AZ5934" s="10"/>
      <c r="BC5934" s="10"/>
      <c r="BD5934" s="10"/>
      <c r="BE5934" s="10"/>
      <c r="BF5934" s="10"/>
      <c r="BG5934" s="10"/>
      <c r="BH5934" s="10"/>
      <c r="BI5934" s="10"/>
      <c r="BL5934" s="10"/>
      <c r="BM5934" s="10"/>
      <c r="BN5934" s="10"/>
      <c r="BO5934" s="10"/>
      <c r="BP5934" s="10"/>
      <c r="BQ5934" s="10"/>
      <c r="BR5934" s="10"/>
      <c r="BU5934" s="66"/>
    </row>
    <row r="5935" spans="22:73" s="6" customFormat="1" x14ac:dyDescent="0.3">
      <c r="V5935" s="21"/>
      <c r="W5935" s="22"/>
      <c r="X5935" s="22"/>
      <c r="Y5935" s="22"/>
      <c r="Z5935" s="22"/>
      <c r="AA5935" s="22"/>
      <c r="AB5935" s="10"/>
      <c r="AC5935" s="10"/>
      <c r="AD5935" s="10"/>
      <c r="AE5935" s="10"/>
      <c r="AF5935" s="10"/>
      <c r="AG5935" s="10"/>
      <c r="AH5935" s="10"/>
      <c r="AI5935" s="10"/>
      <c r="AJ5935" s="10"/>
      <c r="AK5935" s="10"/>
      <c r="AL5935" s="10"/>
      <c r="AM5935" s="10"/>
      <c r="AN5935" s="10"/>
      <c r="AO5935" s="10"/>
      <c r="AP5935" s="10"/>
      <c r="AQ5935" s="10"/>
      <c r="AR5935" s="10"/>
      <c r="AS5935" s="10"/>
      <c r="AT5935" s="10"/>
      <c r="AU5935" s="10"/>
      <c r="AV5935" s="10"/>
      <c r="AW5935" s="10"/>
      <c r="AX5935" s="10"/>
      <c r="AY5935" s="10"/>
      <c r="AZ5935" s="10"/>
      <c r="BC5935" s="10"/>
      <c r="BD5935" s="10"/>
      <c r="BE5935" s="10"/>
      <c r="BF5935" s="10"/>
      <c r="BG5935" s="10"/>
      <c r="BH5935" s="10"/>
      <c r="BI5935" s="10"/>
      <c r="BL5935" s="10"/>
      <c r="BM5935" s="10"/>
      <c r="BN5935" s="10"/>
      <c r="BO5935" s="10"/>
      <c r="BP5935" s="10"/>
      <c r="BQ5935" s="10"/>
      <c r="BR5935" s="10"/>
      <c r="BU5935" s="66"/>
    </row>
    <row r="5936" spans="22:73" s="6" customFormat="1" x14ac:dyDescent="0.3">
      <c r="V5936" s="21"/>
      <c r="W5936" s="22"/>
      <c r="X5936" s="22"/>
      <c r="Y5936" s="22"/>
      <c r="Z5936" s="22"/>
      <c r="AA5936" s="22"/>
      <c r="AB5936" s="10"/>
      <c r="AC5936" s="10"/>
      <c r="AD5936" s="10"/>
      <c r="AE5936" s="10"/>
      <c r="AF5936" s="10"/>
      <c r="AG5936" s="10"/>
      <c r="AH5936" s="10"/>
      <c r="AI5936" s="10"/>
      <c r="AJ5936" s="10"/>
      <c r="AK5936" s="10"/>
      <c r="AL5936" s="10"/>
      <c r="AM5936" s="10"/>
      <c r="AN5936" s="10"/>
      <c r="AO5936" s="10"/>
      <c r="AP5936" s="10"/>
      <c r="AQ5936" s="10"/>
      <c r="AR5936" s="10"/>
      <c r="AS5936" s="10"/>
      <c r="AT5936" s="10"/>
      <c r="AU5936" s="10"/>
      <c r="AV5936" s="10"/>
      <c r="AW5936" s="10"/>
      <c r="AX5936" s="10"/>
      <c r="AY5936" s="10"/>
      <c r="AZ5936" s="10"/>
      <c r="BC5936" s="10"/>
      <c r="BD5936" s="10"/>
      <c r="BE5936" s="10"/>
      <c r="BF5936" s="10"/>
      <c r="BG5936" s="10"/>
      <c r="BH5936" s="10"/>
      <c r="BI5936" s="10"/>
      <c r="BL5936" s="10"/>
      <c r="BM5936" s="10"/>
      <c r="BN5936" s="10"/>
      <c r="BO5936" s="10"/>
      <c r="BP5936" s="10"/>
      <c r="BQ5936" s="10"/>
      <c r="BR5936" s="10"/>
      <c r="BU5936" s="66"/>
    </row>
    <row r="5937" spans="22:73" s="6" customFormat="1" x14ac:dyDescent="0.3">
      <c r="V5937" s="21"/>
      <c r="W5937" s="22"/>
      <c r="X5937" s="22"/>
      <c r="Y5937" s="22"/>
      <c r="Z5937" s="22"/>
      <c r="AA5937" s="22"/>
      <c r="AB5937" s="10"/>
      <c r="AC5937" s="10"/>
      <c r="AD5937" s="10"/>
      <c r="AE5937" s="10"/>
      <c r="AF5937" s="10"/>
      <c r="AG5937" s="10"/>
      <c r="AH5937" s="10"/>
      <c r="AI5937" s="10"/>
      <c r="AJ5937" s="10"/>
      <c r="AK5937" s="10"/>
      <c r="AL5937" s="10"/>
      <c r="AM5937" s="10"/>
      <c r="AN5937" s="10"/>
      <c r="AO5937" s="10"/>
      <c r="AP5937" s="10"/>
      <c r="AQ5937" s="10"/>
      <c r="AR5937" s="10"/>
      <c r="AS5937" s="10"/>
      <c r="AT5937" s="10"/>
      <c r="AU5937" s="10"/>
      <c r="AV5937" s="10"/>
      <c r="AW5937" s="10"/>
      <c r="AX5937" s="10"/>
      <c r="AY5937" s="10"/>
      <c r="AZ5937" s="10"/>
      <c r="BC5937" s="10"/>
      <c r="BD5937" s="10"/>
      <c r="BE5937" s="10"/>
      <c r="BF5937" s="10"/>
      <c r="BG5937" s="10"/>
      <c r="BH5937" s="10"/>
      <c r="BI5937" s="10"/>
      <c r="BL5937" s="10"/>
      <c r="BM5937" s="10"/>
      <c r="BN5937" s="10"/>
      <c r="BO5937" s="10"/>
      <c r="BP5937" s="10"/>
      <c r="BQ5937" s="10"/>
      <c r="BR5937" s="10"/>
      <c r="BU5937" s="66"/>
    </row>
    <row r="5938" spans="22:73" s="6" customFormat="1" x14ac:dyDescent="0.3">
      <c r="V5938" s="21"/>
      <c r="W5938" s="22"/>
      <c r="X5938" s="22"/>
      <c r="Y5938" s="22"/>
      <c r="Z5938" s="22"/>
      <c r="AA5938" s="22"/>
      <c r="AB5938" s="10"/>
      <c r="AC5938" s="10"/>
      <c r="AD5938" s="10"/>
      <c r="AE5938" s="10"/>
      <c r="AF5938" s="10"/>
      <c r="AG5938" s="10"/>
      <c r="AH5938" s="10"/>
      <c r="AI5938" s="10"/>
      <c r="AJ5938" s="10"/>
      <c r="AK5938" s="10"/>
      <c r="AL5938" s="10"/>
      <c r="AM5938" s="10"/>
      <c r="AN5938" s="10"/>
      <c r="AO5938" s="10"/>
      <c r="AP5938" s="10"/>
      <c r="AQ5938" s="10"/>
      <c r="AR5938" s="10"/>
      <c r="AS5938" s="10"/>
      <c r="AT5938" s="10"/>
      <c r="AU5938" s="10"/>
      <c r="AV5938" s="10"/>
      <c r="AW5938" s="10"/>
      <c r="AX5938" s="10"/>
      <c r="AY5938" s="10"/>
      <c r="AZ5938" s="10"/>
      <c r="BC5938" s="10"/>
      <c r="BD5938" s="10"/>
      <c r="BE5938" s="10"/>
      <c r="BF5938" s="10"/>
      <c r="BG5938" s="10"/>
      <c r="BH5938" s="10"/>
      <c r="BI5938" s="10"/>
      <c r="BL5938" s="10"/>
      <c r="BM5938" s="10"/>
      <c r="BN5938" s="10"/>
      <c r="BO5938" s="10"/>
      <c r="BP5938" s="10"/>
      <c r="BQ5938" s="10"/>
      <c r="BR5938" s="10"/>
      <c r="BU5938" s="66"/>
    </row>
    <row r="5939" spans="22:73" s="6" customFormat="1" x14ac:dyDescent="0.3">
      <c r="V5939" s="21"/>
      <c r="W5939" s="22"/>
      <c r="X5939" s="22"/>
      <c r="Y5939" s="22"/>
      <c r="Z5939" s="22"/>
      <c r="AA5939" s="22"/>
      <c r="AB5939" s="10"/>
      <c r="AC5939" s="10"/>
      <c r="AD5939" s="10"/>
      <c r="AE5939" s="10"/>
      <c r="AF5939" s="10"/>
      <c r="AG5939" s="10"/>
      <c r="AH5939" s="10"/>
      <c r="AI5939" s="10"/>
      <c r="AJ5939" s="10"/>
      <c r="AK5939" s="10"/>
      <c r="AL5939" s="10"/>
      <c r="AM5939" s="10"/>
      <c r="AN5939" s="10"/>
      <c r="AO5939" s="10"/>
      <c r="AP5939" s="10"/>
      <c r="AQ5939" s="10"/>
      <c r="AR5939" s="10"/>
      <c r="AS5939" s="10"/>
      <c r="AT5939" s="10"/>
      <c r="AU5939" s="10"/>
      <c r="AV5939" s="10"/>
      <c r="AW5939" s="10"/>
      <c r="AX5939" s="10"/>
      <c r="AY5939" s="10"/>
      <c r="AZ5939" s="10"/>
      <c r="BC5939" s="10"/>
      <c r="BD5939" s="10"/>
      <c r="BE5939" s="10"/>
      <c r="BF5939" s="10"/>
      <c r="BG5939" s="10"/>
      <c r="BH5939" s="10"/>
      <c r="BI5939" s="10"/>
      <c r="BL5939" s="10"/>
      <c r="BM5939" s="10"/>
      <c r="BN5939" s="10"/>
      <c r="BO5939" s="10"/>
      <c r="BP5939" s="10"/>
      <c r="BQ5939" s="10"/>
      <c r="BR5939" s="10"/>
      <c r="BU5939" s="66"/>
    </row>
    <row r="5940" spans="22:73" s="6" customFormat="1" x14ac:dyDescent="0.3">
      <c r="V5940" s="21"/>
      <c r="W5940" s="22"/>
      <c r="X5940" s="22"/>
      <c r="Y5940" s="22"/>
      <c r="Z5940" s="22"/>
      <c r="AA5940" s="22"/>
      <c r="AB5940" s="10"/>
      <c r="AC5940" s="10"/>
      <c r="AD5940" s="10"/>
      <c r="AE5940" s="10"/>
      <c r="AF5940" s="10"/>
      <c r="AG5940" s="10"/>
      <c r="AH5940" s="10"/>
      <c r="AI5940" s="10"/>
      <c r="AJ5940" s="10"/>
      <c r="AK5940" s="10"/>
      <c r="AL5940" s="10"/>
      <c r="AM5940" s="10"/>
      <c r="AN5940" s="10"/>
      <c r="AO5940" s="10"/>
      <c r="AP5940" s="10"/>
      <c r="AQ5940" s="10"/>
      <c r="AR5940" s="10"/>
      <c r="AS5940" s="10"/>
      <c r="AT5940" s="10"/>
      <c r="AU5940" s="10"/>
      <c r="AV5940" s="10"/>
      <c r="AW5940" s="10"/>
      <c r="AX5940" s="10"/>
      <c r="AY5940" s="10"/>
      <c r="AZ5940" s="10"/>
      <c r="BC5940" s="10"/>
      <c r="BD5940" s="10"/>
      <c r="BE5940" s="10"/>
      <c r="BF5940" s="10"/>
      <c r="BG5940" s="10"/>
      <c r="BH5940" s="10"/>
      <c r="BI5940" s="10"/>
      <c r="BL5940" s="10"/>
      <c r="BM5940" s="10"/>
      <c r="BN5940" s="10"/>
      <c r="BO5940" s="10"/>
      <c r="BP5940" s="10"/>
      <c r="BQ5940" s="10"/>
      <c r="BR5940" s="10"/>
      <c r="BU5940" s="66"/>
    </row>
    <row r="5941" spans="22:73" s="6" customFormat="1" x14ac:dyDescent="0.3">
      <c r="V5941" s="21"/>
      <c r="W5941" s="22"/>
      <c r="X5941" s="22"/>
      <c r="Y5941" s="22"/>
      <c r="Z5941" s="22"/>
      <c r="AA5941" s="22"/>
      <c r="AB5941" s="10"/>
      <c r="AC5941" s="10"/>
      <c r="AD5941" s="10"/>
      <c r="AE5941" s="10"/>
      <c r="AF5941" s="10"/>
      <c r="AG5941" s="10"/>
      <c r="AH5941" s="10"/>
      <c r="AI5941" s="10"/>
      <c r="AJ5941" s="10"/>
      <c r="AK5941" s="10"/>
      <c r="AL5941" s="10"/>
      <c r="AM5941" s="10"/>
      <c r="AN5941" s="10"/>
      <c r="AO5941" s="10"/>
      <c r="AP5941" s="10"/>
      <c r="AQ5941" s="10"/>
      <c r="AR5941" s="10"/>
      <c r="AS5941" s="10"/>
      <c r="AT5941" s="10"/>
      <c r="AU5941" s="10"/>
      <c r="AV5941" s="10"/>
      <c r="AW5941" s="10"/>
      <c r="AX5941" s="10"/>
      <c r="AY5941" s="10"/>
      <c r="AZ5941" s="10"/>
      <c r="BC5941" s="10"/>
      <c r="BD5941" s="10"/>
      <c r="BE5941" s="10"/>
      <c r="BF5941" s="10"/>
      <c r="BG5941" s="10"/>
      <c r="BH5941" s="10"/>
      <c r="BI5941" s="10"/>
      <c r="BL5941" s="10"/>
      <c r="BM5941" s="10"/>
      <c r="BN5941" s="10"/>
      <c r="BO5941" s="10"/>
      <c r="BP5941" s="10"/>
      <c r="BQ5941" s="10"/>
      <c r="BR5941" s="10"/>
      <c r="BU5941" s="66"/>
    </row>
    <row r="5942" spans="22:73" s="6" customFormat="1" x14ac:dyDescent="0.3">
      <c r="V5942" s="21"/>
      <c r="W5942" s="22"/>
      <c r="X5942" s="22"/>
      <c r="Y5942" s="22"/>
      <c r="Z5942" s="22"/>
      <c r="AA5942" s="22"/>
      <c r="AB5942" s="10"/>
      <c r="AC5942" s="10"/>
      <c r="AD5942" s="10"/>
      <c r="AE5942" s="10"/>
      <c r="AF5942" s="10"/>
      <c r="AG5942" s="10"/>
      <c r="AH5942" s="10"/>
      <c r="AI5942" s="10"/>
      <c r="AJ5942" s="10"/>
      <c r="AK5942" s="10"/>
      <c r="AL5942" s="10"/>
      <c r="AM5942" s="10"/>
      <c r="AN5942" s="10"/>
      <c r="AO5942" s="10"/>
      <c r="AP5942" s="10"/>
      <c r="AQ5942" s="10"/>
      <c r="AR5942" s="10"/>
      <c r="AS5942" s="10"/>
      <c r="AT5942" s="10"/>
      <c r="AU5942" s="10"/>
      <c r="AV5942" s="10"/>
      <c r="AW5942" s="10"/>
      <c r="AX5942" s="10"/>
      <c r="AY5942" s="10"/>
      <c r="AZ5942" s="10"/>
      <c r="BC5942" s="10"/>
      <c r="BD5942" s="10"/>
      <c r="BE5942" s="10"/>
      <c r="BF5942" s="10"/>
      <c r="BG5942" s="10"/>
      <c r="BH5942" s="10"/>
      <c r="BI5942" s="10"/>
      <c r="BL5942" s="10"/>
      <c r="BM5942" s="10"/>
      <c r="BN5942" s="10"/>
      <c r="BO5942" s="10"/>
      <c r="BP5942" s="10"/>
      <c r="BQ5942" s="10"/>
      <c r="BR5942" s="10"/>
      <c r="BU5942" s="66"/>
    </row>
    <row r="5943" spans="22:73" s="6" customFormat="1" x14ac:dyDescent="0.3">
      <c r="V5943" s="21"/>
      <c r="W5943" s="22"/>
      <c r="X5943" s="22"/>
      <c r="Y5943" s="22"/>
      <c r="Z5943" s="22"/>
      <c r="AA5943" s="22"/>
      <c r="AB5943" s="10"/>
      <c r="AC5943" s="10"/>
      <c r="AD5943" s="10"/>
      <c r="AE5943" s="10"/>
      <c r="AF5943" s="10"/>
      <c r="AG5943" s="10"/>
      <c r="AH5943" s="10"/>
      <c r="AI5943" s="10"/>
      <c r="AJ5943" s="10"/>
      <c r="AK5943" s="10"/>
      <c r="AL5943" s="10"/>
      <c r="AM5943" s="10"/>
      <c r="AN5943" s="10"/>
      <c r="AO5943" s="10"/>
      <c r="AP5943" s="10"/>
      <c r="AQ5943" s="10"/>
      <c r="AR5943" s="10"/>
      <c r="AS5943" s="10"/>
      <c r="AT5943" s="10"/>
      <c r="AU5943" s="10"/>
      <c r="AV5943" s="10"/>
      <c r="AW5943" s="10"/>
      <c r="AX5943" s="10"/>
      <c r="AY5943" s="10"/>
      <c r="AZ5943" s="10"/>
      <c r="BC5943" s="10"/>
      <c r="BD5943" s="10"/>
      <c r="BE5943" s="10"/>
      <c r="BF5943" s="10"/>
      <c r="BG5943" s="10"/>
      <c r="BH5943" s="10"/>
      <c r="BI5943" s="10"/>
      <c r="BL5943" s="10"/>
      <c r="BM5943" s="10"/>
      <c r="BN5943" s="10"/>
      <c r="BO5943" s="10"/>
      <c r="BP5943" s="10"/>
      <c r="BQ5943" s="10"/>
      <c r="BR5943" s="10"/>
      <c r="BU5943" s="66"/>
    </row>
    <row r="5944" spans="22:73" s="6" customFormat="1" x14ac:dyDescent="0.3">
      <c r="V5944" s="21"/>
      <c r="W5944" s="22"/>
      <c r="X5944" s="22"/>
      <c r="Y5944" s="22"/>
      <c r="Z5944" s="22"/>
      <c r="AA5944" s="22"/>
      <c r="AB5944" s="10"/>
      <c r="AC5944" s="10"/>
      <c r="AD5944" s="10"/>
      <c r="AE5944" s="10"/>
      <c r="AF5944" s="10"/>
      <c r="AG5944" s="10"/>
      <c r="AH5944" s="10"/>
      <c r="AI5944" s="10"/>
      <c r="AJ5944" s="10"/>
      <c r="AK5944" s="10"/>
      <c r="AL5944" s="10"/>
      <c r="AM5944" s="10"/>
      <c r="AN5944" s="10"/>
      <c r="AO5944" s="10"/>
      <c r="AP5944" s="10"/>
      <c r="AQ5944" s="10"/>
      <c r="AR5944" s="10"/>
      <c r="AS5944" s="10"/>
      <c r="AT5944" s="10"/>
      <c r="AU5944" s="10"/>
      <c r="AV5944" s="10"/>
      <c r="AW5944" s="10"/>
      <c r="AX5944" s="10"/>
      <c r="AY5944" s="10"/>
      <c r="AZ5944" s="10"/>
      <c r="BC5944" s="10"/>
      <c r="BD5944" s="10"/>
      <c r="BE5944" s="10"/>
      <c r="BF5944" s="10"/>
      <c r="BG5944" s="10"/>
      <c r="BH5944" s="10"/>
      <c r="BI5944" s="10"/>
      <c r="BL5944" s="10"/>
      <c r="BM5944" s="10"/>
      <c r="BN5944" s="10"/>
      <c r="BO5944" s="10"/>
      <c r="BP5944" s="10"/>
      <c r="BQ5944" s="10"/>
      <c r="BR5944" s="10"/>
      <c r="BU5944" s="66"/>
    </row>
    <row r="5945" spans="22:73" s="6" customFormat="1" x14ac:dyDescent="0.3">
      <c r="V5945" s="21"/>
      <c r="W5945" s="22"/>
      <c r="X5945" s="22"/>
      <c r="Y5945" s="22"/>
      <c r="Z5945" s="22"/>
      <c r="AA5945" s="22"/>
      <c r="AB5945" s="10"/>
      <c r="AC5945" s="10"/>
      <c r="AD5945" s="10"/>
      <c r="AE5945" s="10"/>
      <c r="AF5945" s="10"/>
      <c r="AG5945" s="10"/>
      <c r="AH5945" s="10"/>
      <c r="AI5945" s="10"/>
      <c r="AJ5945" s="10"/>
      <c r="AK5945" s="10"/>
      <c r="AL5945" s="10"/>
      <c r="AM5945" s="10"/>
      <c r="AN5945" s="10"/>
      <c r="AO5945" s="10"/>
      <c r="AP5945" s="10"/>
      <c r="AQ5945" s="10"/>
      <c r="AR5945" s="10"/>
      <c r="AS5945" s="10"/>
      <c r="AT5945" s="10"/>
      <c r="AU5945" s="10"/>
      <c r="AV5945" s="10"/>
      <c r="AW5945" s="10"/>
      <c r="AX5945" s="10"/>
      <c r="AY5945" s="10"/>
      <c r="AZ5945" s="10"/>
      <c r="BC5945" s="10"/>
      <c r="BD5945" s="10"/>
      <c r="BE5945" s="10"/>
      <c r="BF5945" s="10"/>
      <c r="BG5945" s="10"/>
      <c r="BH5945" s="10"/>
      <c r="BI5945" s="10"/>
      <c r="BL5945" s="10"/>
      <c r="BM5945" s="10"/>
      <c r="BN5945" s="10"/>
      <c r="BO5945" s="10"/>
      <c r="BP5945" s="10"/>
      <c r="BQ5945" s="10"/>
      <c r="BR5945" s="10"/>
      <c r="BU5945" s="66"/>
    </row>
    <row r="5946" spans="22:73" s="6" customFormat="1" x14ac:dyDescent="0.3">
      <c r="V5946" s="21"/>
      <c r="W5946" s="22"/>
      <c r="X5946" s="22"/>
      <c r="Y5946" s="22"/>
      <c r="Z5946" s="22"/>
      <c r="AA5946" s="22"/>
      <c r="AB5946" s="10"/>
      <c r="AC5946" s="10"/>
      <c r="AD5946" s="10"/>
      <c r="AE5946" s="10"/>
      <c r="AF5946" s="10"/>
      <c r="AG5946" s="10"/>
      <c r="AH5946" s="10"/>
      <c r="AI5946" s="10"/>
      <c r="AJ5946" s="10"/>
      <c r="AK5946" s="10"/>
      <c r="AL5946" s="10"/>
      <c r="AM5946" s="10"/>
      <c r="AN5946" s="10"/>
      <c r="AO5946" s="10"/>
      <c r="AP5946" s="10"/>
      <c r="AQ5946" s="10"/>
      <c r="AR5946" s="10"/>
      <c r="AS5946" s="10"/>
      <c r="AT5946" s="10"/>
      <c r="AU5946" s="10"/>
      <c r="AV5946" s="10"/>
      <c r="AW5946" s="10"/>
      <c r="AX5946" s="10"/>
      <c r="AY5946" s="10"/>
      <c r="AZ5946" s="10"/>
      <c r="BC5946" s="10"/>
      <c r="BD5946" s="10"/>
      <c r="BE5946" s="10"/>
      <c r="BF5946" s="10"/>
      <c r="BG5946" s="10"/>
      <c r="BH5946" s="10"/>
      <c r="BI5946" s="10"/>
      <c r="BL5946" s="10"/>
      <c r="BM5946" s="10"/>
      <c r="BN5946" s="10"/>
      <c r="BO5946" s="10"/>
      <c r="BP5946" s="10"/>
      <c r="BQ5946" s="10"/>
      <c r="BR5946" s="10"/>
      <c r="BU5946" s="66"/>
    </row>
    <row r="5947" spans="22:73" s="6" customFormat="1" x14ac:dyDescent="0.3">
      <c r="V5947" s="21"/>
      <c r="W5947" s="22"/>
      <c r="X5947" s="22"/>
      <c r="Y5947" s="22"/>
      <c r="Z5947" s="22"/>
      <c r="AA5947" s="22"/>
      <c r="AB5947" s="10"/>
      <c r="AC5947" s="10"/>
      <c r="AD5947" s="10"/>
      <c r="AE5947" s="10"/>
      <c r="AF5947" s="10"/>
      <c r="AG5947" s="10"/>
      <c r="AH5947" s="10"/>
      <c r="AI5947" s="10"/>
      <c r="AJ5947" s="10"/>
      <c r="AK5947" s="10"/>
      <c r="AL5947" s="10"/>
      <c r="AM5947" s="10"/>
      <c r="AN5947" s="10"/>
      <c r="AO5947" s="10"/>
      <c r="AP5947" s="10"/>
      <c r="AQ5947" s="10"/>
      <c r="AR5947" s="10"/>
      <c r="AS5947" s="10"/>
      <c r="AT5947" s="10"/>
      <c r="AU5947" s="10"/>
      <c r="AV5947" s="10"/>
      <c r="AW5947" s="10"/>
      <c r="AX5947" s="10"/>
      <c r="AY5947" s="10"/>
      <c r="AZ5947" s="10"/>
      <c r="BC5947" s="10"/>
      <c r="BD5947" s="10"/>
      <c r="BE5947" s="10"/>
      <c r="BF5947" s="10"/>
      <c r="BG5947" s="10"/>
      <c r="BH5947" s="10"/>
      <c r="BI5947" s="10"/>
      <c r="BL5947" s="10"/>
      <c r="BM5947" s="10"/>
      <c r="BN5947" s="10"/>
      <c r="BO5947" s="10"/>
      <c r="BP5947" s="10"/>
      <c r="BQ5947" s="10"/>
      <c r="BR5947" s="10"/>
      <c r="BU5947" s="66"/>
    </row>
    <row r="5948" spans="22:73" s="6" customFormat="1" x14ac:dyDescent="0.3">
      <c r="V5948" s="21"/>
      <c r="W5948" s="22"/>
      <c r="X5948" s="22"/>
      <c r="Y5948" s="22"/>
      <c r="Z5948" s="22"/>
      <c r="AA5948" s="22"/>
      <c r="AB5948" s="10"/>
      <c r="AC5948" s="10"/>
      <c r="AD5948" s="10"/>
      <c r="AE5948" s="10"/>
      <c r="AF5948" s="10"/>
      <c r="AG5948" s="10"/>
      <c r="AH5948" s="10"/>
      <c r="AI5948" s="10"/>
      <c r="AJ5948" s="10"/>
      <c r="AK5948" s="10"/>
      <c r="AL5948" s="10"/>
      <c r="AM5948" s="10"/>
      <c r="AN5948" s="10"/>
      <c r="AO5948" s="10"/>
      <c r="AP5948" s="10"/>
      <c r="AQ5948" s="10"/>
      <c r="AR5948" s="10"/>
      <c r="AS5948" s="10"/>
      <c r="AT5948" s="10"/>
      <c r="AU5948" s="10"/>
      <c r="AV5948" s="10"/>
      <c r="AW5948" s="10"/>
      <c r="AX5948" s="10"/>
      <c r="AY5948" s="10"/>
      <c r="AZ5948" s="10"/>
      <c r="BC5948" s="10"/>
      <c r="BD5948" s="10"/>
      <c r="BE5948" s="10"/>
      <c r="BF5948" s="10"/>
      <c r="BG5948" s="10"/>
      <c r="BH5948" s="10"/>
      <c r="BI5948" s="10"/>
      <c r="BL5948" s="10"/>
      <c r="BM5948" s="10"/>
      <c r="BN5948" s="10"/>
      <c r="BO5948" s="10"/>
      <c r="BP5948" s="10"/>
      <c r="BQ5948" s="10"/>
      <c r="BR5948" s="10"/>
      <c r="BU5948" s="66"/>
    </row>
    <row r="5949" spans="22:73" s="6" customFormat="1" x14ac:dyDescent="0.3">
      <c r="V5949" s="21"/>
      <c r="W5949" s="22"/>
      <c r="X5949" s="22"/>
      <c r="Y5949" s="22"/>
      <c r="Z5949" s="22"/>
      <c r="AA5949" s="22"/>
      <c r="AB5949" s="10"/>
      <c r="AC5949" s="10"/>
      <c r="AD5949" s="10"/>
      <c r="AE5949" s="10"/>
      <c r="AF5949" s="10"/>
      <c r="AG5949" s="10"/>
      <c r="AH5949" s="10"/>
      <c r="AI5949" s="10"/>
      <c r="AJ5949" s="10"/>
      <c r="AK5949" s="10"/>
      <c r="AL5949" s="10"/>
      <c r="AM5949" s="10"/>
      <c r="AN5949" s="10"/>
      <c r="AO5949" s="10"/>
      <c r="AP5949" s="10"/>
      <c r="AQ5949" s="10"/>
      <c r="AR5949" s="10"/>
      <c r="AS5949" s="10"/>
      <c r="AT5949" s="10"/>
      <c r="AU5949" s="10"/>
      <c r="AV5949" s="10"/>
      <c r="AW5949" s="10"/>
      <c r="AX5949" s="10"/>
      <c r="AY5949" s="10"/>
      <c r="AZ5949" s="10"/>
      <c r="BC5949" s="10"/>
      <c r="BD5949" s="10"/>
      <c r="BE5949" s="10"/>
      <c r="BF5949" s="10"/>
      <c r="BG5949" s="10"/>
      <c r="BH5949" s="10"/>
      <c r="BI5949" s="10"/>
      <c r="BL5949" s="10"/>
      <c r="BM5949" s="10"/>
      <c r="BN5949" s="10"/>
      <c r="BO5949" s="10"/>
      <c r="BP5949" s="10"/>
      <c r="BQ5949" s="10"/>
      <c r="BR5949" s="10"/>
      <c r="BU5949" s="66"/>
    </row>
    <row r="5950" spans="22:73" s="6" customFormat="1" x14ac:dyDescent="0.3">
      <c r="V5950" s="21"/>
      <c r="W5950" s="22"/>
      <c r="X5950" s="22"/>
      <c r="Y5950" s="22"/>
      <c r="Z5950" s="22"/>
      <c r="AA5950" s="22"/>
      <c r="AB5950" s="10"/>
      <c r="AC5950" s="10"/>
      <c r="AD5950" s="10"/>
      <c r="AE5950" s="10"/>
      <c r="AF5950" s="10"/>
      <c r="AG5950" s="10"/>
      <c r="AH5950" s="10"/>
      <c r="AI5950" s="10"/>
      <c r="AJ5950" s="10"/>
      <c r="AK5950" s="10"/>
      <c r="AL5950" s="10"/>
      <c r="AM5950" s="10"/>
      <c r="AN5950" s="10"/>
      <c r="AO5950" s="10"/>
      <c r="AP5950" s="10"/>
      <c r="AQ5950" s="10"/>
      <c r="AR5950" s="10"/>
      <c r="AS5950" s="10"/>
      <c r="AT5950" s="10"/>
      <c r="AU5950" s="10"/>
      <c r="AV5950" s="10"/>
      <c r="AW5950" s="10"/>
      <c r="AX5950" s="10"/>
      <c r="AY5950" s="10"/>
      <c r="AZ5950" s="10"/>
      <c r="BC5950" s="10"/>
      <c r="BD5950" s="10"/>
      <c r="BE5950" s="10"/>
      <c r="BF5950" s="10"/>
      <c r="BG5950" s="10"/>
      <c r="BH5950" s="10"/>
      <c r="BI5950" s="10"/>
      <c r="BL5950" s="10"/>
      <c r="BM5950" s="10"/>
      <c r="BN5950" s="10"/>
      <c r="BO5950" s="10"/>
      <c r="BP5950" s="10"/>
      <c r="BQ5950" s="10"/>
      <c r="BR5950" s="10"/>
      <c r="BU5950" s="66"/>
    </row>
    <row r="5951" spans="22:73" s="6" customFormat="1" x14ac:dyDescent="0.3">
      <c r="V5951" s="21"/>
      <c r="W5951" s="22"/>
      <c r="X5951" s="22"/>
      <c r="Y5951" s="22"/>
      <c r="Z5951" s="22"/>
      <c r="AA5951" s="22"/>
      <c r="AB5951" s="10"/>
      <c r="AC5951" s="10"/>
      <c r="AD5951" s="10"/>
      <c r="AE5951" s="10"/>
      <c r="AF5951" s="10"/>
      <c r="AG5951" s="10"/>
      <c r="AH5951" s="10"/>
      <c r="AI5951" s="10"/>
      <c r="AJ5951" s="10"/>
      <c r="AK5951" s="10"/>
      <c r="AL5951" s="10"/>
      <c r="AM5951" s="10"/>
      <c r="AN5951" s="10"/>
      <c r="AO5951" s="10"/>
      <c r="AP5951" s="10"/>
      <c r="AQ5951" s="10"/>
      <c r="AR5951" s="10"/>
      <c r="AS5951" s="10"/>
      <c r="AT5951" s="10"/>
      <c r="AU5951" s="10"/>
      <c r="AV5951" s="10"/>
      <c r="AW5951" s="10"/>
      <c r="AX5951" s="10"/>
      <c r="AY5951" s="10"/>
      <c r="AZ5951" s="10"/>
      <c r="BC5951" s="10"/>
      <c r="BD5951" s="10"/>
      <c r="BE5951" s="10"/>
      <c r="BF5951" s="10"/>
      <c r="BG5951" s="10"/>
      <c r="BH5951" s="10"/>
      <c r="BI5951" s="10"/>
      <c r="BL5951" s="10"/>
      <c r="BM5951" s="10"/>
      <c r="BN5951" s="10"/>
      <c r="BO5951" s="10"/>
      <c r="BP5951" s="10"/>
      <c r="BQ5951" s="10"/>
      <c r="BR5951" s="10"/>
      <c r="BU5951" s="66"/>
    </row>
    <row r="5952" spans="22:73" s="6" customFormat="1" x14ac:dyDescent="0.3">
      <c r="V5952" s="21"/>
      <c r="W5952" s="22"/>
      <c r="X5952" s="22"/>
      <c r="Y5952" s="22"/>
      <c r="Z5952" s="22"/>
      <c r="AA5952" s="22"/>
      <c r="AB5952" s="10"/>
      <c r="AC5952" s="10"/>
      <c r="AD5952" s="10"/>
      <c r="AE5952" s="10"/>
      <c r="AF5952" s="10"/>
      <c r="AG5952" s="10"/>
      <c r="AH5952" s="10"/>
      <c r="AI5952" s="10"/>
      <c r="AJ5952" s="10"/>
      <c r="AK5952" s="10"/>
      <c r="AL5952" s="10"/>
      <c r="AM5952" s="10"/>
      <c r="AN5952" s="10"/>
      <c r="AO5952" s="10"/>
      <c r="AP5952" s="10"/>
      <c r="AQ5952" s="10"/>
      <c r="AR5952" s="10"/>
      <c r="AS5952" s="10"/>
      <c r="AT5952" s="10"/>
      <c r="AU5952" s="10"/>
      <c r="AV5952" s="10"/>
      <c r="AW5952" s="10"/>
      <c r="AX5952" s="10"/>
      <c r="AY5952" s="10"/>
      <c r="AZ5952" s="10"/>
      <c r="BC5952" s="10"/>
      <c r="BD5952" s="10"/>
      <c r="BE5952" s="10"/>
      <c r="BF5952" s="10"/>
      <c r="BG5952" s="10"/>
      <c r="BH5952" s="10"/>
      <c r="BI5952" s="10"/>
      <c r="BL5952" s="10"/>
      <c r="BM5952" s="10"/>
      <c r="BN5952" s="10"/>
      <c r="BO5952" s="10"/>
      <c r="BP5952" s="10"/>
      <c r="BQ5952" s="10"/>
      <c r="BR5952" s="10"/>
      <c r="BU5952" s="66"/>
    </row>
    <row r="5953" spans="22:73" s="6" customFormat="1" x14ac:dyDescent="0.3">
      <c r="V5953" s="21"/>
      <c r="W5953" s="22"/>
      <c r="X5953" s="22"/>
      <c r="Y5953" s="22"/>
      <c r="Z5953" s="22"/>
      <c r="AA5953" s="22"/>
      <c r="AB5953" s="10"/>
      <c r="AC5953" s="10"/>
      <c r="AD5953" s="10"/>
      <c r="AE5953" s="10"/>
      <c r="AF5953" s="10"/>
      <c r="AG5953" s="10"/>
      <c r="AH5953" s="10"/>
      <c r="AI5953" s="10"/>
      <c r="AJ5953" s="10"/>
      <c r="AK5953" s="10"/>
      <c r="AL5953" s="10"/>
      <c r="AM5953" s="10"/>
      <c r="AN5953" s="10"/>
      <c r="AO5953" s="10"/>
      <c r="AP5953" s="10"/>
      <c r="AQ5953" s="10"/>
      <c r="AR5953" s="10"/>
      <c r="AS5953" s="10"/>
      <c r="AT5953" s="10"/>
      <c r="AU5953" s="10"/>
      <c r="AV5953" s="10"/>
      <c r="AW5953" s="10"/>
      <c r="AX5953" s="10"/>
      <c r="AY5953" s="10"/>
      <c r="AZ5953" s="10"/>
      <c r="BC5953" s="10"/>
      <c r="BD5953" s="10"/>
      <c r="BE5953" s="10"/>
      <c r="BF5953" s="10"/>
      <c r="BG5953" s="10"/>
      <c r="BH5953" s="10"/>
      <c r="BI5953" s="10"/>
      <c r="BL5953" s="10"/>
      <c r="BM5953" s="10"/>
      <c r="BN5953" s="10"/>
      <c r="BO5953" s="10"/>
      <c r="BP5953" s="10"/>
      <c r="BQ5953" s="10"/>
      <c r="BR5953" s="10"/>
      <c r="BU5953" s="66"/>
    </row>
    <row r="5954" spans="22:73" s="6" customFormat="1" x14ac:dyDescent="0.3">
      <c r="V5954" s="21"/>
      <c r="W5954" s="22"/>
      <c r="X5954" s="22"/>
      <c r="Y5954" s="22"/>
      <c r="Z5954" s="22"/>
      <c r="AA5954" s="22"/>
      <c r="AB5954" s="10"/>
      <c r="AC5954" s="10"/>
      <c r="AD5954" s="10"/>
      <c r="AE5954" s="10"/>
      <c r="AF5954" s="10"/>
      <c r="AG5954" s="10"/>
      <c r="AH5954" s="10"/>
      <c r="AI5954" s="10"/>
      <c r="AJ5954" s="10"/>
      <c r="AK5954" s="10"/>
      <c r="AL5954" s="10"/>
      <c r="AM5954" s="10"/>
      <c r="AN5954" s="10"/>
      <c r="AO5954" s="10"/>
      <c r="AP5954" s="10"/>
      <c r="AQ5954" s="10"/>
      <c r="AR5954" s="10"/>
      <c r="AS5954" s="10"/>
      <c r="AT5954" s="10"/>
      <c r="AU5954" s="10"/>
      <c r="AV5954" s="10"/>
      <c r="AW5954" s="10"/>
      <c r="AX5954" s="10"/>
      <c r="AY5954" s="10"/>
      <c r="AZ5954" s="10"/>
      <c r="BC5954" s="10"/>
      <c r="BD5954" s="10"/>
      <c r="BE5954" s="10"/>
      <c r="BF5954" s="10"/>
      <c r="BG5954" s="10"/>
      <c r="BH5954" s="10"/>
      <c r="BI5954" s="10"/>
      <c r="BL5954" s="10"/>
      <c r="BM5954" s="10"/>
      <c r="BN5954" s="10"/>
      <c r="BO5954" s="10"/>
      <c r="BP5954" s="10"/>
      <c r="BQ5954" s="10"/>
      <c r="BR5954" s="10"/>
      <c r="BU5954" s="66"/>
    </row>
    <row r="5955" spans="22:73" s="6" customFormat="1" x14ac:dyDescent="0.3">
      <c r="V5955" s="21"/>
      <c r="W5955" s="22"/>
      <c r="X5955" s="22"/>
      <c r="Y5955" s="22"/>
      <c r="Z5955" s="22"/>
      <c r="AA5955" s="22"/>
      <c r="AB5955" s="10"/>
      <c r="AC5955" s="10"/>
      <c r="AD5955" s="10"/>
      <c r="AE5955" s="10"/>
      <c r="AF5955" s="10"/>
      <c r="AG5955" s="10"/>
      <c r="AH5955" s="10"/>
      <c r="AI5955" s="10"/>
      <c r="AJ5955" s="10"/>
      <c r="AK5955" s="10"/>
      <c r="AL5955" s="10"/>
      <c r="AM5955" s="10"/>
      <c r="AN5955" s="10"/>
      <c r="AO5955" s="10"/>
      <c r="AP5955" s="10"/>
      <c r="AQ5955" s="10"/>
      <c r="AR5955" s="10"/>
      <c r="AS5955" s="10"/>
      <c r="AT5955" s="10"/>
      <c r="AU5955" s="10"/>
      <c r="AV5955" s="10"/>
      <c r="AW5955" s="10"/>
      <c r="AX5955" s="10"/>
      <c r="AY5955" s="10"/>
      <c r="AZ5955" s="10"/>
      <c r="BC5955" s="10"/>
      <c r="BD5955" s="10"/>
      <c r="BE5955" s="10"/>
      <c r="BF5955" s="10"/>
      <c r="BG5955" s="10"/>
      <c r="BH5955" s="10"/>
      <c r="BI5955" s="10"/>
      <c r="BL5955" s="10"/>
      <c r="BM5955" s="10"/>
      <c r="BN5955" s="10"/>
      <c r="BO5955" s="10"/>
      <c r="BP5955" s="10"/>
      <c r="BQ5955" s="10"/>
      <c r="BR5955" s="10"/>
      <c r="BU5955" s="66"/>
    </row>
    <row r="5956" spans="22:73" s="6" customFormat="1" x14ac:dyDescent="0.3">
      <c r="V5956" s="21"/>
      <c r="W5956" s="22"/>
      <c r="X5956" s="22"/>
      <c r="Y5956" s="22"/>
      <c r="Z5956" s="22"/>
      <c r="AA5956" s="22"/>
      <c r="AB5956" s="10"/>
      <c r="AC5956" s="10"/>
      <c r="AD5956" s="10"/>
      <c r="AE5956" s="10"/>
      <c r="AF5956" s="10"/>
      <c r="AG5956" s="10"/>
      <c r="AH5956" s="10"/>
      <c r="AI5956" s="10"/>
      <c r="AJ5956" s="10"/>
      <c r="AK5956" s="10"/>
      <c r="AL5956" s="10"/>
      <c r="AM5956" s="10"/>
      <c r="AN5956" s="10"/>
      <c r="AO5956" s="10"/>
      <c r="AP5956" s="10"/>
      <c r="AQ5956" s="10"/>
      <c r="AR5956" s="10"/>
      <c r="AS5956" s="10"/>
      <c r="AT5956" s="10"/>
      <c r="AU5956" s="10"/>
      <c r="AV5956" s="10"/>
      <c r="AW5956" s="10"/>
      <c r="AX5956" s="10"/>
      <c r="AY5956" s="10"/>
      <c r="AZ5956" s="10"/>
      <c r="BC5956" s="10"/>
      <c r="BD5956" s="10"/>
      <c r="BE5956" s="10"/>
      <c r="BF5956" s="10"/>
      <c r="BG5956" s="10"/>
      <c r="BH5956" s="10"/>
      <c r="BI5956" s="10"/>
      <c r="BL5956" s="10"/>
      <c r="BM5956" s="10"/>
      <c r="BN5956" s="10"/>
      <c r="BO5956" s="10"/>
      <c r="BP5956" s="10"/>
      <c r="BQ5956" s="10"/>
      <c r="BR5956" s="10"/>
      <c r="BU5956" s="66"/>
    </row>
    <row r="5957" spans="22:73" s="6" customFormat="1" x14ac:dyDescent="0.3">
      <c r="V5957" s="21"/>
      <c r="W5957" s="22"/>
      <c r="X5957" s="22"/>
      <c r="Y5957" s="22"/>
      <c r="Z5957" s="22"/>
      <c r="AA5957" s="22"/>
      <c r="AB5957" s="10"/>
      <c r="AC5957" s="10"/>
      <c r="AD5957" s="10"/>
      <c r="AE5957" s="10"/>
      <c r="AF5957" s="10"/>
      <c r="AG5957" s="10"/>
      <c r="AH5957" s="10"/>
      <c r="AI5957" s="10"/>
      <c r="AJ5957" s="10"/>
      <c r="AK5957" s="10"/>
      <c r="AL5957" s="10"/>
      <c r="AM5957" s="10"/>
      <c r="AN5957" s="10"/>
      <c r="AO5957" s="10"/>
      <c r="AP5957" s="10"/>
      <c r="AQ5957" s="10"/>
      <c r="AR5957" s="10"/>
      <c r="AS5957" s="10"/>
      <c r="AT5957" s="10"/>
      <c r="AU5957" s="10"/>
      <c r="AV5957" s="10"/>
      <c r="AW5957" s="10"/>
      <c r="AX5957" s="10"/>
      <c r="AY5957" s="10"/>
      <c r="AZ5957" s="10"/>
      <c r="BC5957" s="10"/>
      <c r="BD5957" s="10"/>
      <c r="BE5957" s="10"/>
      <c r="BF5957" s="10"/>
      <c r="BG5957" s="10"/>
      <c r="BH5957" s="10"/>
      <c r="BI5957" s="10"/>
      <c r="BL5957" s="10"/>
      <c r="BM5957" s="10"/>
      <c r="BN5957" s="10"/>
      <c r="BO5957" s="10"/>
      <c r="BP5957" s="10"/>
      <c r="BQ5957" s="10"/>
      <c r="BR5957" s="10"/>
      <c r="BU5957" s="66"/>
    </row>
    <row r="5958" spans="22:73" s="6" customFormat="1" x14ac:dyDescent="0.3">
      <c r="V5958" s="21"/>
      <c r="W5958" s="22"/>
      <c r="X5958" s="22"/>
      <c r="Y5958" s="22"/>
      <c r="Z5958" s="22"/>
      <c r="AA5958" s="22"/>
      <c r="AB5958" s="10"/>
      <c r="AC5958" s="10"/>
      <c r="AD5958" s="10"/>
      <c r="AE5958" s="10"/>
      <c r="AF5958" s="10"/>
      <c r="AG5958" s="10"/>
      <c r="AH5958" s="10"/>
      <c r="AI5958" s="10"/>
      <c r="AJ5958" s="10"/>
      <c r="AK5958" s="10"/>
      <c r="AL5958" s="10"/>
      <c r="AM5958" s="10"/>
      <c r="AN5958" s="10"/>
      <c r="AO5958" s="10"/>
      <c r="AP5958" s="10"/>
      <c r="AQ5958" s="10"/>
      <c r="AR5958" s="10"/>
      <c r="AS5958" s="10"/>
      <c r="AT5958" s="10"/>
      <c r="AU5958" s="10"/>
      <c r="AV5958" s="10"/>
      <c r="AW5958" s="10"/>
      <c r="AX5958" s="10"/>
      <c r="AY5958" s="10"/>
      <c r="AZ5958" s="10"/>
      <c r="BC5958" s="10"/>
      <c r="BD5958" s="10"/>
      <c r="BE5958" s="10"/>
      <c r="BF5958" s="10"/>
      <c r="BG5958" s="10"/>
      <c r="BH5958" s="10"/>
      <c r="BI5958" s="10"/>
      <c r="BL5958" s="10"/>
      <c r="BM5958" s="10"/>
      <c r="BN5958" s="10"/>
      <c r="BO5958" s="10"/>
      <c r="BP5958" s="10"/>
      <c r="BQ5958" s="10"/>
      <c r="BR5958" s="10"/>
      <c r="BU5958" s="66"/>
    </row>
    <row r="5959" spans="22:73" s="6" customFormat="1" x14ac:dyDescent="0.3">
      <c r="V5959" s="21"/>
      <c r="W5959" s="22"/>
      <c r="X5959" s="22"/>
      <c r="Y5959" s="22"/>
      <c r="Z5959" s="22"/>
      <c r="AA5959" s="22"/>
      <c r="AB5959" s="10"/>
      <c r="AC5959" s="10"/>
      <c r="AD5959" s="10"/>
      <c r="AE5959" s="10"/>
      <c r="AF5959" s="10"/>
      <c r="AG5959" s="10"/>
      <c r="AH5959" s="10"/>
      <c r="AI5959" s="10"/>
      <c r="AJ5959" s="10"/>
      <c r="AK5959" s="10"/>
      <c r="AL5959" s="10"/>
      <c r="AM5959" s="10"/>
      <c r="AN5959" s="10"/>
      <c r="AO5959" s="10"/>
      <c r="AP5959" s="10"/>
      <c r="AQ5959" s="10"/>
      <c r="AR5959" s="10"/>
      <c r="AS5959" s="10"/>
      <c r="AT5959" s="10"/>
      <c r="AU5959" s="10"/>
      <c r="AV5959" s="10"/>
      <c r="AW5959" s="10"/>
      <c r="AX5959" s="10"/>
      <c r="AY5959" s="10"/>
      <c r="AZ5959" s="10"/>
      <c r="BC5959" s="10"/>
      <c r="BD5959" s="10"/>
      <c r="BE5959" s="10"/>
      <c r="BF5959" s="10"/>
      <c r="BG5959" s="10"/>
      <c r="BH5959" s="10"/>
      <c r="BI5959" s="10"/>
      <c r="BL5959" s="10"/>
      <c r="BM5959" s="10"/>
      <c r="BN5959" s="10"/>
      <c r="BO5959" s="10"/>
      <c r="BP5959" s="10"/>
      <c r="BQ5959" s="10"/>
      <c r="BR5959" s="10"/>
      <c r="BU5959" s="66"/>
    </row>
    <row r="5960" spans="22:73" s="6" customFormat="1" x14ac:dyDescent="0.3">
      <c r="V5960" s="21"/>
      <c r="W5960" s="22"/>
      <c r="X5960" s="22"/>
      <c r="Y5960" s="22"/>
      <c r="Z5960" s="22"/>
      <c r="AA5960" s="22"/>
      <c r="AB5960" s="10"/>
      <c r="AC5960" s="10"/>
      <c r="AD5960" s="10"/>
      <c r="AE5960" s="10"/>
      <c r="AF5960" s="10"/>
      <c r="AG5960" s="10"/>
      <c r="AH5960" s="10"/>
      <c r="AI5960" s="10"/>
      <c r="AJ5960" s="10"/>
      <c r="AK5960" s="10"/>
      <c r="AL5960" s="10"/>
      <c r="AM5960" s="10"/>
      <c r="AN5960" s="10"/>
      <c r="AO5960" s="10"/>
      <c r="AP5960" s="10"/>
      <c r="AQ5960" s="10"/>
      <c r="AR5960" s="10"/>
      <c r="AS5960" s="10"/>
      <c r="AT5960" s="10"/>
      <c r="AU5960" s="10"/>
      <c r="AV5960" s="10"/>
      <c r="AW5960" s="10"/>
      <c r="AX5960" s="10"/>
      <c r="AY5960" s="10"/>
      <c r="AZ5960" s="10"/>
      <c r="BC5960" s="10"/>
      <c r="BD5960" s="10"/>
      <c r="BE5960" s="10"/>
      <c r="BF5960" s="10"/>
      <c r="BG5960" s="10"/>
      <c r="BH5960" s="10"/>
      <c r="BI5960" s="10"/>
      <c r="BL5960" s="10"/>
      <c r="BM5960" s="10"/>
      <c r="BN5960" s="10"/>
      <c r="BO5960" s="10"/>
      <c r="BP5960" s="10"/>
      <c r="BQ5960" s="10"/>
      <c r="BR5960" s="10"/>
      <c r="BU5960" s="66"/>
    </row>
    <row r="5961" spans="22:73" s="6" customFormat="1" x14ac:dyDescent="0.3">
      <c r="V5961" s="21"/>
      <c r="W5961" s="22"/>
      <c r="X5961" s="22"/>
      <c r="Y5961" s="22"/>
      <c r="Z5961" s="22"/>
      <c r="AA5961" s="22"/>
      <c r="AB5961" s="10"/>
      <c r="AC5961" s="10"/>
      <c r="AD5961" s="10"/>
      <c r="AE5961" s="10"/>
      <c r="AF5961" s="10"/>
      <c r="AG5961" s="10"/>
      <c r="AH5961" s="10"/>
      <c r="AI5961" s="10"/>
      <c r="AJ5961" s="10"/>
      <c r="AK5961" s="10"/>
      <c r="AL5961" s="10"/>
      <c r="AM5961" s="10"/>
      <c r="AN5961" s="10"/>
      <c r="AO5961" s="10"/>
      <c r="AP5961" s="10"/>
      <c r="AQ5961" s="10"/>
      <c r="AR5961" s="10"/>
      <c r="AS5961" s="10"/>
      <c r="AT5961" s="10"/>
      <c r="AU5961" s="10"/>
      <c r="AV5961" s="10"/>
      <c r="AW5961" s="10"/>
      <c r="AX5961" s="10"/>
      <c r="AY5961" s="10"/>
      <c r="AZ5961" s="10"/>
      <c r="BC5961" s="10"/>
      <c r="BD5961" s="10"/>
      <c r="BE5961" s="10"/>
      <c r="BF5961" s="10"/>
      <c r="BG5961" s="10"/>
      <c r="BH5961" s="10"/>
      <c r="BI5961" s="10"/>
      <c r="BL5961" s="10"/>
      <c r="BM5961" s="10"/>
      <c r="BN5961" s="10"/>
      <c r="BO5961" s="10"/>
      <c r="BP5961" s="10"/>
      <c r="BQ5961" s="10"/>
      <c r="BR5961" s="10"/>
      <c r="BU5961" s="66"/>
    </row>
    <row r="5962" spans="22:73" s="6" customFormat="1" x14ac:dyDescent="0.3">
      <c r="V5962" s="21"/>
      <c r="W5962" s="22"/>
      <c r="X5962" s="22"/>
      <c r="Y5962" s="22"/>
      <c r="Z5962" s="22"/>
      <c r="AA5962" s="22"/>
      <c r="AB5962" s="10"/>
      <c r="AC5962" s="10"/>
      <c r="AD5962" s="10"/>
      <c r="AE5962" s="10"/>
      <c r="AF5962" s="10"/>
      <c r="AG5962" s="10"/>
      <c r="AH5962" s="10"/>
      <c r="AI5962" s="10"/>
      <c r="AJ5962" s="10"/>
      <c r="AK5962" s="10"/>
      <c r="AL5962" s="10"/>
      <c r="AM5962" s="10"/>
      <c r="AN5962" s="10"/>
      <c r="AO5962" s="10"/>
      <c r="AP5962" s="10"/>
      <c r="AQ5962" s="10"/>
      <c r="AR5962" s="10"/>
      <c r="AS5962" s="10"/>
      <c r="AT5962" s="10"/>
      <c r="AU5962" s="10"/>
      <c r="AV5962" s="10"/>
      <c r="AW5962" s="10"/>
      <c r="AX5962" s="10"/>
      <c r="AY5962" s="10"/>
      <c r="AZ5962" s="10"/>
      <c r="BC5962" s="10"/>
      <c r="BD5962" s="10"/>
      <c r="BE5962" s="10"/>
      <c r="BF5962" s="10"/>
      <c r="BG5962" s="10"/>
      <c r="BH5962" s="10"/>
      <c r="BI5962" s="10"/>
      <c r="BL5962" s="10"/>
      <c r="BM5962" s="10"/>
      <c r="BN5962" s="10"/>
      <c r="BO5962" s="10"/>
      <c r="BP5962" s="10"/>
      <c r="BQ5962" s="10"/>
      <c r="BR5962" s="10"/>
      <c r="BU5962" s="66"/>
    </row>
    <row r="5963" spans="22:73" s="6" customFormat="1" x14ac:dyDescent="0.3">
      <c r="V5963" s="21"/>
      <c r="W5963" s="22"/>
      <c r="X5963" s="22"/>
      <c r="Y5963" s="22"/>
      <c r="Z5963" s="22"/>
      <c r="AA5963" s="22"/>
      <c r="AB5963" s="10"/>
      <c r="AC5963" s="10"/>
      <c r="AD5963" s="10"/>
      <c r="AE5963" s="10"/>
      <c r="AF5963" s="10"/>
      <c r="AG5963" s="10"/>
      <c r="AH5963" s="10"/>
      <c r="AI5963" s="10"/>
      <c r="AJ5963" s="10"/>
      <c r="AK5963" s="10"/>
      <c r="AL5963" s="10"/>
      <c r="AM5963" s="10"/>
      <c r="AN5963" s="10"/>
      <c r="AO5963" s="10"/>
      <c r="AP5963" s="10"/>
      <c r="AQ5963" s="10"/>
      <c r="AR5963" s="10"/>
      <c r="AS5963" s="10"/>
      <c r="AT5963" s="10"/>
      <c r="AU5963" s="10"/>
      <c r="AV5963" s="10"/>
      <c r="AW5963" s="10"/>
      <c r="AX5963" s="10"/>
      <c r="AY5963" s="10"/>
      <c r="AZ5963" s="10"/>
      <c r="BC5963" s="10"/>
      <c r="BD5963" s="10"/>
      <c r="BE5963" s="10"/>
      <c r="BF5963" s="10"/>
      <c r="BG5963" s="10"/>
      <c r="BH5963" s="10"/>
      <c r="BI5963" s="10"/>
      <c r="BL5963" s="10"/>
      <c r="BM5963" s="10"/>
      <c r="BN5963" s="10"/>
      <c r="BO5963" s="10"/>
      <c r="BP5963" s="10"/>
      <c r="BQ5963" s="10"/>
      <c r="BR5963" s="10"/>
      <c r="BU5963" s="66"/>
    </row>
    <row r="5964" spans="22:73" s="6" customFormat="1" x14ac:dyDescent="0.3">
      <c r="V5964" s="21"/>
      <c r="W5964" s="22"/>
      <c r="X5964" s="22"/>
      <c r="Y5964" s="22"/>
      <c r="Z5964" s="22"/>
      <c r="AA5964" s="22"/>
      <c r="AB5964" s="10"/>
      <c r="AC5964" s="10"/>
      <c r="AD5964" s="10"/>
      <c r="AE5964" s="10"/>
      <c r="AF5964" s="10"/>
      <c r="AG5964" s="10"/>
      <c r="AH5964" s="10"/>
      <c r="AI5964" s="10"/>
      <c r="AJ5964" s="10"/>
      <c r="AK5964" s="10"/>
      <c r="AL5964" s="10"/>
      <c r="AM5964" s="10"/>
      <c r="AN5964" s="10"/>
      <c r="AO5964" s="10"/>
      <c r="AP5964" s="10"/>
      <c r="AQ5964" s="10"/>
      <c r="AR5964" s="10"/>
      <c r="AS5964" s="10"/>
      <c r="AT5964" s="10"/>
      <c r="AU5964" s="10"/>
      <c r="AV5964" s="10"/>
      <c r="AW5964" s="10"/>
      <c r="AX5964" s="10"/>
      <c r="AY5964" s="10"/>
      <c r="AZ5964" s="10"/>
      <c r="BC5964" s="10"/>
      <c r="BD5964" s="10"/>
      <c r="BE5964" s="10"/>
      <c r="BF5964" s="10"/>
      <c r="BG5964" s="10"/>
      <c r="BH5964" s="10"/>
      <c r="BI5964" s="10"/>
      <c r="BL5964" s="10"/>
      <c r="BM5964" s="10"/>
      <c r="BN5964" s="10"/>
      <c r="BO5964" s="10"/>
      <c r="BP5964" s="10"/>
      <c r="BQ5964" s="10"/>
      <c r="BR5964" s="10"/>
      <c r="BU5964" s="66"/>
    </row>
    <row r="5965" spans="22:73" s="6" customFormat="1" x14ac:dyDescent="0.3">
      <c r="V5965" s="21"/>
      <c r="W5965" s="22"/>
      <c r="X5965" s="22"/>
      <c r="Y5965" s="22"/>
      <c r="Z5965" s="22"/>
      <c r="AA5965" s="22"/>
      <c r="AB5965" s="10"/>
      <c r="AC5965" s="10"/>
      <c r="AD5965" s="10"/>
      <c r="AE5965" s="10"/>
      <c r="AF5965" s="10"/>
      <c r="AG5965" s="10"/>
      <c r="AH5965" s="10"/>
      <c r="AI5965" s="10"/>
      <c r="AJ5965" s="10"/>
      <c r="AK5965" s="10"/>
      <c r="AL5965" s="10"/>
      <c r="AM5965" s="10"/>
      <c r="AN5965" s="10"/>
      <c r="AO5965" s="10"/>
      <c r="AP5965" s="10"/>
      <c r="AQ5965" s="10"/>
      <c r="AR5965" s="10"/>
      <c r="AS5965" s="10"/>
      <c r="AT5965" s="10"/>
      <c r="AU5965" s="10"/>
      <c r="AV5965" s="10"/>
      <c r="AW5965" s="10"/>
      <c r="AX5965" s="10"/>
      <c r="AY5965" s="10"/>
      <c r="AZ5965" s="10"/>
      <c r="BC5965" s="10"/>
      <c r="BD5965" s="10"/>
      <c r="BE5965" s="10"/>
      <c r="BF5965" s="10"/>
      <c r="BG5965" s="10"/>
      <c r="BH5965" s="10"/>
      <c r="BI5965" s="10"/>
      <c r="BL5965" s="10"/>
      <c r="BM5965" s="10"/>
      <c r="BN5965" s="10"/>
      <c r="BO5965" s="10"/>
      <c r="BP5965" s="10"/>
      <c r="BQ5965" s="10"/>
      <c r="BR5965" s="10"/>
      <c r="BU5965" s="66"/>
    </row>
    <row r="5966" spans="22:73" s="6" customFormat="1" x14ac:dyDescent="0.3">
      <c r="V5966" s="21"/>
      <c r="W5966" s="22"/>
      <c r="X5966" s="22"/>
      <c r="Y5966" s="22"/>
      <c r="Z5966" s="22"/>
      <c r="AA5966" s="22"/>
      <c r="AB5966" s="10"/>
      <c r="AC5966" s="10"/>
      <c r="AD5966" s="10"/>
      <c r="AE5966" s="10"/>
      <c r="AF5966" s="10"/>
      <c r="AG5966" s="10"/>
      <c r="AH5966" s="10"/>
      <c r="AI5966" s="10"/>
      <c r="AJ5966" s="10"/>
      <c r="AK5966" s="10"/>
      <c r="AL5966" s="10"/>
      <c r="AM5966" s="10"/>
      <c r="AN5966" s="10"/>
      <c r="AO5966" s="10"/>
      <c r="AP5966" s="10"/>
      <c r="AQ5966" s="10"/>
      <c r="AR5966" s="10"/>
      <c r="AS5966" s="10"/>
      <c r="AT5966" s="10"/>
      <c r="AU5966" s="10"/>
      <c r="AV5966" s="10"/>
      <c r="AW5966" s="10"/>
      <c r="AX5966" s="10"/>
      <c r="AY5966" s="10"/>
      <c r="AZ5966" s="10"/>
      <c r="BC5966" s="10"/>
      <c r="BD5966" s="10"/>
      <c r="BE5966" s="10"/>
      <c r="BF5966" s="10"/>
      <c r="BG5966" s="10"/>
      <c r="BH5966" s="10"/>
      <c r="BI5966" s="10"/>
      <c r="BL5966" s="10"/>
      <c r="BM5966" s="10"/>
      <c r="BN5966" s="10"/>
      <c r="BO5966" s="10"/>
      <c r="BP5966" s="10"/>
      <c r="BQ5966" s="10"/>
      <c r="BR5966" s="10"/>
      <c r="BU5966" s="66"/>
    </row>
    <row r="5967" spans="22:73" s="6" customFormat="1" x14ac:dyDescent="0.3">
      <c r="V5967" s="21"/>
      <c r="W5967" s="22"/>
      <c r="X5967" s="22"/>
      <c r="Y5967" s="22"/>
      <c r="Z5967" s="22"/>
      <c r="AA5967" s="22"/>
      <c r="AB5967" s="10"/>
      <c r="AC5967" s="10"/>
      <c r="AD5967" s="10"/>
      <c r="AE5967" s="10"/>
      <c r="AF5967" s="10"/>
      <c r="AG5967" s="10"/>
      <c r="AH5967" s="10"/>
      <c r="AI5967" s="10"/>
      <c r="AJ5967" s="10"/>
      <c r="AK5967" s="10"/>
      <c r="AL5967" s="10"/>
      <c r="AM5967" s="10"/>
      <c r="AN5967" s="10"/>
      <c r="AO5967" s="10"/>
      <c r="AP5967" s="10"/>
      <c r="AQ5967" s="10"/>
      <c r="AR5967" s="10"/>
      <c r="AS5967" s="10"/>
      <c r="AT5967" s="10"/>
      <c r="AU5967" s="10"/>
      <c r="AV5967" s="10"/>
      <c r="AW5967" s="10"/>
      <c r="AX5967" s="10"/>
      <c r="AY5967" s="10"/>
      <c r="AZ5967" s="10"/>
      <c r="BC5967" s="10"/>
      <c r="BD5967" s="10"/>
      <c r="BE5967" s="10"/>
      <c r="BF5967" s="10"/>
      <c r="BG5967" s="10"/>
      <c r="BH5967" s="10"/>
      <c r="BI5967" s="10"/>
      <c r="BL5967" s="10"/>
      <c r="BM5967" s="10"/>
      <c r="BN5967" s="10"/>
      <c r="BO5967" s="10"/>
      <c r="BP5967" s="10"/>
      <c r="BQ5967" s="10"/>
      <c r="BR5967" s="10"/>
      <c r="BU5967" s="66"/>
    </row>
    <row r="5968" spans="22:73" s="6" customFormat="1" x14ac:dyDescent="0.3">
      <c r="V5968" s="21"/>
      <c r="W5968" s="22"/>
      <c r="X5968" s="22"/>
      <c r="Y5968" s="22"/>
      <c r="Z5968" s="22"/>
      <c r="AA5968" s="22"/>
      <c r="AB5968" s="10"/>
      <c r="AC5968" s="10"/>
      <c r="AD5968" s="10"/>
      <c r="AE5968" s="10"/>
      <c r="AF5968" s="10"/>
      <c r="AG5968" s="10"/>
      <c r="AH5968" s="10"/>
      <c r="AI5968" s="10"/>
      <c r="AJ5968" s="10"/>
      <c r="AK5968" s="10"/>
      <c r="AL5968" s="10"/>
      <c r="AM5968" s="10"/>
      <c r="AN5968" s="10"/>
      <c r="AO5968" s="10"/>
      <c r="AP5968" s="10"/>
      <c r="AQ5968" s="10"/>
      <c r="AR5968" s="10"/>
      <c r="AS5968" s="10"/>
      <c r="AT5968" s="10"/>
      <c r="AU5968" s="10"/>
      <c r="AV5968" s="10"/>
      <c r="AW5968" s="10"/>
      <c r="AX5968" s="10"/>
      <c r="AY5968" s="10"/>
      <c r="AZ5968" s="10"/>
      <c r="BC5968" s="10"/>
      <c r="BD5968" s="10"/>
      <c r="BE5968" s="10"/>
      <c r="BF5968" s="10"/>
      <c r="BG5968" s="10"/>
      <c r="BH5968" s="10"/>
      <c r="BI5968" s="10"/>
      <c r="BL5968" s="10"/>
      <c r="BM5968" s="10"/>
      <c r="BN5968" s="10"/>
      <c r="BO5968" s="10"/>
      <c r="BP5968" s="10"/>
      <c r="BQ5968" s="10"/>
      <c r="BR5968" s="10"/>
      <c r="BU5968" s="66"/>
    </row>
    <row r="5969" spans="22:73" s="6" customFormat="1" x14ac:dyDescent="0.3">
      <c r="V5969" s="21"/>
      <c r="W5969" s="22"/>
      <c r="X5969" s="22"/>
      <c r="Y5969" s="22"/>
      <c r="Z5969" s="22"/>
      <c r="AA5969" s="22"/>
      <c r="AB5969" s="10"/>
      <c r="AC5969" s="10"/>
      <c r="AD5969" s="10"/>
      <c r="AE5969" s="10"/>
      <c r="AF5969" s="10"/>
      <c r="AG5969" s="10"/>
      <c r="AH5969" s="10"/>
      <c r="AI5969" s="10"/>
      <c r="AJ5969" s="10"/>
      <c r="AK5969" s="10"/>
      <c r="AL5969" s="10"/>
      <c r="AM5969" s="10"/>
      <c r="AN5969" s="10"/>
      <c r="AO5969" s="10"/>
      <c r="AP5969" s="10"/>
      <c r="AQ5969" s="10"/>
      <c r="AR5969" s="10"/>
      <c r="AS5969" s="10"/>
      <c r="AT5969" s="10"/>
      <c r="AU5969" s="10"/>
      <c r="AV5969" s="10"/>
      <c r="AW5969" s="10"/>
      <c r="AX5969" s="10"/>
      <c r="AY5969" s="10"/>
      <c r="AZ5969" s="10"/>
      <c r="BC5969" s="10"/>
      <c r="BD5969" s="10"/>
      <c r="BE5969" s="10"/>
      <c r="BF5969" s="10"/>
      <c r="BG5969" s="10"/>
      <c r="BH5969" s="10"/>
      <c r="BI5969" s="10"/>
      <c r="BL5969" s="10"/>
      <c r="BM5969" s="10"/>
      <c r="BN5969" s="10"/>
      <c r="BO5969" s="10"/>
      <c r="BP5969" s="10"/>
      <c r="BQ5969" s="10"/>
      <c r="BR5969" s="10"/>
      <c r="BU5969" s="66"/>
    </row>
    <row r="5970" spans="22:73" s="6" customFormat="1" x14ac:dyDescent="0.3">
      <c r="V5970" s="21"/>
      <c r="W5970" s="22"/>
      <c r="X5970" s="22"/>
      <c r="Y5970" s="22"/>
      <c r="Z5970" s="22"/>
      <c r="AA5970" s="22"/>
      <c r="AB5970" s="10"/>
      <c r="AC5970" s="10"/>
      <c r="AD5970" s="10"/>
      <c r="AE5970" s="10"/>
      <c r="AF5970" s="10"/>
      <c r="AG5970" s="10"/>
      <c r="AH5970" s="10"/>
      <c r="AI5970" s="10"/>
      <c r="AJ5970" s="10"/>
      <c r="AK5970" s="10"/>
      <c r="AL5970" s="10"/>
      <c r="AM5970" s="10"/>
      <c r="AN5970" s="10"/>
      <c r="AO5970" s="10"/>
      <c r="AP5970" s="10"/>
      <c r="AQ5970" s="10"/>
      <c r="AR5970" s="10"/>
      <c r="AS5970" s="10"/>
      <c r="AT5970" s="10"/>
      <c r="AU5970" s="10"/>
      <c r="AV5970" s="10"/>
      <c r="AW5970" s="10"/>
      <c r="AX5970" s="10"/>
      <c r="AY5970" s="10"/>
      <c r="AZ5970" s="10"/>
      <c r="BC5970" s="10"/>
      <c r="BD5970" s="10"/>
      <c r="BE5970" s="10"/>
      <c r="BF5970" s="10"/>
      <c r="BG5970" s="10"/>
      <c r="BH5970" s="10"/>
      <c r="BI5970" s="10"/>
      <c r="BL5970" s="10"/>
      <c r="BM5970" s="10"/>
      <c r="BN5970" s="10"/>
      <c r="BO5970" s="10"/>
      <c r="BP5970" s="10"/>
      <c r="BQ5970" s="10"/>
      <c r="BR5970" s="10"/>
      <c r="BU5970" s="66"/>
    </row>
    <row r="5971" spans="22:73" s="6" customFormat="1" x14ac:dyDescent="0.3">
      <c r="V5971" s="21"/>
      <c r="W5971" s="22"/>
      <c r="X5971" s="22"/>
      <c r="Y5971" s="22"/>
      <c r="Z5971" s="22"/>
      <c r="AA5971" s="22"/>
      <c r="AB5971" s="10"/>
      <c r="AC5971" s="10"/>
      <c r="AD5971" s="10"/>
      <c r="AE5971" s="10"/>
      <c r="AF5971" s="10"/>
      <c r="AG5971" s="10"/>
      <c r="AH5971" s="10"/>
      <c r="AI5971" s="10"/>
      <c r="AJ5971" s="10"/>
      <c r="AK5971" s="10"/>
      <c r="AL5971" s="10"/>
      <c r="AM5971" s="10"/>
      <c r="AN5971" s="10"/>
      <c r="AO5971" s="10"/>
      <c r="AP5971" s="10"/>
      <c r="AQ5971" s="10"/>
      <c r="AR5971" s="10"/>
      <c r="AS5971" s="10"/>
      <c r="AT5971" s="10"/>
      <c r="AU5971" s="10"/>
      <c r="AV5971" s="10"/>
      <c r="AW5971" s="10"/>
      <c r="AX5971" s="10"/>
      <c r="AY5971" s="10"/>
      <c r="AZ5971" s="10"/>
      <c r="BC5971" s="10"/>
      <c r="BD5971" s="10"/>
      <c r="BE5971" s="10"/>
      <c r="BF5971" s="10"/>
      <c r="BG5971" s="10"/>
      <c r="BH5971" s="10"/>
      <c r="BI5971" s="10"/>
      <c r="BL5971" s="10"/>
      <c r="BM5971" s="10"/>
      <c r="BN5971" s="10"/>
      <c r="BO5971" s="10"/>
      <c r="BP5971" s="10"/>
      <c r="BQ5971" s="10"/>
      <c r="BR5971" s="10"/>
      <c r="BU5971" s="66"/>
    </row>
    <row r="5972" spans="22:73" s="6" customFormat="1" x14ac:dyDescent="0.3">
      <c r="V5972" s="21"/>
      <c r="W5972" s="22"/>
      <c r="X5972" s="22"/>
      <c r="Y5972" s="22"/>
      <c r="Z5972" s="22"/>
      <c r="AA5972" s="22"/>
      <c r="AB5972" s="10"/>
      <c r="AC5972" s="10"/>
      <c r="AD5972" s="10"/>
      <c r="AE5972" s="10"/>
      <c r="AF5972" s="10"/>
      <c r="AG5972" s="10"/>
      <c r="AH5972" s="10"/>
      <c r="AI5972" s="10"/>
      <c r="AJ5972" s="10"/>
      <c r="AK5972" s="10"/>
      <c r="AL5972" s="10"/>
      <c r="AM5972" s="10"/>
      <c r="AN5972" s="10"/>
      <c r="AO5972" s="10"/>
      <c r="AP5972" s="10"/>
      <c r="AQ5972" s="10"/>
      <c r="AR5972" s="10"/>
      <c r="AS5972" s="10"/>
      <c r="AT5972" s="10"/>
      <c r="AU5972" s="10"/>
      <c r="AV5972" s="10"/>
      <c r="AW5972" s="10"/>
      <c r="AX5972" s="10"/>
      <c r="AY5972" s="10"/>
      <c r="AZ5972" s="10"/>
      <c r="BC5972" s="10"/>
      <c r="BD5972" s="10"/>
      <c r="BE5972" s="10"/>
      <c r="BF5972" s="10"/>
      <c r="BG5972" s="10"/>
      <c r="BH5972" s="10"/>
      <c r="BI5972" s="10"/>
      <c r="BL5972" s="10"/>
      <c r="BM5972" s="10"/>
      <c r="BN5972" s="10"/>
      <c r="BO5972" s="10"/>
      <c r="BP5972" s="10"/>
      <c r="BQ5972" s="10"/>
      <c r="BR5972" s="10"/>
      <c r="BU5972" s="66"/>
    </row>
    <row r="5973" spans="22:73" s="6" customFormat="1" x14ac:dyDescent="0.3">
      <c r="V5973" s="21"/>
      <c r="W5973" s="22"/>
      <c r="X5973" s="22"/>
      <c r="Y5973" s="22"/>
      <c r="Z5973" s="22"/>
      <c r="AA5973" s="22"/>
      <c r="AB5973" s="10"/>
      <c r="AC5973" s="10"/>
      <c r="AD5973" s="10"/>
      <c r="AE5973" s="10"/>
      <c r="AF5973" s="10"/>
      <c r="AG5973" s="10"/>
      <c r="AH5973" s="10"/>
      <c r="AI5973" s="10"/>
      <c r="AJ5973" s="10"/>
      <c r="AK5973" s="10"/>
      <c r="AL5973" s="10"/>
      <c r="AM5973" s="10"/>
      <c r="AN5973" s="10"/>
      <c r="AO5973" s="10"/>
      <c r="AP5973" s="10"/>
      <c r="AQ5973" s="10"/>
      <c r="AR5973" s="10"/>
      <c r="AS5973" s="10"/>
      <c r="AT5973" s="10"/>
      <c r="AU5973" s="10"/>
      <c r="AV5973" s="10"/>
      <c r="AW5973" s="10"/>
      <c r="AX5973" s="10"/>
      <c r="AY5973" s="10"/>
      <c r="AZ5973" s="10"/>
      <c r="BC5973" s="10"/>
      <c r="BD5973" s="10"/>
      <c r="BE5973" s="10"/>
      <c r="BF5973" s="10"/>
      <c r="BG5973" s="10"/>
      <c r="BH5973" s="10"/>
      <c r="BI5973" s="10"/>
      <c r="BL5973" s="10"/>
      <c r="BM5973" s="10"/>
      <c r="BN5973" s="10"/>
      <c r="BO5973" s="10"/>
      <c r="BP5973" s="10"/>
      <c r="BQ5973" s="10"/>
      <c r="BR5973" s="10"/>
      <c r="BU5973" s="66"/>
    </row>
    <row r="5974" spans="22:73" s="6" customFormat="1" x14ac:dyDescent="0.3">
      <c r="V5974" s="21"/>
      <c r="W5974" s="22"/>
      <c r="X5974" s="22"/>
      <c r="Y5974" s="22"/>
      <c r="Z5974" s="22"/>
      <c r="AA5974" s="22"/>
      <c r="AB5974" s="10"/>
      <c r="AC5974" s="10"/>
      <c r="AD5974" s="10"/>
      <c r="AE5974" s="10"/>
      <c r="AF5974" s="10"/>
      <c r="AG5974" s="10"/>
      <c r="AH5974" s="10"/>
      <c r="AI5974" s="10"/>
      <c r="AJ5974" s="10"/>
      <c r="AK5974" s="10"/>
      <c r="AL5974" s="10"/>
      <c r="AM5974" s="10"/>
      <c r="AN5974" s="10"/>
      <c r="AO5974" s="10"/>
      <c r="AP5974" s="10"/>
      <c r="AQ5974" s="10"/>
      <c r="AR5974" s="10"/>
      <c r="AS5974" s="10"/>
      <c r="AT5974" s="10"/>
      <c r="AU5974" s="10"/>
      <c r="AV5974" s="10"/>
      <c r="AW5974" s="10"/>
      <c r="AX5974" s="10"/>
      <c r="AY5974" s="10"/>
      <c r="AZ5974" s="10"/>
      <c r="BC5974" s="10"/>
      <c r="BD5974" s="10"/>
      <c r="BE5974" s="10"/>
      <c r="BF5974" s="10"/>
      <c r="BG5974" s="10"/>
      <c r="BH5974" s="10"/>
      <c r="BI5974" s="10"/>
      <c r="BL5974" s="10"/>
      <c r="BM5974" s="10"/>
      <c r="BN5974" s="10"/>
      <c r="BO5974" s="10"/>
      <c r="BP5974" s="10"/>
      <c r="BQ5974" s="10"/>
      <c r="BR5974" s="10"/>
      <c r="BU5974" s="66"/>
    </row>
    <row r="5975" spans="22:73" s="6" customFormat="1" x14ac:dyDescent="0.3">
      <c r="V5975" s="21"/>
      <c r="W5975" s="22"/>
      <c r="X5975" s="22"/>
      <c r="Y5975" s="22"/>
      <c r="Z5975" s="22"/>
      <c r="AA5975" s="22"/>
      <c r="AB5975" s="10"/>
      <c r="AC5975" s="10"/>
      <c r="AD5975" s="10"/>
      <c r="AE5975" s="10"/>
      <c r="AF5975" s="10"/>
      <c r="AG5975" s="10"/>
      <c r="AH5975" s="10"/>
      <c r="AI5975" s="10"/>
      <c r="AJ5975" s="10"/>
      <c r="AK5975" s="10"/>
      <c r="AL5975" s="10"/>
      <c r="AM5975" s="10"/>
      <c r="AN5975" s="10"/>
      <c r="AO5975" s="10"/>
      <c r="AP5975" s="10"/>
      <c r="AQ5975" s="10"/>
      <c r="AR5975" s="10"/>
      <c r="AS5975" s="10"/>
      <c r="AT5975" s="10"/>
      <c r="AU5975" s="10"/>
      <c r="AV5975" s="10"/>
      <c r="AW5975" s="10"/>
      <c r="AX5975" s="10"/>
      <c r="AY5975" s="10"/>
      <c r="AZ5975" s="10"/>
      <c r="BC5975" s="10"/>
      <c r="BD5975" s="10"/>
      <c r="BE5975" s="10"/>
      <c r="BF5975" s="10"/>
      <c r="BG5975" s="10"/>
      <c r="BH5975" s="10"/>
      <c r="BI5975" s="10"/>
      <c r="BL5975" s="10"/>
      <c r="BM5975" s="10"/>
      <c r="BN5975" s="10"/>
      <c r="BO5975" s="10"/>
      <c r="BP5975" s="10"/>
      <c r="BQ5975" s="10"/>
      <c r="BR5975" s="10"/>
      <c r="BU5975" s="66"/>
    </row>
    <row r="5976" spans="22:73" s="6" customFormat="1" x14ac:dyDescent="0.3">
      <c r="V5976" s="21"/>
      <c r="W5976" s="22"/>
      <c r="X5976" s="22"/>
      <c r="Y5976" s="22"/>
      <c r="Z5976" s="22"/>
      <c r="AA5976" s="22"/>
      <c r="AB5976" s="10"/>
      <c r="AC5976" s="10"/>
      <c r="AD5976" s="10"/>
      <c r="AE5976" s="10"/>
      <c r="AF5976" s="10"/>
      <c r="AG5976" s="10"/>
      <c r="AH5976" s="10"/>
      <c r="AI5976" s="10"/>
      <c r="AJ5976" s="10"/>
      <c r="AK5976" s="10"/>
      <c r="AL5976" s="10"/>
      <c r="AM5976" s="10"/>
      <c r="AN5976" s="10"/>
      <c r="AO5976" s="10"/>
      <c r="AP5976" s="10"/>
      <c r="AQ5976" s="10"/>
      <c r="AR5976" s="10"/>
      <c r="AS5976" s="10"/>
      <c r="AT5976" s="10"/>
      <c r="AU5976" s="10"/>
      <c r="AV5976" s="10"/>
      <c r="AW5976" s="10"/>
      <c r="AX5976" s="10"/>
      <c r="AY5976" s="10"/>
      <c r="AZ5976" s="10"/>
      <c r="BC5976" s="10"/>
      <c r="BD5976" s="10"/>
      <c r="BE5976" s="10"/>
      <c r="BF5976" s="10"/>
      <c r="BG5976" s="10"/>
      <c r="BH5976" s="10"/>
      <c r="BI5976" s="10"/>
      <c r="BL5976" s="10"/>
      <c r="BM5976" s="10"/>
      <c r="BN5976" s="10"/>
      <c r="BO5976" s="10"/>
      <c r="BP5976" s="10"/>
      <c r="BQ5976" s="10"/>
      <c r="BR5976" s="10"/>
      <c r="BU5976" s="66"/>
    </row>
    <row r="5977" spans="22:73" s="6" customFormat="1" x14ac:dyDescent="0.3">
      <c r="V5977" s="21"/>
      <c r="W5977" s="22"/>
      <c r="X5977" s="22"/>
      <c r="Y5977" s="22"/>
      <c r="Z5977" s="22"/>
      <c r="AA5977" s="22"/>
      <c r="AB5977" s="10"/>
      <c r="AC5977" s="10"/>
      <c r="AD5977" s="10"/>
      <c r="AE5977" s="10"/>
      <c r="AF5977" s="10"/>
      <c r="AG5977" s="10"/>
      <c r="AH5977" s="10"/>
      <c r="AI5977" s="10"/>
      <c r="AJ5977" s="10"/>
      <c r="AK5977" s="10"/>
      <c r="AL5977" s="10"/>
      <c r="AM5977" s="10"/>
      <c r="AN5977" s="10"/>
      <c r="AO5977" s="10"/>
      <c r="AP5977" s="10"/>
      <c r="AQ5977" s="10"/>
      <c r="AR5977" s="10"/>
      <c r="AS5977" s="10"/>
      <c r="AT5977" s="10"/>
      <c r="AU5977" s="10"/>
      <c r="AV5977" s="10"/>
      <c r="AW5977" s="10"/>
      <c r="AX5977" s="10"/>
      <c r="AY5977" s="10"/>
      <c r="AZ5977" s="10"/>
      <c r="BC5977" s="10"/>
      <c r="BD5977" s="10"/>
      <c r="BE5977" s="10"/>
      <c r="BF5977" s="10"/>
      <c r="BG5977" s="10"/>
      <c r="BH5977" s="10"/>
      <c r="BI5977" s="10"/>
      <c r="BL5977" s="10"/>
      <c r="BM5977" s="10"/>
      <c r="BN5977" s="10"/>
      <c r="BO5977" s="10"/>
      <c r="BP5977" s="10"/>
      <c r="BQ5977" s="10"/>
      <c r="BR5977" s="10"/>
      <c r="BU5977" s="66"/>
    </row>
    <row r="5978" spans="22:73" s="6" customFormat="1" x14ac:dyDescent="0.3">
      <c r="V5978" s="21"/>
      <c r="W5978" s="22"/>
      <c r="X5978" s="22"/>
      <c r="Y5978" s="22"/>
      <c r="Z5978" s="22"/>
      <c r="AA5978" s="22"/>
      <c r="AB5978" s="10"/>
      <c r="AC5978" s="10"/>
      <c r="AD5978" s="10"/>
      <c r="AE5978" s="10"/>
      <c r="AF5978" s="10"/>
      <c r="AG5978" s="10"/>
      <c r="AH5978" s="10"/>
      <c r="AI5978" s="10"/>
      <c r="AJ5978" s="10"/>
      <c r="AK5978" s="10"/>
      <c r="AL5978" s="10"/>
      <c r="AM5978" s="10"/>
      <c r="AN5978" s="10"/>
      <c r="AO5978" s="10"/>
      <c r="AP5978" s="10"/>
      <c r="AQ5978" s="10"/>
      <c r="AR5978" s="10"/>
      <c r="AS5978" s="10"/>
      <c r="AT5978" s="10"/>
      <c r="AU5978" s="10"/>
      <c r="AV5978" s="10"/>
      <c r="AW5978" s="10"/>
      <c r="AX5978" s="10"/>
      <c r="AY5978" s="10"/>
      <c r="AZ5978" s="10"/>
      <c r="BC5978" s="10"/>
      <c r="BD5978" s="10"/>
      <c r="BE5978" s="10"/>
      <c r="BF5978" s="10"/>
      <c r="BG5978" s="10"/>
      <c r="BH5978" s="10"/>
      <c r="BI5978" s="10"/>
      <c r="BL5978" s="10"/>
      <c r="BM5978" s="10"/>
      <c r="BN5978" s="10"/>
      <c r="BO5978" s="10"/>
      <c r="BP5978" s="10"/>
      <c r="BQ5978" s="10"/>
      <c r="BR5978" s="10"/>
      <c r="BU5978" s="66"/>
    </row>
    <row r="5979" spans="22:73" s="6" customFormat="1" x14ac:dyDescent="0.3">
      <c r="V5979" s="21"/>
      <c r="W5979" s="22"/>
      <c r="X5979" s="22"/>
      <c r="Y5979" s="22"/>
      <c r="Z5979" s="22"/>
      <c r="AA5979" s="22"/>
      <c r="AB5979" s="10"/>
      <c r="AC5979" s="10"/>
      <c r="AD5979" s="10"/>
      <c r="AE5979" s="10"/>
      <c r="AF5979" s="10"/>
      <c r="AG5979" s="10"/>
      <c r="AH5979" s="10"/>
      <c r="AI5979" s="10"/>
      <c r="AJ5979" s="10"/>
      <c r="AK5979" s="10"/>
      <c r="AL5979" s="10"/>
      <c r="AM5979" s="10"/>
      <c r="AN5979" s="10"/>
      <c r="AO5979" s="10"/>
      <c r="AP5979" s="10"/>
      <c r="AQ5979" s="10"/>
      <c r="AR5979" s="10"/>
      <c r="AS5979" s="10"/>
      <c r="AT5979" s="10"/>
      <c r="AU5979" s="10"/>
      <c r="AV5979" s="10"/>
      <c r="AW5979" s="10"/>
      <c r="AX5979" s="10"/>
      <c r="AY5979" s="10"/>
      <c r="AZ5979" s="10"/>
      <c r="BC5979" s="10"/>
      <c r="BD5979" s="10"/>
      <c r="BE5979" s="10"/>
      <c r="BF5979" s="10"/>
      <c r="BG5979" s="10"/>
      <c r="BH5979" s="10"/>
      <c r="BI5979" s="10"/>
      <c r="BL5979" s="10"/>
      <c r="BM5979" s="10"/>
      <c r="BN5979" s="10"/>
      <c r="BO5979" s="10"/>
      <c r="BP5979" s="10"/>
      <c r="BQ5979" s="10"/>
      <c r="BR5979" s="10"/>
      <c r="BU5979" s="66"/>
    </row>
    <row r="5980" spans="22:73" s="6" customFormat="1" x14ac:dyDescent="0.3">
      <c r="V5980" s="21"/>
      <c r="W5980" s="22"/>
      <c r="X5980" s="22"/>
      <c r="Y5980" s="22"/>
      <c r="Z5980" s="22"/>
      <c r="AA5980" s="22"/>
      <c r="AB5980" s="10"/>
      <c r="AC5980" s="10"/>
      <c r="AD5980" s="10"/>
      <c r="AE5980" s="10"/>
      <c r="AF5980" s="10"/>
      <c r="AG5980" s="10"/>
      <c r="AH5980" s="10"/>
      <c r="AI5980" s="10"/>
      <c r="AJ5980" s="10"/>
      <c r="AK5980" s="10"/>
      <c r="AL5980" s="10"/>
      <c r="AM5980" s="10"/>
      <c r="AN5980" s="10"/>
      <c r="AO5980" s="10"/>
      <c r="AP5980" s="10"/>
      <c r="AQ5980" s="10"/>
      <c r="AR5980" s="10"/>
      <c r="AS5980" s="10"/>
      <c r="AT5980" s="10"/>
      <c r="AU5980" s="10"/>
      <c r="AV5980" s="10"/>
      <c r="AW5980" s="10"/>
      <c r="AX5980" s="10"/>
      <c r="AY5980" s="10"/>
      <c r="AZ5980" s="10"/>
      <c r="BC5980" s="10"/>
      <c r="BD5980" s="10"/>
      <c r="BE5980" s="10"/>
      <c r="BF5980" s="10"/>
      <c r="BG5980" s="10"/>
      <c r="BH5980" s="10"/>
      <c r="BI5980" s="10"/>
      <c r="BL5980" s="10"/>
      <c r="BM5980" s="10"/>
      <c r="BN5980" s="10"/>
      <c r="BO5980" s="10"/>
      <c r="BP5980" s="10"/>
      <c r="BQ5980" s="10"/>
      <c r="BR5980" s="10"/>
      <c r="BU5980" s="66"/>
    </row>
    <row r="5981" spans="22:73" s="6" customFormat="1" x14ac:dyDescent="0.3">
      <c r="V5981" s="21"/>
      <c r="W5981" s="22"/>
      <c r="X5981" s="22"/>
      <c r="Y5981" s="22"/>
      <c r="Z5981" s="22"/>
      <c r="AA5981" s="22"/>
      <c r="AB5981" s="10"/>
      <c r="AC5981" s="10"/>
      <c r="AD5981" s="10"/>
      <c r="AE5981" s="10"/>
      <c r="AF5981" s="10"/>
      <c r="AG5981" s="10"/>
      <c r="AH5981" s="10"/>
      <c r="AI5981" s="10"/>
      <c r="AJ5981" s="10"/>
      <c r="AK5981" s="10"/>
      <c r="AL5981" s="10"/>
      <c r="AM5981" s="10"/>
      <c r="AN5981" s="10"/>
      <c r="AO5981" s="10"/>
      <c r="AP5981" s="10"/>
      <c r="AQ5981" s="10"/>
      <c r="AR5981" s="10"/>
      <c r="AS5981" s="10"/>
      <c r="AT5981" s="10"/>
      <c r="AU5981" s="10"/>
      <c r="AV5981" s="10"/>
      <c r="AW5981" s="10"/>
      <c r="AX5981" s="10"/>
      <c r="AY5981" s="10"/>
      <c r="AZ5981" s="10"/>
      <c r="BC5981" s="10"/>
      <c r="BD5981" s="10"/>
      <c r="BE5981" s="10"/>
      <c r="BF5981" s="10"/>
      <c r="BG5981" s="10"/>
      <c r="BH5981" s="10"/>
      <c r="BI5981" s="10"/>
      <c r="BL5981" s="10"/>
      <c r="BM5981" s="10"/>
      <c r="BN5981" s="10"/>
      <c r="BO5981" s="10"/>
      <c r="BP5981" s="10"/>
      <c r="BQ5981" s="10"/>
      <c r="BR5981" s="10"/>
      <c r="BU5981" s="66"/>
    </row>
    <row r="5982" spans="22:73" s="6" customFormat="1" x14ac:dyDescent="0.3">
      <c r="V5982" s="21"/>
      <c r="W5982" s="22"/>
      <c r="X5982" s="22"/>
      <c r="Y5982" s="22"/>
      <c r="Z5982" s="22"/>
      <c r="AA5982" s="22"/>
      <c r="AB5982" s="10"/>
      <c r="AC5982" s="10"/>
      <c r="AD5982" s="10"/>
      <c r="AE5982" s="10"/>
      <c r="AF5982" s="10"/>
      <c r="AG5982" s="10"/>
      <c r="AH5982" s="10"/>
      <c r="AI5982" s="10"/>
      <c r="AJ5982" s="10"/>
      <c r="AK5982" s="10"/>
      <c r="AL5982" s="10"/>
      <c r="AM5982" s="10"/>
      <c r="AN5982" s="10"/>
      <c r="AO5982" s="10"/>
      <c r="AP5982" s="10"/>
      <c r="AQ5982" s="10"/>
      <c r="AR5982" s="10"/>
      <c r="AS5982" s="10"/>
      <c r="AT5982" s="10"/>
      <c r="AU5982" s="10"/>
      <c r="AV5982" s="10"/>
      <c r="AW5982" s="10"/>
      <c r="AX5982" s="10"/>
      <c r="AY5982" s="10"/>
      <c r="AZ5982" s="10"/>
      <c r="BC5982" s="10"/>
      <c r="BD5982" s="10"/>
      <c r="BE5982" s="10"/>
      <c r="BF5982" s="10"/>
      <c r="BG5982" s="10"/>
      <c r="BH5982" s="10"/>
      <c r="BI5982" s="10"/>
      <c r="BL5982" s="10"/>
      <c r="BM5982" s="10"/>
      <c r="BN5982" s="10"/>
      <c r="BO5982" s="10"/>
      <c r="BP5982" s="10"/>
      <c r="BQ5982" s="10"/>
      <c r="BR5982" s="10"/>
      <c r="BU5982" s="66"/>
    </row>
    <row r="5983" spans="22:73" s="6" customFormat="1" x14ac:dyDescent="0.3">
      <c r="V5983" s="21"/>
      <c r="W5983" s="22"/>
      <c r="X5983" s="22"/>
      <c r="Y5983" s="22"/>
      <c r="Z5983" s="22"/>
      <c r="AA5983" s="22"/>
      <c r="AB5983" s="10"/>
      <c r="AC5983" s="10"/>
      <c r="AD5983" s="10"/>
      <c r="AE5983" s="10"/>
      <c r="AF5983" s="10"/>
      <c r="AG5983" s="10"/>
      <c r="AH5983" s="10"/>
      <c r="AI5983" s="10"/>
      <c r="AJ5983" s="10"/>
      <c r="AK5983" s="10"/>
      <c r="AL5983" s="10"/>
      <c r="AM5983" s="10"/>
      <c r="AN5983" s="10"/>
      <c r="AO5983" s="10"/>
      <c r="AP5983" s="10"/>
      <c r="AQ5983" s="10"/>
      <c r="AR5983" s="10"/>
      <c r="AS5983" s="10"/>
      <c r="AT5983" s="10"/>
      <c r="AU5983" s="10"/>
      <c r="AV5983" s="10"/>
      <c r="AW5983" s="10"/>
      <c r="AX5983" s="10"/>
      <c r="AY5983" s="10"/>
      <c r="AZ5983" s="10"/>
      <c r="BC5983" s="10"/>
      <c r="BD5983" s="10"/>
      <c r="BE5983" s="10"/>
      <c r="BF5983" s="10"/>
      <c r="BG5983" s="10"/>
      <c r="BH5983" s="10"/>
      <c r="BI5983" s="10"/>
      <c r="BL5983" s="10"/>
      <c r="BM5983" s="10"/>
      <c r="BN5983" s="10"/>
      <c r="BO5983" s="10"/>
      <c r="BP5983" s="10"/>
      <c r="BQ5983" s="10"/>
      <c r="BR5983" s="10"/>
      <c r="BU5983" s="66"/>
    </row>
    <row r="5984" spans="22:73" s="6" customFormat="1" x14ac:dyDescent="0.3">
      <c r="V5984" s="21"/>
      <c r="W5984" s="22"/>
      <c r="X5984" s="22"/>
      <c r="Y5984" s="22"/>
      <c r="Z5984" s="22"/>
      <c r="AA5984" s="22"/>
      <c r="AB5984" s="10"/>
      <c r="AC5984" s="10"/>
      <c r="AD5984" s="10"/>
      <c r="AE5984" s="10"/>
      <c r="AF5984" s="10"/>
      <c r="AG5984" s="10"/>
      <c r="AH5984" s="10"/>
      <c r="AI5984" s="10"/>
      <c r="AJ5984" s="10"/>
      <c r="AK5984" s="10"/>
      <c r="AL5984" s="10"/>
      <c r="AM5984" s="10"/>
      <c r="AN5984" s="10"/>
      <c r="AO5984" s="10"/>
      <c r="AP5984" s="10"/>
      <c r="AQ5984" s="10"/>
      <c r="AR5984" s="10"/>
      <c r="AS5984" s="10"/>
      <c r="AT5984" s="10"/>
      <c r="AU5984" s="10"/>
      <c r="AV5984" s="10"/>
      <c r="AW5984" s="10"/>
      <c r="AX5984" s="10"/>
      <c r="AY5984" s="10"/>
      <c r="AZ5984" s="10"/>
      <c r="BC5984" s="10"/>
      <c r="BD5984" s="10"/>
      <c r="BE5984" s="10"/>
      <c r="BF5984" s="10"/>
      <c r="BG5984" s="10"/>
      <c r="BH5984" s="10"/>
      <c r="BI5984" s="10"/>
      <c r="BL5984" s="10"/>
      <c r="BM5984" s="10"/>
      <c r="BN5984" s="10"/>
      <c r="BO5984" s="10"/>
      <c r="BP5984" s="10"/>
      <c r="BQ5984" s="10"/>
      <c r="BR5984" s="10"/>
      <c r="BU5984" s="66"/>
    </row>
    <row r="5985" spans="22:73" s="6" customFormat="1" x14ac:dyDescent="0.3">
      <c r="V5985" s="21"/>
      <c r="W5985" s="22"/>
      <c r="X5985" s="22"/>
      <c r="Y5985" s="22"/>
      <c r="Z5985" s="22"/>
      <c r="AA5985" s="22"/>
      <c r="AB5985" s="10"/>
      <c r="AC5985" s="10"/>
      <c r="AD5985" s="10"/>
      <c r="AE5985" s="10"/>
      <c r="AF5985" s="10"/>
      <c r="AG5985" s="10"/>
      <c r="AH5985" s="10"/>
      <c r="AI5985" s="10"/>
      <c r="AJ5985" s="10"/>
      <c r="AK5985" s="10"/>
      <c r="AL5985" s="10"/>
      <c r="AM5985" s="10"/>
      <c r="AN5985" s="10"/>
      <c r="AO5985" s="10"/>
      <c r="AP5985" s="10"/>
      <c r="AQ5985" s="10"/>
      <c r="AR5985" s="10"/>
      <c r="AS5985" s="10"/>
      <c r="AT5985" s="10"/>
      <c r="AU5985" s="10"/>
      <c r="AV5985" s="10"/>
      <c r="AW5985" s="10"/>
      <c r="AX5985" s="10"/>
      <c r="AY5985" s="10"/>
      <c r="AZ5985" s="10"/>
      <c r="BC5985" s="10"/>
      <c r="BD5985" s="10"/>
      <c r="BE5985" s="10"/>
      <c r="BF5985" s="10"/>
      <c r="BG5985" s="10"/>
      <c r="BH5985" s="10"/>
      <c r="BI5985" s="10"/>
      <c r="BL5985" s="10"/>
      <c r="BM5985" s="10"/>
      <c r="BN5985" s="10"/>
      <c r="BO5985" s="10"/>
      <c r="BP5985" s="10"/>
      <c r="BQ5985" s="10"/>
      <c r="BR5985" s="10"/>
      <c r="BU5985" s="66"/>
    </row>
    <row r="5986" spans="22:73" s="6" customFormat="1" x14ac:dyDescent="0.3">
      <c r="V5986" s="21"/>
      <c r="W5986" s="22"/>
      <c r="X5986" s="22"/>
      <c r="Y5986" s="22"/>
      <c r="Z5986" s="22"/>
      <c r="AA5986" s="22"/>
      <c r="AB5986" s="10"/>
      <c r="AC5986" s="10"/>
      <c r="AD5986" s="10"/>
      <c r="AE5986" s="10"/>
      <c r="AF5986" s="10"/>
      <c r="AG5986" s="10"/>
      <c r="AH5986" s="10"/>
      <c r="AI5986" s="10"/>
      <c r="AJ5986" s="10"/>
      <c r="AK5986" s="10"/>
      <c r="AL5986" s="10"/>
      <c r="AM5986" s="10"/>
      <c r="AN5986" s="10"/>
      <c r="AO5986" s="10"/>
      <c r="AP5986" s="10"/>
      <c r="AQ5986" s="10"/>
      <c r="AR5986" s="10"/>
      <c r="AS5986" s="10"/>
      <c r="AT5986" s="10"/>
      <c r="AU5986" s="10"/>
      <c r="AV5986" s="10"/>
      <c r="AW5986" s="10"/>
      <c r="AX5986" s="10"/>
      <c r="AY5986" s="10"/>
      <c r="AZ5986" s="10"/>
      <c r="BC5986" s="10"/>
      <c r="BD5986" s="10"/>
      <c r="BE5986" s="10"/>
      <c r="BF5986" s="10"/>
      <c r="BG5986" s="10"/>
      <c r="BH5986" s="10"/>
      <c r="BI5986" s="10"/>
      <c r="BL5986" s="10"/>
      <c r="BM5986" s="10"/>
      <c r="BN5986" s="10"/>
      <c r="BO5986" s="10"/>
      <c r="BP5986" s="10"/>
      <c r="BQ5986" s="10"/>
      <c r="BR5986" s="10"/>
      <c r="BU5986" s="66"/>
    </row>
    <row r="5987" spans="22:73" s="6" customFormat="1" x14ac:dyDescent="0.3">
      <c r="V5987" s="21"/>
      <c r="W5987" s="22"/>
      <c r="X5987" s="22"/>
      <c r="Y5987" s="22"/>
      <c r="Z5987" s="22"/>
      <c r="AA5987" s="22"/>
      <c r="AB5987" s="10"/>
      <c r="AC5987" s="10"/>
      <c r="AD5987" s="10"/>
      <c r="AE5987" s="10"/>
      <c r="AF5987" s="10"/>
      <c r="AG5987" s="10"/>
      <c r="AH5987" s="10"/>
      <c r="AI5987" s="10"/>
      <c r="AJ5987" s="10"/>
      <c r="AK5987" s="10"/>
      <c r="AL5987" s="10"/>
      <c r="AM5987" s="10"/>
      <c r="AN5987" s="10"/>
      <c r="AO5987" s="10"/>
      <c r="AP5987" s="10"/>
      <c r="AQ5987" s="10"/>
      <c r="AR5987" s="10"/>
      <c r="AS5987" s="10"/>
      <c r="AT5987" s="10"/>
      <c r="AU5987" s="10"/>
      <c r="AV5987" s="10"/>
      <c r="AW5987" s="10"/>
      <c r="AX5987" s="10"/>
      <c r="AY5987" s="10"/>
      <c r="AZ5987" s="10"/>
      <c r="BC5987" s="10"/>
      <c r="BD5987" s="10"/>
      <c r="BE5987" s="10"/>
      <c r="BF5987" s="10"/>
      <c r="BG5987" s="10"/>
      <c r="BH5987" s="10"/>
      <c r="BI5987" s="10"/>
      <c r="BL5987" s="10"/>
      <c r="BM5987" s="10"/>
      <c r="BN5987" s="10"/>
      <c r="BO5987" s="10"/>
      <c r="BP5987" s="10"/>
      <c r="BQ5987" s="10"/>
      <c r="BR5987" s="10"/>
      <c r="BU5987" s="66"/>
    </row>
    <row r="5988" spans="22:73" s="6" customFormat="1" x14ac:dyDescent="0.3">
      <c r="V5988" s="21"/>
      <c r="W5988" s="22"/>
      <c r="X5988" s="22"/>
      <c r="Y5988" s="22"/>
      <c r="Z5988" s="22"/>
      <c r="AA5988" s="22"/>
      <c r="AB5988" s="10"/>
      <c r="AC5988" s="10"/>
      <c r="AD5988" s="10"/>
      <c r="AE5988" s="10"/>
      <c r="AF5988" s="10"/>
      <c r="AG5988" s="10"/>
      <c r="AH5988" s="10"/>
      <c r="AI5988" s="10"/>
      <c r="AJ5988" s="10"/>
      <c r="AK5988" s="10"/>
      <c r="AL5988" s="10"/>
      <c r="AM5988" s="10"/>
      <c r="AN5988" s="10"/>
      <c r="AO5988" s="10"/>
      <c r="AP5988" s="10"/>
      <c r="AQ5988" s="10"/>
      <c r="AR5988" s="10"/>
      <c r="AS5988" s="10"/>
      <c r="AT5988" s="10"/>
      <c r="AU5988" s="10"/>
      <c r="AV5988" s="10"/>
      <c r="AW5988" s="10"/>
      <c r="AX5988" s="10"/>
      <c r="AY5988" s="10"/>
      <c r="AZ5988" s="10"/>
      <c r="BC5988" s="10"/>
      <c r="BD5988" s="10"/>
      <c r="BE5988" s="10"/>
      <c r="BF5988" s="10"/>
      <c r="BG5988" s="10"/>
      <c r="BH5988" s="10"/>
      <c r="BI5988" s="10"/>
      <c r="BL5988" s="10"/>
      <c r="BM5988" s="10"/>
      <c r="BN5988" s="10"/>
      <c r="BO5988" s="10"/>
      <c r="BP5988" s="10"/>
      <c r="BQ5988" s="10"/>
      <c r="BR5988" s="10"/>
      <c r="BU5988" s="66"/>
    </row>
    <row r="5989" spans="22:73" s="6" customFormat="1" x14ac:dyDescent="0.3">
      <c r="V5989" s="21"/>
      <c r="W5989" s="22"/>
      <c r="X5989" s="22"/>
      <c r="Y5989" s="22"/>
      <c r="Z5989" s="22"/>
      <c r="AA5989" s="22"/>
      <c r="AB5989" s="10"/>
      <c r="AC5989" s="10"/>
      <c r="AD5989" s="10"/>
      <c r="AE5989" s="10"/>
      <c r="AF5989" s="10"/>
      <c r="AG5989" s="10"/>
      <c r="AH5989" s="10"/>
      <c r="AI5989" s="10"/>
      <c r="AJ5989" s="10"/>
      <c r="AK5989" s="10"/>
      <c r="AL5989" s="10"/>
      <c r="AM5989" s="10"/>
      <c r="AN5989" s="10"/>
      <c r="AO5989" s="10"/>
      <c r="AP5989" s="10"/>
      <c r="AQ5989" s="10"/>
      <c r="AR5989" s="10"/>
      <c r="AS5989" s="10"/>
      <c r="AT5989" s="10"/>
      <c r="AU5989" s="10"/>
      <c r="AV5989" s="10"/>
      <c r="AW5989" s="10"/>
      <c r="AX5989" s="10"/>
      <c r="AY5989" s="10"/>
      <c r="AZ5989" s="10"/>
      <c r="BC5989" s="10"/>
      <c r="BD5989" s="10"/>
      <c r="BE5989" s="10"/>
      <c r="BF5989" s="10"/>
      <c r="BG5989" s="10"/>
      <c r="BH5989" s="10"/>
      <c r="BI5989" s="10"/>
      <c r="BL5989" s="10"/>
      <c r="BM5989" s="10"/>
      <c r="BN5989" s="10"/>
      <c r="BO5989" s="10"/>
      <c r="BP5989" s="10"/>
      <c r="BQ5989" s="10"/>
      <c r="BR5989" s="10"/>
      <c r="BU5989" s="66"/>
    </row>
    <row r="5990" spans="22:73" s="6" customFormat="1" x14ac:dyDescent="0.3">
      <c r="V5990" s="21"/>
      <c r="W5990" s="22"/>
      <c r="X5990" s="22"/>
      <c r="Y5990" s="22"/>
      <c r="Z5990" s="22"/>
      <c r="AA5990" s="22"/>
      <c r="AB5990" s="10"/>
      <c r="AC5990" s="10"/>
      <c r="AD5990" s="10"/>
      <c r="AE5990" s="10"/>
      <c r="AF5990" s="10"/>
      <c r="AG5990" s="10"/>
      <c r="AH5990" s="10"/>
      <c r="AI5990" s="10"/>
      <c r="AJ5990" s="10"/>
      <c r="AK5990" s="10"/>
      <c r="AL5990" s="10"/>
      <c r="AM5990" s="10"/>
      <c r="AN5990" s="10"/>
      <c r="AO5990" s="10"/>
      <c r="AP5990" s="10"/>
      <c r="AQ5990" s="10"/>
      <c r="AR5990" s="10"/>
      <c r="AS5990" s="10"/>
      <c r="AT5990" s="10"/>
      <c r="AU5990" s="10"/>
      <c r="AV5990" s="10"/>
      <c r="AW5990" s="10"/>
      <c r="AX5990" s="10"/>
      <c r="AY5990" s="10"/>
      <c r="AZ5990" s="10"/>
      <c r="BC5990" s="10"/>
      <c r="BD5990" s="10"/>
      <c r="BE5990" s="10"/>
      <c r="BF5990" s="10"/>
      <c r="BG5990" s="10"/>
      <c r="BH5990" s="10"/>
      <c r="BI5990" s="10"/>
      <c r="BL5990" s="10"/>
      <c r="BM5990" s="10"/>
      <c r="BN5990" s="10"/>
      <c r="BO5990" s="10"/>
      <c r="BP5990" s="10"/>
      <c r="BQ5990" s="10"/>
      <c r="BR5990" s="10"/>
      <c r="BU5990" s="66"/>
    </row>
    <row r="5991" spans="22:73" s="6" customFormat="1" x14ac:dyDescent="0.3">
      <c r="V5991" s="21"/>
      <c r="W5991" s="22"/>
      <c r="X5991" s="22"/>
      <c r="Y5991" s="22"/>
      <c r="Z5991" s="22"/>
      <c r="AA5991" s="22"/>
      <c r="AB5991" s="10"/>
      <c r="AC5991" s="10"/>
      <c r="AD5991" s="10"/>
      <c r="AE5991" s="10"/>
      <c r="AF5991" s="10"/>
      <c r="AG5991" s="10"/>
      <c r="AH5991" s="10"/>
      <c r="AI5991" s="10"/>
      <c r="AJ5991" s="10"/>
      <c r="AK5991" s="10"/>
      <c r="AL5991" s="10"/>
      <c r="AM5991" s="10"/>
      <c r="AN5991" s="10"/>
      <c r="AO5991" s="10"/>
      <c r="AP5991" s="10"/>
      <c r="AQ5991" s="10"/>
      <c r="AR5991" s="10"/>
      <c r="AS5991" s="10"/>
      <c r="AT5991" s="10"/>
      <c r="AU5991" s="10"/>
      <c r="AV5991" s="10"/>
      <c r="AW5991" s="10"/>
      <c r="AX5991" s="10"/>
      <c r="AY5991" s="10"/>
      <c r="AZ5991" s="10"/>
      <c r="BC5991" s="10"/>
      <c r="BD5991" s="10"/>
      <c r="BE5991" s="10"/>
      <c r="BF5991" s="10"/>
      <c r="BG5991" s="10"/>
      <c r="BH5991" s="10"/>
      <c r="BI5991" s="10"/>
      <c r="BL5991" s="10"/>
      <c r="BM5991" s="10"/>
      <c r="BN5991" s="10"/>
      <c r="BO5991" s="10"/>
      <c r="BP5991" s="10"/>
      <c r="BQ5991" s="10"/>
      <c r="BR5991" s="10"/>
      <c r="BU5991" s="66"/>
    </row>
    <row r="5992" spans="22:73" s="6" customFormat="1" x14ac:dyDescent="0.3">
      <c r="V5992" s="21"/>
      <c r="W5992" s="22"/>
      <c r="X5992" s="22"/>
      <c r="Y5992" s="22"/>
      <c r="Z5992" s="22"/>
      <c r="AA5992" s="22"/>
      <c r="AB5992" s="10"/>
      <c r="AC5992" s="10"/>
      <c r="AD5992" s="10"/>
      <c r="AE5992" s="10"/>
      <c r="AF5992" s="10"/>
      <c r="AG5992" s="10"/>
      <c r="AH5992" s="10"/>
      <c r="AI5992" s="10"/>
      <c r="AJ5992" s="10"/>
      <c r="AK5992" s="10"/>
      <c r="AL5992" s="10"/>
      <c r="AM5992" s="10"/>
      <c r="AN5992" s="10"/>
      <c r="AO5992" s="10"/>
      <c r="AP5992" s="10"/>
      <c r="AQ5992" s="10"/>
      <c r="AR5992" s="10"/>
      <c r="AS5992" s="10"/>
      <c r="AT5992" s="10"/>
      <c r="AU5992" s="10"/>
      <c r="AV5992" s="10"/>
      <c r="AW5992" s="10"/>
      <c r="AX5992" s="10"/>
      <c r="AY5992" s="10"/>
      <c r="AZ5992" s="10"/>
      <c r="BC5992" s="10"/>
      <c r="BD5992" s="10"/>
      <c r="BE5992" s="10"/>
      <c r="BF5992" s="10"/>
      <c r="BG5992" s="10"/>
      <c r="BH5992" s="10"/>
      <c r="BI5992" s="10"/>
      <c r="BL5992" s="10"/>
      <c r="BM5992" s="10"/>
      <c r="BN5992" s="10"/>
      <c r="BO5992" s="10"/>
      <c r="BP5992" s="10"/>
      <c r="BQ5992" s="10"/>
      <c r="BR5992" s="10"/>
      <c r="BU5992" s="66"/>
    </row>
    <row r="5993" spans="22:73" s="6" customFormat="1" x14ac:dyDescent="0.3">
      <c r="V5993" s="21"/>
      <c r="W5993" s="22"/>
      <c r="X5993" s="22"/>
      <c r="Y5993" s="22"/>
      <c r="Z5993" s="22"/>
      <c r="AA5993" s="22"/>
      <c r="AB5993" s="10"/>
      <c r="AC5993" s="10"/>
      <c r="AD5993" s="10"/>
      <c r="AE5993" s="10"/>
      <c r="AF5993" s="10"/>
      <c r="AG5993" s="10"/>
      <c r="AH5993" s="10"/>
      <c r="AI5993" s="10"/>
      <c r="AJ5993" s="10"/>
      <c r="AK5993" s="10"/>
      <c r="AL5993" s="10"/>
      <c r="AM5993" s="10"/>
      <c r="AN5993" s="10"/>
      <c r="AO5993" s="10"/>
      <c r="AP5993" s="10"/>
      <c r="AQ5993" s="10"/>
      <c r="AR5993" s="10"/>
      <c r="AS5993" s="10"/>
      <c r="AT5993" s="10"/>
      <c r="AU5993" s="10"/>
      <c r="AV5993" s="10"/>
      <c r="AW5993" s="10"/>
      <c r="AX5993" s="10"/>
      <c r="AY5993" s="10"/>
      <c r="AZ5993" s="10"/>
      <c r="BC5993" s="10"/>
      <c r="BD5993" s="10"/>
      <c r="BE5993" s="10"/>
      <c r="BF5993" s="10"/>
      <c r="BG5993" s="10"/>
      <c r="BH5993" s="10"/>
      <c r="BI5993" s="10"/>
      <c r="BL5993" s="10"/>
      <c r="BM5993" s="10"/>
      <c r="BN5993" s="10"/>
      <c r="BO5993" s="10"/>
      <c r="BP5993" s="10"/>
      <c r="BQ5993" s="10"/>
      <c r="BR5993" s="10"/>
      <c r="BU5993" s="66"/>
    </row>
    <row r="5994" spans="22:73" s="6" customFormat="1" x14ac:dyDescent="0.3">
      <c r="V5994" s="21"/>
      <c r="W5994" s="22"/>
      <c r="X5994" s="22"/>
      <c r="Y5994" s="22"/>
      <c r="Z5994" s="22"/>
      <c r="AA5994" s="22"/>
      <c r="AB5994" s="10"/>
      <c r="AC5994" s="10"/>
      <c r="AD5994" s="10"/>
      <c r="AE5994" s="10"/>
      <c r="AF5994" s="10"/>
      <c r="AG5994" s="10"/>
      <c r="AH5994" s="10"/>
      <c r="AI5994" s="10"/>
      <c r="AJ5994" s="10"/>
      <c r="AK5994" s="10"/>
      <c r="AL5994" s="10"/>
      <c r="AM5994" s="10"/>
      <c r="AN5994" s="10"/>
      <c r="AO5994" s="10"/>
      <c r="AP5994" s="10"/>
      <c r="AQ5994" s="10"/>
      <c r="AR5994" s="10"/>
      <c r="AS5994" s="10"/>
      <c r="AT5994" s="10"/>
      <c r="AU5994" s="10"/>
      <c r="AV5994" s="10"/>
      <c r="AW5994" s="10"/>
      <c r="AX5994" s="10"/>
      <c r="AY5994" s="10"/>
      <c r="AZ5994" s="10"/>
      <c r="BC5994" s="10"/>
      <c r="BD5994" s="10"/>
      <c r="BE5994" s="10"/>
      <c r="BF5994" s="10"/>
      <c r="BG5994" s="10"/>
      <c r="BH5994" s="10"/>
      <c r="BI5994" s="10"/>
      <c r="BL5994" s="10"/>
      <c r="BM5994" s="10"/>
      <c r="BN5994" s="10"/>
      <c r="BO5994" s="10"/>
      <c r="BP5994" s="10"/>
      <c r="BQ5994" s="10"/>
      <c r="BR5994" s="10"/>
      <c r="BU5994" s="66"/>
    </row>
    <row r="5995" spans="22:73" s="6" customFormat="1" x14ac:dyDescent="0.3">
      <c r="V5995" s="21"/>
      <c r="W5995" s="22"/>
      <c r="X5995" s="22"/>
      <c r="Y5995" s="22"/>
      <c r="Z5995" s="22"/>
      <c r="AA5995" s="22"/>
      <c r="AB5995" s="10"/>
      <c r="AC5995" s="10"/>
      <c r="AD5995" s="10"/>
      <c r="AE5995" s="10"/>
      <c r="AF5995" s="10"/>
      <c r="AG5995" s="10"/>
      <c r="AH5995" s="10"/>
      <c r="AI5995" s="10"/>
      <c r="AJ5995" s="10"/>
      <c r="AK5995" s="10"/>
      <c r="AL5995" s="10"/>
      <c r="AM5995" s="10"/>
      <c r="AN5995" s="10"/>
      <c r="AO5995" s="10"/>
      <c r="AP5995" s="10"/>
      <c r="AQ5995" s="10"/>
      <c r="AR5995" s="10"/>
      <c r="AS5995" s="10"/>
      <c r="AT5995" s="10"/>
      <c r="AU5995" s="10"/>
      <c r="AV5995" s="10"/>
      <c r="AW5995" s="10"/>
      <c r="AX5995" s="10"/>
      <c r="AY5995" s="10"/>
      <c r="AZ5995" s="10"/>
      <c r="BC5995" s="10"/>
      <c r="BD5995" s="10"/>
      <c r="BE5995" s="10"/>
      <c r="BF5995" s="10"/>
      <c r="BG5995" s="10"/>
      <c r="BH5995" s="10"/>
      <c r="BI5995" s="10"/>
      <c r="BL5995" s="10"/>
      <c r="BM5995" s="10"/>
      <c r="BN5995" s="10"/>
      <c r="BO5995" s="10"/>
      <c r="BP5995" s="10"/>
      <c r="BQ5995" s="10"/>
      <c r="BR5995" s="10"/>
      <c r="BU5995" s="66"/>
    </row>
    <row r="5996" spans="22:73" s="6" customFormat="1" x14ac:dyDescent="0.3">
      <c r="V5996" s="21"/>
      <c r="W5996" s="22"/>
      <c r="X5996" s="22"/>
      <c r="Y5996" s="22"/>
      <c r="Z5996" s="22"/>
      <c r="AA5996" s="22"/>
      <c r="AB5996" s="10"/>
      <c r="AC5996" s="10"/>
      <c r="AD5996" s="10"/>
      <c r="AE5996" s="10"/>
      <c r="AF5996" s="10"/>
      <c r="AG5996" s="10"/>
      <c r="AH5996" s="10"/>
      <c r="AI5996" s="10"/>
      <c r="AJ5996" s="10"/>
      <c r="AK5996" s="10"/>
      <c r="AL5996" s="10"/>
      <c r="AM5996" s="10"/>
      <c r="AN5996" s="10"/>
      <c r="AO5996" s="10"/>
      <c r="AP5996" s="10"/>
      <c r="AQ5996" s="10"/>
      <c r="AR5996" s="10"/>
      <c r="AS5996" s="10"/>
      <c r="AT5996" s="10"/>
      <c r="AU5996" s="10"/>
      <c r="AV5996" s="10"/>
      <c r="AW5996" s="10"/>
      <c r="AX5996" s="10"/>
      <c r="AY5996" s="10"/>
      <c r="AZ5996" s="10"/>
      <c r="BC5996" s="10"/>
      <c r="BD5996" s="10"/>
      <c r="BE5996" s="10"/>
      <c r="BF5996" s="10"/>
      <c r="BG5996" s="10"/>
      <c r="BH5996" s="10"/>
      <c r="BI5996" s="10"/>
      <c r="BL5996" s="10"/>
      <c r="BM5996" s="10"/>
      <c r="BN5996" s="10"/>
      <c r="BO5996" s="10"/>
      <c r="BP5996" s="10"/>
      <c r="BQ5996" s="10"/>
      <c r="BR5996" s="10"/>
      <c r="BU5996" s="66"/>
    </row>
    <row r="5997" spans="22:73" s="6" customFormat="1" x14ac:dyDescent="0.3">
      <c r="V5997" s="21"/>
      <c r="W5997" s="22"/>
      <c r="X5997" s="22"/>
      <c r="Y5997" s="22"/>
      <c r="Z5997" s="22"/>
      <c r="AA5997" s="22"/>
      <c r="AB5997" s="10"/>
      <c r="AC5997" s="10"/>
      <c r="AD5997" s="10"/>
      <c r="AE5997" s="10"/>
      <c r="AF5997" s="10"/>
      <c r="AG5997" s="10"/>
      <c r="AH5997" s="10"/>
      <c r="AI5997" s="10"/>
      <c r="AJ5997" s="10"/>
      <c r="AK5997" s="10"/>
      <c r="AL5997" s="10"/>
      <c r="AM5997" s="10"/>
      <c r="AN5997" s="10"/>
      <c r="AO5997" s="10"/>
      <c r="AP5997" s="10"/>
      <c r="AQ5997" s="10"/>
      <c r="AR5997" s="10"/>
      <c r="AS5997" s="10"/>
      <c r="AT5997" s="10"/>
      <c r="AU5997" s="10"/>
      <c r="AV5997" s="10"/>
      <c r="AW5997" s="10"/>
      <c r="AX5997" s="10"/>
      <c r="AY5997" s="10"/>
      <c r="AZ5997" s="10"/>
      <c r="BC5997" s="10"/>
      <c r="BD5997" s="10"/>
      <c r="BE5997" s="10"/>
      <c r="BF5997" s="10"/>
      <c r="BG5997" s="10"/>
      <c r="BH5997" s="10"/>
      <c r="BI5997" s="10"/>
      <c r="BL5997" s="10"/>
      <c r="BM5997" s="10"/>
      <c r="BN5997" s="10"/>
      <c r="BO5997" s="10"/>
      <c r="BP5997" s="10"/>
      <c r="BQ5997" s="10"/>
      <c r="BR5997" s="10"/>
      <c r="BU5997" s="66"/>
    </row>
    <row r="5998" spans="22:73" s="6" customFormat="1" x14ac:dyDescent="0.3">
      <c r="V5998" s="21"/>
      <c r="W5998" s="22"/>
      <c r="X5998" s="22"/>
      <c r="Y5998" s="22"/>
      <c r="Z5998" s="22"/>
      <c r="AA5998" s="22"/>
      <c r="AB5998" s="10"/>
      <c r="AC5998" s="10"/>
      <c r="AD5998" s="10"/>
      <c r="AE5998" s="10"/>
      <c r="AF5998" s="10"/>
      <c r="AG5998" s="10"/>
      <c r="AH5998" s="10"/>
      <c r="AI5998" s="10"/>
      <c r="AJ5998" s="10"/>
      <c r="AK5998" s="10"/>
      <c r="AL5998" s="10"/>
      <c r="AM5998" s="10"/>
      <c r="AN5998" s="10"/>
      <c r="AO5998" s="10"/>
      <c r="AP5998" s="10"/>
      <c r="AQ5998" s="10"/>
      <c r="AR5998" s="10"/>
      <c r="AS5998" s="10"/>
      <c r="AT5998" s="10"/>
      <c r="AU5998" s="10"/>
      <c r="AV5998" s="10"/>
      <c r="AW5998" s="10"/>
      <c r="AX5998" s="10"/>
      <c r="AY5998" s="10"/>
      <c r="AZ5998" s="10"/>
      <c r="BC5998" s="10"/>
      <c r="BD5998" s="10"/>
      <c r="BE5998" s="10"/>
      <c r="BF5998" s="10"/>
      <c r="BG5998" s="10"/>
      <c r="BH5998" s="10"/>
      <c r="BI5998" s="10"/>
      <c r="BL5998" s="10"/>
      <c r="BM5998" s="10"/>
      <c r="BN5998" s="10"/>
      <c r="BO5998" s="10"/>
      <c r="BP5998" s="10"/>
      <c r="BQ5998" s="10"/>
      <c r="BR5998" s="10"/>
      <c r="BU5998" s="66"/>
    </row>
    <row r="5999" spans="22:73" s="6" customFormat="1" x14ac:dyDescent="0.3">
      <c r="V5999" s="21"/>
      <c r="W5999" s="22"/>
      <c r="X5999" s="22"/>
      <c r="Y5999" s="22"/>
      <c r="Z5999" s="22"/>
      <c r="AA5999" s="22"/>
      <c r="AB5999" s="10"/>
      <c r="AC5999" s="10"/>
      <c r="AD5999" s="10"/>
      <c r="AE5999" s="10"/>
      <c r="AF5999" s="10"/>
      <c r="AG5999" s="10"/>
      <c r="AH5999" s="10"/>
      <c r="AI5999" s="10"/>
      <c r="AJ5999" s="10"/>
      <c r="AK5999" s="10"/>
      <c r="AL5999" s="10"/>
      <c r="AM5999" s="10"/>
      <c r="AN5999" s="10"/>
      <c r="AO5999" s="10"/>
      <c r="AP5999" s="10"/>
      <c r="AQ5999" s="10"/>
      <c r="AR5999" s="10"/>
      <c r="AS5999" s="10"/>
      <c r="AT5999" s="10"/>
      <c r="AU5999" s="10"/>
      <c r="AV5999" s="10"/>
      <c r="AW5999" s="10"/>
      <c r="AX5999" s="10"/>
      <c r="AY5999" s="10"/>
      <c r="AZ5999" s="10"/>
      <c r="BC5999" s="10"/>
      <c r="BD5999" s="10"/>
      <c r="BE5999" s="10"/>
      <c r="BF5999" s="10"/>
      <c r="BG5999" s="10"/>
      <c r="BH5999" s="10"/>
      <c r="BI5999" s="10"/>
      <c r="BL5999" s="10"/>
      <c r="BM5999" s="10"/>
      <c r="BN5999" s="10"/>
      <c r="BO5999" s="10"/>
      <c r="BP5999" s="10"/>
      <c r="BQ5999" s="10"/>
      <c r="BR5999" s="10"/>
      <c r="BU5999" s="66"/>
    </row>
    <row r="6000" spans="22:73" s="6" customFormat="1" x14ac:dyDescent="0.3">
      <c r="V6000" s="21"/>
      <c r="W6000" s="22"/>
      <c r="X6000" s="22"/>
      <c r="Y6000" s="22"/>
      <c r="Z6000" s="22"/>
      <c r="AA6000" s="22"/>
      <c r="AB6000" s="10"/>
      <c r="AC6000" s="10"/>
      <c r="AD6000" s="10"/>
      <c r="AE6000" s="10"/>
      <c r="AF6000" s="10"/>
      <c r="AG6000" s="10"/>
      <c r="AH6000" s="10"/>
      <c r="AI6000" s="10"/>
      <c r="AJ6000" s="10"/>
      <c r="AK6000" s="10"/>
      <c r="AL6000" s="10"/>
      <c r="AM6000" s="10"/>
      <c r="AN6000" s="10"/>
      <c r="AO6000" s="10"/>
      <c r="AP6000" s="10"/>
      <c r="AQ6000" s="10"/>
      <c r="AR6000" s="10"/>
      <c r="AS6000" s="10"/>
      <c r="AT6000" s="10"/>
      <c r="AU6000" s="10"/>
      <c r="AV6000" s="10"/>
      <c r="AW6000" s="10"/>
      <c r="AX6000" s="10"/>
      <c r="AY6000" s="10"/>
      <c r="AZ6000" s="10"/>
      <c r="BC6000" s="10"/>
      <c r="BD6000" s="10"/>
      <c r="BE6000" s="10"/>
      <c r="BF6000" s="10"/>
      <c r="BG6000" s="10"/>
      <c r="BH6000" s="10"/>
      <c r="BI6000" s="10"/>
      <c r="BL6000" s="10"/>
      <c r="BM6000" s="10"/>
      <c r="BN6000" s="10"/>
      <c r="BO6000" s="10"/>
      <c r="BP6000" s="10"/>
      <c r="BQ6000" s="10"/>
      <c r="BR6000" s="10"/>
      <c r="BU6000" s="66"/>
    </row>
    <row r="6001" spans="22:73" s="6" customFormat="1" x14ac:dyDescent="0.3">
      <c r="V6001" s="21"/>
      <c r="W6001" s="22"/>
      <c r="X6001" s="22"/>
      <c r="Y6001" s="22"/>
      <c r="Z6001" s="22"/>
      <c r="AA6001" s="22"/>
      <c r="AB6001" s="10"/>
      <c r="AC6001" s="10"/>
      <c r="AD6001" s="10"/>
      <c r="AE6001" s="10"/>
      <c r="AF6001" s="10"/>
      <c r="AG6001" s="10"/>
      <c r="AH6001" s="10"/>
      <c r="AI6001" s="10"/>
      <c r="AJ6001" s="10"/>
      <c r="AK6001" s="10"/>
      <c r="AL6001" s="10"/>
      <c r="AM6001" s="10"/>
      <c r="AN6001" s="10"/>
      <c r="AO6001" s="10"/>
      <c r="AP6001" s="10"/>
      <c r="AQ6001" s="10"/>
      <c r="AR6001" s="10"/>
      <c r="AS6001" s="10"/>
      <c r="AT6001" s="10"/>
      <c r="AU6001" s="10"/>
      <c r="AV6001" s="10"/>
      <c r="AW6001" s="10"/>
      <c r="AX6001" s="10"/>
      <c r="AY6001" s="10"/>
      <c r="AZ6001" s="10"/>
      <c r="BC6001" s="10"/>
      <c r="BD6001" s="10"/>
      <c r="BE6001" s="10"/>
      <c r="BF6001" s="10"/>
      <c r="BG6001" s="10"/>
      <c r="BH6001" s="10"/>
      <c r="BI6001" s="10"/>
      <c r="BL6001" s="10"/>
      <c r="BM6001" s="10"/>
      <c r="BN6001" s="10"/>
      <c r="BO6001" s="10"/>
      <c r="BP6001" s="10"/>
      <c r="BQ6001" s="10"/>
      <c r="BR6001" s="10"/>
      <c r="BU6001" s="66"/>
    </row>
    <row r="6002" spans="22:73" s="6" customFormat="1" x14ac:dyDescent="0.3">
      <c r="V6002" s="21"/>
      <c r="W6002" s="22"/>
      <c r="X6002" s="22"/>
      <c r="Y6002" s="22"/>
      <c r="Z6002" s="22"/>
      <c r="AA6002" s="22"/>
      <c r="AB6002" s="10"/>
      <c r="AC6002" s="10"/>
      <c r="AD6002" s="10"/>
      <c r="AE6002" s="10"/>
      <c r="AF6002" s="10"/>
      <c r="AG6002" s="10"/>
      <c r="AH6002" s="10"/>
      <c r="AI6002" s="10"/>
      <c r="AJ6002" s="10"/>
      <c r="AK6002" s="10"/>
      <c r="AL6002" s="10"/>
      <c r="AM6002" s="10"/>
      <c r="AN6002" s="10"/>
      <c r="AO6002" s="10"/>
      <c r="AP6002" s="10"/>
      <c r="AQ6002" s="10"/>
      <c r="AR6002" s="10"/>
      <c r="AS6002" s="10"/>
      <c r="AT6002" s="10"/>
      <c r="AU6002" s="10"/>
      <c r="AV6002" s="10"/>
      <c r="AW6002" s="10"/>
      <c r="AX6002" s="10"/>
      <c r="AY6002" s="10"/>
      <c r="AZ6002" s="10"/>
      <c r="BC6002" s="10"/>
      <c r="BD6002" s="10"/>
      <c r="BE6002" s="10"/>
      <c r="BF6002" s="10"/>
      <c r="BG6002" s="10"/>
      <c r="BH6002" s="10"/>
      <c r="BI6002" s="10"/>
      <c r="BL6002" s="10"/>
      <c r="BM6002" s="10"/>
      <c r="BN6002" s="10"/>
      <c r="BO6002" s="10"/>
      <c r="BP6002" s="10"/>
      <c r="BQ6002" s="10"/>
      <c r="BR6002" s="10"/>
      <c r="BU6002" s="66"/>
    </row>
    <row r="6003" spans="22:73" s="6" customFormat="1" x14ac:dyDescent="0.3">
      <c r="V6003" s="21"/>
      <c r="W6003" s="22"/>
      <c r="X6003" s="22"/>
      <c r="Y6003" s="22"/>
      <c r="Z6003" s="22"/>
      <c r="AA6003" s="22"/>
      <c r="AB6003" s="10"/>
      <c r="AC6003" s="10"/>
      <c r="AD6003" s="10"/>
      <c r="AE6003" s="10"/>
      <c r="AF6003" s="10"/>
      <c r="AG6003" s="10"/>
      <c r="AH6003" s="10"/>
      <c r="AI6003" s="10"/>
      <c r="AJ6003" s="10"/>
      <c r="AK6003" s="10"/>
      <c r="AL6003" s="10"/>
      <c r="AM6003" s="10"/>
      <c r="AN6003" s="10"/>
      <c r="AO6003" s="10"/>
      <c r="AP6003" s="10"/>
      <c r="AQ6003" s="10"/>
      <c r="AR6003" s="10"/>
      <c r="AS6003" s="10"/>
      <c r="AT6003" s="10"/>
      <c r="AU6003" s="10"/>
      <c r="AV6003" s="10"/>
      <c r="AW6003" s="10"/>
      <c r="AX6003" s="10"/>
      <c r="AY6003" s="10"/>
      <c r="AZ6003" s="10"/>
      <c r="BC6003" s="10"/>
      <c r="BD6003" s="10"/>
      <c r="BE6003" s="10"/>
      <c r="BF6003" s="10"/>
      <c r="BG6003" s="10"/>
      <c r="BH6003" s="10"/>
      <c r="BI6003" s="10"/>
      <c r="BL6003" s="10"/>
      <c r="BM6003" s="10"/>
      <c r="BN6003" s="10"/>
      <c r="BO6003" s="10"/>
      <c r="BP6003" s="10"/>
      <c r="BQ6003" s="10"/>
      <c r="BR6003" s="10"/>
      <c r="BU6003" s="66"/>
    </row>
    <row r="6004" spans="22:73" s="6" customFormat="1" x14ac:dyDescent="0.3">
      <c r="V6004" s="21"/>
      <c r="W6004" s="22"/>
      <c r="X6004" s="22"/>
      <c r="Y6004" s="22"/>
      <c r="Z6004" s="22"/>
      <c r="AA6004" s="22"/>
      <c r="AB6004" s="10"/>
      <c r="AC6004" s="10"/>
      <c r="AD6004" s="10"/>
      <c r="AE6004" s="10"/>
      <c r="AF6004" s="10"/>
      <c r="AG6004" s="10"/>
      <c r="AH6004" s="10"/>
      <c r="AI6004" s="10"/>
      <c r="AJ6004" s="10"/>
      <c r="AK6004" s="10"/>
      <c r="AL6004" s="10"/>
      <c r="AM6004" s="10"/>
      <c r="AN6004" s="10"/>
      <c r="AO6004" s="10"/>
      <c r="AP6004" s="10"/>
      <c r="AQ6004" s="10"/>
      <c r="AR6004" s="10"/>
      <c r="AS6004" s="10"/>
      <c r="AT6004" s="10"/>
      <c r="AU6004" s="10"/>
      <c r="AV6004" s="10"/>
      <c r="AW6004" s="10"/>
      <c r="AX6004" s="10"/>
      <c r="AY6004" s="10"/>
      <c r="AZ6004" s="10"/>
      <c r="BC6004" s="10"/>
      <c r="BD6004" s="10"/>
      <c r="BE6004" s="10"/>
      <c r="BF6004" s="10"/>
      <c r="BG6004" s="10"/>
      <c r="BH6004" s="10"/>
      <c r="BI6004" s="10"/>
      <c r="BL6004" s="10"/>
      <c r="BM6004" s="10"/>
      <c r="BN6004" s="10"/>
      <c r="BO6004" s="10"/>
      <c r="BP6004" s="10"/>
      <c r="BQ6004" s="10"/>
      <c r="BR6004" s="10"/>
      <c r="BU6004" s="66"/>
    </row>
    <row r="6005" spans="22:73" s="6" customFormat="1" x14ac:dyDescent="0.3">
      <c r="V6005" s="21"/>
      <c r="W6005" s="22"/>
      <c r="X6005" s="22"/>
      <c r="Y6005" s="22"/>
      <c r="Z6005" s="22"/>
      <c r="AA6005" s="22"/>
      <c r="AB6005" s="10"/>
      <c r="AC6005" s="10"/>
      <c r="AD6005" s="10"/>
      <c r="AE6005" s="10"/>
      <c r="AF6005" s="10"/>
      <c r="AG6005" s="10"/>
      <c r="AH6005" s="10"/>
      <c r="AI6005" s="10"/>
      <c r="AJ6005" s="10"/>
      <c r="AK6005" s="10"/>
      <c r="AL6005" s="10"/>
      <c r="AM6005" s="10"/>
      <c r="AN6005" s="10"/>
      <c r="AO6005" s="10"/>
      <c r="AP6005" s="10"/>
      <c r="AQ6005" s="10"/>
      <c r="AR6005" s="10"/>
      <c r="AS6005" s="10"/>
      <c r="AT6005" s="10"/>
      <c r="AU6005" s="10"/>
      <c r="AV6005" s="10"/>
      <c r="AW6005" s="10"/>
      <c r="AX6005" s="10"/>
      <c r="AY6005" s="10"/>
      <c r="AZ6005" s="10"/>
      <c r="BC6005" s="10"/>
      <c r="BD6005" s="10"/>
      <c r="BE6005" s="10"/>
      <c r="BF6005" s="10"/>
      <c r="BG6005" s="10"/>
      <c r="BH6005" s="10"/>
      <c r="BI6005" s="10"/>
      <c r="BL6005" s="10"/>
      <c r="BM6005" s="10"/>
      <c r="BN6005" s="10"/>
      <c r="BO6005" s="10"/>
      <c r="BP6005" s="10"/>
      <c r="BQ6005" s="10"/>
      <c r="BR6005" s="10"/>
      <c r="BU6005" s="66"/>
    </row>
    <row r="6006" spans="22:73" s="6" customFormat="1" x14ac:dyDescent="0.3">
      <c r="V6006" s="21"/>
      <c r="W6006" s="22"/>
      <c r="X6006" s="22"/>
      <c r="Y6006" s="22"/>
      <c r="Z6006" s="22"/>
      <c r="AA6006" s="22"/>
      <c r="AB6006" s="10"/>
      <c r="AC6006" s="10"/>
      <c r="AD6006" s="10"/>
      <c r="AE6006" s="10"/>
      <c r="AF6006" s="10"/>
      <c r="AG6006" s="10"/>
      <c r="AH6006" s="10"/>
      <c r="AI6006" s="10"/>
      <c r="AJ6006" s="10"/>
      <c r="AK6006" s="10"/>
      <c r="AL6006" s="10"/>
      <c r="AM6006" s="10"/>
      <c r="AN6006" s="10"/>
      <c r="AO6006" s="10"/>
      <c r="AP6006" s="10"/>
      <c r="AQ6006" s="10"/>
      <c r="AR6006" s="10"/>
      <c r="AS6006" s="10"/>
      <c r="AT6006" s="10"/>
      <c r="AU6006" s="10"/>
      <c r="AV6006" s="10"/>
      <c r="AW6006" s="10"/>
      <c r="AX6006" s="10"/>
      <c r="AY6006" s="10"/>
      <c r="AZ6006" s="10"/>
      <c r="BC6006" s="10"/>
      <c r="BD6006" s="10"/>
      <c r="BE6006" s="10"/>
      <c r="BF6006" s="10"/>
      <c r="BG6006" s="10"/>
      <c r="BH6006" s="10"/>
      <c r="BI6006" s="10"/>
      <c r="BL6006" s="10"/>
      <c r="BM6006" s="10"/>
      <c r="BN6006" s="10"/>
      <c r="BO6006" s="10"/>
      <c r="BP6006" s="10"/>
      <c r="BQ6006" s="10"/>
      <c r="BR6006" s="10"/>
      <c r="BU6006" s="66"/>
    </row>
    <row r="6007" spans="22:73" s="6" customFormat="1" x14ac:dyDescent="0.3">
      <c r="V6007" s="21"/>
      <c r="W6007" s="22"/>
      <c r="X6007" s="22"/>
      <c r="Y6007" s="22"/>
      <c r="Z6007" s="22"/>
      <c r="AA6007" s="22"/>
      <c r="AB6007" s="10"/>
      <c r="AC6007" s="10"/>
      <c r="AD6007" s="10"/>
      <c r="AE6007" s="10"/>
      <c r="AF6007" s="10"/>
      <c r="AG6007" s="10"/>
      <c r="AH6007" s="10"/>
      <c r="AI6007" s="10"/>
      <c r="AJ6007" s="10"/>
      <c r="AK6007" s="10"/>
      <c r="AL6007" s="10"/>
      <c r="AM6007" s="10"/>
      <c r="AN6007" s="10"/>
      <c r="AO6007" s="10"/>
      <c r="AP6007" s="10"/>
      <c r="AQ6007" s="10"/>
      <c r="AR6007" s="10"/>
      <c r="AS6007" s="10"/>
      <c r="AT6007" s="10"/>
      <c r="AU6007" s="10"/>
      <c r="AV6007" s="10"/>
      <c r="AW6007" s="10"/>
      <c r="AX6007" s="10"/>
      <c r="AY6007" s="10"/>
      <c r="AZ6007" s="10"/>
      <c r="BC6007" s="10"/>
      <c r="BD6007" s="10"/>
      <c r="BE6007" s="10"/>
      <c r="BF6007" s="10"/>
      <c r="BG6007" s="10"/>
      <c r="BH6007" s="10"/>
      <c r="BI6007" s="10"/>
      <c r="BL6007" s="10"/>
      <c r="BM6007" s="10"/>
      <c r="BN6007" s="10"/>
      <c r="BO6007" s="10"/>
      <c r="BP6007" s="10"/>
      <c r="BQ6007" s="10"/>
      <c r="BR6007" s="10"/>
      <c r="BU6007" s="66"/>
    </row>
    <row r="6008" spans="22:73" s="6" customFormat="1" x14ac:dyDescent="0.3">
      <c r="V6008" s="21"/>
      <c r="W6008" s="22"/>
      <c r="X6008" s="22"/>
      <c r="Y6008" s="22"/>
      <c r="Z6008" s="22"/>
      <c r="AA6008" s="22"/>
      <c r="AB6008" s="10"/>
      <c r="AC6008" s="10"/>
      <c r="AD6008" s="10"/>
      <c r="AE6008" s="10"/>
      <c r="AF6008" s="10"/>
      <c r="AG6008" s="10"/>
      <c r="AH6008" s="10"/>
      <c r="AI6008" s="10"/>
      <c r="AJ6008" s="10"/>
      <c r="AK6008" s="10"/>
      <c r="AL6008" s="10"/>
      <c r="AM6008" s="10"/>
      <c r="AN6008" s="10"/>
      <c r="AO6008" s="10"/>
      <c r="AP6008" s="10"/>
      <c r="AQ6008" s="10"/>
      <c r="AR6008" s="10"/>
      <c r="AS6008" s="10"/>
      <c r="AT6008" s="10"/>
      <c r="AU6008" s="10"/>
      <c r="AV6008" s="10"/>
      <c r="AW6008" s="10"/>
      <c r="AX6008" s="10"/>
      <c r="AY6008" s="10"/>
      <c r="AZ6008" s="10"/>
      <c r="BC6008" s="10"/>
      <c r="BD6008" s="10"/>
      <c r="BE6008" s="10"/>
      <c r="BF6008" s="10"/>
      <c r="BG6008" s="10"/>
      <c r="BH6008" s="10"/>
      <c r="BI6008" s="10"/>
      <c r="BL6008" s="10"/>
      <c r="BM6008" s="10"/>
      <c r="BN6008" s="10"/>
      <c r="BO6008" s="10"/>
      <c r="BP6008" s="10"/>
      <c r="BQ6008" s="10"/>
      <c r="BR6008" s="10"/>
      <c r="BU6008" s="66"/>
    </row>
    <row r="6009" spans="22:73" s="6" customFormat="1" x14ac:dyDescent="0.3">
      <c r="V6009" s="21"/>
      <c r="W6009" s="22"/>
      <c r="X6009" s="22"/>
      <c r="Y6009" s="22"/>
      <c r="Z6009" s="22"/>
      <c r="AA6009" s="22"/>
      <c r="AB6009" s="10"/>
      <c r="AC6009" s="10"/>
      <c r="AD6009" s="10"/>
      <c r="AE6009" s="10"/>
      <c r="AF6009" s="10"/>
      <c r="AG6009" s="10"/>
      <c r="AH6009" s="10"/>
      <c r="AI6009" s="10"/>
      <c r="AJ6009" s="10"/>
      <c r="AK6009" s="10"/>
      <c r="AL6009" s="10"/>
      <c r="AM6009" s="10"/>
      <c r="AN6009" s="10"/>
      <c r="AO6009" s="10"/>
      <c r="AP6009" s="10"/>
      <c r="AQ6009" s="10"/>
      <c r="AR6009" s="10"/>
      <c r="AS6009" s="10"/>
      <c r="AT6009" s="10"/>
      <c r="AU6009" s="10"/>
      <c r="AV6009" s="10"/>
      <c r="AW6009" s="10"/>
      <c r="AX6009" s="10"/>
      <c r="AY6009" s="10"/>
      <c r="AZ6009" s="10"/>
      <c r="BC6009" s="10"/>
      <c r="BD6009" s="10"/>
      <c r="BE6009" s="10"/>
      <c r="BF6009" s="10"/>
      <c r="BG6009" s="10"/>
      <c r="BH6009" s="10"/>
      <c r="BI6009" s="10"/>
      <c r="BL6009" s="10"/>
      <c r="BM6009" s="10"/>
      <c r="BN6009" s="10"/>
      <c r="BO6009" s="10"/>
      <c r="BP6009" s="10"/>
      <c r="BQ6009" s="10"/>
      <c r="BR6009" s="10"/>
      <c r="BU6009" s="66"/>
    </row>
    <row r="6010" spans="22:73" s="6" customFormat="1" x14ac:dyDescent="0.3">
      <c r="V6010" s="21"/>
      <c r="W6010" s="22"/>
      <c r="X6010" s="22"/>
      <c r="Y6010" s="22"/>
      <c r="Z6010" s="22"/>
      <c r="AA6010" s="22"/>
      <c r="AB6010" s="10"/>
      <c r="AC6010" s="10"/>
      <c r="AD6010" s="10"/>
      <c r="AE6010" s="10"/>
      <c r="AF6010" s="10"/>
      <c r="AG6010" s="10"/>
      <c r="AH6010" s="10"/>
      <c r="AI6010" s="10"/>
      <c r="AJ6010" s="10"/>
      <c r="AK6010" s="10"/>
      <c r="AL6010" s="10"/>
      <c r="AM6010" s="10"/>
      <c r="AN6010" s="10"/>
      <c r="AO6010" s="10"/>
      <c r="AP6010" s="10"/>
      <c r="AQ6010" s="10"/>
      <c r="AR6010" s="10"/>
      <c r="AS6010" s="10"/>
      <c r="AT6010" s="10"/>
      <c r="AU6010" s="10"/>
      <c r="AV6010" s="10"/>
      <c r="AW6010" s="10"/>
      <c r="AX6010" s="10"/>
      <c r="AY6010" s="10"/>
      <c r="AZ6010" s="10"/>
      <c r="BC6010" s="10"/>
      <c r="BD6010" s="10"/>
      <c r="BE6010" s="10"/>
      <c r="BF6010" s="10"/>
      <c r="BG6010" s="10"/>
      <c r="BH6010" s="10"/>
      <c r="BI6010" s="10"/>
      <c r="BL6010" s="10"/>
      <c r="BM6010" s="10"/>
      <c r="BN6010" s="10"/>
      <c r="BO6010" s="10"/>
      <c r="BP6010" s="10"/>
      <c r="BQ6010" s="10"/>
      <c r="BR6010" s="10"/>
      <c r="BU6010" s="66"/>
    </row>
    <row r="6011" spans="22:73" s="6" customFormat="1" x14ac:dyDescent="0.3">
      <c r="V6011" s="21"/>
      <c r="W6011" s="22"/>
      <c r="X6011" s="22"/>
      <c r="Y6011" s="22"/>
      <c r="Z6011" s="22"/>
      <c r="AA6011" s="22"/>
      <c r="AB6011" s="10"/>
      <c r="AC6011" s="10"/>
      <c r="AD6011" s="10"/>
      <c r="AE6011" s="10"/>
      <c r="AF6011" s="10"/>
      <c r="AG6011" s="10"/>
      <c r="AH6011" s="10"/>
      <c r="AI6011" s="10"/>
      <c r="AJ6011" s="10"/>
      <c r="AK6011" s="10"/>
      <c r="AL6011" s="10"/>
      <c r="AM6011" s="10"/>
      <c r="AN6011" s="10"/>
      <c r="AO6011" s="10"/>
      <c r="AP6011" s="10"/>
      <c r="AQ6011" s="10"/>
      <c r="AR6011" s="10"/>
      <c r="AS6011" s="10"/>
      <c r="AT6011" s="10"/>
      <c r="AU6011" s="10"/>
      <c r="AV6011" s="10"/>
      <c r="AW6011" s="10"/>
      <c r="AX6011" s="10"/>
      <c r="AY6011" s="10"/>
      <c r="AZ6011" s="10"/>
      <c r="BC6011" s="10"/>
      <c r="BD6011" s="10"/>
      <c r="BE6011" s="10"/>
      <c r="BF6011" s="10"/>
      <c r="BG6011" s="10"/>
      <c r="BH6011" s="10"/>
      <c r="BI6011" s="10"/>
      <c r="BL6011" s="10"/>
      <c r="BM6011" s="10"/>
      <c r="BN6011" s="10"/>
      <c r="BO6011" s="10"/>
      <c r="BP6011" s="10"/>
      <c r="BQ6011" s="10"/>
      <c r="BR6011" s="10"/>
      <c r="BU6011" s="66"/>
    </row>
    <row r="6012" spans="22:73" s="6" customFormat="1" x14ac:dyDescent="0.3">
      <c r="V6012" s="21"/>
      <c r="W6012" s="22"/>
      <c r="X6012" s="22"/>
      <c r="Y6012" s="22"/>
      <c r="Z6012" s="22"/>
      <c r="AA6012" s="22"/>
      <c r="AB6012" s="10"/>
      <c r="AC6012" s="10"/>
      <c r="AD6012" s="10"/>
      <c r="AE6012" s="10"/>
      <c r="AF6012" s="10"/>
      <c r="AG6012" s="10"/>
      <c r="AH6012" s="10"/>
      <c r="AI6012" s="10"/>
      <c r="AJ6012" s="10"/>
      <c r="AK6012" s="10"/>
      <c r="AL6012" s="10"/>
      <c r="AM6012" s="10"/>
      <c r="AN6012" s="10"/>
      <c r="AO6012" s="10"/>
      <c r="AP6012" s="10"/>
      <c r="AQ6012" s="10"/>
      <c r="AR6012" s="10"/>
      <c r="AS6012" s="10"/>
      <c r="AT6012" s="10"/>
      <c r="AU6012" s="10"/>
      <c r="AV6012" s="10"/>
      <c r="AW6012" s="10"/>
      <c r="AX6012" s="10"/>
      <c r="AY6012" s="10"/>
      <c r="AZ6012" s="10"/>
      <c r="BC6012" s="10"/>
      <c r="BD6012" s="10"/>
      <c r="BE6012" s="10"/>
      <c r="BF6012" s="10"/>
      <c r="BG6012" s="10"/>
      <c r="BH6012" s="10"/>
      <c r="BI6012" s="10"/>
      <c r="BL6012" s="10"/>
      <c r="BM6012" s="10"/>
      <c r="BN6012" s="10"/>
      <c r="BO6012" s="10"/>
      <c r="BP6012" s="10"/>
      <c r="BQ6012" s="10"/>
      <c r="BR6012" s="10"/>
      <c r="BU6012" s="66"/>
    </row>
    <row r="6013" spans="22:73" s="6" customFormat="1" x14ac:dyDescent="0.3">
      <c r="V6013" s="21"/>
      <c r="W6013" s="22"/>
      <c r="X6013" s="22"/>
      <c r="Y6013" s="22"/>
      <c r="Z6013" s="22"/>
      <c r="AA6013" s="22"/>
      <c r="AB6013" s="10"/>
      <c r="AC6013" s="10"/>
      <c r="AD6013" s="10"/>
      <c r="AE6013" s="10"/>
      <c r="AF6013" s="10"/>
      <c r="AG6013" s="10"/>
      <c r="AH6013" s="10"/>
      <c r="AI6013" s="10"/>
      <c r="AJ6013" s="10"/>
      <c r="AK6013" s="10"/>
      <c r="AL6013" s="10"/>
      <c r="AM6013" s="10"/>
      <c r="AN6013" s="10"/>
      <c r="AO6013" s="10"/>
      <c r="AP6013" s="10"/>
      <c r="AQ6013" s="10"/>
      <c r="AR6013" s="10"/>
      <c r="AS6013" s="10"/>
      <c r="AT6013" s="10"/>
      <c r="AU6013" s="10"/>
      <c r="AV6013" s="10"/>
      <c r="AW6013" s="10"/>
      <c r="AX6013" s="10"/>
      <c r="AY6013" s="10"/>
      <c r="AZ6013" s="10"/>
      <c r="BC6013" s="10"/>
      <c r="BD6013" s="10"/>
      <c r="BE6013" s="10"/>
      <c r="BF6013" s="10"/>
      <c r="BG6013" s="10"/>
      <c r="BH6013" s="10"/>
      <c r="BI6013" s="10"/>
      <c r="BL6013" s="10"/>
      <c r="BM6013" s="10"/>
      <c r="BN6013" s="10"/>
      <c r="BO6013" s="10"/>
      <c r="BP6013" s="10"/>
      <c r="BQ6013" s="10"/>
      <c r="BR6013" s="10"/>
      <c r="BU6013" s="66"/>
    </row>
    <row r="6014" spans="22:73" s="6" customFormat="1" x14ac:dyDescent="0.3">
      <c r="V6014" s="21"/>
      <c r="W6014" s="22"/>
      <c r="X6014" s="22"/>
      <c r="Y6014" s="22"/>
      <c r="Z6014" s="22"/>
      <c r="AA6014" s="22"/>
      <c r="AB6014" s="10"/>
      <c r="AC6014" s="10"/>
      <c r="AD6014" s="10"/>
      <c r="AE6014" s="10"/>
      <c r="AF6014" s="10"/>
      <c r="AG6014" s="10"/>
      <c r="AH6014" s="10"/>
      <c r="AI6014" s="10"/>
      <c r="AJ6014" s="10"/>
      <c r="AK6014" s="10"/>
      <c r="AL6014" s="10"/>
      <c r="AM6014" s="10"/>
      <c r="AN6014" s="10"/>
      <c r="AO6014" s="10"/>
      <c r="AP6014" s="10"/>
      <c r="AQ6014" s="10"/>
      <c r="AR6014" s="10"/>
      <c r="AS6014" s="10"/>
      <c r="AT6014" s="10"/>
      <c r="AU6014" s="10"/>
      <c r="AV6014" s="10"/>
      <c r="AW6014" s="10"/>
      <c r="AX6014" s="10"/>
      <c r="AY6014" s="10"/>
      <c r="AZ6014" s="10"/>
      <c r="BC6014" s="10"/>
      <c r="BD6014" s="10"/>
      <c r="BE6014" s="10"/>
      <c r="BF6014" s="10"/>
      <c r="BG6014" s="10"/>
      <c r="BH6014" s="10"/>
      <c r="BI6014" s="10"/>
      <c r="BL6014" s="10"/>
      <c r="BM6014" s="10"/>
      <c r="BN6014" s="10"/>
      <c r="BO6014" s="10"/>
      <c r="BP6014" s="10"/>
      <c r="BQ6014" s="10"/>
      <c r="BR6014" s="10"/>
      <c r="BU6014" s="66"/>
    </row>
    <row r="6015" spans="22:73" s="6" customFormat="1" x14ac:dyDescent="0.3">
      <c r="V6015" s="21"/>
      <c r="W6015" s="22"/>
      <c r="X6015" s="22"/>
      <c r="Y6015" s="22"/>
      <c r="Z6015" s="22"/>
      <c r="AA6015" s="22"/>
      <c r="AB6015" s="10"/>
      <c r="AC6015" s="10"/>
      <c r="AD6015" s="10"/>
      <c r="AE6015" s="10"/>
      <c r="AF6015" s="10"/>
      <c r="AG6015" s="10"/>
      <c r="AH6015" s="10"/>
      <c r="AI6015" s="10"/>
      <c r="AJ6015" s="10"/>
      <c r="AK6015" s="10"/>
      <c r="AL6015" s="10"/>
      <c r="AM6015" s="10"/>
      <c r="AN6015" s="10"/>
      <c r="AO6015" s="10"/>
      <c r="AP6015" s="10"/>
      <c r="AQ6015" s="10"/>
      <c r="AR6015" s="10"/>
      <c r="AS6015" s="10"/>
      <c r="AT6015" s="10"/>
      <c r="AU6015" s="10"/>
      <c r="AV6015" s="10"/>
      <c r="AW6015" s="10"/>
      <c r="AX6015" s="10"/>
      <c r="AY6015" s="10"/>
      <c r="AZ6015" s="10"/>
      <c r="BC6015" s="10"/>
      <c r="BD6015" s="10"/>
      <c r="BE6015" s="10"/>
      <c r="BF6015" s="10"/>
      <c r="BG6015" s="10"/>
      <c r="BH6015" s="10"/>
      <c r="BI6015" s="10"/>
      <c r="BL6015" s="10"/>
      <c r="BM6015" s="10"/>
      <c r="BN6015" s="10"/>
      <c r="BO6015" s="10"/>
      <c r="BP6015" s="10"/>
      <c r="BQ6015" s="10"/>
      <c r="BR6015" s="10"/>
      <c r="BU6015" s="66"/>
    </row>
    <row r="6016" spans="22:73" s="6" customFormat="1" x14ac:dyDescent="0.3">
      <c r="V6016" s="21"/>
      <c r="W6016" s="22"/>
      <c r="X6016" s="22"/>
      <c r="Y6016" s="22"/>
      <c r="Z6016" s="22"/>
      <c r="AA6016" s="22"/>
      <c r="AB6016" s="10"/>
      <c r="AC6016" s="10"/>
      <c r="AD6016" s="10"/>
      <c r="AE6016" s="10"/>
      <c r="AF6016" s="10"/>
      <c r="AG6016" s="10"/>
      <c r="AH6016" s="10"/>
      <c r="AI6016" s="10"/>
      <c r="AJ6016" s="10"/>
      <c r="AK6016" s="10"/>
      <c r="AL6016" s="10"/>
      <c r="AM6016" s="10"/>
      <c r="AN6016" s="10"/>
      <c r="AO6016" s="10"/>
      <c r="AP6016" s="10"/>
      <c r="AQ6016" s="10"/>
      <c r="AR6016" s="10"/>
      <c r="AS6016" s="10"/>
      <c r="AT6016" s="10"/>
      <c r="AU6016" s="10"/>
      <c r="AV6016" s="10"/>
      <c r="AW6016" s="10"/>
      <c r="AX6016" s="10"/>
      <c r="AY6016" s="10"/>
      <c r="AZ6016" s="10"/>
      <c r="BC6016" s="10"/>
      <c r="BD6016" s="10"/>
      <c r="BE6016" s="10"/>
      <c r="BF6016" s="10"/>
      <c r="BG6016" s="10"/>
      <c r="BH6016" s="10"/>
      <c r="BI6016" s="10"/>
      <c r="BL6016" s="10"/>
      <c r="BM6016" s="10"/>
      <c r="BN6016" s="10"/>
      <c r="BO6016" s="10"/>
      <c r="BP6016" s="10"/>
      <c r="BQ6016" s="10"/>
      <c r="BR6016" s="10"/>
      <c r="BU6016" s="66"/>
    </row>
    <row r="6017" spans="22:73" s="6" customFormat="1" x14ac:dyDescent="0.3">
      <c r="V6017" s="21"/>
      <c r="W6017" s="22"/>
      <c r="X6017" s="22"/>
      <c r="Y6017" s="22"/>
      <c r="Z6017" s="22"/>
      <c r="AA6017" s="22"/>
      <c r="AB6017" s="10"/>
      <c r="AC6017" s="10"/>
      <c r="AD6017" s="10"/>
      <c r="AE6017" s="10"/>
      <c r="AF6017" s="10"/>
      <c r="AG6017" s="10"/>
      <c r="AH6017" s="10"/>
      <c r="AI6017" s="10"/>
      <c r="AJ6017" s="10"/>
      <c r="AK6017" s="10"/>
      <c r="AL6017" s="10"/>
      <c r="AM6017" s="10"/>
      <c r="AN6017" s="10"/>
      <c r="AO6017" s="10"/>
      <c r="AP6017" s="10"/>
      <c r="AQ6017" s="10"/>
      <c r="AR6017" s="10"/>
      <c r="AS6017" s="10"/>
      <c r="AT6017" s="10"/>
      <c r="AU6017" s="10"/>
      <c r="AV6017" s="10"/>
      <c r="AW6017" s="10"/>
      <c r="AX6017" s="10"/>
      <c r="AY6017" s="10"/>
      <c r="AZ6017" s="10"/>
      <c r="BC6017" s="10"/>
      <c r="BD6017" s="10"/>
      <c r="BE6017" s="10"/>
      <c r="BF6017" s="10"/>
      <c r="BG6017" s="10"/>
      <c r="BH6017" s="10"/>
      <c r="BI6017" s="10"/>
      <c r="BL6017" s="10"/>
      <c r="BM6017" s="10"/>
      <c r="BN6017" s="10"/>
      <c r="BO6017" s="10"/>
      <c r="BP6017" s="10"/>
      <c r="BQ6017" s="10"/>
      <c r="BR6017" s="10"/>
      <c r="BU6017" s="66"/>
    </row>
    <row r="6018" spans="22:73" s="6" customFormat="1" x14ac:dyDescent="0.3">
      <c r="V6018" s="21"/>
      <c r="W6018" s="22"/>
      <c r="X6018" s="22"/>
      <c r="Y6018" s="22"/>
      <c r="Z6018" s="22"/>
      <c r="AA6018" s="22"/>
      <c r="AB6018" s="10"/>
      <c r="AC6018" s="10"/>
      <c r="AD6018" s="10"/>
      <c r="AE6018" s="10"/>
      <c r="AF6018" s="10"/>
      <c r="AG6018" s="10"/>
      <c r="AH6018" s="10"/>
      <c r="AI6018" s="10"/>
      <c r="AJ6018" s="10"/>
      <c r="AK6018" s="10"/>
      <c r="AL6018" s="10"/>
      <c r="AM6018" s="10"/>
      <c r="AN6018" s="10"/>
      <c r="AO6018" s="10"/>
      <c r="AP6018" s="10"/>
      <c r="AQ6018" s="10"/>
      <c r="AR6018" s="10"/>
      <c r="AS6018" s="10"/>
      <c r="AT6018" s="10"/>
      <c r="AU6018" s="10"/>
      <c r="AV6018" s="10"/>
      <c r="AW6018" s="10"/>
      <c r="AX6018" s="10"/>
      <c r="AY6018" s="10"/>
      <c r="AZ6018" s="10"/>
      <c r="BC6018" s="10"/>
      <c r="BD6018" s="10"/>
      <c r="BE6018" s="10"/>
      <c r="BF6018" s="10"/>
      <c r="BG6018" s="10"/>
      <c r="BH6018" s="10"/>
      <c r="BI6018" s="10"/>
      <c r="BL6018" s="10"/>
      <c r="BM6018" s="10"/>
      <c r="BN6018" s="10"/>
      <c r="BO6018" s="10"/>
      <c r="BP6018" s="10"/>
      <c r="BQ6018" s="10"/>
      <c r="BR6018" s="10"/>
      <c r="BU6018" s="66"/>
    </row>
    <row r="6019" spans="22:73" s="6" customFormat="1" x14ac:dyDescent="0.3">
      <c r="V6019" s="21"/>
      <c r="W6019" s="22"/>
      <c r="X6019" s="22"/>
      <c r="Y6019" s="22"/>
      <c r="Z6019" s="22"/>
      <c r="AA6019" s="22"/>
      <c r="AB6019" s="10"/>
      <c r="AC6019" s="10"/>
      <c r="AD6019" s="10"/>
      <c r="AE6019" s="10"/>
      <c r="AF6019" s="10"/>
      <c r="AG6019" s="10"/>
      <c r="AH6019" s="10"/>
      <c r="AI6019" s="10"/>
      <c r="AJ6019" s="10"/>
      <c r="AK6019" s="10"/>
      <c r="AL6019" s="10"/>
      <c r="AM6019" s="10"/>
      <c r="AN6019" s="10"/>
      <c r="AO6019" s="10"/>
      <c r="AP6019" s="10"/>
      <c r="AQ6019" s="10"/>
      <c r="AR6019" s="10"/>
      <c r="AS6019" s="10"/>
      <c r="AT6019" s="10"/>
      <c r="AU6019" s="10"/>
      <c r="AV6019" s="10"/>
      <c r="AW6019" s="10"/>
      <c r="AX6019" s="10"/>
      <c r="AY6019" s="10"/>
      <c r="AZ6019" s="10"/>
      <c r="BC6019" s="10"/>
      <c r="BD6019" s="10"/>
      <c r="BE6019" s="10"/>
      <c r="BF6019" s="10"/>
      <c r="BG6019" s="10"/>
      <c r="BH6019" s="10"/>
      <c r="BI6019" s="10"/>
      <c r="BL6019" s="10"/>
      <c r="BM6019" s="10"/>
      <c r="BN6019" s="10"/>
      <c r="BO6019" s="10"/>
      <c r="BP6019" s="10"/>
      <c r="BQ6019" s="10"/>
      <c r="BR6019" s="10"/>
      <c r="BU6019" s="66"/>
    </row>
    <row r="6020" spans="22:73" s="6" customFormat="1" x14ac:dyDescent="0.3">
      <c r="V6020" s="21"/>
      <c r="W6020" s="22"/>
      <c r="X6020" s="22"/>
      <c r="Y6020" s="22"/>
      <c r="Z6020" s="22"/>
      <c r="AA6020" s="22"/>
      <c r="AB6020" s="10"/>
      <c r="AC6020" s="10"/>
      <c r="AD6020" s="10"/>
      <c r="AE6020" s="10"/>
      <c r="AF6020" s="10"/>
      <c r="AG6020" s="10"/>
      <c r="AH6020" s="10"/>
      <c r="AI6020" s="10"/>
      <c r="AJ6020" s="10"/>
      <c r="AK6020" s="10"/>
      <c r="AL6020" s="10"/>
      <c r="AM6020" s="10"/>
      <c r="AN6020" s="10"/>
      <c r="AO6020" s="10"/>
      <c r="AP6020" s="10"/>
      <c r="AQ6020" s="10"/>
      <c r="AR6020" s="10"/>
      <c r="AS6020" s="10"/>
      <c r="AT6020" s="10"/>
      <c r="AU6020" s="10"/>
      <c r="AV6020" s="10"/>
      <c r="AW6020" s="10"/>
      <c r="AX6020" s="10"/>
      <c r="AY6020" s="10"/>
      <c r="AZ6020" s="10"/>
      <c r="BC6020" s="10"/>
      <c r="BD6020" s="10"/>
      <c r="BE6020" s="10"/>
      <c r="BF6020" s="10"/>
      <c r="BG6020" s="10"/>
      <c r="BH6020" s="10"/>
      <c r="BI6020" s="10"/>
      <c r="BL6020" s="10"/>
      <c r="BM6020" s="10"/>
      <c r="BN6020" s="10"/>
      <c r="BO6020" s="10"/>
      <c r="BP6020" s="10"/>
      <c r="BQ6020" s="10"/>
      <c r="BR6020" s="10"/>
      <c r="BU6020" s="66"/>
    </row>
    <row r="6021" spans="22:73" s="6" customFormat="1" x14ac:dyDescent="0.3">
      <c r="V6021" s="21"/>
      <c r="W6021" s="22"/>
      <c r="X6021" s="22"/>
      <c r="Y6021" s="22"/>
      <c r="Z6021" s="22"/>
      <c r="AA6021" s="22"/>
      <c r="AB6021" s="10"/>
      <c r="AC6021" s="10"/>
      <c r="AD6021" s="10"/>
      <c r="AE6021" s="10"/>
      <c r="AF6021" s="10"/>
      <c r="AG6021" s="10"/>
      <c r="AH6021" s="10"/>
      <c r="AI6021" s="10"/>
      <c r="AJ6021" s="10"/>
      <c r="AK6021" s="10"/>
      <c r="AL6021" s="10"/>
      <c r="AM6021" s="10"/>
      <c r="AN6021" s="10"/>
      <c r="AO6021" s="10"/>
      <c r="AP6021" s="10"/>
      <c r="AQ6021" s="10"/>
      <c r="AR6021" s="10"/>
      <c r="AS6021" s="10"/>
      <c r="AT6021" s="10"/>
      <c r="AU6021" s="10"/>
      <c r="AV6021" s="10"/>
      <c r="AW6021" s="10"/>
      <c r="AX6021" s="10"/>
      <c r="AY6021" s="10"/>
      <c r="AZ6021" s="10"/>
      <c r="BC6021" s="10"/>
      <c r="BD6021" s="10"/>
      <c r="BE6021" s="10"/>
      <c r="BF6021" s="10"/>
      <c r="BG6021" s="10"/>
      <c r="BH6021" s="10"/>
      <c r="BI6021" s="10"/>
      <c r="BL6021" s="10"/>
      <c r="BM6021" s="10"/>
      <c r="BN6021" s="10"/>
      <c r="BO6021" s="10"/>
      <c r="BP6021" s="10"/>
      <c r="BQ6021" s="10"/>
      <c r="BR6021" s="10"/>
      <c r="BU6021" s="66"/>
    </row>
    <row r="6022" spans="22:73" s="6" customFormat="1" x14ac:dyDescent="0.3">
      <c r="V6022" s="21"/>
      <c r="W6022" s="22"/>
      <c r="X6022" s="22"/>
      <c r="Y6022" s="22"/>
      <c r="Z6022" s="22"/>
      <c r="AA6022" s="22"/>
      <c r="AB6022" s="10"/>
      <c r="AC6022" s="10"/>
      <c r="AD6022" s="10"/>
      <c r="AE6022" s="10"/>
      <c r="AF6022" s="10"/>
      <c r="AG6022" s="10"/>
      <c r="AH6022" s="10"/>
      <c r="AI6022" s="10"/>
      <c r="AJ6022" s="10"/>
      <c r="AK6022" s="10"/>
      <c r="AL6022" s="10"/>
      <c r="AM6022" s="10"/>
      <c r="AN6022" s="10"/>
      <c r="AO6022" s="10"/>
      <c r="AP6022" s="10"/>
      <c r="AQ6022" s="10"/>
      <c r="AR6022" s="10"/>
      <c r="AS6022" s="10"/>
      <c r="AT6022" s="10"/>
      <c r="AU6022" s="10"/>
      <c r="AV6022" s="10"/>
      <c r="AW6022" s="10"/>
      <c r="AX6022" s="10"/>
      <c r="AY6022" s="10"/>
      <c r="AZ6022" s="10"/>
      <c r="BC6022" s="10"/>
      <c r="BD6022" s="10"/>
      <c r="BE6022" s="10"/>
      <c r="BF6022" s="10"/>
      <c r="BG6022" s="10"/>
      <c r="BH6022" s="10"/>
      <c r="BI6022" s="10"/>
      <c r="BL6022" s="10"/>
      <c r="BM6022" s="10"/>
      <c r="BN6022" s="10"/>
      <c r="BO6022" s="10"/>
      <c r="BP6022" s="10"/>
      <c r="BQ6022" s="10"/>
      <c r="BR6022" s="10"/>
      <c r="BU6022" s="66"/>
    </row>
    <row r="6023" spans="22:73" s="6" customFormat="1" x14ac:dyDescent="0.3">
      <c r="V6023" s="21"/>
      <c r="W6023" s="22"/>
      <c r="X6023" s="22"/>
      <c r="Y6023" s="22"/>
      <c r="Z6023" s="22"/>
      <c r="AA6023" s="22"/>
      <c r="AB6023" s="10"/>
      <c r="AC6023" s="10"/>
      <c r="AD6023" s="10"/>
      <c r="AE6023" s="10"/>
      <c r="AF6023" s="10"/>
      <c r="AG6023" s="10"/>
      <c r="AH6023" s="10"/>
      <c r="AI6023" s="10"/>
      <c r="AJ6023" s="10"/>
      <c r="AK6023" s="10"/>
      <c r="AL6023" s="10"/>
      <c r="AM6023" s="10"/>
      <c r="AN6023" s="10"/>
      <c r="AO6023" s="10"/>
      <c r="AP6023" s="10"/>
      <c r="AQ6023" s="10"/>
      <c r="AR6023" s="10"/>
      <c r="AS6023" s="10"/>
      <c r="AT6023" s="10"/>
      <c r="AU6023" s="10"/>
      <c r="AV6023" s="10"/>
      <c r="AW6023" s="10"/>
      <c r="AX6023" s="10"/>
      <c r="AY6023" s="10"/>
      <c r="AZ6023" s="10"/>
      <c r="BC6023" s="10"/>
      <c r="BD6023" s="10"/>
      <c r="BE6023" s="10"/>
      <c r="BF6023" s="10"/>
      <c r="BG6023" s="10"/>
      <c r="BH6023" s="10"/>
      <c r="BI6023" s="10"/>
      <c r="BL6023" s="10"/>
      <c r="BM6023" s="10"/>
      <c r="BN6023" s="10"/>
      <c r="BO6023" s="10"/>
      <c r="BP6023" s="10"/>
      <c r="BQ6023" s="10"/>
      <c r="BR6023" s="10"/>
      <c r="BU6023" s="66"/>
    </row>
    <row r="6024" spans="22:73" s="6" customFormat="1" x14ac:dyDescent="0.3">
      <c r="V6024" s="21"/>
      <c r="W6024" s="22"/>
      <c r="X6024" s="22"/>
      <c r="Y6024" s="22"/>
      <c r="Z6024" s="22"/>
      <c r="AA6024" s="22"/>
      <c r="AB6024" s="10"/>
      <c r="AC6024" s="10"/>
      <c r="AD6024" s="10"/>
      <c r="AE6024" s="10"/>
      <c r="AF6024" s="10"/>
      <c r="AG6024" s="10"/>
      <c r="AH6024" s="10"/>
      <c r="AI6024" s="10"/>
      <c r="AJ6024" s="10"/>
      <c r="AK6024" s="10"/>
      <c r="AL6024" s="10"/>
      <c r="AM6024" s="10"/>
      <c r="AN6024" s="10"/>
      <c r="AO6024" s="10"/>
      <c r="AP6024" s="10"/>
      <c r="AQ6024" s="10"/>
      <c r="AR6024" s="10"/>
      <c r="AS6024" s="10"/>
      <c r="AT6024" s="10"/>
      <c r="AU6024" s="10"/>
      <c r="AV6024" s="10"/>
      <c r="AW6024" s="10"/>
      <c r="AX6024" s="10"/>
      <c r="AY6024" s="10"/>
      <c r="AZ6024" s="10"/>
      <c r="BC6024" s="10"/>
      <c r="BD6024" s="10"/>
      <c r="BE6024" s="10"/>
      <c r="BF6024" s="10"/>
      <c r="BG6024" s="10"/>
      <c r="BH6024" s="10"/>
      <c r="BI6024" s="10"/>
      <c r="BL6024" s="10"/>
      <c r="BM6024" s="10"/>
      <c r="BN6024" s="10"/>
      <c r="BO6024" s="10"/>
      <c r="BP6024" s="10"/>
      <c r="BQ6024" s="10"/>
      <c r="BR6024" s="10"/>
      <c r="BU6024" s="66"/>
    </row>
    <row r="6025" spans="22:73" s="6" customFormat="1" x14ac:dyDescent="0.3">
      <c r="V6025" s="21"/>
      <c r="W6025" s="22"/>
      <c r="X6025" s="22"/>
      <c r="Y6025" s="22"/>
      <c r="Z6025" s="22"/>
      <c r="AA6025" s="22"/>
      <c r="AB6025" s="10"/>
      <c r="AC6025" s="10"/>
      <c r="AD6025" s="10"/>
      <c r="AE6025" s="10"/>
      <c r="AF6025" s="10"/>
      <c r="AG6025" s="10"/>
      <c r="AH6025" s="10"/>
      <c r="AI6025" s="10"/>
      <c r="AJ6025" s="10"/>
      <c r="AK6025" s="10"/>
      <c r="AL6025" s="10"/>
      <c r="AM6025" s="10"/>
      <c r="AN6025" s="10"/>
      <c r="AO6025" s="10"/>
      <c r="AP6025" s="10"/>
      <c r="AQ6025" s="10"/>
      <c r="AR6025" s="10"/>
      <c r="AS6025" s="10"/>
      <c r="AT6025" s="10"/>
      <c r="AU6025" s="10"/>
      <c r="AV6025" s="10"/>
      <c r="AW6025" s="10"/>
      <c r="AX6025" s="10"/>
      <c r="AY6025" s="10"/>
      <c r="AZ6025" s="10"/>
      <c r="BC6025" s="10"/>
      <c r="BD6025" s="10"/>
      <c r="BE6025" s="10"/>
      <c r="BF6025" s="10"/>
      <c r="BG6025" s="10"/>
      <c r="BH6025" s="10"/>
      <c r="BI6025" s="10"/>
      <c r="BL6025" s="10"/>
      <c r="BM6025" s="10"/>
      <c r="BN6025" s="10"/>
      <c r="BO6025" s="10"/>
      <c r="BP6025" s="10"/>
      <c r="BQ6025" s="10"/>
      <c r="BR6025" s="10"/>
      <c r="BU6025" s="66"/>
    </row>
    <row r="6026" spans="22:73" s="6" customFormat="1" x14ac:dyDescent="0.3">
      <c r="V6026" s="21"/>
      <c r="W6026" s="22"/>
      <c r="X6026" s="22"/>
      <c r="Y6026" s="22"/>
      <c r="Z6026" s="22"/>
      <c r="AA6026" s="22"/>
      <c r="AB6026" s="10"/>
      <c r="AC6026" s="10"/>
      <c r="AD6026" s="10"/>
      <c r="AE6026" s="10"/>
      <c r="AF6026" s="10"/>
      <c r="AG6026" s="10"/>
      <c r="AH6026" s="10"/>
      <c r="AI6026" s="10"/>
      <c r="AJ6026" s="10"/>
      <c r="AK6026" s="10"/>
      <c r="AL6026" s="10"/>
      <c r="AM6026" s="10"/>
      <c r="AN6026" s="10"/>
      <c r="AO6026" s="10"/>
      <c r="AP6026" s="10"/>
      <c r="AQ6026" s="10"/>
      <c r="AR6026" s="10"/>
      <c r="AS6026" s="10"/>
      <c r="AT6026" s="10"/>
      <c r="AU6026" s="10"/>
      <c r="AV6026" s="10"/>
      <c r="AW6026" s="10"/>
      <c r="AX6026" s="10"/>
      <c r="AY6026" s="10"/>
      <c r="AZ6026" s="10"/>
      <c r="BC6026" s="10"/>
      <c r="BD6026" s="10"/>
      <c r="BE6026" s="10"/>
      <c r="BF6026" s="10"/>
      <c r="BG6026" s="10"/>
      <c r="BH6026" s="10"/>
      <c r="BI6026" s="10"/>
      <c r="BL6026" s="10"/>
      <c r="BM6026" s="10"/>
      <c r="BN6026" s="10"/>
      <c r="BO6026" s="10"/>
      <c r="BP6026" s="10"/>
      <c r="BQ6026" s="10"/>
      <c r="BR6026" s="10"/>
      <c r="BU6026" s="66"/>
    </row>
    <row r="6027" spans="22:73" s="6" customFormat="1" x14ac:dyDescent="0.3">
      <c r="V6027" s="21"/>
      <c r="W6027" s="22"/>
      <c r="X6027" s="22"/>
      <c r="Y6027" s="22"/>
      <c r="Z6027" s="22"/>
      <c r="AA6027" s="22"/>
      <c r="AB6027" s="10"/>
      <c r="AC6027" s="10"/>
      <c r="AD6027" s="10"/>
      <c r="AE6027" s="10"/>
      <c r="AF6027" s="10"/>
      <c r="AG6027" s="10"/>
      <c r="AH6027" s="10"/>
      <c r="AI6027" s="10"/>
      <c r="AJ6027" s="10"/>
      <c r="AK6027" s="10"/>
      <c r="AL6027" s="10"/>
      <c r="AM6027" s="10"/>
      <c r="AN6027" s="10"/>
      <c r="AO6027" s="10"/>
      <c r="AP6027" s="10"/>
      <c r="AQ6027" s="10"/>
      <c r="AR6027" s="10"/>
      <c r="AS6027" s="10"/>
      <c r="AT6027" s="10"/>
      <c r="AU6027" s="10"/>
      <c r="AV6027" s="10"/>
      <c r="AW6027" s="10"/>
      <c r="AX6027" s="10"/>
      <c r="AY6027" s="10"/>
      <c r="AZ6027" s="10"/>
      <c r="BC6027" s="10"/>
      <c r="BD6027" s="10"/>
      <c r="BE6027" s="10"/>
      <c r="BF6027" s="10"/>
      <c r="BG6027" s="10"/>
      <c r="BH6027" s="10"/>
      <c r="BI6027" s="10"/>
      <c r="BL6027" s="10"/>
      <c r="BM6027" s="10"/>
      <c r="BN6027" s="10"/>
      <c r="BO6027" s="10"/>
      <c r="BP6027" s="10"/>
      <c r="BQ6027" s="10"/>
      <c r="BR6027" s="10"/>
      <c r="BU6027" s="66"/>
    </row>
    <row r="6028" spans="22:73" s="6" customFormat="1" x14ac:dyDescent="0.3">
      <c r="V6028" s="21"/>
      <c r="W6028" s="22"/>
      <c r="X6028" s="22"/>
      <c r="Y6028" s="22"/>
      <c r="Z6028" s="22"/>
      <c r="AA6028" s="22"/>
      <c r="AB6028" s="10"/>
      <c r="AC6028" s="10"/>
      <c r="AD6028" s="10"/>
      <c r="AE6028" s="10"/>
      <c r="AF6028" s="10"/>
      <c r="AG6028" s="10"/>
      <c r="AH6028" s="10"/>
      <c r="AI6028" s="10"/>
      <c r="AJ6028" s="10"/>
      <c r="AK6028" s="10"/>
      <c r="AL6028" s="10"/>
      <c r="AM6028" s="10"/>
      <c r="AN6028" s="10"/>
      <c r="AO6028" s="10"/>
      <c r="AP6028" s="10"/>
      <c r="AQ6028" s="10"/>
      <c r="AR6028" s="10"/>
      <c r="AS6028" s="10"/>
      <c r="AT6028" s="10"/>
      <c r="AU6028" s="10"/>
      <c r="AV6028" s="10"/>
      <c r="AW6028" s="10"/>
      <c r="AX6028" s="10"/>
      <c r="AY6028" s="10"/>
      <c r="AZ6028" s="10"/>
      <c r="BC6028" s="10"/>
      <c r="BD6028" s="10"/>
      <c r="BE6028" s="10"/>
      <c r="BF6028" s="10"/>
      <c r="BG6028" s="10"/>
      <c r="BH6028" s="10"/>
      <c r="BI6028" s="10"/>
      <c r="BL6028" s="10"/>
      <c r="BM6028" s="10"/>
      <c r="BN6028" s="10"/>
      <c r="BO6028" s="10"/>
      <c r="BP6028" s="10"/>
      <c r="BQ6028" s="10"/>
      <c r="BR6028" s="10"/>
      <c r="BU6028" s="66"/>
    </row>
    <row r="6029" spans="22:73" s="6" customFormat="1" x14ac:dyDescent="0.3">
      <c r="V6029" s="21"/>
      <c r="W6029" s="22"/>
      <c r="X6029" s="22"/>
      <c r="Y6029" s="22"/>
      <c r="Z6029" s="22"/>
      <c r="AA6029" s="22"/>
      <c r="AB6029" s="10"/>
      <c r="AC6029" s="10"/>
      <c r="AD6029" s="10"/>
      <c r="AE6029" s="10"/>
      <c r="AF6029" s="10"/>
      <c r="AG6029" s="10"/>
      <c r="AH6029" s="10"/>
      <c r="AI6029" s="10"/>
      <c r="AJ6029" s="10"/>
      <c r="AK6029" s="10"/>
      <c r="AL6029" s="10"/>
      <c r="AM6029" s="10"/>
      <c r="AN6029" s="10"/>
      <c r="AO6029" s="10"/>
      <c r="AP6029" s="10"/>
      <c r="AQ6029" s="10"/>
      <c r="AR6029" s="10"/>
      <c r="AS6029" s="10"/>
      <c r="AT6029" s="10"/>
      <c r="AU6029" s="10"/>
      <c r="AV6029" s="10"/>
      <c r="AW6029" s="10"/>
      <c r="AX6029" s="10"/>
      <c r="AY6029" s="10"/>
      <c r="AZ6029" s="10"/>
      <c r="BC6029" s="10"/>
      <c r="BD6029" s="10"/>
      <c r="BE6029" s="10"/>
      <c r="BF6029" s="10"/>
      <c r="BG6029" s="10"/>
      <c r="BH6029" s="10"/>
      <c r="BI6029" s="10"/>
      <c r="BL6029" s="10"/>
      <c r="BM6029" s="10"/>
      <c r="BN6029" s="10"/>
      <c r="BO6029" s="10"/>
      <c r="BP6029" s="10"/>
      <c r="BQ6029" s="10"/>
      <c r="BR6029" s="10"/>
      <c r="BU6029" s="66"/>
    </row>
    <row r="6030" spans="22:73" s="6" customFormat="1" x14ac:dyDescent="0.3">
      <c r="V6030" s="21"/>
      <c r="W6030" s="22"/>
      <c r="X6030" s="22"/>
      <c r="Y6030" s="22"/>
      <c r="Z6030" s="22"/>
      <c r="AA6030" s="22"/>
      <c r="AB6030" s="10"/>
      <c r="AC6030" s="10"/>
      <c r="AD6030" s="10"/>
      <c r="AE6030" s="10"/>
      <c r="AF6030" s="10"/>
      <c r="AG6030" s="10"/>
      <c r="AH6030" s="10"/>
      <c r="AI6030" s="10"/>
      <c r="AJ6030" s="10"/>
      <c r="AK6030" s="10"/>
      <c r="AL6030" s="10"/>
      <c r="AM6030" s="10"/>
      <c r="AN6030" s="10"/>
      <c r="AO6030" s="10"/>
      <c r="AP6030" s="10"/>
      <c r="AQ6030" s="10"/>
      <c r="AR6030" s="10"/>
      <c r="AS6030" s="10"/>
      <c r="AT6030" s="10"/>
      <c r="AU6030" s="10"/>
      <c r="AV6030" s="10"/>
      <c r="AW6030" s="10"/>
      <c r="AX6030" s="10"/>
      <c r="AY6030" s="10"/>
      <c r="AZ6030" s="10"/>
      <c r="BC6030" s="10"/>
      <c r="BD6030" s="10"/>
      <c r="BE6030" s="10"/>
      <c r="BF6030" s="10"/>
      <c r="BG6030" s="10"/>
      <c r="BH6030" s="10"/>
      <c r="BI6030" s="10"/>
      <c r="BL6030" s="10"/>
      <c r="BM6030" s="10"/>
      <c r="BN6030" s="10"/>
      <c r="BO6030" s="10"/>
      <c r="BP6030" s="10"/>
      <c r="BQ6030" s="10"/>
      <c r="BR6030" s="10"/>
      <c r="BU6030" s="66"/>
    </row>
    <row r="6031" spans="22:73" s="6" customFormat="1" x14ac:dyDescent="0.3">
      <c r="V6031" s="21"/>
      <c r="W6031" s="22"/>
      <c r="X6031" s="22"/>
      <c r="Y6031" s="22"/>
      <c r="Z6031" s="22"/>
      <c r="AA6031" s="22"/>
      <c r="AB6031" s="10"/>
      <c r="AC6031" s="10"/>
      <c r="AD6031" s="10"/>
      <c r="AE6031" s="10"/>
      <c r="AF6031" s="10"/>
      <c r="AG6031" s="10"/>
      <c r="AH6031" s="10"/>
      <c r="AI6031" s="10"/>
      <c r="AJ6031" s="10"/>
      <c r="AK6031" s="10"/>
      <c r="AL6031" s="10"/>
      <c r="AM6031" s="10"/>
      <c r="AN6031" s="10"/>
      <c r="AO6031" s="10"/>
      <c r="AP6031" s="10"/>
      <c r="AQ6031" s="10"/>
      <c r="AR6031" s="10"/>
      <c r="AS6031" s="10"/>
      <c r="AT6031" s="10"/>
      <c r="AU6031" s="10"/>
      <c r="AV6031" s="10"/>
      <c r="AW6031" s="10"/>
      <c r="AX6031" s="10"/>
      <c r="AY6031" s="10"/>
      <c r="AZ6031" s="10"/>
      <c r="BC6031" s="10"/>
      <c r="BD6031" s="10"/>
      <c r="BE6031" s="10"/>
      <c r="BF6031" s="10"/>
      <c r="BG6031" s="10"/>
      <c r="BH6031" s="10"/>
      <c r="BI6031" s="10"/>
      <c r="BL6031" s="10"/>
      <c r="BM6031" s="10"/>
      <c r="BN6031" s="10"/>
      <c r="BO6031" s="10"/>
      <c r="BP6031" s="10"/>
      <c r="BQ6031" s="10"/>
      <c r="BR6031" s="10"/>
      <c r="BU6031" s="66"/>
    </row>
    <row r="6032" spans="22:73" s="6" customFormat="1" x14ac:dyDescent="0.3">
      <c r="V6032" s="21"/>
      <c r="W6032" s="22"/>
      <c r="X6032" s="22"/>
      <c r="Y6032" s="22"/>
      <c r="Z6032" s="22"/>
      <c r="AA6032" s="22"/>
      <c r="AB6032" s="10"/>
      <c r="AC6032" s="10"/>
      <c r="AD6032" s="10"/>
      <c r="AE6032" s="10"/>
      <c r="AF6032" s="10"/>
      <c r="AG6032" s="10"/>
      <c r="AH6032" s="10"/>
      <c r="AI6032" s="10"/>
      <c r="AJ6032" s="10"/>
      <c r="AK6032" s="10"/>
      <c r="AL6032" s="10"/>
      <c r="AM6032" s="10"/>
      <c r="AN6032" s="10"/>
      <c r="AO6032" s="10"/>
      <c r="AP6032" s="10"/>
      <c r="AQ6032" s="10"/>
      <c r="AR6032" s="10"/>
      <c r="AS6032" s="10"/>
      <c r="AT6032" s="10"/>
      <c r="AU6032" s="10"/>
      <c r="AV6032" s="10"/>
      <c r="AW6032" s="10"/>
      <c r="AX6032" s="10"/>
      <c r="AY6032" s="10"/>
      <c r="AZ6032" s="10"/>
      <c r="BC6032" s="10"/>
      <c r="BD6032" s="10"/>
      <c r="BE6032" s="10"/>
      <c r="BF6032" s="10"/>
      <c r="BG6032" s="10"/>
      <c r="BH6032" s="10"/>
      <c r="BI6032" s="10"/>
      <c r="BL6032" s="10"/>
      <c r="BM6032" s="10"/>
      <c r="BN6032" s="10"/>
      <c r="BO6032" s="10"/>
      <c r="BP6032" s="10"/>
      <c r="BQ6032" s="10"/>
      <c r="BR6032" s="10"/>
      <c r="BU6032" s="66"/>
    </row>
    <row r="6033" spans="22:73" s="6" customFormat="1" x14ac:dyDescent="0.3">
      <c r="V6033" s="21"/>
      <c r="W6033" s="22"/>
      <c r="X6033" s="22"/>
      <c r="Y6033" s="22"/>
      <c r="Z6033" s="22"/>
      <c r="AA6033" s="22"/>
      <c r="AB6033" s="10"/>
      <c r="AC6033" s="10"/>
      <c r="AD6033" s="10"/>
      <c r="AE6033" s="10"/>
      <c r="AF6033" s="10"/>
      <c r="AG6033" s="10"/>
      <c r="AH6033" s="10"/>
      <c r="AI6033" s="10"/>
      <c r="AJ6033" s="10"/>
      <c r="AK6033" s="10"/>
      <c r="AL6033" s="10"/>
      <c r="AM6033" s="10"/>
      <c r="AN6033" s="10"/>
      <c r="AO6033" s="10"/>
      <c r="AP6033" s="10"/>
      <c r="AQ6033" s="10"/>
      <c r="AR6033" s="10"/>
      <c r="AS6033" s="10"/>
      <c r="AT6033" s="10"/>
      <c r="AU6033" s="10"/>
      <c r="AV6033" s="10"/>
      <c r="AW6033" s="10"/>
      <c r="AX6033" s="10"/>
      <c r="AY6033" s="10"/>
      <c r="AZ6033" s="10"/>
      <c r="BC6033" s="10"/>
      <c r="BD6033" s="10"/>
      <c r="BE6033" s="10"/>
      <c r="BF6033" s="10"/>
      <c r="BG6033" s="10"/>
      <c r="BH6033" s="10"/>
      <c r="BI6033" s="10"/>
      <c r="BL6033" s="10"/>
      <c r="BM6033" s="10"/>
      <c r="BN6033" s="10"/>
      <c r="BO6033" s="10"/>
      <c r="BP6033" s="10"/>
      <c r="BQ6033" s="10"/>
      <c r="BR6033" s="10"/>
      <c r="BU6033" s="66"/>
    </row>
    <row r="6034" spans="22:73" s="6" customFormat="1" x14ac:dyDescent="0.3">
      <c r="V6034" s="21"/>
      <c r="W6034" s="22"/>
      <c r="X6034" s="22"/>
      <c r="Y6034" s="22"/>
      <c r="Z6034" s="22"/>
      <c r="AA6034" s="22"/>
      <c r="AB6034" s="10"/>
      <c r="AC6034" s="10"/>
      <c r="AD6034" s="10"/>
      <c r="AE6034" s="10"/>
      <c r="AF6034" s="10"/>
      <c r="AG6034" s="10"/>
      <c r="AH6034" s="10"/>
      <c r="AI6034" s="10"/>
      <c r="AJ6034" s="10"/>
      <c r="AK6034" s="10"/>
      <c r="AL6034" s="10"/>
      <c r="AM6034" s="10"/>
      <c r="AN6034" s="10"/>
      <c r="AO6034" s="10"/>
      <c r="AP6034" s="10"/>
      <c r="AQ6034" s="10"/>
      <c r="AR6034" s="10"/>
      <c r="AS6034" s="10"/>
      <c r="AT6034" s="10"/>
      <c r="AU6034" s="10"/>
      <c r="AV6034" s="10"/>
      <c r="AW6034" s="10"/>
      <c r="AX6034" s="10"/>
      <c r="AY6034" s="10"/>
      <c r="AZ6034" s="10"/>
      <c r="BC6034" s="10"/>
      <c r="BD6034" s="10"/>
      <c r="BE6034" s="10"/>
      <c r="BF6034" s="10"/>
      <c r="BG6034" s="10"/>
      <c r="BH6034" s="10"/>
      <c r="BI6034" s="10"/>
      <c r="BL6034" s="10"/>
      <c r="BM6034" s="10"/>
      <c r="BN6034" s="10"/>
      <c r="BO6034" s="10"/>
      <c r="BP6034" s="10"/>
      <c r="BQ6034" s="10"/>
      <c r="BR6034" s="10"/>
      <c r="BU6034" s="66"/>
    </row>
    <row r="6035" spans="22:73" s="6" customFormat="1" x14ac:dyDescent="0.3">
      <c r="V6035" s="21"/>
      <c r="W6035" s="22"/>
      <c r="X6035" s="22"/>
      <c r="Y6035" s="22"/>
      <c r="Z6035" s="22"/>
      <c r="AA6035" s="22"/>
      <c r="AB6035" s="10"/>
      <c r="AC6035" s="10"/>
      <c r="AD6035" s="10"/>
      <c r="AE6035" s="10"/>
      <c r="AF6035" s="10"/>
      <c r="AG6035" s="10"/>
      <c r="AH6035" s="10"/>
      <c r="AI6035" s="10"/>
      <c r="AJ6035" s="10"/>
      <c r="AK6035" s="10"/>
      <c r="AL6035" s="10"/>
      <c r="AM6035" s="10"/>
      <c r="AN6035" s="10"/>
      <c r="AO6035" s="10"/>
      <c r="AP6035" s="10"/>
      <c r="AQ6035" s="10"/>
      <c r="AR6035" s="10"/>
      <c r="AS6035" s="10"/>
      <c r="AT6035" s="10"/>
      <c r="AU6035" s="10"/>
      <c r="AV6035" s="10"/>
      <c r="AW6035" s="10"/>
      <c r="AX6035" s="10"/>
      <c r="AY6035" s="10"/>
      <c r="AZ6035" s="10"/>
      <c r="BC6035" s="10"/>
      <c r="BD6035" s="10"/>
      <c r="BE6035" s="10"/>
      <c r="BF6035" s="10"/>
      <c r="BG6035" s="10"/>
      <c r="BH6035" s="10"/>
      <c r="BI6035" s="10"/>
      <c r="BL6035" s="10"/>
      <c r="BM6035" s="10"/>
      <c r="BN6035" s="10"/>
      <c r="BO6035" s="10"/>
      <c r="BP6035" s="10"/>
      <c r="BQ6035" s="10"/>
      <c r="BR6035" s="10"/>
      <c r="BU6035" s="66"/>
    </row>
    <row r="6036" spans="22:73" s="6" customFormat="1" x14ac:dyDescent="0.3">
      <c r="V6036" s="21"/>
      <c r="W6036" s="22"/>
      <c r="X6036" s="22"/>
      <c r="Y6036" s="22"/>
      <c r="Z6036" s="22"/>
      <c r="AA6036" s="22"/>
      <c r="AB6036" s="10"/>
      <c r="AC6036" s="10"/>
      <c r="AD6036" s="10"/>
      <c r="AE6036" s="10"/>
      <c r="AF6036" s="10"/>
      <c r="AG6036" s="10"/>
      <c r="AH6036" s="10"/>
      <c r="AI6036" s="10"/>
      <c r="AJ6036" s="10"/>
      <c r="AK6036" s="10"/>
      <c r="AL6036" s="10"/>
      <c r="AM6036" s="10"/>
      <c r="AN6036" s="10"/>
      <c r="AO6036" s="10"/>
      <c r="AP6036" s="10"/>
      <c r="AQ6036" s="10"/>
      <c r="AR6036" s="10"/>
      <c r="AS6036" s="10"/>
      <c r="AT6036" s="10"/>
      <c r="AU6036" s="10"/>
      <c r="AV6036" s="10"/>
      <c r="AW6036" s="10"/>
      <c r="AX6036" s="10"/>
      <c r="AY6036" s="10"/>
      <c r="AZ6036" s="10"/>
      <c r="BC6036" s="10"/>
      <c r="BD6036" s="10"/>
      <c r="BE6036" s="10"/>
      <c r="BF6036" s="10"/>
      <c r="BG6036" s="10"/>
      <c r="BH6036" s="10"/>
      <c r="BI6036" s="10"/>
      <c r="BL6036" s="10"/>
      <c r="BM6036" s="10"/>
      <c r="BN6036" s="10"/>
      <c r="BO6036" s="10"/>
      <c r="BP6036" s="10"/>
      <c r="BQ6036" s="10"/>
      <c r="BR6036" s="10"/>
      <c r="BU6036" s="66"/>
    </row>
    <row r="6037" spans="22:73" s="6" customFormat="1" x14ac:dyDescent="0.3">
      <c r="V6037" s="21"/>
      <c r="W6037" s="22"/>
      <c r="X6037" s="22"/>
      <c r="Y6037" s="22"/>
      <c r="Z6037" s="22"/>
      <c r="AA6037" s="22"/>
      <c r="AB6037" s="10"/>
      <c r="AC6037" s="10"/>
      <c r="AD6037" s="10"/>
      <c r="AE6037" s="10"/>
      <c r="AF6037" s="10"/>
      <c r="AG6037" s="10"/>
      <c r="AH6037" s="10"/>
      <c r="AI6037" s="10"/>
      <c r="AJ6037" s="10"/>
      <c r="AK6037" s="10"/>
      <c r="AL6037" s="10"/>
      <c r="AM6037" s="10"/>
      <c r="AN6037" s="10"/>
      <c r="AO6037" s="10"/>
      <c r="AP6037" s="10"/>
      <c r="AQ6037" s="10"/>
      <c r="AR6037" s="10"/>
      <c r="AS6037" s="10"/>
      <c r="AT6037" s="10"/>
      <c r="AU6037" s="10"/>
      <c r="AV6037" s="10"/>
      <c r="AW6037" s="10"/>
      <c r="AX6037" s="10"/>
      <c r="AY6037" s="10"/>
      <c r="AZ6037" s="10"/>
      <c r="BC6037" s="10"/>
      <c r="BD6037" s="10"/>
      <c r="BE6037" s="10"/>
      <c r="BF6037" s="10"/>
      <c r="BG6037" s="10"/>
      <c r="BH6037" s="10"/>
      <c r="BI6037" s="10"/>
      <c r="BL6037" s="10"/>
      <c r="BM6037" s="10"/>
      <c r="BN6037" s="10"/>
      <c r="BO6037" s="10"/>
      <c r="BP6037" s="10"/>
      <c r="BQ6037" s="10"/>
      <c r="BR6037" s="10"/>
      <c r="BU6037" s="66"/>
    </row>
    <row r="6038" spans="22:73" s="6" customFormat="1" x14ac:dyDescent="0.3">
      <c r="V6038" s="21"/>
      <c r="W6038" s="22"/>
      <c r="X6038" s="22"/>
      <c r="Y6038" s="22"/>
      <c r="Z6038" s="22"/>
      <c r="AA6038" s="22"/>
      <c r="AB6038" s="10"/>
      <c r="AC6038" s="10"/>
      <c r="AD6038" s="10"/>
      <c r="AE6038" s="10"/>
      <c r="AF6038" s="10"/>
      <c r="AG6038" s="10"/>
      <c r="AH6038" s="10"/>
      <c r="AI6038" s="10"/>
      <c r="AJ6038" s="10"/>
      <c r="AK6038" s="10"/>
      <c r="AL6038" s="10"/>
      <c r="AM6038" s="10"/>
      <c r="AN6038" s="10"/>
      <c r="AO6038" s="10"/>
      <c r="AP6038" s="10"/>
      <c r="AQ6038" s="10"/>
      <c r="AR6038" s="10"/>
      <c r="AS6038" s="10"/>
      <c r="AT6038" s="10"/>
      <c r="AU6038" s="10"/>
      <c r="AV6038" s="10"/>
      <c r="AW6038" s="10"/>
      <c r="AX6038" s="10"/>
      <c r="AY6038" s="10"/>
      <c r="AZ6038" s="10"/>
      <c r="BC6038" s="10"/>
      <c r="BD6038" s="10"/>
      <c r="BE6038" s="10"/>
      <c r="BF6038" s="10"/>
      <c r="BG6038" s="10"/>
      <c r="BH6038" s="10"/>
      <c r="BI6038" s="10"/>
      <c r="BL6038" s="10"/>
      <c r="BM6038" s="10"/>
      <c r="BN6038" s="10"/>
      <c r="BO6038" s="10"/>
      <c r="BP6038" s="10"/>
      <c r="BQ6038" s="10"/>
      <c r="BR6038" s="10"/>
      <c r="BU6038" s="66"/>
    </row>
    <row r="6039" spans="22:73" s="6" customFormat="1" x14ac:dyDescent="0.3">
      <c r="V6039" s="21"/>
      <c r="W6039" s="22"/>
      <c r="X6039" s="22"/>
      <c r="Y6039" s="22"/>
      <c r="Z6039" s="22"/>
      <c r="AA6039" s="22"/>
      <c r="AB6039" s="10"/>
      <c r="AC6039" s="10"/>
      <c r="AD6039" s="10"/>
      <c r="AE6039" s="10"/>
      <c r="AF6039" s="10"/>
      <c r="AG6039" s="10"/>
      <c r="AH6039" s="10"/>
      <c r="AI6039" s="10"/>
      <c r="AJ6039" s="10"/>
      <c r="AK6039" s="10"/>
      <c r="AL6039" s="10"/>
      <c r="AM6039" s="10"/>
      <c r="AN6039" s="10"/>
      <c r="AO6039" s="10"/>
      <c r="AP6039" s="10"/>
      <c r="AQ6039" s="10"/>
      <c r="AR6039" s="10"/>
      <c r="AS6039" s="10"/>
      <c r="AT6039" s="10"/>
      <c r="AU6039" s="10"/>
      <c r="AV6039" s="10"/>
      <c r="AW6039" s="10"/>
      <c r="AX6039" s="10"/>
      <c r="AY6039" s="10"/>
      <c r="AZ6039" s="10"/>
      <c r="BC6039" s="10"/>
      <c r="BD6039" s="10"/>
      <c r="BE6039" s="10"/>
      <c r="BF6039" s="10"/>
      <c r="BG6039" s="10"/>
      <c r="BH6039" s="10"/>
      <c r="BI6039" s="10"/>
      <c r="BL6039" s="10"/>
      <c r="BM6039" s="10"/>
      <c r="BN6039" s="10"/>
      <c r="BO6039" s="10"/>
      <c r="BP6039" s="10"/>
      <c r="BQ6039" s="10"/>
      <c r="BR6039" s="10"/>
      <c r="BU6039" s="66"/>
    </row>
    <row r="6040" spans="22:73" s="6" customFormat="1" x14ac:dyDescent="0.3">
      <c r="V6040" s="21"/>
      <c r="W6040" s="22"/>
      <c r="X6040" s="22"/>
      <c r="Y6040" s="22"/>
      <c r="Z6040" s="22"/>
      <c r="AA6040" s="22"/>
      <c r="AB6040" s="10"/>
      <c r="AC6040" s="10"/>
      <c r="AD6040" s="10"/>
      <c r="AE6040" s="10"/>
      <c r="AF6040" s="10"/>
      <c r="AG6040" s="10"/>
      <c r="AH6040" s="10"/>
      <c r="AI6040" s="10"/>
      <c r="AJ6040" s="10"/>
      <c r="AK6040" s="10"/>
      <c r="AL6040" s="10"/>
      <c r="AM6040" s="10"/>
      <c r="AN6040" s="10"/>
      <c r="AO6040" s="10"/>
      <c r="AP6040" s="10"/>
      <c r="AQ6040" s="10"/>
      <c r="AR6040" s="10"/>
      <c r="AS6040" s="10"/>
      <c r="AT6040" s="10"/>
      <c r="AU6040" s="10"/>
      <c r="AV6040" s="10"/>
      <c r="AW6040" s="10"/>
      <c r="AX6040" s="10"/>
      <c r="AY6040" s="10"/>
      <c r="AZ6040" s="10"/>
      <c r="BC6040" s="10"/>
      <c r="BD6040" s="10"/>
      <c r="BE6040" s="10"/>
      <c r="BF6040" s="10"/>
      <c r="BG6040" s="10"/>
      <c r="BH6040" s="10"/>
      <c r="BI6040" s="10"/>
      <c r="BL6040" s="10"/>
      <c r="BM6040" s="10"/>
      <c r="BN6040" s="10"/>
      <c r="BO6040" s="10"/>
      <c r="BP6040" s="10"/>
      <c r="BQ6040" s="10"/>
      <c r="BR6040" s="10"/>
      <c r="BU6040" s="66"/>
    </row>
    <row r="6041" spans="22:73" s="6" customFormat="1" x14ac:dyDescent="0.3">
      <c r="V6041" s="21"/>
      <c r="W6041" s="22"/>
      <c r="X6041" s="22"/>
      <c r="Y6041" s="22"/>
      <c r="Z6041" s="22"/>
      <c r="AA6041" s="22"/>
      <c r="AB6041" s="10"/>
      <c r="AC6041" s="10"/>
      <c r="AD6041" s="10"/>
      <c r="AE6041" s="10"/>
      <c r="AF6041" s="10"/>
      <c r="AG6041" s="10"/>
      <c r="AH6041" s="10"/>
      <c r="AI6041" s="10"/>
      <c r="AJ6041" s="10"/>
      <c r="AK6041" s="10"/>
      <c r="AL6041" s="10"/>
      <c r="AM6041" s="10"/>
      <c r="AN6041" s="10"/>
      <c r="AO6041" s="10"/>
      <c r="AP6041" s="10"/>
      <c r="AQ6041" s="10"/>
      <c r="AR6041" s="10"/>
      <c r="AS6041" s="10"/>
      <c r="AT6041" s="10"/>
      <c r="AU6041" s="10"/>
      <c r="AV6041" s="10"/>
      <c r="AW6041" s="10"/>
      <c r="AX6041" s="10"/>
      <c r="AY6041" s="10"/>
      <c r="AZ6041" s="10"/>
      <c r="BC6041" s="10"/>
      <c r="BD6041" s="10"/>
      <c r="BE6041" s="10"/>
      <c r="BF6041" s="10"/>
      <c r="BG6041" s="10"/>
      <c r="BH6041" s="10"/>
      <c r="BI6041" s="10"/>
      <c r="BL6041" s="10"/>
      <c r="BM6041" s="10"/>
      <c r="BN6041" s="10"/>
      <c r="BO6041" s="10"/>
      <c r="BP6041" s="10"/>
      <c r="BQ6041" s="10"/>
      <c r="BR6041" s="10"/>
      <c r="BU6041" s="66"/>
    </row>
    <row r="6042" spans="22:73" s="6" customFormat="1" x14ac:dyDescent="0.3">
      <c r="V6042" s="21"/>
      <c r="W6042" s="22"/>
      <c r="X6042" s="22"/>
      <c r="Y6042" s="22"/>
      <c r="Z6042" s="22"/>
      <c r="AA6042" s="22"/>
      <c r="AB6042" s="10"/>
      <c r="AC6042" s="10"/>
      <c r="AD6042" s="10"/>
      <c r="AE6042" s="10"/>
      <c r="AF6042" s="10"/>
      <c r="AG6042" s="10"/>
      <c r="AH6042" s="10"/>
      <c r="AI6042" s="10"/>
      <c r="AJ6042" s="10"/>
      <c r="AK6042" s="10"/>
      <c r="AL6042" s="10"/>
      <c r="AM6042" s="10"/>
      <c r="AN6042" s="10"/>
      <c r="AO6042" s="10"/>
      <c r="AP6042" s="10"/>
      <c r="AQ6042" s="10"/>
      <c r="AR6042" s="10"/>
      <c r="AS6042" s="10"/>
      <c r="AT6042" s="10"/>
      <c r="AU6042" s="10"/>
      <c r="AV6042" s="10"/>
      <c r="AW6042" s="10"/>
      <c r="AX6042" s="10"/>
      <c r="AY6042" s="10"/>
      <c r="AZ6042" s="10"/>
      <c r="BC6042" s="10"/>
      <c r="BD6042" s="10"/>
      <c r="BE6042" s="10"/>
      <c r="BF6042" s="10"/>
      <c r="BG6042" s="10"/>
      <c r="BH6042" s="10"/>
      <c r="BI6042" s="10"/>
      <c r="BL6042" s="10"/>
      <c r="BM6042" s="10"/>
      <c r="BN6042" s="10"/>
      <c r="BO6042" s="10"/>
      <c r="BP6042" s="10"/>
      <c r="BQ6042" s="10"/>
      <c r="BR6042" s="10"/>
      <c r="BU6042" s="66"/>
    </row>
    <row r="6043" spans="22:73" s="6" customFormat="1" x14ac:dyDescent="0.3">
      <c r="V6043" s="21"/>
      <c r="W6043" s="22"/>
      <c r="X6043" s="22"/>
      <c r="Y6043" s="22"/>
      <c r="Z6043" s="22"/>
      <c r="AA6043" s="22"/>
      <c r="AB6043" s="10"/>
      <c r="AC6043" s="10"/>
      <c r="AD6043" s="10"/>
      <c r="AE6043" s="10"/>
      <c r="AF6043" s="10"/>
      <c r="AG6043" s="10"/>
      <c r="AH6043" s="10"/>
      <c r="AI6043" s="10"/>
      <c r="AJ6043" s="10"/>
      <c r="AK6043" s="10"/>
      <c r="AL6043" s="10"/>
      <c r="AM6043" s="10"/>
      <c r="AN6043" s="10"/>
      <c r="AO6043" s="10"/>
      <c r="AP6043" s="10"/>
      <c r="AQ6043" s="10"/>
      <c r="AR6043" s="10"/>
      <c r="AS6043" s="10"/>
      <c r="AT6043" s="10"/>
      <c r="AU6043" s="10"/>
      <c r="AV6043" s="10"/>
      <c r="AW6043" s="10"/>
      <c r="AX6043" s="10"/>
      <c r="AY6043" s="10"/>
      <c r="AZ6043" s="10"/>
      <c r="BC6043" s="10"/>
      <c r="BD6043" s="10"/>
      <c r="BE6043" s="10"/>
      <c r="BF6043" s="10"/>
      <c r="BG6043" s="10"/>
      <c r="BH6043" s="10"/>
      <c r="BI6043" s="10"/>
      <c r="BL6043" s="10"/>
      <c r="BM6043" s="10"/>
      <c r="BN6043" s="10"/>
      <c r="BO6043" s="10"/>
      <c r="BP6043" s="10"/>
      <c r="BQ6043" s="10"/>
      <c r="BR6043" s="10"/>
      <c r="BU6043" s="66"/>
    </row>
    <row r="6044" spans="22:73" s="6" customFormat="1" x14ac:dyDescent="0.3">
      <c r="V6044" s="21"/>
      <c r="W6044" s="22"/>
      <c r="X6044" s="22"/>
      <c r="Y6044" s="22"/>
      <c r="Z6044" s="22"/>
      <c r="AA6044" s="22"/>
      <c r="AB6044" s="10"/>
      <c r="AC6044" s="10"/>
      <c r="AD6044" s="10"/>
      <c r="AE6044" s="10"/>
      <c r="AF6044" s="10"/>
      <c r="AG6044" s="10"/>
      <c r="AH6044" s="10"/>
      <c r="AI6044" s="10"/>
      <c r="AJ6044" s="10"/>
      <c r="AK6044" s="10"/>
      <c r="AL6044" s="10"/>
      <c r="AM6044" s="10"/>
      <c r="AN6044" s="10"/>
      <c r="AO6044" s="10"/>
      <c r="AP6044" s="10"/>
      <c r="AQ6044" s="10"/>
      <c r="AR6044" s="10"/>
      <c r="AS6044" s="10"/>
      <c r="AT6044" s="10"/>
      <c r="AU6044" s="10"/>
      <c r="AV6044" s="10"/>
      <c r="AW6044" s="10"/>
      <c r="AX6044" s="10"/>
      <c r="AY6044" s="10"/>
      <c r="AZ6044" s="10"/>
      <c r="BC6044" s="10"/>
      <c r="BD6044" s="10"/>
      <c r="BE6044" s="10"/>
      <c r="BF6044" s="10"/>
      <c r="BG6044" s="10"/>
      <c r="BH6044" s="10"/>
      <c r="BI6044" s="10"/>
      <c r="BL6044" s="10"/>
      <c r="BM6044" s="10"/>
      <c r="BN6044" s="10"/>
      <c r="BO6044" s="10"/>
      <c r="BP6044" s="10"/>
      <c r="BQ6044" s="10"/>
      <c r="BR6044" s="10"/>
      <c r="BU6044" s="66"/>
    </row>
    <row r="6045" spans="22:73" s="6" customFormat="1" x14ac:dyDescent="0.3">
      <c r="V6045" s="21"/>
      <c r="W6045" s="22"/>
      <c r="X6045" s="22"/>
      <c r="Y6045" s="22"/>
      <c r="Z6045" s="22"/>
      <c r="AA6045" s="22"/>
      <c r="AB6045" s="10"/>
      <c r="AC6045" s="10"/>
      <c r="AD6045" s="10"/>
      <c r="AE6045" s="10"/>
      <c r="AF6045" s="10"/>
      <c r="AG6045" s="10"/>
      <c r="AH6045" s="10"/>
      <c r="AI6045" s="10"/>
      <c r="AJ6045" s="10"/>
      <c r="AK6045" s="10"/>
      <c r="AL6045" s="10"/>
      <c r="AM6045" s="10"/>
      <c r="AN6045" s="10"/>
      <c r="AO6045" s="10"/>
      <c r="AP6045" s="10"/>
      <c r="AQ6045" s="10"/>
      <c r="AR6045" s="10"/>
      <c r="AS6045" s="10"/>
      <c r="AT6045" s="10"/>
      <c r="AU6045" s="10"/>
      <c r="AV6045" s="10"/>
      <c r="AW6045" s="10"/>
      <c r="AX6045" s="10"/>
      <c r="AY6045" s="10"/>
      <c r="AZ6045" s="10"/>
      <c r="BC6045" s="10"/>
      <c r="BD6045" s="10"/>
      <c r="BE6045" s="10"/>
      <c r="BF6045" s="10"/>
      <c r="BG6045" s="10"/>
      <c r="BH6045" s="10"/>
      <c r="BI6045" s="10"/>
      <c r="BL6045" s="10"/>
      <c r="BM6045" s="10"/>
      <c r="BN6045" s="10"/>
      <c r="BO6045" s="10"/>
      <c r="BP6045" s="10"/>
      <c r="BQ6045" s="10"/>
      <c r="BR6045" s="10"/>
      <c r="BU6045" s="66"/>
    </row>
    <row r="6046" spans="22:73" s="6" customFormat="1" x14ac:dyDescent="0.3">
      <c r="V6046" s="21"/>
      <c r="W6046" s="22"/>
      <c r="X6046" s="22"/>
      <c r="Y6046" s="22"/>
      <c r="Z6046" s="22"/>
      <c r="AA6046" s="22"/>
      <c r="AB6046" s="10"/>
      <c r="AC6046" s="10"/>
      <c r="AD6046" s="10"/>
      <c r="AE6046" s="10"/>
      <c r="AF6046" s="10"/>
      <c r="AG6046" s="10"/>
      <c r="AH6046" s="10"/>
      <c r="AI6046" s="10"/>
      <c r="AJ6046" s="10"/>
      <c r="AK6046" s="10"/>
      <c r="AL6046" s="10"/>
      <c r="AM6046" s="10"/>
      <c r="AN6046" s="10"/>
      <c r="AO6046" s="10"/>
      <c r="AP6046" s="10"/>
      <c r="AQ6046" s="10"/>
      <c r="AR6046" s="10"/>
      <c r="AS6046" s="10"/>
      <c r="AT6046" s="10"/>
      <c r="AU6046" s="10"/>
      <c r="AV6046" s="10"/>
      <c r="AW6046" s="10"/>
      <c r="AX6046" s="10"/>
      <c r="AY6046" s="10"/>
      <c r="AZ6046" s="10"/>
      <c r="BC6046" s="10"/>
      <c r="BD6046" s="10"/>
      <c r="BE6046" s="10"/>
      <c r="BF6046" s="10"/>
      <c r="BG6046" s="10"/>
      <c r="BH6046" s="10"/>
      <c r="BI6046" s="10"/>
      <c r="BL6046" s="10"/>
      <c r="BM6046" s="10"/>
      <c r="BN6046" s="10"/>
      <c r="BO6046" s="10"/>
      <c r="BP6046" s="10"/>
      <c r="BQ6046" s="10"/>
      <c r="BR6046" s="10"/>
      <c r="BU6046" s="66"/>
    </row>
    <row r="6047" spans="22:73" s="6" customFormat="1" x14ac:dyDescent="0.3">
      <c r="V6047" s="21"/>
      <c r="W6047" s="22"/>
      <c r="X6047" s="22"/>
      <c r="Y6047" s="22"/>
      <c r="Z6047" s="22"/>
      <c r="AA6047" s="22"/>
      <c r="AB6047" s="10"/>
      <c r="AC6047" s="10"/>
      <c r="AD6047" s="10"/>
      <c r="AE6047" s="10"/>
      <c r="AF6047" s="10"/>
      <c r="AG6047" s="10"/>
      <c r="AH6047" s="10"/>
      <c r="AI6047" s="10"/>
      <c r="AJ6047" s="10"/>
      <c r="AK6047" s="10"/>
      <c r="AL6047" s="10"/>
      <c r="AM6047" s="10"/>
      <c r="AN6047" s="10"/>
      <c r="AO6047" s="10"/>
      <c r="AP6047" s="10"/>
      <c r="AQ6047" s="10"/>
      <c r="AR6047" s="10"/>
      <c r="AS6047" s="10"/>
      <c r="AT6047" s="10"/>
      <c r="AU6047" s="10"/>
      <c r="AV6047" s="10"/>
      <c r="AW6047" s="10"/>
      <c r="AX6047" s="10"/>
      <c r="AY6047" s="10"/>
      <c r="AZ6047" s="10"/>
      <c r="BC6047" s="10"/>
      <c r="BD6047" s="10"/>
      <c r="BE6047" s="10"/>
      <c r="BF6047" s="10"/>
      <c r="BG6047" s="10"/>
      <c r="BH6047" s="10"/>
      <c r="BI6047" s="10"/>
      <c r="BL6047" s="10"/>
      <c r="BM6047" s="10"/>
      <c r="BN6047" s="10"/>
      <c r="BO6047" s="10"/>
      <c r="BP6047" s="10"/>
      <c r="BQ6047" s="10"/>
      <c r="BR6047" s="10"/>
      <c r="BU6047" s="66"/>
    </row>
    <row r="6048" spans="22:73" s="6" customFormat="1" x14ac:dyDescent="0.3">
      <c r="V6048" s="21"/>
      <c r="W6048" s="22"/>
      <c r="X6048" s="22"/>
      <c r="Y6048" s="22"/>
      <c r="Z6048" s="22"/>
      <c r="AA6048" s="22"/>
      <c r="AB6048" s="10"/>
      <c r="AC6048" s="10"/>
      <c r="AD6048" s="10"/>
      <c r="AE6048" s="10"/>
      <c r="AF6048" s="10"/>
      <c r="AG6048" s="10"/>
      <c r="AH6048" s="10"/>
      <c r="AI6048" s="10"/>
      <c r="AJ6048" s="10"/>
      <c r="AK6048" s="10"/>
      <c r="AL6048" s="10"/>
      <c r="AM6048" s="10"/>
      <c r="AN6048" s="10"/>
      <c r="AO6048" s="10"/>
      <c r="AP6048" s="10"/>
      <c r="AQ6048" s="10"/>
      <c r="AR6048" s="10"/>
      <c r="AS6048" s="10"/>
      <c r="AT6048" s="10"/>
      <c r="AU6048" s="10"/>
      <c r="AV6048" s="10"/>
      <c r="AW6048" s="10"/>
      <c r="AX6048" s="10"/>
      <c r="AY6048" s="10"/>
      <c r="AZ6048" s="10"/>
      <c r="BC6048" s="10"/>
      <c r="BD6048" s="10"/>
      <c r="BE6048" s="10"/>
      <c r="BF6048" s="10"/>
      <c r="BG6048" s="10"/>
      <c r="BH6048" s="10"/>
      <c r="BI6048" s="10"/>
      <c r="BL6048" s="10"/>
      <c r="BM6048" s="10"/>
      <c r="BN6048" s="10"/>
      <c r="BO6048" s="10"/>
      <c r="BP6048" s="10"/>
      <c r="BQ6048" s="10"/>
      <c r="BR6048" s="10"/>
      <c r="BU6048" s="66"/>
    </row>
    <row r="6049" spans="22:73" s="6" customFormat="1" x14ac:dyDescent="0.3">
      <c r="V6049" s="21"/>
      <c r="W6049" s="22"/>
      <c r="X6049" s="22"/>
      <c r="Y6049" s="22"/>
      <c r="Z6049" s="22"/>
      <c r="AA6049" s="22"/>
      <c r="AB6049" s="10"/>
      <c r="AC6049" s="10"/>
      <c r="AD6049" s="10"/>
      <c r="AE6049" s="10"/>
      <c r="AF6049" s="10"/>
      <c r="AG6049" s="10"/>
      <c r="AH6049" s="10"/>
      <c r="AI6049" s="10"/>
      <c r="AJ6049" s="10"/>
      <c r="AK6049" s="10"/>
      <c r="AL6049" s="10"/>
      <c r="AM6049" s="10"/>
      <c r="AN6049" s="10"/>
      <c r="AO6049" s="10"/>
      <c r="AP6049" s="10"/>
      <c r="AQ6049" s="10"/>
      <c r="AR6049" s="10"/>
      <c r="AS6049" s="10"/>
      <c r="AT6049" s="10"/>
      <c r="AU6049" s="10"/>
      <c r="AV6049" s="10"/>
      <c r="AW6049" s="10"/>
      <c r="AX6049" s="10"/>
      <c r="AY6049" s="10"/>
      <c r="AZ6049" s="10"/>
      <c r="BC6049" s="10"/>
      <c r="BD6049" s="10"/>
      <c r="BE6049" s="10"/>
      <c r="BF6049" s="10"/>
      <c r="BG6049" s="10"/>
      <c r="BH6049" s="10"/>
      <c r="BI6049" s="10"/>
      <c r="BL6049" s="10"/>
      <c r="BM6049" s="10"/>
      <c r="BN6049" s="10"/>
      <c r="BO6049" s="10"/>
      <c r="BP6049" s="10"/>
      <c r="BQ6049" s="10"/>
      <c r="BR6049" s="10"/>
      <c r="BU6049" s="66"/>
    </row>
    <row r="6050" spans="22:73" s="6" customFormat="1" x14ac:dyDescent="0.3">
      <c r="V6050" s="21"/>
      <c r="W6050" s="22"/>
      <c r="X6050" s="22"/>
      <c r="Y6050" s="22"/>
      <c r="Z6050" s="22"/>
      <c r="AA6050" s="22"/>
      <c r="AB6050" s="10"/>
      <c r="AC6050" s="10"/>
      <c r="AD6050" s="10"/>
      <c r="AE6050" s="10"/>
      <c r="AF6050" s="10"/>
      <c r="AG6050" s="10"/>
      <c r="AH6050" s="10"/>
      <c r="AI6050" s="10"/>
      <c r="AJ6050" s="10"/>
      <c r="AK6050" s="10"/>
      <c r="AL6050" s="10"/>
      <c r="AM6050" s="10"/>
      <c r="AN6050" s="10"/>
      <c r="AO6050" s="10"/>
      <c r="AP6050" s="10"/>
      <c r="AQ6050" s="10"/>
      <c r="AR6050" s="10"/>
      <c r="AS6050" s="10"/>
      <c r="AT6050" s="10"/>
      <c r="AU6050" s="10"/>
      <c r="AV6050" s="10"/>
      <c r="AW6050" s="10"/>
      <c r="AX6050" s="10"/>
      <c r="AY6050" s="10"/>
      <c r="AZ6050" s="10"/>
      <c r="BC6050" s="10"/>
      <c r="BD6050" s="10"/>
      <c r="BE6050" s="10"/>
      <c r="BF6050" s="10"/>
      <c r="BG6050" s="10"/>
      <c r="BH6050" s="10"/>
      <c r="BI6050" s="10"/>
      <c r="BL6050" s="10"/>
      <c r="BM6050" s="10"/>
      <c r="BN6050" s="10"/>
      <c r="BO6050" s="10"/>
      <c r="BP6050" s="10"/>
      <c r="BQ6050" s="10"/>
      <c r="BR6050" s="10"/>
      <c r="BU6050" s="66"/>
    </row>
    <row r="6051" spans="22:73" s="6" customFormat="1" x14ac:dyDescent="0.3">
      <c r="V6051" s="21"/>
      <c r="W6051" s="22"/>
      <c r="X6051" s="22"/>
      <c r="Y6051" s="22"/>
      <c r="Z6051" s="22"/>
      <c r="AA6051" s="22"/>
      <c r="AB6051" s="10"/>
      <c r="AC6051" s="10"/>
      <c r="AD6051" s="10"/>
      <c r="AE6051" s="10"/>
      <c r="AF6051" s="10"/>
      <c r="AG6051" s="10"/>
      <c r="AH6051" s="10"/>
      <c r="AI6051" s="10"/>
      <c r="AJ6051" s="10"/>
      <c r="AK6051" s="10"/>
      <c r="AL6051" s="10"/>
      <c r="AM6051" s="10"/>
      <c r="AN6051" s="10"/>
      <c r="AO6051" s="10"/>
      <c r="AP6051" s="10"/>
      <c r="AQ6051" s="10"/>
      <c r="AR6051" s="10"/>
      <c r="AS6051" s="10"/>
      <c r="AT6051" s="10"/>
      <c r="AU6051" s="10"/>
      <c r="AV6051" s="10"/>
      <c r="AW6051" s="10"/>
      <c r="AX6051" s="10"/>
      <c r="AY6051" s="10"/>
      <c r="AZ6051" s="10"/>
      <c r="BC6051" s="10"/>
      <c r="BD6051" s="10"/>
      <c r="BE6051" s="10"/>
      <c r="BF6051" s="10"/>
      <c r="BG6051" s="10"/>
      <c r="BH6051" s="10"/>
      <c r="BI6051" s="10"/>
      <c r="BL6051" s="10"/>
      <c r="BM6051" s="10"/>
      <c r="BN6051" s="10"/>
      <c r="BO6051" s="10"/>
      <c r="BP6051" s="10"/>
      <c r="BQ6051" s="10"/>
      <c r="BR6051" s="10"/>
      <c r="BU6051" s="66"/>
    </row>
    <row r="6052" spans="22:73" s="6" customFormat="1" x14ac:dyDescent="0.3">
      <c r="V6052" s="21"/>
      <c r="W6052" s="22"/>
      <c r="X6052" s="22"/>
      <c r="Y6052" s="22"/>
      <c r="Z6052" s="22"/>
      <c r="AA6052" s="22"/>
      <c r="AB6052" s="10"/>
      <c r="AC6052" s="10"/>
      <c r="AD6052" s="10"/>
      <c r="AE6052" s="10"/>
      <c r="AF6052" s="10"/>
      <c r="AG6052" s="10"/>
      <c r="AH6052" s="10"/>
      <c r="AI6052" s="10"/>
      <c r="AJ6052" s="10"/>
      <c r="AK6052" s="10"/>
      <c r="AL6052" s="10"/>
      <c r="AM6052" s="10"/>
      <c r="AN6052" s="10"/>
      <c r="AO6052" s="10"/>
      <c r="AP6052" s="10"/>
      <c r="AQ6052" s="10"/>
      <c r="AR6052" s="10"/>
      <c r="AS6052" s="10"/>
      <c r="AT6052" s="10"/>
      <c r="AU6052" s="10"/>
      <c r="AV6052" s="10"/>
      <c r="AW6052" s="10"/>
      <c r="AX6052" s="10"/>
      <c r="AY6052" s="10"/>
      <c r="AZ6052" s="10"/>
      <c r="BC6052" s="10"/>
      <c r="BD6052" s="10"/>
      <c r="BE6052" s="10"/>
      <c r="BF6052" s="10"/>
      <c r="BG6052" s="10"/>
      <c r="BH6052" s="10"/>
      <c r="BI6052" s="10"/>
      <c r="BL6052" s="10"/>
      <c r="BM6052" s="10"/>
      <c r="BN6052" s="10"/>
      <c r="BO6052" s="10"/>
      <c r="BP6052" s="10"/>
      <c r="BQ6052" s="10"/>
      <c r="BR6052" s="10"/>
      <c r="BU6052" s="66"/>
    </row>
    <row r="6053" spans="22:73" s="6" customFormat="1" x14ac:dyDescent="0.3">
      <c r="V6053" s="21"/>
      <c r="W6053" s="22"/>
      <c r="X6053" s="22"/>
      <c r="Y6053" s="22"/>
      <c r="Z6053" s="22"/>
      <c r="AA6053" s="22"/>
      <c r="AB6053" s="10"/>
      <c r="AC6053" s="10"/>
      <c r="AD6053" s="10"/>
      <c r="AE6053" s="10"/>
      <c r="AF6053" s="10"/>
      <c r="AG6053" s="10"/>
      <c r="AH6053" s="10"/>
      <c r="AI6053" s="10"/>
      <c r="AJ6053" s="10"/>
      <c r="AK6053" s="10"/>
      <c r="AL6053" s="10"/>
      <c r="AM6053" s="10"/>
      <c r="AN6053" s="10"/>
      <c r="AO6053" s="10"/>
      <c r="AP6053" s="10"/>
      <c r="AQ6053" s="10"/>
      <c r="AR6053" s="10"/>
      <c r="AS6053" s="10"/>
      <c r="AT6053" s="10"/>
      <c r="AU6053" s="10"/>
      <c r="AV6053" s="10"/>
      <c r="AW6053" s="10"/>
      <c r="AX6053" s="10"/>
      <c r="AY6053" s="10"/>
      <c r="AZ6053" s="10"/>
      <c r="BC6053" s="10"/>
      <c r="BD6053" s="10"/>
      <c r="BE6053" s="10"/>
      <c r="BF6053" s="10"/>
      <c r="BG6053" s="10"/>
      <c r="BH6053" s="10"/>
      <c r="BI6053" s="10"/>
      <c r="BL6053" s="10"/>
      <c r="BM6053" s="10"/>
      <c r="BN6053" s="10"/>
      <c r="BO6053" s="10"/>
      <c r="BP6053" s="10"/>
      <c r="BQ6053" s="10"/>
      <c r="BR6053" s="10"/>
      <c r="BU6053" s="66"/>
    </row>
    <row r="6054" spans="22:73" s="6" customFormat="1" x14ac:dyDescent="0.3">
      <c r="V6054" s="21"/>
      <c r="W6054" s="22"/>
      <c r="X6054" s="22"/>
      <c r="Y6054" s="22"/>
      <c r="Z6054" s="22"/>
      <c r="AA6054" s="22"/>
      <c r="AB6054" s="10"/>
      <c r="AC6054" s="10"/>
      <c r="AD6054" s="10"/>
      <c r="AE6054" s="10"/>
      <c r="AF6054" s="10"/>
      <c r="AG6054" s="10"/>
      <c r="AH6054" s="10"/>
      <c r="AI6054" s="10"/>
      <c r="AJ6054" s="10"/>
      <c r="AK6054" s="10"/>
      <c r="AL6054" s="10"/>
      <c r="AM6054" s="10"/>
      <c r="AN6054" s="10"/>
      <c r="AO6054" s="10"/>
      <c r="AP6054" s="10"/>
      <c r="AQ6054" s="10"/>
      <c r="AR6054" s="10"/>
      <c r="AS6054" s="10"/>
      <c r="AT6054" s="10"/>
      <c r="AU6054" s="10"/>
      <c r="AV6054" s="10"/>
      <c r="AW6054" s="10"/>
      <c r="AX6054" s="10"/>
      <c r="AY6054" s="10"/>
      <c r="AZ6054" s="10"/>
      <c r="BC6054" s="10"/>
      <c r="BD6054" s="10"/>
      <c r="BE6054" s="10"/>
      <c r="BF6054" s="10"/>
      <c r="BG6054" s="10"/>
      <c r="BH6054" s="10"/>
      <c r="BI6054" s="10"/>
      <c r="BL6054" s="10"/>
      <c r="BM6054" s="10"/>
      <c r="BN6054" s="10"/>
      <c r="BO6054" s="10"/>
      <c r="BP6054" s="10"/>
      <c r="BQ6054" s="10"/>
      <c r="BR6054" s="10"/>
      <c r="BU6054" s="66"/>
    </row>
    <row r="6055" spans="22:73" s="6" customFormat="1" x14ac:dyDescent="0.3">
      <c r="V6055" s="21"/>
      <c r="W6055" s="22"/>
      <c r="X6055" s="22"/>
      <c r="Y6055" s="22"/>
      <c r="Z6055" s="22"/>
      <c r="AA6055" s="22"/>
      <c r="AB6055" s="10"/>
      <c r="AC6055" s="10"/>
      <c r="AD6055" s="10"/>
      <c r="AE6055" s="10"/>
      <c r="AF6055" s="10"/>
      <c r="AG6055" s="10"/>
      <c r="AH6055" s="10"/>
      <c r="AI6055" s="10"/>
      <c r="AJ6055" s="10"/>
      <c r="AK6055" s="10"/>
      <c r="AL6055" s="10"/>
      <c r="AM6055" s="10"/>
      <c r="AN6055" s="10"/>
      <c r="AO6055" s="10"/>
      <c r="AP6055" s="10"/>
      <c r="AQ6055" s="10"/>
      <c r="AR6055" s="10"/>
      <c r="AS6055" s="10"/>
      <c r="AT6055" s="10"/>
      <c r="AU6055" s="10"/>
      <c r="AV6055" s="10"/>
      <c r="AW6055" s="10"/>
      <c r="AX6055" s="10"/>
      <c r="AY6055" s="10"/>
      <c r="AZ6055" s="10"/>
      <c r="BC6055" s="10"/>
      <c r="BD6055" s="10"/>
      <c r="BE6055" s="10"/>
      <c r="BF6055" s="10"/>
      <c r="BG6055" s="10"/>
      <c r="BH6055" s="10"/>
      <c r="BI6055" s="10"/>
      <c r="BL6055" s="10"/>
      <c r="BM6055" s="10"/>
      <c r="BN6055" s="10"/>
      <c r="BO6055" s="10"/>
      <c r="BP6055" s="10"/>
      <c r="BQ6055" s="10"/>
      <c r="BR6055" s="10"/>
      <c r="BU6055" s="66"/>
    </row>
    <row r="6056" spans="22:73" s="6" customFormat="1" x14ac:dyDescent="0.3">
      <c r="V6056" s="21"/>
      <c r="W6056" s="22"/>
      <c r="X6056" s="22"/>
      <c r="Y6056" s="22"/>
      <c r="Z6056" s="22"/>
      <c r="AA6056" s="22"/>
      <c r="AB6056" s="10"/>
      <c r="AC6056" s="10"/>
      <c r="AD6056" s="10"/>
      <c r="AE6056" s="10"/>
      <c r="AF6056" s="10"/>
      <c r="AG6056" s="10"/>
      <c r="AH6056" s="10"/>
      <c r="AI6056" s="10"/>
      <c r="AJ6056" s="10"/>
      <c r="AK6056" s="10"/>
      <c r="AL6056" s="10"/>
      <c r="AM6056" s="10"/>
      <c r="AN6056" s="10"/>
      <c r="AO6056" s="10"/>
      <c r="AP6056" s="10"/>
      <c r="AQ6056" s="10"/>
      <c r="AR6056" s="10"/>
      <c r="AS6056" s="10"/>
      <c r="AT6056" s="10"/>
      <c r="AU6056" s="10"/>
      <c r="AV6056" s="10"/>
      <c r="AW6056" s="10"/>
      <c r="AX6056" s="10"/>
      <c r="AY6056" s="10"/>
      <c r="AZ6056" s="10"/>
      <c r="BC6056" s="10"/>
      <c r="BD6056" s="10"/>
      <c r="BE6056" s="10"/>
      <c r="BF6056" s="10"/>
      <c r="BG6056" s="10"/>
      <c r="BH6056" s="10"/>
      <c r="BI6056" s="10"/>
      <c r="BL6056" s="10"/>
      <c r="BM6056" s="10"/>
      <c r="BN6056" s="10"/>
      <c r="BO6056" s="10"/>
      <c r="BP6056" s="10"/>
      <c r="BQ6056" s="10"/>
      <c r="BR6056" s="10"/>
      <c r="BU6056" s="66"/>
    </row>
    <row r="6057" spans="22:73" s="6" customFormat="1" x14ac:dyDescent="0.3">
      <c r="V6057" s="21"/>
      <c r="W6057" s="22"/>
      <c r="X6057" s="22"/>
      <c r="Y6057" s="22"/>
      <c r="Z6057" s="22"/>
      <c r="AA6057" s="22"/>
      <c r="AB6057" s="10"/>
      <c r="AC6057" s="10"/>
      <c r="AD6057" s="10"/>
      <c r="AE6057" s="10"/>
      <c r="AF6057" s="10"/>
      <c r="AG6057" s="10"/>
      <c r="AH6057" s="10"/>
      <c r="AI6057" s="10"/>
      <c r="AJ6057" s="10"/>
      <c r="AK6057" s="10"/>
      <c r="AL6057" s="10"/>
      <c r="AM6057" s="10"/>
      <c r="AN6057" s="10"/>
      <c r="AO6057" s="10"/>
      <c r="AP6057" s="10"/>
      <c r="AQ6057" s="10"/>
      <c r="AR6057" s="10"/>
      <c r="AS6057" s="10"/>
      <c r="AT6057" s="10"/>
      <c r="AU6057" s="10"/>
      <c r="AV6057" s="10"/>
      <c r="AW6057" s="10"/>
      <c r="AX6057" s="10"/>
      <c r="AY6057" s="10"/>
      <c r="AZ6057" s="10"/>
      <c r="BC6057" s="10"/>
      <c r="BD6057" s="10"/>
      <c r="BE6057" s="10"/>
      <c r="BF6057" s="10"/>
      <c r="BG6057" s="10"/>
      <c r="BH6057" s="10"/>
      <c r="BI6057" s="10"/>
      <c r="BL6057" s="10"/>
      <c r="BM6057" s="10"/>
      <c r="BN6057" s="10"/>
      <c r="BO6057" s="10"/>
      <c r="BP6057" s="10"/>
      <c r="BQ6057" s="10"/>
      <c r="BR6057" s="10"/>
      <c r="BU6057" s="66"/>
    </row>
    <row r="6058" spans="22:73" s="6" customFormat="1" x14ac:dyDescent="0.3">
      <c r="V6058" s="21"/>
      <c r="W6058" s="22"/>
      <c r="X6058" s="22"/>
      <c r="Y6058" s="22"/>
      <c r="Z6058" s="22"/>
      <c r="AA6058" s="22"/>
      <c r="AB6058" s="10"/>
      <c r="AC6058" s="10"/>
      <c r="AD6058" s="10"/>
      <c r="AE6058" s="10"/>
      <c r="AF6058" s="10"/>
      <c r="AG6058" s="10"/>
      <c r="AH6058" s="10"/>
      <c r="AI6058" s="10"/>
      <c r="AJ6058" s="10"/>
      <c r="AK6058" s="10"/>
      <c r="AL6058" s="10"/>
      <c r="AM6058" s="10"/>
      <c r="AN6058" s="10"/>
      <c r="AO6058" s="10"/>
      <c r="AP6058" s="10"/>
      <c r="AQ6058" s="10"/>
      <c r="AR6058" s="10"/>
      <c r="AS6058" s="10"/>
      <c r="AT6058" s="10"/>
      <c r="AU6058" s="10"/>
      <c r="AV6058" s="10"/>
      <c r="AW6058" s="10"/>
      <c r="AX6058" s="10"/>
      <c r="AY6058" s="10"/>
      <c r="AZ6058" s="10"/>
      <c r="BC6058" s="10"/>
      <c r="BD6058" s="10"/>
      <c r="BE6058" s="10"/>
      <c r="BF6058" s="10"/>
      <c r="BG6058" s="10"/>
      <c r="BH6058" s="10"/>
      <c r="BI6058" s="10"/>
      <c r="BL6058" s="10"/>
      <c r="BM6058" s="10"/>
      <c r="BN6058" s="10"/>
      <c r="BO6058" s="10"/>
      <c r="BP6058" s="10"/>
      <c r="BQ6058" s="10"/>
      <c r="BR6058" s="10"/>
      <c r="BU6058" s="66"/>
    </row>
    <row r="6059" spans="22:73" s="6" customFormat="1" x14ac:dyDescent="0.3">
      <c r="V6059" s="21"/>
      <c r="W6059" s="22"/>
      <c r="X6059" s="22"/>
      <c r="Y6059" s="22"/>
      <c r="Z6059" s="22"/>
      <c r="AA6059" s="22"/>
      <c r="AB6059" s="10"/>
      <c r="AC6059" s="10"/>
      <c r="AD6059" s="10"/>
      <c r="AE6059" s="10"/>
      <c r="AF6059" s="10"/>
      <c r="AG6059" s="10"/>
      <c r="AH6059" s="10"/>
      <c r="AI6059" s="10"/>
      <c r="AJ6059" s="10"/>
      <c r="AK6059" s="10"/>
      <c r="AL6059" s="10"/>
      <c r="AM6059" s="10"/>
      <c r="AN6059" s="10"/>
      <c r="AO6059" s="10"/>
      <c r="AP6059" s="10"/>
      <c r="AQ6059" s="10"/>
      <c r="AR6059" s="10"/>
      <c r="AS6059" s="10"/>
      <c r="AT6059" s="10"/>
      <c r="AU6059" s="10"/>
      <c r="AV6059" s="10"/>
      <c r="AW6059" s="10"/>
      <c r="AX6059" s="10"/>
      <c r="AY6059" s="10"/>
      <c r="AZ6059" s="10"/>
      <c r="BC6059" s="10"/>
      <c r="BD6059" s="10"/>
      <c r="BE6059" s="10"/>
      <c r="BF6059" s="10"/>
      <c r="BG6059" s="10"/>
      <c r="BH6059" s="10"/>
      <c r="BI6059" s="10"/>
      <c r="BL6059" s="10"/>
      <c r="BM6059" s="10"/>
      <c r="BN6059" s="10"/>
      <c r="BO6059" s="10"/>
      <c r="BP6059" s="10"/>
      <c r="BQ6059" s="10"/>
      <c r="BR6059" s="10"/>
      <c r="BU6059" s="66"/>
    </row>
    <row r="6060" spans="22:73" s="6" customFormat="1" x14ac:dyDescent="0.3">
      <c r="V6060" s="21"/>
      <c r="W6060" s="22"/>
      <c r="X6060" s="22"/>
      <c r="Y6060" s="22"/>
      <c r="Z6060" s="22"/>
      <c r="AA6060" s="22"/>
      <c r="AB6060" s="10"/>
      <c r="AC6060" s="10"/>
      <c r="AD6060" s="10"/>
      <c r="AE6060" s="10"/>
      <c r="AF6060" s="10"/>
      <c r="AG6060" s="10"/>
      <c r="AH6060" s="10"/>
      <c r="AI6060" s="10"/>
      <c r="AJ6060" s="10"/>
      <c r="AK6060" s="10"/>
      <c r="AL6060" s="10"/>
      <c r="AM6060" s="10"/>
      <c r="AN6060" s="10"/>
      <c r="AO6060" s="10"/>
      <c r="AP6060" s="10"/>
      <c r="AQ6060" s="10"/>
      <c r="AR6060" s="10"/>
      <c r="AS6060" s="10"/>
      <c r="AT6060" s="10"/>
      <c r="AU6060" s="10"/>
      <c r="AV6060" s="10"/>
      <c r="AW6060" s="10"/>
      <c r="AX6060" s="10"/>
      <c r="AY6060" s="10"/>
      <c r="AZ6060" s="10"/>
      <c r="BC6060" s="10"/>
      <c r="BD6060" s="10"/>
      <c r="BE6060" s="10"/>
      <c r="BF6060" s="10"/>
      <c r="BG6060" s="10"/>
      <c r="BH6060" s="10"/>
      <c r="BI6060" s="10"/>
      <c r="BL6060" s="10"/>
      <c r="BM6060" s="10"/>
      <c r="BN6060" s="10"/>
      <c r="BO6060" s="10"/>
      <c r="BP6060" s="10"/>
      <c r="BQ6060" s="10"/>
      <c r="BR6060" s="10"/>
      <c r="BU6060" s="66"/>
    </row>
    <row r="6061" spans="22:73" s="6" customFormat="1" x14ac:dyDescent="0.3">
      <c r="V6061" s="21"/>
      <c r="W6061" s="22"/>
      <c r="X6061" s="22"/>
      <c r="Y6061" s="22"/>
      <c r="Z6061" s="22"/>
      <c r="AA6061" s="22"/>
      <c r="AB6061" s="10"/>
      <c r="AC6061" s="10"/>
      <c r="AD6061" s="10"/>
      <c r="AE6061" s="10"/>
      <c r="AF6061" s="10"/>
      <c r="AG6061" s="10"/>
      <c r="AH6061" s="10"/>
      <c r="AI6061" s="10"/>
      <c r="AJ6061" s="10"/>
      <c r="AK6061" s="10"/>
      <c r="AL6061" s="10"/>
      <c r="AM6061" s="10"/>
      <c r="AN6061" s="10"/>
      <c r="AO6061" s="10"/>
      <c r="AP6061" s="10"/>
      <c r="AQ6061" s="10"/>
      <c r="AR6061" s="10"/>
      <c r="AS6061" s="10"/>
      <c r="AT6061" s="10"/>
      <c r="AU6061" s="10"/>
      <c r="AV6061" s="10"/>
      <c r="AW6061" s="10"/>
      <c r="AX6061" s="10"/>
      <c r="AY6061" s="10"/>
      <c r="AZ6061" s="10"/>
      <c r="BC6061" s="10"/>
      <c r="BD6061" s="10"/>
      <c r="BE6061" s="10"/>
      <c r="BF6061" s="10"/>
      <c r="BG6061" s="10"/>
      <c r="BH6061" s="10"/>
      <c r="BI6061" s="10"/>
      <c r="BL6061" s="10"/>
      <c r="BM6061" s="10"/>
      <c r="BN6061" s="10"/>
      <c r="BO6061" s="10"/>
      <c r="BP6061" s="10"/>
      <c r="BQ6061" s="10"/>
      <c r="BR6061" s="10"/>
      <c r="BU6061" s="66"/>
    </row>
    <row r="6062" spans="22:73" s="6" customFormat="1" x14ac:dyDescent="0.3">
      <c r="V6062" s="21"/>
      <c r="W6062" s="22"/>
      <c r="X6062" s="22"/>
      <c r="Y6062" s="22"/>
      <c r="Z6062" s="22"/>
      <c r="AA6062" s="22"/>
      <c r="AB6062" s="10"/>
      <c r="AC6062" s="10"/>
      <c r="AD6062" s="10"/>
      <c r="AE6062" s="10"/>
      <c r="AF6062" s="10"/>
      <c r="AG6062" s="10"/>
      <c r="AH6062" s="10"/>
      <c r="AI6062" s="10"/>
      <c r="AJ6062" s="10"/>
      <c r="AK6062" s="10"/>
      <c r="AL6062" s="10"/>
      <c r="AM6062" s="10"/>
      <c r="AN6062" s="10"/>
      <c r="AO6062" s="10"/>
      <c r="AP6062" s="10"/>
      <c r="AQ6062" s="10"/>
      <c r="AR6062" s="10"/>
      <c r="AS6062" s="10"/>
      <c r="AT6062" s="10"/>
      <c r="AU6062" s="10"/>
      <c r="AV6062" s="10"/>
      <c r="AW6062" s="10"/>
      <c r="AX6062" s="10"/>
      <c r="AY6062" s="10"/>
      <c r="AZ6062" s="10"/>
      <c r="BC6062" s="10"/>
      <c r="BD6062" s="10"/>
      <c r="BE6062" s="10"/>
      <c r="BF6062" s="10"/>
      <c r="BG6062" s="10"/>
      <c r="BH6062" s="10"/>
      <c r="BI6062" s="10"/>
      <c r="BL6062" s="10"/>
      <c r="BM6062" s="10"/>
      <c r="BN6062" s="10"/>
      <c r="BO6062" s="10"/>
      <c r="BP6062" s="10"/>
      <c r="BQ6062" s="10"/>
      <c r="BR6062" s="10"/>
      <c r="BU6062" s="66"/>
    </row>
    <row r="6063" spans="22:73" s="6" customFormat="1" x14ac:dyDescent="0.3">
      <c r="V6063" s="21"/>
      <c r="W6063" s="22"/>
      <c r="X6063" s="22"/>
      <c r="Y6063" s="22"/>
      <c r="Z6063" s="22"/>
      <c r="AA6063" s="22"/>
      <c r="AB6063" s="10"/>
      <c r="AC6063" s="10"/>
      <c r="AD6063" s="10"/>
      <c r="AE6063" s="10"/>
      <c r="AF6063" s="10"/>
      <c r="AG6063" s="10"/>
      <c r="AH6063" s="10"/>
      <c r="AI6063" s="10"/>
      <c r="AJ6063" s="10"/>
      <c r="AK6063" s="10"/>
      <c r="AL6063" s="10"/>
      <c r="AM6063" s="10"/>
      <c r="AN6063" s="10"/>
      <c r="AO6063" s="10"/>
      <c r="AP6063" s="10"/>
      <c r="AQ6063" s="10"/>
      <c r="AR6063" s="10"/>
      <c r="AS6063" s="10"/>
      <c r="AT6063" s="10"/>
      <c r="AU6063" s="10"/>
      <c r="AV6063" s="10"/>
      <c r="AW6063" s="10"/>
      <c r="AX6063" s="10"/>
      <c r="AY6063" s="10"/>
      <c r="AZ6063" s="10"/>
      <c r="BC6063" s="10"/>
      <c r="BD6063" s="10"/>
      <c r="BE6063" s="10"/>
      <c r="BF6063" s="10"/>
      <c r="BG6063" s="10"/>
      <c r="BH6063" s="10"/>
      <c r="BI6063" s="10"/>
      <c r="BL6063" s="10"/>
      <c r="BM6063" s="10"/>
      <c r="BN6063" s="10"/>
      <c r="BO6063" s="10"/>
      <c r="BP6063" s="10"/>
      <c r="BQ6063" s="10"/>
      <c r="BR6063" s="10"/>
      <c r="BU6063" s="66"/>
    </row>
    <row r="6064" spans="22:73" s="6" customFormat="1" x14ac:dyDescent="0.3">
      <c r="V6064" s="21"/>
      <c r="W6064" s="22"/>
      <c r="X6064" s="22"/>
      <c r="Y6064" s="22"/>
      <c r="Z6064" s="22"/>
      <c r="AA6064" s="22"/>
      <c r="AB6064" s="10"/>
      <c r="AC6064" s="10"/>
      <c r="AD6064" s="10"/>
      <c r="AE6064" s="10"/>
      <c r="AF6064" s="10"/>
      <c r="AG6064" s="10"/>
      <c r="AH6064" s="10"/>
      <c r="AI6064" s="10"/>
      <c r="AJ6064" s="10"/>
      <c r="AK6064" s="10"/>
      <c r="AL6064" s="10"/>
      <c r="AM6064" s="10"/>
      <c r="AN6064" s="10"/>
      <c r="AO6064" s="10"/>
      <c r="AP6064" s="10"/>
      <c r="AQ6064" s="10"/>
      <c r="AR6064" s="10"/>
      <c r="AS6064" s="10"/>
      <c r="AT6064" s="10"/>
      <c r="AU6064" s="10"/>
      <c r="AV6064" s="10"/>
      <c r="AW6064" s="10"/>
      <c r="AX6064" s="10"/>
      <c r="AY6064" s="10"/>
      <c r="AZ6064" s="10"/>
      <c r="BC6064" s="10"/>
      <c r="BD6064" s="10"/>
      <c r="BE6064" s="10"/>
      <c r="BF6064" s="10"/>
      <c r="BG6064" s="10"/>
      <c r="BH6064" s="10"/>
      <c r="BI6064" s="10"/>
      <c r="BL6064" s="10"/>
      <c r="BM6064" s="10"/>
      <c r="BN6064" s="10"/>
      <c r="BO6064" s="10"/>
      <c r="BP6064" s="10"/>
      <c r="BQ6064" s="10"/>
      <c r="BR6064" s="10"/>
      <c r="BU6064" s="66"/>
    </row>
    <row r="6065" spans="22:73" s="6" customFormat="1" x14ac:dyDescent="0.3">
      <c r="V6065" s="21"/>
      <c r="W6065" s="22"/>
      <c r="X6065" s="22"/>
      <c r="Y6065" s="22"/>
      <c r="Z6065" s="22"/>
      <c r="AA6065" s="22"/>
      <c r="AB6065" s="10"/>
      <c r="AC6065" s="10"/>
      <c r="AD6065" s="10"/>
      <c r="AE6065" s="10"/>
      <c r="AF6065" s="10"/>
      <c r="AG6065" s="10"/>
      <c r="AH6065" s="10"/>
      <c r="AI6065" s="10"/>
      <c r="AJ6065" s="10"/>
      <c r="AK6065" s="10"/>
      <c r="AL6065" s="10"/>
      <c r="AM6065" s="10"/>
      <c r="AN6065" s="10"/>
      <c r="AO6065" s="10"/>
      <c r="AP6065" s="10"/>
      <c r="AQ6065" s="10"/>
      <c r="AR6065" s="10"/>
      <c r="AS6065" s="10"/>
      <c r="AT6065" s="10"/>
      <c r="AU6065" s="10"/>
      <c r="AV6065" s="10"/>
      <c r="AW6065" s="10"/>
      <c r="AX6065" s="10"/>
      <c r="AY6065" s="10"/>
      <c r="AZ6065" s="10"/>
      <c r="BC6065" s="10"/>
      <c r="BD6065" s="10"/>
      <c r="BE6065" s="10"/>
      <c r="BF6065" s="10"/>
      <c r="BG6065" s="10"/>
      <c r="BH6065" s="10"/>
      <c r="BI6065" s="10"/>
      <c r="BL6065" s="10"/>
      <c r="BM6065" s="10"/>
      <c r="BN6065" s="10"/>
      <c r="BO6065" s="10"/>
      <c r="BP6065" s="10"/>
      <c r="BQ6065" s="10"/>
      <c r="BR6065" s="10"/>
      <c r="BU6065" s="66"/>
    </row>
    <row r="6066" spans="22:73" s="6" customFormat="1" x14ac:dyDescent="0.3">
      <c r="V6066" s="21"/>
      <c r="W6066" s="22"/>
      <c r="X6066" s="22"/>
      <c r="Y6066" s="22"/>
      <c r="Z6066" s="22"/>
      <c r="AA6066" s="22"/>
      <c r="AB6066" s="10"/>
      <c r="AC6066" s="10"/>
      <c r="AD6066" s="10"/>
      <c r="AE6066" s="10"/>
      <c r="AF6066" s="10"/>
      <c r="AG6066" s="10"/>
      <c r="AH6066" s="10"/>
      <c r="AI6066" s="10"/>
      <c r="AJ6066" s="10"/>
      <c r="AK6066" s="10"/>
      <c r="AL6066" s="10"/>
      <c r="AM6066" s="10"/>
      <c r="AN6066" s="10"/>
      <c r="AO6066" s="10"/>
      <c r="AP6066" s="10"/>
      <c r="AQ6066" s="10"/>
      <c r="AR6066" s="10"/>
      <c r="AS6066" s="10"/>
      <c r="AT6066" s="10"/>
      <c r="AU6066" s="10"/>
      <c r="AV6066" s="10"/>
      <c r="AW6066" s="10"/>
      <c r="AX6066" s="10"/>
      <c r="AY6066" s="10"/>
      <c r="AZ6066" s="10"/>
      <c r="BC6066" s="10"/>
      <c r="BD6066" s="10"/>
      <c r="BE6066" s="10"/>
      <c r="BF6066" s="10"/>
      <c r="BG6066" s="10"/>
      <c r="BH6066" s="10"/>
      <c r="BI6066" s="10"/>
      <c r="BL6066" s="10"/>
      <c r="BM6066" s="10"/>
      <c r="BN6066" s="10"/>
      <c r="BO6066" s="10"/>
      <c r="BP6066" s="10"/>
      <c r="BQ6066" s="10"/>
      <c r="BR6066" s="10"/>
      <c r="BU6066" s="66"/>
    </row>
    <row r="6067" spans="22:73" s="6" customFormat="1" x14ac:dyDescent="0.3">
      <c r="V6067" s="21"/>
      <c r="W6067" s="22"/>
      <c r="X6067" s="22"/>
      <c r="Y6067" s="22"/>
      <c r="Z6067" s="22"/>
      <c r="AA6067" s="22"/>
      <c r="AB6067" s="10"/>
      <c r="AC6067" s="10"/>
      <c r="AD6067" s="10"/>
      <c r="AE6067" s="10"/>
      <c r="AF6067" s="10"/>
      <c r="AG6067" s="10"/>
      <c r="AH6067" s="10"/>
      <c r="AI6067" s="10"/>
      <c r="AJ6067" s="10"/>
      <c r="AK6067" s="10"/>
      <c r="AL6067" s="10"/>
      <c r="AM6067" s="10"/>
      <c r="AN6067" s="10"/>
      <c r="AO6067" s="10"/>
      <c r="AP6067" s="10"/>
      <c r="AQ6067" s="10"/>
      <c r="AR6067" s="10"/>
      <c r="AS6067" s="10"/>
      <c r="AT6067" s="10"/>
      <c r="AU6067" s="10"/>
      <c r="AV6067" s="10"/>
      <c r="AW6067" s="10"/>
      <c r="AX6067" s="10"/>
      <c r="AY6067" s="10"/>
      <c r="AZ6067" s="10"/>
      <c r="BC6067" s="10"/>
      <c r="BD6067" s="10"/>
      <c r="BE6067" s="10"/>
      <c r="BF6067" s="10"/>
      <c r="BG6067" s="10"/>
      <c r="BH6067" s="10"/>
      <c r="BI6067" s="10"/>
      <c r="BL6067" s="10"/>
      <c r="BM6067" s="10"/>
      <c r="BN6067" s="10"/>
      <c r="BO6067" s="10"/>
      <c r="BP6067" s="10"/>
      <c r="BQ6067" s="10"/>
      <c r="BR6067" s="10"/>
      <c r="BU6067" s="66"/>
    </row>
    <row r="6068" spans="22:73" s="6" customFormat="1" x14ac:dyDescent="0.3">
      <c r="V6068" s="21"/>
      <c r="W6068" s="22"/>
      <c r="X6068" s="22"/>
      <c r="Y6068" s="22"/>
      <c r="Z6068" s="22"/>
      <c r="AA6068" s="22"/>
      <c r="AB6068" s="10"/>
      <c r="AC6068" s="10"/>
      <c r="AD6068" s="10"/>
      <c r="AE6068" s="10"/>
      <c r="AF6068" s="10"/>
      <c r="AG6068" s="10"/>
      <c r="AH6068" s="10"/>
      <c r="AI6068" s="10"/>
      <c r="AJ6068" s="10"/>
      <c r="AK6068" s="10"/>
      <c r="AL6068" s="10"/>
      <c r="AM6068" s="10"/>
      <c r="AN6068" s="10"/>
      <c r="AO6068" s="10"/>
      <c r="AP6068" s="10"/>
      <c r="AQ6068" s="10"/>
      <c r="AR6068" s="10"/>
      <c r="AS6068" s="10"/>
      <c r="AT6068" s="10"/>
      <c r="AU6068" s="10"/>
      <c r="AV6068" s="10"/>
      <c r="AW6068" s="10"/>
      <c r="AX6068" s="10"/>
      <c r="AY6068" s="10"/>
      <c r="AZ6068" s="10"/>
      <c r="BC6068" s="10"/>
      <c r="BD6068" s="10"/>
      <c r="BE6068" s="10"/>
      <c r="BF6068" s="10"/>
      <c r="BG6068" s="10"/>
      <c r="BH6068" s="10"/>
      <c r="BI6068" s="10"/>
      <c r="BL6068" s="10"/>
      <c r="BM6068" s="10"/>
      <c r="BN6068" s="10"/>
      <c r="BO6068" s="10"/>
      <c r="BP6068" s="10"/>
      <c r="BQ6068" s="10"/>
      <c r="BR6068" s="10"/>
      <c r="BU6068" s="66"/>
    </row>
    <row r="6069" spans="22:73" s="6" customFormat="1" x14ac:dyDescent="0.3">
      <c r="V6069" s="21"/>
      <c r="W6069" s="22"/>
      <c r="X6069" s="22"/>
      <c r="Y6069" s="22"/>
      <c r="Z6069" s="22"/>
      <c r="AA6069" s="22"/>
      <c r="AB6069" s="10"/>
      <c r="AC6069" s="10"/>
      <c r="AD6069" s="10"/>
      <c r="AE6069" s="10"/>
      <c r="AF6069" s="10"/>
      <c r="AG6069" s="10"/>
      <c r="AH6069" s="10"/>
      <c r="AI6069" s="10"/>
      <c r="AJ6069" s="10"/>
      <c r="AK6069" s="10"/>
      <c r="AL6069" s="10"/>
      <c r="AM6069" s="10"/>
      <c r="AN6069" s="10"/>
      <c r="AO6069" s="10"/>
      <c r="AP6069" s="10"/>
      <c r="AQ6069" s="10"/>
      <c r="AR6069" s="10"/>
      <c r="AS6069" s="10"/>
      <c r="AT6069" s="10"/>
      <c r="AU6069" s="10"/>
      <c r="AV6069" s="10"/>
      <c r="AW6069" s="10"/>
      <c r="AX6069" s="10"/>
      <c r="AY6069" s="10"/>
      <c r="AZ6069" s="10"/>
      <c r="BC6069" s="10"/>
      <c r="BD6069" s="10"/>
      <c r="BE6069" s="10"/>
      <c r="BF6069" s="10"/>
      <c r="BG6069" s="10"/>
      <c r="BH6069" s="10"/>
      <c r="BI6069" s="10"/>
      <c r="BL6069" s="10"/>
      <c r="BM6069" s="10"/>
      <c r="BN6069" s="10"/>
      <c r="BO6069" s="10"/>
      <c r="BP6069" s="10"/>
      <c r="BQ6069" s="10"/>
      <c r="BR6069" s="10"/>
      <c r="BU6069" s="66"/>
    </row>
    <row r="6070" spans="22:73" s="6" customFormat="1" x14ac:dyDescent="0.3">
      <c r="V6070" s="21"/>
      <c r="W6070" s="22"/>
      <c r="X6070" s="22"/>
      <c r="Y6070" s="22"/>
      <c r="Z6070" s="22"/>
      <c r="AA6070" s="22"/>
      <c r="AB6070" s="10"/>
      <c r="AC6070" s="10"/>
      <c r="AD6070" s="10"/>
      <c r="AE6070" s="10"/>
      <c r="AF6070" s="10"/>
      <c r="AG6070" s="10"/>
      <c r="AH6070" s="10"/>
      <c r="AI6070" s="10"/>
      <c r="AJ6070" s="10"/>
      <c r="AK6070" s="10"/>
      <c r="AL6070" s="10"/>
      <c r="AM6070" s="10"/>
      <c r="AN6070" s="10"/>
      <c r="AO6070" s="10"/>
      <c r="AP6070" s="10"/>
      <c r="AQ6070" s="10"/>
      <c r="AR6070" s="10"/>
      <c r="AS6070" s="10"/>
      <c r="AT6070" s="10"/>
      <c r="AU6070" s="10"/>
      <c r="AV6070" s="10"/>
      <c r="AW6070" s="10"/>
      <c r="AX6070" s="10"/>
      <c r="AY6070" s="10"/>
      <c r="AZ6070" s="10"/>
      <c r="BC6070" s="10"/>
      <c r="BD6070" s="10"/>
      <c r="BE6070" s="10"/>
      <c r="BF6070" s="10"/>
      <c r="BG6070" s="10"/>
      <c r="BH6070" s="10"/>
      <c r="BI6070" s="10"/>
      <c r="BL6070" s="10"/>
      <c r="BM6070" s="10"/>
      <c r="BN6070" s="10"/>
      <c r="BO6070" s="10"/>
      <c r="BP6070" s="10"/>
      <c r="BQ6070" s="10"/>
      <c r="BR6070" s="10"/>
      <c r="BU6070" s="66"/>
    </row>
    <row r="6071" spans="22:73" s="6" customFormat="1" x14ac:dyDescent="0.3">
      <c r="V6071" s="21"/>
      <c r="W6071" s="22"/>
      <c r="X6071" s="22"/>
      <c r="Y6071" s="22"/>
      <c r="Z6071" s="22"/>
      <c r="AA6071" s="22"/>
      <c r="AB6071" s="10"/>
      <c r="AC6071" s="10"/>
      <c r="AD6071" s="10"/>
      <c r="AE6071" s="10"/>
      <c r="AF6071" s="10"/>
      <c r="AG6071" s="10"/>
      <c r="AH6071" s="10"/>
      <c r="AI6071" s="10"/>
      <c r="AJ6071" s="10"/>
      <c r="AK6071" s="10"/>
      <c r="AL6071" s="10"/>
      <c r="AM6071" s="10"/>
      <c r="AN6071" s="10"/>
      <c r="AO6071" s="10"/>
      <c r="AP6071" s="10"/>
      <c r="AQ6071" s="10"/>
      <c r="AR6071" s="10"/>
      <c r="AS6071" s="10"/>
      <c r="AT6071" s="10"/>
      <c r="AU6071" s="10"/>
      <c r="AV6071" s="10"/>
      <c r="AW6071" s="10"/>
      <c r="AX6071" s="10"/>
      <c r="AY6071" s="10"/>
      <c r="AZ6071" s="10"/>
      <c r="BC6071" s="10"/>
      <c r="BD6071" s="10"/>
      <c r="BE6071" s="10"/>
      <c r="BF6071" s="10"/>
      <c r="BG6071" s="10"/>
      <c r="BH6071" s="10"/>
      <c r="BI6071" s="10"/>
      <c r="BL6071" s="10"/>
      <c r="BM6071" s="10"/>
      <c r="BN6071" s="10"/>
      <c r="BO6071" s="10"/>
      <c r="BP6071" s="10"/>
      <c r="BQ6071" s="10"/>
      <c r="BR6071" s="10"/>
      <c r="BU6071" s="66"/>
    </row>
    <row r="6072" spans="22:73" s="6" customFormat="1" x14ac:dyDescent="0.3">
      <c r="V6072" s="21"/>
      <c r="W6072" s="22"/>
      <c r="X6072" s="22"/>
      <c r="Y6072" s="22"/>
      <c r="Z6072" s="22"/>
      <c r="AA6072" s="22"/>
      <c r="AB6072" s="10"/>
      <c r="AC6072" s="10"/>
      <c r="AD6072" s="10"/>
      <c r="AE6072" s="10"/>
      <c r="AF6072" s="10"/>
      <c r="AG6072" s="10"/>
      <c r="AH6072" s="10"/>
      <c r="AI6072" s="10"/>
      <c r="AJ6072" s="10"/>
      <c r="AK6072" s="10"/>
      <c r="AL6072" s="10"/>
      <c r="AM6072" s="10"/>
      <c r="AN6072" s="10"/>
      <c r="AO6072" s="10"/>
      <c r="AP6072" s="10"/>
      <c r="AQ6072" s="10"/>
      <c r="AR6072" s="10"/>
      <c r="AS6072" s="10"/>
      <c r="AT6072" s="10"/>
      <c r="AU6072" s="10"/>
      <c r="AV6072" s="10"/>
      <c r="AW6072" s="10"/>
      <c r="AX6072" s="10"/>
      <c r="AY6072" s="10"/>
      <c r="AZ6072" s="10"/>
      <c r="BC6072" s="10"/>
      <c r="BD6072" s="10"/>
      <c r="BE6072" s="10"/>
      <c r="BF6072" s="10"/>
      <c r="BG6072" s="10"/>
      <c r="BH6072" s="10"/>
      <c r="BI6072" s="10"/>
      <c r="BL6072" s="10"/>
      <c r="BM6072" s="10"/>
      <c r="BN6072" s="10"/>
      <c r="BO6072" s="10"/>
      <c r="BP6072" s="10"/>
      <c r="BQ6072" s="10"/>
      <c r="BR6072" s="10"/>
      <c r="BU6072" s="66"/>
    </row>
    <row r="6073" spans="22:73" s="6" customFormat="1" x14ac:dyDescent="0.3">
      <c r="V6073" s="21"/>
      <c r="W6073" s="22"/>
      <c r="X6073" s="22"/>
      <c r="Y6073" s="22"/>
      <c r="Z6073" s="22"/>
      <c r="AA6073" s="22"/>
      <c r="AB6073" s="10"/>
      <c r="AC6073" s="10"/>
      <c r="AD6073" s="10"/>
      <c r="AE6073" s="10"/>
      <c r="AF6073" s="10"/>
      <c r="AG6073" s="10"/>
      <c r="AH6073" s="10"/>
      <c r="AI6073" s="10"/>
      <c r="AJ6073" s="10"/>
      <c r="AK6073" s="10"/>
      <c r="AL6073" s="10"/>
      <c r="AM6073" s="10"/>
      <c r="AN6073" s="10"/>
      <c r="AO6073" s="10"/>
      <c r="AP6073" s="10"/>
      <c r="AQ6073" s="10"/>
      <c r="AR6073" s="10"/>
      <c r="AS6073" s="10"/>
      <c r="AT6073" s="10"/>
      <c r="AU6073" s="10"/>
      <c r="AV6073" s="10"/>
      <c r="AW6073" s="10"/>
      <c r="AX6073" s="10"/>
      <c r="AY6073" s="10"/>
      <c r="AZ6073" s="10"/>
      <c r="BC6073" s="10"/>
      <c r="BD6073" s="10"/>
      <c r="BE6073" s="10"/>
      <c r="BF6073" s="10"/>
      <c r="BG6073" s="10"/>
      <c r="BH6073" s="10"/>
      <c r="BI6073" s="10"/>
      <c r="BL6073" s="10"/>
      <c r="BM6073" s="10"/>
      <c r="BN6073" s="10"/>
      <c r="BO6073" s="10"/>
      <c r="BP6073" s="10"/>
      <c r="BQ6073" s="10"/>
      <c r="BR6073" s="10"/>
      <c r="BU6073" s="66"/>
    </row>
    <row r="6074" spans="22:73" s="6" customFormat="1" x14ac:dyDescent="0.3">
      <c r="V6074" s="21"/>
      <c r="W6074" s="22"/>
      <c r="X6074" s="22"/>
      <c r="Y6074" s="22"/>
      <c r="Z6074" s="22"/>
      <c r="AA6074" s="22"/>
      <c r="AB6074" s="10"/>
      <c r="AC6074" s="10"/>
      <c r="AD6074" s="10"/>
      <c r="AE6074" s="10"/>
      <c r="AF6074" s="10"/>
      <c r="AG6074" s="10"/>
      <c r="AH6074" s="10"/>
      <c r="AI6074" s="10"/>
      <c r="AJ6074" s="10"/>
      <c r="AK6074" s="10"/>
      <c r="AL6074" s="10"/>
      <c r="AM6074" s="10"/>
      <c r="AN6074" s="10"/>
      <c r="AO6074" s="10"/>
      <c r="AP6074" s="10"/>
      <c r="AQ6074" s="10"/>
      <c r="AR6074" s="10"/>
      <c r="AS6074" s="10"/>
      <c r="AT6074" s="10"/>
      <c r="AU6074" s="10"/>
      <c r="AV6074" s="10"/>
      <c r="AW6074" s="10"/>
      <c r="AX6074" s="10"/>
      <c r="AY6074" s="10"/>
      <c r="AZ6074" s="10"/>
      <c r="BC6074" s="10"/>
      <c r="BD6074" s="10"/>
      <c r="BE6074" s="10"/>
      <c r="BF6074" s="10"/>
      <c r="BG6074" s="10"/>
      <c r="BH6074" s="10"/>
      <c r="BI6074" s="10"/>
      <c r="BL6074" s="10"/>
      <c r="BM6074" s="10"/>
      <c r="BN6074" s="10"/>
      <c r="BO6074" s="10"/>
      <c r="BP6074" s="10"/>
      <c r="BQ6074" s="10"/>
      <c r="BR6074" s="10"/>
      <c r="BU6074" s="66"/>
    </row>
    <row r="6075" spans="22:73" s="6" customFormat="1" x14ac:dyDescent="0.3">
      <c r="V6075" s="21"/>
      <c r="W6075" s="22"/>
      <c r="X6075" s="22"/>
      <c r="Y6075" s="22"/>
      <c r="Z6075" s="22"/>
      <c r="AA6075" s="22"/>
      <c r="AB6075" s="10"/>
      <c r="AC6075" s="10"/>
      <c r="AD6075" s="10"/>
      <c r="AE6075" s="10"/>
      <c r="AF6075" s="10"/>
      <c r="AG6075" s="10"/>
      <c r="AH6075" s="10"/>
      <c r="AI6075" s="10"/>
      <c r="AJ6075" s="10"/>
      <c r="AK6075" s="10"/>
      <c r="AL6075" s="10"/>
      <c r="AM6075" s="10"/>
      <c r="AN6075" s="10"/>
      <c r="AO6075" s="10"/>
      <c r="AP6075" s="10"/>
      <c r="AQ6075" s="10"/>
      <c r="AR6075" s="10"/>
      <c r="AS6075" s="10"/>
      <c r="AT6075" s="10"/>
      <c r="AU6075" s="10"/>
      <c r="AV6075" s="10"/>
      <c r="AW6075" s="10"/>
      <c r="AX6075" s="10"/>
      <c r="AY6075" s="10"/>
      <c r="AZ6075" s="10"/>
      <c r="BC6075" s="10"/>
      <c r="BD6075" s="10"/>
      <c r="BE6075" s="10"/>
      <c r="BF6075" s="10"/>
      <c r="BG6075" s="10"/>
      <c r="BH6075" s="10"/>
      <c r="BI6075" s="10"/>
      <c r="BL6075" s="10"/>
      <c r="BM6075" s="10"/>
      <c r="BN6075" s="10"/>
      <c r="BO6075" s="10"/>
      <c r="BP6075" s="10"/>
      <c r="BQ6075" s="10"/>
      <c r="BR6075" s="10"/>
      <c r="BU6075" s="66"/>
    </row>
    <row r="6076" spans="22:73" s="6" customFormat="1" x14ac:dyDescent="0.3">
      <c r="V6076" s="21"/>
      <c r="W6076" s="22"/>
      <c r="X6076" s="22"/>
      <c r="Y6076" s="22"/>
      <c r="Z6076" s="22"/>
      <c r="AA6076" s="22"/>
      <c r="AB6076" s="10"/>
      <c r="AC6076" s="10"/>
      <c r="AD6076" s="10"/>
      <c r="AE6076" s="10"/>
      <c r="AF6076" s="10"/>
      <c r="AG6076" s="10"/>
      <c r="AH6076" s="10"/>
      <c r="AI6076" s="10"/>
      <c r="AJ6076" s="10"/>
      <c r="AK6076" s="10"/>
      <c r="AL6076" s="10"/>
      <c r="AM6076" s="10"/>
      <c r="AN6076" s="10"/>
      <c r="AO6076" s="10"/>
      <c r="AP6076" s="10"/>
      <c r="AQ6076" s="10"/>
      <c r="AR6076" s="10"/>
      <c r="AS6076" s="10"/>
      <c r="AT6076" s="10"/>
      <c r="AU6076" s="10"/>
      <c r="AV6076" s="10"/>
      <c r="AW6076" s="10"/>
      <c r="AX6076" s="10"/>
      <c r="AY6076" s="10"/>
      <c r="AZ6076" s="10"/>
      <c r="BC6076" s="10"/>
      <c r="BD6076" s="10"/>
      <c r="BE6076" s="10"/>
      <c r="BF6076" s="10"/>
      <c r="BG6076" s="10"/>
      <c r="BH6076" s="10"/>
      <c r="BI6076" s="10"/>
      <c r="BL6076" s="10"/>
      <c r="BM6076" s="10"/>
      <c r="BN6076" s="10"/>
      <c r="BO6076" s="10"/>
      <c r="BP6076" s="10"/>
      <c r="BQ6076" s="10"/>
      <c r="BR6076" s="10"/>
      <c r="BU6076" s="66"/>
    </row>
    <row r="6077" spans="22:73" s="6" customFormat="1" x14ac:dyDescent="0.3">
      <c r="V6077" s="21"/>
      <c r="W6077" s="22"/>
      <c r="X6077" s="22"/>
      <c r="Y6077" s="22"/>
      <c r="Z6077" s="22"/>
      <c r="AA6077" s="22"/>
      <c r="AB6077" s="10"/>
      <c r="AC6077" s="10"/>
      <c r="AD6077" s="10"/>
      <c r="AE6077" s="10"/>
      <c r="AF6077" s="10"/>
      <c r="AG6077" s="10"/>
      <c r="AH6077" s="10"/>
      <c r="AI6077" s="10"/>
      <c r="AJ6077" s="10"/>
      <c r="AK6077" s="10"/>
      <c r="AL6077" s="10"/>
      <c r="AM6077" s="10"/>
      <c r="AN6077" s="10"/>
      <c r="AO6077" s="10"/>
      <c r="AP6077" s="10"/>
      <c r="AQ6077" s="10"/>
      <c r="AR6077" s="10"/>
      <c r="AS6077" s="10"/>
      <c r="AT6077" s="10"/>
      <c r="AU6077" s="10"/>
      <c r="AV6077" s="10"/>
      <c r="AW6077" s="10"/>
      <c r="AX6077" s="10"/>
      <c r="AY6077" s="10"/>
      <c r="AZ6077" s="10"/>
      <c r="BC6077" s="10"/>
      <c r="BD6077" s="10"/>
      <c r="BE6077" s="10"/>
      <c r="BF6077" s="10"/>
      <c r="BG6077" s="10"/>
      <c r="BH6077" s="10"/>
      <c r="BI6077" s="10"/>
      <c r="BL6077" s="10"/>
      <c r="BM6077" s="10"/>
      <c r="BN6077" s="10"/>
      <c r="BO6077" s="10"/>
      <c r="BP6077" s="10"/>
      <c r="BQ6077" s="10"/>
      <c r="BR6077" s="10"/>
      <c r="BU6077" s="66"/>
    </row>
    <row r="6078" spans="22:73" s="6" customFormat="1" x14ac:dyDescent="0.3">
      <c r="V6078" s="21"/>
      <c r="W6078" s="22"/>
      <c r="X6078" s="22"/>
      <c r="Y6078" s="22"/>
      <c r="Z6078" s="22"/>
      <c r="AA6078" s="22"/>
      <c r="AB6078" s="10"/>
      <c r="AC6078" s="10"/>
      <c r="AD6078" s="10"/>
      <c r="AE6078" s="10"/>
      <c r="AF6078" s="10"/>
      <c r="AG6078" s="10"/>
      <c r="AH6078" s="10"/>
      <c r="AI6078" s="10"/>
      <c r="AJ6078" s="10"/>
      <c r="AK6078" s="10"/>
      <c r="AL6078" s="10"/>
      <c r="AM6078" s="10"/>
      <c r="AN6078" s="10"/>
      <c r="AO6078" s="10"/>
      <c r="AP6078" s="10"/>
      <c r="AQ6078" s="10"/>
      <c r="AR6078" s="10"/>
      <c r="AS6078" s="10"/>
      <c r="AT6078" s="10"/>
      <c r="AU6078" s="10"/>
      <c r="AV6078" s="10"/>
      <c r="AW6078" s="10"/>
      <c r="AX6078" s="10"/>
      <c r="AY6078" s="10"/>
      <c r="AZ6078" s="10"/>
      <c r="BC6078" s="10"/>
      <c r="BD6078" s="10"/>
      <c r="BE6078" s="10"/>
      <c r="BF6078" s="10"/>
      <c r="BG6078" s="10"/>
      <c r="BH6078" s="10"/>
      <c r="BI6078" s="10"/>
      <c r="BL6078" s="10"/>
      <c r="BM6078" s="10"/>
      <c r="BN6078" s="10"/>
      <c r="BO6078" s="10"/>
      <c r="BP6078" s="10"/>
      <c r="BQ6078" s="10"/>
      <c r="BR6078" s="10"/>
      <c r="BU6078" s="66"/>
    </row>
    <row r="6079" spans="22:73" s="6" customFormat="1" x14ac:dyDescent="0.3">
      <c r="V6079" s="21"/>
      <c r="W6079" s="22"/>
      <c r="X6079" s="22"/>
      <c r="Y6079" s="22"/>
      <c r="Z6079" s="22"/>
      <c r="AA6079" s="22"/>
      <c r="AB6079" s="10"/>
      <c r="AC6079" s="10"/>
      <c r="AD6079" s="10"/>
      <c r="AE6079" s="10"/>
      <c r="AF6079" s="10"/>
      <c r="AG6079" s="10"/>
      <c r="AH6079" s="10"/>
      <c r="AI6079" s="10"/>
      <c r="AJ6079" s="10"/>
      <c r="AK6079" s="10"/>
      <c r="AL6079" s="10"/>
      <c r="AM6079" s="10"/>
      <c r="AN6079" s="10"/>
      <c r="AO6079" s="10"/>
      <c r="AP6079" s="10"/>
      <c r="AQ6079" s="10"/>
      <c r="AR6079" s="10"/>
      <c r="AS6079" s="10"/>
      <c r="AT6079" s="10"/>
      <c r="AU6079" s="10"/>
      <c r="AV6079" s="10"/>
      <c r="AW6079" s="10"/>
      <c r="AX6079" s="10"/>
      <c r="AY6079" s="10"/>
      <c r="AZ6079" s="10"/>
      <c r="BC6079" s="10"/>
      <c r="BD6079" s="10"/>
      <c r="BE6079" s="10"/>
      <c r="BF6079" s="10"/>
      <c r="BG6079" s="10"/>
      <c r="BH6079" s="10"/>
      <c r="BI6079" s="10"/>
      <c r="BL6079" s="10"/>
      <c r="BM6079" s="10"/>
      <c r="BN6079" s="10"/>
      <c r="BO6079" s="10"/>
      <c r="BP6079" s="10"/>
      <c r="BQ6079" s="10"/>
      <c r="BR6079" s="10"/>
      <c r="BU6079" s="66"/>
    </row>
    <row r="6080" spans="22:73" s="6" customFormat="1" x14ac:dyDescent="0.3">
      <c r="V6080" s="21"/>
      <c r="W6080" s="22"/>
      <c r="X6080" s="22"/>
      <c r="Y6080" s="22"/>
      <c r="Z6080" s="22"/>
      <c r="AA6080" s="22"/>
      <c r="AB6080" s="10"/>
      <c r="AC6080" s="10"/>
      <c r="AD6080" s="10"/>
      <c r="AE6080" s="10"/>
      <c r="AF6080" s="10"/>
      <c r="AG6080" s="10"/>
      <c r="AH6080" s="10"/>
      <c r="AI6080" s="10"/>
      <c r="AJ6080" s="10"/>
      <c r="AK6080" s="10"/>
      <c r="AL6080" s="10"/>
      <c r="AM6080" s="10"/>
      <c r="AN6080" s="10"/>
      <c r="AO6080" s="10"/>
      <c r="AP6080" s="10"/>
      <c r="AQ6080" s="10"/>
      <c r="AR6080" s="10"/>
      <c r="AS6080" s="10"/>
      <c r="AT6080" s="10"/>
      <c r="AU6080" s="10"/>
      <c r="AV6080" s="10"/>
      <c r="AW6080" s="10"/>
      <c r="AX6080" s="10"/>
      <c r="AY6080" s="10"/>
      <c r="AZ6080" s="10"/>
      <c r="BC6080" s="10"/>
      <c r="BD6080" s="10"/>
      <c r="BE6080" s="10"/>
      <c r="BF6080" s="10"/>
      <c r="BG6080" s="10"/>
      <c r="BH6080" s="10"/>
      <c r="BI6080" s="10"/>
      <c r="BL6080" s="10"/>
      <c r="BM6080" s="10"/>
      <c r="BN6080" s="10"/>
      <c r="BO6080" s="10"/>
      <c r="BP6080" s="10"/>
      <c r="BQ6080" s="10"/>
      <c r="BR6080" s="10"/>
      <c r="BU6080" s="66"/>
    </row>
    <row r="6081" spans="22:73" s="6" customFormat="1" x14ac:dyDescent="0.3">
      <c r="V6081" s="21"/>
      <c r="W6081" s="22"/>
      <c r="X6081" s="22"/>
      <c r="Y6081" s="22"/>
      <c r="Z6081" s="22"/>
      <c r="AA6081" s="22"/>
      <c r="AB6081" s="10"/>
      <c r="AC6081" s="10"/>
      <c r="AD6081" s="10"/>
      <c r="AE6081" s="10"/>
      <c r="AF6081" s="10"/>
      <c r="AG6081" s="10"/>
      <c r="AH6081" s="10"/>
      <c r="AI6081" s="10"/>
      <c r="AJ6081" s="10"/>
      <c r="AK6081" s="10"/>
      <c r="AL6081" s="10"/>
      <c r="AM6081" s="10"/>
      <c r="AN6081" s="10"/>
      <c r="AO6081" s="10"/>
      <c r="AP6081" s="10"/>
      <c r="AQ6081" s="10"/>
      <c r="AR6081" s="10"/>
      <c r="AS6081" s="10"/>
      <c r="AT6081" s="10"/>
      <c r="AU6081" s="10"/>
      <c r="AV6081" s="10"/>
      <c r="AW6081" s="10"/>
      <c r="AX6081" s="10"/>
      <c r="AY6081" s="10"/>
      <c r="AZ6081" s="10"/>
      <c r="BC6081" s="10"/>
      <c r="BD6081" s="10"/>
      <c r="BE6081" s="10"/>
      <c r="BF6081" s="10"/>
      <c r="BG6081" s="10"/>
      <c r="BH6081" s="10"/>
      <c r="BI6081" s="10"/>
      <c r="BL6081" s="10"/>
      <c r="BM6081" s="10"/>
      <c r="BN6081" s="10"/>
      <c r="BO6081" s="10"/>
      <c r="BP6081" s="10"/>
      <c r="BQ6081" s="10"/>
      <c r="BR6081" s="10"/>
      <c r="BU6081" s="66"/>
    </row>
    <row r="6082" spans="22:73" s="6" customFormat="1" x14ac:dyDescent="0.3">
      <c r="V6082" s="21"/>
      <c r="W6082" s="22"/>
      <c r="X6082" s="22"/>
      <c r="Y6082" s="22"/>
      <c r="Z6082" s="22"/>
      <c r="AA6082" s="22"/>
      <c r="AB6082" s="10"/>
      <c r="AC6082" s="10"/>
      <c r="AD6082" s="10"/>
      <c r="AE6082" s="10"/>
      <c r="AF6082" s="10"/>
      <c r="AG6082" s="10"/>
      <c r="AH6082" s="10"/>
      <c r="AI6082" s="10"/>
      <c r="AJ6082" s="10"/>
      <c r="AK6082" s="10"/>
      <c r="AL6082" s="10"/>
      <c r="AM6082" s="10"/>
      <c r="AN6082" s="10"/>
      <c r="AO6082" s="10"/>
      <c r="AP6082" s="10"/>
      <c r="AQ6082" s="10"/>
      <c r="AR6082" s="10"/>
      <c r="AS6082" s="10"/>
      <c r="AT6082" s="10"/>
      <c r="AU6082" s="10"/>
      <c r="AV6082" s="10"/>
      <c r="AW6082" s="10"/>
      <c r="AX6082" s="10"/>
      <c r="AY6082" s="10"/>
      <c r="AZ6082" s="10"/>
      <c r="BC6082" s="10"/>
      <c r="BD6082" s="10"/>
      <c r="BE6082" s="10"/>
      <c r="BF6082" s="10"/>
      <c r="BG6082" s="10"/>
      <c r="BH6082" s="10"/>
      <c r="BI6082" s="10"/>
      <c r="BL6082" s="10"/>
      <c r="BM6082" s="10"/>
      <c r="BN6082" s="10"/>
      <c r="BO6082" s="10"/>
      <c r="BP6082" s="10"/>
      <c r="BQ6082" s="10"/>
      <c r="BR6082" s="10"/>
      <c r="BU6082" s="66"/>
    </row>
    <row r="6083" spans="22:73" s="6" customFormat="1" x14ac:dyDescent="0.3">
      <c r="V6083" s="21"/>
      <c r="W6083" s="22"/>
      <c r="X6083" s="22"/>
      <c r="Y6083" s="22"/>
      <c r="Z6083" s="22"/>
      <c r="AA6083" s="22"/>
      <c r="AB6083" s="10"/>
      <c r="AC6083" s="10"/>
      <c r="AD6083" s="10"/>
      <c r="AE6083" s="10"/>
      <c r="AF6083" s="10"/>
      <c r="AG6083" s="10"/>
      <c r="AH6083" s="10"/>
      <c r="AI6083" s="10"/>
      <c r="AJ6083" s="10"/>
      <c r="AK6083" s="10"/>
      <c r="AL6083" s="10"/>
      <c r="AM6083" s="10"/>
      <c r="AN6083" s="10"/>
      <c r="AO6083" s="10"/>
      <c r="AP6083" s="10"/>
      <c r="AQ6083" s="10"/>
      <c r="AR6083" s="10"/>
      <c r="AS6083" s="10"/>
      <c r="AT6083" s="10"/>
      <c r="AU6083" s="10"/>
      <c r="AV6083" s="10"/>
      <c r="AW6083" s="10"/>
      <c r="AX6083" s="10"/>
      <c r="AY6083" s="10"/>
      <c r="AZ6083" s="10"/>
      <c r="BC6083" s="10"/>
      <c r="BD6083" s="10"/>
      <c r="BE6083" s="10"/>
      <c r="BF6083" s="10"/>
      <c r="BG6083" s="10"/>
      <c r="BH6083" s="10"/>
      <c r="BI6083" s="10"/>
      <c r="BL6083" s="10"/>
      <c r="BM6083" s="10"/>
      <c r="BN6083" s="10"/>
      <c r="BO6083" s="10"/>
      <c r="BP6083" s="10"/>
      <c r="BQ6083" s="10"/>
      <c r="BR6083" s="10"/>
      <c r="BU6083" s="66"/>
    </row>
    <row r="6084" spans="22:73" s="6" customFormat="1" x14ac:dyDescent="0.3">
      <c r="V6084" s="21"/>
      <c r="W6084" s="22"/>
      <c r="X6084" s="22"/>
      <c r="Y6084" s="22"/>
      <c r="Z6084" s="22"/>
      <c r="AA6084" s="22"/>
      <c r="AB6084" s="10"/>
      <c r="AC6084" s="10"/>
      <c r="AD6084" s="10"/>
      <c r="AE6084" s="10"/>
      <c r="AF6084" s="10"/>
      <c r="AG6084" s="10"/>
      <c r="AH6084" s="10"/>
      <c r="AI6084" s="10"/>
      <c r="AJ6084" s="10"/>
      <c r="AK6084" s="10"/>
      <c r="AL6084" s="10"/>
      <c r="AM6084" s="10"/>
      <c r="AN6084" s="10"/>
      <c r="AO6084" s="10"/>
      <c r="AP6084" s="10"/>
      <c r="AQ6084" s="10"/>
      <c r="AR6084" s="10"/>
      <c r="AS6084" s="10"/>
      <c r="AT6084" s="10"/>
      <c r="AU6084" s="10"/>
      <c r="AV6084" s="10"/>
      <c r="AW6084" s="10"/>
      <c r="AX6084" s="10"/>
      <c r="AY6084" s="10"/>
      <c r="AZ6084" s="10"/>
      <c r="BC6084" s="10"/>
      <c r="BD6084" s="10"/>
      <c r="BE6084" s="10"/>
      <c r="BF6084" s="10"/>
      <c r="BG6084" s="10"/>
      <c r="BH6084" s="10"/>
      <c r="BI6084" s="10"/>
      <c r="BL6084" s="10"/>
      <c r="BM6084" s="10"/>
      <c r="BN6084" s="10"/>
      <c r="BO6084" s="10"/>
      <c r="BP6084" s="10"/>
      <c r="BQ6084" s="10"/>
      <c r="BR6084" s="10"/>
      <c r="BU6084" s="66"/>
    </row>
    <row r="6085" spans="22:73" s="6" customFormat="1" x14ac:dyDescent="0.3">
      <c r="V6085" s="21"/>
      <c r="W6085" s="22"/>
      <c r="X6085" s="22"/>
      <c r="Y6085" s="22"/>
      <c r="Z6085" s="22"/>
      <c r="AA6085" s="22"/>
      <c r="AB6085" s="10"/>
      <c r="AC6085" s="10"/>
      <c r="AD6085" s="10"/>
      <c r="AE6085" s="10"/>
      <c r="AF6085" s="10"/>
      <c r="AG6085" s="10"/>
      <c r="AH6085" s="10"/>
      <c r="AI6085" s="10"/>
      <c r="AJ6085" s="10"/>
      <c r="AK6085" s="10"/>
      <c r="AL6085" s="10"/>
      <c r="AM6085" s="10"/>
      <c r="AN6085" s="10"/>
      <c r="AO6085" s="10"/>
      <c r="AP6085" s="10"/>
      <c r="AQ6085" s="10"/>
      <c r="AR6085" s="10"/>
      <c r="AS6085" s="10"/>
      <c r="AT6085" s="10"/>
      <c r="AU6085" s="10"/>
      <c r="AV6085" s="10"/>
      <c r="AW6085" s="10"/>
      <c r="AX6085" s="10"/>
      <c r="AY6085" s="10"/>
      <c r="AZ6085" s="10"/>
      <c r="BC6085" s="10"/>
      <c r="BD6085" s="10"/>
      <c r="BE6085" s="10"/>
      <c r="BF6085" s="10"/>
      <c r="BG6085" s="10"/>
      <c r="BH6085" s="10"/>
      <c r="BI6085" s="10"/>
      <c r="BL6085" s="10"/>
      <c r="BM6085" s="10"/>
      <c r="BN6085" s="10"/>
      <c r="BO6085" s="10"/>
      <c r="BP6085" s="10"/>
      <c r="BQ6085" s="10"/>
      <c r="BR6085" s="10"/>
      <c r="BU6085" s="66"/>
    </row>
    <row r="6086" spans="22:73" s="6" customFormat="1" x14ac:dyDescent="0.3">
      <c r="V6086" s="21"/>
      <c r="W6086" s="22"/>
      <c r="X6086" s="22"/>
      <c r="Y6086" s="22"/>
      <c r="Z6086" s="22"/>
      <c r="AA6086" s="22"/>
      <c r="AB6086" s="10"/>
      <c r="AC6086" s="10"/>
      <c r="AD6086" s="10"/>
      <c r="AE6086" s="10"/>
      <c r="AF6086" s="10"/>
      <c r="AG6086" s="10"/>
      <c r="AH6086" s="10"/>
      <c r="AI6086" s="10"/>
      <c r="AJ6086" s="10"/>
      <c r="AK6086" s="10"/>
      <c r="AL6086" s="10"/>
      <c r="AM6086" s="10"/>
      <c r="AN6086" s="10"/>
      <c r="AO6086" s="10"/>
      <c r="AP6086" s="10"/>
      <c r="AQ6086" s="10"/>
      <c r="AR6086" s="10"/>
      <c r="AS6086" s="10"/>
      <c r="AT6086" s="10"/>
      <c r="AU6086" s="10"/>
      <c r="AV6086" s="10"/>
      <c r="AW6086" s="10"/>
      <c r="AX6086" s="10"/>
      <c r="AY6086" s="10"/>
      <c r="AZ6086" s="10"/>
      <c r="BC6086" s="10"/>
      <c r="BD6086" s="10"/>
      <c r="BE6086" s="10"/>
      <c r="BF6086" s="10"/>
      <c r="BG6086" s="10"/>
      <c r="BH6086" s="10"/>
      <c r="BI6086" s="10"/>
      <c r="BL6086" s="10"/>
      <c r="BM6086" s="10"/>
      <c r="BN6086" s="10"/>
      <c r="BO6086" s="10"/>
      <c r="BP6086" s="10"/>
      <c r="BQ6086" s="10"/>
      <c r="BR6086" s="10"/>
      <c r="BU6086" s="66"/>
    </row>
    <row r="6087" spans="22:73" s="6" customFormat="1" x14ac:dyDescent="0.3">
      <c r="V6087" s="21"/>
      <c r="W6087" s="22"/>
      <c r="X6087" s="22"/>
      <c r="Y6087" s="22"/>
      <c r="Z6087" s="22"/>
      <c r="AA6087" s="22"/>
      <c r="AB6087" s="10"/>
      <c r="AC6087" s="10"/>
      <c r="AD6087" s="10"/>
      <c r="AE6087" s="10"/>
      <c r="AF6087" s="10"/>
      <c r="AG6087" s="10"/>
      <c r="AH6087" s="10"/>
      <c r="AI6087" s="10"/>
      <c r="AJ6087" s="10"/>
      <c r="AK6087" s="10"/>
      <c r="AL6087" s="10"/>
      <c r="AM6087" s="10"/>
      <c r="AN6087" s="10"/>
      <c r="AO6087" s="10"/>
      <c r="AP6087" s="10"/>
      <c r="AQ6087" s="10"/>
      <c r="AR6087" s="10"/>
      <c r="AS6087" s="10"/>
      <c r="AT6087" s="10"/>
      <c r="AU6087" s="10"/>
      <c r="AV6087" s="10"/>
      <c r="AW6087" s="10"/>
      <c r="AX6087" s="10"/>
      <c r="AY6087" s="10"/>
      <c r="AZ6087" s="10"/>
      <c r="BC6087" s="10"/>
      <c r="BD6087" s="10"/>
      <c r="BE6087" s="10"/>
      <c r="BF6087" s="10"/>
      <c r="BG6087" s="10"/>
      <c r="BH6087" s="10"/>
      <c r="BI6087" s="10"/>
      <c r="BL6087" s="10"/>
      <c r="BM6087" s="10"/>
      <c r="BN6087" s="10"/>
      <c r="BO6087" s="10"/>
      <c r="BP6087" s="10"/>
      <c r="BQ6087" s="10"/>
      <c r="BR6087" s="10"/>
      <c r="BU6087" s="66"/>
    </row>
    <row r="6088" spans="22:73" s="6" customFormat="1" x14ac:dyDescent="0.3">
      <c r="V6088" s="21"/>
      <c r="W6088" s="22"/>
      <c r="X6088" s="22"/>
      <c r="Y6088" s="22"/>
      <c r="Z6088" s="22"/>
      <c r="AA6088" s="22"/>
      <c r="AB6088" s="10"/>
      <c r="AC6088" s="10"/>
      <c r="AD6088" s="10"/>
      <c r="AE6088" s="10"/>
      <c r="AF6088" s="10"/>
      <c r="AG6088" s="10"/>
      <c r="AH6088" s="10"/>
      <c r="AI6088" s="10"/>
      <c r="AJ6088" s="10"/>
      <c r="AK6088" s="10"/>
      <c r="AL6088" s="10"/>
      <c r="AM6088" s="10"/>
      <c r="AN6088" s="10"/>
      <c r="AO6088" s="10"/>
      <c r="AP6088" s="10"/>
      <c r="AQ6088" s="10"/>
      <c r="AR6088" s="10"/>
      <c r="AS6088" s="10"/>
      <c r="AT6088" s="10"/>
      <c r="AU6088" s="10"/>
      <c r="AV6088" s="10"/>
      <c r="AW6088" s="10"/>
      <c r="AX6088" s="10"/>
      <c r="AY6088" s="10"/>
      <c r="AZ6088" s="10"/>
      <c r="BC6088" s="10"/>
      <c r="BD6088" s="10"/>
      <c r="BE6088" s="10"/>
      <c r="BF6088" s="10"/>
      <c r="BG6088" s="10"/>
      <c r="BH6088" s="10"/>
      <c r="BI6088" s="10"/>
      <c r="BL6088" s="10"/>
      <c r="BM6088" s="10"/>
      <c r="BN6088" s="10"/>
      <c r="BO6088" s="10"/>
      <c r="BP6088" s="10"/>
      <c r="BQ6088" s="10"/>
      <c r="BR6088" s="10"/>
      <c r="BU6088" s="66"/>
    </row>
    <row r="6089" spans="22:73" s="6" customFormat="1" x14ac:dyDescent="0.3">
      <c r="V6089" s="21"/>
      <c r="W6089" s="22"/>
      <c r="X6089" s="22"/>
      <c r="Y6089" s="22"/>
      <c r="Z6089" s="22"/>
      <c r="AA6089" s="22"/>
      <c r="AB6089" s="10"/>
      <c r="AC6089" s="10"/>
      <c r="AD6089" s="10"/>
      <c r="AE6089" s="10"/>
      <c r="AF6089" s="10"/>
      <c r="AG6089" s="10"/>
      <c r="AH6089" s="10"/>
      <c r="AI6089" s="10"/>
      <c r="AJ6089" s="10"/>
      <c r="AK6089" s="10"/>
      <c r="AL6089" s="10"/>
      <c r="AM6089" s="10"/>
      <c r="AN6089" s="10"/>
      <c r="AO6089" s="10"/>
      <c r="AP6089" s="10"/>
      <c r="AQ6089" s="10"/>
      <c r="AR6089" s="10"/>
      <c r="AS6089" s="10"/>
      <c r="AT6089" s="10"/>
      <c r="AU6089" s="10"/>
      <c r="AV6089" s="10"/>
      <c r="AW6089" s="10"/>
      <c r="AX6089" s="10"/>
      <c r="AY6089" s="10"/>
      <c r="AZ6089" s="10"/>
      <c r="BC6089" s="10"/>
      <c r="BD6089" s="10"/>
      <c r="BE6089" s="10"/>
      <c r="BF6089" s="10"/>
      <c r="BG6089" s="10"/>
      <c r="BH6089" s="10"/>
      <c r="BI6089" s="10"/>
      <c r="BL6089" s="10"/>
      <c r="BM6089" s="10"/>
      <c r="BN6089" s="10"/>
      <c r="BO6089" s="10"/>
      <c r="BP6089" s="10"/>
      <c r="BQ6089" s="10"/>
      <c r="BR6089" s="10"/>
      <c r="BU6089" s="66"/>
    </row>
    <row r="6090" spans="22:73" s="6" customFormat="1" x14ac:dyDescent="0.3">
      <c r="V6090" s="21"/>
      <c r="W6090" s="22"/>
      <c r="X6090" s="22"/>
      <c r="Y6090" s="22"/>
      <c r="Z6090" s="22"/>
      <c r="AA6090" s="22"/>
      <c r="AB6090" s="10"/>
      <c r="AC6090" s="10"/>
      <c r="AD6090" s="10"/>
      <c r="AE6090" s="10"/>
      <c r="AF6090" s="10"/>
      <c r="AG6090" s="10"/>
      <c r="AH6090" s="10"/>
      <c r="AI6090" s="10"/>
      <c r="AJ6090" s="10"/>
      <c r="AK6090" s="10"/>
      <c r="AL6090" s="10"/>
      <c r="AM6090" s="10"/>
      <c r="AN6090" s="10"/>
      <c r="AO6090" s="10"/>
      <c r="AP6090" s="10"/>
      <c r="AQ6090" s="10"/>
      <c r="AR6090" s="10"/>
      <c r="AS6090" s="10"/>
      <c r="AT6090" s="10"/>
      <c r="AU6090" s="10"/>
      <c r="AV6090" s="10"/>
      <c r="AW6090" s="10"/>
      <c r="AX6090" s="10"/>
      <c r="AY6090" s="10"/>
      <c r="AZ6090" s="10"/>
      <c r="BC6090" s="10"/>
      <c r="BD6090" s="10"/>
      <c r="BE6090" s="10"/>
      <c r="BF6090" s="10"/>
      <c r="BG6090" s="10"/>
      <c r="BH6090" s="10"/>
      <c r="BI6090" s="10"/>
      <c r="BL6090" s="10"/>
      <c r="BM6090" s="10"/>
      <c r="BN6090" s="10"/>
      <c r="BO6090" s="10"/>
      <c r="BP6090" s="10"/>
      <c r="BQ6090" s="10"/>
      <c r="BR6090" s="10"/>
      <c r="BU6090" s="66"/>
    </row>
    <row r="6091" spans="22:73" s="6" customFormat="1" x14ac:dyDescent="0.3">
      <c r="V6091" s="21"/>
      <c r="W6091" s="22"/>
      <c r="X6091" s="22"/>
      <c r="Y6091" s="22"/>
      <c r="Z6091" s="22"/>
      <c r="AA6091" s="22"/>
      <c r="AB6091" s="10"/>
      <c r="AC6091" s="10"/>
      <c r="AD6091" s="10"/>
      <c r="AE6091" s="10"/>
      <c r="AF6091" s="10"/>
      <c r="AG6091" s="10"/>
      <c r="AH6091" s="10"/>
      <c r="AI6091" s="10"/>
      <c r="AJ6091" s="10"/>
      <c r="AK6091" s="10"/>
      <c r="AL6091" s="10"/>
      <c r="AM6091" s="10"/>
      <c r="AN6091" s="10"/>
      <c r="AO6091" s="10"/>
      <c r="AP6091" s="10"/>
      <c r="AQ6091" s="10"/>
      <c r="AR6091" s="10"/>
      <c r="AS6091" s="10"/>
      <c r="AT6091" s="10"/>
      <c r="AU6091" s="10"/>
      <c r="AV6091" s="10"/>
      <c r="AW6091" s="10"/>
      <c r="AX6091" s="10"/>
      <c r="AY6091" s="10"/>
      <c r="AZ6091" s="10"/>
      <c r="BC6091" s="10"/>
      <c r="BD6091" s="10"/>
      <c r="BE6091" s="10"/>
      <c r="BF6091" s="10"/>
      <c r="BG6091" s="10"/>
      <c r="BH6091" s="10"/>
      <c r="BI6091" s="10"/>
      <c r="BL6091" s="10"/>
      <c r="BM6091" s="10"/>
      <c r="BN6091" s="10"/>
      <c r="BO6091" s="10"/>
      <c r="BP6091" s="10"/>
      <c r="BQ6091" s="10"/>
      <c r="BR6091" s="10"/>
      <c r="BU6091" s="66"/>
    </row>
    <row r="6092" spans="22:73" s="6" customFormat="1" x14ac:dyDescent="0.3">
      <c r="V6092" s="21"/>
      <c r="W6092" s="22"/>
      <c r="X6092" s="22"/>
      <c r="Y6092" s="22"/>
      <c r="Z6092" s="22"/>
      <c r="AA6092" s="22"/>
      <c r="AB6092" s="10"/>
      <c r="AC6092" s="10"/>
      <c r="AD6092" s="10"/>
      <c r="AE6092" s="10"/>
      <c r="AF6092" s="10"/>
      <c r="AG6092" s="10"/>
      <c r="AH6092" s="10"/>
      <c r="AI6092" s="10"/>
      <c r="AJ6092" s="10"/>
      <c r="AK6092" s="10"/>
      <c r="AL6092" s="10"/>
      <c r="AM6092" s="10"/>
      <c r="AN6092" s="10"/>
      <c r="AO6092" s="10"/>
      <c r="AP6092" s="10"/>
      <c r="AQ6092" s="10"/>
      <c r="AR6092" s="10"/>
      <c r="AS6092" s="10"/>
      <c r="AT6092" s="10"/>
      <c r="AU6092" s="10"/>
      <c r="AV6092" s="10"/>
      <c r="AW6092" s="10"/>
      <c r="AX6092" s="10"/>
      <c r="AY6092" s="10"/>
      <c r="AZ6092" s="10"/>
      <c r="BC6092" s="10"/>
      <c r="BD6092" s="10"/>
      <c r="BE6092" s="10"/>
      <c r="BF6092" s="10"/>
      <c r="BG6092" s="10"/>
      <c r="BH6092" s="10"/>
      <c r="BI6092" s="10"/>
      <c r="BL6092" s="10"/>
      <c r="BM6092" s="10"/>
      <c r="BN6092" s="10"/>
      <c r="BO6092" s="10"/>
      <c r="BP6092" s="10"/>
      <c r="BQ6092" s="10"/>
      <c r="BR6092" s="10"/>
      <c r="BU6092" s="66"/>
    </row>
    <row r="6093" spans="22:73" s="6" customFormat="1" x14ac:dyDescent="0.3">
      <c r="V6093" s="21"/>
      <c r="W6093" s="22"/>
      <c r="X6093" s="22"/>
      <c r="Y6093" s="22"/>
      <c r="Z6093" s="22"/>
      <c r="AA6093" s="22"/>
      <c r="AB6093" s="10"/>
      <c r="AC6093" s="10"/>
      <c r="AD6093" s="10"/>
      <c r="AE6093" s="10"/>
      <c r="AF6093" s="10"/>
      <c r="AG6093" s="10"/>
      <c r="AH6093" s="10"/>
      <c r="AI6093" s="10"/>
      <c r="AJ6093" s="10"/>
      <c r="AK6093" s="10"/>
      <c r="AL6093" s="10"/>
      <c r="AM6093" s="10"/>
      <c r="AN6093" s="10"/>
      <c r="AO6093" s="10"/>
      <c r="AP6093" s="10"/>
      <c r="AQ6093" s="10"/>
      <c r="AR6093" s="10"/>
      <c r="AS6093" s="10"/>
      <c r="AT6093" s="10"/>
      <c r="AU6093" s="10"/>
      <c r="AV6093" s="10"/>
      <c r="AW6093" s="10"/>
      <c r="AX6093" s="10"/>
      <c r="AY6093" s="10"/>
      <c r="AZ6093" s="10"/>
      <c r="BC6093" s="10"/>
      <c r="BD6093" s="10"/>
      <c r="BE6093" s="10"/>
      <c r="BF6093" s="10"/>
      <c r="BG6093" s="10"/>
      <c r="BH6093" s="10"/>
      <c r="BI6093" s="10"/>
      <c r="BL6093" s="10"/>
      <c r="BM6093" s="10"/>
      <c r="BN6093" s="10"/>
      <c r="BO6093" s="10"/>
      <c r="BP6093" s="10"/>
      <c r="BQ6093" s="10"/>
      <c r="BR6093" s="10"/>
      <c r="BU6093" s="66"/>
    </row>
    <row r="6094" spans="22:73" s="6" customFormat="1" x14ac:dyDescent="0.3">
      <c r="V6094" s="21"/>
      <c r="W6094" s="22"/>
      <c r="X6094" s="22"/>
      <c r="Y6094" s="22"/>
      <c r="Z6094" s="22"/>
      <c r="AA6094" s="22"/>
      <c r="AB6094" s="10"/>
      <c r="AC6094" s="10"/>
      <c r="AD6094" s="10"/>
      <c r="AE6094" s="10"/>
      <c r="AF6094" s="10"/>
      <c r="AG6094" s="10"/>
      <c r="AH6094" s="10"/>
      <c r="AI6094" s="10"/>
      <c r="AJ6094" s="10"/>
      <c r="AK6094" s="10"/>
      <c r="AL6094" s="10"/>
      <c r="AM6094" s="10"/>
      <c r="AN6094" s="10"/>
      <c r="AO6094" s="10"/>
      <c r="AP6094" s="10"/>
      <c r="AQ6094" s="10"/>
      <c r="AR6094" s="10"/>
      <c r="AS6094" s="10"/>
      <c r="AT6094" s="10"/>
      <c r="AU6094" s="10"/>
      <c r="AV6094" s="10"/>
      <c r="AW6094" s="10"/>
      <c r="AX6094" s="10"/>
      <c r="AY6094" s="10"/>
      <c r="AZ6094" s="10"/>
      <c r="BC6094" s="10"/>
      <c r="BD6094" s="10"/>
      <c r="BE6094" s="10"/>
      <c r="BF6094" s="10"/>
      <c r="BG6094" s="10"/>
      <c r="BH6094" s="10"/>
      <c r="BI6094" s="10"/>
      <c r="BL6094" s="10"/>
      <c r="BM6094" s="10"/>
      <c r="BN6094" s="10"/>
      <c r="BO6094" s="10"/>
      <c r="BP6094" s="10"/>
      <c r="BQ6094" s="10"/>
      <c r="BR6094" s="10"/>
      <c r="BU6094" s="66"/>
    </row>
    <row r="6095" spans="22:73" s="6" customFormat="1" x14ac:dyDescent="0.3">
      <c r="V6095" s="21"/>
      <c r="W6095" s="22"/>
      <c r="X6095" s="22"/>
      <c r="Y6095" s="22"/>
      <c r="Z6095" s="22"/>
      <c r="AA6095" s="22"/>
      <c r="AB6095" s="10"/>
      <c r="AC6095" s="10"/>
      <c r="AD6095" s="10"/>
      <c r="AE6095" s="10"/>
      <c r="AF6095" s="10"/>
      <c r="AG6095" s="10"/>
      <c r="AH6095" s="10"/>
      <c r="AI6095" s="10"/>
      <c r="AJ6095" s="10"/>
      <c r="AK6095" s="10"/>
      <c r="AL6095" s="10"/>
      <c r="AM6095" s="10"/>
      <c r="AN6095" s="10"/>
      <c r="AO6095" s="10"/>
      <c r="AP6095" s="10"/>
      <c r="AQ6095" s="10"/>
      <c r="AR6095" s="10"/>
      <c r="AS6095" s="10"/>
      <c r="AT6095" s="10"/>
      <c r="AU6095" s="10"/>
      <c r="AV6095" s="10"/>
      <c r="AW6095" s="10"/>
      <c r="AX6095" s="10"/>
      <c r="AY6095" s="10"/>
      <c r="AZ6095" s="10"/>
      <c r="BC6095" s="10"/>
      <c r="BD6095" s="10"/>
      <c r="BE6095" s="10"/>
      <c r="BF6095" s="10"/>
      <c r="BG6095" s="10"/>
      <c r="BH6095" s="10"/>
      <c r="BI6095" s="10"/>
      <c r="BL6095" s="10"/>
      <c r="BM6095" s="10"/>
      <c r="BN6095" s="10"/>
      <c r="BO6095" s="10"/>
      <c r="BP6095" s="10"/>
      <c r="BQ6095" s="10"/>
      <c r="BR6095" s="10"/>
      <c r="BU6095" s="66"/>
    </row>
    <row r="6096" spans="22:73" s="6" customFormat="1" x14ac:dyDescent="0.3">
      <c r="V6096" s="21"/>
      <c r="W6096" s="22"/>
      <c r="X6096" s="22"/>
      <c r="Y6096" s="22"/>
      <c r="Z6096" s="22"/>
      <c r="AA6096" s="22"/>
      <c r="AB6096" s="10"/>
      <c r="AC6096" s="10"/>
      <c r="AD6096" s="10"/>
      <c r="AE6096" s="10"/>
      <c r="AF6096" s="10"/>
      <c r="AG6096" s="10"/>
      <c r="AH6096" s="10"/>
      <c r="AI6096" s="10"/>
      <c r="AJ6096" s="10"/>
      <c r="AK6096" s="10"/>
      <c r="AL6096" s="10"/>
      <c r="AM6096" s="10"/>
      <c r="AN6096" s="10"/>
      <c r="AO6096" s="10"/>
      <c r="AP6096" s="10"/>
      <c r="AQ6096" s="10"/>
      <c r="AR6096" s="10"/>
      <c r="AS6096" s="10"/>
      <c r="AT6096" s="10"/>
      <c r="AU6096" s="10"/>
      <c r="AV6096" s="10"/>
      <c r="AW6096" s="10"/>
      <c r="AX6096" s="10"/>
      <c r="AY6096" s="10"/>
      <c r="AZ6096" s="10"/>
      <c r="BC6096" s="10"/>
      <c r="BD6096" s="10"/>
      <c r="BE6096" s="10"/>
      <c r="BF6096" s="10"/>
      <c r="BG6096" s="10"/>
      <c r="BH6096" s="10"/>
      <c r="BI6096" s="10"/>
      <c r="BL6096" s="10"/>
      <c r="BM6096" s="10"/>
      <c r="BN6096" s="10"/>
      <c r="BO6096" s="10"/>
      <c r="BP6096" s="10"/>
      <c r="BQ6096" s="10"/>
      <c r="BR6096" s="10"/>
      <c r="BU6096" s="66"/>
    </row>
    <row r="6097" spans="22:73" s="6" customFormat="1" x14ac:dyDescent="0.3">
      <c r="V6097" s="21"/>
      <c r="W6097" s="22"/>
      <c r="X6097" s="22"/>
      <c r="Y6097" s="22"/>
      <c r="Z6097" s="22"/>
      <c r="AA6097" s="22"/>
      <c r="AB6097" s="10"/>
      <c r="AC6097" s="10"/>
      <c r="AD6097" s="10"/>
      <c r="AE6097" s="10"/>
      <c r="AF6097" s="10"/>
      <c r="AG6097" s="10"/>
      <c r="AH6097" s="10"/>
      <c r="AI6097" s="10"/>
      <c r="AJ6097" s="10"/>
      <c r="AK6097" s="10"/>
      <c r="AL6097" s="10"/>
      <c r="AM6097" s="10"/>
      <c r="AN6097" s="10"/>
      <c r="AO6097" s="10"/>
      <c r="AP6097" s="10"/>
      <c r="AQ6097" s="10"/>
      <c r="AR6097" s="10"/>
      <c r="AS6097" s="10"/>
      <c r="AT6097" s="10"/>
      <c r="AU6097" s="10"/>
      <c r="AV6097" s="10"/>
      <c r="AW6097" s="10"/>
      <c r="AX6097" s="10"/>
      <c r="AY6097" s="10"/>
      <c r="AZ6097" s="10"/>
      <c r="BC6097" s="10"/>
      <c r="BD6097" s="10"/>
      <c r="BE6097" s="10"/>
      <c r="BF6097" s="10"/>
      <c r="BG6097" s="10"/>
      <c r="BH6097" s="10"/>
      <c r="BI6097" s="10"/>
      <c r="BL6097" s="10"/>
      <c r="BM6097" s="10"/>
      <c r="BN6097" s="10"/>
      <c r="BO6097" s="10"/>
      <c r="BP6097" s="10"/>
      <c r="BQ6097" s="10"/>
      <c r="BR6097" s="10"/>
      <c r="BU6097" s="66"/>
    </row>
    <row r="6098" spans="22:73" s="6" customFormat="1" x14ac:dyDescent="0.3">
      <c r="V6098" s="21"/>
      <c r="W6098" s="22"/>
      <c r="X6098" s="22"/>
      <c r="Y6098" s="22"/>
      <c r="Z6098" s="22"/>
      <c r="AA6098" s="22"/>
      <c r="AB6098" s="10"/>
      <c r="AC6098" s="10"/>
      <c r="AD6098" s="10"/>
      <c r="AE6098" s="10"/>
      <c r="AF6098" s="10"/>
      <c r="AG6098" s="10"/>
      <c r="AH6098" s="10"/>
      <c r="AI6098" s="10"/>
      <c r="AJ6098" s="10"/>
      <c r="AK6098" s="10"/>
      <c r="AL6098" s="10"/>
      <c r="AM6098" s="10"/>
      <c r="AN6098" s="10"/>
      <c r="AO6098" s="10"/>
      <c r="AP6098" s="10"/>
      <c r="AQ6098" s="10"/>
      <c r="AR6098" s="10"/>
      <c r="AS6098" s="10"/>
      <c r="AT6098" s="10"/>
      <c r="AU6098" s="10"/>
      <c r="AV6098" s="10"/>
      <c r="AW6098" s="10"/>
      <c r="AX6098" s="10"/>
      <c r="AY6098" s="10"/>
      <c r="AZ6098" s="10"/>
      <c r="BC6098" s="10"/>
      <c r="BD6098" s="10"/>
      <c r="BE6098" s="10"/>
      <c r="BF6098" s="10"/>
      <c r="BG6098" s="10"/>
      <c r="BH6098" s="10"/>
      <c r="BI6098" s="10"/>
      <c r="BL6098" s="10"/>
      <c r="BM6098" s="10"/>
      <c r="BN6098" s="10"/>
      <c r="BO6098" s="10"/>
      <c r="BP6098" s="10"/>
      <c r="BQ6098" s="10"/>
      <c r="BR6098" s="10"/>
      <c r="BU6098" s="66"/>
    </row>
    <row r="6099" spans="22:73" s="6" customFormat="1" x14ac:dyDescent="0.3">
      <c r="V6099" s="21"/>
      <c r="W6099" s="22"/>
      <c r="X6099" s="22"/>
      <c r="Y6099" s="22"/>
      <c r="Z6099" s="22"/>
      <c r="AA6099" s="22"/>
      <c r="AB6099" s="10"/>
      <c r="AC6099" s="10"/>
      <c r="AD6099" s="10"/>
      <c r="AE6099" s="10"/>
      <c r="AF6099" s="10"/>
      <c r="AG6099" s="10"/>
      <c r="AH6099" s="10"/>
      <c r="AI6099" s="10"/>
      <c r="AJ6099" s="10"/>
      <c r="AK6099" s="10"/>
      <c r="AL6099" s="10"/>
      <c r="AM6099" s="10"/>
      <c r="AN6099" s="10"/>
      <c r="AO6099" s="10"/>
      <c r="AP6099" s="10"/>
      <c r="AQ6099" s="10"/>
      <c r="AR6099" s="10"/>
      <c r="AS6099" s="10"/>
      <c r="AT6099" s="10"/>
      <c r="AU6099" s="10"/>
      <c r="AV6099" s="10"/>
      <c r="AW6099" s="10"/>
      <c r="AX6099" s="10"/>
      <c r="AY6099" s="10"/>
      <c r="AZ6099" s="10"/>
      <c r="BC6099" s="10"/>
      <c r="BD6099" s="10"/>
      <c r="BE6099" s="10"/>
      <c r="BF6099" s="10"/>
      <c r="BG6099" s="10"/>
      <c r="BH6099" s="10"/>
      <c r="BI6099" s="10"/>
      <c r="BL6099" s="10"/>
      <c r="BM6099" s="10"/>
      <c r="BN6099" s="10"/>
      <c r="BO6099" s="10"/>
      <c r="BP6099" s="10"/>
      <c r="BQ6099" s="10"/>
      <c r="BR6099" s="10"/>
      <c r="BU6099" s="66"/>
    </row>
    <row r="6100" spans="22:73" s="6" customFormat="1" x14ac:dyDescent="0.3">
      <c r="V6100" s="21"/>
      <c r="W6100" s="22"/>
      <c r="X6100" s="22"/>
      <c r="Y6100" s="22"/>
      <c r="Z6100" s="22"/>
      <c r="AA6100" s="22"/>
      <c r="AB6100" s="10"/>
      <c r="AC6100" s="10"/>
      <c r="AD6100" s="10"/>
      <c r="AE6100" s="10"/>
      <c r="AF6100" s="10"/>
      <c r="AG6100" s="10"/>
      <c r="AH6100" s="10"/>
      <c r="AI6100" s="10"/>
      <c r="AJ6100" s="10"/>
      <c r="AK6100" s="10"/>
      <c r="AL6100" s="10"/>
      <c r="AM6100" s="10"/>
      <c r="AN6100" s="10"/>
      <c r="AO6100" s="10"/>
      <c r="AP6100" s="10"/>
      <c r="AQ6100" s="10"/>
      <c r="AR6100" s="10"/>
      <c r="AS6100" s="10"/>
      <c r="AT6100" s="10"/>
      <c r="AU6100" s="10"/>
      <c r="AV6100" s="10"/>
      <c r="AW6100" s="10"/>
      <c r="AX6100" s="10"/>
      <c r="AY6100" s="10"/>
      <c r="AZ6100" s="10"/>
      <c r="BC6100" s="10"/>
      <c r="BD6100" s="10"/>
      <c r="BE6100" s="10"/>
      <c r="BF6100" s="10"/>
      <c r="BG6100" s="10"/>
      <c r="BH6100" s="10"/>
      <c r="BI6100" s="10"/>
      <c r="BL6100" s="10"/>
      <c r="BM6100" s="10"/>
      <c r="BN6100" s="10"/>
      <c r="BO6100" s="10"/>
      <c r="BP6100" s="10"/>
      <c r="BQ6100" s="10"/>
      <c r="BR6100" s="10"/>
      <c r="BU6100" s="66"/>
    </row>
    <row r="6101" spans="22:73" s="6" customFormat="1" x14ac:dyDescent="0.3">
      <c r="V6101" s="21"/>
      <c r="W6101" s="22"/>
      <c r="X6101" s="22"/>
      <c r="Y6101" s="22"/>
      <c r="Z6101" s="22"/>
      <c r="AA6101" s="22"/>
      <c r="AB6101" s="10"/>
      <c r="AC6101" s="10"/>
      <c r="AD6101" s="10"/>
      <c r="AE6101" s="10"/>
      <c r="AF6101" s="10"/>
      <c r="AG6101" s="10"/>
      <c r="AH6101" s="10"/>
      <c r="AI6101" s="10"/>
      <c r="AJ6101" s="10"/>
      <c r="AK6101" s="10"/>
      <c r="AL6101" s="10"/>
      <c r="AM6101" s="10"/>
      <c r="AN6101" s="10"/>
      <c r="AO6101" s="10"/>
      <c r="AP6101" s="10"/>
      <c r="AQ6101" s="10"/>
      <c r="AR6101" s="10"/>
      <c r="AS6101" s="10"/>
      <c r="AT6101" s="10"/>
      <c r="AU6101" s="10"/>
      <c r="AV6101" s="10"/>
      <c r="AW6101" s="10"/>
      <c r="AX6101" s="10"/>
      <c r="AY6101" s="10"/>
      <c r="AZ6101" s="10"/>
      <c r="BC6101" s="10"/>
      <c r="BD6101" s="10"/>
      <c r="BE6101" s="10"/>
      <c r="BF6101" s="10"/>
      <c r="BG6101" s="10"/>
      <c r="BH6101" s="10"/>
      <c r="BI6101" s="10"/>
      <c r="BL6101" s="10"/>
      <c r="BM6101" s="10"/>
      <c r="BN6101" s="10"/>
      <c r="BO6101" s="10"/>
      <c r="BP6101" s="10"/>
      <c r="BQ6101" s="10"/>
      <c r="BR6101" s="10"/>
      <c r="BU6101" s="66"/>
    </row>
    <row r="6102" spans="22:73" s="6" customFormat="1" x14ac:dyDescent="0.3">
      <c r="V6102" s="21"/>
      <c r="W6102" s="22"/>
      <c r="X6102" s="22"/>
      <c r="Y6102" s="22"/>
      <c r="Z6102" s="22"/>
      <c r="AA6102" s="22"/>
      <c r="AB6102" s="10"/>
      <c r="AC6102" s="10"/>
      <c r="AD6102" s="10"/>
      <c r="AE6102" s="10"/>
      <c r="AF6102" s="10"/>
      <c r="AG6102" s="10"/>
      <c r="AH6102" s="10"/>
      <c r="AI6102" s="10"/>
      <c r="AJ6102" s="10"/>
      <c r="AK6102" s="10"/>
      <c r="AL6102" s="10"/>
      <c r="AM6102" s="10"/>
      <c r="AN6102" s="10"/>
      <c r="AO6102" s="10"/>
      <c r="AP6102" s="10"/>
      <c r="AQ6102" s="10"/>
      <c r="AR6102" s="10"/>
      <c r="AS6102" s="10"/>
      <c r="AT6102" s="10"/>
      <c r="AU6102" s="10"/>
      <c r="AV6102" s="10"/>
      <c r="AW6102" s="10"/>
      <c r="AX6102" s="10"/>
      <c r="AY6102" s="10"/>
      <c r="AZ6102" s="10"/>
      <c r="BC6102" s="10"/>
      <c r="BD6102" s="10"/>
      <c r="BE6102" s="10"/>
      <c r="BF6102" s="10"/>
      <c r="BG6102" s="10"/>
      <c r="BH6102" s="10"/>
      <c r="BI6102" s="10"/>
      <c r="BL6102" s="10"/>
      <c r="BM6102" s="10"/>
      <c r="BN6102" s="10"/>
      <c r="BO6102" s="10"/>
      <c r="BP6102" s="10"/>
      <c r="BQ6102" s="10"/>
      <c r="BR6102" s="10"/>
      <c r="BU6102" s="66"/>
    </row>
    <row r="6103" spans="22:73" s="6" customFormat="1" x14ac:dyDescent="0.3">
      <c r="V6103" s="21"/>
      <c r="W6103" s="22"/>
      <c r="X6103" s="22"/>
      <c r="Y6103" s="22"/>
      <c r="Z6103" s="22"/>
      <c r="AA6103" s="22"/>
      <c r="AB6103" s="10"/>
      <c r="AC6103" s="10"/>
      <c r="AD6103" s="10"/>
      <c r="AE6103" s="10"/>
      <c r="AF6103" s="10"/>
      <c r="AG6103" s="10"/>
      <c r="AH6103" s="10"/>
      <c r="AI6103" s="10"/>
      <c r="AJ6103" s="10"/>
      <c r="AK6103" s="10"/>
      <c r="AL6103" s="10"/>
      <c r="AM6103" s="10"/>
      <c r="AN6103" s="10"/>
      <c r="AO6103" s="10"/>
      <c r="AP6103" s="10"/>
      <c r="AQ6103" s="10"/>
      <c r="AR6103" s="10"/>
      <c r="AS6103" s="10"/>
      <c r="AT6103" s="10"/>
      <c r="AU6103" s="10"/>
      <c r="AV6103" s="10"/>
      <c r="AW6103" s="10"/>
      <c r="AX6103" s="10"/>
      <c r="AY6103" s="10"/>
      <c r="AZ6103" s="10"/>
      <c r="BC6103" s="10"/>
      <c r="BD6103" s="10"/>
      <c r="BE6103" s="10"/>
      <c r="BF6103" s="10"/>
      <c r="BG6103" s="10"/>
      <c r="BH6103" s="10"/>
      <c r="BI6103" s="10"/>
      <c r="BL6103" s="10"/>
      <c r="BM6103" s="10"/>
      <c r="BN6103" s="10"/>
      <c r="BO6103" s="10"/>
      <c r="BP6103" s="10"/>
      <c r="BQ6103" s="10"/>
      <c r="BR6103" s="10"/>
      <c r="BU6103" s="66"/>
    </row>
    <row r="6104" spans="22:73" s="6" customFormat="1" x14ac:dyDescent="0.3">
      <c r="V6104" s="21"/>
      <c r="W6104" s="22"/>
      <c r="X6104" s="22"/>
      <c r="Y6104" s="22"/>
      <c r="Z6104" s="22"/>
      <c r="AA6104" s="22"/>
      <c r="AB6104" s="10"/>
      <c r="AC6104" s="10"/>
      <c r="AD6104" s="10"/>
      <c r="AE6104" s="10"/>
      <c r="AF6104" s="10"/>
      <c r="AG6104" s="10"/>
      <c r="AH6104" s="10"/>
      <c r="AI6104" s="10"/>
      <c r="AJ6104" s="10"/>
      <c r="AK6104" s="10"/>
      <c r="AL6104" s="10"/>
      <c r="AM6104" s="10"/>
      <c r="AN6104" s="10"/>
      <c r="AO6104" s="10"/>
      <c r="AP6104" s="10"/>
      <c r="AQ6104" s="10"/>
      <c r="AR6104" s="10"/>
      <c r="AS6104" s="10"/>
      <c r="AT6104" s="10"/>
      <c r="AU6104" s="10"/>
      <c r="AV6104" s="10"/>
      <c r="AW6104" s="10"/>
      <c r="AX6104" s="10"/>
      <c r="AY6104" s="10"/>
      <c r="AZ6104" s="10"/>
      <c r="BC6104" s="10"/>
      <c r="BD6104" s="10"/>
      <c r="BE6104" s="10"/>
      <c r="BF6104" s="10"/>
      <c r="BG6104" s="10"/>
      <c r="BH6104" s="10"/>
      <c r="BI6104" s="10"/>
      <c r="BL6104" s="10"/>
      <c r="BM6104" s="10"/>
      <c r="BN6104" s="10"/>
      <c r="BO6104" s="10"/>
      <c r="BP6104" s="10"/>
      <c r="BQ6104" s="10"/>
      <c r="BR6104" s="10"/>
      <c r="BU6104" s="66"/>
    </row>
    <row r="6105" spans="22:73" s="6" customFormat="1" x14ac:dyDescent="0.3">
      <c r="V6105" s="21"/>
      <c r="W6105" s="22"/>
      <c r="X6105" s="22"/>
      <c r="Y6105" s="22"/>
      <c r="Z6105" s="22"/>
      <c r="AA6105" s="22"/>
      <c r="AB6105" s="10"/>
      <c r="AC6105" s="10"/>
      <c r="AD6105" s="10"/>
      <c r="AE6105" s="10"/>
      <c r="AF6105" s="10"/>
      <c r="AG6105" s="10"/>
      <c r="AH6105" s="10"/>
      <c r="AI6105" s="10"/>
      <c r="AJ6105" s="10"/>
      <c r="AK6105" s="10"/>
      <c r="AL6105" s="10"/>
      <c r="AM6105" s="10"/>
      <c r="AN6105" s="10"/>
      <c r="AO6105" s="10"/>
      <c r="AP6105" s="10"/>
      <c r="AQ6105" s="10"/>
      <c r="AR6105" s="10"/>
      <c r="AS6105" s="10"/>
      <c r="AT6105" s="10"/>
      <c r="AU6105" s="10"/>
      <c r="AV6105" s="10"/>
      <c r="AW6105" s="10"/>
      <c r="AX6105" s="10"/>
      <c r="AY6105" s="10"/>
      <c r="AZ6105" s="10"/>
      <c r="BC6105" s="10"/>
      <c r="BD6105" s="10"/>
      <c r="BE6105" s="10"/>
      <c r="BF6105" s="10"/>
      <c r="BG6105" s="10"/>
      <c r="BH6105" s="10"/>
      <c r="BI6105" s="10"/>
      <c r="BL6105" s="10"/>
      <c r="BM6105" s="10"/>
      <c r="BN6105" s="10"/>
      <c r="BO6105" s="10"/>
      <c r="BP6105" s="10"/>
      <c r="BQ6105" s="10"/>
      <c r="BR6105" s="10"/>
      <c r="BU6105" s="66"/>
    </row>
    <row r="6106" spans="22:73" s="6" customFormat="1" x14ac:dyDescent="0.3">
      <c r="V6106" s="21"/>
      <c r="W6106" s="22"/>
      <c r="X6106" s="22"/>
      <c r="Y6106" s="22"/>
      <c r="Z6106" s="22"/>
      <c r="AA6106" s="22"/>
      <c r="AB6106" s="10"/>
      <c r="AC6106" s="10"/>
      <c r="AD6106" s="10"/>
      <c r="AE6106" s="10"/>
      <c r="AF6106" s="10"/>
      <c r="AG6106" s="10"/>
      <c r="AH6106" s="10"/>
      <c r="AI6106" s="10"/>
      <c r="AJ6106" s="10"/>
      <c r="AK6106" s="10"/>
      <c r="AL6106" s="10"/>
      <c r="AM6106" s="10"/>
      <c r="AN6106" s="10"/>
      <c r="AO6106" s="10"/>
      <c r="AP6106" s="10"/>
      <c r="AQ6106" s="10"/>
      <c r="AR6106" s="10"/>
      <c r="AS6106" s="10"/>
      <c r="AT6106" s="10"/>
      <c r="AU6106" s="10"/>
      <c r="AV6106" s="10"/>
      <c r="AW6106" s="10"/>
      <c r="AX6106" s="10"/>
      <c r="AY6106" s="10"/>
      <c r="AZ6106" s="10"/>
      <c r="BC6106" s="10"/>
      <c r="BD6106" s="10"/>
      <c r="BE6106" s="10"/>
      <c r="BF6106" s="10"/>
      <c r="BG6106" s="10"/>
      <c r="BH6106" s="10"/>
      <c r="BI6106" s="10"/>
      <c r="BL6106" s="10"/>
      <c r="BM6106" s="10"/>
      <c r="BN6106" s="10"/>
      <c r="BO6106" s="10"/>
      <c r="BP6106" s="10"/>
      <c r="BQ6106" s="10"/>
      <c r="BR6106" s="10"/>
      <c r="BU6106" s="66"/>
    </row>
    <row r="6107" spans="22:73" s="6" customFormat="1" x14ac:dyDescent="0.3">
      <c r="V6107" s="21"/>
      <c r="W6107" s="22"/>
      <c r="X6107" s="22"/>
      <c r="Y6107" s="22"/>
      <c r="Z6107" s="22"/>
      <c r="AA6107" s="22"/>
      <c r="AB6107" s="10"/>
      <c r="AC6107" s="10"/>
      <c r="AD6107" s="10"/>
      <c r="AE6107" s="10"/>
      <c r="AF6107" s="10"/>
      <c r="AG6107" s="10"/>
      <c r="AH6107" s="10"/>
      <c r="AI6107" s="10"/>
      <c r="AJ6107" s="10"/>
      <c r="AK6107" s="10"/>
      <c r="AL6107" s="10"/>
      <c r="AM6107" s="10"/>
      <c r="AN6107" s="10"/>
      <c r="AO6107" s="10"/>
      <c r="AP6107" s="10"/>
      <c r="AQ6107" s="10"/>
      <c r="AR6107" s="10"/>
      <c r="AS6107" s="10"/>
      <c r="AT6107" s="10"/>
      <c r="AU6107" s="10"/>
      <c r="AV6107" s="10"/>
      <c r="AW6107" s="10"/>
      <c r="AX6107" s="10"/>
      <c r="AY6107" s="10"/>
      <c r="AZ6107" s="10"/>
      <c r="BC6107" s="10"/>
      <c r="BD6107" s="10"/>
      <c r="BE6107" s="10"/>
      <c r="BF6107" s="10"/>
      <c r="BG6107" s="10"/>
      <c r="BH6107" s="10"/>
      <c r="BI6107" s="10"/>
      <c r="BL6107" s="10"/>
      <c r="BM6107" s="10"/>
      <c r="BN6107" s="10"/>
      <c r="BO6107" s="10"/>
      <c r="BP6107" s="10"/>
      <c r="BQ6107" s="10"/>
      <c r="BR6107" s="10"/>
      <c r="BU6107" s="66"/>
    </row>
    <row r="6108" spans="22:73" s="6" customFormat="1" x14ac:dyDescent="0.3">
      <c r="V6108" s="21"/>
      <c r="W6108" s="22"/>
      <c r="X6108" s="22"/>
      <c r="Y6108" s="22"/>
      <c r="Z6108" s="22"/>
      <c r="AA6108" s="22"/>
      <c r="AB6108" s="10"/>
      <c r="AC6108" s="10"/>
      <c r="AD6108" s="10"/>
      <c r="AE6108" s="10"/>
      <c r="AF6108" s="10"/>
      <c r="AG6108" s="10"/>
      <c r="AH6108" s="10"/>
      <c r="AI6108" s="10"/>
      <c r="AJ6108" s="10"/>
      <c r="AK6108" s="10"/>
      <c r="AL6108" s="10"/>
      <c r="AM6108" s="10"/>
      <c r="AN6108" s="10"/>
      <c r="AO6108" s="10"/>
      <c r="AP6108" s="10"/>
      <c r="AQ6108" s="10"/>
      <c r="AR6108" s="10"/>
      <c r="AS6108" s="10"/>
      <c r="AT6108" s="10"/>
      <c r="AU6108" s="10"/>
      <c r="AV6108" s="10"/>
      <c r="AW6108" s="10"/>
      <c r="AX6108" s="10"/>
      <c r="AY6108" s="10"/>
      <c r="AZ6108" s="10"/>
      <c r="BC6108" s="10"/>
      <c r="BD6108" s="10"/>
      <c r="BE6108" s="10"/>
      <c r="BF6108" s="10"/>
      <c r="BG6108" s="10"/>
      <c r="BH6108" s="10"/>
      <c r="BI6108" s="10"/>
      <c r="BL6108" s="10"/>
      <c r="BM6108" s="10"/>
      <c r="BN6108" s="10"/>
      <c r="BO6108" s="10"/>
      <c r="BP6108" s="10"/>
      <c r="BQ6108" s="10"/>
      <c r="BR6108" s="10"/>
      <c r="BU6108" s="66"/>
    </row>
    <row r="6109" spans="22:73" s="6" customFormat="1" x14ac:dyDescent="0.3">
      <c r="V6109" s="21"/>
      <c r="W6109" s="22"/>
      <c r="X6109" s="22"/>
      <c r="Y6109" s="22"/>
      <c r="Z6109" s="22"/>
      <c r="AA6109" s="22"/>
      <c r="AB6109" s="10"/>
      <c r="AC6109" s="10"/>
      <c r="AD6109" s="10"/>
      <c r="AE6109" s="10"/>
      <c r="AF6109" s="10"/>
      <c r="AG6109" s="10"/>
      <c r="AH6109" s="10"/>
      <c r="AI6109" s="10"/>
      <c r="AJ6109" s="10"/>
      <c r="AK6109" s="10"/>
      <c r="AL6109" s="10"/>
      <c r="AM6109" s="10"/>
      <c r="AN6109" s="10"/>
      <c r="AO6109" s="10"/>
      <c r="AP6109" s="10"/>
      <c r="AQ6109" s="10"/>
      <c r="AR6109" s="10"/>
      <c r="AS6109" s="10"/>
      <c r="AT6109" s="10"/>
      <c r="AU6109" s="10"/>
      <c r="AV6109" s="10"/>
      <c r="AW6109" s="10"/>
      <c r="AX6109" s="10"/>
      <c r="AY6109" s="10"/>
      <c r="AZ6109" s="10"/>
      <c r="BC6109" s="10"/>
      <c r="BD6109" s="10"/>
      <c r="BE6109" s="10"/>
      <c r="BF6109" s="10"/>
      <c r="BG6109" s="10"/>
      <c r="BH6109" s="10"/>
      <c r="BI6109" s="10"/>
      <c r="BL6109" s="10"/>
      <c r="BM6109" s="10"/>
      <c r="BN6109" s="10"/>
      <c r="BO6109" s="10"/>
      <c r="BP6109" s="10"/>
      <c r="BQ6109" s="10"/>
      <c r="BR6109" s="10"/>
      <c r="BU6109" s="66"/>
    </row>
    <row r="6110" spans="22:73" s="6" customFormat="1" x14ac:dyDescent="0.3">
      <c r="V6110" s="21"/>
      <c r="W6110" s="22"/>
      <c r="X6110" s="22"/>
      <c r="Y6110" s="22"/>
      <c r="Z6110" s="22"/>
      <c r="AA6110" s="22"/>
      <c r="AB6110" s="10"/>
      <c r="AC6110" s="10"/>
      <c r="AD6110" s="10"/>
      <c r="AE6110" s="10"/>
      <c r="AF6110" s="10"/>
      <c r="AG6110" s="10"/>
      <c r="AH6110" s="10"/>
      <c r="AI6110" s="10"/>
      <c r="AJ6110" s="10"/>
      <c r="AK6110" s="10"/>
      <c r="AL6110" s="10"/>
      <c r="AM6110" s="10"/>
      <c r="AN6110" s="10"/>
      <c r="AO6110" s="10"/>
      <c r="AP6110" s="10"/>
      <c r="AQ6110" s="10"/>
      <c r="AR6110" s="10"/>
      <c r="AS6110" s="10"/>
      <c r="AT6110" s="10"/>
      <c r="AU6110" s="10"/>
      <c r="AV6110" s="10"/>
      <c r="AW6110" s="10"/>
      <c r="AX6110" s="10"/>
      <c r="AY6110" s="10"/>
      <c r="AZ6110" s="10"/>
      <c r="BC6110" s="10"/>
      <c r="BD6110" s="10"/>
      <c r="BE6110" s="10"/>
      <c r="BF6110" s="10"/>
      <c r="BG6110" s="10"/>
      <c r="BH6110" s="10"/>
      <c r="BI6110" s="10"/>
      <c r="BL6110" s="10"/>
      <c r="BM6110" s="10"/>
      <c r="BN6110" s="10"/>
      <c r="BO6110" s="10"/>
      <c r="BP6110" s="10"/>
      <c r="BQ6110" s="10"/>
      <c r="BR6110" s="10"/>
      <c r="BU6110" s="66"/>
    </row>
    <row r="6111" spans="22:73" s="6" customFormat="1" x14ac:dyDescent="0.3">
      <c r="V6111" s="21"/>
      <c r="W6111" s="22"/>
      <c r="X6111" s="22"/>
      <c r="Y6111" s="22"/>
      <c r="Z6111" s="22"/>
      <c r="AA6111" s="22"/>
      <c r="AB6111" s="10"/>
      <c r="AC6111" s="10"/>
      <c r="AD6111" s="10"/>
      <c r="AE6111" s="10"/>
      <c r="AF6111" s="10"/>
      <c r="AG6111" s="10"/>
      <c r="AH6111" s="10"/>
      <c r="AI6111" s="10"/>
      <c r="AJ6111" s="10"/>
      <c r="AK6111" s="10"/>
      <c r="AL6111" s="10"/>
      <c r="AM6111" s="10"/>
      <c r="AN6111" s="10"/>
      <c r="AO6111" s="10"/>
      <c r="AP6111" s="10"/>
      <c r="AQ6111" s="10"/>
      <c r="AR6111" s="10"/>
      <c r="AS6111" s="10"/>
      <c r="AT6111" s="10"/>
      <c r="AU6111" s="10"/>
      <c r="AV6111" s="10"/>
      <c r="AW6111" s="10"/>
      <c r="AX6111" s="10"/>
      <c r="AY6111" s="10"/>
      <c r="AZ6111" s="10"/>
      <c r="BC6111" s="10"/>
      <c r="BD6111" s="10"/>
      <c r="BE6111" s="10"/>
      <c r="BF6111" s="10"/>
      <c r="BG6111" s="10"/>
      <c r="BH6111" s="10"/>
      <c r="BI6111" s="10"/>
      <c r="BL6111" s="10"/>
      <c r="BM6111" s="10"/>
      <c r="BN6111" s="10"/>
      <c r="BO6111" s="10"/>
      <c r="BP6111" s="10"/>
      <c r="BQ6111" s="10"/>
      <c r="BR6111" s="10"/>
      <c r="BU6111" s="66"/>
    </row>
    <row r="6112" spans="22:73" s="6" customFormat="1" x14ac:dyDescent="0.3">
      <c r="V6112" s="21"/>
      <c r="W6112" s="22"/>
      <c r="X6112" s="22"/>
      <c r="Y6112" s="22"/>
      <c r="Z6112" s="22"/>
      <c r="AA6112" s="22"/>
      <c r="AB6112" s="10"/>
      <c r="AC6112" s="10"/>
      <c r="AD6112" s="10"/>
      <c r="AE6112" s="10"/>
      <c r="AF6112" s="10"/>
      <c r="AG6112" s="10"/>
      <c r="AH6112" s="10"/>
      <c r="AI6112" s="10"/>
      <c r="AJ6112" s="10"/>
      <c r="AK6112" s="10"/>
      <c r="AL6112" s="10"/>
      <c r="AM6112" s="10"/>
      <c r="AN6112" s="10"/>
      <c r="AO6112" s="10"/>
      <c r="AP6112" s="10"/>
      <c r="AQ6112" s="10"/>
      <c r="AR6112" s="10"/>
      <c r="AS6112" s="10"/>
      <c r="AT6112" s="10"/>
      <c r="AU6112" s="10"/>
      <c r="AV6112" s="10"/>
      <c r="AW6112" s="10"/>
      <c r="AX6112" s="10"/>
      <c r="AY6112" s="10"/>
      <c r="AZ6112" s="10"/>
      <c r="BC6112" s="10"/>
      <c r="BD6112" s="10"/>
      <c r="BE6112" s="10"/>
      <c r="BF6112" s="10"/>
      <c r="BG6112" s="10"/>
      <c r="BH6112" s="10"/>
      <c r="BI6112" s="10"/>
      <c r="BL6112" s="10"/>
      <c r="BM6112" s="10"/>
      <c r="BN6112" s="10"/>
      <c r="BO6112" s="10"/>
      <c r="BP6112" s="10"/>
      <c r="BQ6112" s="10"/>
      <c r="BR6112" s="10"/>
      <c r="BU6112" s="66"/>
    </row>
    <row r="6113" spans="22:73" s="6" customFormat="1" x14ac:dyDescent="0.3">
      <c r="V6113" s="21"/>
      <c r="W6113" s="22"/>
      <c r="X6113" s="22"/>
      <c r="Y6113" s="22"/>
      <c r="Z6113" s="22"/>
      <c r="AA6113" s="22"/>
      <c r="AB6113" s="10"/>
      <c r="AC6113" s="10"/>
      <c r="AD6113" s="10"/>
      <c r="AE6113" s="10"/>
      <c r="AF6113" s="10"/>
      <c r="AG6113" s="10"/>
      <c r="AH6113" s="10"/>
      <c r="AI6113" s="10"/>
      <c r="AJ6113" s="10"/>
      <c r="AK6113" s="10"/>
      <c r="AL6113" s="10"/>
      <c r="AM6113" s="10"/>
      <c r="AN6113" s="10"/>
      <c r="AO6113" s="10"/>
      <c r="AP6113" s="10"/>
      <c r="AQ6113" s="10"/>
      <c r="AR6113" s="10"/>
      <c r="AS6113" s="10"/>
      <c r="AT6113" s="10"/>
      <c r="AU6113" s="10"/>
      <c r="AV6113" s="10"/>
      <c r="AW6113" s="10"/>
      <c r="AX6113" s="10"/>
      <c r="AY6113" s="10"/>
      <c r="AZ6113" s="10"/>
      <c r="BC6113" s="10"/>
      <c r="BD6113" s="10"/>
      <c r="BE6113" s="10"/>
      <c r="BF6113" s="10"/>
      <c r="BG6113" s="10"/>
      <c r="BH6113" s="10"/>
      <c r="BI6113" s="10"/>
      <c r="BL6113" s="10"/>
      <c r="BM6113" s="10"/>
      <c r="BN6113" s="10"/>
      <c r="BO6113" s="10"/>
      <c r="BP6113" s="10"/>
      <c r="BQ6113" s="10"/>
      <c r="BR6113" s="10"/>
      <c r="BU6113" s="66"/>
    </row>
    <row r="6114" spans="22:73" s="6" customFormat="1" x14ac:dyDescent="0.3">
      <c r="V6114" s="21"/>
      <c r="W6114" s="22"/>
      <c r="X6114" s="22"/>
      <c r="Y6114" s="22"/>
      <c r="Z6114" s="22"/>
      <c r="AA6114" s="22"/>
      <c r="AB6114" s="10"/>
      <c r="AC6114" s="10"/>
      <c r="AD6114" s="10"/>
      <c r="AE6114" s="10"/>
      <c r="AF6114" s="10"/>
      <c r="AG6114" s="10"/>
      <c r="AH6114" s="10"/>
      <c r="AI6114" s="10"/>
      <c r="AJ6114" s="10"/>
      <c r="AK6114" s="10"/>
      <c r="AL6114" s="10"/>
      <c r="AM6114" s="10"/>
      <c r="AN6114" s="10"/>
      <c r="AO6114" s="10"/>
      <c r="AP6114" s="10"/>
      <c r="AQ6114" s="10"/>
      <c r="AR6114" s="10"/>
      <c r="AS6114" s="10"/>
      <c r="AT6114" s="10"/>
      <c r="AU6114" s="10"/>
      <c r="AV6114" s="10"/>
      <c r="AW6114" s="10"/>
      <c r="AX6114" s="10"/>
      <c r="AY6114" s="10"/>
      <c r="AZ6114" s="10"/>
      <c r="BC6114" s="10"/>
      <c r="BD6114" s="10"/>
      <c r="BE6114" s="10"/>
      <c r="BF6114" s="10"/>
      <c r="BG6114" s="10"/>
      <c r="BH6114" s="10"/>
      <c r="BI6114" s="10"/>
      <c r="BL6114" s="10"/>
      <c r="BM6114" s="10"/>
      <c r="BN6114" s="10"/>
      <c r="BO6114" s="10"/>
      <c r="BP6114" s="10"/>
      <c r="BQ6114" s="10"/>
      <c r="BR6114" s="10"/>
      <c r="BU6114" s="66"/>
    </row>
    <row r="6115" spans="22:73" s="6" customFormat="1" x14ac:dyDescent="0.3">
      <c r="V6115" s="21"/>
      <c r="W6115" s="22"/>
      <c r="X6115" s="22"/>
      <c r="Y6115" s="22"/>
      <c r="Z6115" s="22"/>
      <c r="AA6115" s="22"/>
      <c r="AB6115" s="10"/>
      <c r="AC6115" s="10"/>
      <c r="AD6115" s="10"/>
      <c r="AE6115" s="10"/>
      <c r="AF6115" s="10"/>
      <c r="AG6115" s="10"/>
      <c r="AH6115" s="10"/>
      <c r="AI6115" s="10"/>
      <c r="AJ6115" s="10"/>
      <c r="AK6115" s="10"/>
      <c r="AL6115" s="10"/>
      <c r="AM6115" s="10"/>
      <c r="AN6115" s="10"/>
      <c r="AO6115" s="10"/>
      <c r="AP6115" s="10"/>
      <c r="AQ6115" s="10"/>
      <c r="AR6115" s="10"/>
      <c r="AS6115" s="10"/>
      <c r="AT6115" s="10"/>
      <c r="AU6115" s="10"/>
      <c r="AV6115" s="10"/>
      <c r="AW6115" s="10"/>
      <c r="AX6115" s="10"/>
      <c r="AY6115" s="10"/>
      <c r="AZ6115" s="10"/>
      <c r="BC6115" s="10"/>
      <c r="BD6115" s="10"/>
      <c r="BE6115" s="10"/>
      <c r="BF6115" s="10"/>
      <c r="BG6115" s="10"/>
      <c r="BH6115" s="10"/>
      <c r="BI6115" s="10"/>
      <c r="BL6115" s="10"/>
      <c r="BM6115" s="10"/>
      <c r="BN6115" s="10"/>
      <c r="BO6115" s="10"/>
      <c r="BP6115" s="10"/>
      <c r="BQ6115" s="10"/>
      <c r="BR6115" s="10"/>
      <c r="BU6115" s="66"/>
    </row>
    <row r="6116" spans="22:73" s="6" customFormat="1" x14ac:dyDescent="0.3">
      <c r="V6116" s="21"/>
      <c r="W6116" s="22"/>
      <c r="X6116" s="22"/>
      <c r="Y6116" s="22"/>
      <c r="Z6116" s="22"/>
      <c r="AA6116" s="22"/>
      <c r="AB6116" s="10"/>
      <c r="AC6116" s="10"/>
      <c r="AD6116" s="10"/>
      <c r="AE6116" s="10"/>
      <c r="AF6116" s="10"/>
      <c r="AG6116" s="10"/>
      <c r="AH6116" s="10"/>
      <c r="AI6116" s="10"/>
      <c r="AJ6116" s="10"/>
      <c r="AK6116" s="10"/>
      <c r="AL6116" s="10"/>
      <c r="AM6116" s="10"/>
      <c r="AN6116" s="10"/>
      <c r="AO6116" s="10"/>
      <c r="AP6116" s="10"/>
      <c r="AQ6116" s="10"/>
      <c r="AR6116" s="10"/>
      <c r="AS6116" s="10"/>
      <c r="AT6116" s="10"/>
      <c r="AU6116" s="10"/>
      <c r="AV6116" s="10"/>
      <c r="AW6116" s="10"/>
      <c r="AX6116" s="10"/>
      <c r="AY6116" s="10"/>
      <c r="AZ6116" s="10"/>
      <c r="BC6116" s="10"/>
      <c r="BD6116" s="10"/>
      <c r="BE6116" s="10"/>
      <c r="BF6116" s="10"/>
      <c r="BG6116" s="10"/>
      <c r="BH6116" s="10"/>
      <c r="BI6116" s="10"/>
      <c r="BL6116" s="10"/>
      <c r="BM6116" s="10"/>
      <c r="BN6116" s="10"/>
      <c r="BO6116" s="10"/>
      <c r="BP6116" s="10"/>
      <c r="BQ6116" s="10"/>
      <c r="BR6116" s="10"/>
      <c r="BU6116" s="66"/>
    </row>
    <row r="6117" spans="22:73" s="6" customFormat="1" x14ac:dyDescent="0.3">
      <c r="V6117" s="21"/>
      <c r="W6117" s="22"/>
      <c r="X6117" s="22"/>
      <c r="Y6117" s="22"/>
      <c r="Z6117" s="22"/>
      <c r="AA6117" s="22"/>
      <c r="AB6117" s="10"/>
      <c r="AC6117" s="10"/>
      <c r="AD6117" s="10"/>
      <c r="AE6117" s="10"/>
      <c r="AF6117" s="10"/>
      <c r="AG6117" s="10"/>
      <c r="AH6117" s="10"/>
      <c r="AI6117" s="10"/>
      <c r="AJ6117" s="10"/>
      <c r="AK6117" s="10"/>
      <c r="AL6117" s="10"/>
      <c r="AM6117" s="10"/>
      <c r="AN6117" s="10"/>
      <c r="AO6117" s="10"/>
      <c r="AP6117" s="10"/>
      <c r="AQ6117" s="10"/>
      <c r="AR6117" s="10"/>
      <c r="AS6117" s="10"/>
      <c r="AT6117" s="10"/>
      <c r="AU6117" s="10"/>
      <c r="AV6117" s="10"/>
      <c r="AW6117" s="10"/>
      <c r="AX6117" s="10"/>
      <c r="AY6117" s="10"/>
      <c r="AZ6117" s="10"/>
      <c r="BC6117" s="10"/>
      <c r="BD6117" s="10"/>
      <c r="BE6117" s="10"/>
      <c r="BF6117" s="10"/>
      <c r="BG6117" s="10"/>
      <c r="BH6117" s="10"/>
      <c r="BI6117" s="10"/>
      <c r="BL6117" s="10"/>
      <c r="BM6117" s="10"/>
      <c r="BN6117" s="10"/>
      <c r="BO6117" s="10"/>
      <c r="BP6117" s="10"/>
      <c r="BQ6117" s="10"/>
      <c r="BR6117" s="10"/>
      <c r="BU6117" s="66"/>
    </row>
    <row r="6118" spans="22:73" s="6" customFormat="1" x14ac:dyDescent="0.3">
      <c r="V6118" s="21"/>
      <c r="W6118" s="22"/>
      <c r="X6118" s="22"/>
      <c r="Y6118" s="22"/>
      <c r="Z6118" s="22"/>
      <c r="AA6118" s="22"/>
      <c r="AB6118" s="10"/>
      <c r="AC6118" s="10"/>
      <c r="AD6118" s="10"/>
      <c r="AE6118" s="10"/>
      <c r="AF6118" s="10"/>
      <c r="AG6118" s="10"/>
      <c r="AH6118" s="10"/>
      <c r="AI6118" s="10"/>
      <c r="AJ6118" s="10"/>
      <c r="AK6118" s="10"/>
      <c r="AL6118" s="10"/>
      <c r="AM6118" s="10"/>
      <c r="AN6118" s="10"/>
      <c r="AO6118" s="10"/>
      <c r="AP6118" s="10"/>
      <c r="AQ6118" s="10"/>
      <c r="AR6118" s="10"/>
      <c r="AS6118" s="10"/>
      <c r="AT6118" s="10"/>
      <c r="AU6118" s="10"/>
      <c r="AV6118" s="10"/>
      <c r="AW6118" s="10"/>
      <c r="AX6118" s="10"/>
      <c r="AY6118" s="10"/>
      <c r="AZ6118" s="10"/>
      <c r="BC6118" s="10"/>
      <c r="BD6118" s="10"/>
      <c r="BE6118" s="10"/>
      <c r="BF6118" s="10"/>
      <c r="BG6118" s="10"/>
      <c r="BH6118" s="10"/>
      <c r="BI6118" s="10"/>
      <c r="BL6118" s="10"/>
      <c r="BM6118" s="10"/>
      <c r="BN6118" s="10"/>
      <c r="BO6118" s="10"/>
      <c r="BP6118" s="10"/>
      <c r="BQ6118" s="10"/>
      <c r="BR6118" s="10"/>
      <c r="BU6118" s="66"/>
    </row>
    <row r="6119" spans="22:73" s="6" customFormat="1" x14ac:dyDescent="0.3">
      <c r="V6119" s="21"/>
      <c r="W6119" s="22"/>
      <c r="X6119" s="22"/>
      <c r="Y6119" s="22"/>
      <c r="Z6119" s="22"/>
      <c r="AA6119" s="22"/>
      <c r="AB6119" s="10"/>
      <c r="AC6119" s="10"/>
      <c r="AD6119" s="10"/>
      <c r="AE6119" s="10"/>
      <c r="AF6119" s="10"/>
      <c r="AG6119" s="10"/>
      <c r="AH6119" s="10"/>
      <c r="AI6119" s="10"/>
      <c r="AJ6119" s="10"/>
      <c r="AK6119" s="10"/>
      <c r="AL6119" s="10"/>
      <c r="AM6119" s="10"/>
      <c r="AN6119" s="10"/>
      <c r="AO6119" s="10"/>
      <c r="AP6119" s="10"/>
      <c r="AQ6119" s="10"/>
      <c r="AR6119" s="10"/>
      <c r="AS6119" s="10"/>
      <c r="AT6119" s="10"/>
      <c r="AU6119" s="10"/>
      <c r="AV6119" s="10"/>
      <c r="AW6119" s="10"/>
      <c r="AX6119" s="10"/>
      <c r="AY6119" s="10"/>
      <c r="AZ6119" s="10"/>
      <c r="BC6119" s="10"/>
      <c r="BD6119" s="10"/>
      <c r="BE6119" s="10"/>
      <c r="BF6119" s="10"/>
      <c r="BG6119" s="10"/>
      <c r="BH6119" s="10"/>
      <c r="BI6119" s="10"/>
      <c r="BL6119" s="10"/>
      <c r="BM6119" s="10"/>
      <c r="BN6119" s="10"/>
      <c r="BO6119" s="10"/>
      <c r="BP6119" s="10"/>
      <c r="BQ6119" s="10"/>
      <c r="BR6119" s="10"/>
      <c r="BU6119" s="66"/>
    </row>
    <row r="6120" spans="22:73" s="6" customFormat="1" x14ac:dyDescent="0.3">
      <c r="V6120" s="21"/>
      <c r="W6120" s="22"/>
      <c r="X6120" s="22"/>
      <c r="Y6120" s="22"/>
      <c r="Z6120" s="22"/>
      <c r="AA6120" s="22"/>
      <c r="AB6120" s="10"/>
      <c r="AC6120" s="10"/>
      <c r="AD6120" s="10"/>
      <c r="AE6120" s="10"/>
      <c r="AF6120" s="10"/>
      <c r="AG6120" s="10"/>
      <c r="AH6120" s="10"/>
      <c r="AI6120" s="10"/>
      <c r="AJ6120" s="10"/>
      <c r="AK6120" s="10"/>
      <c r="AL6120" s="10"/>
      <c r="AM6120" s="10"/>
      <c r="AN6120" s="10"/>
      <c r="AO6120" s="10"/>
      <c r="AP6120" s="10"/>
      <c r="AQ6120" s="10"/>
      <c r="AR6120" s="10"/>
      <c r="AS6120" s="10"/>
      <c r="AT6120" s="10"/>
      <c r="AU6120" s="10"/>
      <c r="AV6120" s="10"/>
      <c r="AW6120" s="10"/>
      <c r="AX6120" s="10"/>
      <c r="AY6120" s="10"/>
      <c r="AZ6120" s="10"/>
      <c r="BC6120" s="10"/>
      <c r="BD6120" s="10"/>
      <c r="BE6120" s="10"/>
      <c r="BF6120" s="10"/>
      <c r="BG6120" s="10"/>
      <c r="BH6120" s="10"/>
      <c r="BI6120" s="10"/>
      <c r="BL6120" s="10"/>
      <c r="BM6120" s="10"/>
      <c r="BN6120" s="10"/>
      <c r="BO6120" s="10"/>
      <c r="BP6120" s="10"/>
      <c r="BQ6120" s="10"/>
      <c r="BR6120" s="10"/>
      <c r="BU6120" s="66"/>
    </row>
    <row r="6121" spans="22:73" s="6" customFormat="1" x14ac:dyDescent="0.3">
      <c r="V6121" s="21"/>
      <c r="W6121" s="22"/>
      <c r="X6121" s="22"/>
      <c r="Y6121" s="22"/>
      <c r="Z6121" s="22"/>
      <c r="AA6121" s="22"/>
      <c r="AB6121" s="10"/>
      <c r="AC6121" s="10"/>
      <c r="AD6121" s="10"/>
      <c r="AE6121" s="10"/>
      <c r="AF6121" s="10"/>
      <c r="AG6121" s="10"/>
      <c r="AH6121" s="10"/>
      <c r="AI6121" s="10"/>
      <c r="AJ6121" s="10"/>
      <c r="AK6121" s="10"/>
      <c r="AL6121" s="10"/>
      <c r="AM6121" s="10"/>
      <c r="AN6121" s="10"/>
      <c r="AO6121" s="10"/>
      <c r="AP6121" s="10"/>
      <c r="AQ6121" s="10"/>
      <c r="AR6121" s="10"/>
      <c r="AS6121" s="10"/>
      <c r="AT6121" s="10"/>
      <c r="AU6121" s="10"/>
      <c r="AV6121" s="10"/>
      <c r="AW6121" s="10"/>
      <c r="AX6121" s="10"/>
      <c r="AY6121" s="10"/>
      <c r="AZ6121" s="10"/>
      <c r="BC6121" s="10"/>
      <c r="BD6121" s="10"/>
      <c r="BE6121" s="10"/>
      <c r="BF6121" s="10"/>
      <c r="BG6121" s="10"/>
      <c r="BH6121" s="10"/>
      <c r="BI6121" s="10"/>
      <c r="BL6121" s="10"/>
      <c r="BM6121" s="10"/>
      <c r="BN6121" s="10"/>
      <c r="BO6121" s="10"/>
      <c r="BP6121" s="10"/>
      <c r="BQ6121" s="10"/>
      <c r="BR6121" s="10"/>
      <c r="BU6121" s="66"/>
    </row>
    <row r="6122" spans="22:73" s="6" customFormat="1" x14ac:dyDescent="0.3">
      <c r="V6122" s="21"/>
      <c r="W6122" s="22"/>
      <c r="X6122" s="22"/>
      <c r="Y6122" s="22"/>
      <c r="Z6122" s="22"/>
      <c r="AA6122" s="22"/>
      <c r="AB6122" s="10"/>
      <c r="AC6122" s="10"/>
      <c r="AD6122" s="10"/>
      <c r="AE6122" s="10"/>
      <c r="AF6122" s="10"/>
      <c r="AG6122" s="10"/>
      <c r="AH6122" s="10"/>
      <c r="AI6122" s="10"/>
      <c r="AJ6122" s="10"/>
      <c r="AK6122" s="10"/>
      <c r="AL6122" s="10"/>
      <c r="AM6122" s="10"/>
      <c r="AN6122" s="10"/>
      <c r="AO6122" s="10"/>
      <c r="AP6122" s="10"/>
      <c r="AQ6122" s="10"/>
      <c r="AR6122" s="10"/>
      <c r="AS6122" s="10"/>
      <c r="AT6122" s="10"/>
      <c r="AU6122" s="10"/>
      <c r="AV6122" s="10"/>
      <c r="AW6122" s="10"/>
      <c r="AX6122" s="10"/>
      <c r="AY6122" s="10"/>
      <c r="AZ6122" s="10"/>
      <c r="BC6122" s="10"/>
      <c r="BD6122" s="10"/>
      <c r="BE6122" s="10"/>
      <c r="BF6122" s="10"/>
      <c r="BG6122" s="10"/>
      <c r="BH6122" s="10"/>
      <c r="BI6122" s="10"/>
      <c r="BL6122" s="10"/>
      <c r="BM6122" s="10"/>
      <c r="BN6122" s="10"/>
      <c r="BO6122" s="10"/>
      <c r="BP6122" s="10"/>
      <c r="BQ6122" s="10"/>
      <c r="BR6122" s="10"/>
      <c r="BU6122" s="66"/>
    </row>
    <row r="6123" spans="22:73" s="6" customFormat="1" x14ac:dyDescent="0.3">
      <c r="V6123" s="21"/>
      <c r="W6123" s="22"/>
      <c r="X6123" s="22"/>
      <c r="Y6123" s="22"/>
      <c r="Z6123" s="22"/>
      <c r="AA6123" s="22"/>
      <c r="AB6123" s="10"/>
      <c r="AC6123" s="10"/>
      <c r="AD6123" s="10"/>
      <c r="AE6123" s="10"/>
      <c r="AF6123" s="10"/>
      <c r="AG6123" s="10"/>
      <c r="AH6123" s="10"/>
      <c r="AI6123" s="10"/>
      <c r="AJ6123" s="10"/>
      <c r="AK6123" s="10"/>
      <c r="AL6123" s="10"/>
      <c r="AM6123" s="10"/>
      <c r="AN6123" s="10"/>
      <c r="AO6123" s="10"/>
      <c r="AP6123" s="10"/>
      <c r="AQ6123" s="10"/>
      <c r="AR6123" s="10"/>
      <c r="AS6123" s="10"/>
      <c r="AT6123" s="10"/>
      <c r="AU6123" s="10"/>
      <c r="AV6123" s="10"/>
      <c r="AW6123" s="10"/>
      <c r="AX6123" s="10"/>
      <c r="AY6123" s="10"/>
      <c r="AZ6123" s="10"/>
      <c r="BC6123" s="10"/>
      <c r="BD6123" s="10"/>
      <c r="BE6123" s="10"/>
      <c r="BF6123" s="10"/>
      <c r="BG6123" s="10"/>
      <c r="BH6123" s="10"/>
      <c r="BI6123" s="10"/>
      <c r="BL6123" s="10"/>
      <c r="BM6123" s="10"/>
      <c r="BN6123" s="10"/>
      <c r="BO6123" s="10"/>
      <c r="BP6123" s="10"/>
      <c r="BQ6123" s="10"/>
      <c r="BR6123" s="10"/>
      <c r="BU6123" s="66"/>
    </row>
    <row r="6124" spans="22:73" s="6" customFormat="1" x14ac:dyDescent="0.3">
      <c r="V6124" s="21"/>
      <c r="W6124" s="22"/>
      <c r="X6124" s="22"/>
      <c r="Y6124" s="22"/>
      <c r="Z6124" s="22"/>
      <c r="AA6124" s="22"/>
      <c r="AB6124" s="10"/>
      <c r="AC6124" s="10"/>
      <c r="AD6124" s="10"/>
      <c r="AE6124" s="10"/>
      <c r="AF6124" s="10"/>
      <c r="AG6124" s="10"/>
      <c r="AH6124" s="10"/>
      <c r="AI6124" s="10"/>
      <c r="AJ6124" s="10"/>
      <c r="AK6124" s="10"/>
      <c r="AL6124" s="10"/>
      <c r="AM6124" s="10"/>
      <c r="AN6124" s="10"/>
      <c r="AO6124" s="10"/>
      <c r="AP6124" s="10"/>
      <c r="AQ6124" s="10"/>
      <c r="AR6124" s="10"/>
      <c r="AS6124" s="10"/>
      <c r="AT6124" s="10"/>
      <c r="AU6124" s="10"/>
      <c r="AV6124" s="10"/>
      <c r="AW6124" s="10"/>
      <c r="AX6124" s="10"/>
      <c r="AY6124" s="10"/>
      <c r="AZ6124" s="10"/>
      <c r="BC6124" s="10"/>
      <c r="BD6124" s="10"/>
      <c r="BE6124" s="10"/>
      <c r="BF6124" s="10"/>
      <c r="BG6124" s="10"/>
      <c r="BH6124" s="10"/>
      <c r="BI6124" s="10"/>
      <c r="BL6124" s="10"/>
      <c r="BM6124" s="10"/>
      <c r="BN6124" s="10"/>
      <c r="BO6124" s="10"/>
      <c r="BP6124" s="10"/>
      <c r="BQ6124" s="10"/>
      <c r="BR6124" s="10"/>
      <c r="BU6124" s="66"/>
    </row>
    <row r="6125" spans="22:73" s="6" customFormat="1" x14ac:dyDescent="0.3">
      <c r="V6125" s="21"/>
      <c r="W6125" s="22"/>
      <c r="X6125" s="22"/>
      <c r="Y6125" s="22"/>
      <c r="Z6125" s="22"/>
      <c r="AA6125" s="22"/>
      <c r="AB6125" s="10"/>
      <c r="AC6125" s="10"/>
      <c r="AD6125" s="10"/>
      <c r="AE6125" s="10"/>
      <c r="AF6125" s="10"/>
      <c r="AG6125" s="10"/>
      <c r="AH6125" s="10"/>
      <c r="AI6125" s="10"/>
      <c r="AJ6125" s="10"/>
      <c r="AK6125" s="10"/>
      <c r="AL6125" s="10"/>
      <c r="AM6125" s="10"/>
      <c r="AN6125" s="10"/>
      <c r="AO6125" s="10"/>
      <c r="AP6125" s="10"/>
      <c r="AQ6125" s="10"/>
      <c r="AR6125" s="10"/>
      <c r="AS6125" s="10"/>
      <c r="AT6125" s="10"/>
      <c r="AU6125" s="10"/>
      <c r="AV6125" s="10"/>
      <c r="AW6125" s="10"/>
      <c r="AX6125" s="10"/>
      <c r="AY6125" s="10"/>
      <c r="AZ6125" s="10"/>
      <c r="BC6125" s="10"/>
      <c r="BD6125" s="10"/>
      <c r="BE6125" s="10"/>
      <c r="BF6125" s="10"/>
      <c r="BG6125" s="10"/>
      <c r="BH6125" s="10"/>
      <c r="BI6125" s="10"/>
      <c r="BL6125" s="10"/>
      <c r="BM6125" s="10"/>
      <c r="BN6125" s="10"/>
      <c r="BO6125" s="10"/>
      <c r="BP6125" s="10"/>
      <c r="BQ6125" s="10"/>
      <c r="BR6125" s="10"/>
      <c r="BU6125" s="66"/>
    </row>
    <row r="6126" spans="22:73" s="6" customFormat="1" x14ac:dyDescent="0.3">
      <c r="V6126" s="21"/>
      <c r="W6126" s="22"/>
      <c r="X6126" s="22"/>
      <c r="Y6126" s="22"/>
      <c r="Z6126" s="22"/>
      <c r="AA6126" s="22"/>
      <c r="AB6126" s="10"/>
      <c r="AC6126" s="10"/>
      <c r="AD6126" s="10"/>
      <c r="AE6126" s="10"/>
      <c r="AF6126" s="10"/>
      <c r="AG6126" s="10"/>
      <c r="AH6126" s="10"/>
      <c r="AI6126" s="10"/>
      <c r="AJ6126" s="10"/>
      <c r="AK6126" s="10"/>
      <c r="AL6126" s="10"/>
      <c r="AM6126" s="10"/>
      <c r="AN6126" s="10"/>
      <c r="AO6126" s="10"/>
      <c r="AP6126" s="10"/>
      <c r="AQ6126" s="10"/>
      <c r="AR6126" s="10"/>
      <c r="AS6126" s="10"/>
      <c r="AT6126" s="10"/>
      <c r="AU6126" s="10"/>
      <c r="AV6126" s="10"/>
      <c r="AW6126" s="10"/>
      <c r="AX6126" s="10"/>
      <c r="AY6126" s="10"/>
      <c r="AZ6126" s="10"/>
      <c r="BC6126" s="10"/>
      <c r="BD6126" s="10"/>
      <c r="BE6126" s="10"/>
      <c r="BF6126" s="10"/>
      <c r="BG6126" s="10"/>
      <c r="BH6126" s="10"/>
      <c r="BI6126" s="10"/>
      <c r="BL6126" s="10"/>
      <c r="BM6126" s="10"/>
      <c r="BN6126" s="10"/>
      <c r="BO6126" s="10"/>
      <c r="BP6126" s="10"/>
      <c r="BQ6126" s="10"/>
      <c r="BR6126" s="10"/>
      <c r="BU6126" s="66"/>
    </row>
    <row r="6127" spans="22:73" s="6" customFormat="1" x14ac:dyDescent="0.3">
      <c r="V6127" s="21"/>
      <c r="W6127" s="22"/>
      <c r="X6127" s="22"/>
      <c r="Y6127" s="22"/>
      <c r="Z6127" s="22"/>
      <c r="AA6127" s="22"/>
      <c r="AB6127" s="10"/>
      <c r="AC6127" s="10"/>
      <c r="AD6127" s="10"/>
      <c r="AE6127" s="10"/>
      <c r="AF6127" s="10"/>
      <c r="AG6127" s="10"/>
      <c r="AH6127" s="10"/>
      <c r="AI6127" s="10"/>
      <c r="AJ6127" s="10"/>
      <c r="AK6127" s="10"/>
      <c r="AL6127" s="10"/>
      <c r="AM6127" s="10"/>
      <c r="AN6127" s="10"/>
      <c r="AO6127" s="10"/>
      <c r="AP6127" s="10"/>
      <c r="AQ6127" s="10"/>
      <c r="AR6127" s="10"/>
      <c r="AS6127" s="10"/>
      <c r="AT6127" s="10"/>
      <c r="AU6127" s="10"/>
      <c r="AV6127" s="10"/>
      <c r="AW6127" s="10"/>
      <c r="AX6127" s="10"/>
      <c r="AY6127" s="10"/>
      <c r="AZ6127" s="10"/>
      <c r="BC6127" s="10"/>
      <c r="BD6127" s="10"/>
      <c r="BE6127" s="10"/>
      <c r="BF6127" s="10"/>
      <c r="BG6127" s="10"/>
      <c r="BH6127" s="10"/>
      <c r="BI6127" s="10"/>
      <c r="BL6127" s="10"/>
      <c r="BM6127" s="10"/>
      <c r="BN6127" s="10"/>
      <c r="BO6127" s="10"/>
      <c r="BP6127" s="10"/>
      <c r="BQ6127" s="10"/>
      <c r="BR6127" s="10"/>
      <c r="BU6127" s="66"/>
    </row>
    <row r="6128" spans="22:73" s="6" customFormat="1" x14ac:dyDescent="0.3">
      <c r="V6128" s="21"/>
      <c r="W6128" s="22"/>
      <c r="X6128" s="22"/>
      <c r="Y6128" s="22"/>
      <c r="Z6128" s="22"/>
      <c r="AA6128" s="22"/>
      <c r="AB6128" s="10"/>
      <c r="AC6128" s="10"/>
      <c r="AD6128" s="10"/>
      <c r="AE6128" s="10"/>
      <c r="AF6128" s="10"/>
      <c r="AG6128" s="10"/>
      <c r="AH6128" s="10"/>
      <c r="AI6128" s="10"/>
      <c r="AJ6128" s="10"/>
      <c r="AK6128" s="10"/>
      <c r="AL6128" s="10"/>
      <c r="AM6128" s="10"/>
      <c r="AN6128" s="10"/>
      <c r="AO6128" s="10"/>
      <c r="AP6128" s="10"/>
      <c r="AQ6128" s="10"/>
      <c r="AR6128" s="10"/>
      <c r="AS6128" s="10"/>
      <c r="AT6128" s="10"/>
      <c r="AU6128" s="10"/>
      <c r="AV6128" s="10"/>
      <c r="AW6128" s="10"/>
      <c r="AX6128" s="10"/>
      <c r="AY6128" s="10"/>
      <c r="AZ6128" s="10"/>
      <c r="BC6128" s="10"/>
      <c r="BD6128" s="10"/>
      <c r="BE6128" s="10"/>
      <c r="BF6128" s="10"/>
      <c r="BG6128" s="10"/>
      <c r="BH6128" s="10"/>
      <c r="BI6128" s="10"/>
      <c r="BL6128" s="10"/>
      <c r="BM6128" s="10"/>
      <c r="BN6128" s="10"/>
      <c r="BO6128" s="10"/>
      <c r="BP6128" s="10"/>
      <c r="BQ6128" s="10"/>
      <c r="BR6128" s="10"/>
      <c r="BU6128" s="66"/>
    </row>
    <row r="6129" spans="22:73" s="6" customFormat="1" x14ac:dyDescent="0.3">
      <c r="V6129" s="21"/>
      <c r="W6129" s="22"/>
      <c r="X6129" s="22"/>
      <c r="Y6129" s="22"/>
      <c r="Z6129" s="22"/>
      <c r="AA6129" s="22"/>
      <c r="AB6129" s="10"/>
      <c r="AC6129" s="10"/>
      <c r="AD6129" s="10"/>
      <c r="AE6129" s="10"/>
      <c r="AF6129" s="10"/>
      <c r="AG6129" s="10"/>
      <c r="AH6129" s="10"/>
      <c r="AI6129" s="10"/>
      <c r="AJ6129" s="10"/>
      <c r="AK6129" s="10"/>
      <c r="AL6129" s="10"/>
      <c r="AM6129" s="10"/>
      <c r="AN6129" s="10"/>
      <c r="AO6129" s="10"/>
      <c r="AP6129" s="10"/>
      <c r="AQ6129" s="10"/>
      <c r="AR6129" s="10"/>
      <c r="AS6129" s="10"/>
      <c r="AT6129" s="10"/>
      <c r="AU6129" s="10"/>
      <c r="AV6129" s="10"/>
      <c r="AW6129" s="10"/>
      <c r="AX6129" s="10"/>
      <c r="AY6129" s="10"/>
      <c r="AZ6129" s="10"/>
      <c r="BC6129" s="10"/>
      <c r="BD6129" s="10"/>
      <c r="BE6129" s="10"/>
      <c r="BF6129" s="10"/>
      <c r="BG6129" s="10"/>
      <c r="BH6129" s="10"/>
      <c r="BI6129" s="10"/>
      <c r="BL6129" s="10"/>
      <c r="BM6129" s="10"/>
      <c r="BN6129" s="10"/>
      <c r="BO6129" s="10"/>
      <c r="BP6129" s="10"/>
      <c r="BQ6129" s="10"/>
      <c r="BR6129" s="10"/>
      <c r="BU6129" s="66"/>
    </row>
    <row r="6130" spans="22:73" s="6" customFormat="1" x14ac:dyDescent="0.3">
      <c r="V6130" s="21"/>
      <c r="W6130" s="22"/>
      <c r="X6130" s="22"/>
      <c r="Y6130" s="22"/>
      <c r="Z6130" s="22"/>
      <c r="AA6130" s="22"/>
      <c r="AB6130" s="10"/>
      <c r="AC6130" s="10"/>
      <c r="AD6130" s="10"/>
      <c r="AE6130" s="10"/>
      <c r="AF6130" s="10"/>
      <c r="AG6130" s="10"/>
      <c r="AH6130" s="10"/>
      <c r="AI6130" s="10"/>
      <c r="AJ6130" s="10"/>
      <c r="AK6130" s="10"/>
      <c r="AL6130" s="10"/>
      <c r="AM6130" s="10"/>
      <c r="AN6130" s="10"/>
      <c r="AO6130" s="10"/>
      <c r="AP6130" s="10"/>
      <c r="AQ6130" s="10"/>
      <c r="AR6130" s="10"/>
      <c r="AS6130" s="10"/>
      <c r="AT6130" s="10"/>
      <c r="AU6130" s="10"/>
      <c r="AV6130" s="10"/>
      <c r="AW6130" s="10"/>
      <c r="AX6130" s="10"/>
      <c r="AY6130" s="10"/>
      <c r="AZ6130" s="10"/>
      <c r="BC6130" s="10"/>
      <c r="BD6130" s="10"/>
      <c r="BE6130" s="10"/>
      <c r="BF6130" s="10"/>
      <c r="BG6130" s="10"/>
      <c r="BH6130" s="10"/>
      <c r="BI6130" s="10"/>
      <c r="BL6130" s="10"/>
      <c r="BM6130" s="10"/>
      <c r="BN6130" s="10"/>
      <c r="BO6130" s="10"/>
      <c r="BP6130" s="10"/>
      <c r="BQ6130" s="10"/>
      <c r="BR6130" s="10"/>
      <c r="BU6130" s="66"/>
    </row>
    <row r="6131" spans="22:73" s="6" customFormat="1" x14ac:dyDescent="0.3">
      <c r="V6131" s="21"/>
      <c r="W6131" s="22"/>
      <c r="X6131" s="22"/>
      <c r="Y6131" s="22"/>
      <c r="Z6131" s="22"/>
      <c r="AA6131" s="22"/>
      <c r="AB6131" s="10"/>
      <c r="AC6131" s="10"/>
      <c r="AD6131" s="10"/>
      <c r="AE6131" s="10"/>
      <c r="AF6131" s="10"/>
      <c r="AG6131" s="10"/>
      <c r="AH6131" s="10"/>
      <c r="AI6131" s="10"/>
      <c r="AJ6131" s="10"/>
      <c r="AK6131" s="10"/>
      <c r="AL6131" s="10"/>
      <c r="AM6131" s="10"/>
      <c r="AN6131" s="10"/>
      <c r="AO6131" s="10"/>
      <c r="AP6131" s="10"/>
      <c r="AQ6131" s="10"/>
      <c r="AR6131" s="10"/>
      <c r="AS6131" s="10"/>
      <c r="AT6131" s="10"/>
      <c r="AU6131" s="10"/>
      <c r="AV6131" s="10"/>
      <c r="AW6131" s="10"/>
      <c r="AX6131" s="10"/>
      <c r="AY6131" s="10"/>
      <c r="AZ6131" s="10"/>
      <c r="BC6131" s="10"/>
      <c r="BD6131" s="10"/>
      <c r="BE6131" s="10"/>
      <c r="BF6131" s="10"/>
      <c r="BG6131" s="10"/>
      <c r="BH6131" s="10"/>
      <c r="BI6131" s="10"/>
      <c r="BL6131" s="10"/>
      <c r="BM6131" s="10"/>
      <c r="BN6131" s="10"/>
      <c r="BO6131" s="10"/>
      <c r="BP6131" s="10"/>
      <c r="BQ6131" s="10"/>
      <c r="BR6131" s="10"/>
      <c r="BU6131" s="66"/>
    </row>
    <row r="6132" spans="22:73" s="6" customFormat="1" x14ac:dyDescent="0.3">
      <c r="V6132" s="21"/>
      <c r="W6132" s="22"/>
      <c r="X6132" s="22"/>
      <c r="Y6132" s="22"/>
      <c r="Z6132" s="22"/>
      <c r="AA6132" s="22"/>
      <c r="AB6132" s="10"/>
      <c r="AC6132" s="10"/>
      <c r="AD6132" s="10"/>
      <c r="AE6132" s="10"/>
      <c r="AF6132" s="10"/>
      <c r="AG6132" s="10"/>
      <c r="AH6132" s="10"/>
      <c r="AI6132" s="10"/>
      <c r="AJ6132" s="10"/>
      <c r="AK6132" s="10"/>
      <c r="AL6132" s="10"/>
      <c r="AM6132" s="10"/>
      <c r="AN6132" s="10"/>
      <c r="AO6132" s="10"/>
      <c r="AP6132" s="10"/>
      <c r="AQ6132" s="10"/>
      <c r="AR6132" s="10"/>
      <c r="AS6132" s="10"/>
      <c r="AT6132" s="10"/>
      <c r="AU6132" s="10"/>
      <c r="AV6132" s="10"/>
      <c r="AW6132" s="10"/>
      <c r="AX6132" s="10"/>
      <c r="AY6132" s="10"/>
      <c r="AZ6132" s="10"/>
      <c r="BC6132" s="10"/>
      <c r="BD6132" s="10"/>
      <c r="BE6132" s="10"/>
      <c r="BF6132" s="10"/>
      <c r="BG6132" s="10"/>
      <c r="BH6132" s="10"/>
      <c r="BI6132" s="10"/>
      <c r="BL6132" s="10"/>
      <c r="BM6132" s="10"/>
      <c r="BN6132" s="10"/>
      <c r="BO6132" s="10"/>
      <c r="BP6132" s="10"/>
      <c r="BQ6132" s="10"/>
      <c r="BR6132" s="10"/>
      <c r="BU6132" s="66"/>
    </row>
    <row r="6133" spans="22:73" s="6" customFormat="1" x14ac:dyDescent="0.3">
      <c r="V6133" s="21"/>
      <c r="W6133" s="22"/>
      <c r="X6133" s="22"/>
      <c r="Y6133" s="22"/>
      <c r="Z6133" s="22"/>
      <c r="AA6133" s="22"/>
      <c r="AB6133" s="10"/>
      <c r="AC6133" s="10"/>
      <c r="AD6133" s="10"/>
      <c r="AE6133" s="10"/>
      <c r="AF6133" s="10"/>
      <c r="AG6133" s="10"/>
      <c r="AH6133" s="10"/>
      <c r="AI6133" s="10"/>
      <c r="AJ6133" s="10"/>
      <c r="AK6133" s="10"/>
      <c r="AL6133" s="10"/>
      <c r="AM6133" s="10"/>
      <c r="AN6133" s="10"/>
      <c r="AO6133" s="10"/>
      <c r="AP6133" s="10"/>
      <c r="AQ6133" s="10"/>
      <c r="AR6133" s="10"/>
      <c r="AS6133" s="10"/>
      <c r="AT6133" s="10"/>
      <c r="AU6133" s="10"/>
      <c r="AV6133" s="10"/>
      <c r="AW6133" s="10"/>
      <c r="AX6133" s="10"/>
      <c r="AY6133" s="10"/>
      <c r="AZ6133" s="10"/>
      <c r="BC6133" s="10"/>
      <c r="BD6133" s="10"/>
      <c r="BE6133" s="10"/>
      <c r="BF6133" s="10"/>
      <c r="BG6133" s="10"/>
      <c r="BH6133" s="10"/>
      <c r="BI6133" s="10"/>
      <c r="BL6133" s="10"/>
      <c r="BM6133" s="10"/>
      <c r="BN6133" s="10"/>
      <c r="BO6133" s="10"/>
      <c r="BP6133" s="10"/>
      <c r="BQ6133" s="10"/>
      <c r="BR6133" s="10"/>
      <c r="BU6133" s="66"/>
    </row>
    <row r="6134" spans="22:73" s="6" customFormat="1" x14ac:dyDescent="0.3">
      <c r="V6134" s="21"/>
      <c r="W6134" s="22"/>
      <c r="X6134" s="22"/>
      <c r="Y6134" s="22"/>
      <c r="Z6134" s="22"/>
      <c r="AA6134" s="22"/>
      <c r="AB6134" s="10"/>
      <c r="AC6134" s="10"/>
      <c r="AD6134" s="10"/>
      <c r="AE6134" s="10"/>
      <c r="AF6134" s="10"/>
      <c r="AG6134" s="10"/>
      <c r="AH6134" s="10"/>
      <c r="AI6134" s="10"/>
      <c r="AJ6134" s="10"/>
      <c r="AK6134" s="10"/>
      <c r="AL6134" s="10"/>
      <c r="AM6134" s="10"/>
      <c r="AN6134" s="10"/>
      <c r="AO6134" s="10"/>
      <c r="AP6134" s="10"/>
      <c r="AQ6134" s="10"/>
      <c r="AR6134" s="10"/>
      <c r="AS6134" s="10"/>
      <c r="AT6134" s="10"/>
      <c r="AU6134" s="10"/>
      <c r="AV6134" s="10"/>
      <c r="AW6134" s="10"/>
      <c r="AX6134" s="10"/>
      <c r="AY6134" s="10"/>
      <c r="AZ6134" s="10"/>
      <c r="BC6134" s="10"/>
      <c r="BD6134" s="10"/>
      <c r="BE6134" s="10"/>
      <c r="BF6134" s="10"/>
      <c r="BG6134" s="10"/>
      <c r="BH6134" s="10"/>
      <c r="BI6134" s="10"/>
      <c r="BL6134" s="10"/>
      <c r="BM6134" s="10"/>
      <c r="BN6134" s="10"/>
      <c r="BO6134" s="10"/>
      <c r="BP6134" s="10"/>
      <c r="BQ6134" s="10"/>
      <c r="BR6134" s="10"/>
      <c r="BU6134" s="66"/>
    </row>
    <row r="6135" spans="22:73" s="6" customFormat="1" x14ac:dyDescent="0.3">
      <c r="V6135" s="21"/>
      <c r="W6135" s="22"/>
      <c r="X6135" s="22"/>
      <c r="Y6135" s="22"/>
      <c r="Z6135" s="22"/>
      <c r="AA6135" s="22"/>
      <c r="AB6135" s="10"/>
      <c r="AC6135" s="10"/>
      <c r="AD6135" s="10"/>
      <c r="AE6135" s="10"/>
      <c r="AF6135" s="10"/>
      <c r="AG6135" s="10"/>
      <c r="AH6135" s="10"/>
      <c r="AI6135" s="10"/>
      <c r="AJ6135" s="10"/>
      <c r="AK6135" s="10"/>
      <c r="AL6135" s="10"/>
      <c r="AM6135" s="10"/>
      <c r="AN6135" s="10"/>
      <c r="AO6135" s="10"/>
      <c r="AP6135" s="10"/>
      <c r="AQ6135" s="10"/>
      <c r="AR6135" s="10"/>
      <c r="AS6135" s="10"/>
      <c r="AT6135" s="10"/>
      <c r="AU6135" s="10"/>
      <c r="AV6135" s="10"/>
      <c r="AW6135" s="10"/>
      <c r="AX6135" s="10"/>
      <c r="AY6135" s="10"/>
      <c r="AZ6135" s="10"/>
      <c r="BC6135" s="10"/>
      <c r="BD6135" s="10"/>
      <c r="BE6135" s="10"/>
      <c r="BF6135" s="10"/>
      <c r="BG6135" s="10"/>
      <c r="BH6135" s="10"/>
      <c r="BI6135" s="10"/>
      <c r="BL6135" s="10"/>
      <c r="BM6135" s="10"/>
      <c r="BN6135" s="10"/>
      <c r="BO6135" s="10"/>
      <c r="BP6135" s="10"/>
      <c r="BQ6135" s="10"/>
      <c r="BR6135" s="10"/>
      <c r="BU6135" s="66"/>
    </row>
    <row r="6136" spans="22:73" s="6" customFormat="1" x14ac:dyDescent="0.3">
      <c r="V6136" s="21"/>
      <c r="W6136" s="22"/>
      <c r="X6136" s="22"/>
      <c r="Y6136" s="22"/>
      <c r="Z6136" s="22"/>
      <c r="AA6136" s="22"/>
      <c r="AB6136" s="10"/>
      <c r="AC6136" s="10"/>
      <c r="AD6136" s="10"/>
      <c r="AE6136" s="10"/>
      <c r="AF6136" s="10"/>
      <c r="AG6136" s="10"/>
      <c r="AH6136" s="10"/>
      <c r="AI6136" s="10"/>
      <c r="AJ6136" s="10"/>
      <c r="AK6136" s="10"/>
      <c r="AL6136" s="10"/>
      <c r="AM6136" s="10"/>
      <c r="AN6136" s="10"/>
      <c r="AO6136" s="10"/>
      <c r="AP6136" s="10"/>
      <c r="AQ6136" s="10"/>
      <c r="AR6136" s="10"/>
      <c r="AS6136" s="10"/>
      <c r="AT6136" s="10"/>
      <c r="AU6136" s="10"/>
      <c r="AV6136" s="10"/>
      <c r="AW6136" s="10"/>
      <c r="AX6136" s="10"/>
      <c r="AY6136" s="10"/>
      <c r="AZ6136" s="10"/>
      <c r="BC6136" s="10"/>
      <c r="BD6136" s="10"/>
      <c r="BE6136" s="10"/>
      <c r="BF6136" s="10"/>
      <c r="BG6136" s="10"/>
      <c r="BH6136" s="10"/>
      <c r="BI6136" s="10"/>
      <c r="BL6136" s="10"/>
      <c r="BM6136" s="10"/>
      <c r="BN6136" s="10"/>
      <c r="BO6136" s="10"/>
      <c r="BP6136" s="10"/>
      <c r="BQ6136" s="10"/>
      <c r="BR6136" s="10"/>
      <c r="BU6136" s="66"/>
    </row>
    <row r="6137" spans="22:73" s="6" customFormat="1" x14ac:dyDescent="0.3">
      <c r="V6137" s="21"/>
      <c r="W6137" s="22"/>
      <c r="X6137" s="22"/>
      <c r="Y6137" s="22"/>
      <c r="Z6137" s="22"/>
      <c r="AA6137" s="22"/>
      <c r="AB6137" s="10"/>
      <c r="AC6137" s="10"/>
      <c r="AD6137" s="10"/>
      <c r="AE6137" s="10"/>
      <c r="AF6137" s="10"/>
      <c r="AG6137" s="10"/>
      <c r="AH6137" s="10"/>
      <c r="AI6137" s="10"/>
      <c r="AJ6137" s="10"/>
      <c r="AK6137" s="10"/>
      <c r="AL6137" s="10"/>
      <c r="AM6137" s="10"/>
      <c r="AN6137" s="10"/>
      <c r="AO6137" s="10"/>
      <c r="AP6137" s="10"/>
      <c r="AQ6137" s="10"/>
      <c r="AR6137" s="10"/>
      <c r="AS6137" s="10"/>
      <c r="AT6137" s="10"/>
      <c r="AU6137" s="10"/>
      <c r="AV6137" s="10"/>
      <c r="AW6137" s="10"/>
      <c r="AX6137" s="10"/>
      <c r="AY6137" s="10"/>
      <c r="AZ6137" s="10"/>
      <c r="BC6137" s="10"/>
      <c r="BD6137" s="10"/>
      <c r="BE6137" s="10"/>
      <c r="BF6137" s="10"/>
      <c r="BG6137" s="10"/>
      <c r="BH6137" s="10"/>
      <c r="BI6137" s="10"/>
      <c r="BL6137" s="10"/>
      <c r="BM6137" s="10"/>
      <c r="BN6137" s="10"/>
      <c r="BO6137" s="10"/>
      <c r="BP6137" s="10"/>
      <c r="BQ6137" s="10"/>
      <c r="BR6137" s="10"/>
      <c r="BU6137" s="66"/>
    </row>
    <row r="6138" spans="22:73" s="6" customFormat="1" x14ac:dyDescent="0.3">
      <c r="V6138" s="21"/>
      <c r="W6138" s="22"/>
      <c r="X6138" s="22"/>
      <c r="Y6138" s="22"/>
      <c r="Z6138" s="22"/>
      <c r="AA6138" s="22"/>
      <c r="AB6138" s="10"/>
      <c r="AC6138" s="10"/>
      <c r="AD6138" s="10"/>
      <c r="AE6138" s="10"/>
      <c r="AF6138" s="10"/>
      <c r="AG6138" s="10"/>
      <c r="AH6138" s="10"/>
      <c r="AI6138" s="10"/>
      <c r="AJ6138" s="10"/>
      <c r="AK6138" s="10"/>
      <c r="AL6138" s="10"/>
      <c r="AM6138" s="10"/>
      <c r="AN6138" s="10"/>
      <c r="AO6138" s="10"/>
      <c r="AP6138" s="10"/>
      <c r="AQ6138" s="10"/>
      <c r="AR6138" s="10"/>
      <c r="AS6138" s="10"/>
      <c r="AT6138" s="10"/>
      <c r="AU6138" s="10"/>
      <c r="AV6138" s="10"/>
      <c r="AW6138" s="10"/>
      <c r="AX6138" s="10"/>
      <c r="AY6138" s="10"/>
      <c r="AZ6138" s="10"/>
      <c r="BC6138" s="10"/>
      <c r="BD6138" s="10"/>
      <c r="BE6138" s="10"/>
      <c r="BF6138" s="10"/>
      <c r="BG6138" s="10"/>
      <c r="BH6138" s="10"/>
      <c r="BI6138" s="10"/>
      <c r="BL6138" s="10"/>
      <c r="BM6138" s="10"/>
      <c r="BN6138" s="10"/>
      <c r="BO6138" s="10"/>
      <c r="BP6138" s="10"/>
      <c r="BQ6138" s="10"/>
      <c r="BR6138" s="10"/>
      <c r="BU6138" s="66"/>
    </row>
    <row r="6139" spans="22:73" s="6" customFormat="1" x14ac:dyDescent="0.3">
      <c r="V6139" s="21"/>
      <c r="W6139" s="22"/>
      <c r="X6139" s="22"/>
      <c r="Y6139" s="22"/>
      <c r="Z6139" s="22"/>
      <c r="AA6139" s="22"/>
      <c r="AB6139" s="10"/>
      <c r="AC6139" s="10"/>
      <c r="AD6139" s="10"/>
      <c r="AE6139" s="10"/>
      <c r="AF6139" s="10"/>
      <c r="AG6139" s="10"/>
      <c r="AH6139" s="10"/>
      <c r="AI6139" s="10"/>
      <c r="AJ6139" s="10"/>
      <c r="AK6139" s="10"/>
      <c r="AL6139" s="10"/>
      <c r="AM6139" s="10"/>
      <c r="AN6139" s="10"/>
      <c r="AO6139" s="10"/>
      <c r="AP6139" s="10"/>
      <c r="AQ6139" s="10"/>
      <c r="AR6139" s="10"/>
      <c r="AS6139" s="10"/>
      <c r="AT6139" s="10"/>
      <c r="AU6139" s="10"/>
      <c r="AV6139" s="10"/>
      <c r="AW6139" s="10"/>
      <c r="AX6139" s="10"/>
      <c r="AY6139" s="10"/>
      <c r="AZ6139" s="10"/>
      <c r="BC6139" s="10"/>
      <c r="BD6139" s="10"/>
      <c r="BE6139" s="10"/>
      <c r="BF6139" s="10"/>
      <c r="BG6139" s="10"/>
      <c r="BH6139" s="10"/>
      <c r="BI6139" s="10"/>
      <c r="BL6139" s="10"/>
      <c r="BM6139" s="10"/>
      <c r="BN6139" s="10"/>
      <c r="BO6139" s="10"/>
      <c r="BP6139" s="10"/>
      <c r="BQ6139" s="10"/>
      <c r="BR6139" s="10"/>
      <c r="BU6139" s="66"/>
    </row>
    <row r="6140" spans="22:73" s="6" customFormat="1" x14ac:dyDescent="0.3">
      <c r="V6140" s="21"/>
      <c r="W6140" s="22"/>
      <c r="X6140" s="22"/>
      <c r="Y6140" s="22"/>
      <c r="Z6140" s="22"/>
      <c r="AA6140" s="22"/>
      <c r="AB6140" s="10"/>
      <c r="AC6140" s="10"/>
      <c r="AD6140" s="10"/>
      <c r="AE6140" s="10"/>
      <c r="AF6140" s="10"/>
      <c r="AG6140" s="10"/>
      <c r="AH6140" s="10"/>
      <c r="AI6140" s="10"/>
      <c r="AJ6140" s="10"/>
      <c r="AK6140" s="10"/>
      <c r="AL6140" s="10"/>
      <c r="AM6140" s="10"/>
      <c r="AN6140" s="10"/>
      <c r="AO6140" s="10"/>
      <c r="AP6140" s="10"/>
      <c r="AQ6140" s="10"/>
      <c r="AR6140" s="10"/>
      <c r="AS6140" s="10"/>
      <c r="AT6140" s="10"/>
      <c r="AU6140" s="10"/>
      <c r="AV6140" s="10"/>
      <c r="AW6140" s="10"/>
      <c r="AX6140" s="10"/>
      <c r="AY6140" s="10"/>
      <c r="AZ6140" s="10"/>
      <c r="BC6140" s="10"/>
      <c r="BD6140" s="10"/>
      <c r="BE6140" s="10"/>
      <c r="BF6140" s="10"/>
      <c r="BG6140" s="10"/>
      <c r="BH6140" s="10"/>
      <c r="BI6140" s="10"/>
      <c r="BL6140" s="10"/>
      <c r="BM6140" s="10"/>
      <c r="BN6140" s="10"/>
      <c r="BO6140" s="10"/>
      <c r="BP6140" s="10"/>
      <c r="BQ6140" s="10"/>
      <c r="BR6140" s="10"/>
      <c r="BU6140" s="66"/>
    </row>
    <row r="6141" spans="22:73" s="6" customFormat="1" x14ac:dyDescent="0.3">
      <c r="V6141" s="21"/>
      <c r="W6141" s="22"/>
      <c r="X6141" s="22"/>
      <c r="Y6141" s="22"/>
      <c r="Z6141" s="22"/>
      <c r="AA6141" s="22"/>
      <c r="AB6141" s="10"/>
      <c r="AC6141" s="10"/>
      <c r="AD6141" s="10"/>
      <c r="AE6141" s="10"/>
      <c r="AF6141" s="10"/>
      <c r="AG6141" s="10"/>
      <c r="AH6141" s="10"/>
      <c r="AI6141" s="10"/>
      <c r="AJ6141" s="10"/>
      <c r="AK6141" s="10"/>
      <c r="AL6141" s="10"/>
      <c r="AM6141" s="10"/>
      <c r="AN6141" s="10"/>
      <c r="AO6141" s="10"/>
      <c r="AP6141" s="10"/>
      <c r="AQ6141" s="10"/>
      <c r="AR6141" s="10"/>
      <c r="AS6141" s="10"/>
      <c r="AT6141" s="10"/>
      <c r="AU6141" s="10"/>
      <c r="AV6141" s="10"/>
      <c r="AW6141" s="10"/>
      <c r="AX6141" s="10"/>
      <c r="AY6141" s="10"/>
      <c r="AZ6141" s="10"/>
      <c r="BC6141" s="10"/>
      <c r="BD6141" s="10"/>
      <c r="BE6141" s="10"/>
      <c r="BF6141" s="10"/>
      <c r="BG6141" s="10"/>
      <c r="BH6141" s="10"/>
      <c r="BI6141" s="10"/>
      <c r="BL6141" s="10"/>
      <c r="BM6141" s="10"/>
      <c r="BN6141" s="10"/>
      <c r="BO6141" s="10"/>
      <c r="BP6141" s="10"/>
      <c r="BQ6141" s="10"/>
      <c r="BR6141" s="10"/>
      <c r="BU6141" s="66"/>
    </row>
    <row r="6142" spans="22:73" s="6" customFormat="1" x14ac:dyDescent="0.3">
      <c r="V6142" s="21"/>
      <c r="W6142" s="22"/>
      <c r="X6142" s="22"/>
      <c r="Y6142" s="22"/>
      <c r="Z6142" s="22"/>
      <c r="AA6142" s="22"/>
      <c r="AB6142" s="10"/>
      <c r="AC6142" s="10"/>
      <c r="AD6142" s="10"/>
      <c r="AE6142" s="10"/>
      <c r="AF6142" s="10"/>
      <c r="AG6142" s="10"/>
      <c r="AH6142" s="10"/>
      <c r="AI6142" s="10"/>
      <c r="AJ6142" s="10"/>
      <c r="AK6142" s="10"/>
      <c r="AL6142" s="10"/>
      <c r="AM6142" s="10"/>
      <c r="AN6142" s="10"/>
      <c r="AO6142" s="10"/>
      <c r="AP6142" s="10"/>
      <c r="AQ6142" s="10"/>
      <c r="AR6142" s="10"/>
      <c r="AS6142" s="10"/>
      <c r="AT6142" s="10"/>
      <c r="AU6142" s="10"/>
      <c r="AV6142" s="10"/>
      <c r="AW6142" s="10"/>
      <c r="AX6142" s="10"/>
      <c r="AY6142" s="10"/>
      <c r="AZ6142" s="10"/>
      <c r="BC6142" s="10"/>
      <c r="BD6142" s="10"/>
      <c r="BE6142" s="10"/>
      <c r="BF6142" s="10"/>
      <c r="BG6142" s="10"/>
      <c r="BH6142" s="10"/>
      <c r="BI6142" s="10"/>
      <c r="BL6142" s="10"/>
      <c r="BM6142" s="10"/>
      <c r="BN6142" s="10"/>
      <c r="BO6142" s="10"/>
      <c r="BP6142" s="10"/>
      <c r="BQ6142" s="10"/>
      <c r="BR6142" s="10"/>
      <c r="BU6142" s="66"/>
    </row>
    <row r="6143" spans="22:73" s="6" customFormat="1" x14ac:dyDescent="0.3">
      <c r="V6143" s="21"/>
      <c r="W6143" s="22"/>
      <c r="X6143" s="22"/>
      <c r="Y6143" s="22"/>
      <c r="Z6143" s="22"/>
      <c r="AA6143" s="22"/>
      <c r="AB6143" s="10"/>
      <c r="AC6143" s="10"/>
      <c r="AD6143" s="10"/>
      <c r="AE6143" s="10"/>
      <c r="AF6143" s="10"/>
      <c r="AG6143" s="10"/>
      <c r="AH6143" s="10"/>
      <c r="AI6143" s="10"/>
      <c r="AJ6143" s="10"/>
      <c r="AK6143" s="10"/>
      <c r="AL6143" s="10"/>
      <c r="AM6143" s="10"/>
      <c r="AN6143" s="10"/>
      <c r="AO6143" s="10"/>
      <c r="AP6143" s="10"/>
      <c r="AQ6143" s="10"/>
      <c r="AR6143" s="10"/>
      <c r="AS6143" s="10"/>
      <c r="AT6143" s="10"/>
      <c r="AU6143" s="10"/>
      <c r="AV6143" s="10"/>
      <c r="AW6143" s="10"/>
      <c r="AX6143" s="10"/>
      <c r="AY6143" s="10"/>
      <c r="AZ6143" s="10"/>
      <c r="BC6143" s="10"/>
      <c r="BD6143" s="10"/>
      <c r="BE6143" s="10"/>
      <c r="BF6143" s="10"/>
      <c r="BG6143" s="10"/>
      <c r="BH6143" s="10"/>
      <c r="BI6143" s="10"/>
      <c r="BL6143" s="10"/>
      <c r="BM6143" s="10"/>
      <c r="BN6143" s="10"/>
      <c r="BO6143" s="10"/>
      <c r="BP6143" s="10"/>
      <c r="BQ6143" s="10"/>
      <c r="BR6143" s="10"/>
      <c r="BU6143" s="66"/>
    </row>
    <row r="6144" spans="22:73" s="6" customFormat="1" x14ac:dyDescent="0.3">
      <c r="V6144" s="21"/>
      <c r="W6144" s="22"/>
      <c r="X6144" s="22"/>
      <c r="Y6144" s="22"/>
      <c r="Z6144" s="22"/>
      <c r="AA6144" s="22"/>
      <c r="AB6144" s="10"/>
      <c r="AC6144" s="10"/>
      <c r="AD6144" s="10"/>
      <c r="AE6144" s="10"/>
      <c r="AF6144" s="10"/>
      <c r="AG6144" s="10"/>
      <c r="AH6144" s="10"/>
      <c r="AI6144" s="10"/>
      <c r="AJ6144" s="10"/>
      <c r="AK6144" s="10"/>
      <c r="AL6144" s="10"/>
      <c r="AM6144" s="10"/>
      <c r="AN6144" s="10"/>
      <c r="AO6144" s="10"/>
      <c r="AP6144" s="10"/>
      <c r="AQ6144" s="10"/>
      <c r="AR6144" s="10"/>
      <c r="AS6144" s="10"/>
      <c r="AT6144" s="10"/>
      <c r="AU6144" s="10"/>
      <c r="AV6144" s="10"/>
      <c r="AW6144" s="10"/>
      <c r="AX6144" s="10"/>
      <c r="AY6144" s="10"/>
      <c r="AZ6144" s="10"/>
      <c r="BC6144" s="10"/>
      <c r="BD6144" s="10"/>
      <c r="BE6144" s="10"/>
      <c r="BF6144" s="10"/>
      <c r="BG6144" s="10"/>
      <c r="BH6144" s="10"/>
      <c r="BI6144" s="10"/>
      <c r="BL6144" s="10"/>
      <c r="BM6144" s="10"/>
      <c r="BN6144" s="10"/>
      <c r="BO6144" s="10"/>
      <c r="BP6144" s="10"/>
      <c r="BQ6144" s="10"/>
      <c r="BR6144" s="10"/>
      <c r="BU6144" s="66"/>
    </row>
    <row r="6145" spans="22:73" s="6" customFormat="1" x14ac:dyDescent="0.3">
      <c r="V6145" s="21"/>
      <c r="W6145" s="22"/>
      <c r="X6145" s="22"/>
      <c r="Y6145" s="22"/>
      <c r="Z6145" s="22"/>
      <c r="AA6145" s="22"/>
      <c r="AB6145" s="10"/>
      <c r="AC6145" s="10"/>
      <c r="AD6145" s="10"/>
      <c r="AE6145" s="10"/>
      <c r="AF6145" s="10"/>
      <c r="AG6145" s="10"/>
      <c r="AH6145" s="10"/>
      <c r="AI6145" s="10"/>
      <c r="AJ6145" s="10"/>
      <c r="AK6145" s="10"/>
      <c r="AL6145" s="10"/>
      <c r="AM6145" s="10"/>
      <c r="AN6145" s="10"/>
      <c r="AO6145" s="10"/>
      <c r="AP6145" s="10"/>
      <c r="AQ6145" s="10"/>
      <c r="AR6145" s="10"/>
      <c r="AS6145" s="10"/>
      <c r="AT6145" s="10"/>
      <c r="AU6145" s="10"/>
      <c r="AV6145" s="10"/>
      <c r="AW6145" s="10"/>
      <c r="AX6145" s="10"/>
      <c r="AY6145" s="10"/>
      <c r="AZ6145" s="10"/>
      <c r="BC6145" s="10"/>
      <c r="BD6145" s="10"/>
      <c r="BE6145" s="10"/>
      <c r="BF6145" s="10"/>
      <c r="BG6145" s="10"/>
      <c r="BH6145" s="10"/>
      <c r="BI6145" s="10"/>
      <c r="BL6145" s="10"/>
      <c r="BM6145" s="10"/>
      <c r="BN6145" s="10"/>
      <c r="BO6145" s="10"/>
      <c r="BP6145" s="10"/>
      <c r="BQ6145" s="10"/>
      <c r="BR6145" s="10"/>
      <c r="BU6145" s="66"/>
    </row>
    <row r="6146" spans="22:73" s="6" customFormat="1" x14ac:dyDescent="0.3">
      <c r="V6146" s="21"/>
      <c r="W6146" s="22"/>
      <c r="X6146" s="22"/>
      <c r="Y6146" s="22"/>
      <c r="Z6146" s="22"/>
      <c r="AA6146" s="22"/>
      <c r="AB6146" s="10"/>
      <c r="AC6146" s="10"/>
      <c r="AD6146" s="10"/>
      <c r="AE6146" s="10"/>
      <c r="AF6146" s="10"/>
      <c r="AG6146" s="10"/>
      <c r="AH6146" s="10"/>
      <c r="AI6146" s="10"/>
      <c r="AJ6146" s="10"/>
      <c r="AK6146" s="10"/>
      <c r="AL6146" s="10"/>
      <c r="AM6146" s="10"/>
      <c r="AN6146" s="10"/>
      <c r="AO6146" s="10"/>
      <c r="AP6146" s="10"/>
      <c r="AQ6146" s="10"/>
      <c r="AR6146" s="10"/>
      <c r="AS6146" s="10"/>
      <c r="AT6146" s="10"/>
      <c r="AU6146" s="10"/>
      <c r="AV6146" s="10"/>
      <c r="AW6146" s="10"/>
      <c r="AX6146" s="10"/>
      <c r="AY6146" s="10"/>
      <c r="AZ6146" s="10"/>
      <c r="BC6146" s="10"/>
      <c r="BD6146" s="10"/>
      <c r="BE6146" s="10"/>
      <c r="BF6146" s="10"/>
      <c r="BG6146" s="10"/>
      <c r="BH6146" s="10"/>
      <c r="BI6146" s="10"/>
      <c r="BL6146" s="10"/>
      <c r="BM6146" s="10"/>
      <c r="BN6146" s="10"/>
      <c r="BO6146" s="10"/>
      <c r="BP6146" s="10"/>
      <c r="BQ6146" s="10"/>
      <c r="BR6146" s="10"/>
      <c r="BU6146" s="66"/>
    </row>
    <row r="6147" spans="22:73" s="6" customFormat="1" x14ac:dyDescent="0.3">
      <c r="V6147" s="21"/>
      <c r="W6147" s="22"/>
      <c r="X6147" s="22"/>
      <c r="Y6147" s="22"/>
      <c r="Z6147" s="22"/>
      <c r="AA6147" s="22"/>
      <c r="AB6147" s="10"/>
      <c r="AC6147" s="10"/>
      <c r="AD6147" s="10"/>
      <c r="AE6147" s="10"/>
      <c r="AF6147" s="10"/>
      <c r="AG6147" s="10"/>
      <c r="AH6147" s="10"/>
      <c r="AI6147" s="10"/>
      <c r="AJ6147" s="10"/>
      <c r="AK6147" s="10"/>
      <c r="AL6147" s="10"/>
      <c r="AM6147" s="10"/>
      <c r="AN6147" s="10"/>
      <c r="AO6147" s="10"/>
      <c r="AP6147" s="10"/>
      <c r="AQ6147" s="10"/>
      <c r="AR6147" s="10"/>
      <c r="AS6147" s="10"/>
      <c r="AT6147" s="10"/>
      <c r="AU6147" s="10"/>
      <c r="AV6147" s="10"/>
      <c r="AW6147" s="10"/>
      <c r="AX6147" s="10"/>
      <c r="AY6147" s="10"/>
      <c r="AZ6147" s="10"/>
      <c r="BC6147" s="10"/>
      <c r="BD6147" s="10"/>
      <c r="BE6147" s="10"/>
      <c r="BF6147" s="10"/>
      <c r="BG6147" s="10"/>
      <c r="BH6147" s="10"/>
      <c r="BI6147" s="10"/>
      <c r="BL6147" s="10"/>
      <c r="BM6147" s="10"/>
      <c r="BN6147" s="10"/>
      <c r="BO6147" s="10"/>
      <c r="BP6147" s="10"/>
      <c r="BQ6147" s="10"/>
      <c r="BR6147" s="10"/>
      <c r="BU6147" s="66"/>
    </row>
    <row r="6148" spans="22:73" s="6" customFormat="1" x14ac:dyDescent="0.3">
      <c r="V6148" s="21"/>
      <c r="W6148" s="22"/>
      <c r="X6148" s="22"/>
      <c r="Y6148" s="22"/>
      <c r="Z6148" s="22"/>
      <c r="AA6148" s="22"/>
      <c r="AB6148" s="10"/>
      <c r="AC6148" s="10"/>
      <c r="AD6148" s="10"/>
      <c r="AE6148" s="10"/>
      <c r="AF6148" s="10"/>
      <c r="AG6148" s="10"/>
      <c r="AH6148" s="10"/>
      <c r="AI6148" s="10"/>
      <c r="AJ6148" s="10"/>
      <c r="AK6148" s="10"/>
      <c r="AL6148" s="10"/>
      <c r="AM6148" s="10"/>
      <c r="AN6148" s="10"/>
      <c r="AO6148" s="10"/>
      <c r="AP6148" s="10"/>
      <c r="AQ6148" s="10"/>
      <c r="AR6148" s="10"/>
      <c r="AS6148" s="10"/>
      <c r="AT6148" s="10"/>
      <c r="AU6148" s="10"/>
      <c r="AV6148" s="10"/>
      <c r="AW6148" s="10"/>
      <c r="AX6148" s="10"/>
      <c r="AY6148" s="10"/>
      <c r="AZ6148" s="10"/>
      <c r="BC6148" s="10"/>
      <c r="BD6148" s="10"/>
      <c r="BE6148" s="10"/>
      <c r="BF6148" s="10"/>
      <c r="BG6148" s="10"/>
      <c r="BH6148" s="10"/>
      <c r="BI6148" s="10"/>
      <c r="BL6148" s="10"/>
      <c r="BM6148" s="10"/>
      <c r="BN6148" s="10"/>
      <c r="BO6148" s="10"/>
      <c r="BP6148" s="10"/>
      <c r="BQ6148" s="10"/>
      <c r="BR6148" s="10"/>
      <c r="BU6148" s="66"/>
    </row>
    <row r="6149" spans="22:73" s="6" customFormat="1" x14ac:dyDescent="0.3">
      <c r="V6149" s="21"/>
      <c r="W6149" s="22"/>
      <c r="X6149" s="22"/>
      <c r="Y6149" s="22"/>
      <c r="Z6149" s="22"/>
      <c r="AA6149" s="22"/>
      <c r="AB6149" s="10"/>
      <c r="AC6149" s="10"/>
      <c r="AD6149" s="10"/>
      <c r="AE6149" s="10"/>
      <c r="AF6149" s="10"/>
      <c r="AG6149" s="10"/>
      <c r="AH6149" s="10"/>
      <c r="AI6149" s="10"/>
      <c r="AJ6149" s="10"/>
      <c r="AK6149" s="10"/>
      <c r="AL6149" s="10"/>
      <c r="AM6149" s="10"/>
      <c r="AN6149" s="10"/>
      <c r="AO6149" s="10"/>
      <c r="AP6149" s="10"/>
      <c r="AQ6149" s="10"/>
      <c r="AR6149" s="10"/>
      <c r="AS6149" s="10"/>
      <c r="AT6149" s="10"/>
      <c r="AU6149" s="10"/>
      <c r="AV6149" s="10"/>
      <c r="AW6149" s="10"/>
      <c r="AX6149" s="10"/>
      <c r="AY6149" s="10"/>
      <c r="AZ6149" s="10"/>
      <c r="BC6149" s="10"/>
      <c r="BD6149" s="10"/>
      <c r="BE6149" s="10"/>
      <c r="BF6149" s="10"/>
      <c r="BG6149" s="10"/>
      <c r="BH6149" s="10"/>
      <c r="BI6149" s="10"/>
      <c r="BL6149" s="10"/>
      <c r="BM6149" s="10"/>
      <c r="BN6149" s="10"/>
      <c r="BO6149" s="10"/>
      <c r="BP6149" s="10"/>
      <c r="BQ6149" s="10"/>
      <c r="BR6149" s="10"/>
      <c r="BU6149" s="66"/>
    </row>
    <row r="6150" spans="22:73" s="6" customFormat="1" x14ac:dyDescent="0.3">
      <c r="V6150" s="21"/>
      <c r="W6150" s="22"/>
      <c r="X6150" s="22"/>
      <c r="Y6150" s="22"/>
      <c r="Z6150" s="22"/>
      <c r="AA6150" s="22"/>
      <c r="AB6150" s="10"/>
      <c r="AC6150" s="10"/>
      <c r="AD6150" s="10"/>
      <c r="AE6150" s="10"/>
      <c r="AF6150" s="10"/>
      <c r="AG6150" s="10"/>
      <c r="AH6150" s="10"/>
      <c r="AI6150" s="10"/>
      <c r="AJ6150" s="10"/>
      <c r="AK6150" s="10"/>
      <c r="AL6150" s="10"/>
      <c r="AM6150" s="10"/>
      <c r="AN6150" s="10"/>
      <c r="AO6150" s="10"/>
      <c r="AP6150" s="10"/>
      <c r="AQ6150" s="10"/>
      <c r="AR6150" s="10"/>
      <c r="AS6150" s="10"/>
      <c r="AT6150" s="10"/>
      <c r="AU6150" s="10"/>
      <c r="AV6150" s="10"/>
      <c r="AW6150" s="10"/>
      <c r="AX6150" s="10"/>
      <c r="AY6150" s="10"/>
      <c r="AZ6150" s="10"/>
      <c r="BC6150" s="10"/>
      <c r="BD6150" s="10"/>
      <c r="BE6150" s="10"/>
      <c r="BF6150" s="10"/>
      <c r="BG6150" s="10"/>
      <c r="BH6150" s="10"/>
      <c r="BI6150" s="10"/>
      <c r="BL6150" s="10"/>
      <c r="BM6150" s="10"/>
      <c r="BN6150" s="10"/>
      <c r="BO6150" s="10"/>
      <c r="BP6150" s="10"/>
      <c r="BQ6150" s="10"/>
      <c r="BR6150" s="10"/>
      <c r="BU6150" s="66"/>
    </row>
    <row r="6151" spans="22:73" s="6" customFormat="1" x14ac:dyDescent="0.3">
      <c r="V6151" s="21"/>
      <c r="W6151" s="22"/>
      <c r="X6151" s="22"/>
      <c r="Y6151" s="22"/>
      <c r="Z6151" s="22"/>
      <c r="AA6151" s="22"/>
      <c r="AB6151" s="10"/>
      <c r="AC6151" s="10"/>
      <c r="AD6151" s="10"/>
      <c r="AE6151" s="10"/>
      <c r="AF6151" s="10"/>
      <c r="AG6151" s="10"/>
      <c r="AH6151" s="10"/>
      <c r="AI6151" s="10"/>
      <c r="AJ6151" s="10"/>
      <c r="AK6151" s="10"/>
      <c r="AL6151" s="10"/>
      <c r="AM6151" s="10"/>
      <c r="AN6151" s="10"/>
      <c r="AO6151" s="10"/>
      <c r="AP6151" s="10"/>
      <c r="AQ6151" s="10"/>
      <c r="AR6151" s="10"/>
      <c r="AS6151" s="10"/>
      <c r="AT6151" s="10"/>
      <c r="AU6151" s="10"/>
      <c r="AV6151" s="10"/>
      <c r="AW6151" s="10"/>
      <c r="AX6151" s="10"/>
      <c r="AY6151" s="10"/>
      <c r="AZ6151" s="10"/>
      <c r="BC6151" s="10"/>
      <c r="BD6151" s="10"/>
      <c r="BE6151" s="10"/>
      <c r="BF6151" s="10"/>
      <c r="BG6151" s="10"/>
      <c r="BH6151" s="10"/>
      <c r="BI6151" s="10"/>
      <c r="BL6151" s="10"/>
      <c r="BM6151" s="10"/>
      <c r="BN6151" s="10"/>
      <c r="BO6151" s="10"/>
      <c r="BP6151" s="10"/>
      <c r="BQ6151" s="10"/>
      <c r="BR6151" s="10"/>
      <c r="BU6151" s="66"/>
    </row>
    <row r="6152" spans="22:73" s="6" customFormat="1" x14ac:dyDescent="0.3">
      <c r="V6152" s="21"/>
      <c r="W6152" s="22"/>
      <c r="X6152" s="22"/>
      <c r="Y6152" s="22"/>
      <c r="Z6152" s="22"/>
      <c r="AA6152" s="22"/>
      <c r="AB6152" s="10"/>
      <c r="AC6152" s="10"/>
      <c r="AD6152" s="10"/>
      <c r="AE6152" s="10"/>
      <c r="AF6152" s="10"/>
      <c r="AG6152" s="10"/>
      <c r="AH6152" s="10"/>
      <c r="AI6152" s="10"/>
      <c r="AJ6152" s="10"/>
      <c r="AK6152" s="10"/>
      <c r="AL6152" s="10"/>
      <c r="AM6152" s="10"/>
      <c r="AN6152" s="10"/>
      <c r="AO6152" s="10"/>
      <c r="AP6152" s="10"/>
      <c r="AQ6152" s="10"/>
      <c r="AR6152" s="10"/>
      <c r="AS6152" s="10"/>
      <c r="AT6152" s="10"/>
      <c r="AU6152" s="10"/>
      <c r="AV6152" s="10"/>
      <c r="AW6152" s="10"/>
      <c r="AX6152" s="10"/>
      <c r="AY6152" s="10"/>
      <c r="AZ6152" s="10"/>
      <c r="BC6152" s="10"/>
      <c r="BD6152" s="10"/>
      <c r="BE6152" s="10"/>
      <c r="BF6152" s="10"/>
      <c r="BG6152" s="10"/>
      <c r="BH6152" s="10"/>
      <c r="BI6152" s="10"/>
      <c r="BL6152" s="10"/>
      <c r="BM6152" s="10"/>
      <c r="BN6152" s="10"/>
      <c r="BO6152" s="10"/>
      <c r="BP6152" s="10"/>
      <c r="BQ6152" s="10"/>
      <c r="BR6152" s="10"/>
      <c r="BU6152" s="66"/>
    </row>
    <row r="6153" spans="22:73" s="6" customFormat="1" x14ac:dyDescent="0.3">
      <c r="V6153" s="21"/>
      <c r="W6153" s="22"/>
      <c r="X6153" s="22"/>
      <c r="Y6153" s="22"/>
      <c r="Z6153" s="22"/>
      <c r="AA6153" s="22"/>
      <c r="AB6153" s="10"/>
      <c r="AC6153" s="10"/>
      <c r="AD6153" s="10"/>
      <c r="AE6153" s="10"/>
      <c r="AF6153" s="10"/>
      <c r="AG6153" s="10"/>
      <c r="AH6153" s="10"/>
      <c r="AI6153" s="10"/>
      <c r="AJ6153" s="10"/>
      <c r="AK6153" s="10"/>
      <c r="AL6153" s="10"/>
      <c r="AM6153" s="10"/>
      <c r="AN6153" s="10"/>
      <c r="AO6153" s="10"/>
      <c r="AP6153" s="10"/>
      <c r="AQ6153" s="10"/>
      <c r="AR6153" s="10"/>
      <c r="AS6153" s="10"/>
      <c r="AT6153" s="10"/>
      <c r="AU6153" s="10"/>
      <c r="AV6153" s="10"/>
      <c r="AW6153" s="10"/>
      <c r="AX6153" s="10"/>
      <c r="AY6153" s="10"/>
      <c r="AZ6153" s="10"/>
      <c r="BC6153" s="10"/>
      <c r="BD6153" s="10"/>
      <c r="BE6153" s="10"/>
      <c r="BF6153" s="10"/>
      <c r="BG6153" s="10"/>
      <c r="BH6153" s="10"/>
      <c r="BI6153" s="10"/>
      <c r="BL6153" s="10"/>
      <c r="BM6153" s="10"/>
      <c r="BN6153" s="10"/>
      <c r="BO6153" s="10"/>
      <c r="BP6153" s="10"/>
      <c r="BQ6153" s="10"/>
      <c r="BR6153" s="10"/>
      <c r="BU6153" s="66"/>
    </row>
    <row r="6154" spans="22:73" s="6" customFormat="1" x14ac:dyDescent="0.3">
      <c r="V6154" s="21"/>
      <c r="W6154" s="22"/>
      <c r="X6154" s="22"/>
      <c r="Y6154" s="22"/>
      <c r="Z6154" s="22"/>
      <c r="AA6154" s="22"/>
      <c r="AB6154" s="10"/>
      <c r="AC6154" s="10"/>
      <c r="AD6154" s="10"/>
      <c r="AE6154" s="10"/>
      <c r="AF6154" s="10"/>
      <c r="AG6154" s="10"/>
      <c r="AH6154" s="10"/>
      <c r="AI6154" s="10"/>
      <c r="AJ6154" s="10"/>
      <c r="AK6154" s="10"/>
      <c r="AL6154" s="10"/>
      <c r="AM6154" s="10"/>
      <c r="AN6154" s="10"/>
      <c r="AO6154" s="10"/>
      <c r="AP6154" s="10"/>
      <c r="AQ6154" s="10"/>
      <c r="AR6154" s="10"/>
      <c r="AS6154" s="10"/>
      <c r="AT6154" s="10"/>
      <c r="AU6154" s="10"/>
      <c r="AV6154" s="10"/>
      <c r="AW6154" s="10"/>
      <c r="AX6154" s="10"/>
      <c r="AY6154" s="10"/>
      <c r="AZ6154" s="10"/>
      <c r="BC6154" s="10"/>
      <c r="BD6154" s="10"/>
      <c r="BE6154" s="10"/>
      <c r="BF6154" s="10"/>
      <c r="BG6154" s="10"/>
      <c r="BH6154" s="10"/>
      <c r="BI6154" s="10"/>
      <c r="BL6154" s="10"/>
      <c r="BM6154" s="10"/>
      <c r="BN6154" s="10"/>
      <c r="BO6154" s="10"/>
      <c r="BP6154" s="10"/>
      <c r="BQ6154" s="10"/>
      <c r="BR6154" s="10"/>
      <c r="BU6154" s="66"/>
    </row>
    <row r="6155" spans="22:73" s="6" customFormat="1" x14ac:dyDescent="0.3">
      <c r="V6155" s="21"/>
      <c r="W6155" s="22"/>
      <c r="X6155" s="22"/>
      <c r="Y6155" s="22"/>
      <c r="Z6155" s="22"/>
      <c r="AA6155" s="22"/>
      <c r="AB6155" s="10"/>
      <c r="AC6155" s="10"/>
      <c r="AD6155" s="10"/>
      <c r="AE6155" s="10"/>
      <c r="AF6155" s="10"/>
      <c r="AG6155" s="10"/>
      <c r="AH6155" s="10"/>
      <c r="AI6155" s="10"/>
      <c r="AJ6155" s="10"/>
      <c r="AK6155" s="10"/>
      <c r="AL6155" s="10"/>
      <c r="AM6155" s="10"/>
      <c r="AN6155" s="10"/>
      <c r="AO6155" s="10"/>
      <c r="AP6155" s="10"/>
      <c r="AQ6155" s="10"/>
      <c r="AR6155" s="10"/>
      <c r="AS6155" s="10"/>
      <c r="AT6155" s="10"/>
      <c r="AU6155" s="10"/>
      <c r="AV6155" s="10"/>
      <c r="AW6155" s="10"/>
      <c r="AX6155" s="10"/>
      <c r="AY6155" s="10"/>
      <c r="AZ6155" s="10"/>
      <c r="BC6155" s="10"/>
      <c r="BD6155" s="10"/>
      <c r="BE6155" s="10"/>
      <c r="BF6155" s="10"/>
      <c r="BG6155" s="10"/>
      <c r="BH6155" s="10"/>
      <c r="BI6155" s="10"/>
      <c r="BL6155" s="10"/>
      <c r="BM6155" s="10"/>
      <c r="BN6155" s="10"/>
      <c r="BO6155" s="10"/>
      <c r="BP6155" s="10"/>
      <c r="BQ6155" s="10"/>
      <c r="BR6155" s="10"/>
      <c r="BU6155" s="66"/>
    </row>
    <row r="6156" spans="22:73" s="6" customFormat="1" x14ac:dyDescent="0.3">
      <c r="V6156" s="21"/>
      <c r="W6156" s="22"/>
      <c r="X6156" s="22"/>
      <c r="Y6156" s="22"/>
      <c r="Z6156" s="22"/>
      <c r="AA6156" s="22"/>
      <c r="AB6156" s="10"/>
      <c r="AC6156" s="10"/>
      <c r="AD6156" s="10"/>
      <c r="AE6156" s="10"/>
      <c r="AF6156" s="10"/>
      <c r="AG6156" s="10"/>
      <c r="AH6156" s="10"/>
      <c r="AI6156" s="10"/>
      <c r="AJ6156" s="10"/>
      <c r="AK6156" s="10"/>
      <c r="AL6156" s="10"/>
      <c r="AM6156" s="10"/>
      <c r="AN6156" s="10"/>
      <c r="AO6156" s="10"/>
      <c r="AP6156" s="10"/>
      <c r="AQ6156" s="10"/>
      <c r="AR6156" s="10"/>
      <c r="AS6156" s="10"/>
      <c r="AT6156" s="10"/>
      <c r="AU6156" s="10"/>
      <c r="AV6156" s="10"/>
      <c r="AW6156" s="10"/>
      <c r="AX6156" s="10"/>
      <c r="AY6156" s="10"/>
      <c r="AZ6156" s="10"/>
      <c r="BC6156" s="10"/>
      <c r="BD6156" s="10"/>
      <c r="BE6156" s="10"/>
      <c r="BF6156" s="10"/>
      <c r="BG6156" s="10"/>
      <c r="BH6156" s="10"/>
      <c r="BI6156" s="10"/>
      <c r="BL6156" s="10"/>
      <c r="BM6156" s="10"/>
      <c r="BN6156" s="10"/>
      <c r="BO6156" s="10"/>
      <c r="BP6156" s="10"/>
      <c r="BQ6156" s="10"/>
      <c r="BR6156" s="10"/>
      <c r="BU6156" s="66"/>
    </row>
    <row r="6157" spans="22:73" s="6" customFormat="1" x14ac:dyDescent="0.3">
      <c r="V6157" s="21"/>
      <c r="W6157" s="22"/>
      <c r="X6157" s="22"/>
      <c r="Y6157" s="22"/>
      <c r="Z6157" s="22"/>
      <c r="AA6157" s="22"/>
      <c r="AB6157" s="10"/>
      <c r="AC6157" s="10"/>
      <c r="AD6157" s="10"/>
      <c r="AE6157" s="10"/>
      <c r="AF6157" s="10"/>
      <c r="AG6157" s="10"/>
      <c r="AH6157" s="10"/>
      <c r="AI6157" s="10"/>
      <c r="AJ6157" s="10"/>
      <c r="AK6157" s="10"/>
      <c r="AL6157" s="10"/>
      <c r="AM6157" s="10"/>
      <c r="AN6157" s="10"/>
      <c r="AO6157" s="10"/>
      <c r="AP6157" s="10"/>
      <c r="AQ6157" s="10"/>
      <c r="AR6157" s="10"/>
      <c r="AS6157" s="10"/>
      <c r="AT6157" s="10"/>
      <c r="AU6157" s="10"/>
      <c r="AV6157" s="10"/>
      <c r="AW6157" s="10"/>
      <c r="AX6157" s="10"/>
      <c r="AY6157" s="10"/>
      <c r="AZ6157" s="10"/>
      <c r="BC6157" s="10"/>
      <c r="BD6157" s="10"/>
      <c r="BE6157" s="10"/>
      <c r="BF6157" s="10"/>
      <c r="BG6157" s="10"/>
      <c r="BH6157" s="10"/>
      <c r="BI6157" s="10"/>
      <c r="BL6157" s="10"/>
      <c r="BM6157" s="10"/>
      <c r="BN6157" s="10"/>
      <c r="BO6157" s="10"/>
      <c r="BP6157" s="10"/>
      <c r="BQ6157" s="10"/>
      <c r="BR6157" s="10"/>
      <c r="BU6157" s="66"/>
    </row>
    <row r="6158" spans="22:73" s="6" customFormat="1" x14ac:dyDescent="0.3">
      <c r="V6158" s="21"/>
      <c r="W6158" s="22"/>
      <c r="X6158" s="22"/>
      <c r="Y6158" s="22"/>
      <c r="Z6158" s="22"/>
      <c r="AA6158" s="22"/>
      <c r="AB6158" s="10"/>
      <c r="AC6158" s="10"/>
      <c r="AD6158" s="10"/>
      <c r="AE6158" s="10"/>
      <c r="AF6158" s="10"/>
      <c r="AG6158" s="10"/>
      <c r="AH6158" s="10"/>
      <c r="AI6158" s="10"/>
      <c r="AJ6158" s="10"/>
      <c r="AK6158" s="10"/>
      <c r="AL6158" s="10"/>
      <c r="AM6158" s="10"/>
      <c r="AN6158" s="10"/>
      <c r="AO6158" s="10"/>
      <c r="AP6158" s="10"/>
      <c r="AQ6158" s="10"/>
      <c r="AR6158" s="10"/>
      <c r="AS6158" s="10"/>
      <c r="AT6158" s="10"/>
      <c r="AU6158" s="10"/>
      <c r="AV6158" s="10"/>
      <c r="AW6158" s="10"/>
      <c r="AX6158" s="10"/>
      <c r="AY6158" s="10"/>
      <c r="AZ6158" s="10"/>
      <c r="BC6158" s="10"/>
      <c r="BD6158" s="10"/>
      <c r="BE6158" s="10"/>
      <c r="BF6158" s="10"/>
      <c r="BG6158" s="10"/>
      <c r="BH6158" s="10"/>
      <c r="BI6158" s="10"/>
      <c r="BL6158" s="10"/>
      <c r="BM6158" s="10"/>
      <c r="BN6158" s="10"/>
      <c r="BO6158" s="10"/>
      <c r="BP6158" s="10"/>
      <c r="BQ6158" s="10"/>
      <c r="BR6158" s="10"/>
      <c r="BU6158" s="66"/>
    </row>
    <row r="6159" spans="22:73" s="6" customFormat="1" x14ac:dyDescent="0.3">
      <c r="V6159" s="21"/>
      <c r="W6159" s="22"/>
      <c r="X6159" s="22"/>
      <c r="Y6159" s="22"/>
      <c r="Z6159" s="22"/>
      <c r="AA6159" s="22"/>
      <c r="AB6159" s="10"/>
      <c r="AC6159" s="10"/>
      <c r="AD6159" s="10"/>
      <c r="AE6159" s="10"/>
      <c r="AF6159" s="10"/>
      <c r="AG6159" s="10"/>
      <c r="AH6159" s="10"/>
      <c r="AI6159" s="10"/>
      <c r="AJ6159" s="10"/>
      <c r="AK6159" s="10"/>
      <c r="AL6159" s="10"/>
      <c r="AM6159" s="10"/>
      <c r="AN6159" s="10"/>
      <c r="AO6159" s="10"/>
      <c r="AP6159" s="10"/>
      <c r="AQ6159" s="10"/>
      <c r="AR6159" s="10"/>
      <c r="AS6159" s="10"/>
      <c r="AT6159" s="10"/>
      <c r="AU6159" s="10"/>
      <c r="AV6159" s="10"/>
      <c r="AW6159" s="10"/>
      <c r="AX6159" s="10"/>
      <c r="AY6159" s="10"/>
      <c r="AZ6159" s="10"/>
      <c r="BC6159" s="10"/>
      <c r="BD6159" s="10"/>
      <c r="BE6159" s="10"/>
      <c r="BF6159" s="10"/>
      <c r="BG6159" s="10"/>
      <c r="BH6159" s="10"/>
      <c r="BI6159" s="10"/>
      <c r="BL6159" s="10"/>
      <c r="BM6159" s="10"/>
      <c r="BN6159" s="10"/>
      <c r="BO6159" s="10"/>
      <c r="BP6159" s="10"/>
      <c r="BQ6159" s="10"/>
      <c r="BR6159" s="10"/>
      <c r="BU6159" s="66"/>
    </row>
    <row r="6160" spans="22:73" s="6" customFormat="1" x14ac:dyDescent="0.3">
      <c r="V6160" s="21"/>
      <c r="W6160" s="22"/>
      <c r="X6160" s="22"/>
      <c r="Y6160" s="22"/>
      <c r="Z6160" s="22"/>
      <c r="AA6160" s="22"/>
      <c r="AB6160" s="10"/>
      <c r="AC6160" s="10"/>
      <c r="AD6160" s="10"/>
      <c r="AE6160" s="10"/>
      <c r="AF6160" s="10"/>
      <c r="AG6160" s="10"/>
      <c r="AH6160" s="10"/>
      <c r="AI6160" s="10"/>
      <c r="AJ6160" s="10"/>
      <c r="AK6160" s="10"/>
      <c r="AL6160" s="10"/>
      <c r="AM6160" s="10"/>
      <c r="AN6160" s="10"/>
      <c r="AO6160" s="10"/>
      <c r="AP6160" s="10"/>
      <c r="AQ6160" s="10"/>
      <c r="AR6160" s="10"/>
      <c r="AS6160" s="10"/>
      <c r="AT6160" s="10"/>
      <c r="AU6160" s="10"/>
      <c r="AV6160" s="10"/>
      <c r="AW6160" s="10"/>
      <c r="AX6160" s="10"/>
      <c r="AY6160" s="10"/>
      <c r="AZ6160" s="10"/>
      <c r="BC6160" s="10"/>
      <c r="BD6160" s="10"/>
      <c r="BE6160" s="10"/>
      <c r="BF6160" s="10"/>
      <c r="BG6160" s="10"/>
      <c r="BH6160" s="10"/>
      <c r="BI6160" s="10"/>
      <c r="BL6160" s="10"/>
      <c r="BM6160" s="10"/>
      <c r="BN6160" s="10"/>
      <c r="BO6160" s="10"/>
      <c r="BP6160" s="10"/>
      <c r="BQ6160" s="10"/>
      <c r="BR6160" s="10"/>
      <c r="BU6160" s="66"/>
    </row>
    <row r="6161" spans="22:73" s="6" customFormat="1" x14ac:dyDescent="0.3">
      <c r="V6161" s="21"/>
      <c r="W6161" s="22"/>
      <c r="X6161" s="22"/>
      <c r="Y6161" s="22"/>
      <c r="Z6161" s="22"/>
      <c r="AA6161" s="22"/>
      <c r="AB6161" s="10"/>
      <c r="AC6161" s="10"/>
      <c r="AD6161" s="10"/>
      <c r="AE6161" s="10"/>
      <c r="AF6161" s="10"/>
      <c r="AG6161" s="10"/>
      <c r="AH6161" s="10"/>
      <c r="AI6161" s="10"/>
      <c r="AJ6161" s="10"/>
      <c r="AK6161" s="10"/>
      <c r="AL6161" s="10"/>
      <c r="AM6161" s="10"/>
      <c r="AN6161" s="10"/>
      <c r="AO6161" s="10"/>
      <c r="AP6161" s="10"/>
      <c r="AQ6161" s="10"/>
      <c r="AR6161" s="10"/>
      <c r="AS6161" s="10"/>
      <c r="AT6161" s="10"/>
      <c r="AU6161" s="10"/>
      <c r="AV6161" s="10"/>
      <c r="AW6161" s="10"/>
      <c r="AX6161" s="10"/>
      <c r="AY6161" s="10"/>
      <c r="AZ6161" s="10"/>
      <c r="BC6161" s="10"/>
      <c r="BD6161" s="10"/>
      <c r="BE6161" s="10"/>
      <c r="BF6161" s="10"/>
      <c r="BG6161" s="10"/>
      <c r="BH6161" s="10"/>
      <c r="BI6161" s="10"/>
      <c r="BL6161" s="10"/>
      <c r="BM6161" s="10"/>
      <c r="BN6161" s="10"/>
      <c r="BO6161" s="10"/>
      <c r="BP6161" s="10"/>
      <c r="BQ6161" s="10"/>
      <c r="BR6161" s="10"/>
      <c r="BU6161" s="66"/>
    </row>
    <row r="6162" spans="22:73" s="6" customFormat="1" x14ac:dyDescent="0.3">
      <c r="V6162" s="21"/>
      <c r="W6162" s="22"/>
      <c r="X6162" s="22"/>
      <c r="Y6162" s="22"/>
      <c r="Z6162" s="22"/>
      <c r="AA6162" s="22"/>
      <c r="AB6162" s="10"/>
      <c r="AC6162" s="10"/>
      <c r="AD6162" s="10"/>
      <c r="AE6162" s="10"/>
      <c r="AF6162" s="10"/>
      <c r="AG6162" s="10"/>
      <c r="AH6162" s="10"/>
      <c r="AI6162" s="10"/>
      <c r="AJ6162" s="10"/>
      <c r="AK6162" s="10"/>
      <c r="AL6162" s="10"/>
      <c r="AM6162" s="10"/>
      <c r="AN6162" s="10"/>
      <c r="AO6162" s="10"/>
      <c r="AP6162" s="10"/>
      <c r="AQ6162" s="10"/>
      <c r="AR6162" s="10"/>
      <c r="AS6162" s="10"/>
      <c r="AT6162" s="10"/>
      <c r="AU6162" s="10"/>
      <c r="AV6162" s="10"/>
      <c r="AW6162" s="10"/>
      <c r="AX6162" s="10"/>
      <c r="AY6162" s="10"/>
      <c r="AZ6162" s="10"/>
      <c r="BC6162" s="10"/>
      <c r="BD6162" s="10"/>
      <c r="BE6162" s="10"/>
      <c r="BF6162" s="10"/>
      <c r="BG6162" s="10"/>
      <c r="BH6162" s="10"/>
      <c r="BI6162" s="10"/>
      <c r="BL6162" s="10"/>
      <c r="BM6162" s="10"/>
      <c r="BN6162" s="10"/>
      <c r="BO6162" s="10"/>
      <c r="BP6162" s="10"/>
      <c r="BQ6162" s="10"/>
      <c r="BR6162" s="10"/>
      <c r="BU6162" s="66"/>
    </row>
    <row r="6163" spans="22:73" s="6" customFormat="1" x14ac:dyDescent="0.3">
      <c r="V6163" s="21"/>
      <c r="W6163" s="22"/>
      <c r="X6163" s="22"/>
      <c r="Y6163" s="22"/>
      <c r="Z6163" s="22"/>
      <c r="AA6163" s="22"/>
      <c r="AB6163" s="10"/>
      <c r="AC6163" s="10"/>
      <c r="AD6163" s="10"/>
      <c r="AE6163" s="10"/>
      <c r="AF6163" s="10"/>
      <c r="AG6163" s="10"/>
      <c r="AH6163" s="10"/>
      <c r="AI6163" s="10"/>
      <c r="AJ6163" s="10"/>
      <c r="AK6163" s="10"/>
      <c r="AL6163" s="10"/>
      <c r="AM6163" s="10"/>
      <c r="AN6163" s="10"/>
      <c r="AO6163" s="10"/>
      <c r="AP6163" s="10"/>
      <c r="AQ6163" s="10"/>
      <c r="AR6163" s="10"/>
      <c r="AS6163" s="10"/>
      <c r="AT6163" s="10"/>
      <c r="AU6163" s="10"/>
      <c r="AV6163" s="10"/>
      <c r="AW6163" s="10"/>
      <c r="AX6163" s="10"/>
      <c r="AY6163" s="10"/>
      <c r="AZ6163" s="10"/>
      <c r="BC6163" s="10"/>
      <c r="BD6163" s="10"/>
      <c r="BE6163" s="10"/>
      <c r="BF6163" s="10"/>
      <c r="BG6163" s="10"/>
      <c r="BH6163" s="10"/>
      <c r="BI6163" s="10"/>
      <c r="BL6163" s="10"/>
      <c r="BM6163" s="10"/>
      <c r="BN6163" s="10"/>
      <c r="BO6163" s="10"/>
      <c r="BP6163" s="10"/>
      <c r="BQ6163" s="10"/>
      <c r="BR6163" s="10"/>
      <c r="BU6163" s="66"/>
    </row>
    <row r="6164" spans="22:73" s="6" customFormat="1" x14ac:dyDescent="0.3">
      <c r="V6164" s="21"/>
      <c r="W6164" s="22"/>
      <c r="X6164" s="22"/>
      <c r="Y6164" s="22"/>
      <c r="Z6164" s="22"/>
      <c r="AA6164" s="22"/>
      <c r="AB6164" s="10"/>
      <c r="AC6164" s="10"/>
      <c r="AD6164" s="10"/>
      <c r="AE6164" s="10"/>
      <c r="AF6164" s="10"/>
      <c r="AG6164" s="10"/>
      <c r="AH6164" s="10"/>
      <c r="AI6164" s="10"/>
      <c r="AJ6164" s="10"/>
      <c r="AK6164" s="10"/>
      <c r="AL6164" s="10"/>
      <c r="AM6164" s="10"/>
      <c r="AN6164" s="10"/>
      <c r="AO6164" s="10"/>
      <c r="AP6164" s="10"/>
      <c r="AQ6164" s="10"/>
      <c r="AR6164" s="10"/>
      <c r="AS6164" s="10"/>
      <c r="AT6164" s="10"/>
      <c r="AU6164" s="10"/>
      <c r="AV6164" s="10"/>
      <c r="AW6164" s="10"/>
      <c r="AX6164" s="10"/>
      <c r="AY6164" s="10"/>
      <c r="AZ6164" s="10"/>
      <c r="BC6164" s="10"/>
      <c r="BD6164" s="10"/>
      <c r="BE6164" s="10"/>
      <c r="BF6164" s="10"/>
      <c r="BG6164" s="10"/>
      <c r="BH6164" s="10"/>
      <c r="BI6164" s="10"/>
      <c r="BL6164" s="10"/>
      <c r="BM6164" s="10"/>
      <c r="BN6164" s="10"/>
      <c r="BO6164" s="10"/>
      <c r="BP6164" s="10"/>
      <c r="BQ6164" s="10"/>
      <c r="BR6164" s="10"/>
      <c r="BU6164" s="66"/>
    </row>
    <row r="6165" spans="22:73" s="6" customFormat="1" x14ac:dyDescent="0.3">
      <c r="V6165" s="21"/>
      <c r="W6165" s="22"/>
      <c r="X6165" s="22"/>
      <c r="Y6165" s="22"/>
      <c r="Z6165" s="22"/>
      <c r="AA6165" s="22"/>
      <c r="AB6165" s="10"/>
      <c r="AC6165" s="10"/>
      <c r="AD6165" s="10"/>
      <c r="AE6165" s="10"/>
      <c r="AF6165" s="10"/>
      <c r="AG6165" s="10"/>
      <c r="AH6165" s="10"/>
      <c r="AI6165" s="10"/>
      <c r="AJ6165" s="10"/>
      <c r="AK6165" s="10"/>
      <c r="AL6165" s="10"/>
      <c r="AM6165" s="10"/>
      <c r="AN6165" s="10"/>
      <c r="AO6165" s="10"/>
      <c r="AP6165" s="10"/>
      <c r="AQ6165" s="10"/>
      <c r="AR6165" s="10"/>
      <c r="AS6165" s="10"/>
      <c r="AT6165" s="10"/>
      <c r="AU6165" s="10"/>
      <c r="AV6165" s="10"/>
      <c r="AW6165" s="10"/>
      <c r="AX6165" s="10"/>
      <c r="AY6165" s="10"/>
      <c r="AZ6165" s="10"/>
      <c r="BC6165" s="10"/>
      <c r="BD6165" s="10"/>
      <c r="BE6165" s="10"/>
      <c r="BF6165" s="10"/>
      <c r="BG6165" s="10"/>
      <c r="BH6165" s="10"/>
      <c r="BI6165" s="10"/>
      <c r="BL6165" s="10"/>
      <c r="BM6165" s="10"/>
      <c r="BN6165" s="10"/>
      <c r="BO6165" s="10"/>
      <c r="BP6165" s="10"/>
      <c r="BQ6165" s="10"/>
      <c r="BR6165" s="10"/>
      <c r="BU6165" s="66"/>
    </row>
    <row r="6166" spans="22:73" s="6" customFormat="1" x14ac:dyDescent="0.3">
      <c r="V6166" s="21"/>
      <c r="W6166" s="22"/>
      <c r="X6166" s="22"/>
      <c r="Y6166" s="22"/>
      <c r="Z6166" s="22"/>
      <c r="AA6166" s="22"/>
      <c r="AB6166" s="10"/>
      <c r="AC6166" s="10"/>
      <c r="AD6166" s="10"/>
      <c r="AE6166" s="10"/>
      <c r="AF6166" s="10"/>
      <c r="AG6166" s="10"/>
      <c r="AH6166" s="10"/>
      <c r="AI6166" s="10"/>
      <c r="AJ6166" s="10"/>
      <c r="AK6166" s="10"/>
      <c r="AL6166" s="10"/>
      <c r="AM6166" s="10"/>
      <c r="AN6166" s="10"/>
      <c r="AO6166" s="10"/>
      <c r="AP6166" s="10"/>
      <c r="AQ6166" s="10"/>
      <c r="AR6166" s="10"/>
      <c r="AS6166" s="10"/>
      <c r="AT6166" s="10"/>
      <c r="AU6166" s="10"/>
      <c r="AV6166" s="10"/>
      <c r="AW6166" s="10"/>
      <c r="AX6166" s="10"/>
      <c r="AY6166" s="10"/>
      <c r="AZ6166" s="10"/>
      <c r="BC6166" s="10"/>
      <c r="BD6166" s="10"/>
      <c r="BE6166" s="10"/>
      <c r="BF6166" s="10"/>
      <c r="BG6166" s="10"/>
      <c r="BH6166" s="10"/>
      <c r="BI6166" s="10"/>
      <c r="BL6166" s="10"/>
      <c r="BM6166" s="10"/>
      <c r="BN6166" s="10"/>
      <c r="BO6166" s="10"/>
      <c r="BP6166" s="10"/>
      <c r="BQ6166" s="10"/>
      <c r="BR6166" s="10"/>
      <c r="BU6166" s="66"/>
    </row>
    <row r="6167" spans="22:73" s="6" customFormat="1" x14ac:dyDescent="0.3">
      <c r="V6167" s="21"/>
      <c r="W6167" s="22"/>
      <c r="X6167" s="22"/>
      <c r="Y6167" s="22"/>
      <c r="Z6167" s="22"/>
      <c r="AA6167" s="22"/>
      <c r="AB6167" s="10"/>
      <c r="AC6167" s="10"/>
      <c r="AD6167" s="10"/>
      <c r="AE6167" s="10"/>
      <c r="AF6167" s="10"/>
      <c r="AG6167" s="10"/>
      <c r="AH6167" s="10"/>
      <c r="AI6167" s="10"/>
      <c r="AJ6167" s="10"/>
      <c r="AK6167" s="10"/>
      <c r="AL6167" s="10"/>
      <c r="AM6167" s="10"/>
      <c r="AN6167" s="10"/>
      <c r="AO6167" s="10"/>
      <c r="AP6167" s="10"/>
      <c r="AQ6167" s="10"/>
      <c r="AR6167" s="10"/>
      <c r="AS6167" s="10"/>
      <c r="AT6167" s="10"/>
      <c r="AU6167" s="10"/>
      <c r="AV6167" s="10"/>
      <c r="AW6167" s="10"/>
      <c r="AX6167" s="10"/>
      <c r="AY6167" s="10"/>
      <c r="AZ6167" s="10"/>
      <c r="BC6167" s="10"/>
      <c r="BD6167" s="10"/>
      <c r="BE6167" s="10"/>
      <c r="BF6167" s="10"/>
      <c r="BG6167" s="10"/>
      <c r="BH6167" s="10"/>
      <c r="BI6167" s="10"/>
      <c r="BL6167" s="10"/>
      <c r="BM6167" s="10"/>
      <c r="BN6167" s="10"/>
      <c r="BO6167" s="10"/>
      <c r="BP6167" s="10"/>
      <c r="BQ6167" s="10"/>
      <c r="BR6167" s="10"/>
      <c r="BU6167" s="66"/>
    </row>
    <row r="6168" spans="22:73" s="6" customFormat="1" x14ac:dyDescent="0.3">
      <c r="V6168" s="21"/>
      <c r="W6168" s="22"/>
      <c r="X6168" s="22"/>
      <c r="Y6168" s="22"/>
      <c r="Z6168" s="22"/>
      <c r="AA6168" s="22"/>
      <c r="AB6168" s="10"/>
      <c r="AC6168" s="10"/>
      <c r="AD6168" s="10"/>
      <c r="AE6168" s="10"/>
      <c r="AF6168" s="10"/>
      <c r="AG6168" s="10"/>
      <c r="AH6168" s="10"/>
      <c r="AI6168" s="10"/>
      <c r="AJ6168" s="10"/>
      <c r="AK6168" s="10"/>
      <c r="AL6168" s="10"/>
      <c r="AM6168" s="10"/>
      <c r="AN6168" s="10"/>
      <c r="AO6168" s="10"/>
      <c r="AP6168" s="10"/>
      <c r="AQ6168" s="10"/>
      <c r="AR6168" s="10"/>
      <c r="AS6168" s="10"/>
      <c r="AT6168" s="10"/>
      <c r="AU6168" s="10"/>
      <c r="AV6168" s="10"/>
      <c r="AW6168" s="10"/>
      <c r="AX6168" s="10"/>
      <c r="AY6168" s="10"/>
      <c r="AZ6168" s="10"/>
      <c r="BC6168" s="10"/>
      <c r="BD6168" s="10"/>
      <c r="BE6168" s="10"/>
      <c r="BF6168" s="10"/>
      <c r="BG6168" s="10"/>
      <c r="BH6168" s="10"/>
      <c r="BI6168" s="10"/>
      <c r="BL6168" s="10"/>
      <c r="BM6168" s="10"/>
      <c r="BN6168" s="10"/>
      <c r="BO6168" s="10"/>
      <c r="BP6168" s="10"/>
      <c r="BQ6168" s="10"/>
      <c r="BR6168" s="10"/>
      <c r="BU6168" s="66"/>
    </row>
    <row r="6169" spans="22:73" s="6" customFormat="1" x14ac:dyDescent="0.3">
      <c r="V6169" s="21"/>
      <c r="W6169" s="22"/>
      <c r="X6169" s="22"/>
      <c r="Y6169" s="22"/>
      <c r="Z6169" s="22"/>
      <c r="AA6169" s="22"/>
      <c r="AB6169" s="10"/>
      <c r="AC6169" s="10"/>
      <c r="AD6169" s="10"/>
      <c r="AE6169" s="10"/>
      <c r="AF6169" s="10"/>
      <c r="AG6169" s="10"/>
      <c r="AH6169" s="10"/>
      <c r="AI6169" s="10"/>
      <c r="AJ6169" s="10"/>
      <c r="AK6169" s="10"/>
      <c r="AL6169" s="10"/>
      <c r="AM6169" s="10"/>
      <c r="AN6169" s="10"/>
      <c r="AO6169" s="10"/>
      <c r="AP6169" s="10"/>
      <c r="AQ6169" s="10"/>
      <c r="AR6169" s="10"/>
      <c r="AS6169" s="10"/>
      <c r="AT6169" s="10"/>
      <c r="AU6169" s="10"/>
      <c r="AV6169" s="10"/>
      <c r="AW6169" s="10"/>
      <c r="AX6169" s="10"/>
      <c r="AY6169" s="10"/>
      <c r="AZ6169" s="10"/>
      <c r="BC6169" s="10"/>
      <c r="BD6169" s="10"/>
      <c r="BE6169" s="10"/>
      <c r="BF6169" s="10"/>
      <c r="BG6169" s="10"/>
      <c r="BH6169" s="10"/>
      <c r="BI6169" s="10"/>
      <c r="BL6169" s="10"/>
      <c r="BM6169" s="10"/>
      <c r="BN6169" s="10"/>
      <c r="BO6169" s="10"/>
      <c r="BP6169" s="10"/>
      <c r="BQ6169" s="10"/>
      <c r="BR6169" s="10"/>
      <c r="BU6169" s="66"/>
    </row>
    <row r="6170" spans="22:73" s="6" customFormat="1" x14ac:dyDescent="0.3">
      <c r="V6170" s="21"/>
      <c r="W6170" s="22"/>
      <c r="X6170" s="22"/>
      <c r="Y6170" s="22"/>
      <c r="Z6170" s="22"/>
      <c r="AA6170" s="22"/>
      <c r="AB6170" s="10"/>
      <c r="AC6170" s="10"/>
      <c r="AD6170" s="10"/>
      <c r="AE6170" s="10"/>
      <c r="AF6170" s="10"/>
      <c r="AG6170" s="10"/>
      <c r="AH6170" s="10"/>
      <c r="AI6170" s="10"/>
      <c r="AJ6170" s="10"/>
      <c r="AK6170" s="10"/>
      <c r="AL6170" s="10"/>
      <c r="AM6170" s="10"/>
      <c r="AN6170" s="10"/>
      <c r="AO6170" s="10"/>
      <c r="AP6170" s="10"/>
      <c r="AQ6170" s="10"/>
      <c r="AR6170" s="10"/>
      <c r="AS6170" s="10"/>
      <c r="AT6170" s="10"/>
      <c r="AU6170" s="10"/>
      <c r="AV6170" s="10"/>
      <c r="AW6170" s="10"/>
      <c r="AX6170" s="10"/>
      <c r="AY6170" s="10"/>
      <c r="AZ6170" s="10"/>
      <c r="BC6170" s="10"/>
      <c r="BD6170" s="10"/>
      <c r="BE6170" s="10"/>
      <c r="BF6170" s="10"/>
      <c r="BG6170" s="10"/>
      <c r="BH6170" s="10"/>
      <c r="BI6170" s="10"/>
      <c r="BL6170" s="10"/>
      <c r="BM6170" s="10"/>
      <c r="BN6170" s="10"/>
      <c r="BO6170" s="10"/>
      <c r="BP6170" s="10"/>
      <c r="BQ6170" s="10"/>
      <c r="BR6170" s="10"/>
      <c r="BU6170" s="66"/>
    </row>
    <row r="6171" spans="22:73" s="6" customFormat="1" x14ac:dyDescent="0.3">
      <c r="V6171" s="21"/>
      <c r="W6171" s="22"/>
      <c r="X6171" s="22"/>
      <c r="Y6171" s="22"/>
      <c r="Z6171" s="22"/>
      <c r="AA6171" s="22"/>
      <c r="AB6171" s="10"/>
      <c r="AC6171" s="10"/>
      <c r="AD6171" s="10"/>
      <c r="AE6171" s="10"/>
      <c r="AF6171" s="10"/>
      <c r="AG6171" s="10"/>
      <c r="AH6171" s="10"/>
      <c r="AI6171" s="10"/>
      <c r="AJ6171" s="10"/>
      <c r="AK6171" s="10"/>
      <c r="AL6171" s="10"/>
      <c r="AM6171" s="10"/>
      <c r="AN6171" s="10"/>
      <c r="AO6171" s="10"/>
      <c r="AP6171" s="10"/>
      <c r="AQ6171" s="10"/>
      <c r="AR6171" s="10"/>
      <c r="AS6171" s="10"/>
      <c r="AT6171" s="10"/>
      <c r="AU6171" s="10"/>
      <c r="AV6171" s="10"/>
      <c r="AW6171" s="10"/>
      <c r="AX6171" s="10"/>
      <c r="AY6171" s="10"/>
      <c r="AZ6171" s="10"/>
      <c r="BC6171" s="10"/>
      <c r="BD6171" s="10"/>
      <c r="BE6171" s="10"/>
      <c r="BF6171" s="10"/>
      <c r="BG6171" s="10"/>
      <c r="BH6171" s="10"/>
      <c r="BI6171" s="10"/>
      <c r="BL6171" s="10"/>
      <c r="BM6171" s="10"/>
      <c r="BN6171" s="10"/>
      <c r="BO6171" s="10"/>
      <c r="BP6171" s="10"/>
      <c r="BQ6171" s="10"/>
      <c r="BR6171" s="10"/>
      <c r="BU6171" s="66"/>
    </row>
    <row r="6172" spans="22:73" s="6" customFormat="1" x14ac:dyDescent="0.3">
      <c r="V6172" s="21"/>
      <c r="W6172" s="22"/>
      <c r="X6172" s="22"/>
      <c r="Y6172" s="22"/>
      <c r="Z6172" s="22"/>
      <c r="AA6172" s="22"/>
      <c r="AB6172" s="10"/>
      <c r="AC6172" s="10"/>
      <c r="AD6172" s="10"/>
      <c r="AE6172" s="10"/>
      <c r="AF6172" s="10"/>
      <c r="AG6172" s="10"/>
      <c r="AH6172" s="10"/>
      <c r="AI6172" s="10"/>
      <c r="AJ6172" s="10"/>
      <c r="AK6172" s="10"/>
      <c r="AL6172" s="10"/>
      <c r="AM6172" s="10"/>
      <c r="AN6172" s="10"/>
      <c r="AO6172" s="10"/>
      <c r="AP6172" s="10"/>
      <c r="AQ6172" s="10"/>
      <c r="AR6172" s="10"/>
      <c r="AS6172" s="10"/>
      <c r="AT6172" s="10"/>
      <c r="AU6172" s="10"/>
      <c r="AV6172" s="10"/>
      <c r="AW6172" s="10"/>
      <c r="AX6172" s="10"/>
      <c r="AY6172" s="10"/>
      <c r="AZ6172" s="10"/>
      <c r="BC6172" s="10"/>
      <c r="BD6172" s="10"/>
      <c r="BE6172" s="10"/>
      <c r="BF6172" s="10"/>
      <c r="BG6172" s="10"/>
      <c r="BH6172" s="10"/>
      <c r="BI6172" s="10"/>
      <c r="BL6172" s="10"/>
      <c r="BM6172" s="10"/>
      <c r="BN6172" s="10"/>
      <c r="BO6172" s="10"/>
      <c r="BP6172" s="10"/>
      <c r="BQ6172" s="10"/>
      <c r="BR6172" s="10"/>
      <c r="BU6172" s="66"/>
    </row>
    <row r="6173" spans="22:73" s="6" customFormat="1" x14ac:dyDescent="0.3">
      <c r="V6173" s="21"/>
      <c r="W6173" s="22"/>
      <c r="X6173" s="22"/>
      <c r="Y6173" s="22"/>
      <c r="Z6173" s="22"/>
      <c r="AA6173" s="22"/>
      <c r="AB6173" s="10"/>
      <c r="AC6173" s="10"/>
      <c r="AD6173" s="10"/>
      <c r="AE6173" s="10"/>
      <c r="AF6173" s="10"/>
      <c r="AG6173" s="10"/>
      <c r="AH6173" s="10"/>
      <c r="AI6173" s="10"/>
      <c r="AJ6173" s="10"/>
      <c r="AK6173" s="10"/>
      <c r="AL6173" s="10"/>
      <c r="AM6173" s="10"/>
      <c r="AN6173" s="10"/>
      <c r="AO6173" s="10"/>
      <c r="AP6173" s="10"/>
      <c r="AQ6173" s="10"/>
      <c r="AR6173" s="10"/>
      <c r="AS6173" s="10"/>
      <c r="AT6173" s="10"/>
      <c r="AU6173" s="10"/>
      <c r="AV6173" s="10"/>
      <c r="AW6173" s="10"/>
      <c r="AX6173" s="10"/>
      <c r="AY6173" s="10"/>
      <c r="AZ6173" s="10"/>
      <c r="BC6173" s="10"/>
      <c r="BD6173" s="10"/>
      <c r="BE6173" s="10"/>
      <c r="BF6173" s="10"/>
      <c r="BG6173" s="10"/>
      <c r="BH6173" s="10"/>
      <c r="BI6173" s="10"/>
      <c r="BL6173" s="10"/>
      <c r="BM6173" s="10"/>
      <c r="BN6173" s="10"/>
      <c r="BO6173" s="10"/>
      <c r="BP6173" s="10"/>
      <c r="BQ6173" s="10"/>
      <c r="BR6173" s="10"/>
      <c r="BU6173" s="66"/>
    </row>
    <row r="6174" spans="22:73" s="6" customFormat="1" x14ac:dyDescent="0.3">
      <c r="V6174" s="21"/>
      <c r="W6174" s="22"/>
      <c r="X6174" s="22"/>
      <c r="Y6174" s="22"/>
      <c r="Z6174" s="22"/>
      <c r="AA6174" s="22"/>
      <c r="AB6174" s="10"/>
      <c r="AC6174" s="10"/>
      <c r="AD6174" s="10"/>
      <c r="AE6174" s="10"/>
      <c r="AF6174" s="10"/>
      <c r="AG6174" s="10"/>
      <c r="AH6174" s="10"/>
      <c r="AI6174" s="10"/>
      <c r="AJ6174" s="10"/>
      <c r="AK6174" s="10"/>
      <c r="AL6174" s="10"/>
      <c r="AM6174" s="10"/>
      <c r="AN6174" s="10"/>
      <c r="AO6174" s="10"/>
      <c r="AP6174" s="10"/>
      <c r="AQ6174" s="10"/>
      <c r="AR6174" s="10"/>
      <c r="AS6174" s="10"/>
      <c r="AT6174" s="10"/>
      <c r="AU6174" s="10"/>
      <c r="AV6174" s="10"/>
      <c r="AW6174" s="10"/>
      <c r="AX6174" s="10"/>
      <c r="AY6174" s="10"/>
      <c r="AZ6174" s="10"/>
      <c r="BC6174" s="10"/>
      <c r="BD6174" s="10"/>
      <c r="BE6174" s="10"/>
      <c r="BF6174" s="10"/>
      <c r="BG6174" s="10"/>
      <c r="BH6174" s="10"/>
      <c r="BI6174" s="10"/>
      <c r="BL6174" s="10"/>
      <c r="BM6174" s="10"/>
      <c r="BN6174" s="10"/>
      <c r="BO6174" s="10"/>
      <c r="BP6174" s="10"/>
      <c r="BQ6174" s="10"/>
      <c r="BR6174" s="10"/>
      <c r="BU6174" s="66"/>
    </row>
    <row r="6175" spans="22:73" s="6" customFormat="1" x14ac:dyDescent="0.3">
      <c r="V6175" s="21"/>
      <c r="W6175" s="22"/>
      <c r="X6175" s="22"/>
      <c r="Y6175" s="22"/>
      <c r="Z6175" s="22"/>
      <c r="AA6175" s="22"/>
      <c r="AB6175" s="10"/>
      <c r="AC6175" s="10"/>
      <c r="AD6175" s="10"/>
      <c r="AE6175" s="10"/>
      <c r="AF6175" s="10"/>
      <c r="AG6175" s="10"/>
      <c r="AH6175" s="10"/>
      <c r="AI6175" s="10"/>
      <c r="AJ6175" s="10"/>
      <c r="AK6175" s="10"/>
      <c r="AL6175" s="10"/>
      <c r="AM6175" s="10"/>
      <c r="AN6175" s="10"/>
      <c r="AO6175" s="10"/>
      <c r="AP6175" s="10"/>
      <c r="AQ6175" s="10"/>
      <c r="AR6175" s="10"/>
      <c r="AS6175" s="10"/>
      <c r="AT6175" s="10"/>
      <c r="AU6175" s="10"/>
      <c r="AV6175" s="10"/>
      <c r="AW6175" s="10"/>
      <c r="AX6175" s="10"/>
      <c r="AY6175" s="10"/>
      <c r="AZ6175" s="10"/>
      <c r="BC6175" s="10"/>
      <c r="BD6175" s="10"/>
      <c r="BE6175" s="10"/>
      <c r="BF6175" s="10"/>
      <c r="BG6175" s="10"/>
      <c r="BH6175" s="10"/>
      <c r="BI6175" s="10"/>
      <c r="BL6175" s="10"/>
      <c r="BM6175" s="10"/>
      <c r="BN6175" s="10"/>
      <c r="BO6175" s="10"/>
      <c r="BP6175" s="10"/>
      <c r="BQ6175" s="10"/>
      <c r="BR6175" s="10"/>
      <c r="BU6175" s="66"/>
    </row>
    <row r="6176" spans="22:73" s="6" customFormat="1" x14ac:dyDescent="0.3">
      <c r="V6176" s="21"/>
      <c r="W6176" s="22"/>
      <c r="X6176" s="22"/>
      <c r="Y6176" s="22"/>
      <c r="Z6176" s="22"/>
      <c r="AA6176" s="22"/>
      <c r="AB6176" s="10"/>
      <c r="AC6176" s="10"/>
      <c r="AD6176" s="10"/>
      <c r="AE6176" s="10"/>
      <c r="AF6176" s="10"/>
      <c r="AG6176" s="10"/>
      <c r="AH6176" s="10"/>
      <c r="AI6176" s="10"/>
      <c r="AJ6176" s="10"/>
      <c r="AK6176" s="10"/>
      <c r="AL6176" s="10"/>
      <c r="AM6176" s="10"/>
      <c r="AN6176" s="10"/>
      <c r="AO6176" s="10"/>
      <c r="AP6176" s="10"/>
      <c r="AQ6176" s="10"/>
      <c r="AR6176" s="10"/>
      <c r="AS6176" s="10"/>
      <c r="AT6176" s="10"/>
      <c r="AU6176" s="10"/>
      <c r="AV6176" s="10"/>
      <c r="AW6176" s="10"/>
      <c r="AX6176" s="10"/>
      <c r="AY6176" s="10"/>
      <c r="AZ6176" s="10"/>
      <c r="BC6176" s="10"/>
      <c r="BD6176" s="10"/>
      <c r="BE6176" s="10"/>
      <c r="BF6176" s="10"/>
      <c r="BG6176" s="10"/>
      <c r="BH6176" s="10"/>
      <c r="BI6176" s="10"/>
      <c r="BL6176" s="10"/>
      <c r="BM6176" s="10"/>
      <c r="BN6176" s="10"/>
      <c r="BO6176" s="10"/>
      <c r="BP6176" s="10"/>
      <c r="BQ6176" s="10"/>
      <c r="BR6176" s="10"/>
      <c r="BU6176" s="66"/>
    </row>
    <row r="6177" spans="22:73" s="6" customFormat="1" x14ac:dyDescent="0.3">
      <c r="V6177" s="21"/>
      <c r="W6177" s="22"/>
      <c r="X6177" s="22"/>
      <c r="Y6177" s="22"/>
      <c r="Z6177" s="22"/>
      <c r="AA6177" s="22"/>
      <c r="AB6177" s="10"/>
      <c r="AC6177" s="10"/>
      <c r="AD6177" s="10"/>
      <c r="AE6177" s="10"/>
      <c r="AF6177" s="10"/>
      <c r="AG6177" s="10"/>
      <c r="AH6177" s="10"/>
      <c r="AI6177" s="10"/>
      <c r="AJ6177" s="10"/>
      <c r="AK6177" s="10"/>
      <c r="AL6177" s="10"/>
      <c r="AM6177" s="10"/>
      <c r="AN6177" s="10"/>
      <c r="AO6177" s="10"/>
      <c r="AP6177" s="10"/>
      <c r="AQ6177" s="10"/>
      <c r="AR6177" s="10"/>
      <c r="AS6177" s="10"/>
      <c r="AT6177" s="10"/>
      <c r="AU6177" s="10"/>
      <c r="AV6177" s="10"/>
      <c r="AW6177" s="10"/>
      <c r="AX6177" s="10"/>
      <c r="AY6177" s="10"/>
      <c r="AZ6177" s="10"/>
      <c r="BC6177" s="10"/>
      <c r="BD6177" s="10"/>
      <c r="BE6177" s="10"/>
      <c r="BF6177" s="10"/>
      <c r="BG6177" s="10"/>
      <c r="BH6177" s="10"/>
      <c r="BI6177" s="10"/>
      <c r="BL6177" s="10"/>
      <c r="BM6177" s="10"/>
      <c r="BN6177" s="10"/>
      <c r="BO6177" s="10"/>
      <c r="BP6177" s="10"/>
      <c r="BQ6177" s="10"/>
      <c r="BR6177" s="10"/>
      <c r="BU6177" s="66"/>
    </row>
    <row r="6178" spans="22:73" s="6" customFormat="1" x14ac:dyDescent="0.3">
      <c r="V6178" s="21"/>
      <c r="W6178" s="22"/>
      <c r="X6178" s="22"/>
      <c r="Y6178" s="22"/>
      <c r="Z6178" s="22"/>
      <c r="AA6178" s="22"/>
      <c r="AB6178" s="10"/>
      <c r="AC6178" s="10"/>
      <c r="AD6178" s="10"/>
      <c r="AE6178" s="10"/>
      <c r="AF6178" s="10"/>
      <c r="AG6178" s="10"/>
      <c r="AH6178" s="10"/>
      <c r="AI6178" s="10"/>
      <c r="AJ6178" s="10"/>
      <c r="AK6178" s="10"/>
      <c r="AL6178" s="10"/>
      <c r="AM6178" s="10"/>
      <c r="AN6178" s="10"/>
      <c r="AO6178" s="10"/>
      <c r="AP6178" s="10"/>
      <c r="AQ6178" s="10"/>
      <c r="AR6178" s="10"/>
      <c r="AS6178" s="10"/>
      <c r="AT6178" s="10"/>
      <c r="AU6178" s="10"/>
      <c r="AV6178" s="10"/>
      <c r="AW6178" s="10"/>
      <c r="AX6178" s="10"/>
      <c r="AY6178" s="10"/>
      <c r="AZ6178" s="10"/>
      <c r="BC6178" s="10"/>
      <c r="BD6178" s="10"/>
      <c r="BE6178" s="10"/>
      <c r="BF6178" s="10"/>
      <c r="BG6178" s="10"/>
      <c r="BH6178" s="10"/>
      <c r="BI6178" s="10"/>
      <c r="BL6178" s="10"/>
      <c r="BM6178" s="10"/>
      <c r="BN6178" s="10"/>
      <c r="BO6178" s="10"/>
      <c r="BP6178" s="10"/>
      <c r="BQ6178" s="10"/>
      <c r="BR6178" s="10"/>
      <c r="BU6178" s="66"/>
    </row>
    <row r="6179" spans="22:73" s="6" customFormat="1" x14ac:dyDescent="0.3">
      <c r="V6179" s="21"/>
      <c r="W6179" s="22"/>
      <c r="X6179" s="22"/>
      <c r="Y6179" s="22"/>
      <c r="Z6179" s="22"/>
      <c r="AA6179" s="22"/>
      <c r="AB6179" s="10"/>
      <c r="AC6179" s="10"/>
      <c r="AD6179" s="10"/>
      <c r="AE6179" s="10"/>
      <c r="AF6179" s="10"/>
      <c r="AG6179" s="10"/>
      <c r="AH6179" s="10"/>
      <c r="AI6179" s="10"/>
      <c r="AJ6179" s="10"/>
      <c r="AK6179" s="10"/>
      <c r="AL6179" s="10"/>
      <c r="AM6179" s="10"/>
      <c r="AN6179" s="10"/>
      <c r="AO6179" s="10"/>
      <c r="AP6179" s="10"/>
      <c r="AQ6179" s="10"/>
      <c r="AR6179" s="10"/>
      <c r="AS6179" s="10"/>
      <c r="AT6179" s="10"/>
      <c r="AU6179" s="10"/>
      <c r="AV6179" s="10"/>
      <c r="AW6179" s="10"/>
      <c r="AX6179" s="10"/>
      <c r="AY6179" s="10"/>
      <c r="AZ6179" s="10"/>
      <c r="BC6179" s="10"/>
      <c r="BD6179" s="10"/>
      <c r="BE6179" s="10"/>
      <c r="BF6179" s="10"/>
      <c r="BG6179" s="10"/>
      <c r="BH6179" s="10"/>
      <c r="BI6179" s="10"/>
      <c r="BL6179" s="10"/>
      <c r="BM6179" s="10"/>
      <c r="BN6179" s="10"/>
      <c r="BO6179" s="10"/>
      <c r="BP6179" s="10"/>
      <c r="BQ6179" s="10"/>
      <c r="BR6179" s="10"/>
      <c r="BU6179" s="66"/>
    </row>
    <row r="6180" spans="22:73" s="6" customFormat="1" x14ac:dyDescent="0.3">
      <c r="V6180" s="21"/>
      <c r="W6180" s="22"/>
      <c r="X6180" s="22"/>
      <c r="Y6180" s="22"/>
      <c r="Z6180" s="22"/>
      <c r="AA6180" s="22"/>
      <c r="AB6180" s="10"/>
      <c r="AC6180" s="10"/>
      <c r="AD6180" s="10"/>
      <c r="AE6180" s="10"/>
      <c r="AF6180" s="10"/>
      <c r="AG6180" s="10"/>
      <c r="AH6180" s="10"/>
      <c r="AI6180" s="10"/>
      <c r="AJ6180" s="10"/>
      <c r="AK6180" s="10"/>
      <c r="AL6180" s="10"/>
      <c r="AM6180" s="10"/>
      <c r="AN6180" s="10"/>
      <c r="AO6180" s="10"/>
      <c r="AP6180" s="10"/>
      <c r="AQ6180" s="10"/>
      <c r="AR6180" s="10"/>
      <c r="AS6180" s="10"/>
      <c r="AT6180" s="10"/>
      <c r="AU6180" s="10"/>
      <c r="AV6180" s="10"/>
      <c r="AW6180" s="10"/>
      <c r="AX6180" s="10"/>
      <c r="AY6180" s="10"/>
      <c r="AZ6180" s="10"/>
      <c r="BC6180" s="10"/>
      <c r="BD6180" s="10"/>
      <c r="BE6180" s="10"/>
      <c r="BF6180" s="10"/>
      <c r="BG6180" s="10"/>
      <c r="BH6180" s="10"/>
      <c r="BI6180" s="10"/>
      <c r="BL6180" s="10"/>
      <c r="BM6180" s="10"/>
      <c r="BN6180" s="10"/>
      <c r="BO6180" s="10"/>
      <c r="BP6180" s="10"/>
      <c r="BQ6180" s="10"/>
      <c r="BR6180" s="10"/>
      <c r="BU6180" s="66"/>
    </row>
    <row r="6181" spans="22:73" s="6" customFormat="1" x14ac:dyDescent="0.3">
      <c r="V6181" s="21"/>
      <c r="W6181" s="22"/>
      <c r="X6181" s="22"/>
      <c r="Y6181" s="22"/>
      <c r="Z6181" s="22"/>
      <c r="AA6181" s="22"/>
      <c r="AB6181" s="10"/>
      <c r="AC6181" s="10"/>
      <c r="AD6181" s="10"/>
      <c r="AE6181" s="10"/>
      <c r="AF6181" s="10"/>
      <c r="AG6181" s="10"/>
      <c r="AH6181" s="10"/>
      <c r="AI6181" s="10"/>
      <c r="AJ6181" s="10"/>
      <c r="AK6181" s="10"/>
      <c r="AL6181" s="10"/>
      <c r="AM6181" s="10"/>
      <c r="AN6181" s="10"/>
      <c r="AO6181" s="10"/>
      <c r="AP6181" s="10"/>
      <c r="AQ6181" s="10"/>
      <c r="AR6181" s="10"/>
      <c r="AS6181" s="10"/>
      <c r="AT6181" s="10"/>
      <c r="AU6181" s="10"/>
      <c r="AV6181" s="10"/>
      <c r="AW6181" s="10"/>
      <c r="AX6181" s="10"/>
      <c r="AY6181" s="10"/>
      <c r="AZ6181" s="10"/>
      <c r="BC6181" s="10"/>
      <c r="BD6181" s="10"/>
      <c r="BE6181" s="10"/>
      <c r="BF6181" s="10"/>
      <c r="BG6181" s="10"/>
      <c r="BH6181" s="10"/>
      <c r="BI6181" s="10"/>
      <c r="BL6181" s="10"/>
      <c r="BM6181" s="10"/>
      <c r="BN6181" s="10"/>
      <c r="BO6181" s="10"/>
      <c r="BP6181" s="10"/>
      <c r="BQ6181" s="10"/>
      <c r="BR6181" s="10"/>
      <c r="BU6181" s="66"/>
    </row>
    <row r="6182" spans="22:73" s="6" customFormat="1" x14ac:dyDescent="0.3">
      <c r="V6182" s="21"/>
      <c r="W6182" s="22"/>
      <c r="X6182" s="22"/>
      <c r="Y6182" s="22"/>
      <c r="Z6182" s="22"/>
      <c r="AA6182" s="22"/>
      <c r="AB6182" s="10"/>
      <c r="AC6182" s="10"/>
      <c r="AD6182" s="10"/>
      <c r="AE6182" s="10"/>
      <c r="AF6182" s="10"/>
      <c r="AG6182" s="10"/>
      <c r="AH6182" s="10"/>
      <c r="AI6182" s="10"/>
      <c r="AJ6182" s="10"/>
      <c r="AK6182" s="10"/>
      <c r="AL6182" s="10"/>
      <c r="AM6182" s="10"/>
      <c r="AN6182" s="10"/>
      <c r="AO6182" s="10"/>
      <c r="AP6182" s="10"/>
      <c r="AQ6182" s="10"/>
      <c r="AR6182" s="10"/>
      <c r="AS6182" s="10"/>
      <c r="AT6182" s="10"/>
      <c r="AU6182" s="10"/>
      <c r="AV6182" s="10"/>
      <c r="AW6182" s="10"/>
      <c r="AX6182" s="10"/>
      <c r="AY6182" s="10"/>
      <c r="AZ6182" s="10"/>
      <c r="BC6182" s="10"/>
      <c r="BD6182" s="10"/>
      <c r="BE6182" s="10"/>
      <c r="BF6182" s="10"/>
      <c r="BG6182" s="10"/>
      <c r="BH6182" s="10"/>
      <c r="BI6182" s="10"/>
      <c r="BL6182" s="10"/>
      <c r="BM6182" s="10"/>
      <c r="BN6182" s="10"/>
      <c r="BO6182" s="10"/>
      <c r="BP6182" s="10"/>
      <c r="BQ6182" s="10"/>
      <c r="BR6182" s="10"/>
      <c r="BU6182" s="66"/>
    </row>
    <row r="6183" spans="22:73" s="6" customFormat="1" x14ac:dyDescent="0.3">
      <c r="V6183" s="21"/>
      <c r="W6183" s="22"/>
      <c r="X6183" s="22"/>
      <c r="Y6183" s="22"/>
      <c r="Z6183" s="22"/>
      <c r="AA6183" s="22"/>
      <c r="AB6183" s="10"/>
      <c r="AC6183" s="10"/>
      <c r="AD6183" s="10"/>
      <c r="AE6183" s="10"/>
      <c r="AF6183" s="10"/>
      <c r="AG6183" s="10"/>
      <c r="AH6183" s="10"/>
      <c r="AI6183" s="10"/>
      <c r="AJ6183" s="10"/>
      <c r="AK6183" s="10"/>
      <c r="AL6183" s="10"/>
      <c r="AM6183" s="10"/>
      <c r="AN6183" s="10"/>
      <c r="AO6183" s="10"/>
      <c r="AP6183" s="10"/>
      <c r="AQ6183" s="10"/>
      <c r="AR6183" s="10"/>
      <c r="AS6183" s="10"/>
      <c r="AT6183" s="10"/>
      <c r="AU6183" s="10"/>
      <c r="AV6183" s="10"/>
      <c r="AW6183" s="10"/>
      <c r="AX6183" s="10"/>
      <c r="AY6183" s="10"/>
      <c r="AZ6183" s="10"/>
      <c r="BC6183" s="10"/>
      <c r="BD6183" s="10"/>
      <c r="BE6183" s="10"/>
      <c r="BF6183" s="10"/>
      <c r="BG6183" s="10"/>
      <c r="BH6183" s="10"/>
      <c r="BI6183" s="10"/>
      <c r="BL6183" s="10"/>
      <c r="BM6183" s="10"/>
      <c r="BN6183" s="10"/>
      <c r="BO6183" s="10"/>
      <c r="BP6183" s="10"/>
      <c r="BQ6183" s="10"/>
      <c r="BR6183" s="10"/>
      <c r="BU6183" s="66"/>
    </row>
    <row r="6184" spans="22:73" s="6" customFormat="1" x14ac:dyDescent="0.3">
      <c r="V6184" s="21"/>
      <c r="W6184" s="22"/>
      <c r="X6184" s="22"/>
      <c r="Y6184" s="22"/>
      <c r="Z6184" s="22"/>
      <c r="AA6184" s="22"/>
      <c r="AB6184" s="10"/>
      <c r="AC6184" s="10"/>
      <c r="AD6184" s="10"/>
      <c r="AE6184" s="10"/>
      <c r="AF6184" s="10"/>
      <c r="AG6184" s="10"/>
      <c r="AH6184" s="10"/>
      <c r="AI6184" s="10"/>
      <c r="AJ6184" s="10"/>
      <c r="AK6184" s="10"/>
      <c r="AL6184" s="10"/>
      <c r="AM6184" s="10"/>
      <c r="AN6184" s="10"/>
      <c r="AO6184" s="10"/>
      <c r="AP6184" s="10"/>
      <c r="AQ6184" s="10"/>
      <c r="AR6184" s="10"/>
      <c r="AS6184" s="10"/>
      <c r="AT6184" s="10"/>
      <c r="AU6184" s="10"/>
      <c r="AV6184" s="10"/>
      <c r="AW6184" s="10"/>
      <c r="AX6184" s="10"/>
      <c r="AY6184" s="10"/>
      <c r="AZ6184" s="10"/>
      <c r="BC6184" s="10"/>
      <c r="BD6184" s="10"/>
      <c r="BE6184" s="10"/>
      <c r="BF6184" s="10"/>
      <c r="BG6184" s="10"/>
      <c r="BH6184" s="10"/>
      <c r="BI6184" s="10"/>
      <c r="BL6184" s="10"/>
      <c r="BM6184" s="10"/>
      <c r="BN6184" s="10"/>
      <c r="BO6184" s="10"/>
      <c r="BP6184" s="10"/>
      <c r="BQ6184" s="10"/>
      <c r="BR6184" s="10"/>
      <c r="BU6184" s="66"/>
    </row>
    <row r="6185" spans="22:73" s="6" customFormat="1" x14ac:dyDescent="0.3">
      <c r="V6185" s="21"/>
      <c r="W6185" s="22"/>
      <c r="X6185" s="22"/>
      <c r="Y6185" s="22"/>
      <c r="Z6185" s="22"/>
      <c r="AA6185" s="22"/>
      <c r="AB6185" s="10"/>
      <c r="AC6185" s="10"/>
      <c r="AD6185" s="10"/>
      <c r="AE6185" s="10"/>
      <c r="AF6185" s="10"/>
      <c r="AG6185" s="10"/>
      <c r="AH6185" s="10"/>
      <c r="AI6185" s="10"/>
      <c r="AJ6185" s="10"/>
      <c r="AK6185" s="10"/>
      <c r="AL6185" s="10"/>
      <c r="AM6185" s="10"/>
      <c r="AN6185" s="10"/>
      <c r="AO6185" s="10"/>
      <c r="AP6185" s="10"/>
      <c r="AQ6185" s="10"/>
      <c r="AR6185" s="10"/>
      <c r="AS6185" s="10"/>
      <c r="AT6185" s="10"/>
      <c r="AU6185" s="10"/>
      <c r="AV6185" s="10"/>
      <c r="AW6185" s="10"/>
      <c r="AX6185" s="10"/>
      <c r="AY6185" s="10"/>
      <c r="AZ6185" s="10"/>
      <c r="BC6185" s="10"/>
      <c r="BD6185" s="10"/>
      <c r="BE6185" s="10"/>
      <c r="BF6185" s="10"/>
      <c r="BG6185" s="10"/>
      <c r="BH6185" s="10"/>
      <c r="BI6185" s="10"/>
      <c r="BL6185" s="10"/>
      <c r="BM6185" s="10"/>
      <c r="BN6185" s="10"/>
      <c r="BO6185" s="10"/>
      <c r="BP6185" s="10"/>
      <c r="BQ6185" s="10"/>
      <c r="BR6185" s="10"/>
      <c r="BU6185" s="66"/>
    </row>
    <row r="6186" spans="22:73" s="6" customFormat="1" x14ac:dyDescent="0.3">
      <c r="V6186" s="21"/>
      <c r="W6186" s="22"/>
      <c r="X6186" s="22"/>
      <c r="Y6186" s="22"/>
      <c r="Z6186" s="22"/>
      <c r="AA6186" s="22"/>
      <c r="AB6186" s="10"/>
      <c r="AC6186" s="10"/>
      <c r="AD6186" s="10"/>
      <c r="AE6186" s="10"/>
      <c r="AF6186" s="10"/>
      <c r="AG6186" s="10"/>
      <c r="AH6186" s="10"/>
      <c r="AI6186" s="10"/>
      <c r="AJ6186" s="10"/>
      <c r="AK6186" s="10"/>
      <c r="AL6186" s="10"/>
      <c r="AM6186" s="10"/>
      <c r="AN6186" s="10"/>
      <c r="AO6186" s="10"/>
      <c r="AP6186" s="10"/>
      <c r="AQ6186" s="10"/>
      <c r="AR6186" s="10"/>
      <c r="AS6186" s="10"/>
      <c r="AT6186" s="10"/>
      <c r="AU6186" s="10"/>
      <c r="AV6186" s="10"/>
      <c r="AW6186" s="10"/>
      <c r="AX6186" s="10"/>
      <c r="AY6186" s="10"/>
      <c r="AZ6186" s="10"/>
      <c r="BC6186" s="10"/>
      <c r="BD6186" s="10"/>
      <c r="BE6186" s="10"/>
      <c r="BF6186" s="10"/>
      <c r="BG6186" s="10"/>
      <c r="BH6186" s="10"/>
      <c r="BI6186" s="10"/>
      <c r="BL6186" s="10"/>
      <c r="BM6186" s="10"/>
      <c r="BN6186" s="10"/>
      <c r="BO6186" s="10"/>
      <c r="BP6186" s="10"/>
      <c r="BQ6186" s="10"/>
      <c r="BR6186" s="10"/>
      <c r="BU6186" s="66"/>
    </row>
    <row r="6187" spans="22:73" s="6" customFormat="1" x14ac:dyDescent="0.3">
      <c r="V6187" s="21"/>
      <c r="W6187" s="22"/>
      <c r="X6187" s="22"/>
      <c r="Y6187" s="22"/>
      <c r="Z6187" s="22"/>
      <c r="AA6187" s="22"/>
      <c r="AB6187" s="10"/>
      <c r="AC6187" s="10"/>
      <c r="AD6187" s="10"/>
      <c r="AE6187" s="10"/>
      <c r="AF6187" s="10"/>
      <c r="AG6187" s="10"/>
      <c r="AH6187" s="10"/>
      <c r="AI6187" s="10"/>
      <c r="AJ6187" s="10"/>
      <c r="AK6187" s="10"/>
      <c r="AL6187" s="10"/>
      <c r="AM6187" s="10"/>
      <c r="AN6187" s="10"/>
      <c r="AO6187" s="10"/>
      <c r="AP6187" s="10"/>
      <c r="AQ6187" s="10"/>
      <c r="AR6187" s="10"/>
      <c r="AS6187" s="10"/>
      <c r="AT6187" s="10"/>
      <c r="AU6187" s="10"/>
      <c r="AV6187" s="10"/>
      <c r="AW6187" s="10"/>
      <c r="AX6187" s="10"/>
      <c r="AY6187" s="10"/>
      <c r="AZ6187" s="10"/>
      <c r="BC6187" s="10"/>
      <c r="BD6187" s="10"/>
      <c r="BE6187" s="10"/>
      <c r="BF6187" s="10"/>
      <c r="BG6187" s="10"/>
      <c r="BH6187" s="10"/>
      <c r="BI6187" s="10"/>
      <c r="BL6187" s="10"/>
      <c r="BM6187" s="10"/>
      <c r="BN6187" s="10"/>
      <c r="BO6187" s="10"/>
      <c r="BP6187" s="10"/>
      <c r="BQ6187" s="10"/>
      <c r="BR6187" s="10"/>
      <c r="BU6187" s="66"/>
    </row>
    <row r="6188" spans="22:73" s="6" customFormat="1" x14ac:dyDescent="0.3">
      <c r="V6188" s="21"/>
      <c r="W6188" s="22"/>
      <c r="X6188" s="22"/>
      <c r="Y6188" s="22"/>
      <c r="Z6188" s="22"/>
      <c r="AA6188" s="22"/>
      <c r="AB6188" s="10"/>
      <c r="AC6188" s="10"/>
      <c r="AD6188" s="10"/>
      <c r="AE6188" s="10"/>
      <c r="AF6188" s="10"/>
      <c r="AG6188" s="10"/>
      <c r="AH6188" s="10"/>
      <c r="AI6188" s="10"/>
      <c r="AJ6188" s="10"/>
      <c r="AK6188" s="10"/>
      <c r="AL6188" s="10"/>
      <c r="AM6188" s="10"/>
      <c r="AN6188" s="10"/>
      <c r="AO6188" s="10"/>
      <c r="AP6188" s="10"/>
      <c r="AQ6188" s="10"/>
      <c r="AR6188" s="10"/>
      <c r="AS6188" s="10"/>
      <c r="AT6188" s="10"/>
      <c r="AU6188" s="10"/>
      <c r="AV6188" s="10"/>
      <c r="AW6188" s="10"/>
      <c r="AX6188" s="10"/>
      <c r="AY6188" s="10"/>
      <c r="AZ6188" s="10"/>
      <c r="BC6188" s="10"/>
      <c r="BD6188" s="10"/>
      <c r="BE6188" s="10"/>
      <c r="BF6188" s="10"/>
      <c r="BG6188" s="10"/>
      <c r="BH6188" s="10"/>
      <c r="BI6188" s="10"/>
      <c r="BL6188" s="10"/>
      <c r="BM6188" s="10"/>
      <c r="BN6188" s="10"/>
      <c r="BO6188" s="10"/>
      <c r="BP6188" s="10"/>
      <c r="BQ6188" s="10"/>
      <c r="BR6188" s="10"/>
      <c r="BU6188" s="66"/>
    </row>
    <row r="6189" spans="22:73" s="6" customFormat="1" x14ac:dyDescent="0.3">
      <c r="V6189" s="21"/>
      <c r="W6189" s="22"/>
      <c r="X6189" s="22"/>
      <c r="Y6189" s="22"/>
      <c r="Z6189" s="22"/>
      <c r="AA6189" s="22"/>
      <c r="AB6189" s="10"/>
      <c r="AC6189" s="10"/>
      <c r="AD6189" s="10"/>
      <c r="AE6189" s="10"/>
      <c r="AF6189" s="10"/>
      <c r="AG6189" s="10"/>
      <c r="AH6189" s="10"/>
      <c r="AI6189" s="10"/>
      <c r="AJ6189" s="10"/>
      <c r="AK6189" s="10"/>
      <c r="AL6189" s="10"/>
      <c r="AM6189" s="10"/>
      <c r="AN6189" s="10"/>
      <c r="AO6189" s="10"/>
      <c r="AP6189" s="10"/>
      <c r="AQ6189" s="10"/>
      <c r="AR6189" s="10"/>
      <c r="AS6189" s="10"/>
      <c r="AT6189" s="10"/>
      <c r="AU6189" s="10"/>
      <c r="AV6189" s="10"/>
      <c r="AW6189" s="10"/>
      <c r="AX6189" s="10"/>
      <c r="AY6189" s="10"/>
      <c r="AZ6189" s="10"/>
      <c r="BC6189" s="10"/>
      <c r="BD6189" s="10"/>
      <c r="BE6189" s="10"/>
      <c r="BF6189" s="10"/>
      <c r="BG6189" s="10"/>
      <c r="BH6189" s="10"/>
      <c r="BI6189" s="10"/>
      <c r="BL6189" s="10"/>
      <c r="BM6189" s="10"/>
      <c r="BN6189" s="10"/>
      <c r="BO6189" s="10"/>
      <c r="BP6189" s="10"/>
      <c r="BQ6189" s="10"/>
      <c r="BR6189" s="10"/>
      <c r="BU6189" s="66"/>
    </row>
    <row r="6190" spans="22:73" s="6" customFormat="1" x14ac:dyDescent="0.3">
      <c r="V6190" s="21"/>
      <c r="W6190" s="22"/>
      <c r="X6190" s="22"/>
      <c r="Y6190" s="22"/>
      <c r="Z6190" s="22"/>
      <c r="AA6190" s="22"/>
      <c r="AB6190" s="10"/>
      <c r="AC6190" s="10"/>
      <c r="AD6190" s="10"/>
      <c r="AE6190" s="10"/>
      <c r="AF6190" s="10"/>
      <c r="AG6190" s="10"/>
      <c r="AH6190" s="10"/>
      <c r="AI6190" s="10"/>
      <c r="AJ6190" s="10"/>
      <c r="AK6190" s="10"/>
      <c r="AL6190" s="10"/>
      <c r="AM6190" s="10"/>
      <c r="AN6190" s="10"/>
      <c r="AO6190" s="10"/>
      <c r="AP6190" s="10"/>
      <c r="AQ6190" s="10"/>
      <c r="AR6190" s="10"/>
      <c r="AS6190" s="10"/>
      <c r="AT6190" s="10"/>
      <c r="AU6190" s="10"/>
      <c r="AV6190" s="10"/>
      <c r="AW6190" s="10"/>
      <c r="AX6190" s="10"/>
      <c r="AY6190" s="10"/>
      <c r="AZ6190" s="10"/>
      <c r="BC6190" s="10"/>
      <c r="BD6190" s="10"/>
      <c r="BE6190" s="10"/>
      <c r="BF6190" s="10"/>
      <c r="BG6190" s="10"/>
      <c r="BH6190" s="10"/>
      <c r="BI6190" s="10"/>
      <c r="BL6190" s="10"/>
      <c r="BM6190" s="10"/>
      <c r="BN6190" s="10"/>
      <c r="BO6190" s="10"/>
      <c r="BP6190" s="10"/>
      <c r="BQ6190" s="10"/>
      <c r="BR6190" s="10"/>
      <c r="BU6190" s="66"/>
    </row>
    <row r="6191" spans="22:73" s="6" customFormat="1" x14ac:dyDescent="0.3">
      <c r="V6191" s="21"/>
      <c r="W6191" s="22"/>
      <c r="X6191" s="22"/>
      <c r="Y6191" s="22"/>
      <c r="Z6191" s="22"/>
      <c r="AA6191" s="22"/>
      <c r="AB6191" s="10"/>
      <c r="AC6191" s="10"/>
      <c r="AD6191" s="10"/>
      <c r="AE6191" s="10"/>
      <c r="AF6191" s="10"/>
      <c r="AG6191" s="10"/>
      <c r="AH6191" s="10"/>
      <c r="AI6191" s="10"/>
      <c r="AJ6191" s="10"/>
      <c r="AK6191" s="10"/>
      <c r="AL6191" s="10"/>
      <c r="AM6191" s="10"/>
      <c r="AN6191" s="10"/>
      <c r="AO6191" s="10"/>
      <c r="AP6191" s="10"/>
      <c r="AQ6191" s="10"/>
      <c r="AR6191" s="10"/>
      <c r="AS6191" s="10"/>
      <c r="AT6191" s="10"/>
      <c r="AU6191" s="10"/>
      <c r="AV6191" s="10"/>
      <c r="AW6191" s="10"/>
      <c r="AX6191" s="10"/>
      <c r="AY6191" s="10"/>
      <c r="AZ6191" s="10"/>
      <c r="BC6191" s="10"/>
      <c r="BD6191" s="10"/>
      <c r="BE6191" s="10"/>
      <c r="BF6191" s="10"/>
      <c r="BG6191" s="10"/>
      <c r="BH6191" s="10"/>
      <c r="BI6191" s="10"/>
      <c r="BL6191" s="10"/>
      <c r="BM6191" s="10"/>
      <c r="BN6191" s="10"/>
      <c r="BO6191" s="10"/>
      <c r="BP6191" s="10"/>
      <c r="BQ6191" s="10"/>
      <c r="BR6191" s="10"/>
      <c r="BU6191" s="66"/>
    </row>
    <row r="6192" spans="22:73" s="6" customFormat="1" x14ac:dyDescent="0.3">
      <c r="V6192" s="21"/>
      <c r="W6192" s="22"/>
      <c r="X6192" s="22"/>
      <c r="Y6192" s="22"/>
      <c r="Z6192" s="22"/>
      <c r="AA6192" s="22"/>
      <c r="AB6192" s="10"/>
      <c r="AC6192" s="10"/>
      <c r="AD6192" s="10"/>
      <c r="AE6192" s="10"/>
      <c r="AF6192" s="10"/>
      <c r="AG6192" s="10"/>
      <c r="AH6192" s="10"/>
      <c r="AI6192" s="10"/>
      <c r="AJ6192" s="10"/>
      <c r="AK6192" s="10"/>
      <c r="AL6192" s="10"/>
      <c r="AM6192" s="10"/>
      <c r="AN6192" s="10"/>
      <c r="AO6192" s="10"/>
      <c r="AP6192" s="10"/>
      <c r="AQ6192" s="10"/>
      <c r="AR6192" s="10"/>
      <c r="AS6192" s="10"/>
      <c r="AT6192" s="10"/>
      <c r="AU6192" s="10"/>
      <c r="AV6192" s="10"/>
      <c r="AW6192" s="10"/>
      <c r="AX6192" s="10"/>
      <c r="AY6192" s="10"/>
      <c r="AZ6192" s="10"/>
      <c r="BC6192" s="10"/>
      <c r="BD6192" s="10"/>
      <c r="BE6192" s="10"/>
      <c r="BF6192" s="10"/>
      <c r="BG6192" s="10"/>
      <c r="BH6192" s="10"/>
      <c r="BI6192" s="10"/>
      <c r="BL6192" s="10"/>
      <c r="BM6192" s="10"/>
      <c r="BN6192" s="10"/>
      <c r="BO6192" s="10"/>
      <c r="BP6192" s="10"/>
      <c r="BQ6192" s="10"/>
      <c r="BR6192" s="10"/>
      <c r="BU6192" s="66"/>
    </row>
    <row r="6193" spans="22:73" s="6" customFormat="1" x14ac:dyDescent="0.3">
      <c r="V6193" s="21"/>
      <c r="W6193" s="22"/>
      <c r="X6193" s="22"/>
      <c r="Y6193" s="22"/>
      <c r="Z6193" s="22"/>
      <c r="AA6193" s="22"/>
      <c r="AB6193" s="10"/>
      <c r="AC6193" s="10"/>
      <c r="AD6193" s="10"/>
      <c r="AE6193" s="10"/>
      <c r="AF6193" s="10"/>
      <c r="AG6193" s="10"/>
      <c r="AH6193" s="10"/>
      <c r="AI6193" s="10"/>
      <c r="AJ6193" s="10"/>
      <c r="AK6193" s="10"/>
      <c r="AL6193" s="10"/>
      <c r="AM6193" s="10"/>
      <c r="AN6193" s="10"/>
      <c r="AO6193" s="10"/>
      <c r="AP6193" s="10"/>
      <c r="AQ6193" s="10"/>
      <c r="AR6193" s="10"/>
      <c r="AS6193" s="10"/>
      <c r="AT6193" s="10"/>
      <c r="AU6193" s="10"/>
      <c r="AV6193" s="10"/>
      <c r="AW6193" s="10"/>
      <c r="AX6193" s="10"/>
      <c r="AY6193" s="10"/>
      <c r="AZ6193" s="10"/>
      <c r="BC6193" s="10"/>
      <c r="BD6193" s="10"/>
      <c r="BE6193" s="10"/>
      <c r="BF6193" s="10"/>
      <c r="BG6193" s="10"/>
      <c r="BH6193" s="10"/>
      <c r="BI6193" s="10"/>
      <c r="BL6193" s="10"/>
      <c r="BM6193" s="10"/>
      <c r="BN6193" s="10"/>
      <c r="BO6193" s="10"/>
      <c r="BP6193" s="10"/>
      <c r="BQ6193" s="10"/>
      <c r="BR6193" s="10"/>
      <c r="BU6193" s="66"/>
    </row>
    <row r="6194" spans="22:73" s="6" customFormat="1" x14ac:dyDescent="0.3">
      <c r="V6194" s="21"/>
      <c r="W6194" s="22"/>
      <c r="X6194" s="22"/>
      <c r="Y6194" s="22"/>
      <c r="Z6194" s="22"/>
      <c r="AA6194" s="22"/>
      <c r="AB6194" s="10"/>
      <c r="AC6194" s="10"/>
      <c r="AD6194" s="10"/>
      <c r="AE6194" s="10"/>
      <c r="AF6194" s="10"/>
      <c r="AG6194" s="10"/>
      <c r="AH6194" s="10"/>
      <c r="AI6194" s="10"/>
      <c r="AJ6194" s="10"/>
      <c r="AK6194" s="10"/>
      <c r="AL6194" s="10"/>
      <c r="AM6194" s="10"/>
      <c r="AN6194" s="10"/>
      <c r="AO6194" s="10"/>
      <c r="AP6194" s="10"/>
      <c r="AQ6194" s="10"/>
      <c r="AR6194" s="10"/>
      <c r="AS6194" s="10"/>
      <c r="AT6194" s="10"/>
      <c r="AU6194" s="10"/>
      <c r="AV6194" s="10"/>
      <c r="AW6194" s="10"/>
      <c r="AX6194" s="10"/>
      <c r="AY6194" s="10"/>
      <c r="AZ6194" s="10"/>
      <c r="BC6194" s="10"/>
      <c r="BD6194" s="10"/>
      <c r="BE6194" s="10"/>
      <c r="BF6194" s="10"/>
      <c r="BG6194" s="10"/>
      <c r="BH6194" s="10"/>
      <c r="BI6194" s="10"/>
      <c r="BL6194" s="10"/>
      <c r="BM6194" s="10"/>
      <c r="BN6194" s="10"/>
      <c r="BO6194" s="10"/>
      <c r="BP6194" s="10"/>
      <c r="BQ6194" s="10"/>
      <c r="BR6194" s="10"/>
      <c r="BU6194" s="66"/>
    </row>
    <row r="6195" spans="22:73" s="6" customFormat="1" x14ac:dyDescent="0.3">
      <c r="V6195" s="21"/>
      <c r="W6195" s="22"/>
      <c r="X6195" s="22"/>
      <c r="Y6195" s="22"/>
      <c r="Z6195" s="22"/>
      <c r="AA6195" s="22"/>
      <c r="AB6195" s="10"/>
      <c r="AC6195" s="10"/>
      <c r="AD6195" s="10"/>
      <c r="AE6195" s="10"/>
      <c r="AF6195" s="10"/>
      <c r="AG6195" s="10"/>
      <c r="AH6195" s="10"/>
      <c r="AI6195" s="10"/>
      <c r="AJ6195" s="10"/>
      <c r="AK6195" s="10"/>
      <c r="AL6195" s="10"/>
      <c r="AM6195" s="10"/>
      <c r="AN6195" s="10"/>
      <c r="AO6195" s="10"/>
      <c r="AP6195" s="10"/>
      <c r="AQ6195" s="10"/>
      <c r="AR6195" s="10"/>
      <c r="AS6195" s="10"/>
      <c r="AT6195" s="10"/>
      <c r="AU6195" s="10"/>
      <c r="AV6195" s="10"/>
      <c r="AW6195" s="10"/>
      <c r="AX6195" s="10"/>
      <c r="AY6195" s="10"/>
      <c r="AZ6195" s="10"/>
      <c r="BC6195" s="10"/>
      <c r="BD6195" s="10"/>
      <c r="BE6195" s="10"/>
      <c r="BF6195" s="10"/>
      <c r="BG6195" s="10"/>
      <c r="BH6195" s="10"/>
      <c r="BI6195" s="10"/>
      <c r="BL6195" s="10"/>
      <c r="BM6195" s="10"/>
      <c r="BN6195" s="10"/>
      <c r="BO6195" s="10"/>
      <c r="BP6195" s="10"/>
      <c r="BQ6195" s="10"/>
      <c r="BR6195" s="10"/>
      <c r="BU6195" s="66"/>
    </row>
    <row r="6196" spans="22:73" s="6" customFormat="1" x14ac:dyDescent="0.3">
      <c r="V6196" s="21"/>
      <c r="W6196" s="22"/>
      <c r="X6196" s="22"/>
      <c r="Y6196" s="22"/>
      <c r="Z6196" s="22"/>
      <c r="AA6196" s="22"/>
      <c r="AB6196" s="10"/>
      <c r="AC6196" s="10"/>
      <c r="AD6196" s="10"/>
      <c r="AE6196" s="10"/>
      <c r="AF6196" s="10"/>
      <c r="AG6196" s="10"/>
      <c r="AH6196" s="10"/>
      <c r="AI6196" s="10"/>
      <c r="AJ6196" s="10"/>
      <c r="AK6196" s="10"/>
      <c r="AL6196" s="10"/>
      <c r="AM6196" s="10"/>
      <c r="AN6196" s="10"/>
      <c r="AO6196" s="10"/>
      <c r="AP6196" s="10"/>
      <c r="AQ6196" s="10"/>
      <c r="AR6196" s="10"/>
      <c r="AS6196" s="10"/>
      <c r="AT6196" s="10"/>
      <c r="AU6196" s="10"/>
      <c r="AV6196" s="10"/>
      <c r="AW6196" s="10"/>
      <c r="AX6196" s="10"/>
      <c r="AY6196" s="10"/>
      <c r="AZ6196" s="10"/>
      <c r="BC6196" s="10"/>
      <c r="BD6196" s="10"/>
      <c r="BE6196" s="10"/>
      <c r="BF6196" s="10"/>
      <c r="BG6196" s="10"/>
      <c r="BH6196" s="10"/>
      <c r="BI6196" s="10"/>
      <c r="BL6196" s="10"/>
      <c r="BM6196" s="10"/>
      <c r="BN6196" s="10"/>
      <c r="BO6196" s="10"/>
      <c r="BP6196" s="10"/>
      <c r="BQ6196" s="10"/>
      <c r="BR6196" s="10"/>
      <c r="BU6196" s="66"/>
    </row>
    <row r="6197" spans="22:73" s="6" customFormat="1" x14ac:dyDescent="0.3">
      <c r="V6197" s="21"/>
      <c r="W6197" s="22"/>
      <c r="X6197" s="22"/>
      <c r="Y6197" s="22"/>
      <c r="Z6197" s="22"/>
      <c r="AA6197" s="22"/>
      <c r="AB6197" s="10"/>
      <c r="AC6197" s="10"/>
      <c r="AD6197" s="10"/>
      <c r="AE6197" s="10"/>
      <c r="AF6197" s="10"/>
      <c r="AG6197" s="10"/>
      <c r="AH6197" s="10"/>
      <c r="AI6197" s="10"/>
      <c r="AJ6197" s="10"/>
      <c r="AK6197" s="10"/>
      <c r="AL6197" s="10"/>
      <c r="AM6197" s="10"/>
      <c r="AN6197" s="10"/>
      <c r="AO6197" s="10"/>
      <c r="AP6197" s="10"/>
      <c r="AQ6197" s="10"/>
      <c r="AR6197" s="10"/>
      <c r="AS6197" s="10"/>
      <c r="AT6197" s="10"/>
      <c r="AU6197" s="10"/>
      <c r="AV6197" s="10"/>
      <c r="AW6197" s="10"/>
      <c r="AX6197" s="10"/>
      <c r="AY6197" s="10"/>
      <c r="AZ6197" s="10"/>
      <c r="BC6197" s="10"/>
      <c r="BD6197" s="10"/>
      <c r="BE6197" s="10"/>
      <c r="BF6197" s="10"/>
      <c r="BG6197" s="10"/>
      <c r="BH6197" s="10"/>
      <c r="BI6197" s="10"/>
      <c r="BL6197" s="10"/>
      <c r="BM6197" s="10"/>
      <c r="BN6197" s="10"/>
      <c r="BO6197" s="10"/>
      <c r="BP6197" s="10"/>
      <c r="BQ6197" s="10"/>
      <c r="BR6197" s="10"/>
      <c r="BU6197" s="66"/>
    </row>
    <row r="6198" spans="22:73" s="6" customFormat="1" x14ac:dyDescent="0.3">
      <c r="V6198" s="21"/>
      <c r="W6198" s="22"/>
      <c r="X6198" s="22"/>
      <c r="Y6198" s="22"/>
      <c r="Z6198" s="22"/>
      <c r="AA6198" s="22"/>
      <c r="AB6198" s="10"/>
      <c r="AC6198" s="10"/>
      <c r="AD6198" s="10"/>
      <c r="AE6198" s="10"/>
      <c r="AF6198" s="10"/>
      <c r="AG6198" s="10"/>
      <c r="AH6198" s="10"/>
      <c r="AI6198" s="10"/>
      <c r="AJ6198" s="10"/>
      <c r="AK6198" s="10"/>
      <c r="AL6198" s="10"/>
      <c r="AM6198" s="10"/>
      <c r="AN6198" s="10"/>
      <c r="AO6198" s="10"/>
      <c r="AP6198" s="10"/>
      <c r="AQ6198" s="10"/>
      <c r="AR6198" s="10"/>
      <c r="AS6198" s="10"/>
      <c r="AT6198" s="10"/>
      <c r="AU6198" s="10"/>
      <c r="AV6198" s="10"/>
      <c r="AW6198" s="10"/>
      <c r="AX6198" s="10"/>
      <c r="AY6198" s="10"/>
      <c r="AZ6198" s="10"/>
      <c r="BC6198" s="10"/>
      <c r="BD6198" s="10"/>
      <c r="BE6198" s="10"/>
      <c r="BF6198" s="10"/>
      <c r="BG6198" s="10"/>
      <c r="BH6198" s="10"/>
      <c r="BI6198" s="10"/>
      <c r="BL6198" s="10"/>
      <c r="BM6198" s="10"/>
      <c r="BN6198" s="10"/>
      <c r="BO6198" s="10"/>
      <c r="BP6198" s="10"/>
      <c r="BQ6198" s="10"/>
      <c r="BR6198" s="10"/>
      <c r="BU6198" s="66"/>
    </row>
    <row r="6199" spans="22:73" s="6" customFormat="1" x14ac:dyDescent="0.3">
      <c r="V6199" s="21"/>
      <c r="W6199" s="22"/>
      <c r="X6199" s="22"/>
      <c r="Y6199" s="22"/>
      <c r="Z6199" s="22"/>
      <c r="AA6199" s="22"/>
      <c r="AB6199" s="10"/>
      <c r="AC6199" s="10"/>
      <c r="AD6199" s="10"/>
      <c r="AE6199" s="10"/>
      <c r="AF6199" s="10"/>
      <c r="AG6199" s="10"/>
      <c r="AH6199" s="10"/>
      <c r="AI6199" s="10"/>
      <c r="AJ6199" s="10"/>
      <c r="AK6199" s="10"/>
      <c r="AL6199" s="10"/>
      <c r="AM6199" s="10"/>
      <c r="AN6199" s="10"/>
      <c r="AO6199" s="10"/>
      <c r="AP6199" s="10"/>
      <c r="AQ6199" s="10"/>
      <c r="AR6199" s="10"/>
      <c r="AS6199" s="10"/>
      <c r="AT6199" s="10"/>
      <c r="AU6199" s="10"/>
      <c r="AV6199" s="10"/>
      <c r="AW6199" s="10"/>
      <c r="AX6199" s="10"/>
      <c r="AY6199" s="10"/>
      <c r="AZ6199" s="10"/>
      <c r="BC6199" s="10"/>
      <c r="BD6199" s="10"/>
      <c r="BE6199" s="10"/>
      <c r="BF6199" s="10"/>
      <c r="BG6199" s="10"/>
      <c r="BH6199" s="10"/>
      <c r="BI6199" s="10"/>
      <c r="BL6199" s="10"/>
      <c r="BM6199" s="10"/>
      <c r="BN6199" s="10"/>
      <c r="BO6199" s="10"/>
      <c r="BP6199" s="10"/>
      <c r="BQ6199" s="10"/>
      <c r="BR6199" s="10"/>
      <c r="BU6199" s="66"/>
    </row>
    <row r="6200" spans="22:73" s="6" customFormat="1" x14ac:dyDescent="0.3">
      <c r="V6200" s="21"/>
      <c r="W6200" s="22"/>
      <c r="X6200" s="22"/>
      <c r="Y6200" s="22"/>
      <c r="Z6200" s="22"/>
      <c r="AA6200" s="22"/>
      <c r="AB6200" s="10"/>
      <c r="AC6200" s="10"/>
      <c r="AD6200" s="10"/>
      <c r="AE6200" s="10"/>
      <c r="AF6200" s="10"/>
      <c r="AG6200" s="10"/>
      <c r="AH6200" s="10"/>
      <c r="AI6200" s="10"/>
      <c r="AJ6200" s="10"/>
      <c r="AK6200" s="10"/>
      <c r="AL6200" s="10"/>
      <c r="AM6200" s="10"/>
      <c r="AN6200" s="10"/>
      <c r="AO6200" s="10"/>
      <c r="AP6200" s="10"/>
      <c r="AQ6200" s="10"/>
      <c r="AR6200" s="10"/>
      <c r="AS6200" s="10"/>
      <c r="AT6200" s="10"/>
      <c r="AU6200" s="10"/>
      <c r="AV6200" s="10"/>
      <c r="AW6200" s="10"/>
      <c r="AX6200" s="10"/>
      <c r="AY6200" s="10"/>
      <c r="AZ6200" s="10"/>
      <c r="BC6200" s="10"/>
      <c r="BD6200" s="10"/>
      <c r="BE6200" s="10"/>
      <c r="BF6200" s="10"/>
      <c r="BG6200" s="10"/>
      <c r="BH6200" s="10"/>
      <c r="BI6200" s="10"/>
      <c r="BL6200" s="10"/>
      <c r="BM6200" s="10"/>
      <c r="BN6200" s="10"/>
      <c r="BO6200" s="10"/>
      <c r="BP6200" s="10"/>
      <c r="BQ6200" s="10"/>
      <c r="BR6200" s="10"/>
      <c r="BU6200" s="66"/>
    </row>
    <row r="6201" spans="22:73" s="6" customFormat="1" x14ac:dyDescent="0.3">
      <c r="V6201" s="21"/>
      <c r="W6201" s="22"/>
      <c r="X6201" s="22"/>
      <c r="Y6201" s="22"/>
      <c r="Z6201" s="22"/>
      <c r="AA6201" s="22"/>
      <c r="AB6201" s="10"/>
      <c r="AC6201" s="10"/>
      <c r="AD6201" s="10"/>
      <c r="AE6201" s="10"/>
      <c r="AF6201" s="10"/>
      <c r="AG6201" s="10"/>
      <c r="AH6201" s="10"/>
      <c r="AI6201" s="10"/>
      <c r="AJ6201" s="10"/>
      <c r="AK6201" s="10"/>
      <c r="AL6201" s="10"/>
      <c r="AM6201" s="10"/>
      <c r="AN6201" s="10"/>
      <c r="AO6201" s="10"/>
      <c r="AP6201" s="10"/>
      <c r="AQ6201" s="10"/>
      <c r="AR6201" s="10"/>
      <c r="AS6201" s="10"/>
      <c r="AT6201" s="10"/>
      <c r="AU6201" s="10"/>
      <c r="AV6201" s="10"/>
      <c r="AW6201" s="10"/>
      <c r="AX6201" s="10"/>
      <c r="AY6201" s="10"/>
      <c r="AZ6201" s="10"/>
      <c r="BC6201" s="10"/>
      <c r="BD6201" s="10"/>
      <c r="BE6201" s="10"/>
      <c r="BF6201" s="10"/>
      <c r="BG6201" s="10"/>
      <c r="BH6201" s="10"/>
      <c r="BI6201" s="10"/>
      <c r="BL6201" s="10"/>
      <c r="BM6201" s="10"/>
      <c r="BN6201" s="10"/>
      <c r="BO6201" s="10"/>
      <c r="BP6201" s="10"/>
      <c r="BQ6201" s="10"/>
      <c r="BR6201" s="10"/>
      <c r="BU6201" s="66"/>
    </row>
    <row r="6202" spans="22:73" s="6" customFormat="1" x14ac:dyDescent="0.3">
      <c r="V6202" s="21"/>
      <c r="W6202" s="22"/>
      <c r="X6202" s="22"/>
      <c r="Y6202" s="22"/>
      <c r="Z6202" s="22"/>
      <c r="AA6202" s="22"/>
      <c r="AB6202" s="10"/>
      <c r="AC6202" s="10"/>
      <c r="AD6202" s="10"/>
      <c r="AE6202" s="10"/>
      <c r="AF6202" s="10"/>
      <c r="AG6202" s="10"/>
      <c r="AH6202" s="10"/>
      <c r="AI6202" s="10"/>
      <c r="AJ6202" s="10"/>
      <c r="AK6202" s="10"/>
      <c r="AL6202" s="10"/>
      <c r="AM6202" s="10"/>
      <c r="AN6202" s="10"/>
      <c r="AO6202" s="10"/>
      <c r="AP6202" s="10"/>
      <c r="AQ6202" s="10"/>
      <c r="AR6202" s="10"/>
      <c r="AS6202" s="10"/>
      <c r="AT6202" s="10"/>
      <c r="AU6202" s="10"/>
      <c r="AV6202" s="10"/>
      <c r="AW6202" s="10"/>
      <c r="AX6202" s="10"/>
      <c r="AY6202" s="10"/>
      <c r="AZ6202" s="10"/>
      <c r="BC6202" s="10"/>
      <c r="BD6202" s="10"/>
      <c r="BE6202" s="10"/>
      <c r="BF6202" s="10"/>
      <c r="BG6202" s="10"/>
      <c r="BH6202" s="10"/>
      <c r="BI6202" s="10"/>
      <c r="BL6202" s="10"/>
      <c r="BM6202" s="10"/>
      <c r="BN6202" s="10"/>
      <c r="BO6202" s="10"/>
      <c r="BP6202" s="10"/>
      <c r="BQ6202" s="10"/>
      <c r="BR6202" s="10"/>
      <c r="BU6202" s="66"/>
    </row>
    <row r="6203" spans="22:73" s="6" customFormat="1" x14ac:dyDescent="0.3">
      <c r="V6203" s="21"/>
      <c r="W6203" s="22"/>
      <c r="X6203" s="22"/>
      <c r="Y6203" s="22"/>
      <c r="Z6203" s="22"/>
      <c r="AA6203" s="22"/>
      <c r="AB6203" s="10"/>
      <c r="AC6203" s="10"/>
      <c r="AD6203" s="10"/>
      <c r="AE6203" s="10"/>
      <c r="AF6203" s="10"/>
      <c r="AG6203" s="10"/>
      <c r="AH6203" s="10"/>
      <c r="AI6203" s="10"/>
      <c r="AJ6203" s="10"/>
      <c r="AK6203" s="10"/>
      <c r="AL6203" s="10"/>
      <c r="AM6203" s="10"/>
      <c r="AN6203" s="10"/>
      <c r="AO6203" s="10"/>
      <c r="AP6203" s="10"/>
      <c r="AQ6203" s="10"/>
      <c r="AR6203" s="10"/>
      <c r="AS6203" s="10"/>
      <c r="AT6203" s="10"/>
      <c r="AU6203" s="10"/>
      <c r="AV6203" s="10"/>
      <c r="AW6203" s="10"/>
      <c r="AX6203" s="10"/>
      <c r="AY6203" s="10"/>
      <c r="AZ6203" s="10"/>
      <c r="BC6203" s="10"/>
      <c r="BD6203" s="10"/>
      <c r="BE6203" s="10"/>
      <c r="BF6203" s="10"/>
      <c r="BG6203" s="10"/>
      <c r="BH6203" s="10"/>
      <c r="BI6203" s="10"/>
      <c r="BL6203" s="10"/>
      <c r="BM6203" s="10"/>
      <c r="BN6203" s="10"/>
      <c r="BO6203" s="10"/>
      <c r="BP6203" s="10"/>
      <c r="BQ6203" s="10"/>
      <c r="BR6203" s="10"/>
      <c r="BU6203" s="66"/>
    </row>
    <row r="6204" spans="22:73" s="6" customFormat="1" x14ac:dyDescent="0.3">
      <c r="V6204" s="21"/>
      <c r="W6204" s="22"/>
      <c r="X6204" s="22"/>
      <c r="Y6204" s="22"/>
      <c r="Z6204" s="22"/>
      <c r="AA6204" s="22"/>
      <c r="AB6204" s="10"/>
      <c r="AC6204" s="10"/>
      <c r="AD6204" s="10"/>
      <c r="AE6204" s="10"/>
      <c r="AF6204" s="10"/>
      <c r="AG6204" s="10"/>
      <c r="AH6204" s="10"/>
      <c r="AI6204" s="10"/>
      <c r="AJ6204" s="10"/>
      <c r="AK6204" s="10"/>
      <c r="AL6204" s="10"/>
      <c r="AM6204" s="10"/>
      <c r="AN6204" s="10"/>
      <c r="AO6204" s="10"/>
      <c r="AP6204" s="10"/>
      <c r="AQ6204" s="10"/>
      <c r="AR6204" s="10"/>
      <c r="AS6204" s="10"/>
      <c r="AT6204" s="10"/>
      <c r="AU6204" s="10"/>
      <c r="AV6204" s="10"/>
      <c r="AW6204" s="10"/>
      <c r="AX6204" s="10"/>
      <c r="AY6204" s="10"/>
      <c r="AZ6204" s="10"/>
      <c r="BC6204" s="10"/>
      <c r="BD6204" s="10"/>
      <c r="BE6204" s="10"/>
      <c r="BF6204" s="10"/>
      <c r="BG6204" s="10"/>
      <c r="BH6204" s="10"/>
      <c r="BI6204" s="10"/>
      <c r="BL6204" s="10"/>
      <c r="BM6204" s="10"/>
      <c r="BN6204" s="10"/>
      <c r="BO6204" s="10"/>
      <c r="BP6204" s="10"/>
      <c r="BQ6204" s="10"/>
      <c r="BR6204" s="10"/>
      <c r="BU6204" s="66"/>
    </row>
    <row r="6205" spans="22:73" s="6" customFormat="1" x14ac:dyDescent="0.3">
      <c r="V6205" s="21"/>
      <c r="W6205" s="22"/>
      <c r="X6205" s="22"/>
      <c r="Y6205" s="22"/>
      <c r="Z6205" s="22"/>
      <c r="AA6205" s="22"/>
      <c r="AB6205" s="10"/>
      <c r="AC6205" s="10"/>
      <c r="AD6205" s="10"/>
      <c r="AE6205" s="10"/>
      <c r="AF6205" s="10"/>
      <c r="AG6205" s="10"/>
      <c r="AH6205" s="10"/>
      <c r="AI6205" s="10"/>
      <c r="AJ6205" s="10"/>
      <c r="AK6205" s="10"/>
      <c r="AL6205" s="10"/>
      <c r="AM6205" s="10"/>
      <c r="AN6205" s="10"/>
      <c r="AO6205" s="10"/>
      <c r="AP6205" s="10"/>
      <c r="AQ6205" s="10"/>
      <c r="AR6205" s="10"/>
      <c r="AS6205" s="10"/>
      <c r="AT6205" s="10"/>
      <c r="AU6205" s="10"/>
      <c r="AV6205" s="10"/>
      <c r="AW6205" s="10"/>
      <c r="AX6205" s="10"/>
      <c r="AY6205" s="10"/>
      <c r="AZ6205" s="10"/>
      <c r="BC6205" s="10"/>
      <c r="BD6205" s="10"/>
      <c r="BE6205" s="10"/>
      <c r="BF6205" s="10"/>
      <c r="BG6205" s="10"/>
      <c r="BH6205" s="10"/>
      <c r="BI6205" s="10"/>
      <c r="BL6205" s="10"/>
      <c r="BM6205" s="10"/>
      <c r="BN6205" s="10"/>
      <c r="BO6205" s="10"/>
      <c r="BP6205" s="10"/>
      <c r="BQ6205" s="10"/>
      <c r="BR6205" s="10"/>
      <c r="BU6205" s="66"/>
    </row>
    <row r="6206" spans="22:73" s="6" customFormat="1" x14ac:dyDescent="0.3">
      <c r="V6206" s="21"/>
      <c r="W6206" s="22"/>
      <c r="X6206" s="22"/>
      <c r="Y6206" s="22"/>
      <c r="Z6206" s="22"/>
      <c r="AA6206" s="22"/>
      <c r="AB6206" s="10"/>
      <c r="AC6206" s="10"/>
      <c r="AD6206" s="10"/>
      <c r="AE6206" s="10"/>
      <c r="AF6206" s="10"/>
      <c r="AG6206" s="10"/>
      <c r="AH6206" s="10"/>
      <c r="AI6206" s="10"/>
      <c r="AJ6206" s="10"/>
      <c r="AK6206" s="10"/>
      <c r="AL6206" s="10"/>
      <c r="AM6206" s="10"/>
      <c r="AN6206" s="10"/>
      <c r="AO6206" s="10"/>
      <c r="AP6206" s="10"/>
      <c r="AQ6206" s="10"/>
      <c r="AR6206" s="10"/>
      <c r="AS6206" s="10"/>
      <c r="AT6206" s="10"/>
      <c r="AU6206" s="10"/>
      <c r="AV6206" s="10"/>
      <c r="AW6206" s="10"/>
      <c r="AX6206" s="10"/>
      <c r="AY6206" s="10"/>
      <c r="AZ6206" s="10"/>
      <c r="BC6206" s="10"/>
      <c r="BD6206" s="10"/>
      <c r="BE6206" s="10"/>
      <c r="BF6206" s="10"/>
      <c r="BG6206" s="10"/>
      <c r="BH6206" s="10"/>
      <c r="BI6206" s="10"/>
      <c r="BL6206" s="10"/>
      <c r="BM6206" s="10"/>
      <c r="BN6206" s="10"/>
      <c r="BO6206" s="10"/>
      <c r="BP6206" s="10"/>
      <c r="BQ6206" s="10"/>
      <c r="BR6206" s="10"/>
      <c r="BU6206" s="66"/>
    </row>
    <row r="6207" spans="22:73" s="6" customFormat="1" x14ac:dyDescent="0.3">
      <c r="V6207" s="21"/>
      <c r="W6207" s="22"/>
      <c r="X6207" s="22"/>
      <c r="Y6207" s="22"/>
      <c r="Z6207" s="22"/>
      <c r="AA6207" s="22"/>
      <c r="AB6207" s="10"/>
      <c r="AC6207" s="10"/>
      <c r="AD6207" s="10"/>
      <c r="AE6207" s="10"/>
      <c r="AF6207" s="10"/>
      <c r="AG6207" s="10"/>
      <c r="AH6207" s="10"/>
      <c r="AI6207" s="10"/>
      <c r="AJ6207" s="10"/>
      <c r="AK6207" s="10"/>
      <c r="AL6207" s="10"/>
      <c r="AM6207" s="10"/>
      <c r="AN6207" s="10"/>
      <c r="AO6207" s="10"/>
      <c r="AP6207" s="10"/>
      <c r="AQ6207" s="10"/>
      <c r="AR6207" s="10"/>
      <c r="AS6207" s="10"/>
      <c r="AT6207" s="10"/>
      <c r="AU6207" s="10"/>
      <c r="AV6207" s="10"/>
      <c r="AW6207" s="10"/>
      <c r="AX6207" s="10"/>
      <c r="AY6207" s="10"/>
      <c r="AZ6207" s="10"/>
      <c r="BC6207" s="10"/>
      <c r="BD6207" s="10"/>
      <c r="BE6207" s="10"/>
      <c r="BF6207" s="10"/>
      <c r="BG6207" s="10"/>
      <c r="BH6207" s="10"/>
      <c r="BI6207" s="10"/>
      <c r="BL6207" s="10"/>
      <c r="BM6207" s="10"/>
      <c r="BN6207" s="10"/>
      <c r="BO6207" s="10"/>
      <c r="BP6207" s="10"/>
      <c r="BQ6207" s="10"/>
      <c r="BR6207" s="10"/>
      <c r="BU6207" s="66"/>
    </row>
    <row r="6208" spans="22:73" s="6" customFormat="1" x14ac:dyDescent="0.3">
      <c r="V6208" s="21"/>
      <c r="W6208" s="22"/>
      <c r="X6208" s="22"/>
      <c r="Y6208" s="22"/>
      <c r="Z6208" s="22"/>
      <c r="AA6208" s="22"/>
      <c r="AB6208" s="10"/>
      <c r="AC6208" s="10"/>
      <c r="AD6208" s="10"/>
      <c r="AE6208" s="10"/>
      <c r="AF6208" s="10"/>
      <c r="AG6208" s="10"/>
      <c r="AH6208" s="10"/>
      <c r="AI6208" s="10"/>
      <c r="AJ6208" s="10"/>
      <c r="AK6208" s="10"/>
      <c r="AL6208" s="10"/>
      <c r="AM6208" s="10"/>
      <c r="AN6208" s="10"/>
      <c r="AO6208" s="10"/>
      <c r="AP6208" s="10"/>
      <c r="AQ6208" s="10"/>
      <c r="AR6208" s="10"/>
      <c r="AS6208" s="10"/>
      <c r="AT6208" s="10"/>
      <c r="AU6208" s="10"/>
      <c r="AV6208" s="10"/>
      <c r="AW6208" s="10"/>
      <c r="AX6208" s="10"/>
      <c r="AY6208" s="10"/>
      <c r="AZ6208" s="10"/>
      <c r="BC6208" s="10"/>
      <c r="BD6208" s="10"/>
      <c r="BE6208" s="10"/>
      <c r="BF6208" s="10"/>
      <c r="BG6208" s="10"/>
      <c r="BH6208" s="10"/>
      <c r="BI6208" s="10"/>
      <c r="BL6208" s="10"/>
      <c r="BM6208" s="10"/>
      <c r="BN6208" s="10"/>
      <c r="BO6208" s="10"/>
      <c r="BP6208" s="10"/>
      <c r="BQ6208" s="10"/>
      <c r="BR6208" s="10"/>
      <c r="BU6208" s="66"/>
    </row>
    <row r="6209" spans="22:73" s="6" customFormat="1" x14ac:dyDescent="0.3">
      <c r="V6209" s="21"/>
      <c r="W6209" s="22"/>
      <c r="X6209" s="22"/>
      <c r="Y6209" s="22"/>
      <c r="Z6209" s="22"/>
      <c r="AA6209" s="22"/>
      <c r="AB6209" s="10"/>
      <c r="AC6209" s="10"/>
      <c r="AD6209" s="10"/>
      <c r="AE6209" s="10"/>
      <c r="AF6209" s="10"/>
      <c r="AG6209" s="10"/>
      <c r="AH6209" s="10"/>
      <c r="AI6209" s="10"/>
      <c r="AJ6209" s="10"/>
      <c r="AK6209" s="10"/>
      <c r="AL6209" s="10"/>
      <c r="AM6209" s="10"/>
      <c r="AN6209" s="10"/>
      <c r="AO6209" s="10"/>
      <c r="AP6209" s="10"/>
      <c r="AQ6209" s="10"/>
      <c r="AR6209" s="10"/>
      <c r="AS6209" s="10"/>
      <c r="AT6209" s="10"/>
      <c r="AU6209" s="10"/>
      <c r="AV6209" s="10"/>
      <c r="AW6209" s="10"/>
      <c r="AX6209" s="10"/>
      <c r="AY6209" s="10"/>
      <c r="AZ6209" s="10"/>
      <c r="BC6209" s="10"/>
      <c r="BD6209" s="10"/>
      <c r="BE6209" s="10"/>
      <c r="BF6209" s="10"/>
      <c r="BG6209" s="10"/>
      <c r="BH6209" s="10"/>
      <c r="BI6209" s="10"/>
      <c r="BL6209" s="10"/>
      <c r="BM6209" s="10"/>
      <c r="BN6209" s="10"/>
      <c r="BO6209" s="10"/>
      <c r="BP6209" s="10"/>
      <c r="BQ6209" s="10"/>
      <c r="BR6209" s="10"/>
      <c r="BU6209" s="66"/>
    </row>
    <row r="6210" spans="22:73" s="6" customFormat="1" x14ac:dyDescent="0.3">
      <c r="V6210" s="21"/>
      <c r="W6210" s="22"/>
      <c r="X6210" s="22"/>
      <c r="Y6210" s="22"/>
      <c r="Z6210" s="22"/>
      <c r="AA6210" s="22"/>
      <c r="AB6210" s="10"/>
      <c r="AC6210" s="10"/>
      <c r="AD6210" s="10"/>
      <c r="AE6210" s="10"/>
      <c r="AF6210" s="10"/>
      <c r="AG6210" s="10"/>
      <c r="AH6210" s="10"/>
      <c r="AI6210" s="10"/>
      <c r="AJ6210" s="10"/>
      <c r="AK6210" s="10"/>
      <c r="AL6210" s="10"/>
      <c r="AM6210" s="10"/>
      <c r="AN6210" s="10"/>
      <c r="AO6210" s="10"/>
      <c r="AP6210" s="10"/>
      <c r="AQ6210" s="10"/>
      <c r="AR6210" s="10"/>
      <c r="AS6210" s="10"/>
      <c r="AT6210" s="10"/>
      <c r="AU6210" s="10"/>
      <c r="AV6210" s="10"/>
      <c r="AW6210" s="10"/>
      <c r="AX6210" s="10"/>
      <c r="AY6210" s="10"/>
      <c r="AZ6210" s="10"/>
      <c r="BC6210" s="10"/>
      <c r="BD6210" s="10"/>
      <c r="BE6210" s="10"/>
      <c r="BF6210" s="10"/>
      <c r="BG6210" s="10"/>
      <c r="BH6210" s="10"/>
      <c r="BI6210" s="10"/>
      <c r="BL6210" s="10"/>
      <c r="BM6210" s="10"/>
      <c r="BN6210" s="10"/>
      <c r="BO6210" s="10"/>
      <c r="BP6210" s="10"/>
      <c r="BQ6210" s="10"/>
      <c r="BR6210" s="10"/>
      <c r="BU6210" s="66"/>
    </row>
    <row r="6211" spans="22:73" s="6" customFormat="1" x14ac:dyDescent="0.3">
      <c r="V6211" s="21"/>
      <c r="W6211" s="22"/>
      <c r="X6211" s="22"/>
      <c r="Y6211" s="22"/>
      <c r="Z6211" s="22"/>
      <c r="AA6211" s="22"/>
      <c r="AB6211" s="10"/>
      <c r="AC6211" s="10"/>
      <c r="AD6211" s="10"/>
      <c r="AE6211" s="10"/>
      <c r="AF6211" s="10"/>
      <c r="AG6211" s="10"/>
      <c r="AH6211" s="10"/>
      <c r="AI6211" s="10"/>
      <c r="AJ6211" s="10"/>
      <c r="AK6211" s="10"/>
      <c r="AL6211" s="10"/>
      <c r="AM6211" s="10"/>
      <c r="AN6211" s="10"/>
      <c r="AO6211" s="10"/>
      <c r="AP6211" s="10"/>
      <c r="AQ6211" s="10"/>
      <c r="AR6211" s="10"/>
      <c r="AS6211" s="10"/>
      <c r="AT6211" s="10"/>
      <c r="AU6211" s="10"/>
      <c r="AV6211" s="10"/>
      <c r="AW6211" s="10"/>
      <c r="AX6211" s="10"/>
      <c r="AY6211" s="10"/>
      <c r="AZ6211" s="10"/>
      <c r="BC6211" s="10"/>
      <c r="BD6211" s="10"/>
      <c r="BE6211" s="10"/>
      <c r="BF6211" s="10"/>
      <c r="BG6211" s="10"/>
      <c r="BH6211" s="10"/>
      <c r="BI6211" s="10"/>
      <c r="BL6211" s="10"/>
      <c r="BM6211" s="10"/>
      <c r="BN6211" s="10"/>
      <c r="BO6211" s="10"/>
      <c r="BP6211" s="10"/>
      <c r="BQ6211" s="10"/>
      <c r="BR6211" s="10"/>
      <c r="BU6211" s="66"/>
    </row>
    <row r="6212" spans="22:73" s="6" customFormat="1" x14ac:dyDescent="0.3">
      <c r="V6212" s="21"/>
      <c r="W6212" s="22"/>
      <c r="X6212" s="22"/>
      <c r="Y6212" s="22"/>
      <c r="Z6212" s="22"/>
      <c r="AA6212" s="22"/>
      <c r="AB6212" s="10"/>
      <c r="AC6212" s="10"/>
      <c r="AD6212" s="10"/>
      <c r="AE6212" s="10"/>
      <c r="AF6212" s="10"/>
      <c r="AG6212" s="10"/>
      <c r="AH6212" s="10"/>
      <c r="AI6212" s="10"/>
      <c r="AJ6212" s="10"/>
      <c r="AK6212" s="10"/>
      <c r="AL6212" s="10"/>
      <c r="AM6212" s="10"/>
      <c r="AN6212" s="10"/>
      <c r="AO6212" s="10"/>
      <c r="AP6212" s="10"/>
      <c r="AQ6212" s="10"/>
      <c r="AR6212" s="10"/>
      <c r="AS6212" s="10"/>
      <c r="AT6212" s="10"/>
      <c r="AU6212" s="10"/>
      <c r="AV6212" s="10"/>
      <c r="AW6212" s="10"/>
      <c r="AX6212" s="10"/>
      <c r="AY6212" s="10"/>
      <c r="AZ6212" s="10"/>
      <c r="BC6212" s="10"/>
      <c r="BD6212" s="10"/>
      <c r="BE6212" s="10"/>
      <c r="BF6212" s="10"/>
      <c r="BG6212" s="10"/>
      <c r="BH6212" s="10"/>
      <c r="BI6212" s="10"/>
      <c r="BL6212" s="10"/>
      <c r="BM6212" s="10"/>
      <c r="BN6212" s="10"/>
      <c r="BO6212" s="10"/>
      <c r="BP6212" s="10"/>
      <c r="BQ6212" s="10"/>
      <c r="BR6212" s="10"/>
      <c r="BU6212" s="66"/>
    </row>
    <row r="6213" spans="22:73" s="6" customFormat="1" x14ac:dyDescent="0.3">
      <c r="V6213" s="21"/>
      <c r="W6213" s="22"/>
      <c r="X6213" s="22"/>
      <c r="Y6213" s="22"/>
      <c r="Z6213" s="22"/>
      <c r="AA6213" s="22"/>
      <c r="AB6213" s="10"/>
      <c r="AC6213" s="10"/>
      <c r="AD6213" s="10"/>
      <c r="AE6213" s="10"/>
      <c r="AF6213" s="10"/>
      <c r="AG6213" s="10"/>
      <c r="AH6213" s="10"/>
      <c r="AI6213" s="10"/>
      <c r="AJ6213" s="10"/>
      <c r="AK6213" s="10"/>
      <c r="AL6213" s="10"/>
      <c r="AM6213" s="10"/>
      <c r="AN6213" s="10"/>
      <c r="AO6213" s="10"/>
      <c r="AP6213" s="10"/>
      <c r="AQ6213" s="10"/>
      <c r="AR6213" s="10"/>
      <c r="AS6213" s="10"/>
      <c r="AT6213" s="10"/>
      <c r="AU6213" s="10"/>
      <c r="AV6213" s="10"/>
      <c r="AW6213" s="10"/>
      <c r="AX6213" s="10"/>
      <c r="AY6213" s="10"/>
      <c r="AZ6213" s="10"/>
      <c r="BC6213" s="10"/>
      <c r="BD6213" s="10"/>
      <c r="BE6213" s="10"/>
      <c r="BF6213" s="10"/>
      <c r="BG6213" s="10"/>
      <c r="BH6213" s="10"/>
      <c r="BI6213" s="10"/>
      <c r="BL6213" s="10"/>
      <c r="BM6213" s="10"/>
      <c r="BN6213" s="10"/>
      <c r="BO6213" s="10"/>
      <c r="BP6213" s="10"/>
      <c r="BQ6213" s="10"/>
      <c r="BR6213" s="10"/>
      <c r="BU6213" s="66"/>
    </row>
    <row r="6214" spans="22:73" s="6" customFormat="1" x14ac:dyDescent="0.3">
      <c r="V6214" s="21"/>
      <c r="W6214" s="22"/>
      <c r="X6214" s="22"/>
      <c r="Y6214" s="22"/>
      <c r="Z6214" s="22"/>
      <c r="AA6214" s="22"/>
      <c r="AB6214" s="10"/>
      <c r="AC6214" s="10"/>
      <c r="AD6214" s="10"/>
      <c r="AE6214" s="10"/>
      <c r="AF6214" s="10"/>
      <c r="AG6214" s="10"/>
      <c r="AH6214" s="10"/>
      <c r="AI6214" s="10"/>
      <c r="AJ6214" s="10"/>
      <c r="AK6214" s="10"/>
      <c r="AL6214" s="10"/>
      <c r="AM6214" s="10"/>
      <c r="AN6214" s="10"/>
      <c r="AO6214" s="10"/>
      <c r="AP6214" s="10"/>
      <c r="AQ6214" s="10"/>
      <c r="AR6214" s="10"/>
      <c r="AS6214" s="10"/>
      <c r="AT6214" s="10"/>
      <c r="AU6214" s="10"/>
      <c r="AV6214" s="10"/>
      <c r="AW6214" s="10"/>
      <c r="AX6214" s="10"/>
      <c r="AY6214" s="10"/>
      <c r="AZ6214" s="10"/>
      <c r="BC6214" s="10"/>
      <c r="BD6214" s="10"/>
      <c r="BE6214" s="10"/>
      <c r="BF6214" s="10"/>
      <c r="BG6214" s="10"/>
      <c r="BH6214" s="10"/>
      <c r="BI6214" s="10"/>
      <c r="BL6214" s="10"/>
      <c r="BM6214" s="10"/>
      <c r="BN6214" s="10"/>
      <c r="BO6214" s="10"/>
      <c r="BP6214" s="10"/>
      <c r="BQ6214" s="10"/>
      <c r="BR6214" s="10"/>
      <c r="BU6214" s="66"/>
    </row>
    <row r="6215" spans="22:73" s="6" customFormat="1" x14ac:dyDescent="0.3">
      <c r="V6215" s="21"/>
      <c r="W6215" s="22"/>
      <c r="X6215" s="22"/>
      <c r="Y6215" s="22"/>
      <c r="Z6215" s="22"/>
      <c r="AA6215" s="22"/>
      <c r="AB6215" s="10"/>
      <c r="AC6215" s="10"/>
      <c r="AD6215" s="10"/>
      <c r="AE6215" s="10"/>
      <c r="AF6215" s="10"/>
      <c r="AG6215" s="10"/>
      <c r="AH6215" s="10"/>
      <c r="AI6215" s="10"/>
      <c r="AJ6215" s="10"/>
      <c r="AK6215" s="10"/>
      <c r="AL6215" s="10"/>
      <c r="AM6215" s="10"/>
      <c r="AN6215" s="10"/>
      <c r="AO6215" s="10"/>
      <c r="AP6215" s="10"/>
      <c r="AQ6215" s="10"/>
      <c r="AR6215" s="10"/>
      <c r="AS6215" s="10"/>
      <c r="AT6215" s="10"/>
      <c r="AU6215" s="10"/>
      <c r="AV6215" s="10"/>
      <c r="AW6215" s="10"/>
      <c r="AX6215" s="10"/>
      <c r="AY6215" s="10"/>
      <c r="AZ6215" s="10"/>
      <c r="BC6215" s="10"/>
      <c r="BD6215" s="10"/>
      <c r="BE6215" s="10"/>
      <c r="BF6215" s="10"/>
      <c r="BG6215" s="10"/>
      <c r="BH6215" s="10"/>
      <c r="BI6215" s="10"/>
      <c r="BL6215" s="10"/>
      <c r="BM6215" s="10"/>
      <c r="BN6215" s="10"/>
      <c r="BO6215" s="10"/>
      <c r="BP6215" s="10"/>
      <c r="BQ6215" s="10"/>
      <c r="BR6215" s="10"/>
      <c r="BU6215" s="66"/>
    </row>
    <row r="6216" spans="22:73" s="6" customFormat="1" x14ac:dyDescent="0.3">
      <c r="V6216" s="21"/>
      <c r="W6216" s="22"/>
      <c r="X6216" s="22"/>
      <c r="Y6216" s="22"/>
      <c r="Z6216" s="22"/>
      <c r="AA6216" s="22"/>
      <c r="AB6216" s="10"/>
      <c r="AC6216" s="10"/>
      <c r="AD6216" s="10"/>
      <c r="AE6216" s="10"/>
      <c r="AF6216" s="10"/>
      <c r="AG6216" s="10"/>
      <c r="AH6216" s="10"/>
      <c r="AI6216" s="10"/>
      <c r="AJ6216" s="10"/>
      <c r="AK6216" s="10"/>
      <c r="AL6216" s="10"/>
      <c r="AM6216" s="10"/>
      <c r="AN6216" s="10"/>
      <c r="AO6216" s="10"/>
      <c r="AP6216" s="10"/>
      <c r="AQ6216" s="10"/>
      <c r="AR6216" s="10"/>
      <c r="AS6216" s="10"/>
      <c r="AT6216" s="10"/>
      <c r="AU6216" s="10"/>
      <c r="AV6216" s="10"/>
      <c r="AW6216" s="10"/>
      <c r="AX6216" s="10"/>
      <c r="AY6216" s="10"/>
      <c r="AZ6216" s="10"/>
      <c r="BC6216" s="10"/>
      <c r="BD6216" s="10"/>
      <c r="BE6216" s="10"/>
      <c r="BF6216" s="10"/>
      <c r="BG6216" s="10"/>
      <c r="BH6216" s="10"/>
      <c r="BI6216" s="10"/>
      <c r="BL6216" s="10"/>
      <c r="BM6216" s="10"/>
      <c r="BN6216" s="10"/>
      <c r="BO6216" s="10"/>
      <c r="BP6216" s="10"/>
      <c r="BQ6216" s="10"/>
      <c r="BR6216" s="10"/>
      <c r="BU6216" s="66"/>
    </row>
    <row r="6217" spans="22:73" s="6" customFormat="1" x14ac:dyDescent="0.3">
      <c r="V6217" s="21"/>
      <c r="W6217" s="22"/>
      <c r="X6217" s="22"/>
      <c r="Y6217" s="22"/>
      <c r="Z6217" s="22"/>
      <c r="AA6217" s="22"/>
      <c r="AB6217" s="10"/>
      <c r="AC6217" s="10"/>
      <c r="AD6217" s="10"/>
      <c r="AE6217" s="10"/>
      <c r="AF6217" s="10"/>
      <c r="AG6217" s="10"/>
      <c r="AH6217" s="10"/>
      <c r="AI6217" s="10"/>
      <c r="AJ6217" s="10"/>
      <c r="AK6217" s="10"/>
      <c r="AL6217" s="10"/>
      <c r="AM6217" s="10"/>
      <c r="AN6217" s="10"/>
      <c r="AO6217" s="10"/>
      <c r="AP6217" s="10"/>
      <c r="AQ6217" s="10"/>
      <c r="AR6217" s="10"/>
      <c r="AS6217" s="10"/>
      <c r="AT6217" s="10"/>
      <c r="AU6217" s="10"/>
      <c r="AV6217" s="10"/>
      <c r="AW6217" s="10"/>
      <c r="AX6217" s="10"/>
      <c r="AY6217" s="10"/>
      <c r="AZ6217" s="10"/>
      <c r="BC6217" s="10"/>
      <c r="BD6217" s="10"/>
      <c r="BE6217" s="10"/>
      <c r="BF6217" s="10"/>
      <c r="BG6217" s="10"/>
      <c r="BH6217" s="10"/>
      <c r="BI6217" s="10"/>
      <c r="BL6217" s="10"/>
      <c r="BM6217" s="10"/>
      <c r="BN6217" s="10"/>
      <c r="BO6217" s="10"/>
      <c r="BP6217" s="10"/>
      <c r="BQ6217" s="10"/>
      <c r="BR6217" s="10"/>
      <c r="BU6217" s="66"/>
    </row>
    <row r="6218" spans="22:73" s="6" customFormat="1" x14ac:dyDescent="0.3">
      <c r="V6218" s="21"/>
      <c r="W6218" s="22"/>
      <c r="X6218" s="22"/>
      <c r="Y6218" s="22"/>
      <c r="Z6218" s="22"/>
      <c r="AA6218" s="22"/>
      <c r="AB6218" s="10"/>
      <c r="AC6218" s="10"/>
      <c r="AD6218" s="10"/>
      <c r="AE6218" s="10"/>
      <c r="AF6218" s="10"/>
      <c r="AG6218" s="10"/>
      <c r="AH6218" s="10"/>
      <c r="AI6218" s="10"/>
      <c r="AJ6218" s="10"/>
      <c r="AK6218" s="10"/>
      <c r="AL6218" s="10"/>
      <c r="AM6218" s="10"/>
      <c r="AN6218" s="10"/>
      <c r="AO6218" s="10"/>
      <c r="AP6218" s="10"/>
      <c r="AQ6218" s="10"/>
      <c r="AR6218" s="10"/>
      <c r="AS6218" s="10"/>
      <c r="AT6218" s="10"/>
      <c r="AU6218" s="10"/>
      <c r="AV6218" s="10"/>
      <c r="AW6218" s="10"/>
      <c r="AX6218" s="10"/>
      <c r="AY6218" s="10"/>
      <c r="AZ6218" s="10"/>
      <c r="BC6218" s="10"/>
      <c r="BD6218" s="10"/>
      <c r="BE6218" s="10"/>
      <c r="BF6218" s="10"/>
      <c r="BG6218" s="10"/>
      <c r="BH6218" s="10"/>
      <c r="BI6218" s="10"/>
      <c r="BL6218" s="10"/>
      <c r="BM6218" s="10"/>
      <c r="BN6218" s="10"/>
      <c r="BO6218" s="10"/>
      <c r="BP6218" s="10"/>
      <c r="BQ6218" s="10"/>
      <c r="BR6218" s="10"/>
      <c r="BU6218" s="66"/>
    </row>
    <row r="6219" spans="22:73" s="6" customFormat="1" x14ac:dyDescent="0.3">
      <c r="V6219" s="21"/>
      <c r="W6219" s="22"/>
      <c r="X6219" s="22"/>
      <c r="Y6219" s="22"/>
      <c r="Z6219" s="22"/>
      <c r="AA6219" s="22"/>
      <c r="AB6219" s="10"/>
      <c r="AC6219" s="10"/>
      <c r="AD6219" s="10"/>
      <c r="AE6219" s="10"/>
      <c r="AF6219" s="10"/>
      <c r="AG6219" s="10"/>
      <c r="AH6219" s="10"/>
      <c r="AI6219" s="10"/>
      <c r="AJ6219" s="10"/>
      <c r="AK6219" s="10"/>
      <c r="AL6219" s="10"/>
      <c r="AM6219" s="10"/>
      <c r="AN6219" s="10"/>
      <c r="AO6219" s="10"/>
      <c r="AP6219" s="10"/>
      <c r="AQ6219" s="10"/>
      <c r="AR6219" s="10"/>
      <c r="AS6219" s="10"/>
      <c r="AT6219" s="10"/>
      <c r="AU6219" s="10"/>
      <c r="AV6219" s="10"/>
      <c r="AW6219" s="10"/>
      <c r="AX6219" s="10"/>
      <c r="AY6219" s="10"/>
      <c r="AZ6219" s="10"/>
      <c r="BC6219" s="10"/>
      <c r="BD6219" s="10"/>
      <c r="BE6219" s="10"/>
      <c r="BF6219" s="10"/>
      <c r="BG6219" s="10"/>
      <c r="BH6219" s="10"/>
      <c r="BI6219" s="10"/>
      <c r="BL6219" s="10"/>
      <c r="BM6219" s="10"/>
      <c r="BN6219" s="10"/>
      <c r="BO6219" s="10"/>
      <c r="BP6219" s="10"/>
      <c r="BQ6219" s="10"/>
      <c r="BR6219" s="10"/>
      <c r="BU6219" s="66"/>
    </row>
    <row r="6220" spans="22:73" s="6" customFormat="1" x14ac:dyDescent="0.3">
      <c r="V6220" s="21"/>
      <c r="W6220" s="22"/>
      <c r="X6220" s="22"/>
      <c r="Y6220" s="22"/>
      <c r="Z6220" s="22"/>
      <c r="AA6220" s="22"/>
      <c r="AB6220" s="10"/>
      <c r="AC6220" s="10"/>
      <c r="AD6220" s="10"/>
      <c r="AE6220" s="10"/>
      <c r="AF6220" s="10"/>
      <c r="AG6220" s="10"/>
      <c r="AH6220" s="10"/>
      <c r="AI6220" s="10"/>
      <c r="AJ6220" s="10"/>
      <c r="AK6220" s="10"/>
      <c r="AL6220" s="10"/>
      <c r="AM6220" s="10"/>
      <c r="AN6220" s="10"/>
      <c r="AO6220" s="10"/>
      <c r="AP6220" s="10"/>
      <c r="AQ6220" s="10"/>
      <c r="AR6220" s="10"/>
      <c r="AS6220" s="10"/>
      <c r="AT6220" s="10"/>
      <c r="AU6220" s="10"/>
      <c r="AV6220" s="10"/>
      <c r="AW6220" s="10"/>
      <c r="AX6220" s="10"/>
      <c r="AY6220" s="10"/>
      <c r="AZ6220" s="10"/>
      <c r="BC6220" s="10"/>
      <c r="BD6220" s="10"/>
      <c r="BE6220" s="10"/>
      <c r="BF6220" s="10"/>
      <c r="BG6220" s="10"/>
      <c r="BH6220" s="10"/>
      <c r="BI6220" s="10"/>
      <c r="BL6220" s="10"/>
      <c r="BM6220" s="10"/>
      <c r="BN6220" s="10"/>
      <c r="BO6220" s="10"/>
      <c r="BP6220" s="10"/>
      <c r="BQ6220" s="10"/>
      <c r="BR6220" s="10"/>
      <c r="BU6220" s="66"/>
    </row>
    <row r="6221" spans="22:73" s="6" customFormat="1" x14ac:dyDescent="0.3">
      <c r="V6221" s="21"/>
      <c r="W6221" s="22"/>
      <c r="X6221" s="22"/>
      <c r="Y6221" s="22"/>
      <c r="Z6221" s="22"/>
      <c r="AA6221" s="22"/>
      <c r="AB6221" s="10"/>
      <c r="AC6221" s="10"/>
      <c r="AD6221" s="10"/>
      <c r="AE6221" s="10"/>
      <c r="AF6221" s="10"/>
      <c r="AG6221" s="10"/>
      <c r="AH6221" s="10"/>
      <c r="AI6221" s="10"/>
      <c r="AJ6221" s="10"/>
      <c r="AK6221" s="10"/>
      <c r="AL6221" s="10"/>
      <c r="AM6221" s="10"/>
      <c r="AN6221" s="10"/>
      <c r="AO6221" s="10"/>
      <c r="AP6221" s="10"/>
      <c r="AQ6221" s="10"/>
      <c r="AR6221" s="10"/>
      <c r="AS6221" s="10"/>
      <c r="AT6221" s="10"/>
      <c r="AU6221" s="10"/>
      <c r="AV6221" s="10"/>
      <c r="AW6221" s="10"/>
      <c r="AX6221" s="10"/>
      <c r="AY6221" s="10"/>
      <c r="AZ6221" s="10"/>
      <c r="BC6221" s="10"/>
      <c r="BD6221" s="10"/>
      <c r="BE6221" s="10"/>
      <c r="BF6221" s="10"/>
      <c r="BG6221" s="10"/>
      <c r="BH6221" s="10"/>
      <c r="BI6221" s="10"/>
      <c r="BL6221" s="10"/>
      <c r="BM6221" s="10"/>
      <c r="BN6221" s="10"/>
      <c r="BO6221" s="10"/>
      <c r="BP6221" s="10"/>
      <c r="BQ6221" s="10"/>
      <c r="BR6221" s="10"/>
      <c r="BU6221" s="66"/>
    </row>
    <row r="6222" spans="22:73" s="6" customFormat="1" x14ac:dyDescent="0.3">
      <c r="V6222" s="21"/>
      <c r="W6222" s="22"/>
      <c r="X6222" s="22"/>
      <c r="Y6222" s="22"/>
      <c r="Z6222" s="22"/>
      <c r="AA6222" s="22"/>
      <c r="AB6222" s="10"/>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10"/>
      <c r="AY6222" s="10"/>
      <c r="AZ6222" s="10"/>
      <c r="BC6222" s="10"/>
      <c r="BD6222" s="10"/>
      <c r="BE6222" s="10"/>
      <c r="BF6222" s="10"/>
      <c r="BG6222" s="10"/>
      <c r="BH6222" s="10"/>
      <c r="BI6222" s="10"/>
      <c r="BL6222" s="10"/>
      <c r="BM6222" s="10"/>
      <c r="BN6222" s="10"/>
      <c r="BO6222" s="10"/>
      <c r="BP6222" s="10"/>
      <c r="BQ6222" s="10"/>
      <c r="BR6222" s="10"/>
      <c r="BU6222" s="66"/>
    </row>
    <row r="6223" spans="22:73" s="6" customFormat="1" x14ac:dyDescent="0.3">
      <c r="V6223" s="21"/>
      <c r="W6223" s="22"/>
      <c r="X6223" s="22"/>
      <c r="Y6223" s="22"/>
      <c r="Z6223" s="22"/>
      <c r="AA6223" s="22"/>
      <c r="AB6223" s="10"/>
      <c r="AC6223" s="10"/>
      <c r="AD6223" s="10"/>
      <c r="AE6223" s="10"/>
      <c r="AF6223" s="10"/>
      <c r="AG6223" s="10"/>
      <c r="AH6223" s="10"/>
      <c r="AI6223" s="10"/>
      <c r="AJ6223" s="10"/>
      <c r="AK6223" s="10"/>
      <c r="AL6223" s="10"/>
      <c r="AM6223" s="10"/>
      <c r="AN6223" s="10"/>
      <c r="AO6223" s="10"/>
      <c r="AP6223" s="10"/>
      <c r="AQ6223" s="10"/>
      <c r="AR6223" s="10"/>
      <c r="AS6223" s="10"/>
      <c r="AT6223" s="10"/>
      <c r="AU6223" s="10"/>
      <c r="AV6223" s="10"/>
      <c r="AW6223" s="10"/>
      <c r="AX6223" s="10"/>
      <c r="AY6223" s="10"/>
      <c r="AZ6223" s="10"/>
      <c r="BC6223" s="10"/>
      <c r="BD6223" s="10"/>
      <c r="BE6223" s="10"/>
      <c r="BF6223" s="10"/>
      <c r="BG6223" s="10"/>
      <c r="BH6223" s="10"/>
      <c r="BI6223" s="10"/>
      <c r="BL6223" s="10"/>
      <c r="BM6223" s="10"/>
      <c r="BN6223" s="10"/>
      <c r="BO6223" s="10"/>
      <c r="BP6223" s="10"/>
      <c r="BQ6223" s="10"/>
      <c r="BR6223" s="10"/>
      <c r="BU6223" s="66"/>
    </row>
    <row r="6224" spans="22:73" s="6" customFormat="1" x14ac:dyDescent="0.3">
      <c r="V6224" s="21"/>
      <c r="W6224" s="22"/>
      <c r="X6224" s="22"/>
      <c r="Y6224" s="22"/>
      <c r="Z6224" s="22"/>
      <c r="AA6224" s="22"/>
      <c r="AB6224" s="10"/>
      <c r="AC6224" s="10"/>
      <c r="AD6224" s="10"/>
      <c r="AE6224" s="10"/>
      <c r="AF6224" s="10"/>
      <c r="AG6224" s="10"/>
      <c r="AH6224" s="10"/>
      <c r="AI6224" s="10"/>
      <c r="AJ6224" s="10"/>
      <c r="AK6224" s="10"/>
      <c r="AL6224" s="10"/>
      <c r="AM6224" s="10"/>
      <c r="AN6224" s="10"/>
      <c r="AO6224" s="10"/>
      <c r="AP6224" s="10"/>
      <c r="AQ6224" s="10"/>
      <c r="AR6224" s="10"/>
      <c r="AS6224" s="10"/>
      <c r="AT6224" s="10"/>
      <c r="AU6224" s="10"/>
      <c r="AV6224" s="10"/>
      <c r="AW6224" s="10"/>
      <c r="AX6224" s="10"/>
      <c r="AY6224" s="10"/>
      <c r="AZ6224" s="10"/>
      <c r="BC6224" s="10"/>
      <c r="BD6224" s="10"/>
      <c r="BE6224" s="10"/>
      <c r="BF6224" s="10"/>
      <c r="BG6224" s="10"/>
      <c r="BH6224" s="10"/>
      <c r="BI6224" s="10"/>
      <c r="BL6224" s="10"/>
      <c r="BM6224" s="10"/>
      <c r="BN6224" s="10"/>
      <c r="BO6224" s="10"/>
      <c r="BP6224" s="10"/>
      <c r="BQ6224" s="10"/>
      <c r="BR6224" s="10"/>
      <c r="BU6224" s="66"/>
    </row>
    <row r="6225" spans="22:73" s="6" customFormat="1" x14ac:dyDescent="0.3">
      <c r="V6225" s="21"/>
      <c r="W6225" s="22"/>
      <c r="X6225" s="22"/>
      <c r="Y6225" s="22"/>
      <c r="Z6225" s="22"/>
      <c r="AA6225" s="22"/>
      <c r="AB6225" s="10"/>
      <c r="AC6225" s="10"/>
      <c r="AD6225" s="10"/>
      <c r="AE6225" s="10"/>
      <c r="AF6225" s="10"/>
      <c r="AG6225" s="10"/>
      <c r="AH6225" s="10"/>
      <c r="AI6225" s="10"/>
      <c r="AJ6225" s="10"/>
      <c r="AK6225" s="10"/>
      <c r="AL6225" s="10"/>
      <c r="AM6225" s="10"/>
      <c r="AN6225" s="10"/>
      <c r="AO6225" s="10"/>
      <c r="AP6225" s="10"/>
      <c r="AQ6225" s="10"/>
      <c r="AR6225" s="10"/>
      <c r="AS6225" s="10"/>
      <c r="AT6225" s="10"/>
      <c r="AU6225" s="10"/>
      <c r="AV6225" s="10"/>
      <c r="AW6225" s="10"/>
      <c r="AX6225" s="10"/>
      <c r="AY6225" s="10"/>
      <c r="AZ6225" s="10"/>
      <c r="BC6225" s="10"/>
      <c r="BD6225" s="10"/>
      <c r="BE6225" s="10"/>
      <c r="BF6225" s="10"/>
      <c r="BG6225" s="10"/>
      <c r="BH6225" s="10"/>
      <c r="BI6225" s="10"/>
      <c r="BL6225" s="10"/>
      <c r="BM6225" s="10"/>
      <c r="BN6225" s="10"/>
      <c r="BO6225" s="10"/>
      <c r="BP6225" s="10"/>
      <c r="BQ6225" s="10"/>
      <c r="BR6225" s="10"/>
      <c r="BU6225" s="66"/>
    </row>
    <row r="6226" spans="22:73" s="6" customFormat="1" x14ac:dyDescent="0.3">
      <c r="V6226" s="21"/>
      <c r="W6226" s="22"/>
      <c r="X6226" s="22"/>
      <c r="Y6226" s="22"/>
      <c r="Z6226" s="22"/>
      <c r="AA6226" s="22"/>
      <c r="AB6226" s="10"/>
      <c r="AC6226" s="10"/>
      <c r="AD6226" s="10"/>
      <c r="AE6226" s="10"/>
      <c r="AF6226" s="10"/>
      <c r="AG6226" s="10"/>
      <c r="AH6226" s="10"/>
      <c r="AI6226" s="10"/>
      <c r="AJ6226" s="10"/>
      <c r="AK6226" s="10"/>
      <c r="AL6226" s="10"/>
      <c r="AM6226" s="10"/>
      <c r="AN6226" s="10"/>
      <c r="AO6226" s="10"/>
      <c r="AP6226" s="10"/>
      <c r="AQ6226" s="10"/>
      <c r="AR6226" s="10"/>
      <c r="AS6226" s="10"/>
      <c r="AT6226" s="10"/>
      <c r="AU6226" s="10"/>
      <c r="AV6226" s="10"/>
      <c r="AW6226" s="10"/>
      <c r="AX6226" s="10"/>
      <c r="AY6226" s="10"/>
      <c r="AZ6226" s="10"/>
      <c r="BC6226" s="10"/>
      <c r="BD6226" s="10"/>
      <c r="BE6226" s="10"/>
      <c r="BF6226" s="10"/>
      <c r="BG6226" s="10"/>
      <c r="BH6226" s="10"/>
      <c r="BI6226" s="10"/>
      <c r="BL6226" s="10"/>
      <c r="BM6226" s="10"/>
      <c r="BN6226" s="10"/>
      <c r="BO6226" s="10"/>
      <c r="BP6226" s="10"/>
      <c r="BQ6226" s="10"/>
      <c r="BR6226" s="10"/>
      <c r="BU6226" s="66"/>
    </row>
    <row r="6227" spans="22:73" s="6" customFormat="1" x14ac:dyDescent="0.3">
      <c r="V6227" s="21"/>
      <c r="W6227" s="22"/>
      <c r="X6227" s="22"/>
      <c r="Y6227" s="22"/>
      <c r="Z6227" s="22"/>
      <c r="AA6227" s="22"/>
      <c r="AB6227" s="10"/>
      <c r="AC6227" s="10"/>
      <c r="AD6227" s="10"/>
      <c r="AE6227" s="10"/>
      <c r="AF6227" s="10"/>
      <c r="AG6227" s="10"/>
      <c r="AH6227" s="10"/>
      <c r="AI6227" s="10"/>
      <c r="AJ6227" s="10"/>
      <c r="AK6227" s="10"/>
      <c r="AL6227" s="10"/>
      <c r="AM6227" s="10"/>
      <c r="AN6227" s="10"/>
      <c r="AO6227" s="10"/>
      <c r="AP6227" s="10"/>
      <c r="AQ6227" s="10"/>
      <c r="AR6227" s="10"/>
      <c r="AS6227" s="10"/>
      <c r="AT6227" s="10"/>
      <c r="AU6227" s="10"/>
      <c r="AV6227" s="10"/>
      <c r="AW6227" s="10"/>
      <c r="AX6227" s="10"/>
      <c r="AY6227" s="10"/>
      <c r="AZ6227" s="10"/>
      <c r="BC6227" s="10"/>
      <c r="BD6227" s="10"/>
      <c r="BE6227" s="10"/>
      <c r="BF6227" s="10"/>
      <c r="BG6227" s="10"/>
      <c r="BH6227" s="10"/>
      <c r="BI6227" s="10"/>
      <c r="BL6227" s="10"/>
      <c r="BM6227" s="10"/>
      <c r="BN6227" s="10"/>
      <c r="BO6227" s="10"/>
      <c r="BP6227" s="10"/>
      <c r="BQ6227" s="10"/>
      <c r="BR6227" s="10"/>
      <c r="BU6227" s="66"/>
    </row>
    <row r="6228" spans="22:73" s="6" customFormat="1" x14ac:dyDescent="0.3">
      <c r="V6228" s="21"/>
      <c r="W6228" s="22"/>
      <c r="X6228" s="22"/>
      <c r="Y6228" s="22"/>
      <c r="Z6228" s="22"/>
      <c r="AA6228" s="22"/>
      <c r="AB6228" s="10"/>
      <c r="AC6228" s="10"/>
      <c r="AD6228" s="10"/>
      <c r="AE6228" s="10"/>
      <c r="AF6228" s="10"/>
      <c r="AG6228" s="10"/>
      <c r="AH6228" s="10"/>
      <c r="AI6228" s="10"/>
      <c r="AJ6228" s="10"/>
      <c r="AK6228" s="10"/>
      <c r="AL6228" s="10"/>
      <c r="AM6228" s="10"/>
      <c r="AN6228" s="10"/>
      <c r="AO6228" s="10"/>
      <c r="AP6228" s="10"/>
      <c r="AQ6228" s="10"/>
      <c r="AR6228" s="10"/>
      <c r="AS6228" s="10"/>
      <c r="AT6228" s="10"/>
      <c r="AU6228" s="10"/>
      <c r="AV6228" s="10"/>
      <c r="AW6228" s="10"/>
      <c r="AX6228" s="10"/>
      <c r="AY6228" s="10"/>
      <c r="AZ6228" s="10"/>
      <c r="BC6228" s="10"/>
      <c r="BD6228" s="10"/>
      <c r="BE6228" s="10"/>
      <c r="BF6228" s="10"/>
      <c r="BG6228" s="10"/>
      <c r="BH6228" s="10"/>
      <c r="BI6228" s="10"/>
      <c r="BL6228" s="10"/>
      <c r="BM6228" s="10"/>
      <c r="BN6228" s="10"/>
      <c r="BO6228" s="10"/>
      <c r="BP6228" s="10"/>
      <c r="BQ6228" s="10"/>
      <c r="BR6228" s="10"/>
      <c r="BU6228" s="66"/>
    </row>
    <row r="6229" spans="22:73" s="6" customFormat="1" x14ac:dyDescent="0.3">
      <c r="V6229" s="21"/>
      <c r="W6229" s="22"/>
      <c r="X6229" s="22"/>
      <c r="Y6229" s="22"/>
      <c r="Z6229" s="22"/>
      <c r="AA6229" s="22"/>
      <c r="AB6229" s="10"/>
      <c r="AC6229" s="10"/>
      <c r="AD6229" s="10"/>
      <c r="AE6229" s="10"/>
      <c r="AF6229" s="10"/>
      <c r="AG6229" s="10"/>
      <c r="AH6229" s="10"/>
      <c r="AI6229" s="10"/>
      <c r="AJ6229" s="10"/>
      <c r="AK6229" s="10"/>
      <c r="AL6229" s="10"/>
      <c r="AM6229" s="10"/>
      <c r="AN6229" s="10"/>
      <c r="AO6229" s="10"/>
      <c r="AP6229" s="10"/>
      <c r="AQ6229" s="10"/>
      <c r="AR6229" s="10"/>
      <c r="AS6229" s="10"/>
      <c r="AT6229" s="10"/>
      <c r="AU6229" s="10"/>
      <c r="AV6229" s="10"/>
      <c r="AW6229" s="10"/>
      <c r="AX6229" s="10"/>
      <c r="AY6229" s="10"/>
      <c r="AZ6229" s="10"/>
      <c r="BC6229" s="10"/>
      <c r="BD6229" s="10"/>
      <c r="BE6229" s="10"/>
      <c r="BF6229" s="10"/>
      <c r="BG6229" s="10"/>
      <c r="BH6229" s="10"/>
      <c r="BI6229" s="10"/>
      <c r="BL6229" s="10"/>
      <c r="BM6229" s="10"/>
      <c r="BN6229" s="10"/>
      <c r="BO6229" s="10"/>
      <c r="BP6229" s="10"/>
      <c r="BQ6229" s="10"/>
      <c r="BR6229" s="10"/>
      <c r="BU6229" s="66"/>
    </row>
    <row r="6230" spans="22:73" s="6" customFormat="1" x14ac:dyDescent="0.3">
      <c r="V6230" s="21"/>
      <c r="W6230" s="22"/>
      <c r="X6230" s="22"/>
      <c r="Y6230" s="22"/>
      <c r="Z6230" s="22"/>
      <c r="AA6230" s="22"/>
      <c r="AB6230" s="10"/>
      <c r="AC6230" s="10"/>
      <c r="AD6230" s="10"/>
      <c r="AE6230" s="10"/>
      <c r="AF6230" s="10"/>
      <c r="AG6230" s="10"/>
      <c r="AH6230" s="10"/>
      <c r="AI6230" s="10"/>
      <c r="AJ6230" s="10"/>
      <c r="AK6230" s="10"/>
      <c r="AL6230" s="10"/>
      <c r="AM6230" s="10"/>
      <c r="AN6230" s="10"/>
      <c r="AO6230" s="10"/>
      <c r="AP6230" s="10"/>
      <c r="AQ6230" s="10"/>
      <c r="AR6230" s="10"/>
      <c r="AS6230" s="10"/>
      <c r="AT6230" s="10"/>
      <c r="AU6230" s="10"/>
      <c r="AV6230" s="10"/>
      <c r="AW6230" s="10"/>
      <c r="AX6230" s="10"/>
      <c r="AY6230" s="10"/>
      <c r="AZ6230" s="10"/>
      <c r="BC6230" s="10"/>
      <c r="BD6230" s="10"/>
      <c r="BE6230" s="10"/>
      <c r="BF6230" s="10"/>
      <c r="BG6230" s="10"/>
      <c r="BH6230" s="10"/>
      <c r="BI6230" s="10"/>
      <c r="BL6230" s="10"/>
      <c r="BM6230" s="10"/>
      <c r="BN6230" s="10"/>
      <c r="BO6230" s="10"/>
      <c r="BP6230" s="10"/>
      <c r="BQ6230" s="10"/>
      <c r="BR6230" s="10"/>
      <c r="BU6230" s="66"/>
    </row>
    <row r="6231" spans="22:73" s="6" customFormat="1" x14ac:dyDescent="0.3">
      <c r="V6231" s="21"/>
      <c r="W6231" s="22"/>
      <c r="X6231" s="22"/>
      <c r="Y6231" s="22"/>
      <c r="Z6231" s="22"/>
      <c r="AA6231" s="22"/>
      <c r="AB6231" s="10"/>
      <c r="AC6231" s="10"/>
      <c r="AD6231" s="10"/>
      <c r="AE6231" s="10"/>
      <c r="AF6231" s="10"/>
      <c r="AG6231" s="10"/>
      <c r="AH6231" s="10"/>
      <c r="AI6231" s="10"/>
      <c r="AJ6231" s="10"/>
      <c r="AK6231" s="10"/>
      <c r="AL6231" s="10"/>
      <c r="AM6231" s="10"/>
      <c r="AN6231" s="10"/>
      <c r="AO6231" s="10"/>
      <c r="AP6231" s="10"/>
      <c r="AQ6231" s="10"/>
      <c r="AR6231" s="10"/>
      <c r="AS6231" s="10"/>
      <c r="AT6231" s="10"/>
      <c r="AU6231" s="10"/>
      <c r="AV6231" s="10"/>
      <c r="AW6231" s="10"/>
      <c r="AX6231" s="10"/>
      <c r="AY6231" s="10"/>
      <c r="AZ6231" s="10"/>
      <c r="BC6231" s="10"/>
      <c r="BD6231" s="10"/>
      <c r="BE6231" s="10"/>
      <c r="BF6231" s="10"/>
      <c r="BG6231" s="10"/>
      <c r="BH6231" s="10"/>
      <c r="BI6231" s="10"/>
      <c r="BL6231" s="10"/>
      <c r="BM6231" s="10"/>
      <c r="BN6231" s="10"/>
      <c r="BO6231" s="10"/>
      <c r="BP6231" s="10"/>
      <c r="BQ6231" s="10"/>
      <c r="BR6231" s="10"/>
      <c r="BU6231" s="66"/>
    </row>
    <row r="6232" spans="22:73" s="6" customFormat="1" x14ac:dyDescent="0.3">
      <c r="V6232" s="21"/>
      <c r="W6232" s="22"/>
      <c r="X6232" s="22"/>
      <c r="Y6232" s="22"/>
      <c r="Z6232" s="22"/>
      <c r="AA6232" s="22"/>
      <c r="AB6232" s="10"/>
      <c r="AC6232" s="10"/>
      <c r="AD6232" s="10"/>
      <c r="AE6232" s="10"/>
      <c r="AF6232" s="10"/>
      <c r="AG6232" s="10"/>
      <c r="AH6232" s="10"/>
      <c r="AI6232" s="10"/>
      <c r="AJ6232" s="10"/>
      <c r="AK6232" s="10"/>
      <c r="AL6232" s="10"/>
      <c r="AM6232" s="10"/>
      <c r="AN6232" s="10"/>
      <c r="AO6232" s="10"/>
      <c r="AP6232" s="10"/>
      <c r="AQ6232" s="10"/>
      <c r="AR6232" s="10"/>
      <c r="AS6232" s="10"/>
      <c r="AT6232" s="10"/>
      <c r="AU6232" s="10"/>
      <c r="AV6232" s="10"/>
      <c r="AW6232" s="10"/>
      <c r="AX6232" s="10"/>
      <c r="AY6232" s="10"/>
      <c r="AZ6232" s="10"/>
      <c r="BC6232" s="10"/>
      <c r="BD6232" s="10"/>
      <c r="BE6232" s="10"/>
      <c r="BF6232" s="10"/>
      <c r="BG6232" s="10"/>
      <c r="BH6232" s="10"/>
      <c r="BI6232" s="10"/>
      <c r="BL6232" s="10"/>
      <c r="BM6232" s="10"/>
      <c r="BN6232" s="10"/>
      <c r="BO6232" s="10"/>
      <c r="BP6232" s="10"/>
      <c r="BQ6232" s="10"/>
      <c r="BR6232" s="10"/>
      <c r="BU6232" s="66"/>
    </row>
    <row r="6233" spans="22:73" s="6" customFormat="1" x14ac:dyDescent="0.3">
      <c r="V6233" s="21"/>
      <c r="W6233" s="22"/>
      <c r="X6233" s="22"/>
      <c r="Y6233" s="22"/>
      <c r="Z6233" s="22"/>
      <c r="AA6233" s="22"/>
      <c r="AB6233" s="10"/>
      <c r="AC6233" s="10"/>
      <c r="AD6233" s="10"/>
      <c r="AE6233" s="10"/>
      <c r="AF6233" s="10"/>
      <c r="AG6233" s="10"/>
      <c r="AH6233" s="10"/>
      <c r="AI6233" s="10"/>
      <c r="AJ6233" s="10"/>
      <c r="AK6233" s="10"/>
      <c r="AL6233" s="10"/>
      <c r="AM6233" s="10"/>
      <c r="AN6233" s="10"/>
      <c r="AO6233" s="10"/>
      <c r="AP6233" s="10"/>
      <c r="AQ6233" s="10"/>
      <c r="AR6233" s="10"/>
      <c r="AS6233" s="10"/>
      <c r="AT6233" s="10"/>
      <c r="AU6233" s="10"/>
      <c r="AV6233" s="10"/>
      <c r="AW6233" s="10"/>
      <c r="AX6233" s="10"/>
      <c r="AY6233" s="10"/>
      <c r="AZ6233" s="10"/>
      <c r="BC6233" s="10"/>
      <c r="BD6233" s="10"/>
      <c r="BE6233" s="10"/>
      <c r="BF6233" s="10"/>
      <c r="BG6233" s="10"/>
      <c r="BH6233" s="10"/>
      <c r="BI6233" s="10"/>
      <c r="BL6233" s="10"/>
      <c r="BM6233" s="10"/>
      <c r="BN6233" s="10"/>
      <c r="BO6233" s="10"/>
      <c r="BP6233" s="10"/>
      <c r="BQ6233" s="10"/>
      <c r="BR6233" s="10"/>
      <c r="BU6233" s="66"/>
    </row>
    <row r="6234" spans="22:73" s="6" customFormat="1" x14ac:dyDescent="0.3">
      <c r="V6234" s="21"/>
      <c r="W6234" s="22"/>
      <c r="X6234" s="22"/>
      <c r="Y6234" s="22"/>
      <c r="Z6234" s="22"/>
      <c r="AA6234" s="22"/>
      <c r="AB6234" s="10"/>
      <c r="AC6234" s="10"/>
      <c r="AD6234" s="10"/>
      <c r="AE6234" s="10"/>
      <c r="AF6234" s="10"/>
      <c r="AG6234" s="10"/>
      <c r="AH6234" s="10"/>
      <c r="AI6234" s="10"/>
      <c r="AJ6234" s="10"/>
      <c r="AK6234" s="10"/>
      <c r="AL6234" s="10"/>
      <c r="AM6234" s="10"/>
      <c r="AN6234" s="10"/>
      <c r="AO6234" s="10"/>
      <c r="AP6234" s="10"/>
      <c r="AQ6234" s="10"/>
      <c r="AR6234" s="10"/>
      <c r="AS6234" s="10"/>
      <c r="AT6234" s="10"/>
      <c r="AU6234" s="10"/>
      <c r="AV6234" s="10"/>
      <c r="AW6234" s="10"/>
      <c r="AX6234" s="10"/>
      <c r="AY6234" s="10"/>
      <c r="AZ6234" s="10"/>
      <c r="BC6234" s="10"/>
      <c r="BD6234" s="10"/>
      <c r="BE6234" s="10"/>
      <c r="BF6234" s="10"/>
      <c r="BG6234" s="10"/>
      <c r="BH6234" s="10"/>
      <c r="BI6234" s="10"/>
      <c r="BL6234" s="10"/>
      <c r="BM6234" s="10"/>
      <c r="BN6234" s="10"/>
      <c r="BO6234" s="10"/>
      <c r="BP6234" s="10"/>
      <c r="BQ6234" s="10"/>
      <c r="BR6234" s="10"/>
      <c r="BU6234" s="66"/>
    </row>
    <row r="6235" spans="22:73" s="6" customFormat="1" x14ac:dyDescent="0.3">
      <c r="V6235" s="21"/>
      <c r="W6235" s="22"/>
      <c r="X6235" s="22"/>
      <c r="Y6235" s="22"/>
      <c r="Z6235" s="22"/>
      <c r="AA6235" s="22"/>
      <c r="AB6235" s="10"/>
      <c r="AC6235" s="10"/>
      <c r="AD6235" s="10"/>
      <c r="AE6235" s="10"/>
      <c r="AF6235" s="10"/>
      <c r="AG6235" s="10"/>
      <c r="AH6235" s="10"/>
      <c r="AI6235" s="10"/>
      <c r="AJ6235" s="10"/>
      <c r="AK6235" s="10"/>
      <c r="AL6235" s="10"/>
      <c r="AM6235" s="10"/>
      <c r="AN6235" s="10"/>
      <c r="AO6235" s="10"/>
      <c r="AP6235" s="10"/>
      <c r="AQ6235" s="10"/>
      <c r="AR6235" s="10"/>
      <c r="AS6235" s="10"/>
      <c r="AT6235" s="10"/>
      <c r="AU6235" s="10"/>
      <c r="AV6235" s="10"/>
      <c r="AW6235" s="10"/>
      <c r="AX6235" s="10"/>
      <c r="AY6235" s="10"/>
      <c r="AZ6235" s="10"/>
      <c r="BC6235" s="10"/>
      <c r="BD6235" s="10"/>
      <c r="BE6235" s="10"/>
      <c r="BF6235" s="10"/>
      <c r="BG6235" s="10"/>
      <c r="BH6235" s="10"/>
      <c r="BI6235" s="10"/>
      <c r="BL6235" s="10"/>
      <c r="BM6235" s="10"/>
      <c r="BN6235" s="10"/>
      <c r="BO6235" s="10"/>
      <c r="BP6235" s="10"/>
      <c r="BQ6235" s="10"/>
      <c r="BR6235" s="10"/>
      <c r="BU6235" s="66"/>
    </row>
    <row r="6236" spans="22:73" s="6" customFormat="1" x14ac:dyDescent="0.3">
      <c r="V6236" s="21"/>
      <c r="W6236" s="22"/>
      <c r="X6236" s="22"/>
      <c r="Y6236" s="22"/>
      <c r="Z6236" s="22"/>
      <c r="AA6236" s="22"/>
      <c r="AB6236" s="10"/>
      <c r="AC6236" s="10"/>
      <c r="AD6236" s="10"/>
      <c r="AE6236" s="10"/>
      <c r="AF6236" s="10"/>
      <c r="AG6236" s="10"/>
      <c r="AH6236" s="10"/>
      <c r="AI6236" s="10"/>
      <c r="AJ6236" s="10"/>
      <c r="AK6236" s="10"/>
      <c r="AL6236" s="10"/>
      <c r="AM6236" s="10"/>
      <c r="AN6236" s="10"/>
      <c r="AO6236" s="10"/>
      <c r="AP6236" s="10"/>
      <c r="AQ6236" s="10"/>
      <c r="AR6236" s="10"/>
      <c r="AS6236" s="10"/>
      <c r="AT6236" s="10"/>
      <c r="AU6236" s="10"/>
      <c r="AV6236" s="10"/>
      <c r="AW6236" s="10"/>
      <c r="AX6236" s="10"/>
      <c r="AY6236" s="10"/>
      <c r="AZ6236" s="10"/>
      <c r="BC6236" s="10"/>
      <c r="BD6236" s="10"/>
      <c r="BE6236" s="10"/>
      <c r="BF6236" s="10"/>
      <c r="BG6236" s="10"/>
      <c r="BH6236" s="10"/>
      <c r="BI6236" s="10"/>
      <c r="BL6236" s="10"/>
      <c r="BM6236" s="10"/>
      <c r="BN6236" s="10"/>
      <c r="BO6236" s="10"/>
      <c r="BP6236" s="10"/>
      <c r="BQ6236" s="10"/>
      <c r="BR6236" s="10"/>
      <c r="BU6236" s="66"/>
    </row>
    <row r="6237" spans="22:73" s="6" customFormat="1" x14ac:dyDescent="0.3">
      <c r="V6237" s="21"/>
      <c r="W6237" s="22"/>
      <c r="X6237" s="22"/>
      <c r="Y6237" s="22"/>
      <c r="Z6237" s="22"/>
      <c r="AA6237" s="22"/>
      <c r="AB6237" s="10"/>
      <c r="AC6237" s="10"/>
      <c r="AD6237" s="10"/>
      <c r="AE6237" s="10"/>
      <c r="AF6237" s="10"/>
      <c r="AG6237" s="10"/>
      <c r="AH6237" s="10"/>
      <c r="AI6237" s="10"/>
      <c r="AJ6237" s="10"/>
      <c r="AK6237" s="10"/>
      <c r="AL6237" s="10"/>
      <c r="AM6237" s="10"/>
      <c r="AN6237" s="10"/>
      <c r="AO6237" s="10"/>
      <c r="AP6237" s="10"/>
      <c r="AQ6237" s="10"/>
      <c r="AR6237" s="10"/>
      <c r="AS6237" s="10"/>
      <c r="AT6237" s="10"/>
      <c r="AU6237" s="10"/>
      <c r="AV6237" s="10"/>
      <c r="AW6237" s="10"/>
      <c r="AX6237" s="10"/>
      <c r="AY6237" s="10"/>
      <c r="AZ6237" s="10"/>
      <c r="BC6237" s="10"/>
      <c r="BD6237" s="10"/>
      <c r="BE6237" s="10"/>
      <c r="BF6237" s="10"/>
      <c r="BG6237" s="10"/>
      <c r="BH6237" s="10"/>
      <c r="BI6237" s="10"/>
      <c r="BL6237" s="10"/>
      <c r="BM6237" s="10"/>
      <c r="BN6237" s="10"/>
      <c r="BO6237" s="10"/>
      <c r="BP6237" s="10"/>
      <c r="BQ6237" s="10"/>
      <c r="BR6237" s="10"/>
      <c r="BU6237" s="66"/>
    </row>
    <row r="6238" spans="22:73" s="6" customFormat="1" x14ac:dyDescent="0.3">
      <c r="V6238" s="21"/>
      <c r="W6238" s="22"/>
      <c r="X6238" s="22"/>
      <c r="Y6238" s="22"/>
      <c r="Z6238" s="22"/>
      <c r="AA6238" s="22"/>
      <c r="AB6238" s="10"/>
      <c r="AC6238" s="10"/>
      <c r="AD6238" s="10"/>
      <c r="AE6238" s="10"/>
      <c r="AF6238" s="10"/>
      <c r="AG6238" s="10"/>
      <c r="AH6238" s="10"/>
      <c r="AI6238" s="10"/>
      <c r="AJ6238" s="10"/>
      <c r="AK6238" s="10"/>
      <c r="AL6238" s="10"/>
      <c r="AM6238" s="10"/>
      <c r="AN6238" s="10"/>
      <c r="AO6238" s="10"/>
      <c r="AP6238" s="10"/>
      <c r="AQ6238" s="10"/>
      <c r="AR6238" s="10"/>
      <c r="AS6238" s="10"/>
      <c r="AT6238" s="10"/>
      <c r="AU6238" s="10"/>
      <c r="AV6238" s="10"/>
      <c r="AW6238" s="10"/>
      <c r="AX6238" s="10"/>
      <c r="AY6238" s="10"/>
      <c r="AZ6238" s="10"/>
      <c r="BC6238" s="10"/>
      <c r="BD6238" s="10"/>
      <c r="BE6238" s="10"/>
      <c r="BF6238" s="10"/>
      <c r="BG6238" s="10"/>
      <c r="BH6238" s="10"/>
      <c r="BI6238" s="10"/>
      <c r="BL6238" s="10"/>
      <c r="BM6238" s="10"/>
      <c r="BN6238" s="10"/>
      <c r="BO6238" s="10"/>
      <c r="BP6238" s="10"/>
      <c r="BQ6238" s="10"/>
      <c r="BR6238" s="10"/>
      <c r="BU6238" s="66"/>
    </row>
    <row r="6239" spans="22:73" s="6" customFormat="1" x14ac:dyDescent="0.3">
      <c r="V6239" s="21"/>
      <c r="W6239" s="22"/>
      <c r="X6239" s="22"/>
      <c r="Y6239" s="22"/>
      <c r="Z6239" s="22"/>
      <c r="AA6239" s="22"/>
      <c r="AB6239" s="10"/>
      <c r="AC6239" s="10"/>
      <c r="AD6239" s="10"/>
      <c r="AE6239" s="10"/>
      <c r="AF6239" s="10"/>
      <c r="AG6239" s="10"/>
      <c r="AH6239" s="10"/>
      <c r="AI6239" s="10"/>
      <c r="AJ6239" s="10"/>
      <c r="AK6239" s="10"/>
      <c r="AL6239" s="10"/>
      <c r="AM6239" s="10"/>
      <c r="AN6239" s="10"/>
      <c r="AO6239" s="10"/>
      <c r="AP6239" s="10"/>
      <c r="AQ6239" s="10"/>
      <c r="AR6239" s="10"/>
      <c r="AS6239" s="10"/>
      <c r="AT6239" s="10"/>
      <c r="AU6239" s="10"/>
      <c r="AV6239" s="10"/>
      <c r="AW6239" s="10"/>
      <c r="AX6239" s="10"/>
      <c r="AY6239" s="10"/>
      <c r="AZ6239" s="10"/>
      <c r="BC6239" s="10"/>
      <c r="BD6239" s="10"/>
      <c r="BE6239" s="10"/>
      <c r="BF6239" s="10"/>
      <c r="BG6239" s="10"/>
      <c r="BH6239" s="10"/>
      <c r="BI6239" s="10"/>
      <c r="BL6239" s="10"/>
      <c r="BM6239" s="10"/>
      <c r="BN6239" s="10"/>
      <c r="BO6239" s="10"/>
      <c r="BP6239" s="10"/>
      <c r="BQ6239" s="10"/>
      <c r="BR6239" s="10"/>
      <c r="BU6239" s="66"/>
    </row>
    <row r="6240" spans="22:73" s="6" customFormat="1" x14ac:dyDescent="0.3">
      <c r="V6240" s="21"/>
      <c r="W6240" s="22"/>
      <c r="X6240" s="22"/>
      <c r="Y6240" s="22"/>
      <c r="Z6240" s="22"/>
      <c r="AA6240" s="22"/>
      <c r="AB6240" s="10"/>
      <c r="AC6240" s="10"/>
      <c r="AD6240" s="10"/>
      <c r="AE6240" s="10"/>
      <c r="AF6240" s="10"/>
      <c r="AG6240" s="10"/>
      <c r="AH6240" s="10"/>
      <c r="AI6240" s="10"/>
      <c r="AJ6240" s="10"/>
      <c r="AK6240" s="10"/>
      <c r="AL6240" s="10"/>
      <c r="AM6240" s="10"/>
      <c r="AN6240" s="10"/>
      <c r="AO6240" s="10"/>
      <c r="AP6240" s="10"/>
      <c r="AQ6240" s="10"/>
      <c r="AR6240" s="10"/>
      <c r="AS6240" s="10"/>
      <c r="AT6240" s="10"/>
      <c r="AU6240" s="10"/>
      <c r="AV6240" s="10"/>
      <c r="AW6240" s="10"/>
      <c r="AX6240" s="10"/>
      <c r="AY6240" s="10"/>
      <c r="AZ6240" s="10"/>
      <c r="BC6240" s="10"/>
      <c r="BD6240" s="10"/>
      <c r="BE6240" s="10"/>
      <c r="BF6240" s="10"/>
      <c r="BG6240" s="10"/>
      <c r="BH6240" s="10"/>
      <c r="BI6240" s="10"/>
      <c r="BL6240" s="10"/>
      <c r="BM6240" s="10"/>
      <c r="BN6240" s="10"/>
      <c r="BO6240" s="10"/>
      <c r="BP6240" s="10"/>
      <c r="BQ6240" s="10"/>
      <c r="BR6240" s="10"/>
      <c r="BU6240" s="66"/>
    </row>
    <row r="6241" spans="22:73" s="6" customFormat="1" x14ac:dyDescent="0.3">
      <c r="V6241" s="21"/>
      <c r="W6241" s="22"/>
      <c r="X6241" s="22"/>
      <c r="Y6241" s="22"/>
      <c r="Z6241" s="22"/>
      <c r="AA6241" s="22"/>
      <c r="AB6241" s="10"/>
      <c r="AC6241" s="10"/>
      <c r="AD6241" s="10"/>
      <c r="AE6241" s="10"/>
      <c r="AF6241" s="10"/>
      <c r="AG6241" s="10"/>
      <c r="AH6241" s="10"/>
      <c r="AI6241" s="10"/>
      <c r="AJ6241" s="10"/>
      <c r="AK6241" s="10"/>
      <c r="AL6241" s="10"/>
      <c r="AM6241" s="10"/>
      <c r="AN6241" s="10"/>
      <c r="AO6241" s="10"/>
      <c r="AP6241" s="10"/>
      <c r="AQ6241" s="10"/>
      <c r="AR6241" s="10"/>
      <c r="AS6241" s="10"/>
      <c r="AT6241" s="10"/>
      <c r="AU6241" s="10"/>
      <c r="AV6241" s="10"/>
      <c r="AW6241" s="10"/>
      <c r="AX6241" s="10"/>
      <c r="AY6241" s="10"/>
      <c r="AZ6241" s="10"/>
      <c r="BC6241" s="10"/>
      <c r="BD6241" s="10"/>
      <c r="BE6241" s="10"/>
      <c r="BF6241" s="10"/>
      <c r="BG6241" s="10"/>
      <c r="BH6241" s="10"/>
      <c r="BI6241" s="10"/>
      <c r="BL6241" s="10"/>
      <c r="BM6241" s="10"/>
      <c r="BN6241" s="10"/>
      <c r="BO6241" s="10"/>
      <c r="BP6241" s="10"/>
      <c r="BQ6241" s="10"/>
      <c r="BR6241" s="10"/>
      <c r="BU6241" s="66"/>
    </row>
    <row r="6242" spans="22:73" s="6" customFormat="1" x14ac:dyDescent="0.3">
      <c r="V6242" s="21"/>
      <c r="W6242" s="22"/>
      <c r="X6242" s="22"/>
      <c r="Y6242" s="22"/>
      <c r="Z6242" s="22"/>
      <c r="AA6242" s="22"/>
      <c r="AB6242" s="10"/>
      <c r="AC6242" s="10"/>
      <c r="AD6242" s="10"/>
      <c r="AE6242" s="10"/>
      <c r="AF6242" s="10"/>
      <c r="AG6242" s="10"/>
      <c r="AH6242" s="10"/>
      <c r="AI6242" s="10"/>
      <c r="AJ6242" s="10"/>
      <c r="AK6242" s="10"/>
      <c r="AL6242" s="10"/>
      <c r="AM6242" s="10"/>
      <c r="AN6242" s="10"/>
      <c r="AO6242" s="10"/>
      <c r="AP6242" s="10"/>
      <c r="AQ6242" s="10"/>
      <c r="AR6242" s="10"/>
      <c r="AS6242" s="10"/>
      <c r="AT6242" s="10"/>
      <c r="AU6242" s="10"/>
      <c r="AV6242" s="10"/>
      <c r="AW6242" s="10"/>
      <c r="AX6242" s="10"/>
      <c r="AY6242" s="10"/>
      <c r="AZ6242" s="10"/>
      <c r="BC6242" s="10"/>
      <c r="BD6242" s="10"/>
      <c r="BE6242" s="10"/>
      <c r="BF6242" s="10"/>
      <c r="BG6242" s="10"/>
      <c r="BH6242" s="10"/>
      <c r="BI6242" s="10"/>
      <c r="BL6242" s="10"/>
      <c r="BM6242" s="10"/>
      <c r="BN6242" s="10"/>
      <c r="BO6242" s="10"/>
      <c r="BP6242" s="10"/>
      <c r="BQ6242" s="10"/>
      <c r="BR6242" s="10"/>
      <c r="BU6242" s="66"/>
    </row>
    <row r="6243" spans="22:73" s="6" customFormat="1" x14ac:dyDescent="0.3">
      <c r="V6243" s="21"/>
      <c r="W6243" s="22"/>
      <c r="X6243" s="22"/>
      <c r="Y6243" s="22"/>
      <c r="Z6243" s="22"/>
      <c r="AA6243" s="22"/>
      <c r="AB6243" s="10"/>
      <c r="AC6243" s="10"/>
      <c r="AD6243" s="10"/>
      <c r="AE6243" s="10"/>
      <c r="AF6243" s="10"/>
      <c r="AG6243" s="10"/>
      <c r="AH6243" s="10"/>
      <c r="AI6243" s="10"/>
      <c r="AJ6243" s="10"/>
      <c r="AK6243" s="10"/>
      <c r="AL6243" s="10"/>
      <c r="AM6243" s="10"/>
      <c r="AN6243" s="10"/>
      <c r="AO6243" s="10"/>
      <c r="AP6243" s="10"/>
      <c r="AQ6243" s="10"/>
      <c r="AR6243" s="10"/>
      <c r="AS6243" s="10"/>
      <c r="AT6243" s="10"/>
      <c r="AU6243" s="10"/>
      <c r="AV6243" s="10"/>
      <c r="AW6243" s="10"/>
      <c r="AX6243" s="10"/>
      <c r="AY6243" s="10"/>
      <c r="AZ6243" s="10"/>
      <c r="BC6243" s="10"/>
      <c r="BD6243" s="10"/>
      <c r="BE6243" s="10"/>
      <c r="BF6243" s="10"/>
      <c r="BG6243" s="10"/>
      <c r="BH6243" s="10"/>
      <c r="BI6243" s="10"/>
      <c r="BL6243" s="10"/>
      <c r="BM6243" s="10"/>
      <c r="BN6243" s="10"/>
      <c r="BO6243" s="10"/>
      <c r="BP6243" s="10"/>
      <c r="BQ6243" s="10"/>
      <c r="BR6243" s="10"/>
      <c r="BU6243" s="66"/>
    </row>
    <row r="6244" spans="22:73" s="6" customFormat="1" x14ac:dyDescent="0.3">
      <c r="V6244" s="21"/>
      <c r="W6244" s="22"/>
      <c r="X6244" s="22"/>
      <c r="Y6244" s="22"/>
      <c r="Z6244" s="22"/>
      <c r="AA6244" s="22"/>
      <c r="AB6244" s="10"/>
      <c r="AC6244" s="10"/>
      <c r="AD6244" s="10"/>
      <c r="AE6244" s="10"/>
      <c r="AF6244" s="10"/>
      <c r="AG6244" s="10"/>
      <c r="AH6244" s="10"/>
      <c r="AI6244" s="10"/>
      <c r="AJ6244" s="10"/>
      <c r="AK6244" s="10"/>
      <c r="AL6244" s="10"/>
      <c r="AM6244" s="10"/>
      <c r="AN6244" s="10"/>
      <c r="AO6244" s="10"/>
      <c r="AP6244" s="10"/>
      <c r="AQ6244" s="10"/>
      <c r="AR6244" s="10"/>
      <c r="AS6244" s="10"/>
      <c r="AT6244" s="10"/>
      <c r="AU6244" s="10"/>
      <c r="AV6244" s="10"/>
      <c r="AW6244" s="10"/>
      <c r="AX6244" s="10"/>
      <c r="AY6244" s="10"/>
      <c r="AZ6244" s="10"/>
      <c r="BC6244" s="10"/>
      <c r="BD6244" s="10"/>
      <c r="BE6244" s="10"/>
      <c r="BF6244" s="10"/>
      <c r="BG6244" s="10"/>
      <c r="BH6244" s="10"/>
      <c r="BI6244" s="10"/>
      <c r="BL6244" s="10"/>
      <c r="BM6244" s="10"/>
      <c r="BN6244" s="10"/>
      <c r="BO6244" s="10"/>
      <c r="BP6244" s="10"/>
      <c r="BQ6244" s="10"/>
      <c r="BR6244" s="10"/>
      <c r="BU6244" s="66"/>
    </row>
    <row r="6245" spans="22:73" s="6" customFormat="1" x14ac:dyDescent="0.3">
      <c r="V6245" s="21"/>
      <c r="W6245" s="22"/>
      <c r="X6245" s="22"/>
      <c r="Y6245" s="22"/>
      <c r="Z6245" s="22"/>
      <c r="AA6245" s="22"/>
      <c r="AB6245" s="10"/>
      <c r="AC6245" s="10"/>
      <c r="AD6245" s="10"/>
      <c r="AE6245" s="10"/>
      <c r="AF6245" s="10"/>
      <c r="AG6245" s="10"/>
      <c r="AH6245" s="10"/>
      <c r="AI6245" s="10"/>
      <c r="AJ6245" s="10"/>
      <c r="AK6245" s="10"/>
      <c r="AL6245" s="10"/>
      <c r="AM6245" s="10"/>
      <c r="AN6245" s="10"/>
      <c r="AO6245" s="10"/>
      <c r="AP6245" s="10"/>
      <c r="AQ6245" s="10"/>
      <c r="AR6245" s="10"/>
      <c r="AS6245" s="10"/>
      <c r="AT6245" s="10"/>
      <c r="AU6245" s="10"/>
      <c r="AV6245" s="10"/>
      <c r="AW6245" s="10"/>
      <c r="AX6245" s="10"/>
      <c r="AY6245" s="10"/>
      <c r="AZ6245" s="10"/>
      <c r="BC6245" s="10"/>
      <c r="BD6245" s="10"/>
      <c r="BE6245" s="10"/>
      <c r="BF6245" s="10"/>
      <c r="BG6245" s="10"/>
      <c r="BH6245" s="10"/>
      <c r="BI6245" s="10"/>
      <c r="BL6245" s="10"/>
      <c r="BM6245" s="10"/>
      <c r="BN6245" s="10"/>
      <c r="BO6245" s="10"/>
      <c r="BP6245" s="10"/>
      <c r="BQ6245" s="10"/>
      <c r="BR6245" s="10"/>
      <c r="BU6245" s="66"/>
    </row>
    <row r="6246" spans="22:73" s="6" customFormat="1" x14ac:dyDescent="0.3">
      <c r="V6246" s="21"/>
      <c r="W6246" s="22"/>
      <c r="X6246" s="22"/>
      <c r="Y6246" s="22"/>
      <c r="Z6246" s="22"/>
      <c r="AA6246" s="22"/>
      <c r="AB6246" s="10"/>
      <c r="AC6246" s="10"/>
      <c r="AD6246" s="10"/>
      <c r="AE6246" s="10"/>
      <c r="AF6246" s="10"/>
      <c r="AG6246" s="10"/>
      <c r="AH6246" s="10"/>
      <c r="AI6246" s="10"/>
      <c r="AJ6246" s="10"/>
      <c r="AK6246" s="10"/>
      <c r="AL6246" s="10"/>
      <c r="AM6246" s="10"/>
      <c r="AN6246" s="10"/>
      <c r="AO6246" s="10"/>
      <c r="AP6246" s="10"/>
      <c r="AQ6246" s="10"/>
      <c r="AR6246" s="10"/>
      <c r="AS6246" s="10"/>
      <c r="AT6246" s="10"/>
      <c r="AU6246" s="10"/>
      <c r="AV6246" s="10"/>
      <c r="AW6246" s="10"/>
      <c r="AX6246" s="10"/>
      <c r="AY6246" s="10"/>
      <c r="AZ6246" s="10"/>
      <c r="BC6246" s="10"/>
      <c r="BD6246" s="10"/>
      <c r="BE6246" s="10"/>
      <c r="BF6246" s="10"/>
      <c r="BG6246" s="10"/>
      <c r="BH6246" s="10"/>
      <c r="BI6246" s="10"/>
      <c r="BL6246" s="10"/>
      <c r="BM6246" s="10"/>
      <c r="BN6246" s="10"/>
      <c r="BO6246" s="10"/>
      <c r="BP6246" s="10"/>
      <c r="BQ6246" s="10"/>
      <c r="BR6246" s="10"/>
      <c r="BU6246" s="66"/>
    </row>
    <row r="6247" spans="22:73" s="6" customFormat="1" x14ac:dyDescent="0.3">
      <c r="V6247" s="21"/>
      <c r="W6247" s="22"/>
      <c r="X6247" s="22"/>
      <c r="Y6247" s="22"/>
      <c r="Z6247" s="22"/>
      <c r="AA6247" s="22"/>
      <c r="AB6247" s="10"/>
      <c r="AC6247" s="10"/>
      <c r="AD6247" s="10"/>
      <c r="AE6247" s="10"/>
      <c r="AF6247" s="10"/>
      <c r="AG6247" s="10"/>
      <c r="AH6247" s="10"/>
      <c r="AI6247" s="10"/>
      <c r="AJ6247" s="10"/>
      <c r="AK6247" s="10"/>
      <c r="AL6247" s="10"/>
      <c r="AM6247" s="10"/>
      <c r="AN6247" s="10"/>
      <c r="AO6247" s="10"/>
      <c r="AP6247" s="10"/>
      <c r="AQ6247" s="10"/>
      <c r="AR6247" s="10"/>
      <c r="AS6247" s="10"/>
      <c r="AT6247" s="10"/>
      <c r="AU6247" s="10"/>
      <c r="AV6247" s="10"/>
      <c r="AW6247" s="10"/>
      <c r="AX6247" s="10"/>
      <c r="AY6247" s="10"/>
      <c r="AZ6247" s="10"/>
      <c r="BC6247" s="10"/>
      <c r="BD6247" s="10"/>
      <c r="BE6247" s="10"/>
      <c r="BF6247" s="10"/>
      <c r="BG6247" s="10"/>
      <c r="BH6247" s="10"/>
      <c r="BI6247" s="10"/>
      <c r="BL6247" s="10"/>
      <c r="BM6247" s="10"/>
      <c r="BN6247" s="10"/>
      <c r="BO6247" s="10"/>
      <c r="BP6247" s="10"/>
      <c r="BQ6247" s="10"/>
      <c r="BR6247" s="10"/>
      <c r="BU6247" s="66"/>
    </row>
    <row r="6248" spans="22:73" s="6" customFormat="1" x14ac:dyDescent="0.3">
      <c r="V6248" s="21"/>
      <c r="W6248" s="22"/>
      <c r="X6248" s="22"/>
      <c r="Y6248" s="22"/>
      <c r="Z6248" s="22"/>
      <c r="AA6248" s="22"/>
      <c r="AB6248" s="10"/>
      <c r="AC6248" s="10"/>
      <c r="AD6248" s="10"/>
      <c r="AE6248" s="10"/>
      <c r="AF6248" s="10"/>
      <c r="AG6248" s="10"/>
      <c r="AH6248" s="10"/>
      <c r="AI6248" s="10"/>
      <c r="AJ6248" s="10"/>
      <c r="AK6248" s="10"/>
      <c r="AL6248" s="10"/>
      <c r="AM6248" s="10"/>
      <c r="AN6248" s="10"/>
      <c r="AO6248" s="10"/>
      <c r="AP6248" s="10"/>
      <c r="AQ6248" s="10"/>
      <c r="AR6248" s="10"/>
      <c r="AS6248" s="10"/>
      <c r="AT6248" s="10"/>
      <c r="AU6248" s="10"/>
      <c r="AV6248" s="10"/>
      <c r="AW6248" s="10"/>
      <c r="AX6248" s="10"/>
      <c r="AY6248" s="10"/>
      <c r="AZ6248" s="10"/>
      <c r="BC6248" s="10"/>
      <c r="BD6248" s="10"/>
      <c r="BE6248" s="10"/>
      <c r="BF6248" s="10"/>
      <c r="BG6248" s="10"/>
      <c r="BH6248" s="10"/>
      <c r="BI6248" s="10"/>
      <c r="BL6248" s="10"/>
      <c r="BM6248" s="10"/>
      <c r="BN6248" s="10"/>
      <c r="BO6248" s="10"/>
      <c r="BP6248" s="10"/>
      <c r="BQ6248" s="10"/>
      <c r="BR6248" s="10"/>
      <c r="BU6248" s="66"/>
    </row>
    <row r="6249" spans="22:73" s="6" customFormat="1" x14ac:dyDescent="0.3">
      <c r="V6249" s="21"/>
      <c r="W6249" s="22"/>
      <c r="X6249" s="22"/>
      <c r="Y6249" s="22"/>
      <c r="Z6249" s="22"/>
      <c r="AA6249" s="22"/>
      <c r="AB6249" s="10"/>
      <c r="AC6249" s="10"/>
      <c r="AD6249" s="10"/>
      <c r="AE6249" s="10"/>
      <c r="AF6249" s="10"/>
      <c r="AG6249" s="10"/>
      <c r="AH6249" s="10"/>
      <c r="AI6249" s="10"/>
      <c r="AJ6249" s="10"/>
      <c r="AK6249" s="10"/>
      <c r="AL6249" s="10"/>
      <c r="AM6249" s="10"/>
      <c r="AN6249" s="10"/>
      <c r="AO6249" s="10"/>
      <c r="AP6249" s="10"/>
      <c r="AQ6249" s="10"/>
      <c r="AR6249" s="10"/>
      <c r="AS6249" s="10"/>
      <c r="AT6249" s="10"/>
      <c r="AU6249" s="10"/>
      <c r="AV6249" s="10"/>
      <c r="AW6249" s="10"/>
      <c r="AX6249" s="10"/>
      <c r="AY6249" s="10"/>
      <c r="AZ6249" s="10"/>
      <c r="BC6249" s="10"/>
      <c r="BD6249" s="10"/>
      <c r="BE6249" s="10"/>
      <c r="BF6249" s="10"/>
      <c r="BG6249" s="10"/>
      <c r="BH6249" s="10"/>
      <c r="BI6249" s="10"/>
      <c r="BL6249" s="10"/>
      <c r="BM6249" s="10"/>
      <c r="BN6249" s="10"/>
      <c r="BO6249" s="10"/>
      <c r="BP6249" s="10"/>
      <c r="BQ6249" s="10"/>
      <c r="BR6249" s="10"/>
      <c r="BU6249" s="66"/>
    </row>
    <row r="6250" spans="22:73" s="6" customFormat="1" x14ac:dyDescent="0.3">
      <c r="V6250" s="21"/>
      <c r="W6250" s="22"/>
      <c r="X6250" s="22"/>
      <c r="Y6250" s="22"/>
      <c r="Z6250" s="22"/>
      <c r="AA6250" s="22"/>
      <c r="AB6250" s="10"/>
      <c r="AC6250" s="10"/>
      <c r="AD6250" s="10"/>
      <c r="AE6250" s="10"/>
      <c r="AF6250" s="10"/>
      <c r="AG6250" s="10"/>
      <c r="AH6250" s="10"/>
      <c r="AI6250" s="10"/>
      <c r="AJ6250" s="10"/>
      <c r="AK6250" s="10"/>
      <c r="AL6250" s="10"/>
      <c r="AM6250" s="10"/>
      <c r="AN6250" s="10"/>
      <c r="AO6250" s="10"/>
      <c r="AP6250" s="10"/>
      <c r="AQ6250" s="10"/>
      <c r="AR6250" s="10"/>
      <c r="AS6250" s="10"/>
      <c r="AT6250" s="10"/>
      <c r="AU6250" s="10"/>
      <c r="AV6250" s="10"/>
      <c r="AW6250" s="10"/>
      <c r="AX6250" s="10"/>
      <c r="AY6250" s="10"/>
      <c r="AZ6250" s="10"/>
      <c r="BC6250" s="10"/>
      <c r="BD6250" s="10"/>
      <c r="BE6250" s="10"/>
      <c r="BF6250" s="10"/>
      <c r="BG6250" s="10"/>
      <c r="BH6250" s="10"/>
      <c r="BI6250" s="10"/>
      <c r="BL6250" s="10"/>
      <c r="BM6250" s="10"/>
      <c r="BN6250" s="10"/>
      <c r="BO6250" s="10"/>
      <c r="BP6250" s="10"/>
      <c r="BQ6250" s="10"/>
      <c r="BR6250" s="10"/>
      <c r="BU6250" s="66"/>
    </row>
    <row r="6251" spans="22:73" s="6" customFormat="1" x14ac:dyDescent="0.3">
      <c r="V6251" s="21"/>
      <c r="W6251" s="22"/>
      <c r="X6251" s="22"/>
      <c r="Y6251" s="22"/>
      <c r="Z6251" s="22"/>
      <c r="AA6251" s="22"/>
      <c r="AB6251" s="10"/>
      <c r="AC6251" s="10"/>
      <c r="AD6251" s="10"/>
      <c r="AE6251" s="10"/>
      <c r="AF6251" s="10"/>
      <c r="AG6251" s="10"/>
      <c r="AH6251" s="10"/>
      <c r="AI6251" s="10"/>
      <c r="AJ6251" s="10"/>
      <c r="AK6251" s="10"/>
      <c r="AL6251" s="10"/>
      <c r="AM6251" s="10"/>
      <c r="AN6251" s="10"/>
      <c r="AO6251" s="10"/>
      <c r="AP6251" s="10"/>
      <c r="AQ6251" s="10"/>
      <c r="AR6251" s="10"/>
      <c r="AS6251" s="10"/>
      <c r="AT6251" s="10"/>
      <c r="AU6251" s="10"/>
      <c r="AV6251" s="10"/>
      <c r="AW6251" s="10"/>
      <c r="AX6251" s="10"/>
      <c r="AY6251" s="10"/>
      <c r="AZ6251" s="10"/>
      <c r="BC6251" s="10"/>
      <c r="BD6251" s="10"/>
      <c r="BE6251" s="10"/>
      <c r="BF6251" s="10"/>
      <c r="BG6251" s="10"/>
      <c r="BH6251" s="10"/>
      <c r="BI6251" s="10"/>
      <c r="BL6251" s="10"/>
      <c r="BM6251" s="10"/>
      <c r="BN6251" s="10"/>
      <c r="BO6251" s="10"/>
      <c r="BP6251" s="10"/>
      <c r="BQ6251" s="10"/>
      <c r="BR6251" s="10"/>
      <c r="BU6251" s="66"/>
    </row>
    <row r="6252" spans="22:73" s="6" customFormat="1" x14ac:dyDescent="0.3">
      <c r="V6252" s="21"/>
      <c r="W6252" s="22"/>
      <c r="X6252" s="22"/>
      <c r="Y6252" s="22"/>
      <c r="Z6252" s="22"/>
      <c r="AA6252" s="22"/>
      <c r="AB6252" s="10"/>
      <c r="AC6252" s="10"/>
      <c r="AD6252" s="10"/>
      <c r="AE6252" s="10"/>
      <c r="AF6252" s="10"/>
      <c r="AG6252" s="10"/>
      <c r="AH6252" s="10"/>
      <c r="AI6252" s="10"/>
      <c r="AJ6252" s="10"/>
      <c r="AK6252" s="10"/>
      <c r="AL6252" s="10"/>
      <c r="AM6252" s="10"/>
      <c r="AN6252" s="10"/>
      <c r="AO6252" s="10"/>
      <c r="AP6252" s="10"/>
      <c r="AQ6252" s="10"/>
      <c r="AR6252" s="10"/>
      <c r="AS6252" s="10"/>
      <c r="AT6252" s="10"/>
      <c r="AU6252" s="10"/>
      <c r="AV6252" s="10"/>
      <c r="AW6252" s="10"/>
      <c r="AX6252" s="10"/>
      <c r="AY6252" s="10"/>
      <c r="AZ6252" s="10"/>
      <c r="BC6252" s="10"/>
      <c r="BD6252" s="10"/>
      <c r="BE6252" s="10"/>
      <c r="BF6252" s="10"/>
      <c r="BG6252" s="10"/>
      <c r="BH6252" s="10"/>
      <c r="BI6252" s="10"/>
      <c r="BL6252" s="10"/>
      <c r="BM6252" s="10"/>
      <c r="BN6252" s="10"/>
      <c r="BO6252" s="10"/>
      <c r="BP6252" s="10"/>
      <c r="BQ6252" s="10"/>
      <c r="BR6252" s="10"/>
      <c r="BU6252" s="66"/>
    </row>
    <row r="6253" spans="22:73" s="6" customFormat="1" x14ac:dyDescent="0.3">
      <c r="V6253" s="21"/>
      <c r="W6253" s="22"/>
      <c r="X6253" s="22"/>
      <c r="Y6253" s="22"/>
      <c r="Z6253" s="22"/>
      <c r="AA6253" s="22"/>
      <c r="AB6253" s="10"/>
      <c r="AC6253" s="10"/>
      <c r="AD6253" s="10"/>
      <c r="AE6253" s="10"/>
      <c r="AF6253" s="10"/>
      <c r="AG6253" s="10"/>
      <c r="AH6253" s="10"/>
      <c r="AI6253" s="10"/>
      <c r="AJ6253" s="10"/>
      <c r="AK6253" s="10"/>
      <c r="AL6253" s="10"/>
      <c r="AM6253" s="10"/>
      <c r="AN6253" s="10"/>
      <c r="AO6253" s="10"/>
      <c r="AP6253" s="10"/>
      <c r="AQ6253" s="10"/>
      <c r="AR6253" s="10"/>
      <c r="AS6253" s="10"/>
      <c r="AT6253" s="10"/>
      <c r="AU6253" s="10"/>
      <c r="AV6253" s="10"/>
      <c r="AW6253" s="10"/>
      <c r="AX6253" s="10"/>
      <c r="AY6253" s="10"/>
      <c r="AZ6253" s="10"/>
      <c r="BC6253" s="10"/>
      <c r="BD6253" s="10"/>
      <c r="BE6253" s="10"/>
      <c r="BF6253" s="10"/>
      <c r="BG6253" s="10"/>
      <c r="BH6253" s="10"/>
      <c r="BI6253" s="10"/>
      <c r="BL6253" s="10"/>
      <c r="BM6253" s="10"/>
      <c r="BN6253" s="10"/>
      <c r="BO6253" s="10"/>
      <c r="BP6253" s="10"/>
      <c r="BQ6253" s="10"/>
      <c r="BR6253" s="10"/>
      <c r="BU6253" s="66"/>
    </row>
    <row r="6254" spans="22:73" s="6" customFormat="1" x14ac:dyDescent="0.3">
      <c r="V6254" s="21"/>
      <c r="W6254" s="22"/>
      <c r="X6254" s="22"/>
      <c r="Y6254" s="22"/>
      <c r="Z6254" s="22"/>
      <c r="AA6254" s="22"/>
      <c r="AB6254" s="10"/>
      <c r="AC6254" s="10"/>
      <c r="AD6254" s="10"/>
      <c r="AE6254" s="10"/>
      <c r="AF6254" s="10"/>
      <c r="AG6254" s="10"/>
      <c r="AH6254" s="10"/>
      <c r="AI6254" s="10"/>
      <c r="AJ6254" s="10"/>
      <c r="AK6254" s="10"/>
      <c r="AL6254" s="10"/>
      <c r="AM6254" s="10"/>
      <c r="AN6254" s="10"/>
      <c r="AO6254" s="10"/>
      <c r="AP6254" s="10"/>
      <c r="AQ6254" s="10"/>
      <c r="AR6254" s="10"/>
      <c r="AS6254" s="10"/>
      <c r="AT6254" s="10"/>
      <c r="AU6254" s="10"/>
      <c r="AV6254" s="10"/>
      <c r="AW6254" s="10"/>
      <c r="AX6254" s="10"/>
      <c r="AY6254" s="10"/>
      <c r="AZ6254" s="10"/>
      <c r="BC6254" s="10"/>
      <c r="BD6254" s="10"/>
      <c r="BE6254" s="10"/>
      <c r="BF6254" s="10"/>
      <c r="BG6254" s="10"/>
      <c r="BH6254" s="10"/>
      <c r="BI6254" s="10"/>
      <c r="BL6254" s="10"/>
      <c r="BM6254" s="10"/>
      <c r="BN6254" s="10"/>
      <c r="BO6254" s="10"/>
      <c r="BP6254" s="10"/>
      <c r="BQ6254" s="10"/>
      <c r="BR6254" s="10"/>
      <c r="BU6254" s="66"/>
    </row>
    <row r="6255" spans="22:73" s="6" customFormat="1" x14ac:dyDescent="0.3">
      <c r="V6255" s="21"/>
      <c r="W6255" s="22"/>
      <c r="X6255" s="22"/>
      <c r="Y6255" s="22"/>
      <c r="Z6255" s="22"/>
      <c r="AA6255" s="22"/>
      <c r="AB6255" s="10"/>
      <c r="AC6255" s="10"/>
      <c r="AD6255" s="10"/>
      <c r="AE6255" s="10"/>
      <c r="AF6255" s="10"/>
      <c r="AG6255" s="10"/>
      <c r="AH6255" s="10"/>
      <c r="AI6255" s="10"/>
      <c r="AJ6255" s="10"/>
      <c r="AK6255" s="10"/>
      <c r="AL6255" s="10"/>
      <c r="AM6255" s="10"/>
      <c r="AN6255" s="10"/>
      <c r="AO6255" s="10"/>
      <c r="AP6255" s="10"/>
      <c r="AQ6255" s="10"/>
      <c r="AR6255" s="10"/>
      <c r="AS6255" s="10"/>
      <c r="AT6255" s="10"/>
      <c r="AU6255" s="10"/>
      <c r="AV6255" s="10"/>
      <c r="AW6255" s="10"/>
      <c r="AX6255" s="10"/>
      <c r="AY6255" s="10"/>
      <c r="AZ6255" s="10"/>
      <c r="BC6255" s="10"/>
      <c r="BD6255" s="10"/>
      <c r="BE6255" s="10"/>
      <c r="BF6255" s="10"/>
      <c r="BG6255" s="10"/>
      <c r="BH6255" s="10"/>
      <c r="BI6255" s="10"/>
      <c r="BL6255" s="10"/>
      <c r="BM6255" s="10"/>
      <c r="BN6255" s="10"/>
      <c r="BO6255" s="10"/>
      <c r="BP6255" s="10"/>
      <c r="BQ6255" s="10"/>
      <c r="BR6255" s="10"/>
      <c r="BU6255" s="66"/>
    </row>
    <row r="6256" spans="22:73" s="6" customFormat="1" x14ac:dyDescent="0.3">
      <c r="V6256" s="21"/>
      <c r="W6256" s="22"/>
      <c r="X6256" s="22"/>
      <c r="Y6256" s="22"/>
      <c r="Z6256" s="22"/>
      <c r="AA6256" s="22"/>
      <c r="AB6256" s="10"/>
      <c r="AC6256" s="10"/>
      <c r="AD6256" s="10"/>
      <c r="AE6256" s="10"/>
      <c r="AF6256" s="10"/>
      <c r="AG6256" s="10"/>
      <c r="AH6256" s="10"/>
      <c r="AI6256" s="10"/>
      <c r="AJ6256" s="10"/>
      <c r="AK6256" s="10"/>
      <c r="AL6256" s="10"/>
      <c r="AM6256" s="10"/>
      <c r="AN6256" s="10"/>
      <c r="AO6256" s="10"/>
      <c r="AP6256" s="10"/>
      <c r="AQ6256" s="10"/>
      <c r="AR6256" s="10"/>
      <c r="AS6256" s="10"/>
      <c r="AT6256" s="10"/>
      <c r="AU6256" s="10"/>
      <c r="AV6256" s="10"/>
      <c r="AW6256" s="10"/>
      <c r="AX6256" s="10"/>
      <c r="AY6256" s="10"/>
      <c r="AZ6256" s="10"/>
      <c r="BC6256" s="10"/>
      <c r="BD6256" s="10"/>
      <c r="BE6256" s="10"/>
      <c r="BF6256" s="10"/>
      <c r="BG6256" s="10"/>
      <c r="BH6256" s="10"/>
      <c r="BI6256" s="10"/>
      <c r="BL6256" s="10"/>
      <c r="BM6256" s="10"/>
      <c r="BN6256" s="10"/>
      <c r="BO6256" s="10"/>
      <c r="BP6256" s="10"/>
      <c r="BQ6256" s="10"/>
      <c r="BR6256" s="10"/>
      <c r="BU6256" s="66"/>
    </row>
    <row r="6257" spans="22:73" s="6" customFormat="1" x14ac:dyDescent="0.3">
      <c r="V6257" s="21"/>
      <c r="W6257" s="22"/>
      <c r="X6257" s="22"/>
      <c r="Y6257" s="22"/>
      <c r="Z6257" s="22"/>
      <c r="AA6257" s="22"/>
      <c r="AB6257" s="10"/>
      <c r="AC6257" s="10"/>
      <c r="AD6257" s="10"/>
      <c r="AE6257" s="10"/>
      <c r="AF6257" s="10"/>
      <c r="AG6257" s="10"/>
      <c r="AH6257" s="10"/>
      <c r="AI6257" s="10"/>
      <c r="AJ6257" s="10"/>
      <c r="AK6257" s="10"/>
      <c r="AL6257" s="10"/>
      <c r="AM6257" s="10"/>
      <c r="AN6257" s="10"/>
      <c r="AO6257" s="10"/>
      <c r="AP6257" s="10"/>
      <c r="AQ6257" s="10"/>
      <c r="AR6257" s="10"/>
      <c r="AS6257" s="10"/>
      <c r="AT6257" s="10"/>
      <c r="AU6257" s="10"/>
      <c r="AV6257" s="10"/>
      <c r="AW6257" s="10"/>
      <c r="AX6257" s="10"/>
      <c r="AY6257" s="10"/>
      <c r="AZ6257" s="10"/>
      <c r="BC6257" s="10"/>
      <c r="BD6257" s="10"/>
      <c r="BE6257" s="10"/>
      <c r="BF6257" s="10"/>
      <c r="BG6257" s="10"/>
      <c r="BH6257" s="10"/>
      <c r="BI6257" s="10"/>
      <c r="BL6257" s="10"/>
      <c r="BM6257" s="10"/>
      <c r="BN6257" s="10"/>
      <c r="BO6257" s="10"/>
      <c r="BP6257" s="10"/>
      <c r="BQ6257" s="10"/>
      <c r="BR6257" s="10"/>
      <c r="BU6257" s="66"/>
    </row>
    <row r="6258" spans="22:73" s="6" customFormat="1" x14ac:dyDescent="0.3">
      <c r="V6258" s="21"/>
      <c r="W6258" s="22"/>
      <c r="X6258" s="22"/>
      <c r="Y6258" s="22"/>
      <c r="Z6258" s="22"/>
      <c r="AA6258" s="22"/>
      <c r="AB6258" s="10"/>
      <c r="AC6258" s="10"/>
      <c r="AD6258" s="10"/>
      <c r="AE6258" s="10"/>
      <c r="AF6258" s="10"/>
      <c r="AG6258" s="10"/>
      <c r="AH6258" s="10"/>
      <c r="AI6258" s="10"/>
      <c r="AJ6258" s="10"/>
      <c r="AK6258" s="10"/>
      <c r="AL6258" s="10"/>
      <c r="AM6258" s="10"/>
      <c r="AN6258" s="10"/>
      <c r="AO6258" s="10"/>
      <c r="AP6258" s="10"/>
      <c r="AQ6258" s="10"/>
      <c r="AR6258" s="10"/>
      <c r="AS6258" s="10"/>
      <c r="AT6258" s="10"/>
      <c r="AU6258" s="10"/>
      <c r="AV6258" s="10"/>
      <c r="AW6258" s="10"/>
      <c r="AX6258" s="10"/>
      <c r="AY6258" s="10"/>
      <c r="AZ6258" s="10"/>
      <c r="BC6258" s="10"/>
      <c r="BD6258" s="10"/>
      <c r="BE6258" s="10"/>
      <c r="BF6258" s="10"/>
      <c r="BG6258" s="10"/>
      <c r="BH6258" s="10"/>
      <c r="BI6258" s="10"/>
      <c r="BL6258" s="10"/>
      <c r="BM6258" s="10"/>
      <c r="BN6258" s="10"/>
      <c r="BO6258" s="10"/>
      <c r="BP6258" s="10"/>
      <c r="BQ6258" s="10"/>
      <c r="BR6258" s="10"/>
      <c r="BU6258" s="66"/>
    </row>
    <row r="6259" spans="22:73" s="6" customFormat="1" x14ac:dyDescent="0.3">
      <c r="V6259" s="21"/>
      <c r="W6259" s="22"/>
      <c r="X6259" s="22"/>
      <c r="Y6259" s="22"/>
      <c r="Z6259" s="22"/>
      <c r="AA6259" s="22"/>
      <c r="AB6259" s="10"/>
      <c r="AC6259" s="10"/>
      <c r="AD6259" s="10"/>
      <c r="AE6259" s="10"/>
      <c r="AF6259" s="10"/>
      <c r="AG6259" s="10"/>
      <c r="AH6259" s="10"/>
      <c r="AI6259" s="10"/>
      <c r="AJ6259" s="10"/>
      <c r="AK6259" s="10"/>
      <c r="AL6259" s="10"/>
      <c r="AM6259" s="10"/>
      <c r="AN6259" s="10"/>
      <c r="AO6259" s="10"/>
      <c r="AP6259" s="10"/>
      <c r="AQ6259" s="10"/>
      <c r="AR6259" s="10"/>
      <c r="AS6259" s="10"/>
      <c r="AT6259" s="10"/>
      <c r="AU6259" s="10"/>
      <c r="AV6259" s="10"/>
      <c r="AW6259" s="10"/>
      <c r="AX6259" s="10"/>
      <c r="AY6259" s="10"/>
      <c r="AZ6259" s="10"/>
      <c r="BC6259" s="10"/>
      <c r="BD6259" s="10"/>
      <c r="BE6259" s="10"/>
      <c r="BF6259" s="10"/>
      <c r="BG6259" s="10"/>
      <c r="BH6259" s="10"/>
      <c r="BI6259" s="10"/>
      <c r="BL6259" s="10"/>
      <c r="BM6259" s="10"/>
      <c r="BN6259" s="10"/>
      <c r="BO6259" s="10"/>
      <c r="BP6259" s="10"/>
      <c r="BQ6259" s="10"/>
      <c r="BR6259" s="10"/>
      <c r="BU6259" s="66"/>
    </row>
    <row r="6260" spans="22:73" s="6" customFormat="1" x14ac:dyDescent="0.3">
      <c r="V6260" s="21"/>
      <c r="W6260" s="22"/>
      <c r="X6260" s="22"/>
      <c r="Y6260" s="22"/>
      <c r="Z6260" s="22"/>
      <c r="AA6260" s="22"/>
      <c r="AB6260" s="10"/>
      <c r="AC6260" s="10"/>
      <c r="AD6260" s="10"/>
      <c r="AE6260" s="10"/>
      <c r="AF6260" s="10"/>
      <c r="AG6260" s="10"/>
      <c r="AH6260" s="10"/>
      <c r="AI6260" s="10"/>
      <c r="AJ6260" s="10"/>
      <c r="AK6260" s="10"/>
      <c r="AL6260" s="10"/>
      <c r="AM6260" s="10"/>
      <c r="AN6260" s="10"/>
      <c r="AO6260" s="10"/>
      <c r="AP6260" s="10"/>
      <c r="AQ6260" s="10"/>
      <c r="AR6260" s="10"/>
      <c r="AS6260" s="10"/>
      <c r="AT6260" s="10"/>
      <c r="AU6260" s="10"/>
      <c r="AV6260" s="10"/>
      <c r="AW6260" s="10"/>
      <c r="AX6260" s="10"/>
      <c r="AY6260" s="10"/>
      <c r="AZ6260" s="10"/>
      <c r="BC6260" s="10"/>
      <c r="BD6260" s="10"/>
      <c r="BE6260" s="10"/>
      <c r="BF6260" s="10"/>
      <c r="BG6260" s="10"/>
      <c r="BH6260" s="10"/>
      <c r="BI6260" s="10"/>
      <c r="BL6260" s="10"/>
      <c r="BM6260" s="10"/>
      <c r="BN6260" s="10"/>
      <c r="BO6260" s="10"/>
      <c r="BP6260" s="10"/>
      <c r="BQ6260" s="10"/>
      <c r="BR6260" s="10"/>
      <c r="BU6260" s="66"/>
    </row>
    <row r="6261" spans="22:73" s="6" customFormat="1" x14ac:dyDescent="0.3">
      <c r="V6261" s="21"/>
      <c r="W6261" s="22"/>
      <c r="X6261" s="22"/>
      <c r="Y6261" s="22"/>
      <c r="Z6261" s="22"/>
      <c r="AA6261" s="22"/>
      <c r="AB6261" s="10"/>
      <c r="AC6261" s="10"/>
      <c r="AD6261" s="10"/>
      <c r="AE6261" s="10"/>
      <c r="AF6261" s="10"/>
      <c r="AG6261" s="10"/>
      <c r="AH6261" s="10"/>
      <c r="AI6261" s="10"/>
      <c r="AJ6261" s="10"/>
      <c r="AK6261" s="10"/>
      <c r="AL6261" s="10"/>
      <c r="AM6261" s="10"/>
      <c r="AN6261" s="10"/>
      <c r="AO6261" s="10"/>
      <c r="AP6261" s="10"/>
      <c r="AQ6261" s="10"/>
      <c r="AR6261" s="10"/>
      <c r="AS6261" s="10"/>
      <c r="AT6261" s="10"/>
      <c r="AU6261" s="10"/>
      <c r="AV6261" s="10"/>
      <c r="AW6261" s="10"/>
      <c r="AX6261" s="10"/>
      <c r="AY6261" s="10"/>
      <c r="AZ6261" s="10"/>
      <c r="BC6261" s="10"/>
      <c r="BD6261" s="10"/>
      <c r="BE6261" s="10"/>
      <c r="BF6261" s="10"/>
      <c r="BG6261" s="10"/>
      <c r="BH6261" s="10"/>
      <c r="BI6261" s="10"/>
      <c r="BL6261" s="10"/>
      <c r="BM6261" s="10"/>
      <c r="BN6261" s="10"/>
      <c r="BO6261" s="10"/>
      <c r="BP6261" s="10"/>
      <c r="BQ6261" s="10"/>
      <c r="BR6261" s="10"/>
      <c r="BU6261" s="66"/>
    </row>
    <row r="6262" spans="22:73" s="6" customFormat="1" x14ac:dyDescent="0.3">
      <c r="V6262" s="21"/>
      <c r="W6262" s="22"/>
      <c r="X6262" s="22"/>
      <c r="Y6262" s="22"/>
      <c r="Z6262" s="22"/>
      <c r="AA6262" s="22"/>
      <c r="AB6262" s="10"/>
      <c r="AC6262" s="10"/>
      <c r="AD6262" s="10"/>
      <c r="AE6262" s="10"/>
      <c r="AF6262" s="10"/>
      <c r="AG6262" s="10"/>
      <c r="AH6262" s="10"/>
      <c r="AI6262" s="10"/>
      <c r="AJ6262" s="10"/>
      <c r="AK6262" s="10"/>
      <c r="AL6262" s="10"/>
      <c r="AM6262" s="10"/>
      <c r="AN6262" s="10"/>
      <c r="AO6262" s="10"/>
      <c r="AP6262" s="10"/>
      <c r="AQ6262" s="10"/>
      <c r="AR6262" s="10"/>
      <c r="AS6262" s="10"/>
      <c r="AT6262" s="10"/>
      <c r="AU6262" s="10"/>
      <c r="AV6262" s="10"/>
      <c r="AW6262" s="10"/>
      <c r="AX6262" s="10"/>
      <c r="AY6262" s="10"/>
      <c r="AZ6262" s="10"/>
      <c r="BC6262" s="10"/>
      <c r="BD6262" s="10"/>
      <c r="BE6262" s="10"/>
      <c r="BF6262" s="10"/>
      <c r="BG6262" s="10"/>
      <c r="BH6262" s="10"/>
      <c r="BI6262" s="10"/>
      <c r="BL6262" s="10"/>
      <c r="BM6262" s="10"/>
      <c r="BN6262" s="10"/>
      <c r="BO6262" s="10"/>
      <c r="BP6262" s="10"/>
      <c r="BQ6262" s="10"/>
      <c r="BR6262" s="10"/>
      <c r="BU6262" s="66"/>
    </row>
    <row r="6263" spans="22:73" s="6" customFormat="1" x14ac:dyDescent="0.3">
      <c r="V6263" s="21"/>
      <c r="W6263" s="22"/>
      <c r="X6263" s="22"/>
      <c r="Y6263" s="22"/>
      <c r="Z6263" s="22"/>
      <c r="AA6263" s="22"/>
      <c r="AB6263" s="10"/>
      <c r="AC6263" s="10"/>
      <c r="AD6263" s="10"/>
      <c r="AE6263" s="10"/>
      <c r="AF6263" s="10"/>
      <c r="AG6263" s="10"/>
      <c r="AH6263" s="10"/>
      <c r="AI6263" s="10"/>
      <c r="AJ6263" s="10"/>
      <c r="AK6263" s="10"/>
      <c r="AL6263" s="10"/>
      <c r="AM6263" s="10"/>
      <c r="AN6263" s="10"/>
      <c r="AO6263" s="10"/>
      <c r="AP6263" s="10"/>
      <c r="AQ6263" s="10"/>
      <c r="AR6263" s="10"/>
      <c r="AS6263" s="10"/>
      <c r="AT6263" s="10"/>
      <c r="AU6263" s="10"/>
      <c r="AV6263" s="10"/>
      <c r="AW6263" s="10"/>
      <c r="AX6263" s="10"/>
      <c r="AY6263" s="10"/>
      <c r="AZ6263" s="10"/>
      <c r="BC6263" s="10"/>
      <c r="BD6263" s="10"/>
      <c r="BE6263" s="10"/>
      <c r="BF6263" s="10"/>
      <c r="BG6263" s="10"/>
      <c r="BH6263" s="10"/>
      <c r="BI6263" s="10"/>
      <c r="BL6263" s="10"/>
      <c r="BM6263" s="10"/>
      <c r="BN6263" s="10"/>
      <c r="BO6263" s="10"/>
      <c r="BP6263" s="10"/>
      <c r="BQ6263" s="10"/>
      <c r="BR6263" s="10"/>
      <c r="BU6263" s="66"/>
    </row>
    <row r="6264" spans="22:73" s="6" customFormat="1" x14ac:dyDescent="0.3">
      <c r="V6264" s="21"/>
      <c r="W6264" s="22"/>
      <c r="X6264" s="22"/>
      <c r="Y6264" s="22"/>
      <c r="Z6264" s="22"/>
      <c r="AA6264" s="22"/>
      <c r="AB6264" s="10"/>
      <c r="AC6264" s="10"/>
      <c r="AD6264" s="10"/>
      <c r="AE6264" s="10"/>
      <c r="AF6264" s="10"/>
      <c r="AG6264" s="10"/>
      <c r="AH6264" s="10"/>
      <c r="AI6264" s="10"/>
      <c r="AJ6264" s="10"/>
      <c r="AK6264" s="10"/>
      <c r="AL6264" s="10"/>
      <c r="AM6264" s="10"/>
      <c r="AN6264" s="10"/>
      <c r="AO6264" s="10"/>
      <c r="AP6264" s="10"/>
      <c r="AQ6264" s="10"/>
      <c r="AR6264" s="10"/>
      <c r="AS6264" s="10"/>
      <c r="AT6264" s="10"/>
      <c r="AU6264" s="10"/>
      <c r="AV6264" s="10"/>
      <c r="AW6264" s="10"/>
      <c r="AX6264" s="10"/>
      <c r="AY6264" s="10"/>
      <c r="AZ6264" s="10"/>
      <c r="BC6264" s="10"/>
      <c r="BD6264" s="10"/>
      <c r="BE6264" s="10"/>
      <c r="BF6264" s="10"/>
      <c r="BG6264" s="10"/>
      <c r="BH6264" s="10"/>
      <c r="BI6264" s="10"/>
      <c r="BL6264" s="10"/>
      <c r="BM6264" s="10"/>
      <c r="BN6264" s="10"/>
      <c r="BO6264" s="10"/>
      <c r="BP6264" s="10"/>
      <c r="BQ6264" s="10"/>
      <c r="BR6264" s="10"/>
      <c r="BU6264" s="66"/>
    </row>
    <row r="6265" spans="22:73" s="6" customFormat="1" x14ac:dyDescent="0.3">
      <c r="V6265" s="21"/>
      <c r="W6265" s="22"/>
      <c r="X6265" s="22"/>
      <c r="Y6265" s="22"/>
      <c r="Z6265" s="22"/>
      <c r="AA6265" s="22"/>
      <c r="AB6265" s="10"/>
      <c r="AC6265" s="10"/>
      <c r="AD6265" s="10"/>
      <c r="AE6265" s="10"/>
      <c r="AF6265" s="10"/>
      <c r="AG6265" s="10"/>
      <c r="AH6265" s="10"/>
      <c r="AI6265" s="10"/>
      <c r="AJ6265" s="10"/>
      <c r="AK6265" s="10"/>
      <c r="AL6265" s="10"/>
      <c r="AM6265" s="10"/>
      <c r="AN6265" s="10"/>
      <c r="AO6265" s="10"/>
      <c r="AP6265" s="10"/>
      <c r="AQ6265" s="10"/>
      <c r="AR6265" s="10"/>
      <c r="AS6265" s="10"/>
      <c r="AT6265" s="10"/>
      <c r="AU6265" s="10"/>
      <c r="AV6265" s="10"/>
      <c r="AW6265" s="10"/>
      <c r="AX6265" s="10"/>
      <c r="AY6265" s="10"/>
      <c r="AZ6265" s="10"/>
      <c r="BC6265" s="10"/>
      <c r="BD6265" s="10"/>
      <c r="BE6265" s="10"/>
      <c r="BF6265" s="10"/>
      <c r="BG6265" s="10"/>
      <c r="BH6265" s="10"/>
      <c r="BI6265" s="10"/>
      <c r="BL6265" s="10"/>
      <c r="BM6265" s="10"/>
      <c r="BN6265" s="10"/>
      <c r="BO6265" s="10"/>
      <c r="BP6265" s="10"/>
      <c r="BQ6265" s="10"/>
      <c r="BR6265" s="10"/>
      <c r="BU6265" s="66"/>
    </row>
    <row r="6266" spans="22:73" s="6" customFormat="1" x14ac:dyDescent="0.3">
      <c r="V6266" s="21"/>
      <c r="W6266" s="22"/>
      <c r="X6266" s="22"/>
      <c r="Y6266" s="22"/>
      <c r="Z6266" s="22"/>
      <c r="AA6266" s="22"/>
      <c r="AB6266" s="10"/>
      <c r="AC6266" s="10"/>
      <c r="AD6266" s="10"/>
      <c r="AE6266" s="10"/>
      <c r="AF6266" s="10"/>
      <c r="AG6266" s="10"/>
      <c r="AH6266" s="10"/>
      <c r="AI6266" s="10"/>
      <c r="AJ6266" s="10"/>
      <c r="AK6266" s="10"/>
      <c r="AL6266" s="10"/>
      <c r="AM6266" s="10"/>
      <c r="AN6266" s="10"/>
      <c r="AO6266" s="10"/>
      <c r="AP6266" s="10"/>
      <c r="AQ6266" s="10"/>
      <c r="AR6266" s="10"/>
      <c r="AS6266" s="10"/>
      <c r="AT6266" s="10"/>
      <c r="AU6266" s="10"/>
      <c r="AV6266" s="10"/>
      <c r="AW6266" s="10"/>
      <c r="AX6266" s="10"/>
      <c r="AY6266" s="10"/>
      <c r="AZ6266" s="10"/>
      <c r="BC6266" s="10"/>
      <c r="BD6266" s="10"/>
      <c r="BE6266" s="10"/>
      <c r="BF6266" s="10"/>
      <c r="BG6266" s="10"/>
      <c r="BH6266" s="10"/>
      <c r="BI6266" s="10"/>
      <c r="BL6266" s="10"/>
      <c r="BM6266" s="10"/>
      <c r="BN6266" s="10"/>
      <c r="BO6266" s="10"/>
      <c r="BP6266" s="10"/>
      <c r="BQ6266" s="10"/>
      <c r="BR6266" s="10"/>
      <c r="BU6266" s="66"/>
    </row>
    <row r="6267" spans="22:73" s="6" customFormat="1" x14ac:dyDescent="0.3">
      <c r="V6267" s="21"/>
      <c r="W6267" s="22"/>
      <c r="X6267" s="22"/>
      <c r="Y6267" s="22"/>
      <c r="Z6267" s="22"/>
      <c r="AA6267" s="22"/>
      <c r="AB6267" s="10"/>
      <c r="AC6267" s="10"/>
      <c r="AD6267" s="10"/>
      <c r="AE6267" s="10"/>
      <c r="AF6267" s="10"/>
      <c r="AG6267" s="10"/>
      <c r="AH6267" s="10"/>
      <c r="AI6267" s="10"/>
      <c r="AJ6267" s="10"/>
      <c r="AK6267" s="10"/>
      <c r="AL6267" s="10"/>
      <c r="AM6267" s="10"/>
      <c r="AN6267" s="10"/>
      <c r="AO6267" s="10"/>
      <c r="AP6267" s="10"/>
      <c r="AQ6267" s="10"/>
      <c r="AR6267" s="10"/>
      <c r="AS6267" s="10"/>
      <c r="AT6267" s="10"/>
      <c r="AU6267" s="10"/>
      <c r="AV6267" s="10"/>
      <c r="AW6267" s="10"/>
      <c r="AX6267" s="10"/>
      <c r="AY6267" s="10"/>
      <c r="AZ6267" s="10"/>
      <c r="BC6267" s="10"/>
      <c r="BD6267" s="10"/>
      <c r="BE6267" s="10"/>
      <c r="BF6267" s="10"/>
      <c r="BG6267" s="10"/>
      <c r="BH6267" s="10"/>
      <c r="BI6267" s="10"/>
      <c r="BL6267" s="10"/>
      <c r="BM6267" s="10"/>
      <c r="BN6267" s="10"/>
      <c r="BO6267" s="10"/>
      <c r="BP6267" s="10"/>
      <c r="BQ6267" s="10"/>
      <c r="BR6267" s="10"/>
      <c r="BU6267" s="66"/>
    </row>
    <row r="6268" spans="22:73" s="6" customFormat="1" x14ac:dyDescent="0.3">
      <c r="V6268" s="21"/>
      <c r="W6268" s="22"/>
      <c r="X6268" s="22"/>
      <c r="Y6268" s="22"/>
      <c r="Z6268" s="22"/>
      <c r="AA6268" s="22"/>
      <c r="AB6268" s="10"/>
      <c r="AC6268" s="10"/>
      <c r="AD6268" s="10"/>
      <c r="AE6268" s="10"/>
      <c r="AF6268" s="10"/>
      <c r="AG6268" s="10"/>
      <c r="AH6268" s="10"/>
      <c r="AI6268" s="10"/>
      <c r="AJ6268" s="10"/>
      <c r="AK6268" s="10"/>
      <c r="AL6268" s="10"/>
      <c r="AM6268" s="10"/>
      <c r="AN6268" s="10"/>
      <c r="AO6268" s="10"/>
      <c r="AP6268" s="10"/>
      <c r="AQ6268" s="10"/>
      <c r="AR6268" s="10"/>
      <c r="AS6268" s="10"/>
      <c r="AT6268" s="10"/>
      <c r="AU6268" s="10"/>
      <c r="AV6268" s="10"/>
      <c r="AW6268" s="10"/>
      <c r="AX6268" s="10"/>
      <c r="AY6268" s="10"/>
      <c r="AZ6268" s="10"/>
      <c r="BC6268" s="10"/>
      <c r="BD6268" s="10"/>
      <c r="BE6268" s="10"/>
      <c r="BF6268" s="10"/>
      <c r="BG6268" s="10"/>
      <c r="BH6268" s="10"/>
      <c r="BI6268" s="10"/>
      <c r="BL6268" s="10"/>
      <c r="BM6268" s="10"/>
      <c r="BN6268" s="10"/>
      <c r="BO6268" s="10"/>
      <c r="BP6268" s="10"/>
      <c r="BQ6268" s="10"/>
      <c r="BR6268" s="10"/>
      <c r="BU6268" s="66"/>
    </row>
    <row r="6269" spans="22:73" s="6" customFormat="1" x14ac:dyDescent="0.3">
      <c r="V6269" s="21"/>
      <c r="W6269" s="22"/>
      <c r="X6269" s="22"/>
      <c r="Y6269" s="22"/>
      <c r="Z6269" s="22"/>
      <c r="AA6269" s="22"/>
      <c r="AB6269" s="10"/>
      <c r="AC6269" s="10"/>
      <c r="AD6269" s="10"/>
      <c r="AE6269" s="10"/>
      <c r="AF6269" s="10"/>
      <c r="AG6269" s="10"/>
      <c r="AH6269" s="10"/>
      <c r="AI6269" s="10"/>
      <c r="AJ6269" s="10"/>
      <c r="AK6269" s="10"/>
      <c r="AL6269" s="10"/>
      <c r="AM6269" s="10"/>
      <c r="AN6269" s="10"/>
      <c r="AO6269" s="10"/>
      <c r="AP6269" s="10"/>
      <c r="AQ6269" s="10"/>
      <c r="AR6269" s="10"/>
      <c r="AS6269" s="10"/>
      <c r="AT6269" s="10"/>
      <c r="AU6269" s="10"/>
      <c r="AV6269" s="10"/>
      <c r="AW6269" s="10"/>
      <c r="AX6269" s="10"/>
      <c r="AY6269" s="10"/>
      <c r="AZ6269" s="10"/>
      <c r="BC6269" s="10"/>
      <c r="BD6269" s="10"/>
      <c r="BE6269" s="10"/>
      <c r="BF6269" s="10"/>
      <c r="BG6269" s="10"/>
      <c r="BH6269" s="10"/>
      <c r="BI6269" s="10"/>
      <c r="BL6269" s="10"/>
      <c r="BM6269" s="10"/>
      <c r="BN6269" s="10"/>
      <c r="BO6269" s="10"/>
      <c r="BP6269" s="10"/>
      <c r="BQ6269" s="10"/>
      <c r="BR6269" s="10"/>
      <c r="BU6269" s="66"/>
    </row>
    <row r="6270" spans="22:73" s="6" customFormat="1" x14ac:dyDescent="0.3">
      <c r="V6270" s="21"/>
      <c r="W6270" s="22"/>
      <c r="X6270" s="22"/>
      <c r="Y6270" s="22"/>
      <c r="Z6270" s="22"/>
      <c r="AA6270" s="22"/>
      <c r="AB6270" s="10"/>
      <c r="AC6270" s="10"/>
      <c r="AD6270" s="10"/>
      <c r="AE6270" s="10"/>
      <c r="AF6270" s="10"/>
      <c r="AG6270" s="10"/>
      <c r="AH6270" s="10"/>
      <c r="AI6270" s="10"/>
      <c r="AJ6270" s="10"/>
      <c r="AK6270" s="10"/>
      <c r="AL6270" s="10"/>
      <c r="AM6270" s="10"/>
      <c r="AN6270" s="10"/>
      <c r="AO6270" s="10"/>
      <c r="AP6270" s="10"/>
      <c r="AQ6270" s="10"/>
      <c r="AR6270" s="10"/>
      <c r="AS6270" s="10"/>
      <c r="AT6270" s="10"/>
      <c r="AU6270" s="10"/>
      <c r="AV6270" s="10"/>
      <c r="AW6270" s="10"/>
      <c r="AX6270" s="10"/>
      <c r="AY6270" s="10"/>
      <c r="AZ6270" s="10"/>
      <c r="BC6270" s="10"/>
      <c r="BD6270" s="10"/>
      <c r="BE6270" s="10"/>
      <c r="BF6270" s="10"/>
      <c r="BG6270" s="10"/>
      <c r="BH6270" s="10"/>
      <c r="BI6270" s="10"/>
      <c r="BL6270" s="10"/>
      <c r="BM6270" s="10"/>
      <c r="BN6270" s="10"/>
      <c r="BO6270" s="10"/>
      <c r="BP6270" s="10"/>
      <c r="BQ6270" s="10"/>
      <c r="BR6270" s="10"/>
      <c r="BU6270" s="66"/>
    </row>
    <row r="6271" spans="22:73" s="6" customFormat="1" x14ac:dyDescent="0.3">
      <c r="V6271" s="21"/>
      <c r="W6271" s="22"/>
      <c r="X6271" s="22"/>
      <c r="Y6271" s="22"/>
      <c r="Z6271" s="22"/>
      <c r="AA6271" s="22"/>
      <c r="AB6271" s="10"/>
      <c r="AC6271" s="10"/>
      <c r="AD6271" s="10"/>
      <c r="AE6271" s="10"/>
      <c r="AF6271" s="10"/>
      <c r="AG6271" s="10"/>
      <c r="AH6271" s="10"/>
      <c r="AI6271" s="10"/>
      <c r="AJ6271" s="10"/>
      <c r="AK6271" s="10"/>
      <c r="AL6271" s="10"/>
      <c r="AM6271" s="10"/>
      <c r="AN6271" s="10"/>
      <c r="AO6271" s="10"/>
      <c r="AP6271" s="10"/>
      <c r="AQ6271" s="10"/>
      <c r="AR6271" s="10"/>
      <c r="AS6271" s="10"/>
      <c r="AT6271" s="10"/>
      <c r="AU6271" s="10"/>
      <c r="AV6271" s="10"/>
      <c r="AW6271" s="10"/>
      <c r="AX6271" s="10"/>
      <c r="AY6271" s="10"/>
      <c r="AZ6271" s="10"/>
      <c r="BC6271" s="10"/>
      <c r="BD6271" s="10"/>
      <c r="BE6271" s="10"/>
      <c r="BF6271" s="10"/>
      <c r="BG6271" s="10"/>
      <c r="BH6271" s="10"/>
      <c r="BI6271" s="10"/>
      <c r="BL6271" s="10"/>
      <c r="BM6271" s="10"/>
      <c r="BN6271" s="10"/>
      <c r="BO6271" s="10"/>
      <c r="BP6271" s="10"/>
      <c r="BQ6271" s="10"/>
      <c r="BR6271" s="10"/>
      <c r="BU6271" s="66"/>
    </row>
    <row r="6272" spans="22:73" s="6" customFormat="1" x14ac:dyDescent="0.3">
      <c r="V6272" s="21"/>
      <c r="W6272" s="22"/>
      <c r="X6272" s="22"/>
      <c r="Y6272" s="22"/>
      <c r="Z6272" s="22"/>
      <c r="AA6272" s="22"/>
      <c r="AB6272" s="10"/>
      <c r="AC6272" s="10"/>
      <c r="AD6272" s="10"/>
      <c r="AE6272" s="10"/>
      <c r="AF6272" s="10"/>
      <c r="AG6272" s="10"/>
      <c r="AH6272" s="10"/>
      <c r="AI6272" s="10"/>
      <c r="AJ6272" s="10"/>
      <c r="AK6272" s="10"/>
      <c r="AL6272" s="10"/>
      <c r="AM6272" s="10"/>
      <c r="AN6272" s="10"/>
      <c r="AO6272" s="10"/>
      <c r="AP6272" s="10"/>
      <c r="AQ6272" s="10"/>
      <c r="AR6272" s="10"/>
      <c r="AS6272" s="10"/>
      <c r="AT6272" s="10"/>
      <c r="AU6272" s="10"/>
      <c r="AV6272" s="10"/>
      <c r="AW6272" s="10"/>
      <c r="AX6272" s="10"/>
      <c r="AY6272" s="10"/>
      <c r="AZ6272" s="10"/>
      <c r="BC6272" s="10"/>
      <c r="BD6272" s="10"/>
      <c r="BE6272" s="10"/>
      <c r="BF6272" s="10"/>
      <c r="BG6272" s="10"/>
      <c r="BH6272" s="10"/>
      <c r="BI6272" s="10"/>
      <c r="BL6272" s="10"/>
      <c r="BM6272" s="10"/>
      <c r="BN6272" s="10"/>
      <c r="BO6272" s="10"/>
      <c r="BP6272" s="10"/>
      <c r="BQ6272" s="10"/>
      <c r="BR6272" s="10"/>
      <c r="BU6272" s="66"/>
    </row>
    <row r="6273" spans="22:73" s="6" customFormat="1" x14ac:dyDescent="0.3">
      <c r="V6273" s="21"/>
      <c r="W6273" s="22"/>
      <c r="X6273" s="22"/>
      <c r="Y6273" s="22"/>
      <c r="Z6273" s="22"/>
      <c r="AA6273" s="22"/>
      <c r="AB6273" s="10"/>
      <c r="AC6273" s="10"/>
      <c r="AD6273" s="10"/>
      <c r="AE6273" s="10"/>
      <c r="AF6273" s="10"/>
      <c r="AG6273" s="10"/>
      <c r="AH6273" s="10"/>
      <c r="AI6273" s="10"/>
      <c r="AJ6273" s="10"/>
      <c r="AK6273" s="10"/>
      <c r="AL6273" s="10"/>
      <c r="AM6273" s="10"/>
      <c r="AN6273" s="10"/>
      <c r="AO6273" s="10"/>
      <c r="AP6273" s="10"/>
      <c r="AQ6273" s="10"/>
      <c r="AR6273" s="10"/>
      <c r="AS6273" s="10"/>
      <c r="AT6273" s="10"/>
      <c r="AU6273" s="10"/>
      <c r="AV6273" s="10"/>
      <c r="AW6273" s="10"/>
      <c r="AX6273" s="10"/>
      <c r="AY6273" s="10"/>
      <c r="AZ6273" s="10"/>
      <c r="BC6273" s="10"/>
      <c r="BD6273" s="10"/>
      <c r="BE6273" s="10"/>
      <c r="BF6273" s="10"/>
      <c r="BG6273" s="10"/>
      <c r="BH6273" s="10"/>
      <c r="BI6273" s="10"/>
      <c r="BL6273" s="10"/>
      <c r="BM6273" s="10"/>
      <c r="BN6273" s="10"/>
      <c r="BO6273" s="10"/>
      <c r="BP6273" s="10"/>
      <c r="BQ6273" s="10"/>
      <c r="BR6273" s="10"/>
      <c r="BU6273" s="66"/>
    </row>
    <row r="6274" spans="22:73" s="6" customFormat="1" x14ac:dyDescent="0.3">
      <c r="V6274" s="21"/>
      <c r="W6274" s="22"/>
      <c r="X6274" s="22"/>
      <c r="Y6274" s="22"/>
      <c r="Z6274" s="22"/>
      <c r="AA6274" s="22"/>
      <c r="AB6274" s="10"/>
      <c r="AC6274" s="10"/>
      <c r="AD6274" s="10"/>
      <c r="AE6274" s="10"/>
      <c r="AF6274" s="10"/>
      <c r="AG6274" s="10"/>
      <c r="AH6274" s="10"/>
      <c r="AI6274" s="10"/>
      <c r="AJ6274" s="10"/>
      <c r="AK6274" s="10"/>
      <c r="AL6274" s="10"/>
      <c r="AM6274" s="10"/>
      <c r="AN6274" s="10"/>
      <c r="AO6274" s="10"/>
      <c r="AP6274" s="10"/>
      <c r="AQ6274" s="10"/>
      <c r="AR6274" s="10"/>
      <c r="AS6274" s="10"/>
      <c r="AT6274" s="10"/>
      <c r="AU6274" s="10"/>
      <c r="AV6274" s="10"/>
      <c r="AW6274" s="10"/>
      <c r="AX6274" s="10"/>
      <c r="AY6274" s="10"/>
      <c r="AZ6274" s="10"/>
      <c r="BC6274" s="10"/>
      <c r="BD6274" s="10"/>
      <c r="BE6274" s="10"/>
      <c r="BF6274" s="10"/>
      <c r="BG6274" s="10"/>
      <c r="BH6274" s="10"/>
      <c r="BI6274" s="10"/>
      <c r="BL6274" s="10"/>
      <c r="BM6274" s="10"/>
      <c r="BN6274" s="10"/>
      <c r="BO6274" s="10"/>
      <c r="BP6274" s="10"/>
      <c r="BQ6274" s="10"/>
      <c r="BR6274" s="10"/>
      <c r="BU6274" s="66"/>
    </row>
    <row r="6275" spans="22:73" s="6" customFormat="1" x14ac:dyDescent="0.3">
      <c r="V6275" s="21"/>
      <c r="W6275" s="22"/>
      <c r="X6275" s="22"/>
      <c r="Y6275" s="22"/>
      <c r="Z6275" s="22"/>
      <c r="AA6275" s="22"/>
      <c r="AB6275" s="10"/>
      <c r="AC6275" s="10"/>
      <c r="AD6275" s="10"/>
      <c r="AE6275" s="10"/>
      <c r="AF6275" s="10"/>
      <c r="AG6275" s="10"/>
      <c r="AH6275" s="10"/>
      <c r="AI6275" s="10"/>
      <c r="AJ6275" s="10"/>
      <c r="AK6275" s="10"/>
      <c r="AL6275" s="10"/>
      <c r="AM6275" s="10"/>
      <c r="AN6275" s="10"/>
      <c r="AO6275" s="10"/>
      <c r="AP6275" s="10"/>
      <c r="AQ6275" s="10"/>
      <c r="AR6275" s="10"/>
      <c r="AS6275" s="10"/>
      <c r="AT6275" s="10"/>
      <c r="AU6275" s="10"/>
      <c r="AV6275" s="10"/>
      <c r="AW6275" s="10"/>
      <c r="AX6275" s="10"/>
      <c r="AY6275" s="10"/>
      <c r="AZ6275" s="10"/>
      <c r="BC6275" s="10"/>
      <c r="BD6275" s="10"/>
      <c r="BE6275" s="10"/>
      <c r="BF6275" s="10"/>
      <c r="BG6275" s="10"/>
      <c r="BH6275" s="10"/>
      <c r="BI6275" s="10"/>
      <c r="BL6275" s="10"/>
      <c r="BM6275" s="10"/>
      <c r="BN6275" s="10"/>
      <c r="BO6275" s="10"/>
      <c r="BP6275" s="10"/>
      <c r="BQ6275" s="10"/>
      <c r="BR6275" s="10"/>
      <c r="BU6275" s="66"/>
    </row>
    <row r="6276" spans="22:73" s="6" customFormat="1" x14ac:dyDescent="0.3">
      <c r="V6276" s="21"/>
      <c r="W6276" s="22"/>
      <c r="X6276" s="22"/>
      <c r="Y6276" s="22"/>
      <c r="Z6276" s="22"/>
      <c r="AA6276" s="22"/>
      <c r="AB6276" s="10"/>
      <c r="AC6276" s="10"/>
      <c r="AD6276" s="10"/>
      <c r="AE6276" s="10"/>
      <c r="AF6276" s="10"/>
      <c r="AG6276" s="10"/>
      <c r="AH6276" s="10"/>
      <c r="AI6276" s="10"/>
      <c r="AJ6276" s="10"/>
      <c r="AK6276" s="10"/>
      <c r="AL6276" s="10"/>
      <c r="AM6276" s="10"/>
      <c r="AN6276" s="10"/>
      <c r="AO6276" s="10"/>
      <c r="AP6276" s="10"/>
      <c r="AQ6276" s="10"/>
      <c r="AR6276" s="10"/>
      <c r="AS6276" s="10"/>
      <c r="AT6276" s="10"/>
      <c r="AU6276" s="10"/>
      <c r="AV6276" s="10"/>
      <c r="AW6276" s="10"/>
      <c r="AX6276" s="10"/>
      <c r="AY6276" s="10"/>
      <c r="AZ6276" s="10"/>
      <c r="BC6276" s="10"/>
      <c r="BD6276" s="10"/>
      <c r="BE6276" s="10"/>
      <c r="BF6276" s="10"/>
      <c r="BG6276" s="10"/>
      <c r="BH6276" s="10"/>
      <c r="BI6276" s="10"/>
      <c r="BL6276" s="10"/>
      <c r="BM6276" s="10"/>
      <c r="BN6276" s="10"/>
      <c r="BO6276" s="10"/>
      <c r="BP6276" s="10"/>
      <c r="BQ6276" s="10"/>
      <c r="BR6276" s="10"/>
      <c r="BU6276" s="66"/>
    </row>
    <row r="6277" spans="22:73" s="6" customFormat="1" x14ac:dyDescent="0.3">
      <c r="V6277" s="21"/>
      <c r="W6277" s="22"/>
      <c r="X6277" s="22"/>
      <c r="Y6277" s="22"/>
      <c r="Z6277" s="22"/>
      <c r="AA6277" s="22"/>
      <c r="AB6277" s="10"/>
      <c r="AC6277" s="10"/>
      <c r="AD6277" s="10"/>
      <c r="AE6277" s="10"/>
      <c r="AF6277" s="10"/>
      <c r="AG6277" s="10"/>
      <c r="AH6277" s="10"/>
      <c r="AI6277" s="10"/>
      <c r="AJ6277" s="10"/>
      <c r="AK6277" s="10"/>
      <c r="AL6277" s="10"/>
      <c r="AM6277" s="10"/>
      <c r="AN6277" s="10"/>
      <c r="AO6277" s="10"/>
      <c r="AP6277" s="10"/>
      <c r="AQ6277" s="10"/>
      <c r="AR6277" s="10"/>
      <c r="AS6277" s="10"/>
      <c r="AT6277" s="10"/>
      <c r="AU6277" s="10"/>
      <c r="AV6277" s="10"/>
      <c r="AW6277" s="10"/>
      <c r="AX6277" s="10"/>
      <c r="AY6277" s="10"/>
      <c r="AZ6277" s="10"/>
      <c r="BC6277" s="10"/>
      <c r="BD6277" s="10"/>
      <c r="BE6277" s="10"/>
      <c r="BF6277" s="10"/>
      <c r="BG6277" s="10"/>
      <c r="BH6277" s="10"/>
      <c r="BI6277" s="10"/>
      <c r="BL6277" s="10"/>
      <c r="BM6277" s="10"/>
      <c r="BN6277" s="10"/>
      <c r="BO6277" s="10"/>
      <c r="BP6277" s="10"/>
      <c r="BQ6277" s="10"/>
      <c r="BR6277" s="10"/>
      <c r="BU6277" s="66"/>
    </row>
    <row r="6278" spans="22:73" s="6" customFormat="1" x14ac:dyDescent="0.3">
      <c r="V6278" s="21"/>
      <c r="W6278" s="22"/>
      <c r="X6278" s="22"/>
      <c r="Y6278" s="22"/>
      <c r="Z6278" s="22"/>
      <c r="AA6278" s="22"/>
      <c r="AB6278" s="10"/>
      <c r="AC6278" s="10"/>
      <c r="AD6278" s="10"/>
      <c r="AE6278" s="10"/>
      <c r="AF6278" s="10"/>
      <c r="AG6278" s="10"/>
      <c r="AH6278" s="10"/>
      <c r="AI6278" s="10"/>
      <c r="AJ6278" s="10"/>
      <c r="AK6278" s="10"/>
      <c r="AL6278" s="10"/>
      <c r="AM6278" s="10"/>
      <c r="AN6278" s="10"/>
      <c r="AO6278" s="10"/>
      <c r="AP6278" s="10"/>
      <c r="AQ6278" s="10"/>
      <c r="AR6278" s="10"/>
      <c r="AS6278" s="10"/>
      <c r="AT6278" s="10"/>
      <c r="AU6278" s="10"/>
      <c r="AV6278" s="10"/>
      <c r="AW6278" s="10"/>
      <c r="AX6278" s="10"/>
      <c r="AY6278" s="10"/>
      <c r="AZ6278" s="10"/>
      <c r="BC6278" s="10"/>
      <c r="BD6278" s="10"/>
      <c r="BE6278" s="10"/>
      <c r="BF6278" s="10"/>
      <c r="BG6278" s="10"/>
      <c r="BH6278" s="10"/>
      <c r="BI6278" s="10"/>
      <c r="BL6278" s="10"/>
      <c r="BM6278" s="10"/>
      <c r="BN6278" s="10"/>
      <c r="BO6278" s="10"/>
      <c r="BP6278" s="10"/>
      <c r="BQ6278" s="10"/>
      <c r="BR6278" s="10"/>
      <c r="BU6278" s="66"/>
    </row>
    <row r="6279" spans="22:73" s="6" customFormat="1" x14ac:dyDescent="0.3">
      <c r="V6279" s="21"/>
      <c r="W6279" s="22"/>
      <c r="X6279" s="22"/>
      <c r="Y6279" s="22"/>
      <c r="Z6279" s="22"/>
      <c r="AA6279" s="22"/>
      <c r="AB6279" s="10"/>
      <c r="AC6279" s="10"/>
      <c r="AD6279" s="10"/>
      <c r="AE6279" s="10"/>
      <c r="AF6279" s="10"/>
      <c r="AG6279" s="10"/>
      <c r="AH6279" s="10"/>
      <c r="AI6279" s="10"/>
      <c r="AJ6279" s="10"/>
      <c r="AK6279" s="10"/>
      <c r="AL6279" s="10"/>
      <c r="AM6279" s="10"/>
      <c r="AN6279" s="10"/>
      <c r="AO6279" s="10"/>
      <c r="AP6279" s="10"/>
      <c r="AQ6279" s="10"/>
      <c r="AR6279" s="10"/>
      <c r="AS6279" s="10"/>
      <c r="AT6279" s="10"/>
      <c r="AU6279" s="10"/>
      <c r="AV6279" s="10"/>
      <c r="AW6279" s="10"/>
      <c r="AX6279" s="10"/>
      <c r="AY6279" s="10"/>
      <c r="AZ6279" s="10"/>
      <c r="BC6279" s="10"/>
      <c r="BD6279" s="10"/>
      <c r="BE6279" s="10"/>
      <c r="BF6279" s="10"/>
      <c r="BG6279" s="10"/>
      <c r="BH6279" s="10"/>
      <c r="BI6279" s="10"/>
      <c r="BL6279" s="10"/>
      <c r="BM6279" s="10"/>
      <c r="BN6279" s="10"/>
      <c r="BO6279" s="10"/>
      <c r="BP6279" s="10"/>
      <c r="BQ6279" s="10"/>
      <c r="BR6279" s="10"/>
      <c r="BU6279" s="66"/>
    </row>
    <row r="6280" spans="22:73" s="6" customFormat="1" x14ac:dyDescent="0.3">
      <c r="V6280" s="21"/>
      <c r="W6280" s="22"/>
      <c r="X6280" s="22"/>
      <c r="Y6280" s="22"/>
      <c r="Z6280" s="22"/>
      <c r="AA6280" s="22"/>
      <c r="AB6280" s="10"/>
      <c r="AC6280" s="10"/>
      <c r="AD6280" s="10"/>
      <c r="AE6280" s="10"/>
      <c r="AF6280" s="10"/>
      <c r="AG6280" s="10"/>
      <c r="AH6280" s="10"/>
      <c r="AI6280" s="10"/>
      <c r="AJ6280" s="10"/>
      <c r="AK6280" s="10"/>
      <c r="AL6280" s="10"/>
      <c r="AM6280" s="10"/>
      <c r="AN6280" s="10"/>
      <c r="AO6280" s="10"/>
      <c r="AP6280" s="10"/>
      <c r="AQ6280" s="10"/>
      <c r="AR6280" s="10"/>
      <c r="AS6280" s="10"/>
      <c r="AT6280" s="10"/>
      <c r="AU6280" s="10"/>
      <c r="AV6280" s="10"/>
      <c r="AW6280" s="10"/>
      <c r="AX6280" s="10"/>
      <c r="AY6280" s="10"/>
      <c r="AZ6280" s="10"/>
      <c r="BC6280" s="10"/>
      <c r="BD6280" s="10"/>
      <c r="BE6280" s="10"/>
      <c r="BF6280" s="10"/>
      <c r="BG6280" s="10"/>
      <c r="BH6280" s="10"/>
      <c r="BI6280" s="10"/>
      <c r="BL6280" s="10"/>
      <c r="BM6280" s="10"/>
      <c r="BN6280" s="10"/>
      <c r="BO6280" s="10"/>
      <c r="BP6280" s="10"/>
      <c r="BQ6280" s="10"/>
      <c r="BR6280" s="10"/>
      <c r="BU6280" s="66"/>
    </row>
    <row r="6281" spans="22:73" s="6" customFormat="1" x14ac:dyDescent="0.3">
      <c r="V6281" s="21"/>
      <c r="W6281" s="22"/>
      <c r="X6281" s="22"/>
      <c r="Y6281" s="22"/>
      <c r="Z6281" s="22"/>
      <c r="AA6281" s="22"/>
      <c r="AB6281" s="10"/>
      <c r="AC6281" s="10"/>
      <c r="AD6281" s="10"/>
      <c r="AE6281" s="10"/>
      <c r="AF6281" s="10"/>
      <c r="AG6281" s="10"/>
      <c r="AH6281" s="10"/>
      <c r="AI6281" s="10"/>
      <c r="AJ6281" s="10"/>
      <c r="AK6281" s="10"/>
      <c r="AL6281" s="10"/>
      <c r="AM6281" s="10"/>
      <c r="AN6281" s="10"/>
      <c r="AO6281" s="10"/>
      <c r="AP6281" s="10"/>
      <c r="AQ6281" s="10"/>
      <c r="AR6281" s="10"/>
      <c r="AS6281" s="10"/>
      <c r="AT6281" s="10"/>
      <c r="AU6281" s="10"/>
      <c r="AV6281" s="10"/>
      <c r="AW6281" s="10"/>
      <c r="AX6281" s="10"/>
      <c r="AY6281" s="10"/>
      <c r="AZ6281" s="10"/>
      <c r="BC6281" s="10"/>
      <c r="BD6281" s="10"/>
      <c r="BE6281" s="10"/>
      <c r="BF6281" s="10"/>
      <c r="BG6281" s="10"/>
      <c r="BH6281" s="10"/>
      <c r="BI6281" s="10"/>
      <c r="BL6281" s="10"/>
      <c r="BM6281" s="10"/>
      <c r="BN6281" s="10"/>
      <c r="BO6281" s="10"/>
      <c r="BP6281" s="10"/>
      <c r="BQ6281" s="10"/>
      <c r="BR6281" s="10"/>
      <c r="BU6281" s="66"/>
    </row>
    <row r="6282" spans="22:73" s="6" customFormat="1" x14ac:dyDescent="0.3">
      <c r="V6282" s="21"/>
      <c r="W6282" s="22"/>
      <c r="X6282" s="22"/>
      <c r="Y6282" s="22"/>
      <c r="Z6282" s="22"/>
      <c r="AA6282" s="22"/>
      <c r="AB6282" s="10"/>
      <c r="AC6282" s="10"/>
      <c r="AD6282" s="10"/>
      <c r="AE6282" s="10"/>
      <c r="AF6282" s="10"/>
      <c r="AG6282" s="10"/>
      <c r="AH6282" s="10"/>
      <c r="AI6282" s="10"/>
      <c r="AJ6282" s="10"/>
      <c r="AK6282" s="10"/>
      <c r="AL6282" s="10"/>
      <c r="AM6282" s="10"/>
      <c r="AN6282" s="10"/>
      <c r="AO6282" s="10"/>
      <c r="AP6282" s="10"/>
      <c r="AQ6282" s="10"/>
      <c r="AR6282" s="10"/>
      <c r="AS6282" s="10"/>
      <c r="AT6282" s="10"/>
      <c r="AU6282" s="10"/>
      <c r="AV6282" s="10"/>
      <c r="AW6282" s="10"/>
      <c r="AX6282" s="10"/>
      <c r="AY6282" s="10"/>
      <c r="AZ6282" s="10"/>
      <c r="BC6282" s="10"/>
      <c r="BD6282" s="10"/>
      <c r="BE6282" s="10"/>
      <c r="BF6282" s="10"/>
      <c r="BG6282" s="10"/>
      <c r="BH6282" s="10"/>
      <c r="BI6282" s="10"/>
      <c r="BL6282" s="10"/>
      <c r="BM6282" s="10"/>
      <c r="BN6282" s="10"/>
      <c r="BO6282" s="10"/>
      <c r="BP6282" s="10"/>
      <c r="BQ6282" s="10"/>
      <c r="BR6282" s="10"/>
      <c r="BU6282" s="66"/>
    </row>
    <row r="6283" spans="22:73" s="6" customFormat="1" x14ac:dyDescent="0.3">
      <c r="V6283" s="21"/>
      <c r="W6283" s="22"/>
      <c r="X6283" s="22"/>
      <c r="Y6283" s="22"/>
      <c r="Z6283" s="22"/>
      <c r="AA6283" s="22"/>
      <c r="AB6283" s="10"/>
      <c r="AC6283" s="10"/>
      <c r="AD6283" s="10"/>
      <c r="AE6283" s="10"/>
      <c r="AF6283" s="10"/>
      <c r="AG6283" s="10"/>
      <c r="AH6283" s="10"/>
      <c r="AI6283" s="10"/>
      <c r="AJ6283" s="10"/>
      <c r="AK6283" s="10"/>
      <c r="AL6283" s="10"/>
      <c r="AM6283" s="10"/>
      <c r="AN6283" s="10"/>
      <c r="AO6283" s="10"/>
      <c r="AP6283" s="10"/>
      <c r="AQ6283" s="10"/>
      <c r="AR6283" s="10"/>
      <c r="AS6283" s="10"/>
      <c r="AT6283" s="10"/>
      <c r="AU6283" s="10"/>
      <c r="AV6283" s="10"/>
      <c r="AW6283" s="10"/>
      <c r="AX6283" s="10"/>
      <c r="AY6283" s="10"/>
      <c r="AZ6283" s="10"/>
      <c r="BC6283" s="10"/>
      <c r="BD6283" s="10"/>
      <c r="BE6283" s="10"/>
      <c r="BF6283" s="10"/>
      <c r="BG6283" s="10"/>
      <c r="BH6283" s="10"/>
      <c r="BI6283" s="10"/>
      <c r="BL6283" s="10"/>
      <c r="BM6283" s="10"/>
      <c r="BN6283" s="10"/>
      <c r="BO6283" s="10"/>
      <c r="BP6283" s="10"/>
      <c r="BQ6283" s="10"/>
      <c r="BR6283" s="10"/>
      <c r="BU6283" s="66"/>
    </row>
    <row r="6284" spans="22:73" s="6" customFormat="1" x14ac:dyDescent="0.3">
      <c r="V6284" s="21"/>
      <c r="W6284" s="22"/>
      <c r="X6284" s="22"/>
      <c r="Y6284" s="22"/>
      <c r="Z6284" s="22"/>
      <c r="AA6284" s="22"/>
      <c r="AB6284" s="10"/>
      <c r="AC6284" s="10"/>
      <c r="AD6284" s="10"/>
      <c r="AE6284" s="10"/>
      <c r="AF6284" s="10"/>
      <c r="AG6284" s="10"/>
      <c r="AH6284" s="10"/>
      <c r="AI6284" s="10"/>
      <c r="AJ6284" s="10"/>
      <c r="AK6284" s="10"/>
      <c r="AL6284" s="10"/>
      <c r="AM6284" s="10"/>
      <c r="AN6284" s="10"/>
      <c r="AO6284" s="10"/>
      <c r="AP6284" s="10"/>
      <c r="AQ6284" s="10"/>
      <c r="AR6284" s="10"/>
      <c r="AS6284" s="10"/>
      <c r="AT6284" s="10"/>
      <c r="AU6284" s="10"/>
      <c r="AV6284" s="10"/>
      <c r="AW6284" s="10"/>
      <c r="AX6284" s="10"/>
      <c r="AY6284" s="10"/>
      <c r="AZ6284" s="10"/>
      <c r="BC6284" s="10"/>
      <c r="BD6284" s="10"/>
      <c r="BE6284" s="10"/>
      <c r="BF6284" s="10"/>
      <c r="BG6284" s="10"/>
      <c r="BH6284" s="10"/>
      <c r="BI6284" s="10"/>
      <c r="BL6284" s="10"/>
      <c r="BM6284" s="10"/>
      <c r="BN6284" s="10"/>
      <c r="BO6284" s="10"/>
      <c r="BP6284" s="10"/>
      <c r="BQ6284" s="10"/>
      <c r="BR6284" s="10"/>
      <c r="BU6284" s="66"/>
    </row>
    <row r="6285" spans="22:73" s="6" customFormat="1" x14ac:dyDescent="0.3">
      <c r="V6285" s="21"/>
      <c r="W6285" s="22"/>
      <c r="X6285" s="22"/>
      <c r="Y6285" s="22"/>
      <c r="Z6285" s="22"/>
      <c r="AA6285" s="22"/>
      <c r="AB6285" s="10"/>
      <c r="AC6285" s="10"/>
      <c r="AD6285" s="10"/>
      <c r="AE6285" s="10"/>
      <c r="AF6285" s="10"/>
      <c r="AG6285" s="10"/>
      <c r="AH6285" s="10"/>
      <c r="AI6285" s="10"/>
      <c r="AJ6285" s="10"/>
      <c r="AK6285" s="10"/>
      <c r="AL6285" s="10"/>
      <c r="AM6285" s="10"/>
      <c r="AN6285" s="10"/>
      <c r="AO6285" s="10"/>
      <c r="AP6285" s="10"/>
      <c r="AQ6285" s="10"/>
      <c r="AR6285" s="10"/>
      <c r="AS6285" s="10"/>
      <c r="AT6285" s="10"/>
      <c r="AU6285" s="10"/>
      <c r="AV6285" s="10"/>
      <c r="AW6285" s="10"/>
      <c r="AX6285" s="10"/>
      <c r="AY6285" s="10"/>
      <c r="AZ6285" s="10"/>
      <c r="BC6285" s="10"/>
      <c r="BD6285" s="10"/>
      <c r="BE6285" s="10"/>
      <c r="BF6285" s="10"/>
      <c r="BG6285" s="10"/>
      <c r="BH6285" s="10"/>
      <c r="BI6285" s="10"/>
      <c r="BL6285" s="10"/>
      <c r="BM6285" s="10"/>
      <c r="BN6285" s="10"/>
      <c r="BO6285" s="10"/>
      <c r="BP6285" s="10"/>
      <c r="BQ6285" s="10"/>
      <c r="BR6285" s="10"/>
      <c r="BU6285" s="66"/>
    </row>
    <row r="6286" spans="22:73" s="6" customFormat="1" x14ac:dyDescent="0.3">
      <c r="V6286" s="21"/>
      <c r="W6286" s="22"/>
      <c r="X6286" s="22"/>
      <c r="Y6286" s="22"/>
      <c r="Z6286" s="22"/>
      <c r="AA6286" s="22"/>
      <c r="AB6286" s="10"/>
      <c r="AC6286" s="10"/>
      <c r="AD6286" s="10"/>
      <c r="AE6286" s="10"/>
      <c r="AF6286" s="10"/>
      <c r="AG6286" s="10"/>
      <c r="AH6286" s="10"/>
      <c r="AI6286" s="10"/>
      <c r="AJ6286" s="10"/>
      <c r="AK6286" s="10"/>
      <c r="AL6286" s="10"/>
      <c r="AM6286" s="10"/>
      <c r="AN6286" s="10"/>
      <c r="AO6286" s="10"/>
      <c r="AP6286" s="10"/>
      <c r="AQ6286" s="10"/>
      <c r="AR6286" s="10"/>
      <c r="AS6286" s="10"/>
      <c r="AT6286" s="10"/>
      <c r="AU6286" s="10"/>
      <c r="AV6286" s="10"/>
      <c r="AW6286" s="10"/>
      <c r="AX6286" s="10"/>
      <c r="AY6286" s="10"/>
      <c r="AZ6286" s="10"/>
      <c r="BC6286" s="10"/>
      <c r="BD6286" s="10"/>
      <c r="BE6286" s="10"/>
      <c r="BF6286" s="10"/>
      <c r="BG6286" s="10"/>
      <c r="BH6286" s="10"/>
      <c r="BI6286" s="10"/>
      <c r="BL6286" s="10"/>
      <c r="BM6286" s="10"/>
      <c r="BN6286" s="10"/>
      <c r="BO6286" s="10"/>
      <c r="BP6286" s="10"/>
      <c r="BQ6286" s="10"/>
      <c r="BR6286" s="10"/>
      <c r="BU6286" s="66"/>
    </row>
    <row r="6287" spans="22:73" s="6" customFormat="1" x14ac:dyDescent="0.3">
      <c r="V6287" s="21"/>
      <c r="W6287" s="22"/>
      <c r="X6287" s="22"/>
      <c r="Y6287" s="22"/>
      <c r="Z6287" s="22"/>
      <c r="AA6287" s="22"/>
      <c r="AB6287" s="10"/>
      <c r="AC6287" s="10"/>
      <c r="AD6287" s="10"/>
      <c r="AE6287" s="10"/>
      <c r="AF6287" s="10"/>
      <c r="AG6287" s="10"/>
      <c r="AH6287" s="10"/>
      <c r="AI6287" s="10"/>
      <c r="AJ6287" s="10"/>
      <c r="AK6287" s="10"/>
      <c r="AL6287" s="10"/>
      <c r="AM6287" s="10"/>
      <c r="AN6287" s="10"/>
      <c r="AO6287" s="10"/>
      <c r="AP6287" s="10"/>
      <c r="AQ6287" s="10"/>
      <c r="AR6287" s="10"/>
      <c r="AS6287" s="10"/>
      <c r="AT6287" s="10"/>
      <c r="AU6287" s="10"/>
      <c r="AV6287" s="10"/>
      <c r="AW6287" s="10"/>
      <c r="AX6287" s="10"/>
      <c r="AY6287" s="10"/>
      <c r="AZ6287" s="10"/>
      <c r="BC6287" s="10"/>
      <c r="BD6287" s="10"/>
      <c r="BE6287" s="10"/>
      <c r="BF6287" s="10"/>
      <c r="BG6287" s="10"/>
      <c r="BH6287" s="10"/>
      <c r="BI6287" s="10"/>
      <c r="BL6287" s="10"/>
      <c r="BM6287" s="10"/>
      <c r="BN6287" s="10"/>
      <c r="BO6287" s="10"/>
      <c r="BP6287" s="10"/>
      <c r="BQ6287" s="10"/>
      <c r="BR6287" s="10"/>
      <c r="BU6287" s="66"/>
    </row>
    <row r="6288" spans="22:73" s="6" customFormat="1" x14ac:dyDescent="0.3">
      <c r="V6288" s="21"/>
      <c r="W6288" s="22"/>
      <c r="X6288" s="22"/>
      <c r="Y6288" s="22"/>
      <c r="Z6288" s="22"/>
      <c r="AA6288" s="22"/>
      <c r="AB6288" s="10"/>
      <c r="AC6288" s="10"/>
      <c r="AD6288" s="10"/>
      <c r="AE6288" s="10"/>
      <c r="AF6288" s="10"/>
      <c r="AG6288" s="10"/>
      <c r="AH6288" s="10"/>
      <c r="AI6288" s="10"/>
      <c r="AJ6288" s="10"/>
      <c r="AK6288" s="10"/>
      <c r="AL6288" s="10"/>
      <c r="AM6288" s="10"/>
      <c r="AN6288" s="10"/>
      <c r="AO6288" s="10"/>
      <c r="AP6288" s="10"/>
      <c r="AQ6288" s="10"/>
      <c r="AR6288" s="10"/>
      <c r="AS6288" s="10"/>
      <c r="AT6288" s="10"/>
      <c r="AU6288" s="10"/>
      <c r="AV6288" s="10"/>
      <c r="AW6288" s="10"/>
      <c r="AX6288" s="10"/>
      <c r="AY6288" s="10"/>
      <c r="AZ6288" s="10"/>
      <c r="BC6288" s="10"/>
      <c r="BD6288" s="10"/>
      <c r="BE6288" s="10"/>
      <c r="BF6288" s="10"/>
      <c r="BG6288" s="10"/>
      <c r="BH6288" s="10"/>
      <c r="BI6288" s="10"/>
      <c r="BL6288" s="10"/>
      <c r="BM6288" s="10"/>
      <c r="BN6288" s="10"/>
      <c r="BO6288" s="10"/>
      <c r="BP6288" s="10"/>
      <c r="BQ6288" s="10"/>
      <c r="BR6288" s="10"/>
      <c r="BU6288" s="66"/>
    </row>
    <row r="6289" spans="22:73" s="6" customFormat="1" x14ac:dyDescent="0.3">
      <c r="V6289" s="21"/>
      <c r="W6289" s="22"/>
      <c r="X6289" s="22"/>
      <c r="Y6289" s="22"/>
      <c r="Z6289" s="22"/>
      <c r="AA6289" s="22"/>
      <c r="AB6289" s="10"/>
      <c r="AC6289" s="10"/>
      <c r="AD6289" s="10"/>
      <c r="AE6289" s="10"/>
      <c r="AF6289" s="10"/>
      <c r="AG6289" s="10"/>
      <c r="AH6289" s="10"/>
      <c r="AI6289" s="10"/>
      <c r="AJ6289" s="10"/>
      <c r="AK6289" s="10"/>
      <c r="AL6289" s="10"/>
      <c r="AM6289" s="10"/>
      <c r="AN6289" s="10"/>
      <c r="AO6289" s="10"/>
      <c r="AP6289" s="10"/>
      <c r="AQ6289" s="10"/>
      <c r="AR6289" s="10"/>
      <c r="AS6289" s="10"/>
      <c r="AT6289" s="10"/>
      <c r="AU6289" s="10"/>
      <c r="AV6289" s="10"/>
      <c r="AW6289" s="10"/>
      <c r="AX6289" s="10"/>
      <c r="AY6289" s="10"/>
      <c r="AZ6289" s="10"/>
      <c r="BC6289" s="10"/>
      <c r="BD6289" s="10"/>
      <c r="BE6289" s="10"/>
      <c r="BF6289" s="10"/>
      <c r="BG6289" s="10"/>
      <c r="BH6289" s="10"/>
      <c r="BI6289" s="10"/>
      <c r="BL6289" s="10"/>
      <c r="BM6289" s="10"/>
      <c r="BN6289" s="10"/>
      <c r="BO6289" s="10"/>
      <c r="BP6289" s="10"/>
      <c r="BQ6289" s="10"/>
      <c r="BR6289" s="10"/>
      <c r="BU6289" s="66"/>
    </row>
    <row r="6290" spans="22:73" s="6" customFormat="1" x14ac:dyDescent="0.3">
      <c r="V6290" s="21"/>
      <c r="W6290" s="22"/>
      <c r="X6290" s="22"/>
      <c r="Y6290" s="22"/>
      <c r="Z6290" s="22"/>
      <c r="AA6290" s="22"/>
      <c r="AB6290" s="10"/>
      <c r="AC6290" s="10"/>
      <c r="AD6290" s="10"/>
      <c r="AE6290" s="10"/>
      <c r="AF6290" s="10"/>
      <c r="AG6290" s="10"/>
      <c r="AH6290" s="10"/>
      <c r="AI6290" s="10"/>
      <c r="AJ6290" s="10"/>
      <c r="AK6290" s="10"/>
      <c r="AL6290" s="10"/>
      <c r="AM6290" s="10"/>
      <c r="AN6290" s="10"/>
      <c r="AO6290" s="10"/>
      <c r="AP6290" s="10"/>
      <c r="AQ6290" s="10"/>
      <c r="AR6290" s="10"/>
      <c r="AS6290" s="10"/>
      <c r="AT6290" s="10"/>
      <c r="AU6290" s="10"/>
      <c r="AV6290" s="10"/>
      <c r="AW6290" s="10"/>
      <c r="AX6290" s="10"/>
      <c r="AY6290" s="10"/>
      <c r="AZ6290" s="10"/>
      <c r="BC6290" s="10"/>
      <c r="BD6290" s="10"/>
      <c r="BE6290" s="10"/>
      <c r="BF6290" s="10"/>
      <c r="BG6290" s="10"/>
      <c r="BH6290" s="10"/>
      <c r="BI6290" s="10"/>
      <c r="BL6290" s="10"/>
      <c r="BM6290" s="10"/>
      <c r="BN6290" s="10"/>
      <c r="BO6290" s="10"/>
      <c r="BP6290" s="10"/>
      <c r="BQ6290" s="10"/>
      <c r="BR6290" s="10"/>
      <c r="BU6290" s="66"/>
    </row>
    <row r="6291" spans="22:73" s="6" customFormat="1" x14ac:dyDescent="0.3">
      <c r="V6291" s="21"/>
      <c r="W6291" s="22"/>
      <c r="X6291" s="22"/>
      <c r="Y6291" s="22"/>
      <c r="Z6291" s="22"/>
      <c r="AA6291" s="22"/>
      <c r="AB6291" s="10"/>
      <c r="AC6291" s="10"/>
      <c r="AD6291" s="10"/>
      <c r="AE6291" s="10"/>
      <c r="AF6291" s="10"/>
      <c r="AG6291" s="10"/>
      <c r="AH6291" s="10"/>
      <c r="AI6291" s="10"/>
      <c r="AJ6291" s="10"/>
      <c r="AK6291" s="10"/>
      <c r="AL6291" s="10"/>
      <c r="AM6291" s="10"/>
      <c r="AN6291" s="10"/>
      <c r="AO6291" s="10"/>
      <c r="AP6291" s="10"/>
      <c r="AQ6291" s="10"/>
      <c r="AR6291" s="10"/>
      <c r="AS6291" s="10"/>
      <c r="AT6291" s="10"/>
      <c r="AU6291" s="10"/>
      <c r="AV6291" s="10"/>
      <c r="AW6291" s="10"/>
      <c r="AX6291" s="10"/>
      <c r="AY6291" s="10"/>
      <c r="AZ6291" s="10"/>
      <c r="BC6291" s="10"/>
      <c r="BD6291" s="10"/>
      <c r="BE6291" s="10"/>
      <c r="BF6291" s="10"/>
      <c r="BG6291" s="10"/>
      <c r="BH6291" s="10"/>
      <c r="BI6291" s="10"/>
      <c r="BL6291" s="10"/>
      <c r="BM6291" s="10"/>
      <c r="BN6291" s="10"/>
      <c r="BO6291" s="10"/>
      <c r="BP6291" s="10"/>
      <c r="BQ6291" s="10"/>
      <c r="BR6291" s="10"/>
      <c r="BU6291" s="66"/>
    </row>
    <row r="6292" spans="22:73" s="6" customFormat="1" x14ac:dyDescent="0.3">
      <c r="V6292" s="21"/>
      <c r="W6292" s="22"/>
      <c r="X6292" s="22"/>
      <c r="Y6292" s="22"/>
      <c r="Z6292" s="22"/>
      <c r="AA6292" s="22"/>
      <c r="AB6292" s="10"/>
      <c r="AC6292" s="10"/>
      <c r="AD6292" s="10"/>
      <c r="AE6292" s="10"/>
      <c r="AF6292" s="10"/>
      <c r="AG6292" s="10"/>
      <c r="AH6292" s="10"/>
      <c r="AI6292" s="10"/>
      <c r="AJ6292" s="10"/>
      <c r="AK6292" s="10"/>
      <c r="AL6292" s="10"/>
      <c r="AM6292" s="10"/>
      <c r="AN6292" s="10"/>
      <c r="AO6292" s="10"/>
      <c r="AP6292" s="10"/>
      <c r="AQ6292" s="10"/>
      <c r="AR6292" s="10"/>
      <c r="AS6292" s="10"/>
      <c r="AT6292" s="10"/>
      <c r="AU6292" s="10"/>
      <c r="AV6292" s="10"/>
      <c r="AW6292" s="10"/>
      <c r="AX6292" s="10"/>
      <c r="AY6292" s="10"/>
      <c r="AZ6292" s="10"/>
      <c r="BC6292" s="10"/>
      <c r="BD6292" s="10"/>
      <c r="BE6292" s="10"/>
      <c r="BF6292" s="10"/>
      <c r="BG6292" s="10"/>
      <c r="BH6292" s="10"/>
      <c r="BI6292" s="10"/>
      <c r="BL6292" s="10"/>
      <c r="BM6292" s="10"/>
      <c r="BN6292" s="10"/>
      <c r="BO6292" s="10"/>
      <c r="BP6292" s="10"/>
      <c r="BQ6292" s="10"/>
      <c r="BR6292" s="10"/>
      <c r="BU6292" s="66"/>
    </row>
    <row r="6293" spans="22:73" s="6" customFormat="1" x14ac:dyDescent="0.3">
      <c r="V6293" s="21"/>
      <c r="W6293" s="22"/>
      <c r="X6293" s="22"/>
      <c r="Y6293" s="22"/>
      <c r="Z6293" s="22"/>
      <c r="AA6293" s="22"/>
      <c r="AB6293" s="10"/>
      <c r="AC6293" s="10"/>
      <c r="AD6293" s="10"/>
      <c r="AE6293" s="10"/>
      <c r="AF6293" s="10"/>
      <c r="AG6293" s="10"/>
      <c r="AH6293" s="10"/>
      <c r="AI6293" s="10"/>
      <c r="AJ6293" s="10"/>
      <c r="AK6293" s="10"/>
      <c r="AL6293" s="10"/>
      <c r="AM6293" s="10"/>
      <c r="AN6293" s="10"/>
      <c r="AO6293" s="10"/>
      <c r="AP6293" s="10"/>
      <c r="AQ6293" s="10"/>
      <c r="AR6293" s="10"/>
      <c r="AS6293" s="10"/>
      <c r="AT6293" s="10"/>
      <c r="AU6293" s="10"/>
      <c r="AV6293" s="10"/>
      <c r="AW6293" s="10"/>
      <c r="AX6293" s="10"/>
      <c r="AY6293" s="10"/>
      <c r="AZ6293" s="10"/>
      <c r="BC6293" s="10"/>
      <c r="BD6293" s="10"/>
      <c r="BE6293" s="10"/>
      <c r="BF6293" s="10"/>
      <c r="BG6293" s="10"/>
      <c r="BH6293" s="10"/>
      <c r="BI6293" s="10"/>
      <c r="BL6293" s="10"/>
      <c r="BM6293" s="10"/>
      <c r="BN6293" s="10"/>
      <c r="BO6293" s="10"/>
      <c r="BP6293" s="10"/>
      <c r="BQ6293" s="10"/>
      <c r="BR6293" s="10"/>
      <c r="BU6293" s="66"/>
    </row>
    <row r="6294" spans="22:73" s="6" customFormat="1" x14ac:dyDescent="0.3">
      <c r="V6294" s="21"/>
      <c r="W6294" s="22"/>
      <c r="X6294" s="22"/>
      <c r="Y6294" s="22"/>
      <c r="Z6294" s="22"/>
      <c r="AA6294" s="22"/>
      <c r="AB6294" s="10"/>
      <c r="AC6294" s="10"/>
      <c r="AD6294" s="10"/>
      <c r="AE6294" s="10"/>
      <c r="AF6294" s="10"/>
      <c r="AG6294" s="10"/>
      <c r="AH6294" s="10"/>
      <c r="AI6294" s="10"/>
      <c r="AJ6294" s="10"/>
      <c r="AK6294" s="10"/>
      <c r="AL6294" s="10"/>
      <c r="AM6294" s="10"/>
      <c r="AN6294" s="10"/>
      <c r="AO6294" s="10"/>
      <c r="AP6294" s="10"/>
      <c r="AQ6294" s="10"/>
      <c r="AR6294" s="10"/>
      <c r="AS6294" s="10"/>
      <c r="AT6294" s="10"/>
      <c r="AU6294" s="10"/>
      <c r="AV6294" s="10"/>
      <c r="AW6294" s="10"/>
      <c r="AX6294" s="10"/>
      <c r="AY6294" s="10"/>
      <c r="AZ6294" s="10"/>
      <c r="BC6294" s="10"/>
      <c r="BD6294" s="10"/>
      <c r="BE6294" s="10"/>
      <c r="BF6294" s="10"/>
      <c r="BG6294" s="10"/>
      <c r="BH6294" s="10"/>
      <c r="BI6294" s="10"/>
      <c r="BL6294" s="10"/>
      <c r="BM6294" s="10"/>
      <c r="BN6294" s="10"/>
      <c r="BO6294" s="10"/>
      <c r="BP6294" s="10"/>
      <c r="BQ6294" s="10"/>
      <c r="BR6294" s="10"/>
      <c r="BU6294" s="66"/>
    </row>
    <row r="6295" spans="22:73" s="6" customFormat="1" x14ac:dyDescent="0.3">
      <c r="V6295" s="21"/>
      <c r="W6295" s="22"/>
      <c r="X6295" s="22"/>
      <c r="Y6295" s="22"/>
      <c r="Z6295" s="22"/>
      <c r="AA6295" s="22"/>
      <c r="AB6295" s="10"/>
      <c r="AC6295" s="10"/>
      <c r="AD6295" s="10"/>
      <c r="AE6295" s="10"/>
      <c r="AF6295" s="10"/>
      <c r="AG6295" s="10"/>
      <c r="AH6295" s="10"/>
      <c r="AI6295" s="10"/>
      <c r="AJ6295" s="10"/>
      <c r="AK6295" s="10"/>
      <c r="AL6295" s="10"/>
      <c r="AM6295" s="10"/>
      <c r="AN6295" s="10"/>
      <c r="AO6295" s="10"/>
      <c r="AP6295" s="10"/>
      <c r="AQ6295" s="10"/>
      <c r="AR6295" s="10"/>
      <c r="AS6295" s="10"/>
      <c r="AT6295" s="10"/>
      <c r="AU6295" s="10"/>
      <c r="AV6295" s="10"/>
      <c r="AW6295" s="10"/>
      <c r="AX6295" s="10"/>
      <c r="AY6295" s="10"/>
      <c r="AZ6295" s="10"/>
      <c r="BC6295" s="10"/>
      <c r="BD6295" s="10"/>
      <c r="BE6295" s="10"/>
      <c r="BF6295" s="10"/>
      <c r="BG6295" s="10"/>
      <c r="BH6295" s="10"/>
      <c r="BI6295" s="10"/>
      <c r="BL6295" s="10"/>
      <c r="BM6295" s="10"/>
      <c r="BN6295" s="10"/>
      <c r="BO6295" s="10"/>
      <c r="BP6295" s="10"/>
      <c r="BQ6295" s="10"/>
      <c r="BR6295" s="10"/>
      <c r="BU6295" s="66"/>
    </row>
    <row r="6296" spans="22:73" s="6" customFormat="1" x14ac:dyDescent="0.3">
      <c r="V6296" s="21"/>
      <c r="W6296" s="22"/>
      <c r="X6296" s="22"/>
      <c r="Y6296" s="22"/>
      <c r="Z6296" s="22"/>
      <c r="AA6296" s="22"/>
      <c r="AB6296" s="10"/>
      <c r="AC6296" s="10"/>
      <c r="AD6296" s="10"/>
      <c r="AE6296" s="10"/>
      <c r="AF6296" s="10"/>
      <c r="AG6296" s="10"/>
      <c r="AH6296" s="10"/>
      <c r="AI6296" s="10"/>
      <c r="AJ6296" s="10"/>
      <c r="AK6296" s="10"/>
      <c r="AL6296" s="10"/>
      <c r="AM6296" s="10"/>
      <c r="AN6296" s="10"/>
      <c r="AO6296" s="10"/>
      <c r="AP6296" s="10"/>
      <c r="AQ6296" s="10"/>
      <c r="AR6296" s="10"/>
      <c r="AS6296" s="10"/>
      <c r="AT6296" s="10"/>
      <c r="AU6296" s="10"/>
      <c r="AV6296" s="10"/>
      <c r="AW6296" s="10"/>
      <c r="AX6296" s="10"/>
      <c r="AY6296" s="10"/>
      <c r="AZ6296" s="10"/>
      <c r="BC6296" s="10"/>
      <c r="BD6296" s="10"/>
      <c r="BE6296" s="10"/>
      <c r="BF6296" s="10"/>
      <c r="BG6296" s="10"/>
      <c r="BH6296" s="10"/>
      <c r="BI6296" s="10"/>
      <c r="BL6296" s="10"/>
      <c r="BM6296" s="10"/>
      <c r="BN6296" s="10"/>
      <c r="BO6296" s="10"/>
      <c r="BP6296" s="10"/>
      <c r="BQ6296" s="10"/>
      <c r="BR6296" s="10"/>
      <c r="BU6296" s="66"/>
    </row>
    <row r="6297" spans="22:73" s="6" customFormat="1" x14ac:dyDescent="0.3">
      <c r="V6297" s="21"/>
      <c r="W6297" s="22"/>
      <c r="X6297" s="22"/>
      <c r="Y6297" s="22"/>
      <c r="Z6297" s="22"/>
      <c r="AA6297" s="22"/>
      <c r="AB6297" s="10"/>
      <c r="AC6297" s="10"/>
      <c r="AD6297" s="10"/>
      <c r="AE6297" s="10"/>
      <c r="AF6297" s="10"/>
      <c r="AG6297" s="10"/>
      <c r="AH6297" s="10"/>
      <c r="AI6297" s="10"/>
      <c r="AJ6297" s="10"/>
      <c r="AK6297" s="10"/>
      <c r="AL6297" s="10"/>
      <c r="AM6297" s="10"/>
      <c r="AN6297" s="10"/>
      <c r="AO6297" s="10"/>
      <c r="AP6297" s="10"/>
      <c r="AQ6297" s="10"/>
      <c r="AR6297" s="10"/>
      <c r="AS6297" s="10"/>
      <c r="AT6297" s="10"/>
      <c r="AU6297" s="10"/>
      <c r="AV6297" s="10"/>
      <c r="AW6297" s="10"/>
      <c r="AX6297" s="10"/>
      <c r="AY6297" s="10"/>
      <c r="AZ6297" s="10"/>
      <c r="BC6297" s="10"/>
      <c r="BD6297" s="10"/>
      <c r="BE6297" s="10"/>
      <c r="BF6297" s="10"/>
      <c r="BG6297" s="10"/>
      <c r="BH6297" s="10"/>
      <c r="BI6297" s="10"/>
      <c r="BL6297" s="10"/>
      <c r="BM6297" s="10"/>
      <c r="BN6297" s="10"/>
      <c r="BO6297" s="10"/>
      <c r="BP6297" s="10"/>
      <c r="BQ6297" s="10"/>
      <c r="BR6297" s="10"/>
      <c r="BU6297" s="66"/>
    </row>
    <row r="6298" spans="22:73" s="6" customFormat="1" x14ac:dyDescent="0.3">
      <c r="V6298" s="21"/>
      <c r="W6298" s="22"/>
      <c r="X6298" s="22"/>
      <c r="Y6298" s="22"/>
      <c r="Z6298" s="22"/>
      <c r="AA6298" s="22"/>
      <c r="AB6298" s="10"/>
      <c r="AC6298" s="10"/>
      <c r="AD6298" s="10"/>
      <c r="AE6298" s="10"/>
      <c r="AF6298" s="10"/>
      <c r="AG6298" s="10"/>
      <c r="AH6298" s="10"/>
      <c r="AI6298" s="10"/>
      <c r="AJ6298" s="10"/>
      <c r="AK6298" s="10"/>
      <c r="AL6298" s="10"/>
      <c r="AM6298" s="10"/>
      <c r="AN6298" s="10"/>
      <c r="AO6298" s="10"/>
      <c r="AP6298" s="10"/>
      <c r="AQ6298" s="10"/>
      <c r="AR6298" s="10"/>
      <c r="AS6298" s="10"/>
      <c r="AT6298" s="10"/>
      <c r="AU6298" s="10"/>
      <c r="AV6298" s="10"/>
      <c r="AW6298" s="10"/>
      <c r="AX6298" s="10"/>
      <c r="AY6298" s="10"/>
      <c r="AZ6298" s="10"/>
      <c r="BC6298" s="10"/>
      <c r="BD6298" s="10"/>
      <c r="BE6298" s="10"/>
      <c r="BF6298" s="10"/>
      <c r="BG6298" s="10"/>
      <c r="BH6298" s="10"/>
      <c r="BI6298" s="10"/>
      <c r="BL6298" s="10"/>
      <c r="BM6298" s="10"/>
      <c r="BN6298" s="10"/>
      <c r="BO6298" s="10"/>
      <c r="BP6298" s="10"/>
      <c r="BQ6298" s="10"/>
      <c r="BR6298" s="10"/>
      <c r="BU6298" s="66"/>
    </row>
    <row r="6299" spans="22:73" s="6" customFormat="1" x14ac:dyDescent="0.3">
      <c r="V6299" s="21"/>
      <c r="W6299" s="22"/>
      <c r="X6299" s="22"/>
      <c r="Y6299" s="22"/>
      <c r="Z6299" s="22"/>
      <c r="AA6299" s="22"/>
      <c r="AB6299" s="10"/>
      <c r="AC6299" s="10"/>
      <c r="AD6299" s="10"/>
      <c r="AE6299" s="10"/>
      <c r="AF6299" s="10"/>
      <c r="AG6299" s="10"/>
      <c r="AH6299" s="10"/>
      <c r="AI6299" s="10"/>
      <c r="AJ6299" s="10"/>
      <c r="AK6299" s="10"/>
      <c r="AL6299" s="10"/>
      <c r="AM6299" s="10"/>
      <c r="AN6299" s="10"/>
      <c r="AO6299" s="10"/>
      <c r="AP6299" s="10"/>
      <c r="AQ6299" s="10"/>
      <c r="AR6299" s="10"/>
      <c r="AS6299" s="10"/>
      <c r="AT6299" s="10"/>
      <c r="AU6299" s="10"/>
      <c r="AV6299" s="10"/>
      <c r="AW6299" s="10"/>
      <c r="AX6299" s="10"/>
      <c r="AY6299" s="10"/>
      <c r="AZ6299" s="10"/>
      <c r="BC6299" s="10"/>
      <c r="BD6299" s="10"/>
      <c r="BE6299" s="10"/>
      <c r="BF6299" s="10"/>
      <c r="BG6299" s="10"/>
      <c r="BH6299" s="10"/>
      <c r="BI6299" s="10"/>
      <c r="BL6299" s="10"/>
      <c r="BM6299" s="10"/>
      <c r="BN6299" s="10"/>
      <c r="BO6299" s="10"/>
      <c r="BP6299" s="10"/>
      <c r="BQ6299" s="10"/>
      <c r="BR6299" s="10"/>
      <c r="BU6299" s="66"/>
    </row>
    <row r="6300" spans="22:73" s="6" customFormat="1" x14ac:dyDescent="0.3">
      <c r="V6300" s="21"/>
      <c r="W6300" s="22"/>
      <c r="X6300" s="22"/>
      <c r="Y6300" s="22"/>
      <c r="Z6300" s="22"/>
      <c r="AA6300" s="22"/>
      <c r="AB6300" s="10"/>
      <c r="AC6300" s="10"/>
      <c r="AD6300" s="10"/>
      <c r="AE6300" s="10"/>
      <c r="AF6300" s="10"/>
      <c r="AG6300" s="10"/>
      <c r="AH6300" s="10"/>
      <c r="AI6300" s="10"/>
      <c r="AJ6300" s="10"/>
      <c r="AK6300" s="10"/>
      <c r="AL6300" s="10"/>
      <c r="AM6300" s="10"/>
      <c r="AN6300" s="10"/>
      <c r="AO6300" s="10"/>
      <c r="AP6300" s="10"/>
      <c r="AQ6300" s="10"/>
      <c r="AR6300" s="10"/>
      <c r="AS6300" s="10"/>
      <c r="AT6300" s="10"/>
      <c r="AU6300" s="10"/>
      <c r="AV6300" s="10"/>
      <c r="AW6300" s="10"/>
      <c r="AX6300" s="10"/>
      <c r="AY6300" s="10"/>
      <c r="AZ6300" s="10"/>
      <c r="BC6300" s="10"/>
      <c r="BD6300" s="10"/>
      <c r="BE6300" s="10"/>
      <c r="BF6300" s="10"/>
      <c r="BG6300" s="10"/>
      <c r="BH6300" s="10"/>
      <c r="BI6300" s="10"/>
      <c r="BL6300" s="10"/>
      <c r="BM6300" s="10"/>
      <c r="BN6300" s="10"/>
      <c r="BO6300" s="10"/>
      <c r="BP6300" s="10"/>
      <c r="BQ6300" s="10"/>
      <c r="BR6300" s="10"/>
      <c r="BU6300" s="66"/>
    </row>
    <row r="6301" spans="22:73" s="6" customFormat="1" x14ac:dyDescent="0.3">
      <c r="V6301" s="21"/>
      <c r="W6301" s="22"/>
      <c r="X6301" s="22"/>
      <c r="Y6301" s="22"/>
      <c r="Z6301" s="22"/>
      <c r="AA6301" s="22"/>
      <c r="AB6301" s="10"/>
      <c r="AC6301" s="10"/>
      <c r="AD6301" s="10"/>
      <c r="AE6301" s="10"/>
      <c r="AF6301" s="10"/>
      <c r="AG6301" s="10"/>
      <c r="AH6301" s="10"/>
      <c r="AI6301" s="10"/>
      <c r="AJ6301" s="10"/>
      <c r="AK6301" s="10"/>
      <c r="AL6301" s="10"/>
      <c r="AM6301" s="10"/>
      <c r="AN6301" s="10"/>
      <c r="AO6301" s="10"/>
      <c r="AP6301" s="10"/>
      <c r="AQ6301" s="10"/>
      <c r="AR6301" s="10"/>
      <c r="AS6301" s="10"/>
      <c r="AT6301" s="10"/>
      <c r="AU6301" s="10"/>
      <c r="AV6301" s="10"/>
      <c r="AW6301" s="10"/>
      <c r="AX6301" s="10"/>
      <c r="AY6301" s="10"/>
      <c r="AZ6301" s="10"/>
      <c r="BC6301" s="10"/>
      <c r="BD6301" s="10"/>
      <c r="BE6301" s="10"/>
      <c r="BF6301" s="10"/>
      <c r="BG6301" s="10"/>
      <c r="BH6301" s="10"/>
      <c r="BI6301" s="10"/>
      <c r="BL6301" s="10"/>
      <c r="BM6301" s="10"/>
      <c r="BN6301" s="10"/>
      <c r="BO6301" s="10"/>
      <c r="BP6301" s="10"/>
      <c r="BQ6301" s="10"/>
      <c r="BR6301" s="10"/>
      <c r="BU6301" s="66"/>
    </row>
    <row r="6302" spans="22:73" s="6" customFormat="1" x14ac:dyDescent="0.3">
      <c r="V6302" s="21"/>
      <c r="W6302" s="22"/>
      <c r="X6302" s="22"/>
      <c r="Y6302" s="22"/>
      <c r="Z6302" s="22"/>
      <c r="AA6302" s="22"/>
      <c r="AB6302" s="10"/>
      <c r="AC6302" s="10"/>
      <c r="AD6302" s="10"/>
      <c r="AE6302" s="10"/>
      <c r="AF6302" s="10"/>
      <c r="AG6302" s="10"/>
      <c r="AH6302" s="10"/>
      <c r="AI6302" s="10"/>
      <c r="AJ6302" s="10"/>
      <c r="AK6302" s="10"/>
      <c r="AL6302" s="10"/>
      <c r="AM6302" s="10"/>
      <c r="AN6302" s="10"/>
      <c r="AO6302" s="10"/>
      <c r="AP6302" s="10"/>
      <c r="AQ6302" s="10"/>
      <c r="AR6302" s="10"/>
      <c r="AS6302" s="10"/>
      <c r="AT6302" s="10"/>
      <c r="AU6302" s="10"/>
      <c r="AV6302" s="10"/>
      <c r="AW6302" s="10"/>
      <c r="AX6302" s="10"/>
      <c r="AY6302" s="10"/>
      <c r="AZ6302" s="10"/>
      <c r="BC6302" s="10"/>
      <c r="BD6302" s="10"/>
      <c r="BE6302" s="10"/>
      <c r="BF6302" s="10"/>
      <c r="BG6302" s="10"/>
      <c r="BH6302" s="10"/>
      <c r="BI6302" s="10"/>
      <c r="BL6302" s="10"/>
      <c r="BM6302" s="10"/>
      <c r="BN6302" s="10"/>
      <c r="BO6302" s="10"/>
      <c r="BP6302" s="10"/>
      <c r="BQ6302" s="10"/>
      <c r="BR6302" s="10"/>
      <c r="BU6302" s="66"/>
    </row>
    <row r="6303" spans="22:73" s="6" customFormat="1" x14ac:dyDescent="0.3">
      <c r="V6303" s="21"/>
      <c r="W6303" s="22"/>
      <c r="X6303" s="22"/>
      <c r="Y6303" s="22"/>
      <c r="Z6303" s="22"/>
      <c r="AA6303" s="22"/>
      <c r="AB6303" s="10"/>
      <c r="AC6303" s="10"/>
      <c r="AD6303" s="10"/>
      <c r="AE6303" s="10"/>
      <c r="AF6303" s="10"/>
      <c r="AG6303" s="10"/>
      <c r="AH6303" s="10"/>
      <c r="AI6303" s="10"/>
      <c r="AJ6303" s="10"/>
      <c r="AK6303" s="10"/>
      <c r="AL6303" s="10"/>
      <c r="AM6303" s="10"/>
      <c r="AN6303" s="10"/>
      <c r="AO6303" s="10"/>
      <c r="AP6303" s="10"/>
      <c r="AQ6303" s="10"/>
      <c r="AR6303" s="10"/>
      <c r="AS6303" s="10"/>
      <c r="AT6303" s="10"/>
      <c r="AU6303" s="10"/>
      <c r="AV6303" s="10"/>
      <c r="AW6303" s="10"/>
      <c r="AX6303" s="10"/>
      <c r="AY6303" s="10"/>
      <c r="AZ6303" s="10"/>
      <c r="BC6303" s="10"/>
      <c r="BD6303" s="10"/>
      <c r="BE6303" s="10"/>
      <c r="BF6303" s="10"/>
      <c r="BG6303" s="10"/>
      <c r="BH6303" s="10"/>
      <c r="BI6303" s="10"/>
      <c r="BL6303" s="10"/>
      <c r="BM6303" s="10"/>
      <c r="BN6303" s="10"/>
      <c r="BO6303" s="10"/>
      <c r="BP6303" s="10"/>
      <c r="BQ6303" s="10"/>
      <c r="BR6303" s="10"/>
      <c r="BU6303" s="66"/>
    </row>
    <row r="6304" spans="22:73" s="6" customFormat="1" x14ac:dyDescent="0.3">
      <c r="V6304" s="21"/>
      <c r="W6304" s="22"/>
      <c r="X6304" s="22"/>
      <c r="Y6304" s="22"/>
      <c r="Z6304" s="22"/>
      <c r="AA6304" s="22"/>
      <c r="AB6304" s="10"/>
      <c r="AC6304" s="10"/>
      <c r="AD6304" s="10"/>
      <c r="AE6304" s="10"/>
      <c r="AF6304" s="10"/>
      <c r="AG6304" s="10"/>
      <c r="AH6304" s="10"/>
      <c r="AI6304" s="10"/>
      <c r="AJ6304" s="10"/>
      <c r="AK6304" s="10"/>
      <c r="AL6304" s="10"/>
      <c r="AM6304" s="10"/>
      <c r="AN6304" s="10"/>
      <c r="AO6304" s="10"/>
      <c r="AP6304" s="10"/>
      <c r="AQ6304" s="10"/>
      <c r="AR6304" s="10"/>
      <c r="AS6304" s="10"/>
      <c r="AT6304" s="10"/>
      <c r="AU6304" s="10"/>
      <c r="AV6304" s="10"/>
      <c r="AW6304" s="10"/>
      <c r="AX6304" s="10"/>
      <c r="AY6304" s="10"/>
      <c r="AZ6304" s="10"/>
      <c r="BC6304" s="10"/>
      <c r="BD6304" s="10"/>
      <c r="BE6304" s="10"/>
      <c r="BF6304" s="10"/>
      <c r="BG6304" s="10"/>
      <c r="BH6304" s="10"/>
      <c r="BI6304" s="10"/>
      <c r="BL6304" s="10"/>
      <c r="BM6304" s="10"/>
      <c r="BN6304" s="10"/>
      <c r="BO6304" s="10"/>
      <c r="BP6304" s="10"/>
      <c r="BQ6304" s="10"/>
      <c r="BR6304" s="10"/>
      <c r="BU6304" s="66"/>
    </row>
    <row r="6305" spans="22:73" s="6" customFormat="1" x14ac:dyDescent="0.3">
      <c r="V6305" s="21"/>
      <c r="W6305" s="22"/>
      <c r="X6305" s="22"/>
      <c r="Y6305" s="22"/>
      <c r="Z6305" s="22"/>
      <c r="AA6305" s="22"/>
      <c r="AB6305" s="10"/>
      <c r="AC6305" s="10"/>
      <c r="AD6305" s="10"/>
      <c r="AE6305" s="10"/>
      <c r="AF6305" s="10"/>
      <c r="AG6305" s="10"/>
      <c r="AH6305" s="10"/>
      <c r="AI6305" s="10"/>
      <c r="AJ6305" s="10"/>
      <c r="AK6305" s="10"/>
      <c r="AL6305" s="10"/>
      <c r="AM6305" s="10"/>
      <c r="AN6305" s="10"/>
      <c r="AO6305" s="10"/>
      <c r="AP6305" s="10"/>
      <c r="AQ6305" s="10"/>
      <c r="AR6305" s="10"/>
      <c r="AS6305" s="10"/>
      <c r="AT6305" s="10"/>
      <c r="AU6305" s="10"/>
      <c r="AV6305" s="10"/>
      <c r="AW6305" s="10"/>
      <c r="AX6305" s="10"/>
      <c r="AY6305" s="10"/>
      <c r="AZ6305" s="10"/>
      <c r="BC6305" s="10"/>
      <c r="BD6305" s="10"/>
      <c r="BE6305" s="10"/>
      <c r="BF6305" s="10"/>
      <c r="BG6305" s="10"/>
      <c r="BH6305" s="10"/>
      <c r="BI6305" s="10"/>
      <c r="BL6305" s="10"/>
      <c r="BM6305" s="10"/>
      <c r="BN6305" s="10"/>
      <c r="BO6305" s="10"/>
      <c r="BP6305" s="10"/>
      <c r="BQ6305" s="10"/>
      <c r="BR6305" s="10"/>
      <c r="BU6305" s="66"/>
    </row>
    <row r="6306" spans="22:73" s="6" customFormat="1" x14ac:dyDescent="0.3">
      <c r="V6306" s="21"/>
      <c r="W6306" s="22"/>
      <c r="X6306" s="22"/>
      <c r="Y6306" s="22"/>
      <c r="Z6306" s="22"/>
      <c r="AA6306" s="22"/>
      <c r="AB6306" s="10"/>
      <c r="AC6306" s="10"/>
      <c r="AD6306" s="10"/>
      <c r="AE6306" s="10"/>
      <c r="AF6306" s="10"/>
      <c r="AG6306" s="10"/>
      <c r="AH6306" s="10"/>
      <c r="AI6306" s="10"/>
      <c r="AJ6306" s="10"/>
      <c r="AK6306" s="10"/>
      <c r="AL6306" s="10"/>
      <c r="AM6306" s="10"/>
      <c r="AN6306" s="10"/>
      <c r="AO6306" s="10"/>
      <c r="AP6306" s="10"/>
      <c r="AQ6306" s="10"/>
      <c r="AR6306" s="10"/>
      <c r="AS6306" s="10"/>
      <c r="AT6306" s="10"/>
      <c r="AU6306" s="10"/>
      <c r="AV6306" s="10"/>
      <c r="AW6306" s="10"/>
      <c r="AX6306" s="10"/>
      <c r="AY6306" s="10"/>
      <c r="AZ6306" s="10"/>
      <c r="BC6306" s="10"/>
      <c r="BD6306" s="10"/>
      <c r="BE6306" s="10"/>
      <c r="BF6306" s="10"/>
      <c r="BG6306" s="10"/>
      <c r="BH6306" s="10"/>
      <c r="BI6306" s="10"/>
      <c r="BL6306" s="10"/>
      <c r="BM6306" s="10"/>
      <c r="BN6306" s="10"/>
      <c r="BO6306" s="10"/>
      <c r="BP6306" s="10"/>
      <c r="BQ6306" s="10"/>
      <c r="BR6306" s="10"/>
      <c r="BU6306" s="66"/>
    </row>
    <row r="6307" spans="22:73" s="6" customFormat="1" x14ac:dyDescent="0.3">
      <c r="V6307" s="21"/>
      <c r="W6307" s="22"/>
      <c r="X6307" s="22"/>
      <c r="Y6307" s="22"/>
      <c r="Z6307" s="22"/>
      <c r="AA6307" s="22"/>
      <c r="AB6307" s="10"/>
      <c r="AC6307" s="10"/>
      <c r="AD6307" s="10"/>
      <c r="AE6307" s="10"/>
      <c r="AF6307" s="10"/>
      <c r="AG6307" s="10"/>
      <c r="AH6307" s="10"/>
      <c r="AI6307" s="10"/>
      <c r="AJ6307" s="10"/>
      <c r="AK6307" s="10"/>
      <c r="AL6307" s="10"/>
      <c r="AM6307" s="10"/>
      <c r="AN6307" s="10"/>
      <c r="AO6307" s="10"/>
      <c r="AP6307" s="10"/>
      <c r="AQ6307" s="10"/>
      <c r="AR6307" s="10"/>
      <c r="AS6307" s="10"/>
      <c r="AT6307" s="10"/>
      <c r="AU6307" s="10"/>
      <c r="AV6307" s="10"/>
      <c r="AW6307" s="10"/>
      <c r="AX6307" s="10"/>
      <c r="AY6307" s="10"/>
      <c r="AZ6307" s="10"/>
      <c r="BC6307" s="10"/>
      <c r="BD6307" s="10"/>
      <c r="BE6307" s="10"/>
      <c r="BF6307" s="10"/>
      <c r="BG6307" s="10"/>
      <c r="BH6307" s="10"/>
      <c r="BI6307" s="10"/>
      <c r="BL6307" s="10"/>
      <c r="BM6307" s="10"/>
      <c r="BN6307" s="10"/>
      <c r="BO6307" s="10"/>
      <c r="BP6307" s="10"/>
      <c r="BQ6307" s="10"/>
      <c r="BR6307" s="10"/>
      <c r="BU6307" s="66"/>
    </row>
    <row r="6308" spans="22:73" s="6" customFormat="1" x14ac:dyDescent="0.3">
      <c r="V6308" s="21"/>
      <c r="W6308" s="22"/>
      <c r="X6308" s="22"/>
      <c r="Y6308" s="22"/>
      <c r="Z6308" s="22"/>
      <c r="AA6308" s="22"/>
      <c r="AB6308" s="10"/>
      <c r="AC6308" s="10"/>
      <c r="AD6308" s="10"/>
      <c r="AE6308" s="10"/>
      <c r="AF6308" s="10"/>
      <c r="AG6308" s="10"/>
      <c r="AH6308" s="10"/>
      <c r="AI6308" s="10"/>
      <c r="AJ6308" s="10"/>
      <c r="AK6308" s="10"/>
      <c r="AL6308" s="10"/>
      <c r="AM6308" s="10"/>
      <c r="AN6308" s="10"/>
      <c r="AO6308" s="10"/>
      <c r="AP6308" s="10"/>
      <c r="AQ6308" s="10"/>
      <c r="AR6308" s="10"/>
      <c r="AS6308" s="10"/>
      <c r="AT6308" s="10"/>
      <c r="AU6308" s="10"/>
      <c r="AV6308" s="10"/>
      <c r="AW6308" s="10"/>
      <c r="AX6308" s="10"/>
      <c r="AY6308" s="10"/>
      <c r="AZ6308" s="10"/>
      <c r="BC6308" s="10"/>
      <c r="BD6308" s="10"/>
      <c r="BE6308" s="10"/>
      <c r="BF6308" s="10"/>
      <c r="BG6308" s="10"/>
      <c r="BH6308" s="10"/>
      <c r="BI6308" s="10"/>
      <c r="BL6308" s="10"/>
      <c r="BM6308" s="10"/>
      <c r="BN6308" s="10"/>
      <c r="BO6308" s="10"/>
      <c r="BP6308" s="10"/>
      <c r="BQ6308" s="10"/>
      <c r="BR6308" s="10"/>
      <c r="BU6308" s="66"/>
    </row>
    <row r="6309" spans="22:73" s="6" customFormat="1" x14ac:dyDescent="0.3">
      <c r="V6309" s="21"/>
      <c r="W6309" s="22"/>
      <c r="X6309" s="22"/>
      <c r="Y6309" s="22"/>
      <c r="Z6309" s="22"/>
      <c r="AA6309" s="22"/>
      <c r="AB6309" s="10"/>
      <c r="AC6309" s="10"/>
      <c r="AD6309" s="10"/>
      <c r="AE6309" s="10"/>
      <c r="AF6309" s="10"/>
      <c r="AG6309" s="10"/>
      <c r="AH6309" s="10"/>
      <c r="AI6309" s="10"/>
      <c r="AJ6309" s="10"/>
      <c r="AK6309" s="10"/>
      <c r="AL6309" s="10"/>
      <c r="AM6309" s="10"/>
      <c r="AN6309" s="10"/>
      <c r="AO6309" s="10"/>
      <c r="AP6309" s="10"/>
      <c r="AQ6309" s="10"/>
      <c r="AR6309" s="10"/>
      <c r="AS6309" s="10"/>
      <c r="AT6309" s="10"/>
      <c r="AU6309" s="10"/>
      <c r="AV6309" s="10"/>
      <c r="AW6309" s="10"/>
      <c r="AX6309" s="10"/>
      <c r="AY6309" s="10"/>
      <c r="AZ6309" s="10"/>
      <c r="BC6309" s="10"/>
      <c r="BD6309" s="10"/>
      <c r="BE6309" s="10"/>
      <c r="BF6309" s="10"/>
      <c r="BG6309" s="10"/>
      <c r="BH6309" s="10"/>
      <c r="BI6309" s="10"/>
      <c r="BL6309" s="10"/>
      <c r="BM6309" s="10"/>
      <c r="BN6309" s="10"/>
      <c r="BO6309" s="10"/>
      <c r="BP6309" s="10"/>
      <c r="BQ6309" s="10"/>
      <c r="BR6309" s="10"/>
      <c r="BU6309" s="66"/>
    </row>
    <row r="6310" spans="22:73" s="6" customFormat="1" x14ac:dyDescent="0.3">
      <c r="V6310" s="21"/>
      <c r="W6310" s="22"/>
      <c r="X6310" s="22"/>
      <c r="Y6310" s="22"/>
      <c r="Z6310" s="22"/>
      <c r="AA6310" s="22"/>
      <c r="AB6310" s="10"/>
      <c r="AC6310" s="10"/>
      <c r="AD6310" s="10"/>
      <c r="AE6310" s="10"/>
      <c r="AF6310" s="10"/>
      <c r="AG6310" s="10"/>
      <c r="AH6310" s="10"/>
      <c r="AI6310" s="10"/>
      <c r="AJ6310" s="10"/>
      <c r="AK6310" s="10"/>
      <c r="AL6310" s="10"/>
      <c r="AM6310" s="10"/>
      <c r="AN6310" s="10"/>
      <c r="AO6310" s="10"/>
      <c r="AP6310" s="10"/>
      <c r="AQ6310" s="10"/>
      <c r="AR6310" s="10"/>
      <c r="AS6310" s="10"/>
      <c r="AT6310" s="10"/>
      <c r="AU6310" s="10"/>
      <c r="AV6310" s="10"/>
      <c r="AW6310" s="10"/>
      <c r="AX6310" s="10"/>
      <c r="AY6310" s="10"/>
      <c r="AZ6310" s="10"/>
      <c r="BC6310" s="10"/>
      <c r="BD6310" s="10"/>
      <c r="BE6310" s="10"/>
      <c r="BF6310" s="10"/>
      <c r="BG6310" s="10"/>
      <c r="BH6310" s="10"/>
      <c r="BI6310" s="10"/>
      <c r="BL6310" s="10"/>
      <c r="BM6310" s="10"/>
      <c r="BN6310" s="10"/>
      <c r="BO6310" s="10"/>
      <c r="BP6310" s="10"/>
      <c r="BQ6310" s="10"/>
      <c r="BR6310" s="10"/>
      <c r="BU6310" s="66"/>
    </row>
    <row r="6311" spans="22:73" s="6" customFormat="1" x14ac:dyDescent="0.3">
      <c r="V6311" s="21"/>
      <c r="W6311" s="22"/>
      <c r="X6311" s="22"/>
      <c r="Y6311" s="22"/>
      <c r="Z6311" s="22"/>
      <c r="AA6311" s="22"/>
      <c r="AB6311" s="10"/>
      <c r="AC6311" s="10"/>
      <c r="AD6311" s="10"/>
      <c r="AE6311" s="10"/>
      <c r="AF6311" s="10"/>
      <c r="AG6311" s="10"/>
      <c r="AH6311" s="10"/>
      <c r="AI6311" s="10"/>
      <c r="AJ6311" s="10"/>
      <c r="AK6311" s="10"/>
      <c r="AL6311" s="10"/>
      <c r="AM6311" s="10"/>
      <c r="AN6311" s="10"/>
      <c r="AO6311" s="10"/>
      <c r="AP6311" s="10"/>
      <c r="AQ6311" s="10"/>
      <c r="AR6311" s="10"/>
      <c r="AS6311" s="10"/>
      <c r="AT6311" s="10"/>
      <c r="AU6311" s="10"/>
      <c r="AV6311" s="10"/>
      <c r="AW6311" s="10"/>
      <c r="AX6311" s="10"/>
      <c r="AY6311" s="10"/>
      <c r="AZ6311" s="10"/>
      <c r="BC6311" s="10"/>
      <c r="BD6311" s="10"/>
      <c r="BE6311" s="10"/>
      <c r="BF6311" s="10"/>
      <c r="BG6311" s="10"/>
      <c r="BH6311" s="10"/>
      <c r="BI6311" s="10"/>
      <c r="BL6311" s="10"/>
      <c r="BM6311" s="10"/>
      <c r="BN6311" s="10"/>
      <c r="BO6311" s="10"/>
      <c r="BP6311" s="10"/>
      <c r="BQ6311" s="10"/>
      <c r="BR6311" s="10"/>
      <c r="BU6311" s="66"/>
    </row>
    <row r="6312" spans="22:73" s="6" customFormat="1" x14ac:dyDescent="0.3">
      <c r="V6312" s="21"/>
      <c r="W6312" s="22"/>
      <c r="X6312" s="22"/>
      <c r="Y6312" s="22"/>
      <c r="Z6312" s="22"/>
      <c r="AA6312" s="22"/>
      <c r="AB6312" s="10"/>
      <c r="AC6312" s="10"/>
      <c r="AD6312" s="10"/>
      <c r="AE6312" s="10"/>
      <c r="AF6312" s="10"/>
      <c r="AG6312" s="10"/>
      <c r="AH6312" s="10"/>
      <c r="AI6312" s="10"/>
      <c r="AJ6312" s="10"/>
      <c r="AK6312" s="10"/>
      <c r="AL6312" s="10"/>
      <c r="AM6312" s="10"/>
      <c r="AN6312" s="10"/>
      <c r="AO6312" s="10"/>
      <c r="AP6312" s="10"/>
      <c r="AQ6312" s="10"/>
      <c r="AR6312" s="10"/>
      <c r="AS6312" s="10"/>
      <c r="AT6312" s="10"/>
      <c r="AU6312" s="10"/>
      <c r="AV6312" s="10"/>
      <c r="AW6312" s="10"/>
      <c r="AX6312" s="10"/>
      <c r="AY6312" s="10"/>
      <c r="AZ6312" s="10"/>
      <c r="BC6312" s="10"/>
      <c r="BD6312" s="10"/>
      <c r="BE6312" s="10"/>
      <c r="BF6312" s="10"/>
      <c r="BG6312" s="10"/>
      <c r="BH6312" s="10"/>
      <c r="BI6312" s="10"/>
      <c r="BL6312" s="10"/>
      <c r="BM6312" s="10"/>
      <c r="BN6312" s="10"/>
      <c r="BO6312" s="10"/>
      <c r="BP6312" s="10"/>
      <c r="BQ6312" s="10"/>
      <c r="BR6312" s="10"/>
      <c r="BU6312" s="66"/>
    </row>
    <row r="6313" spans="22:73" s="6" customFormat="1" x14ac:dyDescent="0.3">
      <c r="V6313" s="21"/>
      <c r="W6313" s="22"/>
      <c r="X6313" s="22"/>
      <c r="Y6313" s="22"/>
      <c r="Z6313" s="22"/>
      <c r="AA6313" s="22"/>
      <c r="AB6313" s="10"/>
      <c r="AC6313" s="10"/>
      <c r="AD6313" s="10"/>
      <c r="AE6313" s="10"/>
      <c r="AF6313" s="10"/>
      <c r="AG6313" s="10"/>
      <c r="AH6313" s="10"/>
      <c r="AI6313" s="10"/>
      <c r="AJ6313" s="10"/>
      <c r="AK6313" s="10"/>
      <c r="AL6313" s="10"/>
      <c r="AM6313" s="10"/>
      <c r="AN6313" s="10"/>
      <c r="AO6313" s="10"/>
      <c r="AP6313" s="10"/>
      <c r="AQ6313" s="10"/>
      <c r="AR6313" s="10"/>
      <c r="AS6313" s="10"/>
      <c r="AT6313" s="10"/>
      <c r="AU6313" s="10"/>
      <c r="AV6313" s="10"/>
      <c r="AW6313" s="10"/>
      <c r="AX6313" s="10"/>
      <c r="AY6313" s="10"/>
      <c r="AZ6313" s="10"/>
      <c r="BC6313" s="10"/>
      <c r="BD6313" s="10"/>
      <c r="BE6313" s="10"/>
      <c r="BF6313" s="10"/>
      <c r="BG6313" s="10"/>
      <c r="BH6313" s="10"/>
      <c r="BI6313" s="10"/>
      <c r="BL6313" s="10"/>
      <c r="BM6313" s="10"/>
      <c r="BN6313" s="10"/>
      <c r="BO6313" s="10"/>
      <c r="BP6313" s="10"/>
      <c r="BQ6313" s="10"/>
      <c r="BR6313" s="10"/>
      <c r="BU6313" s="66"/>
    </row>
    <row r="6314" spans="22:73" s="6" customFormat="1" x14ac:dyDescent="0.3">
      <c r="V6314" s="21"/>
      <c r="W6314" s="22"/>
      <c r="X6314" s="22"/>
      <c r="Y6314" s="22"/>
      <c r="Z6314" s="22"/>
      <c r="AA6314" s="22"/>
      <c r="AB6314" s="10"/>
      <c r="AC6314" s="10"/>
      <c r="AD6314" s="10"/>
      <c r="AE6314" s="10"/>
      <c r="AF6314" s="10"/>
      <c r="AG6314" s="10"/>
      <c r="AH6314" s="10"/>
      <c r="AI6314" s="10"/>
      <c r="AJ6314" s="10"/>
      <c r="AK6314" s="10"/>
      <c r="AL6314" s="10"/>
      <c r="AM6314" s="10"/>
      <c r="AN6314" s="10"/>
      <c r="AO6314" s="10"/>
      <c r="AP6314" s="10"/>
      <c r="AQ6314" s="10"/>
      <c r="AR6314" s="10"/>
      <c r="AS6314" s="10"/>
      <c r="AT6314" s="10"/>
      <c r="AU6314" s="10"/>
      <c r="AV6314" s="10"/>
      <c r="AW6314" s="10"/>
      <c r="AX6314" s="10"/>
      <c r="AY6314" s="10"/>
      <c r="AZ6314" s="10"/>
      <c r="BC6314" s="10"/>
      <c r="BD6314" s="10"/>
      <c r="BE6314" s="10"/>
      <c r="BF6314" s="10"/>
      <c r="BG6314" s="10"/>
      <c r="BH6314" s="10"/>
      <c r="BI6314" s="10"/>
      <c r="BL6314" s="10"/>
      <c r="BM6314" s="10"/>
      <c r="BN6314" s="10"/>
      <c r="BO6314" s="10"/>
      <c r="BP6314" s="10"/>
      <c r="BQ6314" s="10"/>
      <c r="BR6314" s="10"/>
      <c r="BU6314" s="66"/>
    </row>
    <row r="6315" spans="22:73" s="6" customFormat="1" x14ac:dyDescent="0.3">
      <c r="V6315" s="21"/>
      <c r="W6315" s="22"/>
      <c r="X6315" s="22"/>
      <c r="Y6315" s="22"/>
      <c r="Z6315" s="22"/>
      <c r="AA6315" s="22"/>
      <c r="AB6315" s="10"/>
      <c r="AC6315" s="10"/>
      <c r="AD6315" s="10"/>
      <c r="AE6315" s="10"/>
      <c r="AF6315" s="10"/>
      <c r="AG6315" s="10"/>
      <c r="AH6315" s="10"/>
      <c r="AI6315" s="10"/>
      <c r="AJ6315" s="10"/>
      <c r="AK6315" s="10"/>
      <c r="AL6315" s="10"/>
      <c r="AM6315" s="10"/>
      <c r="AN6315" s="10"/>
      <c r="AO6315" s="10"/>
      <c r="AP6315" s="10"/>
      <c r="AQ6315" s="10"/>
      <c r="AR6315" s="10"/>
      <c r="AS6315" s="10"/>
      <c r="AT6315" s="10"/>
      <c r="AU6315" s="10"/>
      <c r="AV6315" s="10"/>
      <c r="AW6315" s="10"/>
      <c r="AX6315" s="10"/>
      <c r="AY6315" s="10"/>
      <c r="AZ6315" s="10"/>
      <c r="BC6315" s="10"/>
      <c r="BD6315" s="10"/>
      <c r="BE6315" s="10"/>
      <c r="BF6315" s="10"/>
      <c r="BG6315" s="10"/>
      <c r="BH6315" s="10"/>
      <c r="BI6315" s="10"/>
      <c r="BL6315" s="10"/>
      <c r="BM6315" s="10"/>
      <c r="BN6315" s="10"/>
      <c r="BO6315" s="10"/>
      <c r="BP6315" s="10"/>
      <c r="BQ6315" s="10"/>
      <c r="BR6315" s="10"/>
      <c r="BU6315" s="66"/>
    </row>
    <row r="6316" spans="22:73" s="6" customFormat="1" x14ac:dyDescent="0.3">
      <c r="V6316" s="21"/>
      <c r="W6316" s="22"/>
      <c r="X6316" s="22"/>
      <c r="Y6316" s="22"/>
      <c r="Z6316" s="22"/>
      <c r="AA6316" s="22"/>
      <c r="AB6316" s="10"/>
      <c r="AC6316" s="10"/>
      <c r="AD6316" s="10"/>
      <c r="AE6316" s="10"/>
      <c r="AF6316" s="10"/>
      <c r="AG6316" s="10"/>
      <c r="AH6316" s="10"/>
      <c r="AI6316" s="10"/>
      <c r="AJ6316" s="10"/>
      <c r="AK6316" s="10"/>
      <c r="AL6316" s="10"/>
      <c r="AM6316" s="10"/>
      <c r="AN6316" s="10"/>
      <c r="AO6316" s="10"/>
      <c r="AP6316" s="10"/>
      <c r="AQ6316" s="10"/>
      <c r="AR6316" s="10"/>
      <c r="AS6316" s="10"/>
      <c r="AT6316" s="10"/>
      <c r="AU6316" s="10"/>
      <c r="AV6316" s="10"/>
      <c r="AW6316" s="10"/>
      <c r="AX6316" s="10"/>
      <c r="AY6316" s="10"/>
      <c r="AZ6316" s="10"/>
      <c r="BC6316" s="10"/>
      <c r="BD6316" s="10"/>
      <c r="BE6316" s="10"/>
      <c r="BF6316" s="10"/>
      <c r="BG6316" s="10"/>
      <c r="BH6316" s="10"/>
      <c r="BI6316" s="10"/>
      <c r="BL6316" s="10"/>
      <c r="BM6316" s="10"/>
      <c r="BN6316" s="10"/>
      <c r="BO6316" s="10"/>
      <c r="BP6316" s="10"/>
      <c r="BQ6316" s="10"/>
      <c r="BR6316" s="10"/>
      <c r="BU6316" s="66"/>
    </row>
    <row r="6317" spans="22:73" s="6" customFormat="1" x14ac:dyDescent="0.3">
      <c r="V6317" s="21"/>
      <c r="W6317" s="22"/>
      <c r="X6317" s="22"/>
      <c r="Y6317" s="22"/>
      <c r="Z6317" s="22"/>
      <c r="AA6317" s="22"/>
      <c r="AB6317" s="10"/>
      <c r="AC6317" s="10"/>
      <c r="AD6317" s="10"/>
      <c r="AE6317" s="10"/>
      <c r="AF6317" s="10"/>
      <c r="AG6317" s="10"/>
      <c r="AH6317" s="10"/>
      <c r="AI6317" s="10"/>
      <c r="AJ6317" s="10"/>
      <c r="AK6317" s="10"/>
      <c r="AL6317" s="10"/>
      <c r="AM6317" s="10"/>
      <c r="AN6317" s="10"/>
      <c r="AO6317" s="10"/>
      <c r="AP6317" s="10"/>
      <c r="AQ6317" s="10"/>
      <c r="AR6317" s="10"/>
      <c r="AS6317" s="10"/>
      <c r="AT6317" s="10"/>
      <c r="AU6317" s="10"/>
      <c r="AV6317" s="10"/>
      <c r="AW6317" s="10"/>
      <c r="AX6317" s="10"/>
      <c r="AY6317" s="10"/>
      <c r="AZ6317" s="10"/>
      <c r="BC6317" s="10"/>
      <c r="BD6317" s="10"/>
      <c r="BE6317" s="10"/>
      <c r="BF6317" s="10"/>
      <c r="BG6317" s="10"/>
      <c r="BH6317" s="10"/>
      <c r="BI6317" s="10"/>
      <c r="BL6317" s="10"/>
      <c r="BM6317" s="10"/>
      <c r="BN6317" s="10"/>
      <c r="BO6317" s="10"/>
      <c r="BP6317" s="10"/>
      <c r="BQ6317" s="10"/>
      <c r="BR6317" s="10"/>
      <c r="BU6317" s="66"/>
    </row>
    <row r="6318" spans="22:73" s="6" customFormat="1" x14ac:dyDescent="0.3">
      <c r="V6318" s="21"/>
      <c r="W6318" s="22"/>
      <c r="X6318" s="22"/>
      <c r="Y6318" s="22"/>
      <c r="Z6318" s="22"/>
      <c r="AA6318" s="22"/>
      <c r="AB6318" s="10"/>
      <c r="AC6318" s="10"/>
      <c r="AD6318" s="10"/>
      <c r="AE6318" s="10"/>
      <c r="AF6318" s="10"/>
      <c r="AG6318" s="10"/>
      <c r="AH6318" s="10"/>
      <c r="AI6318" s="10"/>
      <c r="AJ6318" s="10"/>
      <c r="AK6318" s="10"/>
      <c r="AL6318" s="10"/>
      <c r="AM6318" s="10"/>
      <c r="AN6318" s="10"/>
      <c r="AO6318" s="10"/>
      <c r="AP6318" s="10"/>
      <c r="AQ6318" s="10"/>
      <c r="AR6318" s="10"/>
      <c r="AS6318" s="10"/>
      <c r="AT6318" s="10"/>
      <c r="AU6318" s="10"/>
      <c r="AV6318" s="10"/>
      <c r="AW6318" s="10"/>
      <c r="AX6318" s="10"/>
      <c r="AY6318" s="10"/>
      <c r="AZ6318" s="10"/>
      <c r="BC6318" s="10"/>
      <c r="BD6318" s="10"/>
      <c r="BE6318" s="10"/>
      <c r="BF6318" s="10"/>
      <c r="BG6318" s="10"/>
      <c r="BH6318" s="10"/>
      <c r="BI6318" s="10"/>
      <c r="BL6318" s="10"/>
      <c r="BM6318" s="10"/>
      <c r="BN6318" s="10"/>
      <c r="BO6318" s="10"/>
      <c r="BP6318" s="10"/>
      <c r="BQ6318" s="10"/>
      <c r="BR6318" s="10"/>
      <c r="BU6318" s="66"/>
    </row>
    <row r="6319" spans="22:73" s="6" customFormat="1" x14ac:dyDescent="0.3">
      <c r="V6319" s="21"/>
      <c r="W6319" s="22"/>
      <c r="X6319" s="22"/>
      <c r="Y6319" s="22"/>
      <c r="Z6319" s="22"/>
      <c r="AA6319" s="22"/>
      <c r="AB6319" s="10"/>
      <c r="AC6319" s="10"/>
      <c r="AD6319" s="10"/>
      <c r="AE6319" s="10"/>
      <c r="AF6319" s="10"/>
      <c r="AG6319" s="10"/>
      <c r="AH6319" s="10"/>
      <c r="AI6319" s="10"/>
      <c r="AJ6319" s="10"/>
      <c r="AK6319" s="10"/>
      <c r="AL6319" s="10"/>
      <c r="AM6319" s="10"/>
      <c r="AN6319" s="10"/>
      <c r="AO6319" s="10"/>
      <c r="AP6319" s="10"/>
      <c r="AQ6319" s="10"/>
      <c r="AR6319" s="10"/>
      <c r="AS6319" s="10"/>
      <c r="AT6319" s="10"/>
      <c r="AU6319" s="10"/>
      <c r="AV6319" s="10"/>
      <c r="AW6319" s="10"/>
      <c r="AX6319" s="10"/>
      <c r="AY6319" s="10"/>
      <c r="AZ6319" s="10"/>
      <c r="BC6319" s="10"/>
      <c r="BD6319" s="10"/>
      <c r="BE6319" s="10"/>
      <c r="BF6319" s="10"/>
      <c r="BG6319" s="10"/>
      <c r="BH6319" s="10"/>
      <c r="BI6319" s="10"/>
      <c r="BL6319" s="10"/>
      <c r="BM6319" s="10"/>
      <c r="BN6319" s="10"/>
      <c r="BO6319" s="10"/>
      <c r="BP6319" s="10"/>
      <c r="BQ6319" s="10"/>
      <c r="BR6319" s="10"/>
      <c r="BU6319" s="66"/>
    </row>
    <row r="6320" spans="22:73" s="6" customFormat="1" x14ac:dyDescent="0.3">
      <c r="V6320" s="21"/>
      <c r="W6320" s="22"/>
      <c r="X6320" s="22"/>
      <c r="Y6320" s="22"/>
      <c r="Z6320" s="22"/>
      <c r="AA6320" s="22"/>
      <c r="AB6320" s="10"/>
      <c r="AC6320" s="10"/>
      <c r="AD6320" s="10"/>
      <c r="AE6320" s="10"/>
      <c r="AF6320" s="10"/>
      <c r="AG6320" s="10"/>
      <c r="AH6320" s="10"/>
      <c r="AI6320" s="10"/>
      <c r="AJ6320" s="10"/>
      <c r="AK6320" s="10"/>
      <c r="AL6320" s="10"/>
      <c r="AM6320" s="10"/>
      <c r="AN6320" s="10"/>
      <c r="AO6320" s="10"/>
      <c r="AP6320" s="10"/>
      <c r="AQ6320" s="10"/>
      <c r="AR6320" s="10"/>
      <c r="AS6320" s="10"/>
      <c r="AT6320" s="10"/>
      <c r="AU6320" s="10"/>
      <c r="AV6320" s="10"/>
      <c r="AW6320" s="10"/>
      <c r="AX6320" s="10"/>
      <c r="AY6320" s="10"/>
      <c r="AZ6320" s="10"/>
      <c r="BC6320" s="10"/>
      <c r="BD6320" s="10"/>
      <c r="BE6320" s="10"/>
      <c r="BF6320" s="10"/>
      <c r="BG6320" s="10"/>
      <c r="BH6320" s="10"/>
      <c r="BI6320" s="10"/>
      <c r="BL6320" s="10"/>
      <c r="BM6320" s="10"/>
      <c r="BN6320" s="10"/>
      <c r="BO6320" s="10"/>
      <c r="BP6320" s="10"/>
      <c r="BQ6320" s="10"/>
      <c r="BR6320" s="10"/>
      <c r="BU6320" s="66"/>
    </row>
    <row r="6321" spans="22:73" s="6" customFormat="1" x14ac:dyDescent="0.3">
      <c r="V6321" s="21"/>
      <c r="W6321" s="22"/>
      <c r="X6321" s="22"/>
      <c r="Y6321" s="22"/>
      <c r="Z6321" s="22"/>
      <c r="AA6321" s="22"/>
      <c r="AB6321" s="10"/>
      <c r="AC6321" s="10"/>
      <c r="AD6321" s="10"/>
      <c r="AE6321" s="10"/>
      <c r="AF6321" s="10"/>
      <c r="AG6321" s="10"/>
      <c r="AH6321" s="10"/>
      <c r="AI6321" s="10"/>
      <c r="AJ6321" s="10"/>
      <c r="AK6321" s="10"/>
      <c r="AL6321" s="10"/>
      <c r="AM6321" s="10"/>
      <c r="AN6321" s="10"/>
      <c r="AO6321" s="10"/>
      <c r="AP6321" s="10"/>
      <c r="AQ6321" s="10"/>
      <c r="AR6321" s="10"/>
      <c r="AS6321" s="10"/>
      <c r="AT6321" s="10"/>
      <c r="AU6321" s="10"/>
      <c r="AV6321" s="10"/>
      <c r="AW6321" s="10"/>
      <c r="AX6321" s="10"/>
      <c r="AY6321" s="10"/>
      <c r="AZ6321" s="10"/>
      <c r="BC6321" s="10"/>
      <c r="BD6321" s="10"/>
      <c r="BE6321" s="10"/>
      <c r="BF6321" s="10"/>
      <c r="BG6321" s="10"/>
      <c r="BH6321" s="10"/>
      <c r="BI6321" s="10"/>
      <c r="BL6321" s="10"/>
      <c r="BM6321" s="10"/>
      <c r="BN6321" s="10"/>
      <c r="BO6321" s="10"/>
      <c r="BP6321" s="10"/>
      <c r="BQ6321" s="10"/>
      <c r="BR6321" s="10"/>
      <c r="BU6321" s="66"/>
    </row>
    <row r="6322" spans="22:73" s="6" customFormat="1" x14ac:dyDescent="0.3">
      <c r="V6322" s="21"/>
      <c r="W6322" s="22"/>
      <c r="X6322" s="22"/>
      <c r="Y6322" s="22"/>
      <c r="Z6322" s="22"/>
      <c r="AA6322" s="22"/>
      <c r="AB6322" s="10"/>
      <c r="AC6322" s="10"/>
      <c r="AD6322" s="10"/>
      <c r="AE6322" s="10"/>
      <c r="AF6322" s="10"/>
      <c r="AG6322" s="10"/>
      <c r="AH6322" s="10"/>
      <c r="AI6322" s="10"/>
      <c r="AJ6322" s="10"/>
      <c r="AK6322" s="10"/>
      <c r="AL6322" s="10"/>
      <c r="AM6322" s="10"/>
      <c r="AN6322" s="10"/>
      <c r="AO6322" s="10"/>
      <c r="AP6322" s="10"/>
      <c r="AQ6322" s="10"/>
      <c r="AR6322" s="10"/>
      <c r="AS6322" s="10"/>
      <c r="AT6322" s="10"/>
      <c r="AU6322" s="10"/>
      <c r="AV6322" s="10"/>
      <c r="AW6322" s="10"/>
      <c r="AX6322" s="10"/>
      <c r="AY6322" s="10"/>
      <c r="AZ6322" s="10"/>
      <c r="BC6322" s="10"/>
      <c r="BD6322" s="10"/>
      <c r="BE6322" s="10"/>
      <c r="BF6322" s="10"/>
      <c r="BG6322" s="10"/>
      <c r="BH6322" s="10"/>
      <c r="BI6322" s="10"/>
      <c r="BL6322" s="10"/>
      <c r="BM6322" s="10"/>
      <c r="BN6322" s="10"/>
      <c r="BO6322" s="10"/>
      <c r="BP6322" s="10"/>
      <c r="BQ6322" s="10"/>
      <c r="BR6322" s="10"/>
      <c r="BU6322" s="66"/>
    </row>
    <row r="6323" spans="22:73" s="6" customFormat="1" x14ac:dyDescent="0.3">
      <c r="V6323" s="21"/>
      <c r="W6323" s="22"/>
      <c r="X6323" s="22"/>
      <c r="Y6323" s="22"/>
      <c r="Z6323" s="22"/>
      <c r="AA6323" s="22"/>
      <c r="AB6323" s="10"/>
      <c r="AC6323" s="10"/>
      <c r="AD6323" s="10"/>
      <c r="AE6323" s="10"/>
      <c r="AF6323" s="10"/>
      <c r="AG6323" s="10"/>
      <c r="AH6323" s="10"/>
      <c r="AI6323" s="10"/>
      <c r="AJ6323" s="10"/>
      <c r="AK6323" s="10"/>
      <c r="AL6323" s="10"/>
      <c r="AM6323" s="10"/>
      <c r="AN6323" s="10"/>
      <c r="AO6323" s="10"/>
      <c r="AP6323" s="10"/>
      <c r="AQ6323" s="10"/>
      <c r="AR6323" s="10"/>
      <c r="AS6323" s="10"/>
      <c r="AT6323" s="10"/>
      <c r="AU6323" s="10"/>
      <c r="AV6323" s="10"/>
      <c r="AW6323" s="10"/>
      <c r="AX6323" s="10"/>
      <c r="AY6323" s="10"/>
      <c r="AZ6323" s="10"/>
      <c r="BC6323" s="10"/>
      <c r="BD6323" s="10"/>
      <c r="BE6323" s="10"/>
      <c r="BF6323" s="10"/>
      <c r="BG6323" s="10"/>
      <c r="BH6323" s="10"/>
      <c r="BI6323" s="10"/>
      <c r="BL6323" s="10"/>
      <c r="BM6323" s="10"/>
      <c r="BN6323" s="10"/>
      <c r="BO6323" s="10"/>
      <c r="BP6323" s="10"/>
      <c r="BQ6323" s="10"/>
      <c r="BR6323" s="10"/>
      <c r="BU6323" s="66"/>
    </row>
    <row r="6324" spans="22:73" s="6" customFormat="1" x14ac:dyDescent="0.3">
      <c r="V6324" s="21"/>
      <c r="W6324" s="22"/>
      <c r="X6324" s="22"/>
      <c r="Y6324" s="22"/>
      <c r="Z6324" s="22"/>
      <c r="AA6324" s="22"/>
      <c r="AB6324" s="10"/>
      <c r="AC6324" s="10"/>
      <c r="AD6324" s="10"/>
      <c r="AE6324" s="10"/>
      <c r="AF6324" s="10"/>
      <c r="AG6324" s="10"/>
      <c r="AH6324" s="10"/>
      <c r="AI6324" s="10"/>
      <c r="AJ6324" s="10"/>
      <c r="AK6324" s="10"/>
      <c r="AL6324" s="10"/>
      <c r="AM6324" s="10"/>
      <c r="AN6324" s="10"/>
      <c r="AO6324" s="10"/>
      <c r="AP6324" s="10"/>
      <c r="AQ6324" s="10"/>
      <c r="AR6324" s="10"/>
      <c r="AS6324" s="10"/>
      <c r="AT6324" s="10"/>
      <c r="AU6324" s="10"/>
      <c r="AV6324" s="10"/>
      <c r="AW6324" s="10"/>
      <c r="AX6324" s="10"/>
      <c r="AY6324" s="10"/>
      <c r="AZ6324" s="10"/>
      <c r="BC6324" s="10"/>
      <c r="BD6324" s="10"/>
      <c r="BE6324" s="10"/>
      <c r="BF6324" s="10"/>
      <c r="BG6324" s="10"/>
      <c r="BH6324" s="10"/>
      <c r="BI6324" s="10"/>
      <c r="BL6324" s="10"/>
      <c r="BM6324" s="10"/>
      <c r="BN6324" s="10"/>
      <c r="BO6324" s="10"/>
      <c r="BP6324" s="10"/>
      <c r="BQ6324" s="10"/>
      <c r="BR6324" s="10"/>
      <c r="BU6324" s="66"/>
    </row>
    <row r="6325" spans="22:73" s="6" customFormat="1" x14ac:dyDescent="0.3">
      <c r="V6325" s="21"/>
      <c r="W6325" s="22"/>
      <c r="X6325" s="22"/>
      <c r="Y6325" s="22"/>
      <c r="Z6325" s="22"/>
      <c r="AA6325" s="22"/>
      <c r="AB6325" s="10"/>
      <c r="AC6325" s="10"/>
      <c r="AD6325" s="10"/>
      <c r="AE6325" s="10"/>
      <c r="AF6325" s="10"/>
      <c r="AG6325" s="10"/>
      <c r="AH6325" s="10"/>
      <c r="AI6325" s="10"/>
      <c r="AJ6325" s="10"/>
      <c r="AK6325" s="10"/>
      <c r="AL6325" s="10"/>
      <c r="AM6325" s="10"/>
      <c r="AN6325" s="10"/>
      <c r="AO6325" s="10"/>
      <c r="AP6325" s="10"/>
      <c r="AQ6325" s="10"/>
      <c r="AR6325" s="10"/>
      <c r="AS6325" s="10"/>
      <c r="AT6325" s="10"/>
      <c r="AU6325" s="10"/>
      <c r="AV6325" s="10"/>
      <c r="AW6325" s="10"/>
      <c r="AX6325" s="10"/>
      <c r="AY6325" s="10"/>
      <c r="AZ6325" s="10"/>
      <c r="BC6325" s="10"/>
      <c r="BD6325" s="10"/>
      <c r="BE6325" s="10"/>
      <c r="BF6325" s="10"/>
      <c r="BG6325" s="10"/>
      <c r="BH6325" s="10"/>
      <c r="BI6325" s="10"/>
      <c r="BL6325" s="10"/>
      <c r="BM6325" s="10"/>
      <c r="BN6325" s="10"/>
      <c r="BO6325" s="10"/>
      <c r="BP6325" s="10"/>
      <c r="BQ6325" s="10"/>
      <c r="BR6325" s="10"/>
      <c r="BU6325" s="66"/>
    </row>
    <row r="6326" spans="22:73" s="6" customFormat="1" x14ac:dyDescent="0.3">
      <c r="V6326" s="21"/>
      <c r="W6326" s="22"/>
      <c r="X6326" s="22"/>
      <c r="Y6326" s="22"/>
      <c r="Z6326" s="22"/>
      <c r="AA6326" s="22"/>
      <c r="AB6326" s="10"/>
      <c r="AC6326" s="10"/>
      <c r="AD6326" s="10"/>
      <c r="AE6326" s="10"/>
      <c r="AF6326" s="10"/>
      <c r="AG6326" s="10"/>
      <c r="AH6326" s="10"/>
      <c r="AI6326" s="10"/>
      <c r="AJ6326" s="10"/>
      <c r="AK6326" s="10"/>
      <c r="AL6326" s="10"/>
      <c r="AM6326" s="10"/>
      <c r="AN6326" s="10"/>
      <c r="AO6326" s="10"/>
      <c r="AP6326" s="10"/>
      <c r="AQ6326" s="10"/>
      <c r="AR6326" s="10"/>
      <c r="AS6326" s="10"/>
      <c r="AT6326" s="10"/>
      <c r="AU6326" s="10"/>
      <c r="AV6326" s="10"/>
      <c r="AW6326" s="10"/>
      <c r="AX6326" s="10"/>
      <c r="AY6326" s="10"/>
      <c r="AZ6326" s="10"/>
      <c r="BC6326" s="10"/>
      <c r="BD6326" s="10"/>
      <c r="BE6326" s="10"/>
      <c r="BF6326" s="10"/>
      <c r="BG6326" s="10"/>
      <c r="BH6326" s="10"/>
      <c r="BI6326" s="10"/>
      <c r="BL6326" s="10"/>
      <c r="BM6326" s="10"/>
      <c r="BN6326" s="10"/>
      <c r="BO6326" s="10"/>
      <c r="BP6326" s="10"/>
      <c r="BQ6326" s="10"/>
      <c r="BR6326" s="10"/>
      <c r="BU6326" s="66"/>
    </row>
    <row r="6327" spans="22:73" s="6" customFormat="1" x14ac:dyDescent="0.3">
      <c r="V6327" s="21"/>
      <c r="W6327" s="22"/>
      <c r="X6327" s="22"/>
      <c r="Y6327" s="22"/>
      <c r="Z6327" s="22"/>
      <c r="AA6327" s="22"/>
      <c r="AB6327" s="10"/>
      <c r="AC6327" s="10"/>
      <c r="AD6327" s="10"/>
      <c r="AE6327" s="10"/>
      <c r="AF6327" s="10"/>
      <c r="AG6327" s="10"/>
      <c r="AH6327" s="10"/>
      <c r="AI6327" s="10"/>
      <c r="AJ6327" s="10"/>
      <c r="AK6327" s="10"/>
      <c r="AL6327" s="10"/>
      <c r="AM6327" s="10"/>
      <c r="AN6327" s="10"/>
      <c r="AO6327" s="10"/>
      <c r="AP6327" s="10"/>
      <c r="AQ6327" s="10"/>
      <c r="AR6327" s="10"/>
      <c r="AS6327" s="10"/>
      <c r="AT6327" s="10"/>
      <c r="AU6327" s="10"/>
      <c r="AV6327" s="10"/>
      <c r="AW6327" s="10"/>
      <c r="AX6327" s="10"/>
      <c r="AY6327" s="10"/>
      <c r="AZ6327" s="10"/>
      <c r="BC6327" s="10"/>
      <c r="BD6327" s="10"/>
      <c r="BE6327" s="10"/>
      <c r="BF6327" s="10"/>
      <c r="BG6327" s="10"/>
      <c r="BH6327" s="10"/>
      <c r="BI6327" s="10"/>
      <c r="BL6327" s="10"/>
      <c r="BM6327" s="10"/>
      <c r="BN6327" s="10"/>
      <c r="BO6327" s="10"/>
      <c r="BP6327" s="10"/>
      <c r="BQ6327" s="10"/>
      <c r="BR6327" s="10"/>
      <c r="BU6327" s="66"/>
    </row>
    <row r="6328" spans="22:73" s="6" customFormat="1" x14ac:dyDescent="0.3">
      <c r="V6328" s="21"/>
      <c r="W6328" s="22"/>
      <c r="X6328" s="22"/>
      <c r="Y6328" s="22"/>
      <c r="Z6328" s="22"/>
      <c r="AA6328" s="22"/>
      <c r="AB6328" s="10"/>
      <c r="AC6328" s="10"/>
      <c r="AD6328" s="10"/>
      <c r="AE6328" s="10"/>
      <c r="AF6328" s="10"/>
      <c r="AG6328" s="10"/>
      <c r="AH6328" s="10"/>
      <c r="AI6328" s="10"/>
      <c r="AJ6328" s="10"/>
      <c r="AK6328" s="10"/>
      <c r="AL6328" s="10"/>
      <c r="AM6328" s="10"/>
      <c r="AN6328" s="10"/>
      <c r="AO6328" s="10"/>
      <c r="AP6328" s="10"/>
      <c r="AQ6328" s="10"/>
      <c r="AR6328" s="10"/>
      <c r="AS6328" s="10"/>
      <c r="AT6328" s="10"/>
      <c r="AU6328" s="10"/>
      <c r="AV6328" s="10"/>
      <c r="AW6328" s="10"/>
      <c r="AX6328" s="10"/>
      <c r="AY6328" s="10"/>
      <c r="AZ6328" s="10"/>
      <c r="BC6328" s="10"/>
      <c r="BD6328" s="10"/>
      <c r="BE6328" s="10"/>
      <c r="BF6328" s="10"/>
      <c r="BG6328" s="10"/>
      <c r="BH6328" s="10"/>
      <c r="BI6328" s="10"/>
      <c r="BL6328" s="10"/>
      <c r="BM6328" s="10"/>
      <c r="BN6328" s="10"/>
      <c r="BO6328" s="10"/>
      <c r="BP6328" s="10"/>
      <c r="BQ6328" s="10"/>
      <c r="BR6328" s="10"/>
      <c r="BU6328" s="66"/>
    </row>
    <row r="6329" spans="22:73" s="6" customFormat="1" x14ac:dyDescent="0.3">
      <c r="V6329" s="21"/>
      <c r="W6329" s="22"/>
      <c r="X6329" s="22"/>
      <c r="Y6329" s="22"/>
      <c r="Z6329" s="22"/>
      <c r="AA6329" s="22"/>
      <c r="AB6329" s="10"/>
      <c r="AC6329" s="10"/>
      <c r="AD6329" s="10"/>
      <c r="AE6329" s="10"/>
      <c r="AF6329" s="10"/>
      <c r="AG6329" s="10"/>
      <c r="AH6329" s="10"/>
      <c r="AI6329" s="10"/>
      <c r="AJ6329" s="10"/>
      <c r="AK6329" s="10"/>
      <c r="AL6329" s="10"/>
      <c r="AM6329" s="10"/>
      <c r="AN6329" s="10"/>
      <c r="AO6329" s="10"/>
      <c r="AP6329" s="10"/>
      <c r="AQ6329" s="10"/>
      <c r="AR6329" s="10"/>
      <c r="AS6329" s="10"/>
      <c r="AT6329" s="10"/>
      <c r="AU6329" s="10"/>
      <c r="AV6329" s="10"/>
      <c r="AW6329" s="10"/>
      <c r="AX6329" s="10"/>
      <c r="AY6329" s="10"/>
      <c r="AZ6329" s="10"/>
      <c r="BC6329" s="10"/>
      <c r="BD6329" s="10"/>
      <c r="BE6329" s="10"/>
      <c r="BF6329" s="10"/>
      <c r="BG6329" s="10"/>
      <c r="BH6329" s="10"/>
      <c r="BI6329" s="10"/>
      <c r="BL6329" s="10"/>
      <c r="BM6329" s="10"/>
      <c r="BN6329" s="10"/>
      <c r="BO6329" s="10"/>
      <c r="BP6329" s="10"/>
      <c r="BQ6329" s="10"/>
      <c r="BR6329" s="10"/>
      <c r="BU6329" s="66"/>
    </row>
    <row r="6330" spans="22:73" s="6" customFormat="1" x14ac:dyDescent="0.3">
      <c r="V6330" s="21"/>
      <c r="W6330" s="22"/>
      <c r="X6330" s="22"/>
      <c r="Y6330" s="22"/>
      <c r="Z6330" s="22"/>
      <c r="AA6330" s="22"/>
      <c r="AB6330" s="10"/>
      <c r="AC6330" s="10"/>
      <c r="AD6330" s="10"/>
      <c r="AE6330" s="10"/>
      <c r="AF6330" s="10"/>
      <c r="AG6330" s="10"/>
      <c r="AH6330" s="10"/>
      <c r="AI6330" s="10"/>
      <c r="AJ6330" s="10"/>
      <c r="AK6330" s="10"/>
      <c r="AL6330" s="10"/>
      <c r="AM6330" s="10"/>
      <c r="AN6330" s="10"/>
      <c r="AO6330" s="10"/>
      <c r="AP6330" s="10"/>
      <c r="AQ6330" s="10"/>
      <c r="AR6330" s="10"/>
      <c r="AS6330" s="10"/>
      <c r="AT6330" s="10"/>
      <c r="AU6330" s="10"/>
      <c r="AV6330" s="10"/>
      <c r="AW6330" s="10"/>
      <c r="AX6330" s="10"/>
      <c r="AY6330" s="10"/>
      <c r="AZ6330" s="10"/>
      <c r="BC6330" s="10"/>
      <c r="BD6330" s="10"/>
      <c r="BE6330" s="10"/>
      <c r="BF6330" s="10"/>
      <c r="BG6330" s="10"/>
      <c r="BH6330" s="10"/>
      <c r="BI6330" s="10"/>
      <c r="BL6330" s="10"/>
      <c r="BM6330" s="10"/>
      <c r="BN6330" s="10"/>
      <c r="BO6330" s="10"/>
      <c r="BP6330" s="10"/>
      <c r="BQ6330" s="10"/>
      <c r="BR6330" s="10"/>
      <c r="BU6330" s="66"/>
    </row>
    <row r="6331" spans="22:73" s="6" customFormat="1" x14ac:dyDescent="0.3">
      <c r="V6331" s="21"/>
      <c r="W6331" s="22"/>
      <c r="X6331" s="22"/>
      <c r="Y6331" s="22"/>
      <c r="Z6331" s="22"/>
      <c r="AA6331" s="22"/>
      <c r="AB6331" s="10"/>
      <c r="AC6331" s="10"/>
      <c r="AD6331" s="10"/>
      <c r="AE6331" s="10"/>
      <c r="AF6331" s="10"/>
      <c r="AG6331" s="10"/>
      <c r="AH6331" s="10"/>
      <c r="AI6331" s="10"/>
      <c r="AJ6331" s="10"/>
      <c r="AK6331" s="10"/>
      <c r="AL6331" s="10"/>
      <c r="AM6331" s="10"/>
      <c r="AN6331" s="10"/>
      <c r="AO6331" s="10"/>
      <c r="AP6331" s="10"/>
      <c r="AQ6331" s="10"/>
      <c r="AR6331" s="10"/>
      <c r="AS6331" s="10"/>
      <c r="AT6331" s="10"/>
      <c r="AU6331" s="10"/>
      <c r="AV6331" s="10"/>
      <c r="AW6331" s="10"/>
      <c r="AX6331" s="10"/>
      <c r="AY6331" s="10"/>
      <c r="AZ6331" s="10"/>
      <c r="BC6331" s="10"/>
      <c r="BD6331" s="10"/>
      <c r="BE6331" s="10"/>
      <c r="BF6331" s="10"/>
      <c r="BG6331" s="10"/>
      <c r="BH6331" s="10"/>
      <c r="BI6331" s="10"/>
      <c r="BL6331" s="10"/>
      <c r="BM6331" s="10"/>
      <c r="BN6331" s="10"/>
      <c r="BO6331" s="10"/>
      <c r="BP6331" s="10"/>
      <c r="BQ6331" s="10"/>
      <c r="BR6331" s="10"/>
      <c r="BU6331" s="66"/>
    </row>
    <row r="6332" spans="22:73" s="6" customFormat="1" x14ac:dyDescent="0.3">
      <c r="V6332" s="21"/>
      <c r="W6332" s="22"/>
      <c r="X6332" s="22"/>
      <c r="Y6332" s="22"/>
      <c r="Z6332" s="22"/>
      <c r="AA6332" s="22"/>
      <c r="AB6332" s="10"/>
      <c r="AC6332" s="10"/>
      <c r="AD6332" s="10"/>
      <c r="AE6332" s="10"/>
      <c r="AF6332" s="10"/>
      <c r="AG6332" s="10"/>
      <c r="AH6332" s="10"/>
      <c r="AI6332" s="10"/>
      <c r="AJ6332" s="10"/>
      <c r="AK6332" s="10"/>
      <c r="AL6332" s="10"/>
      <c r="AM6332" s="10"/>
      <c r="AN6332" s="10"/>
      <c r="AO6332" s="10"/>
      <c r="AP6332" s="10"/>
      <c r="AQ6332" s="10"/>
      <c r="AR6332" s="10"/>
      <c r="AS6332" s="10"/>
      <c r="AT6332" s="10"/>
      <c r="AU6332" s="10"/>
      <c r="AV6332" s="10"/>
      <c r="AW6332" s="10"/>
      <c r="AX6332" s="10"/>
      <c r="AY6332" s="10"/>
      <c r="AZ6332" s="10"/>
      <c r="BC6332" s="10"/>
      <c r="BD6332" s="10"/>
      <c r="BE6332" s="10"/>
      <c r="BF6332" s="10"/>
      <c r="BG6332" s="10"/>
      <c r="BH6332" s="10"/>
      <c r="BI6332" s="10"/>
      <c r="BL6332" s="10"/>
      <c r="BM6332" s="10"/>
      <c r="BN6332" s="10"/>
      <c r="BO6332" s="10"/>
      <c r="BP6332" s="10"/>
      <c r="BQ6332" s="10"/>
      <c r="BR6332" s="10"/>
      <c r="BU6332" s="66"/>
    </row>
    <row r="6333" spans="22:73" s="6" customFormat="1" x14ac:dyDescent="0.3">
      <c r="V6333" s="21"/>
      <c r="W6333" s="22"/>
      <c r="X6333" s="22"/>
      <c r="Y6333" s="22"/>
      <c r="Z6333" s="22"/>
      <c r="AA6333" s="22"/>
      <c r="AB6333" s="10"/>
      <c r="AC6333" s="10"/>
      <c r="AD6333" s="10"/>
      <c r="AE6333" s="10"/>
      <c r="AF6333" s="10"/>
      <c r="AG6333" s="10"/>
      <c r="AH6333" s="10"/>
      <c r="AI6333" s="10"/>
      <c r="AJ6333" s="10"/>
      <c r="AK6333" s="10"/>
      <c r="AL6333" s="10"/>
      <c r="AM6333" s="10"/>
      <c r="AN6333" s="10"/>
      <c r="AO6333" s="10"/>
      <c r="AP6333" s="10"/>
      <c r="AQ6333" s="10"/>
      <c r="AR6333" s="10"/>
      <c r="AS6333" s="10"/>
      <c r="AT6333" s="10"/>
      <c r="AU6333" s="10"/>
      <c r="AV6333" s="10"/>
      <c r="AW6333" s="10"/>
      <c r="AX6333" s="10"/>
      <c r="AY6333" s="10"/>
      <c r="AZ6333" s="10"/>
      <c r="BC6333" s="10"/>
      <c r="BD6333" s="10"/>
      <c r="BE6333" s="10"/>
      <c r="BF6333" s="10"/>
      <c r="BG6333" s="10"/>
      <c r="BH6333" s="10"/>
      <c r="BI6333" s="10"/>
      <c r="BL6333" s="10"/>
      <c r="BM6333" s="10"/>
      <c r="BN6333" s="10"/>
      <c r="BO6333" s="10"/>
      <c r="BP6333" s="10"/>
      <c r="BQ6333" s="10"/>
      <c r="BR6333" s="10"/>
      <c r="BU6333" s="66"/>
    </row>
    <row r="6334" spans="22:73" s="6" customFormat="1" x14ac:dyDescent="0.3">
      <c r="V6334" s="21"/>
      <c r="W6334" s="22"/>
      <c r="X6334" s="22"/>
      <c r="Y6334" s="22"/>
      <c r="Z6334" s="22"/>
      <c r="AA6334" s="22"/>
      <c r="AB6334" s="10"/>
      <c r="AC6334" s="10"/>
      <c r="AD6334" s="10"/>
      <c r="AE6334" s="10"/>
      <c r="AF6334" s="10"/>
      <c r="AG6334" s="10"/>
      <c r="AH6334" s="10"/>
      <c r="AI6334" s="10"/>
      <c r="AJ6334" s="10"/>
      <c r="AK6334" s="10"/>
      <c r="AL6334" s="10"/>
      <c r="AM6334" s="10"/>
      <c r="AN6334" s="10"/>
      <c r="AO6334" s="10"/>
      <c r="AP6334" s="10"/>
      <c r="AQ6334" s="10"/>
      <c r="AR6334" s="10"/>
      <c r="AS6334" s="10"/>
      <c r="AT6334" s="10"/>
      <c r="AU6334" s="10"/>
      <c r="AV6334" s="10"/>
      <c r="AW6334" s="10"/>
      <c r="AX6334" s="10"/>
      <c r="AY6334" s="10"/>
      <c r="AZ6334" s="10"/>
      <c r="BC6334" s="10"/>
      <c r="BD6334" s="10"/>
      <c r="BE6334" s="10"/>
      <c r="BF6334" s="10"/>
      <c r="BG6334" s="10"/>
      <c r="BH6334" s="10"/>
      <c r="BI6334" s="10"/>
      <c r="BL6334" s="10"/>
      <c r="BM6334" s="10"/>
      <c r="BN6334" s="10"/>
      <c r="BO6334" s="10"/>
      <c r="BP6334" s="10"/>
      <c r="BQ6334" s="10"/>
      <c r="BR6334" s="10"/>
      <c r="BU6334" s="66"/>
    </row>
    <row r="6335" spans="22:73" s="6" customFormat="1" x14ac:dyDescent="0.3">
      <c r="V6335" s="21"/>
      <c r="W6335" s="22"/>
      <c r="X6335" s="22"/>
      <c r="Y6335" s="22"/>
      <c r="Z6335" s="22"/>
      <c r="AA6335" s="22"/>
      <c r="AB6335" s="10"/>
      <c r="AC6335" s="10"/>
      <c r="AD6335" s="10"/>
      <c r="AE6335" s="10"/>
      <c r="AF6335" s="10"/>
      <c r="AG6335" s="10"/>
      <c r="AH6335" s="10"/>
      <c r="AI6335" s="10"/>
      <c r="AJ6335" s="10"/>
      <c r="AK6335" s="10"/>
      <c r="AL6335" s="10"/>
      <c r="AM6335" s="10"/>
      <c r="AN6335" s="10"/>
      <c r="AO6335" s="10"/>
      <c r="AP6335" s="10"/>
      <c r="AQ6335" s="10"/>
      <c r="AR6335" s="10"/>
      <c r="AS6335" s="10"/>
      <c r="AT6335" s="10"/>
      <c r="AU6335" s="10"/>
      <c r="AV6335" s="10"/>
      <c r="AW6335" s="10"/>
      <c r="AX6335" s="10"/>
      <c r="AY6335" s="10"/>
      <c r="AZ6335" s="10"/>
      <c r="BC6335" s="10"/>
      <c r="BD6335" s="10"/>
      <c r="BE6335" s="10"/>
      <c r="BF6335" s="10"/>
      <c r="BG6335" s="10"/>
      <c r="BH6335" s="10"/>
      <c r="BI6335" s="10"/>
      <c r="BL6335" s="10"/>
      <c r="BM6335" s="10"/>
      <c r="BN6335" s="10"/>
      <c r="BO6335" s="10"/>
      <c r="BP6335" s="10"/>
      <c r="BQ6335" s="10"/>
      <c r="BR6335" s="10"/>
      <c r="BU6335" s="66"/>
    </row>
    <row r="6336" spans="22:73" s="6" customFormat="1" x14ac:dyDescent="0.3">
      <c r="V6336" s="21"/>
      <c r="W6336" s="22"/>
      <c r="X6336" s="22"/>
      <c r="Y6336" s="22"/>
      <c r="Z6336" s="22"/>
      <c r="AA6336" s="22"/>
      <c r="AB6336" s="10"/>
      <c r="AC6336" s="10"/>
      <c r="AD6336" s="10"/>
      <c r="AE6336" s="10"/>
      <c r="AF6336" s="10"/>
      <c r="AG6336" s="10"/>
      <c r="AH6336" s="10"/>
      <c r="AI6336" s="10"/>
      <c r="AJ6336" s="10"/>
      <c r="AK6336" s="10"/>
      <c r="AL6336" s="10"/>
      <c r="AM6336" s="10"/>
      <c r="AN6336" s="10"/>
      <c r="AO6336" s="10"/>
      <c r="AP6336" s="10"/>
      <c r="AQ6336" s="10"/>
      <c r="AR6336" s="10"/>
      <c r="AS6336" s="10"/>
      <c r="AT6336" s="10"/>
      <c r="AU6336" s="10"/>
      <c r="AV6336" s="10"/>
      <c r="AW6336" s="10"/>
      <c r="AX6336" s="10"/>
      <c r="AY6336" s="10"/>
      <c r="AZ6336" s="10"/>
      <c r="BC6336" s="10"/>
      <c r="BD6336" s="10"/>
      <c r="BE6336" s="10"/>
      <c r="BF6336" s="10"/>
      <c r="BG6336" s="10"/>
      <c r="BH6336" s="10"/>
      <c r="BI6336" s="10"/>
      <c r="BL6336" s="10"/>
      <c r="BM6336" s="10"/>
      <c r="BN6336" s="10"/>
      <c r="BO6336" s="10"/>
      <c r="BP6336" s="10"/>
      <c r="BQ6336" s="10"/>
      <c r="BR6336" s="10"/>
      <c r="BU6336" s="66"/>
    </row>
    <row r="6337" spans="22:73" s="6" customFormat="1" x14ac:dyDescent="0.3">
      <c r="V6337" s="21"/>
      <c r="W6337" s="22"/>
      <c r="X6337" s="22"/>
      <c r="Y6337" s="22"/>
      <c r="Z6337" s="22"/>
      <c r="AA6337" s="22"/>
      <c r="AB6337" s="10"/>
      <c r="AC6337" s="10"/>
      <c r="AD6337" s="10"/>
      <c r="AE6337" s="10"/>
      <c r="AF6337" s="10"/>
      <c r="AG6337" s="10"/>
      <c r="AH6337" s="10"/>
      <c r="AI6337" s="10"/>
      <c r="AJ6337" s="10"/>
      <c r="AK6337" s="10"/>
      <c r="AL6337" s="10"/>
      <c r="AM6337" s="10"/>
      <c r="AN6337" s="10"/>
      <c r="AO6337" s="10"/>
      <c r="AP6337" s="10"/>
      <c r="AQ6337" s="10"/>
      <c r="AR6337" s="10"/>
      <c r="AS6337" s="10"/>
      <c r="AT6337" s="10"/>
      <c r="AU6337" s="10"/>
      <c r="AV6337" s="10"/>
      <c r="AW6337" s="10"/>
      <c r="AX6337" s="10"/>
      <c r="AY6337" s="10"/>
      <c r="AZ6337" s="10"/>
      <c r="BC6337" s="10"/>
      <c r="BD6337" s="10"/>
      <c r="BE6337" s="10"/>
      <c r="BF6337" s="10"/>
      <c r="BG6337" s="10"/>
      <c r="BH6337" s="10"/>
      <c r="BI6337" s="10"/>
      <c r="BL6337" s="10"/>
      <c r="BM6337" s="10"/>
      <c r="BN6337" s="10"/>
      <c r="BO6337" s="10"/>
      <c r="BP6337" s="10"/>
      <c r="BQ6337" s="10"/>
      <c r="BR6337" s="10"/>
      <c r="BU6337" s="66"/>
    </row>
    <row r="6338" spans="22:73" s="6" customFormat="1" x14ac:dyDescent="0.3">
      <c r="V6338" s="21"/>
      <c r="W6338" s="22"/>
      <c r="X6338" s="22"/>
      <c r="Y6338" s="22"/>
      <c r="Z6338" s="22"/>
      <c r="AA6338" s="22"/>
      <c r="AB6338" s="10"/>
      <c r="AC6338" s="10"/>
      <c r="AD6338" s="10"/>
      <c r="AE6338" s="10"/>
      <c r="AF6338" s="10"/>
      <c r="AG6338" s="10"/>
      <c r="AH6338" s="10"/>
      <c r="AI6338" s="10"/>
      <c r="AJ6338" s="10"/>
      <c r="AK6338" s="10"/>
      <c r="AL6338" s="10"/>
      <c r="AM6338" s="10"/>
      <c r="AN6338" s="10"/>
      <c r="AO6338" s="10"/>
      <c r="AP6338" s="10"/>
      <c r="AQ6338" s="10"/>
      <c r="AR6338" s="10"/>
      <c r="AS6338" s="10"/>
      <c r="AT6338" s="10"/>
      <c r="AU6338" s="10"/>
      <c r="AV6338" s="10"/>
      <c r="AW6338" s="10"/>
      <c r="AX6338" s="10"/>
      <c r="AY6338" s="10"/>
      <c r="AZ6338" s="10"/>
      <c r="BC6338" s="10"/>
      <c r="BD6338" s="10"/>
      <c r="BE6338" s="10"/>
      <c r="BF6338" s="10"/>
      <c r="BG6338" s="10"/>
      <c r="BH6338" s="10"/>
      <c r="BI6338" s="10"/>
      <c r="BL6338" s="10"/>
      <c r="BM6338" s="10"/>
      <c r="BN6338" s="10"/>
      <c r="BO6338" s="10"/>
      <c r="BP6338" s="10"/>
      <c r="BQ6338" s="10"/>
      <c r="BR6338" s="10"/>
      <c r="BU6338" s="66"/>
    </row>
    <row r="6339" spans="22:73" s="6" customFormat="1" x14ac:dyDescent="0.3">
      <c r="V6339" s="21"/>
      <c r="W6339" s="22"/>
      <c r="X6339" s="22"/>
      <c r="Y6339" s="22"/>
      <c r="Z6339" s="22"/>
      <c r="AA6339" s="22"/>
      <c r="AB6339" s="10"/>
      <c r="AC6339" s="10"/>
      <c r="AD6339" s="10"/>
      <c r="AE6339" s="10"/>
      <c r="AF6339" s="10"/>
      <c r="AG6339" s="10"/>
      <c r="AH6339" s="10"/>
      <c r="AI6339" s="10"/>
      <c r="AJ6339" s="10"/>
      <c r="AK6339" s="10"/>
      <c r="AL6339" s="10"/>
      <c r="AM6339" s="10"/>
      <c r="AN6339" s="10"/>
      <c r="AO6339" s="10"/>
      <c r="AP6339" s="10"/>
      <c r="AQ6339" s="10"/>
      <c r="AR6339" s="10"/>
      <c r="AS6339" s="10"/>
      <c r="AT6339" s="10"/>
      <c r="AU6339" s="10"/>
      <c r="AV6339" s="10"/>
      <c r="AW6339" s="10"/>
      <c r="AX6339" s="10"/>
      <c r="AY6339" s="10"/>
      <c r="AZ6339" s="10"/>
      <c r="BC6339" s="10"/>
      <c r="BD6339" s="10"/>
      <c r="BE6339" s="10"/>
      <c r="BF6339" s="10"/>
      <c r="BG6339" s="10"/>
      <c r="BH6339" s="10"/>
      <c r="BI6339" s="10"/>
      <c r="BL6339" s="10"/>
      <c r="BM6339" s="10"/>
      <c r="BN6339" s="10"/>
      <c r="BO6339" s="10"/>
      <c r="BP6339" s="10"/>
      <c r="BQ6339" s="10"/>
      <c r="BR6339" s="10"/>
      <c r="BU6339" s="66"/>
    </row>
    <row r="6340" spans="22:73" s="6" customFormat="1" x14ac:dyDescent="0.3">
      <c r="V6340" s="21"/>
      <c r="W6340" s="22"/>
      <c r="X6340" s="22"/>
      <c r="Y6340" s="22"/>
      <c r="Z6340" s="22"/>
      <c r="AA6340" s="22"/>
      <c r="AB6340" s="10"/>
      <c r="AC6340" s="10"/>
      <c r="AD6340" s="10"/>
      <c r="AE6340" s="10"/>
      <c r="AF6340" s="10"/>
      <c r="AG6340" s="10"/>
      <c r="AH6340" s="10"/>
      <c r="AI6340" s="10"/>
      <c r="AJ6340" s="10"/>
      <c r="AK6340" s="10"/>
      <c r="AL6340" s="10"/>
      <c r="AM6340" s="10"/>
      <c r="AN6340" s="10"/>
      <c r="AO6340" s="10"/>
      <c r="AP6340" s="10"/>
      <c r="AQ6340" s="10"/>
      <c r="AR6340" s="10"/>
      <c r="AS6340" s="10"/>
      <c r="AT6340" s="10"/>
      <c r="AU6340" s="10"/>
      <c r="AV6340" s="10"/>
      <c r="AW6340" s="10"/>
      <c r="AX6340" s="10"/>
      <c r="AY6340" s="10"/>
      <c r="AZ6340" s="10"/>
      <c r="BC6340" s="10"/>
      <c r="BD6340" s="10"/>
      <c r="BE6340" s="10"/>
      <c r="BF6340" s="10"/>
      <c r="BG6340" s="10"/>
      <c r="BH6340" s="10"/>
      <c r="BI6340" s="10"/>
      <c r="BL6340" s="10"/>
      <c r="BM6340" s="10"/>
      <c r="BN6340" s="10"/>
      <c r="BO6340" s="10"/>
      <c r="BP6340" s="10"/>
      <c r="BQ6340" s="10"/>
      <c r="BR6340" s="10"/>
      <c r="BU6340" s="66"/>
    </row>
    <row r="6341" spans="22:73" s="6" customFormat="1" x14ac:dyDescent="0.3">
      <c r="V6341" s="21"/>
      <c r="W6341" s="22"/>
      <c r="X6341" s="22"/>
      <c r="Y6341" s="22"/>
      <c r="Z6341" s="22"/>
      <c r="AA6341" s="22"/>
      <c r="AB6341" s="10"/>
      <c r="AC6341" s="10"/>
      <c r="AD6341" s="10"/>
      <c r="AE6341" s="10"/>
      <c r="AF6341" s="10"/>
      <c r="AG6341" s="10"/>
      <c r="AH6341" s="10"/>
      <c r="AI6341" s="10"/>
      <c r="AJ6341" s="10"/>
      <c r="AK6341" s="10"/>
      <c r="AL6341" s="10"/>
      <c r="AM6341" s="10"/>
      <c r="AN6341" s="10"/>
      <c r="AO6341" s="10"/>
      <c r="AP6341" s="10"/>
      <c r="AQ6341" s="10"/>
      <c r="AR6341" s="10"/>
      <c r="AS6341" s="10"/>
      <c r="AT6341" s="10"/>
      <c r="AU6341" s="10"/>
      <c r="AV6341" s="10"/>
      <c r="AW6341" s="10"/>
      <c r="AX6341" s="10"/>
      <c r="AY6341" s="10"/>
      <c r="AZ6341" s="10"/>
      <c r="BC6341" s="10"/>
      <c r="BD6341" s="10"/>
      <c r="BE6341" s="10"/>
      <c r="BF6341" s="10"/>
      <c r="BG6341" s="10"/>
      <c r="BH6341" s="10"/>
      <c r="BI6341" s="10"/>
      <c r="BL6341" s="10"/>
      <c r="BM6341" s="10"/>
      <c r="BN6341" s="10"/>
      <c r="BO6341" s="10"/>
      <c r="BP6341" s="10"/>
      <c r="BQ6341" s="10"/>
      <c r="BR6341" s="10"/>
      <c r="BU6341" s="66"/>
    </row>
    <row r="6342" spans="22:73" s="6" customFormat="1" x14ac:dyDescent="0.3">
      <c r="V6342" s="21"/>
      <c r="W6342" s="22"/>
      <c r="X6342" s="22"/>
      <c r="Y6342" s="22"/>
      <c r="Z6342" s="22"/>
      <c r="AA6342" s="22"/>
      <c r="AB6342" s="10"/>
      <c r="AC6342" s="10"/>
      <c r="AD6342" s="10"/>
      <c r="AE6342" s="10"/>
      <c r="AF6342" s="10"/>
      <c r="AG6342" s="10"/>
      <c r="AH6342" s="10"/>
      <c r="AI6342" s="10"/>
      <c r="AJ6342" s="10"/>
      <c r="AK6342" s="10"/>
      <c r="AL6342" s="10"/>
      <c r="AM6342" s="10"/>
      <c r="AN6342" s="10"/>
      <c r="AO6342" s="10"/>
      <c r="AP6342" s="10"/>
      <c r="AQ6342" s="10"/>
      <c r="AR6342" s="10"/>
      <c r="AS6342" s="10"/>
      <c r="AT6342" s="10"/>
      <c r="AU6342" s="10"/>
      <c r="AV6342" s="10"/>
      <c r="AW6342" s="10"/>
      <c r="AX6342" s="10"/>
      <c r="AY6342" s="10"/>
      <c r="AZ6342" s="10"/>
      <c r="BC6342" s="10"/>
      <c r="BD6342" s="10"/>
      <c r="BE6342" s="10"/>
      <c r="BF6342" s="10"/>
      <c r="BG6342" s="10"/>
      <c r="BH6342" s="10"/>
      <c r="BI6342" s="10"/>
      <c r="BL6342" s="10"/>
      <c r="BM6342" s="10"/>
      <c r="BN6342" s="10"/>
      <c r="BO6342" s="10"/>
      <c r="BP6342" s="10"/>
      <c r="BQ6342" s="10"/>
      <c r="BR6342" s="10"/>
      <c r="BU6342" s="66"/>
    </row>
    <row r="6343" spans="22:73" s="6" customFormat="1" x14ac:dyDescent="0.3">
      <c r="V6343" s="21"/>
      <c r="W6343" s="22"/>
      <c r="X6343" s="22"/>
      <c r="Y6343" s="22"/>
      <c r="Z6343" s="22"/>
      <c r="AA6343" s="22"/>
      <c r="AB6343" s="10"/>
      <c r="AC6343" s="10"/>
      <c r="AD6343" s="10"/>
      <c r="AE6343" s="10"/>
      <c r="AF6343" s="10"/>
      <c r="AG6343" s="10"/>
      <c r="AH6343" s="10"/>
      <c r="AI6343" s="10"/>
      <c r="AJ6343" s="10"/>
      <c r="AK6343" s="10"/>
      <c r="AL6343" s="10"/>
      <c r="AM6343" s="10"/>
      <c r="AN6343" s="10"/>
      <c r="AO6343" s="10"/>
      <c r="AP6343" s="10"/>
      <c r="AQ6343" s="10"/>
      <c r="AR6343" s="10"/>
      <c r="AS6343" s="10"/>
      <c r="AT6343" s="10"/>
      <c r="AU6343" s="10"/>
      <c r="AV6343" s="10"/>
      <c r="AW6343" s="10"/>
      <c r="AX6343" s="10"/>
      <c r="AY6343" s="10"/>
      <c r="AZ6343" s="10"/>
      <c r="BC6343" s="10"/>
      <c r="BD6343" s="10"/>
      <c r="BE6343" s="10"/>
      <c r="BF6343" s="10"/>
      <c r="BG6343" s="10"/>
      <c r="BH6343" s="10"/>
      <c r="BI6343" s="10"/>
      <c r="BL6343" s="10"/>
      <c r="BM6343" s="10"/>
      <c r="BN6343" s="10"/>
      <c r="BO6343" s="10"/>
      <c r="BP6343" s="10"/>
      <c r="BQ6343" s="10"/>
      <c r="BR6343" s="10"/>
      <c r="BU6343" s="66"/>
    </row>
    <row r="6344" spans="22:73" s="6" customFormat="1" x14ac:dyDescent="0.3">
      <c r="V6344" s="21"/>
      <c r="W6344" s="22"/>
      <c r="X6344" s="22"/>
      <c r="Y6344" s="22"/>
      <c r="Z6344" s="22"/>
      <c r="AA6344" s="22"/>
      <c r="AB6344" s="10"/>
      <c r="AC6344" s="10"/>
      <c r="AD6344" s="10"/>
      <c r="AE6344" s="10"/>
      <c r="AF6344" s="10"/>
      <c r="AG6344" s="10"/>
      <c r="AH6344" s="10"/>
      <c r="AI6344" s="10"/>
      <c r="AJ6344" s="10"/>
      <c r="AK6344" s="10"/>
      <c r="AL6344" s="10"/>
      <c r="AM6344" s="10"/>
      <c r="AN6344" s="10"/>
      <c r="AO6344" s="10"/>
      <c r="AP6344" s="10"/>
      <c r="AQ6344" s="10"/>
      <c r="AR6344" s="10"/>
      <c r="AS6344" s="10"/>
      <c r="AT6344" s="10"/>
      <c r="AU6344" s="10"/>
      <c r="AV6344" s="10"/>
      <c r="AW6344" s="10"/>
      <c r="AX6344" s="10"/>
      <c r="AY6344" s="10"/>
      <c r="AZ6344" s="10"/>
      <c r="BC6344" s="10"/>
      <c r="BD6344" s="10"/>
      <c r="BE6344" s="10"/>
      <c r="BF6344" s="10"/>
      <c r="BG6344" s="10"/>
      <c r="BH6344" s="10"/>
      <c r="BI6344" s="10"/>
      <c r="BL6344" s="10"/>
      <c r="BM6344" s="10"/>
      <c r="BN6344" s="10"/>
      <c r="BO6344" s="10"/>
      <c r="BP6344" s="10"/>
      <c r="BQ6344" s="10"/>
      <c r="BR6344" s="10"/>
      <c r="BU6344" s="66"/>
    </row>
    <row r="6345" spans="22:73" s="6" customFormat="1" x14ac:dyDescent="0.3">
      <c r="V6345" s="21"/>
      <c r="W6345" s="22"/>
      <c r="X6345" s="22"/>
      <c r="Y6345" s="22"/>
      <c r="Z6345" s="22"/>
      <c r="AA6345" s="22"/>
      <c r="AB6345" s="10"/>
      <c r="AC6345" s="10"/>
      <c r="AD6345" s="10"/>
      <c r="AE6345" s="10"/>
      <c r="AF6345" s="10"/>
      <c r="AG6345" s="10"/>
      <c r="AH6345" s="10"/>
      <c r="AI6345" s="10"/>
      <c r="AJ6345" s="10"/>
      <c r="AK6345" s="10"/>
      <c r="AL6345" s="10"/>
      <c r="AM6345" s="10"/>
      <c r="AN6345" s="10"/>
      <c r="AO6345" s="10"/>
      <c r="AP6345" s="10"/>
      <c r="AQ6345" s="10"/>
      <c r="AR6345" s="10"/>
      <c r="AS6345" s="10"/>
      <c r="AT6345" s="10"/>
      <c r="AU6345" s="10"/>
      <c r="AV6345" s="10"/>
      <c r="AW6345" s="10"/>
      <c r="AX6345" s="10"/>
      <c r="AY6345" s="10"/>
      <c r="AZ6345" s="10"/>
      <c r="BC6345" s="10"/>
      <c r="BD6345" s="10"/>
      <c r="BE6345" s="10"/>
      <c r="BF6345" s="10"/>
      <c r="BG6345" s="10"/>
      <c r="BH6345" s="10"/>
      <c r="BI6345" s="10"/>
      <c r="BL6345" s="10"/>
      <c r="BM6345" s="10"/>
      <c r="BN6345" s="10"/>
      <c r="BO6345" s="10"/>
      <c r="BP6345" s="10"/>
      <c r="BQ6345" s="10"/>
      <c r="BR6345" s="10"/>
      <c r="BU6345" s="66"/>
    </row>
    <row r="6346" spans="22:73" s="6" customFormat="1" x14ac:dyDescent="0.3">
      <c r="V6346" s="21"/>
      <c r="W6346" s="22"/>
      <c r="X6346" s="22"/>
      <c r="Y6346" s="22"/>
      <c r="Z6346" s="22"/>
      <c r="AA6346" s="22"/>
      <c r="AB6346" s="10"/>
      <c r="AC6346" s="10"/>
      <c r="AD6346" s="10"/>
      <c r="AE6346" s="10"/>
      <c r="AF6346" s="10"/>
      <c r="AG6346" s="10"/>
      <c r="AH6346" s="10"/>
      <c r="AI6346" s="10"/>
      <c r="AJ6346" s="10"/>
      <c r="AK6346" s="10"/>
      <c r="AL6346" s="10"/>
      <c r="AM6346" s="10"/>
      <c r="AN6346" s="10"/>
      <c r="AO6346" s="10"/>
      <c r="AP6346" s="10"/>
      <c r="AQ6346" s="10"/>
      <c r="AR6346" s="10"/>
      <c r="AS6346" s="10"/>
      <c r="AT6346" s="10"/>
      <c r="AU6346" s="10"/>
      <c r="AV6346" s="10"/>
      <c r="AW6346" s="10"/>
      <c r="AX6346" s="10"/>
      <c r="AY6346" s="10"/>
      <c r="AZ6346" s="10"/>
      <c r="BC6346" s="10"/>
      <c r="BD6346" s="10"/>
      <c r="BE6346" s="10"/>
      <c r="BF6346" s="10"/>
      <c r="BG6346" s="10"/>
      <c r="BH6346" s="10"/>
      <c r="BI6346" s="10"/>
      <c r="BL6346" s="10"/>
      <c r="BM6346" s="10"/>
      <c r="BN6346" s="10"/>
      <c r="BO6346" s="10"/>
      <c r="BP6346" s="10"/>
      <c r="BQ6346" s="10"/>
      <c r="BR6346" s="10"/>
      <c r="BU6346" s="66"/>
    </row>
    <row r="6347" spans="22:73" s="6" customFormat="1" x14ac:dyDescent="0.3">
      <c r="V6347" s="21"/>
      <c r="W6347" s="22"/>
      <c r="X6347" s="22"/>
      <c r="Y6347" s="22"/>
      <c r="Z6347" s="22"/>
      <c r="AA6347" s="22"/>
      <c r="AB6347" s="10"/>
      <c r="AC6347" s="10"/>
      <c r="AD6347" s="10"/>
      <c r="AE6347" s="10"/>
      <c r="AF6347" s="10"/>
      <c r="AG6347" s="10"/>
      <c r="AH6347" s="10"/>
      <c r="AI6347" s="10"/>
      <c r="AJ6347" s="10"/>
      <c r="AK6347" s="10"/>
      <c r="AL6347" s="10"/>
      <c r="AM6347" s="10"/>
      <c r="AN6347" s="10"/>
      <c r="AO6347" s="10"/>
      <c r="AP6347" s="10"/>
      <c r="AQ6347" s="10"/>
      <c r="AR6347" s="10"/>
      <c r="AS6347" s="10"/>
      <c r="AT6347" s="10"/>
      <c r="AU6347" s="10"/>
      <c r="AV6347" s="10"/>
      <c r="AW6347" s="10"/>
      <c r="AX6347" s="10"/>
      <c r="AY6347" s="10"/>
      <c r="AZ6347" s="10"/>
      <c r="BC6347" s="10"/>
      <c r="BD6347" s="10"/>
      <c r="BE6347" s="10"/>
      <c r="BF6347" s="10"/>
      <c r="BG6347" s="10"/>
      <c r="BH6347" s="10"/>
      <c r="BI6347" s="10"/>
      <c r="BL6347" s="10"/>
      <c r="BM6347" s="10"/>
      <c r="BN6347" s="10"/>
      <c r="BO6347" s="10"/>
      <c r="BP6347" s="10"/>
      <c r="BQ6347" s="10"/>
      <c r="BR6347" s="10"/>
      <c r="BU6347" s="66"/>
    </row>
    <row r="6348" spans="22:73" s="6" customFormat="1" x14ac:dyDescent="0.3">
      <c r="V6348" s="21"/>
      <c r="W6348" s="22"/>
      <c r="X6348" s="22"/>
      <c r="Y6348" s="22"/>
      <c r="Z6348" s="22"/>
      <c r="AA6348" s="22"/>
      <c r="AB6348" s="10"/>
      <c r="AC6348" s="10"/>
      <c r="AD6348" s="10"/>
      <c r="AE6348" s="10"/>
      <c r="AF6348" s="10"/>
      <c r="AG6348" s="10"/>
      <c r="AH6348" s="10"/>
      <c r="AI6348" s="10"/>
      <c r="AJ6348" s="10"/>
      <c r="AK6348" s="10"/>
      <c r="AL6348" s="10"/>
      <c r="AM6348" s="10"/>
      <c r="AN6348" s="10"/>
      <c r="AO6348" s="10"/>
      <c r="AP6348" s="10"/>
      <c r="AQ6348" s="10"/>
      <c r="AR6348" s="10"/>
      <c r="AS6348" s="10"/>
      <c r="AT6348" s="10"/>
      <c r="AU6348" s="10"/>
      <c r="AV6348" s="10"/>
      <c r="AW6348" s="10"/>
      <c r="AX6348" s="10"/>
      <c r="AY6348" s="10"/>
      <c r="AZ6348" s="10"/>
      <c r="BC6348" s="10"/>
      <c r="BD6348" s="10"/>
      <c r="BE6348" s="10"/>
      <c r="BF6348" s="10"/>
      <c r="BG6348" s="10"/>
      <c r="BH6348" s="10"/>
      <c r="BI6348" s="10"/>
      <c r="BL6348" s="10"/>
      <c r="BM6348" s="10"/>
      <c r="BN6348" s="10"/>
      <c r="BO6348" s="10"/>
      <c r="BP6348" s="10"/>
      <c r="BQ6348" s="10"/>
      <c r="BR6348" s="10"/>
      <c r="BU6348" s="66"/>
    </row>
    <row r="6349" spans="22:73" s="6" customFormat="1" x14ac:dyDescent="0.3">
      <c r="V6349" s="21"/>
      <c r="W6349" s="22"/>
      <c r="X6349" s="22"/>
      <c r="Y6349" s="22"/>
      <c r="Z6349" s="22"/>
      <c r="AA6349" s="22"/>
      <c r="AB6349" s="10"/>
      <c r="AC6349" s="10"/>
      <c r="AD6349" s="10"/>
      <c r="AE6349" s="10"/>
      <c r="AF6349" s="10"/>
      <c r="AG6349" s="10"/>
      <c r="AH6349" s="10"/>
      <c r="AI6349" s="10"/>
      <c r="AJ6349" s="10"/>
      <c r="AK6349" s="10"/>
      <c r="AL6349" s="10"/>
      <c r="AM6349" s="10"/>
      <c r="AN6349" s="10"/>
      <c r="AO6349" s="10"/>
      <c r="AP6349" s="10"/>
      <c r="AQ6349" s="10"/>
      <c r="AR6349" s="10"/>
      <c r="AS6349" s="10"/>
      <c r="AT6349" s="10"/>
      <c r="AU6349" s="10"/>
      <c r="AV6349" s="10"/>
      <c r="AW6349" s="10"/>
      <c r="AX6349" s="10"/>
      <c r="AY6349" s="10"/>
      <c r="AZ6349" s="10"/>
      <c r="BC6349" s="10"/>
      <c r="BD6349" s="10"/>
      <c r="BE6349" s="10"/>
      <c r="BF6349" s="10"/>
      <c r="BG6349" s="10"/>
      <c r="BH6349" s="10"/>
      <c r="BI6349" s="10"/>
      <c r="BL6349" s="10"/>
      <c r="BM6349" s="10"/>
      <c r="BN6349" s="10"/>
      <c r="BO6349" s="10"/>
      <c r="BP6349" s="10"/>
      <c r="BQ6349" s="10"/>
      <c r="BR6349" s="10"/>
      <c r="BU6349" s="66"/>
    </row>
    <row r="6350" spans="22:73" s="6" customFormat="1" x14ac:dyDescent="0.3">
      <c r="V6350" s="21"/>
      <c r="W6350" s="22"/>
      <c r="X6350" s="22"/>
      <c r="Y6350" s="22"/>
      <c r="Z6350" s="22"/>
      <c r="AA6350" s="22"/>
      <c r="AB6350" s="10"/>
      <c r="AC6350" s="10"/>
      <c r="AD6350" s="10"/>
      <c r="AE6350" s="10"/>
      <c r="AF6350" s="10"/>
      <c r="AG6350" s="10"/>
      <c r="AH6350" s="10"/>
      <c r="AI6350" s="10"/>
      <c r="AJ6350" s="10"/>
      <c r="AK6350" s="10"/>
      <c r="AL6350" s="10"/>
      <c r="AM6350" s="10"/>
      <c r="AN6350" s="10"/>
      <c r="AO6350" s="10"/>
      <c r="AP6350" s="10"/>
      <c r="AQ6350" s="10"/>
      <c r="AR6350" s="10"/>
      <c r="AS6350" s="10"/>
      <c r="AT6350" s="10"/>
      <c r="AU6350" s="10"/>
      <c r="AV6350" s="10"/>
      <c r="AW6350" s="10"/>
      <c r="AX6350" s="10"/>
      <c r="AY6350" s="10"/>
      <c r="AZ6350" s="10"/>
      <c r="BC6350" s="10"/>
      <c r="BD6350" s="10"/>
      <c r="BE6350" s="10"/>
      <c r="BF6350" s="10"/>
      <c r="BG6350" s="10"/>
      <c r="BH6350" s="10"/>
      <c r="BI6350" s="10"/>
      <c r="BL6350" s="10"/>
      <c r="BM6350" s="10"/>
      <c r="BN6350" s="10"/>
      <c r="BO6350" s="10"/>
      <c r="BP6350" s="10"/>
      <c r="BQ6350" s="10"/>
      <c r="BR6350" s="10"/>
      <c r="BU6350" s="66"/>
    </row>
    <row r="6351" spans="22:73" s="6" customFormat="1" x14ac:dyDescent="0.3">
      <c r="V6351" s="21"/>
      <c r="W6351" s="22"/>
      <c r="X6351" s="22"/>
      <c r="Y6351" s="22"/>
      <c r="Z6351" s="22"/>
      <c r="AA6351" s="22"/>
      <c r="AB6351" s="10"/>
      <c r="AC6351" s="10"/>
      <c r="AD6351" s="10"/>
      <c r="AE6351" s="10"/>
      <c r="AF6351" s="10"/>
      <c r="AG6351" s="10"/>
      <c r="AH6351" s="10"/>
      <c r="AI6351" s="10"/>
      <c r="AJ6351" s="10"/>
      <c r="AK6351" s="10"/>
      <c r="AL6351" s="10"/>
      <c r="AM6351" s="10"/>
      <c r="AN6351" s="10"/>
      <c r="AO6351" s="10"/>
      <c r="AP6351" s="10"/>
      <c r="AQ6351" s="10"/>
      <c r="AR6351" s="10"/>
      <c r="AS6351" s="10"/>
      <c r="AT6351" s="10"/>
      <c r="AU6351" s="10"/>
      <c r="AV6351" s="10"/>
      <c r="AW6351" s="10"/>
      <c r="AX6351" s="10"/>
      <c r="AY6351" s="10"/>
      <c r="AZ6351" s="10"/>
      <c r="BC6351" s="10"/>
      <c r="BD6351" s="10"/>
      <c r="BE6351" s="10"/>
      <c r="BF6351" s="10"/>
      <c r="BG6351" s="10"/>
      <c r="BH6351" s="10"/>
      <c r="BI6351" s="10"/>
      <c r="BL6351" s="10"/>
      <c r="BM6351" s="10"/>
      <c r="BN6351" s="10"/>
      <c r="BO6351" s="10"/>
      <c r="BP6351" s="10"/>
      <c r="BQ6351" s="10"/>
      <c r="BR6351" s="10"/>
      <c r="BU6351" s="66"/>
    </row>
    <row r="6352" spans="22:73" s="6" customFormat="1" x14ac:dyDescent="0.3">
      <c r="V6352" s="21"/>
      <c r="W6352" s="22"/>
      <c r="X6352" s="22"/>
      <c r="Y6352" s="22"/>
      <c r="Z6352" s="22"/>
      <c r="AA6352" s="22"/>
      <c r="AB6352" s="10"/>
      <c r="AC6352" s="10"/>
      <c r="AD6352" s="10"/>
      <c r="AE6352" s="10"/>
      <c r="AF6352" s="10"/>
      <c r="AG6352" s="10"/>
      <c r="AH6352" s="10"/>
      <c r="AI6352" s="10"/>
      <c r="AJ6352" s="10"/>
      <c r="AK6352" s="10"/>
      <c r="AL6352" s="10"/>
      <c r="AM6352" s="10"/>
      <c r="AN6352" s="10"/>
      <c r="AO6352" s="10"/>
      <c r="AP6352" s="10"/>
      <c r="AQ6352" s="10"/>
      <c r="AR6352" s="10"/>
      <c r="AS6352" s="10"/>
      <c r="AT6352" s="10"/>
      <c r="AU6352" s="10"/>
      <c r="AV6352" s="10"/>
      <c r="AW6352" s="10"/>
      <c r="AX6352" s="10"/>
      <c r="AY6352" s="10"/>
      <c r="AZ6352" s="10"/>
      <c r="BC6352" s="10"/>
      <c r="BD6352" s="10"/>
      <c r="BE6352" s="10"/>
      <c r="BF6352" s="10"/>
      <c r="BG6352" s="10"/>
      <c r="BH6352" s="10"/>
      <c r="BI6352" s="10"/>
      <c r="BL6352" s="10"/>
      <c r="BM6352" s="10"/>
      <c r="BN6352" s="10"/>
      <c r="BO6352" s="10"/>
      <c r="BP6352" s="10"/>
      <c r="BQ6352" s="10"/>
      <c r="BR6352" s="10"/>
      <c r="BU6352" s="66"/>
    </row>
    <row r="6353" spans="22:73" s="6" customFormat="1" x14ac:dyDescent="0.3">
      <c r="V6353" s="21"/>
      <c r="W6353" s="22"/>
      <c r="X6353" s="22"/>
      <c r="Y6353" s="22"/>
      <c r="Z6353" s="22"/>
      <c r="AA6353" s="22"/>
      <c r="AB6353" s="10"/>
      <c r="AC6353" s="10"/>
      <c r="AD6353" s="10"/>
      <c r="AE6353" s="10"/>
      <c r="AF6353" s="10"/>
      <c r="AG6353" s="10"/>
      <c r="AH6353" s="10"/>
      <c r="AI6353" s="10"/>
      <c r="AJ6353" s="10"/>
      <c r="AK6353" s="10"/>
      <c r="AL6353" s="10"/>
      <c r="AM6353" s="10"/>
      <c r="AN6353" s="10"/>
      <c r="AO6353" s="10"/>
      <c r="AP6353" s="10"/>
      <c r="AQ6353" s="10"/>
      <c r="AR6353" s="10"/>
      <c r="AS6353" s="10"/>
      <c r="AT6353" s="10"/>
      <c r="AU6353" s="10"/>
      <c r="AV6353" s="10"/>
      <c r="AW6353" s="10"/>
      <c r="AX6353" s="10"/>
      <c r="AY6353" s="10"/>
      <c r="AZ6353" s="10"/>
      <c r="BC6353" s="10"/>
      <c r="BD6353" s="10"/>
      <c r="BE6353" s="10"/>
      <c r="BF6353" s="10"/>
      <c r="BG6353" s="10"/>
      <c r="BH6353" s="10"/>
      <c r="BI6353" s="10"/>
      <c r="BL6353" s="10"/>
      <c r="BM6353" s="10"/>
      <c r="BN6353" s="10"/>
      <c r="BO6353" s="10"/>
      <c r="BP6353" s="10"/>
      <c r="BQ6353" s="10"/>
      <c r="BR6353" s="10"/>
      <c r="BU6353" s="66"/>
    </row>
    <row r="6354" spans="22:73" s="6" customFormat="1" x14ac:dyDescent="0.3">
      <c r="V6354" s="21"/>
      <c r="W6354" s="22"/>
      <c r="X6354" s="22"/>
      <c r="Y6354" s="22"/>
      <c r="Z6354" s="22"/>
      <c r="AA6354" s="22"/>
      <c r="AB6354" s="10"/>
      <c r="AC6354" s="10"/>
      <c r="AD6354" s="10"/>
      <c r="AE6354" s="10"/>
      <c r="AF6354" s="10"/>
      <c r="AG6354" s="10"/>
      <c r="AH6354" s="10"/>
      <c r="AI6354" s="10"/>
      <c r="AJ6354" s="10"/>
      <c r="AK6354" s="10"/>
      <c r="AL6354" s="10"/>
      <c r="AM6354" s="10"/>
      <c r="AN6354" s="10"/>
      <c r="AO6354" s="10"/>
      <c r="AP6354" s="10"/>
      <c r="AQ6354" s="10"/>
      <c r="AR6354" s="10"/>
      <c r="AS6354" s="10"/>
      <c r="AT6354" s="10"/>
      <c r="AU6354" s="10"/>
      <c r="AV6354" s="10"/>
      <c r="AW6354" s="10"/>
      <c r="AX6354" s="10"/>
      <c r="AY6354" s="10"/>
      <c r="AZ6354" s="10"/>
      <c r="BC6354" s="10"/>
      <c r="BD6354" s="10"/>
      <c r="BE6354" s="10"/>
      <c r="BF6354" s="10"/>
      <c r="BG6354" s="10"/>
      <c r="BH6354" s="10"/>
      <c r="BI6354" s="10"/>
      <c r="BL6354" s="10"/>
      <c r="BM6354" s="10"/>
      <c r="BN6354" s="10"/>
      <c r="BO6354" s="10"/>
      <c r="BP6354" s="10"/>
      <c r="BQ6354" s="10"/>
      <c r="BR6354" s="10"/>
      <c r="BU6354" s="66"/>
    </row>
    <row r="6355" spans="22:73" s="6" customFormat="1" x14ac:dyDescent="0.3">
      <c r="V6355" s="21"/>
      <c r="W6355" s="22"/>
      <c r="X6355" s="22"/>
      <c r="Y6355" s="22"/>
      <c r="Z6355" s="22"/>
      <c r="AA6355" s="22"/>
      <c r="AB6355" s="10"/>
      <c r="AC6355" s="10"/>
      <c r="AD6355" s="10"/>
      <c r="AE6355" s="10"/>
      <c r="AF6355" s="10"/>
      <c r="AG6355" s="10"/>
      <c r="AH6355" s="10"/>
      <c r="AI6355" s="10"/>
      <c r="AJ6355" s="10"/>
      <c r="AK6355" s="10"/>
      <c r="AL6355" s="10"/>
      <c r="AM6355" s="10"/>
      <c r="AN6355" s="10"/>
      <c r="AO6355" s="10"/>
      <c r="AP6355" s="10"/>
      <c r="AQ6355" s="10"/>
      <c r="AR6355" s="10"/>
      <c r="AS6355" s="10"/>
      <c r="AT6355" s="10"/>
      <c r="AU6355" s="10"/>
      <c r="AV6355" s="10"/>
      <c r="AW6355" s="10"/>
      <c r="AX6355" s="10"/>
      <c r="AY6355" s="10"/>
      <c r="AZ6355" s="10"/>
      <c r="BC6355" s="10"/>
      <c r="BD6355" s="10"/>
      <c r="BE6355" s="10"/>
      <c r="BF6355" s="10"/>
      <c r="BG6355" s="10"/>
      <c r="BH6355" s="10"/>
      <c r="BI6355" s="10"/>
      <c r="BL6355" s="10"/>
      <c r="BM6355" s="10"/>
      <c r="BN6355" s="10"/>
      <c r="BO6355" s="10"/>
      <c r="BP6355" s="10"/>
      <c r="BQ6355" s="10"/>
      <c r="BR6355" s="10"/>
      <c r="BU6355" s="66"/>
    </row>
    <row r="6356" spans="22:73" s="6" customFormat="1" x14ac:dyDescent="0.3">
      <c r="V6356" s="21"/>
      <c r="W6356" s="22"/>
      <c r="X6356" s="22"/>
      <c r="Y6356" s="22"/>
      <c r="Z6356" s="22"/>
      <c r="AA6356" s="22"/>
      <c r="AB6356" s="10"/>
      <c r="AC6356" s="10"/>
      <c r="AD6356" s="10"/>
      <c r="AE6356" s="10"/>
      <c r="AF6356" s="10"/>
      <c r="AG6356" s="10"/>
      <c r="AH6356" s="10"/>
      <c r="AI6356" s="10"/>
      <c r="AJ6356" s="10"/>
      <c r="AK6356" s="10"/>
      <c r="AL6356" s="10"/>
      <c r="AM6356" s="10"/>
      <c r="AN6356" s="10"/>
      <c r="AO6356" s="10"/>
      <c r="AP6356" s="10"/>
      <c r="AQ6356" s="10"/>
      <c r="AR6356" s="10"/>
      <c r="AS6356" s="10"/>
      <c r="AT6356" s="10"/>
      <c r="AU6356" s="10"/>
      <c r="AV6356" s="10"/>
      <c r="AW6356" s="10"/>
      <c r="AX6356" s="10"/>
      <c r="AY6356" s="10"/>
      <c r="AZ6356" s="10"/>
      <c r="BC6356" s="10"/>
      <c r="BD6356" s="10"/>
      <c r="BE6356" s="10"/>
      <c r="BF6356" s="10"/>
      <c r="BG6356" s="10"/>
      <c r="BH6356" s="10"/>
      <c r="BI6356" s="10"/>
      <c r="BL6356" s="10"/>
      <c r="BM6356" s="10"/>
      <c r="BN6356" s="10"/>
      <c r="BO6356" s="10"/>
      <c r="BP6356" s="10"/>
      <c r="BQ6356" s="10"/>
      <c r="BR6356" s="10"/>
      <c r="BU6356" s="66"/>
    </row>
    <row r="6357" spans="22:73" s="6" customFormat="1" x14ac:dyDescent="0.3">
      <c r="V6357" s="21"/>
      <c r="W6357" s="22"/>
      <c r="X6357" s="22"/>
      <c r="Y6357" s="22"/>
      <c r="Z6357" s="22"/>
      <c r="AA6357" s="22"/>
      <c r="AB6357" s="10"/>
      <c r="AC6357" s="10"/>
      <c r="AD6357" s="10"/>
      <c r="AE6357" s="10"/>
      <c r="AF6357" s="10"/>
      <c r="AG6357" s="10"/>
      <c r="AH6357" s="10"/>
      <c r="AI6357" s="10"/>
      <c r="AJ6357" s="10"/>
      <c r="AK6357" s="10"/>
      <c r="AL6357" s="10"/>
      <c r="AM6357" s="10"/>
      <c r="AN6357" s="10"/>
      <c r="AO6357" s="10"/>
      <c r="AP6357" s="10"/>
      <c r="AQ6357" s="10"/>
      <c r="AR6357" s="10"/>
      <c r="AS6357" s="10"/>
      <c r="AT6357" s="10"/>
      <c r="AU6357" s="10"/>
      <c r="AV6357" s="10"/>
      <c r="AW6357" s="10"/>
      <c r="AX6357" s="10"/>
      <c r="AY6357" s="10"/>
      <c r="AZ6357" s="10"/>
      <c r="BC6357" s="10"/>
      <c r="BD6357" s="10"/>
      <c r="BE6357" s="10"/>
      <c r="BF6357" s="10"/>
      <c r="BG6357" s="10"/>
      <c r="BH6357" s="10"/>
      <c r="BI6357" s="10"/>
      <c r="BL6357" s="10"/>
      <c r="BM6357" s="10"/>
      <c r="BN6357" s="10"/>
      <c r="BO6357" s="10"/>
      <c r="BP6357" s="10"/>
      <c r="BQ6357" s="10"/>
      <c r="BR6357" s="10"/>
      <c r="BU6357" s="66"/>
    </row>
    <row r="6358" spans="22:73" s="6" customFormat="1" x14ac:dyDescent="0.3">
      <c r="V6358" s="21"/>
      <c r="W6358" s="22"/>
      <c r="X6358" s="22"/>
      <c r="Y6358" s="22"/>
      <c r="Z6358" s="22"/>
      <c r="AA6358" s="22"/>
      <c r="AB6358" s="10"/>
      <c r="AC6358" s="10"/>
      <c r="AD6358" s="10"/>
      <c r="AE6358" s="10"/>
      <c r="AF6358" s="10"/>
      <c r="AG6358" s="10"/>
      <c r="AH6358" s="10"/>
      <c r="AI6358" s="10"/>
      <c r="AJ6358" s="10"/>
      <c r="AK6358" s="10"/>
      <c r="AL6358" s="10"/>
      <c r="AM6358" s="10"/>
      <c r="AN6358" s="10"/>
      <c r="AO6358" s="10"/>
      <c r="AP6358" s="10"/>
      <c r="AQ6358" s="10"/>
      <c r="AR6358" s="10"/>
      <c r="AS6358" s="10"/>
      <c r="AT6358" s="10"/>
      <c r="AU6358" s="10"/>
      <c r="AV6358" s="10"/>
      <c r="AW6358" s="10"/>
      <c r="AX6358" s="10"/>
      <c r="AY6358" s="10"/>
      <c r="AZ6358" s="10"/>
      <c r="BC6358" s="10"/>
      <c r="BD6358" s="10"/>
      <c r="BE6358" s="10"/>
      <c r="BF6358" s="10"/>
      <c r="BG6358" s="10"/>
      <c r="BH6358" s="10"/>
      <c r="BI6358" s="10"/>
      <c r="BL6358" s="10"/>
      <c r="BM6358" s="10"/>
      <c r="BN6358" s="10"/>
      <c r="BO6358" s="10"/>
      <c r="BP6358" s="10"/>
      <c r="BQ6358" s="10"/>
      <c r="BR6358" s="10"/>
      <c r="BU6358" s="66"/>
    </row>
    <row r="6359" spans="22:73" s="6" customFormat="1" x14ac:dyDescent="0.3">
      <c r="V6359" s="21"/>
      <c r="W6359" s="22"/>
      <c r="X6359" s="22"/>
      <c r="Y6359" s="22"/>
      <c r="Z6359" s="22"/>
      <c r="AA6359" s="22"/>
      <c r="AB6359" s="10"/>
      <c r="AC6359" s="10"/>
      <c r="AD6359" s="10"/>
      <c r="AE6359" s="10"/>
      <c r="AF6359" s="10"/>
      <c r="AG6359" s="10"/>
      <c r="AH6359" s="10"/>
      <c r="AI6359" s="10"/>
      <c r="AJ6359" s="10"/>
      <c r="AK6359" s="10"/>
      <c r="AL6359" s="10"/>
      <c r="AM6359" s="10"/>
      <c r="AN6359" s="10"/>
      <c r="AO6359" s="10"/>
      <c r="AP6359" s="10"/>
      <c r="AQ6359" s="10"/>
      <c r="AR6359" s="10"/>
      <c r="AS6359" s="10"/>
      <c r="AT6359" s="10"/>
      <c r="AU6359" s="10"/>
      <c r="AV6359" s="10"/>
      <c r="AW6359" s="10"/>
      <c r="AX6359" s="10"/>
      <c r="AY6359" s="10"/>
      <c r="AZ6359" s="10"/>
      <c r="BC6359" s="10"/>
      <c r="BD6359" s="10"/>
      <c r="BE6359" s="10"/>
      <c r="BF6359" s="10"/>
      <c r="BG6359" s="10"/>
      <c r="BH6359" s="10"/>
      <c r="BI6359" s="10"/>
      <c r="BL6359" s="10"/>
      <c r="BM6359" s="10"/>
      <c r="BN6359" s="10"/>
      <c r="BO6359" s="10"/>
      <c r="BP6359" s="10"/>
      <c r="BQ6359" s="10"/>
      <c r="BR6359" s="10"/>
      <c r="BU6359" s="66"/>
    </row>
    <row r="6360" spans="22:73" s="6" customFormat="1" x14ac:dyDescent="0.3">
      <c r="V6360" s="21"/>
      <c r="W6360" s="22"/>
      <c r="X6360" s="22"/>
      <c r="Y6360" s="22"/>
      <c r="Z6360" s="22"/>
      <c r="AA6360" s="22"/>
      <c r="AB6360" s="10"/>
      <c r="AC6360" s="10"/>
      <c r="AD6360" s="10"/>
      <c r="AE6360" s="10"/>
      <c r="AF6360" s="10"/>
      <c r="AG6360" s="10"/>
      <c r="AH6360" s="10"/>
      <c r="AI6360" s="10"/>
      <c r="AJ6360" s="10"/>
      <c r="AK6360" s="10"/>
      <c r="AL6360" s="10"/>
      <c r="AM6360" s="10"/>
      <c r="AN6360" s="10"/>
      <c r="AO6360" s="10"/>
      <c r="AP6360" s="10"/>
      <c r="AQ6360" s="10"/>
      <c r="AR6360" s="10"/>
      <c r="AS6360" s="10"/>
      <c r="AT6360" s="10"/>
      <c r="AU6360" s="10"/>
      <c r="AV6360" s="10"/>
      <c r="AW6360" s="10"/>
      <c r="AX6360" s="10"/>
      <c r="AY6360" s="10"/>
      <c r="AZ6360" s="10"/>
      <c r="BC6360" s="10"/>
      <c r="BD6360" s="10"/>
      <c r="BE6360" s="10"/>
      <c r="BF6360" s="10"/>
      <c r="BG6360" s="10"/>
      <c r="BH6360" s="10"/>
      <c r="BI6360" s="10"/>
      <c r="BL6360" s="10"/>
      <c r="BM6360" s="10"/>
      <c r="BN6360" s="10"/>
      <c r="BO6360" s="10"/>
      <c r="BP6360" s="10"/>
      <c r="BQ6360" s="10"/>
      <c r="BR6360" s="10"/>
      <c r="BU6360" s="66"/>
    </row>
    <row r="6361" spans="22:73" s="6" customFormat="1" x14ac:dyDescent="0.3">
      <c r="V6361" s="21"/>
      <c r="W6361" s="22"/>
      <c r="X6361" s="22"/>
      <c r="Y6361" s="22"/>
      <c r="Z6361" s="22"/>
      <c r="AA6361" s="22"/>
      <c r="AB6361" s="10"/>
      <c r="AC6361" s="10"/>
      <c r="AD6361" s="10"/>
      <c r="AE6361" s="10"/>
      <c r="AF6361" s="10"/>
      <c r="AG6361" s="10"/>
      <c r="AH6361" s="10"/>
      <c r="AI6361" s="10"/>
      <c r="AJ6361" s="10"/>
      <c r="AK6361" s="10"/>
      <c r="AL6361" s="10"/>
      <c r="AM6361" s="10"/>
      <c r="AN6361" s="10"/>
      <c r="AO6361" s="10"/>
      <c r="AP6361" s="10"/>
      <c r="AQ6361" s="10"/>
      <c r="AR6361" s="10"/>
      <c r="AS6361" s="10"/>
      <c r="AT6361" s="10"/>
      <c r="AU6361" s="10"/>
      <c r="AV6361" s="10"/>
      <c r="AW6361" s="10"/>
      <c r="AX6361" s="10"/>
      <c r="AY6361" s="10"/>
      <c r="AZ6361" s="10"/>
      <c r="BC6361" s="10"/>
      <c r="BD6361" s="10"/>
      <c r="BE6361" s="10"/>
      <c r="BF6361" s="10"/>
      <c r="BG6361" s="10"/>
      <c r="BH6361" s="10"/>
      <c r="BI6361" s="10"/>
      <c r="BL6361" s="10"/>
      <c r="BM6361" s="10"/>
      <c r="BN6361" s="10"/>
      <c r="BO6361" s="10"/>
      <c r="BP6361" s="10"/>
      <c r="BQ6361" s="10"/>
      <c r="BR6361" s="10"/>
      <c r="BU6361" s="66"/>
    </row>
    <row r="6362" spans="22:73" s="6" customFormat="1" x14ac:dyDescent="0.3">
      <c r="V6362" s="21"/>
      <c r="W6362" s="22"/>
      <c r="X6362" s="22"/>
      <c r="Y6362" s="22"/>
      <c r="Z6362" s="22"/>
      <c r="AA6362" s="22"/>
      <c r="AB6362" s="10"/>
      <c r="AC6362" s="10"/>
      <c r="AD6362" s="10"/>
      <c r="AE6362" s="10"/>
      <c r="AF6362" s="10"/>
      <c r="AG6362" s="10"/>
      <c r="AH6362" s="10"/>
      <c r="AI6362" s="10"/>
      <c r="AJ6362" s="10"/>
      <c r="AK6362" s="10"/>
      <c r="AL6362" s="10"/>
      <c r="AM6362" s="10"/>
      <c r="AN6362" s="10"/>
      <c r="AO6362" s="10"/>
      <c r="AP6362" s="10"/>
      <c r="AQ6362" s="10"/>
      <c r="AR6362" s="10"/>
      <c r="AS6362" s="10"/>
      <c r="AT6362" s="10"/>
      <c r="AU6362" s="10"/>
      <c r="AV6362" s="10"/>
      <c r="AW6362" s="10"/>
      <c r="AX6362" s="10"/>
      <c r="AY6362" s="10"/>
      <c r="AZ6362" s="10"/>
      <c r="BC6362" s="10"/>
      <c r="BD6362" s="10"/>
      <c r="BE6362" s="10"/>
      <c r="BF6362" s="10"/>
      <c r="BG6362" s="10"/>
      <c r="BH6362" s="10"/>
      <c r="BI6362" s="10"/>
      <c r="BL6362" s="10"/>
      <c r="BM6362" s="10"/>
      <c r="BN6362" s="10"/>
      <c r="BO6362" s="10"/>
      <c r="BP6362" s="10"/>
      <c r="BQ6362" s="10"/>
      <c r="BR6362" s="10"/>
      <c r="BU6362" s="66"/>
    </row>
    <row r="6363" spans="22:73" s="6" customFormat="1" x14ac:dyDescent="0.3">
      <c r="V6363" s="21"/>
      <c r="W6363" s="22"/>
      <c r="X6363" s="22"/>
      <c r="Y6363" s="22"/>
      <c r="Z6363" s="22"/>
      <c r="AA6363" s="22"/>
      <c r="AB6363" s="10"/>
      <c r="AC6363" s="10"/>
      <c r="AD6363" s="10"/>
      <c r="AE6363" s="10"/>
      <c r="AF6363" s="10"/>
      <c r="AG6363" s="10"/>
      <c r="AH6363" s="10"/>
      <c r="AI6363" s="10"/>
      <c r="AJ6363" s="10"/>
      <c r="AK6363" s="10"/>
      <c r="AL6363" s="10"/>
      <c r="AM6363" s="10"/>
      <c r="AN6363" s="10"/>
      <c r="AO6363" s="10"/>
      <c r="AP6363" s="10"/>
      <c r="AQ6363" s="10"/>
      <c r="AR6363" s="10"/>
      <c r="AS6363" s="10"/>
      <c r="AT6363" s="10"/>
      <c r="AU6363" s="10"/>
      <c r="AV6363" s="10"/>
      <c r="AW6363" s="10"/>
      <c r="AX6363" s="10"/>
      <c r="AY6363" s="10"/>
      <c r="AZ6363" s="10"/>
      <c r="BC6363" s="10"/>
      <c r="BD6363" s="10"/>
      <c r="BE6363" s="10"/>
      <c r="BF6363" s="10"/>
      <c r="BG6363" s="10"/>
      <c r="BH6363" s="10"/>
      <c r="BI6363" s="10"/>
      <c r="BL6363" s="10"/>
      <c r="BM6363" s="10"/>
      <c r="BN6363" s="10"/>
      <c r="BO6363" s="10"/>
      <c r="BP6363" s="10"/>
      <c r="BQ6363" s="10"/>
      <c r="BR6363" s="10"/>
      <c r="BU6363" s="66"/>
    </row>
    <row r="6364" spans="22:73" s="6" customFormat="1" x14ac:dyDescent="0.3">
      <c r="V6364" s="21"/>
      <c r="W6364" s="22"/>
      <c r="X6364" s="22"/>
      <c r="Y6364" s="22"/>
      <c r="Z6364" s="22"/>
      <c r="AA6364" s="22"/>
      <c r="AB6364" s="10"/>
      <c r="AC6364" s="10"/>
      <c r="AD6364" s="10"/>
      <c r="AE6364" s="10"/>
      <c r="AF6364" s="10"/>
      <c r="AG6364" s="10"/>
      <c r="AH6364" s="10"/>
      <c r="AI6364" s="10"/>
      <c r="AJ6364" s="10"/>
      <c r="AK6364" s="10"/>
      <c r="AL6364" s="10"/>
      <c r="AM6364" s="10"/>
      <c r="AN6364" s="10"/>
      <c r="AO6364" s="10"/>
      <c r="AP6364" s="10"/>
      <c r="AQ6364" s="10"/>
      <c r="AR6364" s="10"/>
      <c r="AS6364" s="10"/>
      <c r="AT6364" s="10"/>
      <c r="AU6364" s="10"/>
      <c r="AV6364" s="10"/>
      <c r="AW6364" s="10"/>
      <c r="AX6364" s="10"/>
      <c r="AY6364" s="10"/>
      <c r="AZ6364" s="10"/>
      <c r="BC6364" s="10"/>
      <c r="BD6364" s="10"/>
      <c r="BE6364" s="10"/>
      <c r="BF6364" s="10"/>
      <c r="BG6364" s="10"/>
      <c r="BH6364" s="10"/>
      <c r="BI6364" s="10"/>
      <c r="BL6364" s="10"/>
      <c r="BM6364" s="10"/>
      <c r="BN6364" s="10"/>
      <c r="BO6364" s="10"/>
      <c r="BP6364" s="10"/>
      <c r="BQ6364" s="10"/>
      <c r="BR6364" s="10"/>
      <c r="BU6364" s="66"/>
    </row>
    <row r="6365" spans="22:73" s="6" customFormat="1" x14ac:dyDescent="0.3">
      <c r="V6365" s="21"/>
      <c r="W6365" s="22"/>
      <c r="X6365" s="22"/>
      <c r="Y6365" s="22"/>
      <c r="Z6365" s="22"/>
      <c r="AA6365" s="22"/>
      <c r="AB6365" s="10"/>
      <c r="AC6365" s="10"/>
      <c r="AD6365" s="10"/>
      <c r="AE6365" s="10"/>
      <c r="AF6365" s="10"/>
      <c r="AG6365" s="10"/>
      <c r="AH6365" s="10"/>
      <c r="AI6365" s="10"/>
      <c r="AJ6365" s="10"/>
      <c r="AK6365" s="10"/>
      <c r="AL6365" s="10"/>
      <c r="AM6365" s="10"/>
      <c r="AN6365" s="10"/>
      <c r="AO6365" s="10"/>
      <c r="AP6365" s="10"/>
      <c r="AQ6365" s="10"/>
      <c r="AR6365" s="10"/>
      <c r="AS6365" s="10"/>
      <c r="AT6365" s="10"/>
      <c r="AU6365" s="10"/>
      <c r="AV6365" s="10"/>
      <c r="AW6365" s="10"/>
      <c r="AX6365" s="10"/>
      <c r="AY6365" s="10"/>
      <c r="AZ6365" s="10"/>
      <c r="BC6365" s="10"/>
      <c r="BD6365" s="10"/>
      <c r="BE6365" s="10"/>
      <c r="BF6365" s="10"/>
      <c r="BG6365" s="10"/>
      <c r="BH6365" s="10"/>
      <c r="BI6365" s="10"/>
      <c r="BL6365" s="10"/>
      <c r="BM6365" s="10"/>
      <c r="BN6365" s="10"/>
      <c r="BO6365" s="10"/>
      <c r="BP6365" s="10"/>
      <c r="BQ6365" s="10"/>
      <c r="BR6365" s="10"/>
      <c r="BU6365" s="66"/>
    </row>
    <row r="6366" spans="22:73" s="6" customFormat="1" x14ac:dyDescent="0.3">
      <c r="V6366" s="21"/>
      <c r="W6366" s="22"/>
      <c r="X6366" s="22"/>
      <c r="Y6366" s="22"/>
      <c r="Z6366" s="22"/>
      <c r="AA6366" s="22"/>
      <c r="AB6366" s="10"/>
      <c r="AC6366" s="10"/>
      <c r="AD6366" s="10"/>
      <c r="AE6366" s="10"/>
      <c r="AF6366" s="10"/>
      <c r="AG6366" s="10"/>
      <c r="AH6366" s="10"/>
      <c r="AI6366" s="10"/>
      <c r="AJ6366" s="10"/>
      <c r="AK6366" s="10"/>
      <c r="AL6366" s="10"/>
      <c r="AM6366" s="10"/>
      <c r="AN6366" s="10"/>
      <c r="AO6366" s="10"/>
      <c r="AP6366" s="10"/>
      <c r="AQ6366" s="10"/>
      <c r="AR6366" s="10"/>
      <c r="AS6366" s="10"/>
      <c r="AT6366" s="10"/>
      <c r="AU6366" s="10"/>
      <c r="AV6366" s="10"/>
      <c r="AW6366" s="10"/>
      <c r="AX6366" s="10"/>
      <c r="AY6366" s="10"/>
      <c r="AZ6366" s="10"/>
      <c r="BC6366" s="10"/>
      <c r="BD6366" s="10"/>
      <c r="BE6366" s="10"/>
      <c r="BF6366" s="10"/>
      <c r="BG6366" s="10"/>
      <c r="BH6366" s="10"/>
      <c r="BI6366" s="10"/>
      <c r="BL6366" s="10"/>
      <c r="BM6366" s="10"/>
      <c r="BN6366" s="10"/>
      <c r="BO6366" s="10"/>
      <c r="BP6366" s="10"/>
      <c r="BQ6366" s="10"/>
      <c r="BR6366" s="10"/>
      <c r="BU6366" s="66"/>
    </row>
    <row r="6367" spans="22:73" s="6" customFormat="1" x14ac:dyDescent="0.3">
      <c r="V6367" s="21"/>
      <c r="W6367" s="22"/>
      <c r="X6367" s="22"/>
      <c r="Y6367" s="22"/>
      <c r="Z6367" s="22"/>
      <c r="AA6367" s="22"/>
      <c r="AB6367" s="10"/>
      <c r="AC6367" s="10"/>
      <c r="AD6367" s="10"/>
      <c r="AE6367" s="10"/>
      <c r="AF6367" s="10"/>
      <c r="AG6367" s="10"/>
      <c r="AH6367" s="10"/>
      <c r="AI6367" s="10"/>
      <c r="AJ6367" s="10"/>
      <c r="AK6367" s="10"/>
      <c r="AL6367" s="10"/>
      <c r="AM6367" s="10"/>
      <c r="AN6367" s="10"/>
      <c r="AO6367" s="10"/>
      <c r="AP6367" s="10"/>
      <c r="AQ6367" s="10"/>
      <c r="AR6367" s="10"/>
      <c r="AS6367" s="10"/>
      <c r="AT6367" s="10"/>
      <c r="AU6367" s="10"/>
      <c r="AV6367" s="10"/>
      <c r="AW6367" s="10"/>
      <c r="AX6367" s="10"/>
      <c r="AY6367" s="10"/>
      <c r="AZ6367" s="10"/>
      <c r="BC6367" s="10"/>
      <c r="BD6367" s="10"/>
      <c r="BE6367" s="10"/>
      <c r="BF6367" s="10"/>
      <c r="BG6367" s="10"/>
      <c r="BH6367" s="10"/>
      <c r="BI6367" s="10"/>
      <c r="BL6367" s="10"/>
      <c r="BM6367" s="10"/>
      <c r="BN6367" s="10"/>
      <c r="BO6367" s="10"/>
      <c r="BP6367" s="10"/>
      <c r="BQ6367" s="10"/>
      <c r="BR6367" s="10"/>
      <c r="BU6367" s="66"/>
    </row>
    <row r="6368" spans="22:73" s="6" customFormat="1" x14ac:dyDescent="0.3">
      <c r="V6368" s="21"/>
      <c r="W6368" s="22"/>
      <c r="X6368" s="22"/>
      <c r="Y6368" s="22"/>
      <c r="Z6368" s="22"/>
      <c r="AA6368" s="22"/>
      <c r="AB6368" s="10"/>
      <c r="AC6368" s="10"/>
      <c r="AD6368" s="10"/>
      <c r="AE6368" s="10"/>
      <c r="AF6368" s="10"/>
      <c r="AG6368" s="10"/>
      <c r="AH6368" s="10"/>
      <c r="AI6368" s="10"/>
      <c r="AJ6368" s="10"/>
      <c r="AK6368" s="10"/>
      <c r="AL6368" s="10"/>
      <c r="AM6368" s="10"/>
      <c r="AN6368" s="10"/>
      <c r="AO6368" s="10"/>
      <c r="AP6368" s="10"/>
      <c r="AQ6368" s="10"/>
      <c r="AR6368" s="10"/>
      <c r="AS6368" s="10"/>
      <c r="AT6368" s="10"/>
      <c r="AU6368" s="10"/>
      <c r="AV6368" s="10"/>
      <c r="AW6368" s="10"/>
      <c r="AX6368" s="10"/>
      <c r="AY6368" s="10"/>
      <c r="AZ6368" s="10"/>
      <c r="BC6368" s="10"/>
      <c r="BD6368" s="10"/>
      <c r="BE6368" s="10"/>
      <c r="BF6368" s="10"/>
      <c r="BG6368" s="10"/>
      <c r="BH6368" s="10"/>
      <c r="BI6368" s="10"/>
      <c r="BL6368" s="10"/>
      <c r="BM6368" s="10"/>
      <c r="BN6368" s="10"/>
      <c r="BO6368" s="10"/>
      <c r="BP6368" s="10"/>
      <c r="BQ6368" s="10"/>
      <c r="BR6368" s="10"/>
      <c r="BU6368" s="66"/>
    </row>
    <row r="6369" spans="22:73" s="6" customFormat="1" x14ac:dyDescent="0.3">
      <c r="V6369" s="21"/>
      <c r="W6369" s="22"/>
      <c r="X6369" s="22"/>
      <c r="Y6369" s="22"/>
      <c r="Z6369" s="22"/>
      <c r="AA6369" s="22"/>
      <c r="AB6369" s="10"/>
      <c r="AC6369" s="10"/>
      <c r="AD6369" s="10"/>
      <c r="AE6369" s="10"/>
      <c r="AF6369" s="10"/>
      <c r="AG6369" s="10"/>
      <c r="AH6369" s="10"/>
      <c r="AI6369" s="10"/>
      <c r="AJ6369" s="10"/>
      <c r="AK6369" s="10"/>
      <c r="AL6369" s="10"/>
      <c r="AM6369" s="10"/>
      <c r="AN6369" s="10"/>
      <c r="AO6369" s="10"/>
      <c r="AP6369" s="10"/>
      <c r="AQ6369" s="10"/>
      <c r="AR6369" s="10"/>
      <c r="AS6369" s="10"/>
      <c r="AT6369" s="10"/>
      <c r="AU6369" s="10"/>
      <c r="AV6369" s="10"/>
      <c r="AW6369" s="10"/>
      <c r="AX6369" s="10"/>
      <c r="AY6369" s="10"/>
      <c r="AZ6369" s="10"/>
      <c r="BC6369" s="10"/>
      <c r="BD6369" s="10"/>
      <c r="BE6369" s="10"/>
      <c r="BF6369" s="10"/>
      <c r="BG6369" s="10"/>
      <c r="BH6369" s="10"/>
      <c r="BI6369" s="10"/>
      <c r="BL6369" s="10"/>
      <c r="BM6369" s="10"/>
      <c r="BN6369" s="10"/>
      <c r="BO6369" s="10"/>
      <c r="BP6369" s="10"/>
      <c r="BQ6369" s="10"/>
      <c r="BR6369" s="10"/>
      <c r="BU6369" s="66"/>
    </row>
    <row r="6370" spans="22:73" s="6" customFormat="1" x14ac:dyDescent="0.3">
      <c r="V6370" s="21"/>
      <c r="W6370" s="22"/>
      <c r="X6370" s="22"/>
      <c r="Y6370" s="22"/>
      <c r="Z6370" s="22"/>
      <c r="AA6370" s="22"/>
      <c r="AB6370" s="10"/>
      <c r="AC6370" s="10"/>
      <c r="AD6370" s="10"/>
      <c r="AE6370" s="10"/>
      <c r="AF6370" s="10"/>
      <c r="AG6370" s="10"/>
      <c r="AH6370" s="10"/>
      <c r="AI6370" s="10"/>
      <c r="AJ6370" s="10"/>
      <c r="AK6370" s="10"/>
      <c r="AL6370" s="10"/>
      <c r="AM6370" s="10"/>
      <c r="AN6370" s="10"/>
      <c r="AO6370" s="10"/>
      <c r="AP6370" s="10"/>
      <c r="AQ6370" s="10"/>
      <c r="AR6370" s="10"/>
      <c r="AS6370" s="10"/>
      <c r="AT6370" s="10"/>
      <c r="AU6370" s="10"/>
      <c r="AV6370" s="10"/>
      <c r="AW6370" s="10"/>
      <c r="AX6370" s="10"/>
      <c r="AY6370" s="10"/>
      <c r="AZ6370" s="10"/>
      <c r="BC6370" s="10"/>
      <c r="BD6370" s="10"/>
      <c r="BE6370" s="10"/>
      <c r="BF6370" s="10"/>
      <c r="BG6370" s="10"/>
      <c r="BH6370" s="10"/>
      <c r="BI6370" s="10"/>
      <c r="BL6370" s="10"/>
      <c r="BM6370" s="10"/>
      <c r="BN6370" s="10"/>
      <c r="BO6370" s="10"/>
      <c r="BP6370" s="10"/>
      <c r="BQ6370" s="10"/>
      <c r="BR6370" s="10"/>
      <c r="BU6370" s="66"/>
    </row>
    <row r="6371" spans="22:73" s="6" customFormat="1" x14ac:dyDescent="0.3">
      <c r="V6371" s="21"/>
      <c r="W6371" s="22"/>
      <c r="X6371" s="22"/>
      <c r="Y6371" s="22"/>
      <c r="Z6371" s="22"/>
      <c r="AA6371" s="22"/>
      <c r="AB6371" s="10"/>
      <c r="AC6371" s="10"/>
      <c r="AD6371" s="10"/>
      <c r="AE6371" s="10"/>
      <c r="AF6371" s="10"/>
      <c r="AG6371" s="10"/>
      <c r="AH6371" s="10"/>
      <c r="AI6371" s="10"/>
      <c r="AJ6371" s="10"/>
      <c r="AK6371" s="10"/>
      <c r="AL6371" s="10"/>
      <c r="AM6371" s="10"/>
      <c r="AN6371" s="10"/>
      <c r="AO6371" s="10"/>
      <c r="AP6371" s="10"/>
      <c r="AQ6371" s="10"/>
      <c r="AR6371" s="10"/>
      <c r="AS6371" s="10"/>
      <c r="AT6371" s="10"/>
      <c r="AU6371" s="10"/>
      <c r="AV6371" s="10"/>
      <c r="AW6371" s="10"/>
      <c r="AX6371" s="10"/>
      <c r="AY6371" s="10"/>
      <c r="AZ6371" s="10"/>
      <c r="BC6371" s="10"/>
      <c r="BD6371" s="10"/>
      <c r="BE6371" s="10"/>
      <c r="BF6371" s="10"/>
      <c r="BG6371" s="10"/>
      <c r="BH6371" s="10"/>
      <c r="BI6371" s="10"/>
      <c r="BL6371" s="10"/>
      <c r="BM6371" s="10"/>
      <c r="BN6371" s="10"/>
      <c r="BO6371" s="10"/>
      <c r="BP6371" s="10"/>
      <c r="BQ6371" s="10"/>
      <c r="BR6371" s="10"/>
      <c r="BU6371" s="66"/>
    </row>
    <row r="6372" spans="22:73" s="6" customFormat="1" x14ac:dyDescent="0.3">
      <c r="V6372" s="21"/>
      <c r="W6372" s="22"/>
      <c r="X6372" s="22"/>
      <c r="Y6372" s="22"/>
      <c r="Z6372" s="22"/>
      <c r="AA6372" s="22"/>
      <c r="AB6372" s="10"/>
      <c r="AC6372" s="10"/>
      <c r="AD6372" s="10"/>
      <c r="AE6372" s="10"/>
      <c r="AF6372" s="10"/>
      <c r="AG6372" s="10"/>
      <c r="AH6372" s="10"/>
      <c r="AI6372" s="10"/>
      <c r="AJ6372" s="10"/>
      <c r="AK6372" s="10"/>
      <c r="AL6372" s="10"/>
      <c r="AM6372" s="10"/>
      <c r="AN6372" s="10"/>
      <c r="AO6372" s="10"/>
      <c r="AP6372" s="10"/>
      <c r="AQ6372" s="10"/>
      <c r="AR6372" s="10"/>
      <c r="AS6372" s="10"/>
      <c r="AT6372" s="10"/>
      <c r="AU6372" s="10"/>
      <c r="AV6372" s="10"/>
      <c r="AW6372" s="10"/>
      <c r="AX6372" s="10"/>
      <c r="AY6372" s="10"/>
      <c r="AZ6372" s="10"/>
      <c r="BC6372" s="10"/>
      <c r="BD6372" s="10"/>
      <c r="BE6372" s="10"/>
      <c r="BF6372" s="10"/>
      <c r="BG6372" s="10"/>
      <c r="BH6372" s="10"/>
      <c r="BI6372" s="10"/>
      <c r="BL6372" s="10"/>
      <c r="BM6372" s="10"/>
      <c r="BN6372" s="10"/>
      <c r="BO6372" s="10"/>
      <c r="BP6372" s="10"/>
      <c r="BQ6372" s="10"/>
      <c r="BR6372" s="10"/>
      <c r="BU6372" s="66"/>
    </row>
    <row r="6373" spans="22:73" s="6" customFormat="1" x14ac:dyDescent="0.3">
      <c r="V6373" s="21"/>
      <c r="W6373" s="22"/>
      <c r="X6373" s="22"/>
      <c r="Y6373" s="22"/>
      <c r="Z6373" s="22"/>
      <c r="AA6373" s="22"/>
      <c r="AB6373" s="10"/>
      <c r="AC6373" s="10"/>
      <c r="AD6373" s="10"/>
      <c r="AE6373" s="10"/>
      <c r="AF6373" s="10"/>
      <c r="AG6373" s="10"/>
      <c r="AH6373" s="10"/>
      <c r="AI6373" s="10"/>
      <c r="AJ6373" s="10"/>
      <c r="AK6373" s="10"/>
      <c r="AL6373" s="10"/>
      <c r="AM6373" s="10"/>
      <c r="AN6373" s="10"/>
      <c r="AO6373" s="10"/>
      <c r="AP6373" s="10"/>
      <c r="AQ6373" s="10"/>
      <c r="AR6373" s="10"/>
      <c r="AS6373" s="10"/>
      <c r="AT6373" s="10"/>
      <c r="AU6373" s="10"/>
      <c r="AV6373" s="10"/>
      <c r="AW6373" s="10"/>
      <c r="AX6373" s="10"/>
      <c r="AY6373" s="10"/>
      <c r="AZ6373" s="10"/>
      <c r="BC6373" s="10"/>
      <c r="BD6373" s="10"/>
      <c r="BE6373" s="10"/>
      <c r="BF6373" s="10"/>
      <c r="BG6373" s="10"/>
      <c r="BH6373" s="10"/>
      <c r="BI6373" s="10"/>
      <c r="BL6373" s="10"/>
      <c r="BM6373" s="10"/>
      <c r="BN6373" s="10"/>
      <c r="BO6373" s="10"/>
      <c r="BP6373" s="10"/>
      <c r="BQ6373" s="10"/>
      <c r="BR6373" s="10"/>
      <c r="BU6373" s="66"/>
    </row>
    <row r="6374" spans="22:73" s="6" customFormat="1" x14ac:dyDescent="0.3">
      <c r="V6374" s="21"/>
      <c r="W6374" s="22"/>
      <c r="X6374" s="22"/>
      <c r="Y6374" s="22"/>
      <c r="Z6374" s="22"/>
      <c r="AA6374" s="22"/>
      <c r="AB6374" s="10"/>
      <c r="AC6374" s="10"/>
      <c r="AD6374" s="10"/>
      <c r="AE6374" s="10"/>
      <c r="AF6374" s="10"/>
      <c r="AG6374" s="10"/>
      <c r="AH6374" s="10"/>
      <c r="AI6374" s="10"/>
      <c r="AJ6374" s="10"/>
      <c r="AK6374" s="10"/>
      <c r="AL6374" s="10"/>
      <c r="AM6374" s="10"/>
      <c r="AN6374" s="10"/>
      <c r="AO6374" s="10"/>
      <c r="AP6374" s="10"/>
      <c r="AQ6374" s="10"/>
      <c r="AR6374" s="10"/>
      <c r="AS6374" s="10"/>
      <c r="AT6374" s="10"/>
      <c r="AU6374" s="10"/>
      <c r="AV6374" s="10"/>
      <c r="AW6374" s="10"/>
      <c r="AX6374" s="10"/>
      <c r="AY6374" s="10"/>
      <c r="AZ6374" s="10"/>
      <c r="BC6374" s="10"/>
      <c r="BD6374" s="10"/>
      <c r="BE6374" s="10"/>
      <c r="BF6374" s="10"/>
      <c r="BG6374" s="10"/>
      <c r="BH6374" s="10"/>
      <c r="BI6374" s="10"/>
      <c r="BL6374" s="10"/>
      <c r="BM6374" s="10"/>
      <c r="BN6374" s="10"/>
      <c r="BO6374" s="10"/>
      <c r="BP6374" s="10"/>
      <c r="BQ6374" s="10"/>
      <c r="BR6374" s="10"/>
      <c r="BU6374" s="66"/>
    </row>
    <row r="6375" spans="22:73" s="6" customFormat="1" x14ac:dyDescent="0.3">
      <c r="V6375" s="21"/>
      <c r="W6375" s="22"/>
      <c r="X6375" s="22"/>
      <c r="Y6375" s="22"/>
      <c r="Z6375" s="22"/>
      <c r="AA6375" s="22"/>
      <c r="AB6375" s="10"/>
      <c r="AC6375" s="10"/>
      <c r="AD6375" s="10"/>
      <c r="AE6375" s="10"/>
      <c r="AF6375" s="10"/>
      <c r="AG6375" s="10"/>
      <c r="AH6375" s="10"/>
      <c r="AI6375" s="10"/>
      <c r="AJ6375" s="10"/>
      <c r="AK6375" s="10"/>
      <c r="AL6375" s="10"/>
      <c r="AM6375" s="10"/>
      <c r="AN6375" s="10"/>
      <c r="AO6375" s="10"/>
      <c r="AP6375" s="10"/>
      <c r="AQ6375" s="10"/>
      <c r="AR6375" s="10"/>
      <c r="AS6375" s="10"/>
      <c r="AT6375" s="10"/>
      <c r="AU6375" s="10"/>
      <c r="AV6375" s="10"/>
      <c r="AW6375" s="10"/>
      <c r="AX6375" s="10"/>
      <c r="AY6375" s="10"/>
      <c r="AZ6375" s="10"/>
      <c r="BC6375" s="10"/>
      <c r="BD6375" s="10"/>
      <c r="BE6375" s="10"/>
      <c r="BF6375" s="10"/>
      <c r="BG6375" s="10"/>
      <c r="BH6375" s="10"/>
      <c r="BI6375" s="10"/>
      <c r="BL6375" s="10"/>
      <c r="BM6375" s="10"/>
      <c r="BN6375" s="10"/>
      <c r="BO6375" s="10"/>
      <c r="BP6375" s="10"/>
      <c r="BQ6375" s="10"/>
      <c r="BR6375" s="10"/>
      <c r="BU6375" s="66"/>
    </row>
    <row r="6376" spans="22:73" s="6" customFormat="1" x14ac:dyDescent="0.3">
      <c r="V6376" s="21"/>
      <c r="W6376" s="22"/>
      <c r="X6376" s="22"/>
      <c r="Y6376" s="22"/>
      <c r="Z6376" s="22"/>
      <c r="AA6376" s="22"/>
      <c r="AB6376" s="10"/>
      <c r="AC6376" s="10"/>
      <c r="AD6376" s="10"/>
      <c r="AE6376" s="10"/>
      <c r="AF6376" s="10"/>
      <c r="AG6376" s="10"/>
      <c r="AH6376" s="10"/>
      <c r="AI6376" s="10"/>
      <c r="AJ6376" s="10"/>
      <c r="AK6376" s="10"/>
      <c r="AL6376" s="10"/>
      <c r="AM6376" s="10"/>
      <c r="AN6376" s="10"/>
      <c r="AO6376" s="10"/>
      <c r="AP6376" s="10"/>
      <c r="AQ6376" s="10"/>
      <c r="AR6376" s="10"/>
      <c r="AS6376" s="10"/>
      <c r="AT6376" s="10"/>
      <c r="AU6376" s="10"/>
      <c r="AV6376" s="10"/>
      <c r="AW6376" s="10"/>
      <c r="AX6376" s="10"/>
      <c r="AY6376" s="10"/>
      <c r="AZ6376" s="10"/>
      <c r="BC6376" s="10"/>
      <c r="BD6376" s="10"/>
      <c r="BE6376" s="10"/>
      <c r="BF6376" s="10"/>
      <c r="BG6376" s="10"/>
      <c r="BH6376" s="10"/>
      <c r="BI6376" s="10"/>
      <c r="BL6376" s="10"/>
      <c r="BM6376" s="10"/>
      <c r="BN6376" s="10"/>
      <c r="BO6376" s="10"/>
      <c r="BP6376" s="10"/>
      <c r="BQ6376" s="10"/>
      <c r="BR6376" s="10"/>
      <c r="BU6376" s="66"/>
    </row>
    <row r="6377" spans="22:73" s="6" customFormat="1" x14ac:dyDescent="0.3">
      <c r="V6377" s="21"/>
      <c r="W6377" s="22"/>
      <c r="X6377" s="22"/>
      <c r="Y6377" s="22"/>
      <c r="Z6377" s="22"/>
      <c r="AA6377" s="22"/>
      <c r="AB6377" s="10"/>
      <c r="AC6377" s="10"/>
      <c r="AD6377" s="10"/>
      <c r="AE6377" s="10"/>
      <c r="AF6377" s="10"/>
      <c r="AG6377" s="10"/>
      <c r="AH6377" s="10"/>
      <c r="AI6377" s="10"/>
      <c r="AJ6377" s="10"/>
      <c r="AK6377" s="10"/>
      <c r="AL6377" s="10"/>
      <c r="AM6377" s="10"/>
      <c r="AN6377" s="10"/>
      <c r="AO6377" s="10"/>
      <c r="AP6377" s="10"/>
      <c r="AQ6377" s="10"/>
      <c r="AR6377" s="10"/>
      <c r="AS6377" s="10"/>
      <c r="AT6377" s="10"/>
      <c r="AU6377" s="10"/>
      <c r="AV6377" s="10"/>
      <c r="AW6377" s="10"/>
      <c r="AX6377" s="10"/>
      <c r="AY6377" s="10"/>
      <c r="AZ6377" s="10"/>
      <c r="BC6377" s="10"/>
      <c r="BD6377" s="10"/>
      <c r="BE6377" s="10"/>
      <c r="BF6377" s="10"/>
      <c r="BG6377" s="10"/>
      <c r="BH6377" s="10"/>
      <c r="BI6377" s="10"/>
      <c r="BL6377" s="10"/>
      <c r="BM6377" s="10"/>
      <c r="BN6377" s="10"/>
      <c r="BO6377" s="10"/>
      <c r="BP6377" s="10"/>
      <c r="BQ6377" s="10"/>
      <c r="BR6377" s="10"/>
      <c r="BU6377" s="66"/>
    </row>
    <row r="6378" spans="22:73" s="6" customFormat="1" x14ac:dyDescent="0.3">
      <c r="V6378" s="21"/>
      <c r="W6378" s="22"/>
      <c r="X6378" s="22"/>
      <c r="Y6378" s="22"/>
      <c r="Z6378" s="22"/>
      <c r="AA6378" s="22"/>
      <c r="AB6378" s="10"/>
      <c r="AC6378" s="10"/>
      <c r="AD6378" s="10"/>
      <c r="AE6378" s="10"/>
      <c r="AF6378" s="10"/>
      <c r="AG6378" s="10"/>
      <c r="AH6378" s="10"/>
      <c r="AI6378" s="10"/>
      <c r="AJ6378" s="10"/>
      <c r="AK6378" s="10"/>
      <c r="AL6378" s="10"/>
      <c r="AM6378" s="10"/>
      <c r="AN6378" s="10"/>
      <c r="AO6378" s="10"/>
      <c r="AP6378" s="10"/>
      <c r="AQ6378" s="10"/>
      <c r="AR6378" s="10"/>
      <c r="AS6378" s="10"/>
      <c r="AT6378" s="10"/>
      <c r="AU6378" s="10"/>
      <c r="AV6378" s="10"/>
      <c r="AW6378" s="10"/>
      <c r="AX6378" s="10"/>
      <c r="AY6378" s="10"/>
      <c r="AZ6378" s="10"/>
      <c r="BC6378" s="10"/>
      <c r="BD6378" s="10"/>
      <c r="BE6378" s="10"/>
      <c r="BF6378" s="10"/>
      <c r="BG6378" s="10"/>
      <c r="BH6378" s="10"/>
      <c r="BI6378" s="10"/>
      <c r="BL6378" s="10"/>
      <c r="BM6378" s="10"/>
      <c r="BN6378" s="10"/>
      <c r="BO6378" s="10"/>
      <c r="BP6378" s="10"/>
      <c r="BQ6378" s="10"/>
      <c r="BR6378" s="10"/>
      <c r="BU6378" s="66"/>
    </row>
    <row r="6379" spans="22:73" s="6" customFormat="1" x14ac:dyDescent="0.3">
      <c r="V6379" s="21"/>
      <c r="W6379" s="22"/>
      <c r="X6379" s="22"/>
      <c r="Y6379" s="22"/>
      <c r="Z6379" s="22"/>
      <c r="AA6379" s="22"/>
      <c r="AB6379" s="10"/>
      <c r="AC6379" s="10"/>
      <c r="AD6379" s="10"/>
      <c r="AE6379" s="10"/>
      <c r="AF6379" s="10"/>
      <c r="AG6379" s="10"/>
      <c r="AH6379" s="10"/>
      <c r="AI6379" s="10"/>
      <c r="AJ6379" s="10"/>
      <c r="AK6379" s="10"/>
      <c r="AL6379" s="10"/>
      <c r="AM6379" s="10"/>
      <c r="AN6379" s="10"/>
      <c r="AO6379" s="10"/>
      <c r="AP6379" s="10"/>
      <c r="AQ6379" s="10"/>
      <c r="AR6379" s="10"/>
      <c r="AS6379" s="10"/>
      <c r="AT6379" s="10"/>
      <c r="AU6379" s="10"/>
      <c r="AV6379" s="10"/>
      <c r="AW6379" s="10"/>
      <c r="AX6379" s="10"/>
      <c r="AY6379" s="10"/>
      <c r="AZ6379" s="10"/>
      <c r="BC6379" s="10"/>
      <c r="BD6379" s="10"/>
      <c r="BE6379" s="10"/>
      <c r="BF6379" s="10"/>
      <c r="BG6379" s="10"/>
      <c r="BH6379" s="10"/>
      <c r="BI6379" s="10"/>
      <c r="BL6379" s="10"/>
      <c r="BM6379" s="10"/>
      <c r="BN6379" s="10"/>
      <c r="BO6379" s="10"/>
      <c r="BP6379" s="10"/>
      <c r="BQ6379" s="10"/>
      <c r="BR6379" s="10"/>
      <c r="BU6379" s="66"/>
    </row>
    <row r="6380" spans="22:73" s="6" customFormat="1" x14ac:dyDescent="0.3">
      <c r="V6380" s="21"/>
      <c r="W6380" s="22"/>
      <c r="X6380" s="22"/>
      <c r="Y6380" s="22"/>
      <c r="Z6380" s="22"/>
      <c r="AA6380" s="22"/>
      <c r="AB6380" s="10"/>
      <c r="AC6380" s="10"/>
      <c r="AD6380" s="10"/>
      <c r="AE6380" s="10"/>
      <c r="AF6380" s="10"/>
      <c r="AG6380" s="10"/>
      <c r="AH6380" s="10"/>
      <c r="AI6380" s="10"/>
      <c r="AJ6380" s="10"/>
      <c r="AK6380" s="10"/>
      <c r="AL6380" s="10"/>
      <c r="AM6380" s="10"/>
      <c r="AN6380" s="10"/>
      <c r="AO6380" s="10"/>
      <c r="AP6380" s="10"/>
      <c r="AQ6380" s="10"/>
      <c r="AR6380" s="10"/>
      <c r="AS6380" s="10"/>
      <c r="AT6380" s="10"/>
      <c r="AU6380" s="10"/>
      <c r="AV6380" s="10"/>
      <c r="AW6380" s="10"/>
      <c r="AX6380" s="10"/>
      <c r="AY6380" s="10"/>
      <c r="AZ6380" s="10"/>
      <c r="BC6380" s="10"/>
      <c r="BD6380" s="10"/>
      <c r="BE6380" s="10"/>
      <c r="BF6380" s="10"/>
      <c r="BG6380" s="10"/>
      <c r="BH6380" s="10"/>
      <c r="BI6380" s="10"/>
      <c r="BL6380" s="10"/>
      <c r="BM6380" s="10"/>
      <c r="BN6380" s="10"/>
      <c r="BO6380" s="10"/>
      <c r="BP6380" s="10"/>
      <c r="BQ6380" s="10"/>
      <c r="BR6380" s="10"/>
      <c r="BU6380" s="66"/>
    </row>
    <row r="6381" spans="22:73" s="6" customFormat="1" x14ac:dyDescent="0.3">
      <c r="V6381" s="21"/>
      <c r="W6381" s="22"/>
      <c r="X6381" s="22"/>
      <c r="Y6381" s="22"/>
      <c r="Z6381" s="22"/>
      <c r="AA6381" s="22"/>
      <c r="AB6381" s="10"/>
      <c r="AC6381" s="10"/>
      <c r="AD6381" s="10"/>
      <c r="AE6381" s="10"/>
      <c r="AF6381" s="10"/>
      <c r="AG6381" s="10"/>
      <c r="AH6381" s="10"/>
      <c r="AI6381" s="10"/>
      <c r="AJ6381" s="10"/>
      <c r="AK6381" s="10"/>
      <c r="AL6381" s="10"/>
      <c r="AM6381" s="10"/>
      <c r="AN6381" s="10"/>
      <c r="AO6381" s="10"/>
      <c r="AP6381" s="10"/>
      <c r="AQ6381" s="10"/>
      <c r="AR6381" s="10"/>
      <c r="AS6381" s="10"/>
      <c r="AT6381" s="10"/>
      <c r="AU6381" s="10"/>
      <c r="AV6381" s="10"/>
      <c r="AW6381" s="10"/>
      <c r="AX6381" s="10"/>
      <c r="AY6381" s="10"/>
      <c r="AZ6381" s="10"/>
      <c r="BC6381" s="10"/>
      <c r="BD6381" s="10"/>
      <c r="BE6381" s="10"/>
      <c r="BF6381" s="10"/>
      <c r="BG6381" s="10"/>
      <c r="BH6381" s="10"/>
      <c r="BI6381" s="10"/>
      <c r="BL6381" s="10"/>
      <c r="BM6381" s="10"/>
      <c r="BN6381" s="10"/>
      <c r="BO6381" s="10"/>
      <c r="BP6381" s="10"/>
      <c r="BQ6381" s="10"/>
      <c r="BR6381" s="10"/>
      <c r="BU6381" s="66"/>
    </row>
    <row r="6382" spans="22:73" s="6" customFormat="1" x14ac:dyDescent="0.3">
      <c r="V6382" s="21"/>
      <c r="W6382" s="22"/>
      <c r="X6382" s="22"/>
      <c r="Y6382" s="22"/>
      <c r="Z6382" s="22"/>
      <c r="AA6382" s="22"/>
      <c r="AB6382" s="10"/>
      <c r="AC6382" s="10"/>
      <c r="AD6382" s="10"/>
      <c r="AE6382" s="10"/>
      <c r="AF6382" s="10"/>
      <c r="AG6382" s="10"/>
      <c r="AH6382" s="10"/>
      <c r="AI6382" s="10"/>
      <c r="AJ6382" s="10"/>
      <c r="AK6382" s="10"/>
      <c r="AL6382" s="10"/>
      <c r="AM6382" s="10"/>
      <c r="AN6382" s="10"/>
      <c r="AO6382" s="10"/>
      <c r="AP6382" s="10"/>
      <c r="AQ6382" s="10"/>
      <c r="AR6382" s="10"/>
      <c r="AS6382" s="10"/>
      <c r="AT6382" s="10"/>
      <c r="AU6382" s="10"/>
      <c r="AV6382" s="10"/>
      <c r="AW6382" s="10"/>
      <c r="AX6382" s="10"/>
      <c r="AY6382" s="10"/>
      <c r="AZ6382" s="10"/>
      <c r="BC6382" s="10"/>
      <c r="BD6382" s="10"/>
      <c r="BE6382" s="10"/>
      <c r="BF6382" s="10"/>
      <c r="BG6382" s="10"/>
      <c r="BH6382" s="10"/>
      <c r="BI6382" s="10"/>
      <c r="BL6382" s="10"/>
      <c r="BM6382" s="10"/>
      <c r="BN6382" s="10"/>
      <c r="BO6382" s="10"/>
      <c r="BP6382" s="10"/>
      <c r="BQ6382" s="10"/>
      <c r="BR6382" s="10"/>
      <c r="BU6382" s="66"/>
    </row>
    <row r="6383" spans="22:73" s="6" customFormat="1" x14ac:dyDescent="0.3">
      <c r="V6383" s="21"/>
      <c r="W6383" s="22"/>
      <c r="X6383" s="22"/>
      <c r="Y6383" s="22"/>
      <c r="Z6383" s="22"/>
      <c r="AA6383" s="22"/>
      <c r="AB6383" s="10"/>
      <c r="AC6383" s="10"/>
      <c r="AD6383" s="10"/>
      <c r="AE6383" s="10"/>
      <c r="AF6383" s="10"/>
      <c r="AG6383" s="10"/>
      <c r="AH6383" s="10"/>
      <c r="AI6383" s="10"/>
      <c r="AJ6383" s="10"/>
      <c r="AK6383" s="10"/>
      <c r="AL6383" s="10"/>
      <c r="AM6383" s="10"/>
      <c r="AN6383" s="10"/>
      <c r="AO6383" s="10"/>
      <c r="AP6383" s="10"/>
      <c r="AQ6383" s="10"/>
      <c r="AR6383" s="10"/>
      <c r="AS6383" s="10"/>
      <c r="AT6383" s="10"/>
      <c r="AU6383" s="10"/>
      <c r="AV6383" s="10"/>
      <c r="AW6383" s="10"/>
      <c r="AX6383" s="10"/>
      <c r="AY6383" s="10"/>
      <c r="AZ6383" s="10"/>
      <c r="BC6383" s="10"/>
      <c r="BD6383" s="10"/>
      <c r="BE6383" s="10"/>
      <c r="BF6383" s="10"/>
      <c r="BG6383" s="10"/>
      <c r="BH6383" s="10"/>
      <c r="BI6383" s="10"/>
      <c r="BL6383" s="10"/>
      <c r="BM6383" s="10"/>
      <c r="BN6383" s="10"/>
      <c r="BO6383" s="10"/>
      <c r="BP6383" s="10"/>
      <c r="BQ6383" s="10"/>
      <c r="BR6383" s="10"/>
      <c r="BU6383" s="66"/>
    </row>
    <row r="6384" spans="22:73" s="6" customFormat="1" x14ac:dyDescent="0.3">
      <c r="V6384" s="21"/>
      <c r="W6384" s="22"/>
      <c r="X6384" s="22"/>
      <c r="Y6384" s="22"/>
      <c r="Z6384" s="22"/>
      <c r="AA6384" s="22"/>
      <c r="AB6384" s="10"/>
      <c r="AC6384" s="10"/>
      <c r="AD6384" s="10"/>
      <c r="AE6384" s="10"/>
      <c r="AF6384" s="10"/>
      <c r="AG6384" s="10"/>
      <c r="AH6384" s="10"/>
      <c r="AI6384" s="10"/>
      <c r="AJ6384" s="10"/>
      <c r="AK6384" s="10"/>
      <c r="AL6384" s="10"/>
      <c r="AM6384" s="10"/>
      <c r="AN6384" s="10"/>
      <c r="AO6384" s="10"/>
      <c r="AP6384" s="10"/>
      <c r="AQ6384" s="10"/>
      <c r="AR6384" s="10"/>
      <c r="AS6384" s="10"/>
      <c r="AT6384" s="10"/>
      <c r="AU6384" s="10"/>
      <c r="AV6384" s="10"/>
      <c r="AW6384" s="10"/>
      <c r="AX6384" s="10"/>
      <c r="AY6384" s="10"/>
      <c r="AZ6384" s="10"/>
      <c r="BC6384" s="10"/>
      <c r="BD6384" s="10"/>
      <c r="BE6384" s="10"/>
      <c r="BF6384" s="10"/>
      <c r="BG6384" s="10"/>
      <c r="BH6384" s="10"/>
      <c r="BI6384" s="10"/>
      <c r="BL6384" s="10"/>
      <c r="BM6384" s="10"/>
      <c r="BN6384" s="10"/>
      <c r="BO6384" s="10"/>
      <c r="BP6384" s="10"/>
      <c r="BQ6384" s="10"/>
      <c r="BR6384" s="10"/>
      <c r="BU6384" s="66"/>
    </row>
    <row r="6385" spans="22:73" s="6" customFormat="1" x14ac:dyDescent="0.3">
      <c r="V6385" s="21"/>
      <c r="W6385" s="22"/>
      <c r="X6385" s="22"/>
      <c r="Y6385" s="22"/>
      <c r="Z6385" s="22"/>
      <c r="AA6385" s="22"/>
      <c r="AB6385" s="10"/>
      <c r="AC6385" s="10"/>
      <c r="AD6385" s="10"/>
      <c r="AE6385" s="10"/>
      <c r="AF6385" s="10"/>
      <c r="AG6385" s="10"/>
      <c r="AH6385" s="10"/>
      <c r="AI6385" s="10"/>
      <c r="AJ6385" s="10"/>
      <c r="AK6385" s="10"/>
      <c r="AL6385" s="10"/>
      <c r="AM6385" s="10"/>
      <c r="AN6385" s="10"/>
      <c r="AO6385" s="10"/>
      <c r="AP6385" s="10"/>
      <c r="AQ6385" s="10"/>
      <c r="AR6385" s="10"/>
      <c r="AS6385" s="10"/>
      <c r="AT6385" s="10"/>
      <c r="AU6385" s="10"/>
      <c r="AV6385" s="10"/>
      <c r="AW6385" s="10"/>
      <c r="AX6385" s="10"/>
      <c r="AY6385" s="10"/>
      <c r="AZ6385" s="10"/>
      <c r="BC6385" s="10"/>
      <c r="BD6385" s="10"/>
      <c r="BE6385" s="10"/>
      <c r="BF6385" s="10"/>
      <c r="BG6385" s="10"/>
      <c r="BH6385" s="10"/>
      <c r="BI6385" s="10"/>
      <c r="BL6385" s="10"/>
      <c r="BM6385" s="10"/>
      <c r="BN6385" s="10"/>
      <c r="BO6385" s="10"/>
      <c r="BP6385" s="10"/>
      <c r="BQ6385" s="10"/>
      <c r="BR6385" s="10"/>
      <c r="BU6385" s="66"/>
    </row>
    <row r="6386" spans="22:73" s="6" customFormat="1" x14ac:dyDescent="0.3">
      <c r="V6386" s="21"/>
      <c r="W6386" s="22"/>
      <c r="X6386" s="22"/>
      <c r="Y6386" s="22"/>
      <c r="Z6386" s="22"/>
      <c r="AA6386" s="22"/>
      <c r="AB6386" s="10"/>
      <c r="AC6386" s="10"/>
      <c r="AD6386" s="10"/>
      <c r="AE6386" s="10"/>
      <c r="AF6386" s="10"/>
      <c r="AG6386" s="10"/>
      <c r="AH6386" s="10"/>
      <c r="AI6386" s="10"/>
      <c r="AJ6386" s="10"/>
      <c r="AK6386" s="10"/>
      <c r="AL6386" s="10"/>
      <c r="AM6386" s="10"/>
      <c r="AN6386" s="10"/>
      <c r="AO6386" s="10"/>
      <c r="AP6386" s="10"/>
      <c r="AQ6386" s="10"/>
      <c r="AR6386" s="10"/>
      <c r="AS6386" s="10"/>
      <c r="AT6386" s="10"/>
      <c r="AU6386" s="10"/>
      <c r="AV6386" s="10"/>
      <c r="AW6386" s="10"/>
      <c r="AX6386" s="10"/>
      <c r="AY6386" s="10"/>
      <c r="AZ6386" s="10"/>
      <c r="BC6386" s="10"/>
      <c r="BD6386" s="10"/>
      <c r="BE6386" s="10"/>
      <c r="BF6386" s="10"/>
      <c r="BG6386" s="10"/>
      <c r="BH6386" s="10"/>
      <c r="BI6386" s="10"/>
      <c r="BL6386" s="10"/>
      <c r="BM6386" s="10"/>
      <c r="BN6386" s="10"/>
      <c r="BO6386" s="10"/>
      <c r="BP6386" s="10"/>
      <c r="BQ6386" s="10"/>
      <c r="BR6386" s="10"/>
      <c r="BU6386" s="66"/>
    </row>
    <row r="6387" spans="22:73" s="6" customFormat="1" x14ac:dyDescent="0.3">
      <c r="V6387" s="21"/>
      <c r="W6387" s="22"/>
      <c r="X6387" s="22"/>
      <c r="Y6387" s="22"/>
      <c r="Z6387" s="22"/>
      <c r="AA6387" s="22"/>
      <c r="AB6387" s="10"/>
      <c r="AC6387" s="10"/>
      <c r="AD6387" s="10"/>
      <c r="AE6387" s="10"/>
      <c r="AF6387" s="10"/>
      <c r="AG6387" s="10"/>
      <c r="AH6387" s="10"/>
      <c r="AI6387" s="10"/>
      <c r="AJ6387" s="10"/>
      <c r="AK6387" s="10"/>
      <c r="AL6387" s="10"/>
      <c r="AM6387" s="10"/>
      <c r="AN6387" s="10"/>
      <c r="AO6387" s="10"/>
      <c r="AP6387" s="10"/>
      <c r="AQ6387" s="10"/>
      <c r="AR6387" s="10"/>
      <c r="AS6387" s="10"/>
      <c r="AT6387" s="10"/>
      <c r="AU6387" s="10"/>
      <c r="AV6387" s="10"/>
      <c r="AW6387" s="10"/>
      <c r="AX6387" s="10"/>
      <c r="AY6387" s="10"/>
      <c r="AZ6387" s="10"/>
      <c r="BC6387" s="10"/>
      <c r="BD6387" s="10"/>
      <c r="BE6387" s="10"/>
      <c r="BF6387" s="10"/>
      <c r="BG6387" s="10"/>
      <c r="BH6387" s="10"/>
      <c r="BI6387" s="10"/>
      <c r="BL6387" s="10"/>
      <c r="BM6387" s="10"/>
      <c r="BN6387" s="10"/>
      <c r="BO6387" s="10"/>
      <c r="BP6387" s="10"/>
      <c r="BQ6387" s="10"/>
      <c r="BR6387" s="10"/>
      <c r="BU6387" s="66"/>
    </row>
    <row r="6388" spans="22:73" s="6" customFormat="1" x14ac:dyDescent="0.3">
      <c r="V6388" s="21"/>
      <c r="W6388" s="22"/>
      <c r="X6388" s="22"/>
      <c r="Y6388" s="22"/>
      <c r="Z6388" s="22"/>
      <c r="AA6388" s="22"/>
      <c r="AB6388" s="10"/>
      <c r="AC6388" s="10"/>
      <c r="AD6388" s="10"/>
      <c r="AE6388" s="10"/>
      <c r="AF6388" s="10"/>
      <c r="AG6388" s="10"/>
      <c r="AH6388" s="10"/>
      <c r="AI6388" s="10"/>
      <c r="AJ6388" s="10"/>
      <c r="AK6388" s="10"/>
      <c r="AL6388" s="10"/>
      <c r="AM6388" s="10"/>
      <c r="AN6388" s="10"/>
      <c r="AO6388" s="10"/>
      <c r="AP6388" s="10"/>
      <c r="AQ6388" s="10"/>
      <c r="AR6388" s="10"/>
      <c r="AS6388" s="10"/>
      <c r="AT6388" s="10"/>
      <c r="AU6388" s="10"/>
      <c r="AV6388" s="10"/>
      <c r="AW6388" s="10"/>
      <c r="AX6388" s="10"/>
      <c r="AY6388" s="10"/>
      <c r="AZ6388" s="10"/>
      <c r="BC6388" s="10"/>
      <c r="BD6388" s="10"/>
      <c r="BE6388" s="10"/>
      <c r="BF6388" s="10"/>
      <c r="BG6388" s="10"/>
      <c r="BH6388" s="10"/>
      <c r="BI6388" s="10"/>
      <c r="BL6388" s="10"/>
      <c r="BM6388" s="10"/>
      <c r="BN6388" s="10"/>
      <c r="BO6388" s="10"/>
      <c r="BP6388" s="10"/>
      <c r="BQ6388" s="10"/>
      <c r="BR6388" s="10"/>
      <c r="BU6388" s="66"/>
    </row>
    <row r="6389" spans="22:73" s="6" customFormat="1" x14ac:dyDescent="0.3">
      <c r="V6389" s="21"/>
      <c r="W6389" s="22"/>
      <c r="X6389" s="22"/>
      <c r="Y6389" s="22"/>
      <c r="Z6389" s="22"/>
      <c r="AA6389" s="22"/>
      <c r="AB6389" s="10"/>
      <c r="AC6389" s="10"/>
      <c r="AD6389" s="10"/>
      <c r="AE6389" s="10"/>
      <c r="AF6389" s="10"/>
      <c r="AG6389" s="10"/>
      <c r="AH6389" s="10"/>
      <c r="AI6389" s="10"/>
      <c r="AJ6389" s="10"/>
      <c r="AK6389" s="10"/>
      <c r="AL6389" s="10"/>
      <c r="AM6389" s="10"/>
      <c r="AN6389" s="10"/>
      <c r="AO6389" s="10"/>
      <c r="AP6389" s="10"/>
      <c r="AQ6389" s="10"/>
      <c r="AR6389" s="10"/>
      <c r="AS6389" s="10"/>
      <c r="AT6389" s="10"/>
      <c r="AU6389" s="10"/>
      <c r="AV6389" s="10"/>
      <c r="AW6389" s="10"/>
      <c r="AX6389" s="10"/>
      <c r="AY6389" s="10"/>
      <c r="AZ6389" s="10"/>
      <c r="BC6389" s="10"/>
      <c r="BD6389" s="10"/>
      <c r="BE6389" s="10"/>
      <c r="BF6389" s="10"/>
      <c r="BG6389" s="10"/>
      <c r="BH6389" s="10"/>
      <c r="BI6389" s="10"/>
      <c r="BL6389" s="10"/>
      <c r="BM6389" s="10"/>
      <c r="BN6389" s="10"/>
      <c r="BO6389" s="10"/>
      <c r="BP6389" s="10"/>
      <c r="BQ6389" s="10"/>
      <c r="BR6389" s="10"/>
      <c r="BU6389" s="66"/>
    </row>
    <row r="6390" spans="22:73" s="6" customFormat="1" x14ac:dyDescent="0.3">
      <c r="V6390" s="21"/>
      <c r="W6390" s="22"/>
      <c r="X6390" s="22"/>
      <c r="Y6390" s="22"/>
      <c r="Z6390" s="22"/>
      <c r="AA6390" s="22"/>
      <c r="AB6390" s="10"/>
      <c r="AC6390" s="10"/>
      <c r="AD6390" s="10"/>
      <c r="AE6390" s="10"/>
      <c r="AF6390" s="10"/>
      <c r="AG6390" s="10"/>
      <c r="AH6390" s="10"/>
      <c r="AI6390" s="10"/>
      <c r="AJ6390" s="10"/>
      <c r="AK6390" s="10"/>
      <c r="AL6390" s="10"/>
      <c r="AM6390" s="10"/>
      <c r="AN6390" s="10"/>
      <c r="AO6390" s="10"/>
      <c r="AP6390" s="10"/>
      <c r="AQ6390" s="10"/>
      <c r="AR6390" s="10"/>
      <c r="AS6390" s="10"/>
      <c r="AT6390" s="10"/>
      <c r="AU6390" s="10"/>
      <c r="AV6390" s="10"/>
      <c r="AW6390" s="10"/>
      <c r="AX6390" s="10"/>
      <c r="AY6390" s="10"/>
      <c r="AZ6390" s="10"/>
      <c r="BC6390" s="10"/>
      <c r="BD6390" s="10"/>
      <c r="BE6390" s="10"/>
      <c r="BF6390" s="10"/>
      <c r="BG6390" s="10"/>
      <c r="BH6390" s="10"/>
      <c r="BI6390" s="10"/>
      <c r="BL6390" s="10"/>
      <c r="BM6390" s="10"/>
      <c r="BN6390" s="10"/>
      <c r="BO6390" s="10"/>
      <c r="BP6390" s="10"/>
      <c r="BQ6390" s="10"/>
      <c r="BR6390" s="10"/>
      <c r="BU6390" s="66"/>
    </row>
    <row r="6391" spans="22:73" s="6" customFormat="1" x14ac:dyDescent="0.3">
      <c r="V6391" s="21"/>
      <c r="W6391" s="22"/>
      <c r="X6391" s="22"/>
      <c r="Y6391" s="22"/>
      <c r="Z6391" s="22"/>
      <c r="AA6391" s="22"/>
      <c r="AB6391" s="10"/>
      <c r="AC6391" s="10"/>
      <c r="AD6391" s="10"/>
      <c r="AE6391" s="10"/>
      <c r="AF6391" s="10"/>
      <c r="AG6391" s="10"/>
      <c r="AH6391" s="10"/>
      <c r="AI6391" s="10"/>
      <c r="AJ6391" s="10"/>
      <c r="AK6391" s="10"/>
      <c r="AL6391" s="10"/>
      <c r="AM6391" s="10"/>
      <c r="AN6391" s="10"/>
      <c r="AO6391" s="10"/>
      <c r="AP6391" s="10"/>
      <c r="AQ6391" s="10"/>
      <c r="AR6391" s="10"/>
      <c r="AS6391" s="10"/>
      <c r="AT6391" s="10"/>
      <c r="AU6391" s="10"/>
      <c r="AV6391" s="10"/>
      <c r="AW6391" s="10"/>
      <c r="AX6391" s="10"/>
      <c r="AY6391" s="10"/>
      <c r="AZ6391" s="10"/>
      <c r="BC6391" s="10"/>
      <c r="BD6391" s="10"/>
      <c r="BE6391" s="10"/>
      <c r="BF6391" s="10"/>
      <c r="BG6391" s="10"/>
      <c r="BH6391" s="10"/>
      <c r="BI6391" s="10"/>
      <c r="BL6391" s="10"/>
      <c r="BM6391" s="10"/>
      <c r="BN6391" s="10"/>
      <c r="BO6391" s="10"/>
      <c r="BP6391" s="10"/>
      <c r="BQ6391" s="10"/>
      <c r="BR6391" s="10"/>
      <c r="BU6391" s="66"/>
    </row>
    <row r="6392" spans="22:73" s="6" customFormat="1" x14ac:dyDescent="0.3">
      <c r="V6392" s="21"/>
      <c r="W6392" s="22"/>
      <c r="X6392" s="22"/>
      <c r="Y6392" s="22"/>
      <c r="Z6392" s="22"/>
      <c r="AA6392" s="22"/>
      <c r="AB6392" s="10"/>
      <c r="AC6392" s="10"/>
      <c r="AD6392" s="10"/>
      <c r="AE6392" s="10"/>
      <c r="AF6392" s="10"/>
      <c r="AG6392" s="10"/>
      <c r="AH6392" s="10"/>
      <c r="AI6392" s="10"/>
      <c r="AJ6392" s="10"/>
      <c r="AK6392" s="10"/>
      <c r="AL6392" s="10"/>
      <c r="AM6392" s="10"/>
      <c r="AN6392" s="10"/>
      <c r="AO6392" s="10"/>
      <c r="AP6392" s="10"/>
      <c r="AQ6392" s="10"/>
      <c r="AR6392" s="10"/>
      <c r="AS6392" s="10"/>
      <c r="AT6392" s="10"/>
      <c r="AU6392" s="10"/>
      <c r="AV6392" s="10"/>
      <c r="AW6392" s="10"/>
      <c r="AX6392" s="10"/>
      <c r="AY6392" s="10"/>
      <c r="AZ6392" s="10"/>
      <c r="BC6392" s="10"/>
      <c r="BD6392" s="10"/>
      <c r="BE6392" s="10"/>
      <c r="BF6392" s="10"/>
      <c r="BG6392" s="10"/>
      <c r="BH6392" s="10"/>
      <c r="BI6392" s="10"/>
      <c r="BL6392" s="10"/>
      <c r="BM6392" s="10"/>
      <c r="BN6392" s="10"/>
      <c r="BO6392" s="10"/>
      <c r="BP6392" s="10"/>
      <c r="BQ6392" s="10"/>
      <c r="BR6392" s="10"/>
      <c r="BU6392" s="66"/>
    </row>
    <row r="6393" spans="22:73" s="6" customFormat="1" x14ac:dyDescent="0.3">
      <c r="V6393" s="21"/>
      <c r="W6393" s="22"/>
      <c r="X6393" s="22"/>
      <c r="Y6393" s="22"/>
      <c r="Z6393" s="22"/>
      <c r="AA6393" s="22"/>
      <c r="AB6393" s="10"/>
      <c r="AC6393" s="10"/>
      <c r="AD6393" s="10"/>
      <c r="AE6393" s="10"/>
      <c r="AF6393" s="10"/>
      <c r="AG6393" s="10"/>
      <c r="AH6393" s="10"/>
      <c r="AI6393" s="10"/>
      <c r="AJ6393" s="10"/>
      <c r="AK6393" s="10"/>
      <c r="AL6393" s="10"/>
      <c r="AM6393" s="10"/>
      <c r="AN6393" s="10"/>
      <c r="AO6393" s="10"/>
      <c r="AP6393" s="10"/>
      <c r="AQ6393" s="10"/>
      <c r="AR6393" s="10"/>
      <c r="AS6393" s="10"/>
      <c r="AT6393" s="10"/>
      <c r="AU6393" s="10"/>
      <c r="AV6393" s="10"/>
      <c r="AW6393" s="10"/>
      <c r="AX6393" s="10"/>
      <c r="AY6393" s="10"/>
      <c r="AZ6393" s="10"/>
      <c r="BC6393" s="10"/>
      <c r="BD6393" s="10"/>
      <c r="BE6393" s="10"/>
      <c r="BF6393" s="10"/>
      <c r="BG6393" s="10"/>
      <c r="BH6393" s="10"/>
      <c r="BI6393" s="10"/>
      <c r="BL6393" s="10"/>
      <c r="BM6393" s="10"/>
      <c r="BN6393" s="10"/>
      <c r="BO6393" s="10"/>
      <c r="BP6393" s="10"/>
      <c r="BQ6393" s="10"/>
      <c r="BR6393" s="10"/>
      <c r="BU6393" s="66"/>
    </row>
    <row r="6394" spans="22:73" s="6" customFormat="1" x14ac:dyDescent="0.3">
      <c r="V6394" s="21"/>
      <c r="W6394" s="22"/>
      <c r="X6394" s="22"/>
      <c r="Y6394" s="22"/>
      <c r="Z6394" s="22"/>
      <c r="AA6394" s="22"/>
      <c r="AB6394" s="10"/>
      <c r="AC6394" s="10"/>
      <c r="AD6394" s="10"/>
      <c r="AE6394" s="10"/>
      <c r="AF6394" s="10"/>
      <c r="AG6394" s="10"/>
      <c r="AH6394" s="10"/>
      <c r="AI6394" s="10"/>
      <c r="AJ6394" s="10"/>
      <c r="AK6394" s="10"/>
      <c r="AL6394" s="10"/>
      <c r="AM6394" s="10"/>
      <c r="AN6394" s="10"/>
      <c r="AO6394" s="10"/>
      <c r="AP6394" s="10"/>
      <c r="AQ6394" s="10"/>
      <c r="AR6394" s="10"/>
      <c r="AS6394" s="10"/>
      <c r="AT6394" s="10"/>
      <c r="AU6394" s="10"/>
      <c r="AV6394" s="10"/>
      <c r="AW6394" s="10"/>
      <c r="AX6394" s="10"/>
      <c r="AY6394" s="10"/>
      <c r="AZ6394" s="10"/>
      <c r="BC6394" s="10"/>
      <c r="BD6394" s="10"/>
      <c r="BE6394" s="10"/>
      <c r="BF6394" s="10"/>
      <c r="BG6394" s="10"/>
      <c r="BH6394" s="10"/>
      <c r="BI6394" s="10"/>
      <c r="BL6394" s="10"/>
      <c r="BM6394" s="10"/>
      <c r="BN6394" s="10"/>
      <c r="BO6394" s="10"/>
      <c r="BP6394" s="10"/>
      <c r="BQ6394" s="10"/>
      <c r="BR6394" s="10"/>
      <c r="BU6394" s="66"/>
    </row>
    <row r="6395" spans="22:73" s="6" customFormat="1" x14ac:dyDescent="0.3">
      <c r="V6395" s="21"/>
      <c r="W6395" s="22"/>
      <c r="X6395" s="22"/>
      <c r="Y6395" s="22"/>
      <c r="Z6395" s="22"/>
      <c r="AA6395" s="22"/>
      <c r="AB6395" s="10"/>
      <c r="AC6395" s="10"/>
      <c r="AD6395" s="10"/>
      <c r="AE6395" s="10"/>
      <c r="AF6395" s="10"/>
      <c r="AG6395" s="10"/>
      <c r="AH6395" s="10"/>
      <c r="AI6395" s="10"/>
      <c r="AJ6395" s="10"/>
      <c r="AK6395" s="10"/>
      <c r="AL6395" s="10"/>
      <c r="AM6395" s="10"/>
      <c r="AN6395" s="10"/>
      <c r="AO6395" s="10"/>
      <c r="AP6395" s="10"/>
      <c r="AQ6395" s="10"/>
      <c r="AR6395" s="10"/>
      <c r="AS6395" s="10"/>
      <c r="AT6395" s="10"/>
      <c r="AU6395" s="10"/>
      <c r="AV6395" s="10"/>
      <c r="AW6395" s="10"/>
      <c r="AX6395" s="10"/>
      <c r="AY6395" s="10"/>
      <c r="AZ6395" s="10"/>
      <c r="BC6395" s="10"/>
      <c r="BD6395" s="10"/>
      <c r="BE6395" s="10"/>
      <c r="BF6395" s="10"/>
      <c r="BG6395" s="10"/>
      <c r="BH6395" s="10"/>
      <c r="BI6395" s="10"/>
      <c r="BL6395" s="10"/>
      <c r="BM6395" s="10"/>
      <c r="BN6395" s="10"/>
      <c r="BO6395" s="10"/>
      <c r="BP6395" s="10"/>
      <c r="BQ6395" s="10"/>
      <c r="BR6395" s="10"/>
      <c r="BU6395" s="66"/>
    </row>
    <row r="6396" spans="22:73" s="6" customFormat="1" x14ac:dyDescent="0.3">
      <c r="V6396" s="21"/>
      <c r="W6396" s="22"/>
      <c r="X6396" s="22"/>
      <c r="Y6396" s="22"/>
      <c r="Z6396" s="22"/>
      <c r="AA6396" s="22"/>
      <c r="AB6396" s="10"/>
      <c r="AC6396" s="10"/>
      <c r="AD6396" s="10"/>
      <c r="AE6396" s="10"/>
      <c r="AF6396" s="10"/>
      <c r="AG6396" s="10"/>
      <c r="AH6396" s="10"/>
      <c r="AI6396" s="10"/>
      <c r="AJ6396" s="10"/>
      <c r="AK6396" s="10"/>
      <c r="AL6396" s="10"/>
      <c r="AM6396" s="10"/>
      <c r="AN6396" s="10"/>
      <c r="AO6396" s="10"/>
      <c r="AP6396" s="10"/>
      <c r="AQ6396" s="10"/>
      <c r="AR6396" s="10"/>
      <c r="AS6396" s="10"/>
      <c r="AT6396" s="10"/>
      <c r="AU6396" s="10"/>
      <c r="AV6396" s="10"/>
      <c r="AW6396" s="10"/>
      <c r="AX6396" s="10"/>
      <c r="AY6396" s="10"/>
      <c r="AZ6396" s="10"/>
      <c r="BC6396" s="10"/>
      <c r="BD6396" s="10"/>
      <c r="BE6396" s="10"/>
      <c r="BF6396" s="10"/>
      <c r="BG6396" s="10"/>
      <c r="BH6396" s="10"/>
      <c r="BI6396" s="10"/>
      <c r="BL6396" s="10"/>
      <c r="BM6396" s="10"/>
      <c r="BN6396" s="10"/>
      <c r="BO6396" s="10"/>
      <c r="BP6396" s="10"/>
      <c r="BQ6396" s="10"/>
      <c r="BR6396" s="10"/>
      <c r="BU6396" s="66"/>
    </row>
    <row r="6397" spans="22:73" s="6" customFormat="1" x14ac:dyDescent="0.3">
      <c r="V6397" s="21"/>
      <c r="W6397" s="22"/>
      <c r="X6397" s="22"/>
      <c r="Y6397" s="22"/>
      <c r="Z6397" s="22"/>
      <c r="AA6397" s="22"/>
      <c r="AB6397" s="10"/>
      <c r="AC6397" s="10"/>
      <c r="AD6397" s="10"/>
      <c r="AE6397" s="10"/>
      <c r="AF6397" s="10"/>
      <c r="AG6397" s="10"/>
      <c r="AH6397" s="10"/>
      <c r="AI6397" s="10"/>
      <c r="AJ6397" s="10"/>
      <c r="AK6397" s="10"/>
      <c r="AL6397" s="10"/>
      <c r="AM6397" s="10"/>
      <c r="AN6397" s="10"/>
      <c r="AO6397" s="10"/>
      <c r="AP6397" s="10"/>
      <c r="AQ6397" s="10"/>
      <c r="AR6397" s="10"/>
      <c r="AS6397" s="10"/>
      <c r="AT6397" s="10"/>
      <c r="AU6397" s="10"/>
      <c r="AV6397" s="10"/>
      <c r="AW6397" s="10"/>
      <c r="AX6397" s="10"/>
      <c r="AY6397" s="10"/>
      <c r="AZ6397" s="10"/>
      <c r="BC6397" s="10"/>
      <c r="BD6397" s="10"/>
      <c r="BE6397" s="10"/>
      <c r="BF6397" s="10"/>
      <c r="BG6397" s="10"/>
      <c r="BH6397" s="10"/>
      <c r="BI6397" s="10"/>
      <c r="BL6397" s="10"/>
      <c r="BM6397" s="10"/>
      <c r="BN6397" s="10"/>
      <c r="BO6397" s="10"/>
      <c r="BP6397" s="10"/>
      <c r="BQ6397" s="10"/>
      <c r="BR6397" s="10"/>
      <c r="BU6397" s="66"/>
    </row>
    <row r="6398" spans="22:73" s="6" customFormat="1" x14ac:dyDescent="0.3">
      <c r="V6398" s="21"/>
      <c r="W6398" s="22"/>
      <c r="X6398" s="22"/>
      <c r="Y6398" s="22"/>
      <c r="Z6398" s="22"/>
      <c r="AA6398" s="22"/>
      <c r="AB6398" s="10"/>
      <c r="AC6398" s="10"/>
      <c r="AD6398" s="10"/>
      <c r="AE6398" s="10"/>
      <c r="AF6398" s="10"/>
      <c r="AG6398" s="10"/>
      <c r="AH6398" s="10"/>
      <c r="AI6398" s="10"/>
      <c r="AJ6398" s="10"/>
      <c r="AK6398" s="10"/>
      <c r="AL6398" s="10"/>
      <c r="AM6398" s="10"/>
      <c r="AN6398" s="10"/>
      <c r="AO6398" s="10"/>
      <c r="AP6398" s="10"/>
      <c r="AQ6398" s="10"/>
      <c r="AR6398" s="10"/>
      <c r="AS6398" s="10"/>
      <c r="AT6398" s="10"/>
      <c r="AU6398" s="10"/>
      <c r="AV6398" s="10"/>
      <c r="AW6398" s="10"/>
      <c r="AX6398" s="10"/>
      <c r="AY6398" s="10"/>
      <c r="AZ6398" s="10"/>
      <c r="BC6398" s="10"/>
      <c r="BD6398" s="10"/>
      <c r="BE6398" s="10"/>
      <c r="BF6398" s="10"/>
      <c r="BG6398" s="10"/>
      <c r="BH6398" s="10"/>
      <c r="BI6398" s="10"/>
      <c r="BL6398" s="10"/>
      <c r="BM6398" s="10"/>
      <c r="BN6398" s="10"/>
      <c r="BO6398" s="10"/>
      <c r="BP6398" s="10"/>
      <c r="BQ6398" s="10"/>
      <c r="BR6398" s="10"/>
      <c r="BU6398" s="66"/>
    </row>
    <row r="6399" spans="22:73" s="6" customFormat="1" x14ac:dyDescent="0.3">
      <c r="V6399" s="21"/>
      <c r="W6399" s="22"/>
      <c r="X6399" s="22"/>
      <c r="Y6399" s="22"/>
      <c r="Z6399" s="22"/>
      <c r="AA6399" s="22"/>
      <c r="AB6399" s="10"/>
      <c r="AC6399" s="10"/>
      <c r="AD6399" s="10"/>
      <c r="AE6399" s="10"/>
      <c r="AF6399" s="10"/>
      <c r="AG6399" s="10"/>
      <c r="AH6399" s="10"/>
      <c r="AI6399" s="10"/>
      <c r="AJ6399" s="10"/>
      <c r="AK6399" s="10"/>
      <c r="AL6399" s="10"/>
      <c r="AM6399" s="10"/>
      <c r="AN6399" s="10"/>
      <c r="AO6399" s="10"/>
      <c r="AP6399" s="10"/>
      <c r="AQ6399" s="10"/>
      <c r="AR6399" s="10"/>
      <c r="AS6399" s="10"/>
      <c r="AT6399" s="10"/>
      <c r="AU6399" s="10"/>
      <c r="AV6399" s="10"/>
      <c r="AW6399" s="10"/>
      <c r="AX6399" s="10"/>
      <c r="AY6399" s="10"/>
      <c r="AZ6399" s="10"/>
      <c r="BC6399" s="10"/>
      <c r="BD6399" s="10"/>
      <c r="BE6399" s="10"/>
      <c r="BF6399" s="10"/>
      <c r="BG6399" s="10"/>
      <c r="BH6399" s="10"/>
      <c r="BI6399" s="10"/>
      <c r="BL6399" s="10"/>
      <c r="BM6399" s="10"/>
      <c r="BN6399" s="10"/>
      <c r="BO6399" s="10"/>
      <c r="BP6399" s="10"/>
      <c r="BQ6399" s="10"/>
      <c r="BR6399" s="10"/>
      <c r="BU6399" s="66"/>
    </row>
    <row r="6400" spans="22:73" s="6" customFormat="1" x14ac:dyDescent="0.3">
      <c r="V6400" s="21"/>
      <c r="W6400" s="22"/>
      <c r="X6400" s="22"/>
      <c r="Y6400" s="22"/>
      <c r="Z6400" s="22"/>
      <c r="AA6400" s="22"/>
      <c r="AB6400" s="10"/>
      <c r="AC6400" s="10"/>
      <c r="AD6400" s="10"/>
      <c r="AE6400" s="10"/>
      <c r="AF6400" s="10"/>
      <c r="AG6400" s="10"/>
      <c r="AH6400" s="10"/>
      <c r="AI6400" s="10"/>
      <c r="AJ6400" s="10"/>
      <c r="AK6400" s="10"/>
      <c r="AL6400" s="10"/>
      <c r="AM6400" s="10"/>
      <c r="AN6400" s="10"/>
      <c r="AO6400" s="10"/>
      <c r="AP6400" s="10"/>
      <c r="AQ6400" s="10"/>
      <c r="AR6400" s="10"/>
      <c r="AS6400" s="10"/>
      <c r="AT6400" s="10"/>
      <c r="AU6400" s="10"/>
      <c r="AV6400" s="10"/>
      <c r="AW6400" s="10"/>
      <c r="AX6400" s="10"/>
      <c r="AY6400" s="10"/>
      <c r="AZ6400" s="10"/>
      <c r="BC6400" s="10"/>
      <c r="BD6400" s="10"/>
      <c r="BE6400" s="10"/>
      <c r="BF6400" s="10"/>
      <c r="BG6400" s="10"/>
      <c r="BH6400" s="10"/>
      <c r="BI6400" s="10"/>
      <c r="BL6400" s="10"/>
      <c r="BM6400" s="10"/>
      <c r="BN6400" s="10"/>
      <c r="BO6400" s="10"/>
      <c r="BP6400" s="10"/>
      <c r="BQ6400" s="10"/>
      <c r="BR6400" s="10"/>
      <c r="BU6400" s="66"/>
    </row>
    <row r="6401" spans="22:73" s="6" customFormat="1" x14ac:dyDescent="0.3">
      <c r="V6401" s="21"/>
      <c r="W6401" s="22"/>
      <c r="X6401" s="22"/>
      <c r="Y6401" s="22"/>
      <c r="Z6401" s="22"/>
      <c r="AA6401" s="22"/>
      <c r="AB6401" s="10"/>
      <c r="AC6401" s="10"/>
      <c r="AD6401" s="10"/>
      <c r="AE6401" s="10"/>
      <c r="AF6401" s="10"/>
      <c r="AG6401" s="10"/>
      <c r="AH6401" s="10"/>
      <c r="AI6401" s="10"/>
      <c r="AJ6401" s="10"/>
      <c r="AK6401" s="10"/>
      <c r="AL6401" s="10"/>
      <c r="AM6401" s="10"/>
      <c r="AN6401" s="10"/>
      <c r="AO6401" s="10"/>
      <c r="AP6401" s="10"/>
      <c r="AQ6401" s="10"/>
      <c r="AR6401" s="10"/>
      <c r="AS6401" s="10"/>
      <c r="AT6401" s="10"/>
      <c r="AU6401" s="10"/>
      <c r="AV6401" s="10"/>
      <c r="AW6401" s="10"/>
      <c r="AX6401" s="10"/>
      <c r="AY6401" s="10"/>
      <c r="AZ6401" s="10"/>
      <c r="BC6401" s="10"/>
      <c r="BD6401" s="10"/>
      <c r="BE6401" s="10"/>
      <c r="BF6401" s="10"/>
      <c r="BG6401" s="10"/>
      <c r="BH6401" s="10"/>
      <c r="BI6401" s="10"/>
      <c r="BL6401" s="10"/>
      <c r="BM6401" s="10"/>
      <c r="BN6401" s="10"/>
      <c r="BO6401" s="10"/>
      <c r="BP6401" s="10"/>
      <c r="BQ6401" s="10"/>
      <c r="BR6401" s="10"/>
      <c r="BU6401" s="66"/>
    </row>
    <row r="6402" spans="22:73" s="6" customFormat="1" x14ac:dyDescent="0.3">
      <c r="V6402" s="21"/>
      <c r="W6402" s="22"/>
      <c r="X6402" s="22"/>
      <c r="Y6402" s="22"/>
      <c r="Z6402" s="22"/>
      <c r="AA6402" s="22"/>
      <c r="AB6402" s="10"/>
      <c r="AC6402" s="10"/>
      <c r="AD6402" s="10"/>
      <c r="AE6402" s="10"/>
      <c r="AF6402" s="10"/>
      <c r="AG6402" s="10"/>
      <c r="AH6402" s="10"/>
      <c r="AI6402" s="10"/>
      <c r="AJ6402" s="10"/>
      <c r="AK6402" s="10"/>
      <c r="AL6402" s="10"/>
      <c r="AM6402" s="10"/>
      <c r="AN6402" s="10"/>
      <c r="AO6402" s="10"/>
      <c r="AP6402" s="10"/>
      <c r="AQ6402" s="10"/>
      <c r="AR6402" s="10"/>
      <c r="AS6402" s="10"/>
      <c r="AT6402" s="10"/>
      <c r="AU6402" s="10"/>
      <c r="AV6402" s="10"/>
      <c r="AW6402" s="10"/>
      <c r="AX6402" s="10"/>
      <c r="AY6402" s="10"/>
      <c r="AZ6402" s="10"/>
      <c r="BC6402" s="10"/>
      <c r="BD6402" s="10"/>
      <c r="BE6402" s="10"/>
      <c r="BF6402" s="10"/>
      <c r="BG6402" s="10"/>
      <c r="BH6402" s="10"/>
      <c r="BI6402" s="10"/>
      <c r="BL6402" s="10"/>
      <c r="BM6402" s="10"/>
      <c r="BN6402" s="10"/>
      <c r="BO6402" s="10"/>
      <c r="BP6402" s="10"/>
      <c r="BQ6402" s="10"/>
      <c r="BR6402" s="10"/>
      <c r="BU6402" s="66"/>
    </row>
    <row r="6403" spans="22:73" s="6" customFormat="1" x14ac:dyDescent="0.3">
      <c r="V6403" s="21"/>
      <c r="W6403" s="22"/>
      <c r="X6403" s="22"/>
      <c r="Y6403" s="22"/>
      <c r="Z6403" s="22"/>
      <c r="AA6403" s="22"/>
      <c r="AB6403" s="10"/>
      <c r="AC6403" s="10"/>
      <c r="AD6403" s="10"/>
      <c r="AE6403" s="10"/>
      <c r="AF6403" s="10"/>
      <c r="AG6403" s="10"/>
      <c r="AH6403" s="10"/>
      <c r="AI6403" s="10"/>
      <c r="AJ6403" s="10"/>
      <c r="AK6403" s="10"/>
      <c r="AL6403" s="10"/>
      <c r="AM6403" s="10"/>
      <c r="AN6403" s="10"/>
      <c r="AO6403" s="10"/>
      <c r="AP6403" s="10"/>
      <c r="AQ6403" s="10"/>
      <c r="AR6403" s="10"/>
      <c r="AS6403" s="10"/>
      <c r="AT6403" s="10"/>
      <c r="AU6403" s="10"/>
      <c r="AV6403" s="10"/>
      <c r="AW6403" s="10"/>
      <c r="AX6403" s="10"/>
      <c r="AY6403" s="10"/>
      <c r="AZ6403" s="10"/>
      <c r="BC6403" s="10"/>
      <c r="BD6403" s="10"/>
      <c r="BE6403" s="10"/>
      <c r="BF6403" s="10"/>
      <c r="BG6403" s="10"/>
      <c r="BH6403" s="10"/>
      <c r="BI6403" s="10"/>
      <c r="BL6403" s="10"/>
      <c r="BM6403" s="10"/>
      <c r="BN6403" s="10"/>
      <c r="BO6403" s="10"/>
      <c r="BP6403" s="10"/>
      <c r="BQ6403" s="10"/>
      <c r="BR6403" s="10"/>
      <c r="BU6403" s="66"/>
    </row>
    <row r="6404" spans="22:73" s="6" customFormat="1" x14ac:dyDescent="0.3">
      <c r="V6404" s="21"/>
      <c r="W6404" s="22"/>
      <c r="X6404" s="22"/>
      <c r="Y6404" s="22"/>
      <c r="Z6404" s="22"/>
      <c r="AA6404" s="22"/>
      <c r="AB6404" s="10"/>
      <c r="AC6404" s="10"/>
      <c r="AD6404" s="10"/>
      <c r="AE6404" s="10"/>
      <c r="AF6404" s="10"/>
      <c r="AG6404" s="10"/>
      <c r="AH6404" s="10"/>
      <c r="AI6404" s="10"/>
      <c r="AJ6404" s="10"/>
      <c r="AK6404" s="10"/>
      <c r="AL6404" s="10"/>
      <c r="AM6404" s="10"/>
      <c r="AN6404" s="10"/>
      <c r="AO6404" s="10"/>
      <c r="AP6404" s="10"/>
      <c r="AQ6404" s="10"/>
      <c r="AR6404" s="10"/>
      <c r="AS6404" s="10"/>
      <c r="AT6404" s="10"/>
      <c r="AU6404" s="10"/>
      <c r="AV6404" s="10"/>
      <c r="AW6404" s="10"/>
      <c r="AX6404" s="10"/>
      <c r="AY6404" s="10"/>
      <c r="AZ6404" s="10"/>
      <c r="BC6404" s="10"/>
      <c r="BD6404" s="10"/>
      <c r="BE6404" s="10"/>
      <c r="BF6404" s="10"/>
      <c r="BG6404" s="10"/>
      <c r="BH6404" s="10"/>
      <c r="BI6404" s="10"/>
      <c r="BL6404" s="10"/>
      <c r="BM6404" s="10"/>
      <c r="BN6404" s="10"/>
      <c r="BO6404" s="10"/>
      <c r="BP6404" s="10"/>
      <c r="BQ6404" s="10"/>
      <c r="BR6404" s="10"/>
      <c r="BU6404" s="66"/>
    </row>
    <row r="6405" spans="22:73" s="6" customFormat="1" x14ac:dyDescent="0.3">
      <c r="V6405" s="21"/>
      <c r="W6405" s="22"/>
      <c r="X6405" s="22"/>
      <c r="Y6405" s="22"/>
      <c r="Z6405" s="22"/>
      <c r="AA6405" s="22"/>
      <c r="AB6405" s="10"/>
      <c r="AC6405" s="10"/>
      <c r="AD6405" s="10"/>
      <c r="AE6405" s="10"/>
      <c r="AF6405" s="10"/>
      <c r="AG6405" s="10"/>
      <c r="AH6405" s="10"/>
      <c r="AI6405" s="10"/>
      <c r="AJ6405" s="10"/>
      <c r="AK6405" s="10"/>
      <c r="AL6405" s="10"/>
      <c r="AM6405" s="10"/>
      <c r="AN6405" s="10"/>
      <c r="AO6405" s="10"/>
      <c r="AP6405" s="10"/>
      <c r="AQ6405" s="10"/>
      <c r="AR6405" s="10"/>
      <c r="AS6405" s="10"/>
      <c r="AT6405" s="10"/>
      <c r="AU6405" s="10"/>
      <c r="AV6405" s="10"/>
      <c r="AW6405" s="10"/>
      <c r="AX6405" s="10"/>
      <c r="AY6405" s="10"/>
      <c r="AZ6405" s="10"/>
      <c r="BC6405" s="10"/>
      <c r="BD6405" s="10"/>
      <c r="BE6405" s="10"/>
      <c r="BF6405" s="10"/>
      <c r="BG6405" s="10"/>
      <c r="BH6405" s="10"/>
      <c r="BI6405" s="10"/>
      <c r="BL6405" s="10"/>
      <c r="BM6405" s="10"/>
      <c r="BN6405" s="10"/>
      <c r="BO6405" s="10"/>
      <c r="BP6405" s="10"/>
      <c r="BQ6405" s="10"/>
      <c r="BR6405" s="10"/>
      <c r="BU6405" s="66"/>
    </row>
    <row r="6406" spans="22:73" s="6" customFormat="1" x14ac:dyDescent="0.3">
      <c r="V6406" s="21"/>
      <c r="W6406" s="22"/>
      <c r="X6406" s="22"/>
      <c r="Y6406" s="22"/>
      <c r="Z6406" s="22"/>
      <c r="AA6406" s="22"/>
      <c r="AB6406" s="10"/>
      <c r="AC6406" s="10"/>
      <c r="AD6406" s="10"/>
      <c r="AE6406" s="10"/>
      <c r="AF6406" s="10"/>
      <c r="AG6406" s="10"/>
      <c r="AH6406" s="10"/>
      <c r="AI6406" s="10"/>
      <c r="AJ6406" s="10"/>
      <c r="AK6406" s="10"/>
      <c r="AL6406" s="10"/>
      <c r="AM6406" s="10"/>
      <c r="AN6406" s="10"/>
      <c r="AO6406" s="10"/>
      <c r="AP6406" s="10"/>
      <c r="AQ6406" s="10"/>
      <c r="AR6406" s="10"/>
      <c r="AS6406" s="10"/>
      <c r="AT6406" s="10"/>
      <c r="AU6406" s="10"/>
      <c r="AV6406" s="10"/>
      <c r="AW6406" s="10"/>
      <c r="AX6406" s="10"/>
      <c r="AY6406" s="10"/>
      <c r="AZ6406" s="10"/>
      <c r="BC6406" s="10"/>
      <c r="BD6406" s="10"/>
      <c r="BE6406" s="10"/>
      <c r="BF6406" s="10"/>
      <c r="BG6406" s="10"/>
      <c r="BH6406" s="10"/>
      <c r="BI6406" s="10"/>
      <c r="BL6406" s="10"/>
      <c r="BM6406" s="10"/>
      <c r="BN6406" s="10"/>
      <c r="BO6406" s="10"/>
      <c r="BP6406" s="10"/>
      <c r="BQ6406" s="10"/>
      <c r="BR6406" s="10"/>
      <c r="BU6406" s="66"/>
    </row>
    <row r="6407" spans="22:73" s="6" customFormat="1" x14ac:dyDescent="0.3">
      <c r="V6407" s="21"/>
      <c r="W6407" s="22"/>
      <c r="X6407" s="22"/>
      <c r="Y6407" s="22"/>
      <c r="Z6407" s="22"/>
      <c r="AA6407" s="22"/>
      <c r="AB6407" s="10"/>
      <c r="AC6407" s="10"/>
      <c r="AD6407" s="10"/>
      <c r="AE6407" s="10"/>
      <c r="AF6407" s="10"/>
      <c r="AG6407" s="10"/>
      <c r="AH6407" s="10"/>
      <c r="AI6407" s="10"/>
      <c r="AJ6407" s="10"/>
      <c r="AK6407" s="10"/>
      <c r="AL6407" s="10"/>
      <c r="AM6407" s="10"/>
      <c r="AN6407" s="10"/>
      <c r="AO6407" s="10"/>
      <c r="AP6407" s="10"/>
      <c r="AQ6407" s="10"/>
      <c r="AR6407" s="10"/>
      <c r="AS6407" s="10"/>
      <c r="AT6407" s="10"/>
      <c r="AU6407" s="10"/>
      <c r="AV6407" s="10"/>
      <c r="AW6407" s="10"/>
      <c r="AX6407" s="10"/>
      <c r="AY6407" s="10"/>
      <c r="AZ6407" s="10"/>
      <c r="BC6407" s="10"/>
      <c r="BD6407" s="10"/>
      <c r="BE6407" s="10"/>
      <c r="BF6407" s="10"/>
      <c r="BG6407" s="10"/>
      <c r="BH6407" s="10"/>
      <c r="BI6407" s="10"/>
      <c r="BL6407" s="10"/>
      <c r="BM6407" s="10"/>
      <c r="BN6407" s="10"/>
      <c r="BO6407" s="10"/>
      <c r="BP6407" s="10"/>
      <c r="BQ6407" s="10"/>
      <c r="BR6407" s="10"/>
      <c r="BU6407" s="66"/>
    </row>
    <row r="6408" spans="22:73" s="6" customFormat="1" x14ac:dyDescent="0.3">
      <c r="V6408" s="21"/>
      <c r="W6408" s="22"/>
      <c r="X6408" s="22"/>
      <c r="Y6408" s="22"/>
      <c r="Z6408" s="22"/>
      <c r="AA6408" s="22"/>
      <c r="AB6408" s="10"/>
      <c r="AC6408" s="10"/>
      <c r="AD6408" s="10"/>
      <c r="AE6408" s="10"/>
      <c r="AF6408" s="10"/>
      <c r="AG6408" s="10"/>
      <c r="AH6408" s="10"/>
      <c r="AI6408" s="10"/>
      <c r="AJ6408" s="10"/>
      <c r="AK6408" s="10"/>
      <c r="AL6408" s="10"/>
      <c r="AM6408" s="10"/>
      <c r="AN6408" s="10"/>
      <c r="AO6408" s="10"/>
      <c r="AP6408" s="10"/>
      <c r="AQ6408" s="10"/>
      <c r="AR6408" s="10"/>
      <c r="AS6408" s="10"/>
      <c r="AT6408" s="10"/>
      <c r="AU6408" s="10"/>
      <c r="AV6408" s="10"/>
      <c r="AW6408" s="10"/>
      <c r="AX6408" s="10"/>
      <c r="AY6408" s="10"/>
      <c r="AZ6408" s="10"/>
      <c r="BC6408" s="10"/>
      <c r="BD6408" s="10"/>
      <c r="BE6408" s="10"/>
      <c r="BF6408" s="10"/>
      <c r="BG6408" s="10"/>
      <c r="BH6408" s="10"/>
      <c r="BI6408" s="10"/>
      <c r="BL6408" s="10"/>
      <c r="BM6408" s="10"/>
      <c r="BN6408" s="10"/>
      <c r="BO6408" s="10"/>
      <c r="BP6408" s="10"/>
      <c r="BQ6408" s="10"/>
      <c r="BR6408" s="10"/>
      <c r="BU6408" s="66"/>
    </row>
    <row r="6409" spans="22:73" s="6" customFormat="1" x14ac:dyDescent="0.3">
      <c r="V6409" s="21"/>
      <c r="W6409" s="22"/>
      <c r="X6409" s="22"/>
      <c r="Y6409" s="22"/>
      <c r="Z6409" s="22"/>
      <c r="AA6409" s="22"/>
      <c r="AB6409" s="10"/>
      <c r="AC6409" s="10"/>
      <c r="AD6409" s="10"/>
      <c r="AE6409" s="10"/>
      <c r="AF6409" s="10"/>
      <c r="AG6409" s="10"/>
      <c r="AH6409" s="10"/>
      <c r="AI6409" s="10"/>
      <c r="AJ6409" s="10"/>
      <c r="AK6409" s="10"/>
      <c r="AL6409" s="10"/>
      <c r="AM6409" s="10"/>
      <c r="AN6409" s="10"/>
      <c r="AO6409" s="10"/>
      <c r="AP6409" s="10"/>
      <c r="AQ6409" s="10"/>
      <c r="AR6409" s="10"/>
      <c r="AS6409" s="10"/>
      <c r="AT6409" s="10"/>
      <c r="AU6409" s="10"/>
      <c r="AV6409" s="10"/>
      <c r="AW6409" s="10"/>
      <c r="AX6409" s="10"/>
      <c r="AY6409" s="10"/>
      <c r="AZ6409" s="10"/>
      <c r="BC6409" s="10"/>
      <c r="BD6409" s="10"/>
      <c r="BE6409" s="10"/>
      <c r="BF6409" s="10"/>
      <c r="BG6409" s="10"/>
      <c r="BH6409" s="10"/>
      <c r="BI6409" s="10"/>
      <c r="BL6409" s="10"/>
      <c r="BM6409" s="10"/>
      <c r="BN6409" s="10"/>
      <c r="BO6409" s="10"/>
      <c r="BP6409" s="10"/>
      <c r="BQ6409" s="10"/>
      <c r="BR6409" s="10"/>
      <c r="BU6409" s="66"/>
    </row>
    <row r="6410" spans="22:73" s="6" customFormat="1" x14ac:dyDescent="0.3">
      <c r="V6410" s="21"/>
      <c r="W6410" s="22"/>
      <c r="X6410" s="22"/>
      <c r="Y6410" s="22"/>
      <c r="Z6410" s="22"/>
      <c r="AA6410" s="22"/>
      <c r="AB6410" s="10"/>
      <c r="AC6410" s="10"/>
      <c r="AD6410" s="10"/>
      <c r="AE6410" s="10"/>
      <c r="AF6410" s="10"/>
      <c r="AG6410" s="10"/>
      <c r="AH6410" s="10"/>
      <c r="AI6410" s="10"/>
      <c r="AJ6410" s="10"/>
      <c r="AK6410" s="10"/>
      <c r="AL6410" s="10"/>
      <c r="AM6410" s="10"/>
      <c r="AN6410" s="10"/>
      <c r="AO6410" s="10"/>
      <c r="AP6410" s="10"/>
      <c r="AQ6410" s="10"/>
      <c r="AR6410" s="10"/>
      <c r="AS6410" s="10"/>
      <c r="AT6410" s="10"/>
      <c r="AU6410" s="10"/>
      <c r="AV6410" s="10"/>
      <c r="AW6410" s="10"/>
      <c r="AX6410" s="10"/>
      <c r="AY6410" s="10"/>
      <c r="AZ6410" s="10"/>
      <c r="BC6410" s="10"/>
      <c r="BD6410" s="10"/>
      <c r="BE6410" s="10"/>
      <c r="BF6410" s="10"/>
      <c r="BG6410" s="10"/>
      <c r="BH6410" s="10"/>
      <c r="BI6410" s="10"/>
      <c r="BL6410" s="10"/>
      <c r="BM6410" s="10"/>
      <c r="BN6410" s="10"/>
      <c r="BO6410" s="10"/>
      <c r="BP6410" s="10"/>
      <c r="BQ6410" s="10"/>
      <c r="BR6410" s="10"/>
      <c r="BU6410" s="66"/>
    </row>
    <row r="6411" spans="22:73" s="6" customFormat="1" x14ac:dyDescent="0.3">
      <c r="V6411" s="21"/>
      <c r="W6411" s="22"/>
      <c r="X6411" s="22"/>
      <c r="Y6411" s="22"/>
      <c r="Z6411" s="22"/>
      <c r="AA6411" s="22"/>
      <c r="AB6411" s="10"/>
      <c r="AC6411" s="10"/>
      <c r="AD6411" s="10"/>
      <c r="AE6411" s="10"/>
      <c r="AF6411" s="10"/>
      <c r="AG6411" s="10"/>
      <c r="AH6411" s="10"/>
      <c r="AI6411" s="10"/>
      <c r="AJ6411" s="10"/>
      <c r="AK6411" s="10"/>
      <c r="AL6411" s="10"/>
      <c r="AM6411" s="10"/>
      <c r="AN6411" s="10"/>
      <c r="AO6411" s="10"/>
      <c r="AP6411" s="10"/>
      <c r="AQ6411" s="10"/>
      <c r="AR6411" s="10"/>
      <c r="AS6411" s="10"/>
      <c r="AT6411" s="10"/>
      <c r="AU6411" s="10"/>
      <c r="AV6411" s="10"/>
      <c r="AW6411" s="10"/>
      <c r="AX6411" s="10"/>
      <c r="AY6411" s="10"/>
      <c r="AZ6411" s="10"/>
      <c r="BC6411" s="10"/>
      <c r="BD6411" s="10"/>
      <c r="BE6411" s="10"/>
      <c r="BF6411" s="10"/>
      <c r="BG6411" s="10"/>
      <c r="BH6411" s="10"/>
      <c r="BI6411" s="10"/>
      <c r="BL6411" s="10"/>
      <c r="BM6411" s="10"/>
      <c r="BN6411" s="10"/>
      <c r="BO6411" s="10"/>
      <c r="BP6411" s="10"/>
      <c r="BQ6411" s="10"/>
      <c r="BR6411" s="10"/>
      <c r="BU6411" s="66"/>
    </row>
    <row r="6412" spans="22:73" s="6" customFormat="1" x14ac:dyDescent="0.3">
      <c r="V6412" s="21"/>
      <c r="W6412" s="22"/>
      <c r="X6412" s="22"/>
      <c r="Y6412" s="22"/>
      <c r="Z6412" s="22"/>
      <c r="AA6412" s="22"/>
      <c r="AB6412" s="10"/>
      <c r="AC6412" s="10"/>
      <c r="AD6412" s="10"/>
      <c r="AE6412" s="10"/>
      <c r="AF6412" s="10"/>
      <c r="AG6412" s="10"/>
      <c r="AH6412" s="10"/>
      <c r="AI6412" s="10"/>
      <c r="AJ6412" s="10"/>
      <c r="AK6412" s="10"/>
      <c r="AL6412" s="10"/>
      <c r="AM6412" s="10"/>
      <c r="AN6412" s="10"/>
      <c r="AO6412" s="10"/>
      <c r="AP6412" s="10"/>
      <c r="AQ6412" s="10"/>
      <c r="AR6412" s="10"/>
      <c r="AS6412" s="10"/>
      <c r="AT6412" s="10"/>
      <c r="AU6412" s="10"/>
      <c r="AV6412" s="10"/>
      <c r="AW6412" s="10"/>
      <c r="AX6412" s="10"/>
      <c r="AY6412" s="10"/>
      <c r="AZ6412" s="10"/>
      <c r="BC6412" s="10"/>
      <c r="BD6412" s="10"/>
      <c r="BE6412" s="10"/>
      <c r="BF6412" s="10"/>
      <c r="BG6412" s="10"/>
      <c r="BH6412" s="10"/>
      <c r="BI6412" s="10"/>
      <c r="BL6412" s="10"/>
      <c r="BM6412" s="10"/>
      <c r="BN6412" s="10"/>
      <c r="BO6412" s="10"/>
      <c r="BP6412" s="10"/>
      <c r="BQ6412" s="10"/>
      <c r="BR6412" s="10"/>
      <c r="BU6412" s="66"/>
    </row>
    <row r="6413" spans="22:73" s="6" customFormat="1" x14ac:dyDescent="0.3">
      <c r="V6413" s="21"/>
      <c r="W6413" s="22"/>
      <c r="X6413" s="22"/>
      <c r="Y6413" s="22"/>
      <c r="Z6413" s="22"/>
      <c r="AA6413" s="22"/>
      <c r="AB6413" s="10"/>
      <c r="AC6413" s="10"/>
      <c r="AD6413" s="10"/>
      <c r="AE6413" s="10"/>
      <c r="AF6413" s="10"/>
      <c r="AG6413" s="10"/>
      <c r="AH6413" s="10"/>
      <c r="AI6413" s="10"/>
      <c r="AJ6413" s="10"/>
      <c r="AK6413" s="10"/>
      <c r="AL6413" s="10"/>
      <c r="AM6413" s="10"/>
      <c r="AN6413" s="10"/>
      <c r="AO6413" s="10"/>
      <c r="AP6413" s="10"/>
      <c r="AQ6413" s="10"/>
      <c r="AR6413" s="10"/>
      <c r="AS6413" s="10"/>
      <c r="AT6413" s="10"/>
      <c r="AU6413" s="10"/>
      <c r="AV6413" s="10"/>
      <c r="AW6413" s="10"/>
      <c r="AX6413" s="10"/>
      <c r="AY6413" s="10"/>
      <c r="AZ6413" s="10"/>
      <c r="BC6413" s="10"/>
      <c r="BD6413" s="10"/>
      <c r="BE6413" s="10"/>
      <c r="BF6413" s="10"/>
      <c r="BG6413" s="10"/>
      <c r="BH6413" s="10"/>
      <c r="BI6413" s="10"/>
      <c r="BL6413" s="10"/>
      <c r="BM6413" s="10"/>
      <c r="BN6413" s="10"/>
      <c r="BO6413" s="10"/>
      <c r="BP6413" s="10"/>
      <c r="BQ6413" s="10"/>
      <c r="BR6413" s="10"/>
      <c r="BU6413" s="66"/>
    </row>
    <row r="6414" spans="22:73" s="6" customFormat="1" x14ac:dyDescent="0.3">
      <c r="V6414" s="21"/>
      <c r="W6414" s="22"/>
      <c r="X6414" s="22"/>
      <c r="Y6414" s="22"/>
      <c r="Z6414" s="22"/>
      <c r="AA6414" s="22"/>
      <c r="AB6414" s="10"/>
      <c r="AC6414" s="10"/>
      <c r="AD6414" s="10"/>
      <c r="AE6414" s="10"/>
      <c r="AF6414" s="10"/>
      <c r="AG6414" s="10"/>
      <c r="AH6414" s="10"/>
      <c r="AI6414" s="10"/>
      <c r="AJ6414" s="10"/>
      <c r="AK6414" s="10"/>
      <c r="AL6414" s="10"/>
      <c r="AM6414" s="10"/>
      <c r="AN6414" s="10"/>
      <c r="AO6414" s="10"/>
      <c r="AP6414" s="10"/>
      <c r="AQ6414" s="10"/>
      <c r="AR6414" s="10"/>
      <c r="AS6414" s="10"/>
      <c r="AT6414" s="10"/>
      <c r="AU6414" s="10"/>
      <c r="AV6414" s="10"/>
      <c r="AW6414" s="10"/>
      <c r="AX6414" s="10"/>
      <c r="AY6414" s="10"/>
      <c r="AZ6414" s="10"/>
      <c r="BC6414" s="10"/>
      <c r="BD6414" s="10"/>
      <c r="BE6414" s="10"/>
      <c r="BF6414" s="10"/>
      <c r="BG6414" s="10"/>
      <c r="BH6414" s="10"/>
      <c r="BI6414" s="10"/>
      <c r="BL6414" s="10"/>
      <c r="BM6414" s="10"/>
      <c r="BN6414" s="10"/>
      <c r="BO6414" s="10"/>
      <c r="BP6414" s="10"/>
      <c r="BQ6414" s="10"/>
      <c r="BR6414" s="10"/>
      <c r="BU6414" s="66"/>
    </row>
    <row r="6415" spans="22:73" s="6" customFormat="1" x14ac:dyDescent="0.3">
      <c r="V6415" s="21"/>
      <c r="W6415" s="22"/>
      <c r="X6415" s="22"/>
      <c r="Y6415" s="22"/>
      <c r="Z6415" s="22"/>
      <c r="AA6415" s="22"/>
      <c r="AB6415" s="10"/>
      <c r="AC6415" s="10"/>
      <c r="AD6415" s="10"/>
      <c r="AE6415" s="10"/>
      <c r="AF6415" s="10"/>
      <c r="AG6415" s="10"/>
      <c r="AH6415" s="10"/>
      <c r="AI6415" s="10"/>
      <c r="AJ6415" s="10"/>
      <c r="AK6415" s="10"/>
      <c r="AL6415" s="10"/>
      <c r="AM6415" s="10"/>
      <c r="AN6415" s="10"/>
      <c r="AO6415" s="10"/>
      <c r="AP6415" s="10"/>
      <c r="AQ6415" s="10"/>
      <c r="AR6415" s="10"/>
      <c r="AS6415" s="10"/>
      <c r="AT6415" s="10"/>
      <c r="AU6415" s="10"/>
      <c r="AV6415" s="10"/>
      <c r="AW6415" s="10"/>
      <c r="AX6415" s="10"/>
      <c r="AY6415" s="10"/>
      <c r="AZ6415" s="10"/>
      <c r="BC6415" s="10"/>
      <c r="BD6415" s="10"/>
      <c r="BE6415" s="10"/>
      <c r="BF6415" s="10"/>
      <c r="BG6415" s="10"/>
      <c r="BH6415" s="10"/>
      <c r="BI6415" s="10"/>
      <c r="BL6415" s="10"/>
      <c r="BM6415" s="10"/>
      <c r="BN6415" s="10"/>
      <c r="BO6415" s="10"/>
      <c r="BP6415" s="10"/>
      <c r="BQ6415" s="10"/>
      <c r="BR6415" s="10"/>
      <c r="BU6415" s="66"/>
    </row>
    <row r="6416" spans="22:73" s="6" customFormat="1" x14ac:dyDescent="0.3">
      <c r="V6416" s="21"/>
      <c r="W6416" s="22"/>
      <c r="X6416" s="22"/>
      <c r="Y6416" s="22"/>
      <c r="Z6416" s="22"/>
      <c r="AA6416" s="22"/>
      <c r="AB6416" s="10"/>
      <c r="AC6416" s="10"/>
      <c r="AD6416" s="10"/>
      <c r="AE6416" s="10"/>
      <c r="AF6416" s="10"/>
      <c r="AG6416" s="10"/>
      <c r="AH6416" s="10"/>
      <c r="AI6416" s="10"/>
      <c r="AJ6416" s="10"/>
      <c r="AK6416" s="10"/>
      <c r="AL6416" s="10"/>
      <c r="AM6416" s="10"/>
      <c r="AN6416" s="10"/>
      <c r="AO6416" s="10"/>
      <c r="AP6416" s="10"/>
      <c r="AQ6416" s="10"/>
      <c r="AR6416" s="10"/>
      <c r="AS6416" s="10"/>
      <c r="AT6416" s="10"/>
      <c r="AU6416" s="10"/>
      <c r="AV6416" s="10"/>
      <c r="AW6416" s="10"/>
      <c r="AX6416" s="10"/>
      <c r="AY6416" s="10"/>
      <c r="AZ6416" s="10"/>
      <c r="BC6416" s="10"/>
      <c r="BD6416" s="10"/>
      <c r="BE6416" s="10"/>
      <c r="BF6416" s="10"/>
      <c r="BG6416" s="10"/>
      <c r="BH6416" s="10"/>
      <c r="BI6416" s="10"/>
      <c r="BL6416" s="10"/>
      <c r="BM6416" s="10"/>
      <c r="BN6416" s="10"/>
      <c r="BO6416" s="10"/>
      <c r="BP6416" s="10"/>
      <c r="BQ6416" s="10"/>
      <c r="BR6416" s="10"/>
      <c r="BU6416" s="66"/>
    </row>
    <row r="6417" spans="22:73" s="6" customFormat="1" x14ac:dyDescent="0.3">
      <c r="V6417" s="21"/>
      <c r="W6417" s="22"/>
      <c r="X6417" s="22"/>
      <c r="Y6417" s="22"/>
      <c r="Z6417" s="22"/>
      <c r="AA6417" s="22"/>
      <c r="AB6417" s="10"/>
      <c r="AC6417" s="10"/>
      <c r="AD6417" s="10"/>
      <c r="AE6417" s="10"/>
      <c r="AF6417" s="10"/>
      <c r="AG6417" s="10"/>
      <c r="AH6417" s="10"/>
      <c r="AI6417" s="10"/>
      <c r="AJ6417" s="10"/>
      <c r="AK6417" s="10"/>
      <c r="AL6417" s="10"/>
      <c r="AM6417" s="10"/>
      <c r="AN6417" s="10"/>
      <c r="AO6417" s="10"/>
      <c r="AP6417" s="10"/>
      <c r="AQ6417" s="10"/>
      <c r="AR6417" s="10"/>
      <c r="AS6417" s="10"/>
      <c r="AT6417" s="10"/>
      <c r="AU6417" s="10"/>
      <c r="AV6417" s="10"/>
      <c r="AW6417" s="10"/>
      <c r="AX6417" s="10"/>
      <c r="AY6417" s="10"/>
      <c r="AZ6417" s="10"/>
      <c r="BC6417" s="10"/>
      <c r="BD6417" s="10"/>
      <c r="BE6417" s="10"/>
      <c r="BF6417" s="10"/>
      <c r="BG6417" s="10"/>
      <c r="BH6417" s="10"/>
      <c r="BI6417" s="10"/>
      <c r="BL6417" s="10"/>
      <c r="BM6417" s="10"/>
      <c r="BN6417" s="10"/>
      <c r="BO6417" s="10"/>
      <c r="BP6417" s="10"/>
      <c r="BQ6417" s="10"/>
      <c r="BR6417" s="10"/>
      <c r="BU6417" s="66"/>
    </row>
    <row r="6418" spans="22:73" s="6" customFormat="1" x14ac:dyDescent="0.3">
      <c r="V6418" s="21"/>
      <c r="W6418" s="22"/>
      <c r="X6418" s="22"/>
      <c r="Y6418" s="22"/>
      <c r="Z6418" s="22"/>
      <c r="AA6418" s="22"/>
      <c r="AB6418" s="10"/>
      <c r="AC6418" s="10"/>
      <c r="AD6418" s="10"/>
      <c r="AE6418" s="10"/>
      <c r="AF6418" s="10"/>
      <c r="AG6418" s="10"/>
      <c r="AH6418" s="10"/>
      <c r="AI6418" s="10"/>
      <c r="AJ6418" s="10"/>
      <c r="AK6418" s="10"/>
      <c r="AL6418" s="10"/>
      <c r="AM6418" s="10"/>
      <c r="AN6418" s="10"/>
      <c r="AO6418" s="10"/>
      <c r="AP6418" s="10"/>
      <c r="AQ6418" s="10"/>
      <c r="AR6418" s="10"/>
      <c r="AS6418" s="10"/>
      <c r="AT6418" s="10"/>
      <c r="AU6418" s="10"/>
      <c r="AV6418" s="10"/>
      <c r="AW6418" s="10"/>
      <c r="AX6418" s="10"/>
      <c r="AY6418" s="10"/>
      <c r="AZ6418" s="10"/>
      <c r="BC6418" s="10"/>
      <c r="BD6418" s="10"/>
      <c r="BE6418" s="10"/>
      <c r="BF6418" s="10"/>
      <c r="BG6418" s="10"/>
      <c r="BH6418" s="10"/>
      <c r="BI6418" s="10"/>
      <c r="BL6418" s="10"/>
      <c r="BM6418" s="10"/>
      <c r="BN6418" s="10"/>
      <c r="BO6418" s="10"/>
      <c r="BP6418" s="10"/>
      <c r="BQ6418" s="10"/>
      <c r="BR6418" s="10"/>
      <c r="BU6418" s="66"/>
    </row>
    <row r="6419" spans="22:73" s="6" customFormat="1" x14ac:dyDescent="0.3">
      <c r="V6419" s="21"/>
      <c r="W6419" s="22"/>
      <c r="X6419" s="22"/>
      <c r="Y6419" s="22"/>
      <c r="Z6419" s="22"/>
      <c r="AA6419" s="22"/>
      <c r="AB6419" s="10"/>
      <c r="AC6419" s="10"/>
      <c r="AD6419" s="10"/>
      <c r="AE6419" s="10"/>
      <c r="AF6419" s="10"/>
      <c r="AG6419" s="10"/>
      <c r="AH6419" s="10"/>
      <c r="AI6419" s="10"/>
      <c r="AJ6419" s="10"/>
      <c r="AK6419" s="10"/>
      <c r="AL6419" s="10"/>
      <c r="AM6419" s="10"/>
      <c r="AN6419" s="10"/>
      <c r="AO6419" s="10"/>
      <c r="AP6419" s="10"/>
      <c r="AQ6419" s="10"/>
      <c r="AR6419" s="10"/>
      <c r="AS6419" s="10"/>
      <c r="AT6419" s="10"/>
      <c r="AU6419" s="10"/>
      <c r="AV6419" s="10"/>
      <c r="AW6419" s="10"/>
      <c r="AX6419" s="10"/>
      <c r="AY6419" s="10"/>
      <c r="AZ6419" s="10"/>
      <c r="BC6419" s="10"/>
      <c r="BD6419" s="10"/>
      <c r="BE6419" s="10"/>
      <c r="BF6419" s="10"/>
      <c r="BG6419" s="10"/>
      <c r="BH6419" s="10"/>
      <c r="BI6419" s="10"/>
      <c r="BL6419" s="10"/>
      <c r="BM6419" s="10"/>
      <c r="BN6419" s="10"/>
      <c r="BO6419" s="10"/>
      <c r="BP6419" s="10"/>
      <c r="BQ6419" s="10"/>
      <c r="BR6419" s="10"/>
      <c r="BU6419" s="66"/>
    </row>
    <row r="6420" spans="22:73" s="6" customFormat="1" x14ac:dyDescent="0.3">
      <c r="V6420" s="21"/>
      <c r="W6420" s="22"/>
      <c r="X6420" s="22"/>
      <c r="Y6420" s="22"/>
      <c r="Z6420" s="22"/>
      <c r="AA6420" s="22"/>
      <c r="AB6420" s="10"/>
      <c r="AC6420" s="10"/>
      <c r="AD6420" s="10"/>
      <c r="AE6420" s="10"/>
      <c r="AF6420" s="10"/>
      <c r="AG6420" s="10"/>
      <c r="AH6420" s="10"/>
      <c r="AI6420" s="10"/>
      <c r="AJ6420" s="10"/>
      <c r="AK6420" s="10"/>
      <c r="AL6420" s="10"/>
      <c r="AM6420" s="10"/>
      <c r="AN6420" s="10"/>
      <c r="AO6420" s="10"/>
      <c r="AP6420" s="10"/>
      <c r="AQ6420" s="10"/>
      <c r="AR6420" s="10"/>
      <c r="AS6420" s="10"/>
      <c r="AT6420" s="10"/>
      <c r="AU6420" s="10"/>
      <c r="AV6420" s="10"/>
      <c r="AW6420" s="10"/>
      <c r="AX6420" s="10"/>
      <c r="AY6420" s="10"/>
      <c r="AZ6420" s="10"/>
      <c r="BC6420" s="10"/>
      <c r="BD6420" s="10"/>
      <c r="BE6420" s="10"/>
      <c r="BF6420" s="10"/>
      <c r="BG6420" s="10"/>
      <c r="BH6420" s="10"/>
      <c r="BI6420" s="10"/>
      <c r="BL6420" s="10"/>
      <c r="BM6420" s="10"/>
      <c r="BN6420" s="10"/>
      <c r="BO6420" s="10"/>
      <c r="BP6420" s="10"/>
      <c r="BQ6420" s="10"/>
      <c r="BR6420" s="10"/>
      <c r="BU6420" s="66"/>
    </row>
    <row r="6421" spans="22:73" s="6" customFormat="1" x14ac:dyDescent="0.3">
      <c r="V6421" s="21"/>
      <c r="W6421" s="22"/>
      <c r="X6421" s="22"/>
      <c r="Y6421" s="22"/>
      <c r="Z6421" s="22"/>
      <c r="AA6421" s="22"/>
      <c r="AB6421" s="10"/>
      <c r="AC6421" s="10"/>
      <c r="AD6421" s="10"/>
      <c r="AE6421" s="10"/>
      <c r="AF6421" s="10"/>
      <c r="AG6421" s="10"/>
      <c r="AH6421" s="10"/>
      <c r="AI6421" s="10"/>
      <c r="AJ6421" s="10"/>
      <c r="AK6421" s="10"/>
      <c r="AL6421" s="10"/>
      <c r="AM6421" s="10"/>
      <c r="AN6421" s="10"/>
      <c r="AO6421" s="10"/>
      <c r="AP6421" s="10"/>
      <c r="AQ6421" s="10"/>
      <c r="AR6421" s="10"/>
      <c r="AS6421" s="10"/>
      <c r="AT6421" s="10"/>
      <c r="AU6421" s="10"/>
      <c r="AV6421" s="10"/>
      <c r="AW6421" s="10"/>
      <c r="AX6421" s="10"/>
      <c r="AY6421" s="10"/>
      <c r="AZ6421" s="10"/>
      <c r="BC6421" s="10"/>
      <c r="BD6421" s="10"/>
      <c r="BE6421" s="10"/>
      <c r="BF6421" s="10"/>
      <c r="BG6421" s="10"/>
      <c r="BH6421" s="10"/>
      <c r="BI6421" s="10"/>
      <c r="BL6421" s="10"/>
      <c r="BM6421" s="10"/>
      <c r="BN6421" s="10"/>
      <c r="BO6421" s="10"/>
      <c r="BP6421" s="10"/>
      <c r="BQ6421" s="10"/>
      <c r="BR6421" s="10"/>
      <c r="BU6421" s="66"/>
    </row>
    <row r="6422" spans="22:73" s="6" customFormat="1" x14ac:dyDescent="0.3">
      <c r="V6422" s="21"/>
      <c r="W6422" s="22"/>
      <c r="X6422" s="22"/>
      <c r="Y6422" s="22"/>
      <c r="Z6422" s="22"/>
      <c r="AA6422" s="22"/>
      <c r="AB6422" s="10"/>
      <c r="AC6422" s="10"/>
      <c r="AD6422" s="10"/>
      <c r="AE6422" s="10"/>
      <c r="AF6422" s="10"/>
      <c r="AG6422" s="10"/>
      <c r="AH6422" s="10"/>
      <c r="AI6422" s="10"/>
      <c r="AJ6422" s="10"/>
      <c r="AK6422" s="10"/>
      <c r="AL6422" s="10"/>
      <c r="AM6422" s="10"/>
      <c r="AN6422" s="10"/>
      <c r="AO6422" s="10"/>
      <c r="AP6422" s="10"/>
      <c r="AQ6422" s="10"/>
      <c r="AR6422" s="10"/>
      <c r="AS6422" s="10"/>
      <c r="AT6422" s="10"/>
      <c r="AU6422" s="10"/>
      <c r="AV6422" s="10"/>
      <c r="AW6422" s="10"/>
      <c r="AX6422" s="10"/>
      <c r="AY6422" s="10"/>
      <c r="AZ6422" s="10"/>
      <c r="BC6422" s="10"/>
      <c r="BD6422" s="10"/>
      <c r="BE6422" s="10"/>
      <c r="BF6422" s="10"/>
      <c r="BG6422" s="10"/>
      <c r="BH6422" s="10"/>
      <c r="BI6422" s="10"/>
      <c r="BL6422" s="10"/>
      <c r="BM6422" s="10"/>
      <c r="BN6422" s="10"/>
      <c r="BO6422" s="10"/>
      <c r="BP6422" s="10"/>
      <c r="BQ6422" s="10"/>
      <c r="BR6422" s="10"/>
      <c r="BU6422" s="66"/>
    </row>
    <row r="6423" spans="22:73" s="6" customFormat="1" x14ac:dyDescent="0.3">
      <c r="V6423" s="21"/>
      <c r="W6423" s="22"/>
      <c r="X6423" s="22"/>
      <c r="Y6423" s="22"/>
      <c r="Z6423" s="22"/>
      <c r="AA6423" s="22"/>
      <c r="AB6423" s="10"/>
      <c r="AC6423" s="10"/>
      <c r="AD6423" s="10"/>
      <c r="AE6423" s="10"/>
      <c r="AF6423" s="10"/>
      <c r="AG6423" s="10"/>
      <c r="AH6423" s="10"/>
      <c r="AI6423" s="10"/>
      <c r="AJ6423" s="10"/>
      <c r="AK6423" s="10"/>
      <c r="AL6423" s="10"/>
      <c r="AM6423" s="10"/>
      <c r="AN6423" s="10"/>
      <c r="AO6423" s="10"/>
      <c r="AP6423" s="10"/>
      <c r="AQ6423" s="10"/>
      <c r="AR6423" s="10"/>
      <c r="AS6423" s="10"/>
      <c r="AT6423" s="10"/>
      <c r="AU6423" s="10"/>
      <c r="AV6423" s="10"/>
      <c r="AW6423" s="10"/>
      <c r="AX6423" s="10"/>
      <c r="AY6423" s="10"/>
      <c r="AZ6423" s="10"/>
      <c r="BC6423" s="10"/>
      <c r="BD6423" s="10"/>
      <c r="BE6423" s="10"/>
      <c r="BF6423" s="10"/>
      <c r="BG6423" s="10"/>
      <c r="BH6423" s="10"/>
      <c r="BI6423" s="10"/>
      <c r="BL6423" s="10"/>
      <c r="BM6423" s="10"/>
      <c r="BN6423" s="10"/>
      <c r="BO6423" s="10"/>
      <c r="BP6423" s="10"/>
      <c r="BQ6423" s="10"/>
      <c r="BR6423" s="10"/>
      <c r="BU6423" s="66"/>
    </row>
    <row r="6424" spans="22:73" s="6" customFormat="1" x14ac:dyDescent="0.3">
      <c r="V6424" s="21"/>
      <c r="W6424" s="22"/>
      <c r="X6424" s="22"/>
      <c r="Y6424" s="22"/>
      <c r="Z6424" s="22"/>
      <c r="AA6424" s="22"/>
      <c r="AB6424" s="10"/>
      <c r="AC6424" s="10"/>
      <c r="AD6424" s="10"/>
      <c r="AE6424" s="10"/>
      <c r="AF6424" s="10"/>
      <c r="AG6424" s="10"/>
      <c r="AH6424" s="10"/>
      <c r="AI6424" s="10"/>
      <c r="AJ6424" s="10"/>
      <c r="AK6424" s="10"/>
      <c r="AL6424" s="10"/>
      <c r="AM6424" s="10"/>
      <c r="AN6424" s="10"/>
      <c r="AO6424" s="10"/>
      <c r="AP6424" s="10"/>
      <c r="AQ6424" s="10"/>
      <c r="AR6424" s="10"/>
      <c r="AS6424" s="10"/>
      <c r="AT6424" s="10"/>
      <c r="AU6424" s="10"/>
      <c r="AV6424" s="10"/>
      <c r="AW6424" s="10"/>
      <c r="AX6424" s="10"/>
      <c r="AY6424" s="10"/>
      <c r="AZ6424" s="10"/>
      <c r="BC6424" s="10"/>
      <c r="BD6424" s="10"/>
      <c r="BE6424" s="10"/>
      <c r="BF6424" s="10"/>
      <c r="BG6424" s="10"/>
      <c r="BH6424" s="10"/>
      <c r="BI6424" s="10"/>
      <c r="BL6424" s="10"/>
      <c r="BM6424" s="10"/>
      <c r="BN6424" s="10"/>
      <c r="BO6424" s="10"/>
      <c r="BP6424" s="10"/>
      <c r="BQ6424" s="10"/>
      <c r="BR6424" s="10"/>
      <c r="BU6424" s="66"/>
    </row>
    <row r="6425" spans="22:73" s="6" customFormat="1" x14ac:dyDescent="0.3">
      <c r="V6425" s="21"/>
      <c r="W6425" s="22"/>
      <c r="X6425" s="22"/>
      <c r="Y6425" s="22"/>
      <c r="Z6425" s="22"/>
      <c r="AA6425" s="22"/>
      <c r="AB6425" s="10"/>
      <c r="AC6425" s="10"/>
      <c r="AD6425" s="10"/>
      <c r="AE6425" s="10"/>
      <c r="AF6425" s="10"/>
      <c r="AG6425" s="10"/>
      <c r="AH6425" s="10"/>
      <c r="AI6425" s="10"/>
      <c r="AJ6425" s="10"/>
      <c r="AK6425" s="10"/>
      <c r="AL6425" s="10"/>
      <c r="AM6425" s="10"/>
      <c r="AN6425" s="10"/>
      <c r="AO6425" s="10"/>
      <c r="AP6425" s="10"/>
      <c r="AQ6425" s="10"/>
      <c r="AR6425" s="10"/>
      <c r="AS6425" s="10"/>
      <c r="AT6425" s="10"/>
      <c r="AU6425" s="10"/>
      <c r="AV6425" s="10"/>
      <c r="AW6425" s="10"/>
      <c r="AX6425" s="10"/>
      <c r="AY6425" s="10"/>
      <c r="AZ6425" s="10"/>
      <c r="BC6425" s="10"/>
      <c r="BD6425" s="10"/>
      <c r="BE6425" s="10"/>
      <c r="BF6425" s="10"/>
      <c r="BG6425" s="10"/>
      <c r="BH6425" s="10"/>
      <c r="BI6425" s="10"/>
      <c r="BL6425" s="10"/>
      <c r="BM6425" s="10"/>
      <c r="BN6425" s="10"/>
      <c r="BO6425" s="10"/>
      <c r="BP6425" s="10"/>
      <c r="BQ6425" s="10"/>
      <c r="BR6425" s="10"/>
      <c r="BU6425" s="66"/>
    </row>
    <row r="6426" spans="22:73" s="6" customFormat="1" x14ac:dyDescent="0.3">
      <c r="V6426" s="21"/>
      <c r="W6426" s="22"/>
      <c r="X6426" s="22"/>
      <c r="Y6426" s="22"/>
      <c r="Z6426" s="22"/>
      <c r="AA6426" s="22"/>
      <c r="AB6426" s="10"/>
      <c r="AC6426" s="10"/>
      <c r="AD6426" s="10"/>
      <c r="AE6426" s="10"/>
      <c r="AF6426" s="10"/>
      <c r="AG6426" s="10"/>
      <c r="AH6426" s="10"/>
      <c r="AI6426" s="10"/>
      <c r="AJ6426" s="10"/>
      <c r="AK6426" s="10"/>
      <c r="AL6426" s="10"/>
      <c r="AM6426" s="10"/>
      <c r="AN6426" s="10"/>
      <c r="AO6426" s="10"/>
      <c r="AP6426" s="10"/>
      <c r="AQ6426" s="10"/>
      <c r="AR6426" s="10"/>
      <c r="AS6426" s="10"/>
      <c r="AT6426" s="10"/>
      <c r="AU6426" s="10"/>
      <c r="AV6426" s="10"/>
      <c r="AW6426" s="10"/>
      <c r="AX6426" s="10"/>
      <c r="AY6426" s="10"/>
      <c r="AZ6426" s="10"/>
      <c r="BC6426" s="10"/>
      <c r="BD6426" s="10"/>
      <c r="BE6426" s="10"/>
      <c r="BF6426" s="10"/>
      <c r="BG6426" s="10"/>
      <c r="BH6426" s="10"/>
      <c r="BI6426" s="10"/>
      <c r="BL6426" s="10"/>
      <c r="BM6426" s="10"/>
      <c r="BN6426" s="10"/>
      <c r="BO6426" s="10"/>
      <c r="BP6426" s="10"/>
      <c r="BQ6426" s="10"/>
      <c r="BR6426" s="10"/>
      <c r="BU6426" s="66"/>
    </row>
    <row r="6427" spans="22:73" s="6" customFormat="1" x14ac:dyDescent="0.3">
      <c r="V6427" s="21"/>
      <c r="W6427" s="22"/>
      <c r="X6427" s="22"/>
      <c r="Y6427" s="22"/>
      <c r="Z6427" s="22"/>
      <c r="AA6427" s="22"/>
      <c r="AB6427" s="10"/>
      <c r="AC6427" s="10"/>
      <c r="AD6427" s="10"/>
      <c r="AE6427" s="10"/>
      <c r="AF6427" s="10"/>
      <c r="AG6427" s="10"/>
      <c r="AH6427" s="10"/>
      <c r="AI6427" s="10"/>
      <c r="AJ6427" s="10"/>
      <c r="AK6427" s="10"/>
      <c r="AL6427" s="10"/>
      <c r="AM6427" s="10"/>
      <c r="AN6427" s="10"/>
      <c r="AO6427" s="10"/>
      <c r="AP6427" s="10"/>
      <c r="AQ6427" s="10"/>
      <c r="AR6427" s="10"/>
      <c r="AS6427" s="10"/>
      <c r="AT6427" s="10"/>
      <c r="AU6427" s="10"/>
      <c r="AV6427" s="10"/>
      <c r="AW6427" s="10"/>
      <c r="AX6427" s="10"/>
      <c r="AY6427" s="10"/>
      <c r="AZ6427" s="10"/>
      <c r="BC6427" s="10"/>
      <c r="BD6427" s="10"/>
      <c r="BE6427" s="10"/>
      <c r="BF6427" s="10"/>
      <c r="BG6427" s="10"/>
      <c r="BH6427" s="10"/>
      <c r="BI6427" s="10"/>
      <c r="BL6427" s="10"/>
      <c r="BM6427" s="10"/>
      <c r="BN6427" s="10"/>
      <c r="BO6427" s="10"/>
      <c r="BP6427" s="10"/>
      <c r="BQ6427" s="10"/>
      <c r="BR6427" s="10"/>
      <c r="BU6427" s="66"/>
    </row>
    <row r="6428" spans="22:73" s="6" customFormat="1" x14ac:dyDescent="0.3">
      <c r="V6428" s="21"/>
      <c r="W6428" s="22"/>
      <c r="X6428" s="22"/>
      <c r="Y6428" s="22"/>
      <c r="Z6428" s="22"/>
      <c r="AA6428" s="22"/>
      <c r="AB6428" s="10"/>
      <c r="AC6428" s="10"/>
      <c r="AD6428" s="10"/>
      <c r="AE6428" s="10"/>
      <c r="AF6428" s="10"/>
      <c r="AG6428" s="10"/>
      <c r="AH6428" s="10"/>
      <c r="AI6428" s="10"/>
      <c r="AJ6428" s="10"/>
      <c r="AK6428" s="10"/>
      <c r="AL6428" s="10"/>
      <c r="AM6428" s="10"/>
      <c r="AN6428" s="10"/>
      <c r="AO6428" s="10"/>
      <c r="AP6428" s="10"/>
      <c r="AQ6428" s="10"/>
      <c r="AR6428" s="10"/>
      <c r="AS6428" s="10"/>
      <c r="AT6428" s="10"/>
      <c r="AU6428" s="10"/>
      <c r="AV6428" s="10"/>
      <c r="AW6428" s="10"/>
      <c r="AX6428" s="10"/>
      <c r="AY6428" s="10"/>
      <c r="AZ6428" s="10"/>
      <c r="BC6428" s="10"/>
      <c r="BD6428" s="10"/>
      <c r="BE6428" s="10"/>
      <c r="BF6428" s="10"/>
      <c r="BG6428" s="10"/>
      <c r="BH6428" s="10"/>
      <c r="BI6428" s="10"/>
      <c r="BL6428" s="10"/>
      <c r="BM6428" s="10"/>
      <c r="BN6428" s="10"/>
      <c r="BO6428" s="10"/>
      <c r="BP6428" s="10"/>
      <c r="BQ6428" s="10"/>
      <c r="BR6428" s="10"/>
      <c r="BU6428" s="66"/>
    </row>
    <row r="6429" spans="22:73" s="6" customFormat="1" x14ac:dyDescent="0.3">
      <c r="V6429" s="21"/>
      <c r="W6429" s="22"/>
      <c r="X6429" s="22"/>
      <c r="Y6429" s="22"/>
      <c r="Z6429" s="22"/>
      <c r="AA6429" s="22"/>
      <c r="AB6429" s="10"/>
      <c r="AC6429" s="10"/>
      <c r="AD6429" s="10"/>
      <c r="AE6429" s="10"/>
      <c r="AF6429" s="10"/>
      <c r="AG6429" s="10"/>
      <c r="AH6429" s="10"/>
      <c r="AI6429" s="10"/>
      <c r="AJ6429" s="10"/>
      <c r="AK6429" s="10"/>
      <c r="AL6429" s="10"/>
      <c r="AM6429" s="10"/>
      <c r="AN6429" s="10"/>
      <c r="AO6429" s="10"/>
      <c r="AP6429" s="10"/>
      <c r="AQ6429" s="10"/>
      <c r="AR6429" s="10"/>
      <c r="AS6429" s="10"/>
      <c r="AT6429" s="10"/>
      <c r="AU6429" s="10"/>
      <c r="AV6429" s="10"/>
      <c r="AW6429" s="10"/>
      <c r="AX6429" s="10"/>
      <c r="AY6429" s="10"/>
      <c r="AZ6429" s="10"/>
      <c r="BC6429" s="10"/>
      <c r="BD6429" s="10"/>
      <c r="BE6429" s="10"/>
      <c r="BF6429" s="10"/>
      <c r="BG6429" s="10"/>
      <c r="BH6429" s="10"/>
      <c r="BI6429" s="10"/>
      <c r="BL6429" s="10"/>
      <c r="BM6429" s="10"/>
      <c r="BN6429" s="10"/>
      <c r="BO6429" s="10"/>
      <c r="BP6429" s="10"/>
      <c r="BQ6429" s="10"/>
      <c r="BR6429" s="10"/>
      <c r="BU6429" s="66"/>
    </row>
    <row r="6430" spans="22:73" s="6" customFormat="1" x14ac:dyDescent="0.3">
      <c r="V6430" s="21"/>
      <c r="W6430" s="22"/>
      <c r="X6430" s="22"/>
      <c r="Y6430" s="22"/>
      <c r="Z6430" s="22"/>
      <c r="AA6430" s="22"/>
      <c r="AB6430" s="10"/>
      <c r="AC6430" s="10"/>
      <c r="AD6430" s="10"/>
      <c r="AE6430" s="10"/>
      <c r="AF6430" s="10"/>
      <c r="AG6430" s="10"/>
      <c r="AH6430" s="10"/>
      <c r="AI6430" s="10"/>
      <c r="AJ6430" s="10"/>
      <c r="AK6430" s="10"/>
      <c r="AL6430" s="10"/>
      <c r="AM6430" s="10"/>
      <c r="AN6430" s="10"/>
      <c r="AO6430" s="10"/>
      <c r="AP6430" s="10"/>
      <c r="AQ6430" s="10"/>
      <c r="AR6430" s="10"/>
      <c r="AS6430" s="10"/>
      <c r="AT6430" s="10"/>
      <c r="AU6430" s="10"/>
      <c r="AV6430" s="10"/>
      <c r="AW6430" s="10"/>
      <c r="AX6430" s="10"/>
      <c r="AY6430" s="10"/>
      <c r="AZ6430" s="10"/>
      <c r="BC6430" s="10"/>
      <c r="BD6430" s="10"/>
      <c r="BE6430" s="10"/>
      <c r="BF6430" s="10"/>
      <c r="BG6430" s="10"/>
      <c r="BH6430" s="10"/>
      <c r="BI6430" s="10"/>
      <c r="BL6430" s="10"/>
      <c r="BM6430" s="10"/>
      <c r="BN6430" s="10"/>
      <c r="BO6430" s="10"/>
      <c r="BP6430" s="10"/>
      <c r="BQ6430" s="10"/>
      <c r="BR6430" s="10"/>
      <c r="BU6430" s="66"/>
    </row>
    <row r="6431" spans="22:73" s="6" customFormat="1" x14ac:dyDescent="0.3">
      <c r="V6431" s="21"/>
      <c r="W6431" s="22"/>
      <c r="X6431" s="22"/>
      <c r="Y6431" s="22"/>
      <c r="Z6431" s="22"/>
      <c r="AA6431" s="22"/>
      <c r="AB6431" s="10"/>
      <c r="AC6431" s="10"/>
      <c r="AD6431" s="10"/>
      <c r="AE6431" s="10"/>
      <c r="AF6431" s="10"/>
      <c r="AG6431" s="10"/>
      <c r="AH6431" s="10"/>
      <c r="AI6431" s="10"/>
      <c r="AJ6431" s="10"/>
      <c r="AK6431" s="10"/>
      <c r="AL6431" s="10"/>
      <c r="AM6431" s="10"/>
      <c r="AN6431" s="10"/>
      <c r="AO6431" s="10"/>
      <c r="AP6431" s="10"/>
      <c r="AQ6431" s="10"/>
      <c r="AR6431" s="10"/>
      <c r="AS6431" s="10"/>
      <c r="AT6431" s="10"/>
      <c r="AU6431" s="10"/>
      <c r="AV6431" s="10"/>
      <c r="AW6431" s="10"/>
      <c r="AX6431" s="10"/>
      <c r="AY6431" s="10"/>
      <c r="AZ6431" s="10"/>
      <c r="BC6431" s="10"/>
      <c r="BD6431" s="10"/>
      <c r="BE6431" s="10"/>
      <c r="BF6431" s="10"/>
      <c r="BG6431" s="10"/>
      <c r="BH6431" s="10"/>
      <c r="BI6431" s="10"/>
      <c r="BL6431" s="10"/>
      <c r="BM6431" s="10"/>
      <c r="BN6431" s="10"/>
      <c r="BO6431" s="10"/>
      <c r="BP6431" s="10"/>
      <c r="BQ6431" s="10"/>
      <c r="BR6431" s="10"/>
      <c r="BU6431" s="66"/>
    </row>
    <row r="6432" spans="22:73" s="6" customFormat="1" x14ac:dyDescent="0.3">
      <c r="V6432" s="21"/>
      <c r="W6432" s="22"/>
      <c r="X6432" s="22"/>
      <c r="Y6432" s="22"/>
      <c r="Z6432" s="22"/>
      <c r="AA6432" s="22"/>
      <c r="AB6432" s="10"/>
      <c r="AC6432" s="10"/>
      <c r="AD6432" s="10"/>
      <c r="AE6432" s="10"/>
      <c r="AF6432" s="10"/>
      <c r="AG6432" s="10"/>
      <c r="AH6432" s="10"/>
      <c r="AI6432" s="10"/>
      <c r="AJ6432" s="10"/>
      <c r="AK6432" s="10"/>
      <c r="AL6432" s="10"/>
      <c r="AM6432" s="10"/>
      <c r="AN6432" s="10"/>
      <c r="AO6432" s="10"/>
      <c r="AP6432" s="10"/>
      <c r="AQ6432" s="10"/>
      <c r="AR6432" s="10"/>
      <c r="AS6432" s="10"/>
      <c r="AT6432" s="10"/>
      <c r="AU6432" s="10"/>
      <c r="AV6432" s="10"/>
      <c r="AW6432" s="10"/>
      <c r="AX6432" s="10"/>
      <c r="AY6432" s="10"/>
      <c r="AZ6432" s="10"/>
      <c r="BC6432" s="10"/>
      <c r="BD6432" s="10"/>
      <c r="BE6432" s="10"/>
      <c r="BF6432" s="10"/>
      <c r="BG6432" s="10"/>
      <c r="BH6432" s="10"/>
      <c r="BI6432" s="10"/>
      <c r="BL6432" s="10"/>
      <c r="BM6432" s="10"/>
      <c r="BN6432" s="10"/>
      <c r="BO6432" s="10"/>
      <c r="BP6432" s="10"/>
      <c r="BQ6432" s="10"/>
      <c r="BR6432" s="10"/>
      <c r="BU6432" s="66"/>
    </row>
    <row r="6433" spans="22:73" s="6" customFormat="1" x14ac:dyDescent="0.3">
      <c r="V6433" s="21"/>
      <c r="W6433" s="22"/>
      <c r="X6433" s="22"/>
      <c r="Y6433" s="22"/>
      <c r="Z6433" s="22"/>
      <c r="AA6433" s="22"/>
      <c r="AB6433" s="10"/>
      <c r="AC6433" s="10"/>
      <c r="AD6433" s="10"/>
      <c r="AE6433" s="10"/>
      <c r="AF6433" s="10"/>
      <c r="AG6433" s="10"/>
      <c r="AH6433" s="10"/>
      <c r="AI6433" s="10"/>
      <c r="AJ6433" s="10"/>
      <c r="AK6433" s="10"/>
      <c r="AL6433" s="10"/>
      <c r="AM6433" s="10"/>
      <c r="AN6433" s="10"/>
      <c r="AO6433" s="10"/>
      <c r="AP6433" s="10"/>
      <c r="AQ6433" s="10"/>
      <c r="AR6433" s="10"/>
      <c r="AS6433" s="10"/>
      <c r="AT6433" s="10"/>
      <c r="AU6433" s="10"/>
      <c r="AV6433" s="10"/>
      <c r="AW6433" s="10"/>
      <c r="AX6433" s="10"/>
      <c r="AY6433" s="10"/>
      <c r="AZ6433" s="10"/>
      <c r="BC6433" s="10"/>
      <c r="BD6433" s="10"/>
      <c r="BE6433" s="10"/>
      <c r="BF6433" s="10"/>
      <c r="BG6433" s="10"/>
      <c r="BH6433" s="10"/>
      <c r="BI6433" s="10"/>
      <c r="BL6433" s="10"/>
      <c r="BM6433" s="10"/>
      <c r="BN6433" s="10"/>
      <c r="BO6433" s="10"/>
      <c r="BP6433" s="10"/>
      <c r="BQ6433" s="10"/>
      <c r="BR6433" s="10"/>
      <c r="BU6433" s="66"/>
    </row>
    <row r="6434" spans="22:73" s="6" customFormat="1" x14ac:dyDescent="0.3">
      <c r="V6434" s="21"/>
      <c r="W6434" s="22"/>
      <c r="X6434" s="22"/>
      <c r="Y6434" s="22"/>
      <c r="Z6434" s="22"/>
      <c r="AA6434" s="22"/>
      <c r="AB6434" s="10"/>
      <c r="AC6434" s="10"/>
      <c r="AD6434" s="10"/>
      <c r="AE6434" s="10"/>
      <c r="AF6434" s="10"/>
      <c r="AG6434" s="10"/>
      <c r="AH6434" s="10"/>
      <c r="AI6434" s="10"/>
      <c r="AJ6434" s="10"/>
      <c r="AK6434" s="10"/>
      <c r="AL6434" s="10"/>
      <c r="AM6434" s="10"/>
      <c r="AN6434" s="10"/>
      <c r="AO6434" s="10"/>
      <c r="AP6434" s="10"/>
      <c r="AQ6434" s="10"/>
      <c r="AR6434" s="10"/>
      <c r="AS6434" s="10"/>
      <c r="AT6434" s="10"/>
      <c r="AU6434" s="10"/>
      <c r="AV6434" s="10"/>
      <c r="AW6434" s="10"/>
      <c r="AX6434" s="10"/>
      <c r="AY6434" s="10"/>
      <c r="AZ6434" s="10"/>
      <c r="BC6434" s="10"/>
      <c r="BD6434" s="10"/>
      <c r="BE6434" s="10"/>
      <c r="BF6434" s="10"/>
      <c r="BG6434" s="10"/>
      <c r="BH6434" s="10"/>
      <c r="BI6434" s="10"/>
      <c r="BL6434" s="10"/>
      <c r="BM6434" s="10"/>
      <c r="BN6434" s="10"/>
      <c r="BO6434" s="10"/>
      <c r="BP6434" s="10"/>
      <c r="BQ6434" s="10"/>
      <c r="BR6434" s="10"/>
      <c r="BU6434" s="66"/>
    </row>
    <row r="6435" spans="22:73" s="6" customFormat="1" x14ac:dyDescent="0.3">
      <c r="V6435" s="21"/>
      <c r="W6435" s="22"/>
      <c r="X6435" s="22"/>
      <c r="Y6435" s="22"/>
      <c r="Z6435" s="22"/>
      <c r="AA6435" s="22"/>
      <c r="AB6435" s="10"/>
      <c r="AC6435" s="10"/>
      <c r="AD6435" s="10"/>
      <c r="AE6435" s="10"/>
      <c r="AF6435" s="10"/>
      <c r="AG6435" s="10"/>
      <c r="AH6435" s="10"/>
      <c r="AI6435" s="10"/>
      <c r="AJ6435" s="10"/>
      <c r="AK6435" s="10"/>
      <c r="AL6435" s="10"/>
      <c r="AM6435" s="10"/>
      <c r="AN6435" s="10"/>
      <c r="AO6435" s="10"/>
      <c r="AP6435" s="10"/>
      <c r="AQ6435" s="10"/>
      <c r="AR6435" s="10"/>
      <c r="AS6435" s="10"/>
      <c r="AT6435" s="10"/>
      <c r="AU6435" s="10"/>
      <c r="AV6435" s="10"/>
      <c r="AW6435" s="10"/>
      <c r="AX6435" s="10"/>
      <c r="AY6435" s="10"/>
      <c r="AZ6435" s="10"/>
      <c r="BC6435" s="10"/>
      <c r="BD6435" s="10"/>
      <c r="BE6435" s="10"/>
      <c r="BF6435" s="10"/>
      <c r="BG6435" s="10"/>
      <c r="BH6435" s="10"/>
      <c r="BI6435" s="10"/>
      <c r="BL6435" s="10"/>
      <c r="BM6435" s="10"/>
      <c r="BN6435" s="10"/>
      <c r="BO6435" s="10"/>
      <c r="BP6435" s="10"/>
      <c r="BQ6435" s="10"/>
      <c r="BR6435" s="10"/>
      <c r="BU6435" s="66"/>
    </row>
    <row r="6436" spans="22:73" s="6" customFormat="1" x14ac:dyDescent="0.3">
      <c r="V6436" s="21"/>
      <c r="W6436" s="22"/>
      <c r="X6436" s="22"/>
      <c r="Y6436" s="22"/>
      <c r="Z6436" s="22"/>
      <c r="AA6436" s="22"/>
      <c r="AB6436" s="10"/>
      <c r="AC6436" s="10"/>
      <c r="AD6436" s="10"/>
      <c r="AE6436" s="10"/>
      <c r="AF6436" s="10"/>
      <c r="AG6436" s="10"/>
      <c r="AH6436" s="10"/>
      <c r="AI6436" s="10"/>
      <c r="AJ6436" s="10"/>
      <c r="AK6436" s="10"/>
      <c r="AL6436" s="10"/>
      <c r="AM6436" s="10"/>
      <c r="AN6436" s="10"/>
      <c r="AO6436" s="10"/>
      <c r="AP6436" s="10"/>
      <c r="AQ6436" s="10"/>
      <c r="AR6436" s="10"/>
      <c r="AS6436" s="10"/>
      <c r="AT6436" s="10"/>
      <c r="AU6436" s="10"/>
      <c r="AV6436" s="10"/>
      <c r="AW6436" s="10"/>
      <c r="AX6436" s="10"/>
      <c r="AY6436" s="10"/>
      <c r="AZ6436" s="10"/>
      <c r="BC6436" s="10"/>
      <c r="BD6436" s="10"/>
      <c r="BE6436" s="10"/>
      <c r="BF6436" s="10"/>
      <c r="BG6436" s="10"/>
      <c r="BH6436" s="10"/>
      <c r="BI6436" s="10"/>
      <c r="BL6436" s="10"/>
      <c r="BM6436" s="10"/>
      <c r="BN6436" s="10"/>
      <c r="BO6436" s="10"/>
      <c r="BP6436" s="10"/>
      <c r="BQ6436" s="10"/>
      <c r="BR6436" s="10"/>
      <c r="BU6436" s="66"/>
    </row>
    <row r="6437" spans="22:73" s="6" customFormat="1" x14ac:dyDescent="0.3">
      <c r="V6437" s="21"/>
      <c r="W6437" s="22"/>
      <c r="X6437" s="22"/>
      <c r="Y6437" s="22"/>
      <c r="Z6437" s="22"/>
      <c r="AA6437" s="22"/>
      <c r="AB6437" s="10"/>
      <c r="AC6437" s="10"/>
      <c r="AD6437" s="10"/>
      <c r="AE6437" s="10"/>
      <c r="AF6437" s="10"/>
      <c r="AG6437" s="10"/>
      <c r="AH6437" s="10"/>
      <c r="AI6437" s="10"/>
      <c r="AJ6437" s="10"/>
      <c r="AK6437" s="10"/>
      <c r="AL6437" s="10"/>
      <c r="AM6437" s="10"/>
      <c r="AN6437" s="10"/>
      <c r="AO6437" s="10"/>
      <c r="AP6437" s="10"/>
      <c r="AQ6437" s="10"/>
      <c r="AR6437" s="10"/>
      <c r="AS6437" s="10"/>
      <c r="AT6437" s="10"/>
      <c r="AU6437" s="10"/>
      <c r="AV6437" s="10"/>
      <c r="AW6437" s="10"/>
      <c r="AX6437" s="10"/>
      <c r="AY6437" s="10"/>
      <c r="AZ6437" s="10"/>
      <c r="BC6437" s="10"/>
      <c r="BD6437" s="10"/>
      <c r="BE6437" s="10"/>
      <c r="BF6437" s="10"/>
      <c r="BG6437" s="10"/>
      <c r="BH6437" s="10"/>
      <c r="BI6437" s="10"/>
      <c r="BL6437" s="10"/>
      <c r="BM6437" s="10"/>
      <c r="BN6437" s="10"/>
      <c r="BO6437" s="10"/>
      <c r="BP6437" s="10"/>
      <c r="BQ6437" s="10"/>
      <c r="BR6437" s="10"/>
      <c r="BU6437" s="66"/>
    </row>
    <row r="6438" spans="22:73" s="6" customFormat="1" x14ac:dyDescent="0.3">
      <c r="V6438" s="21"/>
      <c r="W6438" s="22"/>
      <c r="X6438" s="22"/>
      <c r="Y6438" s="22"/>
      <c r="Z6438" s="22"/>
      <c r="AA6438" s="22"/>
      <c r="AB6438" s="10"/>
      <c r="AC6438" s="10"/>
      <c r="AD6438" s="10"/>
      <c r="AE6438" s="10"/>
      <c r="AF6438" s="10"/>
      <c r="AG6438" s="10"/>
      <c r="AH6438" s="10"/>
      <c r="AI6438" s="10"/>
      <c r="AJ6438" s="10"/>
      <c r="AK6438" s="10"/>
      <c r="AL6438" s="10"/>
      <c r="AM6438" s="10"/>
      <c r="AN6438" s="10"/>
      <c r="AO6438" s="10"/>
      <c r="AP6438" s="10"/>
      <c r="AQ6438" s="10"/>
      <c r="AR6438" s="10"/>
      <c r="AS6438" s="10"/>
      <c r="AT6438" s="10"/>
      <c r="AU6438" s="10"/>
      <c r="AV6438" s="10"/>
      <c r="AW6438" s="10"/>
      <c r="AX6438" s="10"/>
      <c r="AY6438" s="10"/>
      <c r="AZ6438" s="10"/>
      <c r="BC6438" s="10"/>
      <c r="BD6438" s="10"/>
      <c r="BE6438" s="10"/>
      <c r="BF6438" s="10"/>
      <c r="BG6438" s="10"/>
      <c r="BH6438" s="10"/>
      <c r="BI6438" s="10"/>
      <c r="BL6438" s="10"/>
      <c r="BM6438" s="10"/>
      <c r="BN6438" s="10"/>
      <c r="BO6438" s="10"/>
      <c r="BP6438" s="10"/>
      <c r="BQ6438" s="10"/>
      <c r="BR6438" s="10"/>
      <c r="BU6438" s="66"/>
    </row>
    <row r="6439" spans="22:73" s="6" customFormat="1" x14ac:dyDescent="0.3">
      <c r="V6439" s="21"/>
      <c r="W6439" s="22"/>
      <c r="X6439" s="22"/>
      <c r="Y6439" s="22"/>
      <c r="Z6439" s="22"/>
      <c r="AA6439" s="22"/>
      <c r="AB6439" s="10"/>
      <c r="AC6439" s="10"/>
      <c r="AD6439" s="10"/>
      <c r="AE6439" s="10"/>
      <c r="AF6439" s="10"/>
      <c r="AG6439" s="10"/>
      <c r="AH6439" s="10"/>
      <c r="AI6439" s="10"/>
      <c r="AJ6439" s="10"/>
      <c r="AK6439" s="10"/>
      <c r="AL6439" s="10"/>
      <c r="AM6439" s="10"/>
      <c r="AN6439" s="10"/>
      <c r="AO6439" s="10"/>
      <c r="AP6439" s="10"/>
      <c r="AQ6439" s="10"/>
      <c r="AR6439" s="10"/>
      <c r="AS6439" s="10"/>
      <c r="AT6439" s="10"/>
      <c r="AU6439" s="10"/>
      <c r="AV6439" s="10"/>
      <c r="AW6439" s="10"/>
      <c r="AX6439" s="10"/>
      <c r="AY6439" s="10"/>
      <c r="AZ6439" s="10"/>
      <c r="BC6439" s="10"/>
      <c r="BD6439" s="10"/>
      <c r="BE6439" s="10"/>
      <c r="BF6439" s="10"/>
      <c r="BG6439" s="10"/>
      <c r="BH6439" s="10"/>
      <c r="BI6439" s="10"/>
      <c r="BL6439" s="10"/>
      <c r="BM6439" s="10"/>
      <c r="BN6439" s="10"/>
      <c r="BO6439" s="10"/>
      <c r="BP6439" s="10"/>
      <c r="BQ6439" s="10"/>
      <c r="BR6439" s="10"/>
      <c r="BU6439" s="66"/>
    </row>
    <row r="6440" spans="22:73" s="6" customFormat="1" x14ac:dyDescent="0.3">
      <c r="V6440" s="21"/>
      <c r="W6440" s="22"/>
      <c r="X6440" s="22"/>
      <c r="Y6440" s="22"/>
      <c r="Z6440" s="22"/>
      <c r="AA6440" s="22"/>
      <c r="AB6440" s="10"/>
      <c r="AC6440" s="10"/>
      <c r="AD6440" s="10"/>
      <c r="AE6440" s="10"/>
      <c r="AF6440" s="10"/>
      <c r="AG6440" s="10"/>
      <c r="AH6440" s="10"/>
      <c r="AI6440" s="10"/>
      <c r="AJ6440" s="10"/>
      <c r="AK6440" s="10"/>
      <c r="AL6440" s="10"/>
      <c r="AM6440" s="10"/>
      <c r="AN6440" s="10"/>
      <c r="AO6440" s="10"/>
      <c r="AP6440" s="10"/>
      <c r="AQ6440" s="10"/>
      <c r="AR6440" s="10"/>
      <c r="AS6440" s="10"/>
      <c r="AT6440" s="10"/>
      <c r="AU6440" s="10"/>
      <c r="AV6440" s="10"/>
      <c r="AW6440" s="10"/>
      <c r="AX6440" s="10"/>
      <c r="AY6440" s="10"/>
      <c r="AZ6440" s="10"/>
      <c r="BC6440" s="10"/>
      <c r="BD6440" s="10"/>
      <c r="BE6440" s="10"/>
      <c r="BF6440" s="10"/>
      <c r="BG6440" s="10"/>
      <c r="BH6440" s="10"/>
      <c r="BI6440" s="10"/>
      <c r="BL6440" s="10"/>
      <c r="BM6440" s="10"/>
      <c r="BN6440" s="10"/>
      <c r="BO6440" s="10"/>
      <c r="BP6440" s="10"/>
      <c r="BQ6440" s="10"/>
      <c r="BR6440" s="10"/>
      <c r="BU6440" s="66"/>
    </row>
    <row r="6441" spans="22:73" s="6" customFormat="1" x14ac:dyDescent="0.3">
      <c r="V6441" s="21"/>
      <c r="W6441" s="22"/>
      <c r="X6441" s="22"/>
      <c r="Y6441" s="22"/>
      <c r="Z6441" s="22"/>
      <c r="AA6441" s="22"/>
      <c r="AB6441" s="10"/>
      <c r="AC6441" s="10"/>
      <c r="AD6441" s="10"/>
      <c r="AE6441" s="10"/>
      <c r="AF6441" s="10"/>
      <c r="AG6441" s="10"/>
      <c r="AH6441" s="10"/>
      <c r="AI6441" s="10"/>
      <c r="AJ6441" s="10"/>
      <c r="AK6441" s="10"/>
      <c r="AL6441" s="10"/>
      <c r="AM6441" s="10"/>
      <c r="AN6441" s="10"/>
      <c r="AO6441" s="10"/>
      <c r="AP6441" s="10"/>
      <c r="AQ6441" s="10"/>
      <c r="AR6441" s="10"/>
      <c r="AS6441" s="10"/>
      <c r="AT6441" s="10"/>
      <c r="AU6441" s="10"/>
      <c r="AV6441" s="10"/>
      <c r="AW6441" s="10"/>
      <c r="AX6441" s="10"/>
      <c r="AY6441" s="10"/>
      <c r="AZ6441" s="10"/>
      <c r="BC6441" s="10"/>
      <c r="BD6441" s="10"/>
      <c r="BE6441" s="10"/>
      <c r="BF6441" s="10"/>
      <c r="BG6441" s="10"/>
      <c r="BH6441" s="10"/>
      <c r="BI6441" s="10"/>
      <c r="BL6441" s="10"/>
      <c r="BM6441" s="10"/>
      <c r="BN6441" s="10"/>
      <c r="BO6441" s="10"/>
      <c r="BP6441" s="10"/>
      <c r="BQ6441" s="10"/>
      <c r="BR6441" s="10"/>
      <c r="BU6441" s="66"/>
    </row>
    <row r="6442" spans="22:73" s="6" customFormat="1" x14ac:dyDescent="0.3">
      <c r="V6442" s="21"/>
      <c r="W6442" s="22"/>
      <c r="X6442" s="22"/>
      <c r="Y6442" s="22"/>
      <c r="Z6442" s="22"/>
      <c r="AA6442" s="22"/>
      <c r="AB6442" s="10"/>
      <c r="AC6442" s="10"/>
      <c r="AD6442" s="10"/>
      <c r="AE6442" s="10"/>
      <c r="AF6442" s="10"/>
      <c r="AG6442" s="10"/>
      <c r="AH6442" s="10"/>
      <c r="AI6442" s="10"/>
      <c r="AJ6442" s="10"/>
      <c r="AK6442" s="10"/>
      <c r="AL6442" s="10"/>
      <c r="AM6442" s="10"/>
      <c r="AN6442" s="10"/>
      <c r="AO6442" s="10"/>
      <c r="AP6442" s="10"/>
      <c r="AQ6442" s="10"/>
      <c r="AR6442" s="10"/>
      <c r="AS6442" s="10"/>
      <c r="AT6442" s="10"/>
      <c r="AU6442" s="10"/>
      <c r="AV6442" s="10"/>
      <c r="AW6442" s="10"/>
      <c r="AX6442" s="10"/>
      <c r="AY6442" s="10"/>
      <c r="AZ6442" s="10"/>
      <c r="BC6442" s="10"/>
      <c r="BD6442" s="10"/>
      <c r="BE6442" s="10"/>
      <c r="BF6442" s="10"/>
      <c r="BG6442" s="10"/>
      <c r="BH6442" s="10"/>
      <c r="BI6442" s="10"/>
      <c r="BL6442" s="10"/>
      <c r="BM6442" s="10"/>
      <c r="BN6442" s="10"/>
      <c r="BO6442" s="10"/>
      <c r="BP6442" s="10"/>
      <c r="BQ6442" s="10"/>
      <c r="BR6442" s="10"/>
      <c r="BU6442" s="66"/>
    </row>
    <row r="6443" spans="22:73" s="6" customFormat="1" x14ac:dyDescent="0.3">
      <c r="V6443" s="21"/>
      <c r="W6443" s="22"/>
      <c r="X6443" s="22"/>
      <c r="Y6443" s="22"/>
      <c r="Z6443" s="22"/>
      <c r="AA6443" s="22"/>
      <c r="AB6443" s="10"/>
      <c r="AC6443" s="10"/>
      <c r="AD6443" s="10"/>
      <c r="AE6443" s="10"/>
      <c r="AF6443" s="10"/>
      <c r="AG6443" s="10"/>
      <c r="AH6443" s="10"/>
      <c r="AI6443" s="10"/>
      <c r="AJ6443" s="10"/>
      <c r="AK6443" s="10"/>
      <c r="AL6443" s="10"/>
      <c r="AM6443" s="10"/>
      <c r="AN6443" s="10"/>
      <c r="AO6443" s="10"/>
      <c r="AP6443" s="10"/>
      <c r="AQ6443" s="10"/>
      <c r="AR6443" s="10"/>
      <c r="AS6443" s="10"/>
      <c r="AT6443" s="10"/>
      <c r="AU6443" s="10"/>
      <c r="AV6443" s="10"/>
      <c r="AW6443" s="10"/>
      <c r="AX6443" s="10"/>
      <c r="AY6443" s="10"/>
      <c r="AZ6443" s="10"/>
      <c r="BC6443" s="10"/>
      <c r="BD6443" s="10"/>
      <c r="BE6443" s="10"/>
      <c r="BF6443" s="10"/>
      <c r="BG6443" s="10"/>
      <c r="BH6443" s="10"/>
      <c r="BI6443" s="10"/>
      <c r="BL6443" s="10"/>
      <c r="BM6443" s="10"/>
      <c r="BN6443" s="10"/>
      <c r="BO6443" s="10"/>
      <c r="BP6443" s="10"/>
      <c r="BQ6443" s="10"/>
      <c r="BR6443" s="10"/>
      <c r="BU6443" s="66"/>
    </row>
    <row r="6444" spans="22:73" s="6" customFormat="1" x14ac:dyDescent="0.3">
      <c r="V6444" s="21"/>
      <c r="W6444" s="22"/>
      <c r="X6444" s="22"/>
      <c r="Y6444" s="22"/>
      <c r="Z6444" s="22"/>
      <c r="AA6444" s="22"/>
      <c r="AB6444" s="10"/>
      <c r="AC6444" s="10"/>
      <c r="AD6444" s="10"/>
      <c r="AE6444" s="10"/>
      <c r="AF6444" s="10"/>
      <c r="AG6444" s="10"/>
      <c r="AH6444" s="10"/>
      <c r="AI6444" s="10"/>
      <c r="AJ6444" s="10"/>
      <c r="AK6444" s="10"/>
      <c r="AL6444" s="10"/>
      <c r="AM6444" s="10"/>
      <c r="AN6444" s="10"/>
      <c r="AO6444" s="10"/>
      <c r="AP6444" s="10"/>
      <c r="AQ6444" s="10"/>
      <c r="AR6444" s="10"/>
      <c r="AS6444" s="10"/>
      <c r="AT6444" s="10"/>
      <c r="AU6444" s="10"/>
      <c r="AV6444" s="10"/>
      <c r="AW6444" s="10"/>
      <c r="AX6444" s="10"/>
      <c r="AY6444" s="10"/>
      <c r="AZ6444" s="10"/>
      <c r="BC6444" s="10"/>
      <c r="BD6444" s="10"/>
      <c r="BE6444" s="10"/>
      <c r="BF6444" s="10"/>
      <c r="BG6444" s="10"/>
      <c r="BH6444" s="10"/>
      <c r="BI6444" s="10"/>
      <c r="BL6444" s="10"/>
      <c r="BM6444" s="10"/>
      <c r="BN6444" s="10"/>
      <c r="BO6444" s="10"/>
      <c r="BP6444" s="10"/>
      <c r="BQ6444" s="10"/>
      <c r="BR6444" s="10"/>
      <c r="BU6444" s="66"/>
    </row>
    <row r="6445" spans="22:73" s="6" customFormat="1" x14ac:dyDescent="0.3">
      <c r="V6445" s="21"/>
      <c r="W6445" s="22"/>
      <c r="X6445" s="22"/>
      <c r="Y6445" s="22"/>
      <c r="Z6445" s="22"/>
      <c r="AA6445" s="22"/>
      <c r="AB6445" s="10"/>
      <c r="AC6445" s="10"/>
      <c r="AD6445" s="10"/>
      <c r="AE6445" s="10"/>
      <c r="AF6445" s="10"/>
      <c r="AG6445" s="10"/>
      <c r="AH6445" s="10"/>
      <c r="AI6445" s="10"/>
      <c r="AJ6445" s="10"/>
      <c r="AK6445" s="10"/>
      <c r="AL6445" s="10"/>
      <c r="AM6445" s="10"/>
      <c r="AN6445" s="10"/>
      <c r="AO6445" s="10"/>
      <c r="AP6445" s="10"/>
      <c r="AQ6445" s="10"/>
      <c r="AR6445" s="10"/>
      <c r="AS6445" s="10"/>
      <c r="AT6445" s="10"/>
      <c r="AU6445" s="10"/>
      <c r="AV6445" s="10"/>
      <c r="AW6445" s="10"/>
      <c r="AX6445" s="10"/>
      <c r="AY6445" s="10"/>
      <c r="AZ6445" s="10"/>
      <c r="BC6445" s="10"/>
      <c r="BD6445" s="10"/>
      <c r="BE6445" s="10"/>
      <c r="BF6445" s="10"/>
      <c r="BG6445" s="10"/>
      <c r="BH6445" s="10"/>
      <c r="BI6445" s="10"/>
      <c r="BL6445" s="10"/>
      <c r="BM6445" s="10"/>
      <c r="BN6445" s="10"/>
      <c r="BO6445" s="10"/>
      <c r="BP6445" s="10"/>
      <c r="BQ6445" s="10"/>
      <c r="BR6445" s="10"/>
      <c r="BU6445" s="66"/>
    </row>
    <row r="6446" spans="22:73" s="6" customFormat="1" x14ac:dyDescent="0.3">
      <c r="V6446" s="21"/>
      <c r="W6446" s="22"/>
      <c r="X6446" s="22"/>
      <c r="Y6446" s="22"/>
      <c r="Z6446" s="22"/>
      <c r="AA6446" s="22"/>
      <c r="AB6446" s="10"/>
      <c r="AC6446" s="10"/>
      <c r="AD6446" s="10"/>
      <c r="AE6446" s="10"/>
      <c r="AF6446" s="10"/>
      <c r="AG6446" s="10"/>
      <c r="AH6446" s="10"/>
      <c r="AI6446" s="10"/>
      <c r="AJ6446" s="10"/>
      <c r="AK6446" s="10"/>
      <c r="AL6446" s="10"/>
      <c r="AM6446" s="10"/>
      <c r="AN6446" s="10"/>
      <c r="AO6446" s="10"/>
      <c r="AP6446" s="10"/>
      <c r="AQ6446" s="10"/>
      <c r="AR6446" s="10"/>
      <c r="AS6446" s="10"/>
      <c r="AT6446" s="10"/>
      <c r="AU6446" s="10"/>
      <c r="AV6446" s="10"/>
      <c r="AW6446" s="10"/>
      <c r="AX6446" s="10"/>
      <c r="AY6446" s="10"/>
      <c r="AZ6446" s="10"/>
      <c r="BC6446" s="10"/>
      <c r="BD6446" s="10"/>
      <c r="BE6446" s="10"/>
      <c r="BF6446" s="10"/>
      <c r="BG6446" s="10"/>
      <c r="BH6446" s="10"/>
      <c r="BI6446" s="10"/>
      <c r="BL6446" s="10"/>
      <c r="BM6446" s="10"/>
      <c r="BN6446" s="10"/>
      <c r="BO6446" s="10"/>
      <c r="BP6446" s="10"/>
      <c r="BQ6446" s="10"/>
      <c r="BR6446" s="10"/>
      <c r="BU6446" s="66"/>
    </row>
    <row r="6447" spans="22:73" s="6" customFormat="1" x14ac:dyDescent="0.3">
      <c r="V6447" s="21"/>
      <c r="W6447" s="22"/>
      <c r="X6447" s="22"/>
      <c r="Y6447" s="22"/>
      <c r="Z6447" s="22"/>
      <c r="AA6447" s="22"/>
      <c r="AB6447" s="10"/>
      <c r="AC6447" s="10"/>
      <c r="AD6447" s="10"/>
      <c r="AE6447" s="10"/>
      <c r="AF6447" s="10"/>
      <c r="AG6447" s="10"/>
      <c r="AH6447" s="10"/>
      <c r="AI6447" s="10"/>
      <c r="AJ6447" s="10"/>
      <c r="AK6447" s="10"/>
      <c r="AL6447" s="10"/>
      <c r="AM6447" s="10"/>
      <c r="AN6447" s="10"/>
      <c r="AO6447" s="10"/>
      <c r="AP6447" s="10"/>
      <c r="AQ6447" s="10"/>
      <c r="AR6447" s="10"/>
      <c r="AS6447" s="10"/>
      <c r="AT6447" s="10"/>
      <c r="AU6447" s="10"/>
      <c r="AV6447" s="10"/>
      <c r="AW6447" s="10"/>
      <c r="AX6447" s="10"/>
      <c r="AY6447" s="10"/>
      <c r="AZ6447" s="10"/>
      <c r="BC6447" s="10"/>
      <c r="BD6447" s="10"/>
      <c r="BE6447" s="10"/>
      <c r="BF6447" s="10"/>
      <c r="BG6447" s="10"/>
      <c r="BH6447" s="10"/>
      <c r="BI6447" s="10"/>
      <c r="BL6447" s="10"/>
      <c r="BM6447" s="10"/>
      <c r="BN6447" s="10"/>
      <c r="BO6447" s="10"/>
      <c r="BP6447" s="10"/>
      <c r="BQ6447" s="10"/>
      <c r="BR6447" s="10"/>
      <c r="BU6447" s="66"/>
    </row>
    <row r="6448" spans="22:73" s="6" customFormat="1" x14ac:dyDescent="0.3">
      <c r="V6448" s="21"/>
      <c r="W6448" s="22"/>
      <c r="X6448" s="22"/>
      <c r="Y6448" s="22"/>
      <c r="Z6448" s="22"/>
      <c r="AA6448" s="22"/>
      <c r="AB6448" s="10"/>
      <c r="AC6448" s="10"/>
      <c r="AD6448" s="10"/>
      <c r="AE6448" s="10"/>
      <c r="AF6448" s="10"/>
      <c r="AG6448" s="10"/>
      <c r="AH6448" s="10"/>
      <c r="AI6448" s="10"/>
      <c r="AJ6448" s="10"/>
      <c r="AK6448" s="10"/>
      <c r="AL6448" s="10"/>
      <c r="AM6448" s="10"/>
      <c r="AN6448" s="10"/>
      <c r="AO6448" s="10"/>
      <c r="AP6448" s="10"/>
      <c r="AQ6448" s="10"/>
      <c r="AR6448" s="10"/>
      <c r="AS6448" s="10"/>
      <c r="AT6448" s="10"/>
      <c r="AU6448" s="10"/>
      <c r="AV6448" s="10"/>
      <c r="AW6448" s="10"/>
      <c r="AX6448" s="10"/>
      <c r="AY6448" s="10"/>
      <c r="AZ6448" s="10"/>
      <c r="BC6448" s="10"/>
      <c r="BD6448" s="10"/>
      <c r="BE6448" s="10"/>
      <c r="BF6448" s="10"/>
      <c r="BG6448" s="10"/>
      <c r="BH6448" s="10"/>
      <c r="BI6448" s="10"/>
      <c r="BL6448" s="10"/>
      <c r="BM6448" s="10"/>
      <c r="BN6448" s="10"/>
      <c r="BO6448" s="10"/>
      <c r="BP6448" s="10"/>
      <c r="BQ6448" s="10"/>
      <c r="BR6448" s="10"/>
      <c r="BU6448" s="66"/>
    </row>
    <row r="6449" spans="22:73" s="6" customFormat="1" x14ac:dyDescent="0.3">
      <c r="V6449" s="21"/>
      <c r="W6449" s="22"/>
      <c r="X6449" s="22"/>
      <c r="Y6449" s="22"/>
      <c r="Z6449" s="22"/>
      <c r="AA6449" s="22"/>
      <c r="AB6449" s="10"/>
      <c r="AC6449" s="10"/>
      <c r="AD6449" s="10"/>
      <c r="AE6449" s="10"/>
      <c r="AF6449" s="10"/>
      <c r="AG6449" s="10"/>
      <c r="AH6449" s="10"/>
      <c r="AI6449" s="10"/>
      <c r="AJ6449" s="10"/>
      <c r="AK6449" s="10"/>
      <c r="AL6449" s="10"/>
      <c r="AM6449" s="10"/>
      <c r="AN6449" s="10"/>
      <c r="AO6449" s="10"/>
      <c r="AP6449" s="10"/>
      <c r="AQ6449" s="10"/>
      <c r="AR6449" s="10"/>
      <c r="AS6449" s="10"/>
      <c r="AT6449" s="10"/>
      <c r="AU6449" s="10"/>
      <c r="AV6449" s="10"/>
      <c r="AW6449" s="10"/>
      <c r="AX6449" s="10"/>
      <c r="AY6449" s="10"/>
      <c r="AZ6449" s="10"/>
      <c r="BC6449" s="10"/>
      <c r="BD6449" s="10"/>
      <c r="BE6449" s="10"/>
      <c r="BF6449" s="10"/>
      <c r="BG6449" s="10"/>
      <c r="BH6449" s="10"/>
      <c r="BI6449" s="10"/>
      <c r="BL6449" s="10"/>
      <c r="BM6449" s="10"/>
      <c r="BN6449" s="10"/>
      <c r="BO6449" s="10"/>
      <c r="BP6449" s="10"/>
      <c r="BQ6449" s="10"/>
      <c r="BR6449" s="10"/>
      <c r="BU6449" s="66"/>
    </row>
    <row r="6450" spans="22:73" s="6" customFormat="1" x14ac:dyDescent="0.3">
      <c r="V6450" s="21"/>
      <c r="W6450" s="22"/>
      <c r="X6450" s="22"/>
      <c r="Y6450" s="22"/>
      <c r="Z6450" s="22"/>
      <c r="AA6450" s="22"/>
      <c r="AB6450" s="10"/>
      <c r="AC6450" s="10"/>
      <c r="AD6450" s="10"/>
      <c r="AE6450" s="10"/>
      <c r="AF6450" s="10"/>
      <c r="AG6450" s="10"/>
      <c r="AH6450" s="10"/>
      <c r="AI6450" s="10"/>
      <c r="AJ6450" s="10"/>
      <c r="AK6450" s="10"/>
      <c r="AL6450" s="10"/>
      <c r="AM6450" s="10"/>
      <c r="AN6450" s="10"/>
      <c r="AO6450" s="10"/>
      <c r="AP6450" s="10"/>
      <c r="AQ6450" s="10"/>
      <c r="AR6450" s="10"/>
      <c r="AS6450" s="10"/>
      <c r="AT6450" s="10"/>
      <c r="AU6450" s="10"/>
      <c r="AV6450" s="10"/>
      <c r="AW6450" s="10"/>
      <c r="AX6450" s="10"/>
      <c r="AY6450" s="10"/>
      <c r="AZ6450" s="10"/>
      <c r="BC6450" s="10"/>
      <c r="BD6450" s="10"/>
      <c r="BE6450" s="10"/>
      <c r="BF6450" s="10"/>
      <c r="BG6450" s="10"/>
      <c r="BH6450" s="10"/>
      <c r="BI6450" s="10"/>
      <c r="BL6450" s="10"/>
      <c r="BM6450" s="10"/>
      <c r="BN6450" s="10"/>
      <c r="BO6450" s="10"/>
      <c r="BP6450" s="10"/>
      <c r="BQ6450" s="10"/>
      <c r="BR6450" s="10"/>
      <c r="BU6450" s="66"/>
    </row>
    <row r="6451" spans="22:73" s="6" customFormat="1" x14ac:dyDescent="0.3">
      <c r="V6451" s="21"/>
      <c r="W6451" s="22"/>
      <c r="X6451" s="22"/>
      <c r="Y6451" s="22"/>
      <c r="Z6451" s="22"/>
      <c r="AA6451" s="22"/>
      <c r="AB6451" s="10"/>
      <c r="AC6451" s="10"/>
      <c r="AD6451" s="10"/>
      <c r="AE6451" s="10"/>
      <c r="AF6451" s="10"/>
      <c r="AG6451" s="10"/>
      <c r="AH6451" s="10"/>
      <c r="AI6451" s="10"/>
      <c r="AJ6451" s="10"/>
      <c r="AK6451" s="10"/>
      <c r="AL6451" s="10"/>
      <c r="AM6451" s="10"/>
      <c r="AN6451" s="10"/>
      <c r="AO6451" s="10"/>
      <c r="AP6451" s="10"/>
      <c r="AQ6451" s="10"/>
      <c r="AR6451" s="10"/>
      <c r="AS6451" s="10"/>
      <c r="AT6451" s="10"/>
      <c r="AU6451" s="10"/>
      <c r="AV6451" s="10"/>
      <c r="AW6451" s="10"/>
      <c r="AX6451" s="10"/>
      <c r="AY6451" s="10"/>
      <c r="AZ6451" s="10"/>
      <c r="BC6451" s="10"/>
      <c r="BD6451" s="10"/>
      <c r="BE6451" s="10"/>
      <c r="BF6451" s="10"/>
      <c r="BG6451" s="10"/>
      <c r="BH6451" s="10"/>
      <c r="BI6451" s="10"/>
      <c r="BL6451" s="10"/>
      <c r="BM6451" s="10"/>
      <c r="BN6451" s="10"/>
      <c r="BO6451" s="10"/>
      <c r="BP6451" s="10"/>
      <c r="BQ6451" s="10"/>
      <c r="BR6451" s="10"/>
      <c r="BU6451" s="66"/>
    </row>
    <row r="6452" spans="22:73" s="6" customFormat="1" x14ac:dyDescent="0.3">
      <c r="V6452" s="21"/>
      <c r="W6452" s="22"/>
      <c r="X6452" s="22"/>
      <c r="Y6452" s="22"/>
      <c r="Z6452" s="22"/>
      <c r="AA6452" s="22"/>
      <c r="AB6452" s="10"/>
      <c r="AC6452" s="10"/>
      <c r="AD6452" s="10"/>
      <c r="AE6452" s="10"/>
      <c r="AF6452" s="10"/>
      <c r="AG6452" s="10"/>
      <c r="AH6452" s="10"/>
      <c r="AI6452" s="10"/>
      <c r="AJ6452" s="10"/>
      <c r="AK6452" s="10"/>
      <c r="AL6452" s="10"/>
      <c r="AM6452" s="10"/>
      <c r="AN6452" s="10"/>
      <c r="AO6452" s="10"/>
      <c r="AP6452" s="10"/>
      <c r="AQ6452" s="10"/>
      <c r="AR6452" s="10"/>
      <c r="AS6452" s="10"/>
      <c r="AT6452" s="10"/>
      <c r="AU6452" s="10"/>
      <c r="AV6452" s="10"/>
      <c r="AW6452" s="10"/>
      <c r="AX6452" s="10"/>
      <c r="AY6452" s="10"/>
      <c r="AZ6452" s="10"/>
      <c r="BC6452" s="10"/>
      <c r="BD6452" s="10"/>
      <c r="BE6452" s="10"/>
      <c r="BF6452" s="10"/>
      <c r="BG6452" s="10"/>
      <c r="BH6452" s="10"/>
      <c r="BI6452" s="10"/>
      <c r="BL6452" s="10"/>
      <c r="BM6452" s="10"/>
      <c r="BN6452" s="10"/>
      <c r="BO6452" s="10"/>
      <c r="BP6452" s="10"/>
      <c r="BQ6452" s="10"/>
      <c r="BR6452" s="10"/>
      <c r="BU6452" s="66"/>
    </row>
    <row r="6453" spans="22:73" s="6" customFormat="1" x14ac:dyDescent="0.3">
      <c r="V6453" s="21"/>
      <c r="W6453" s="22"/>
      <c r="X6453" s="22"/>
      <c r="Y6453" s="22"/>
      <c r="Z6453" s="22"/>
      <c r="AA6453" s="22"/>
      <c r="AB6453" s="10"/>
      <c r="AC6453" s="10"/>
      <c r="AD6453" s="10"/>
      <c r="AE6453" s="10"/>
      <c r="AF6453" s="10"/>
      <c r="AG6453" s="10"/>
      <c r="AH6453" s="10"/>
      <c r="AI6453" s="10"/>
      <c r="AJ6453" s="10"/>
      <c r="AK6453" s="10"/>
      <c r="AL6453" s="10"/>
      <c r="AM6453" s="10"/>
      <c r="AN6453" s="10"/>
      <c r="AO6453" s="10"/>
      <c r="AP6453" s="10"/>
      <c r="AQ6453" s="10"/>
      <c r="AR6453" s="10"/>
      <c r="AS6453" s="10"/>
      <c r="AT6453" s="10"/>
      <c r="AU6453" s="10"/>
      <c r="AV6453" s="10"/>
      <c r="AW6453" s="10"/>
      <c r="AX6453" s="10"/>
      <c r="AY6453" s="10"/>
      <c r="AZ6453" s="10"/>
      <c r="BC6453" s="10"/>
      <c r="BD6453" s="10"/>
      <c r="BE6453" s="10"/>
      <c r="BF6453" s="10"/>
      <c r="BG6453" s="10"/>
      <c r="BH6453" s="10"/>
      <c r="BI6453" s="10"/>
      <c r="BL6453" s="10"/>
      <c r="BM6453" s="10"/>
      <c r="BN6453" s="10"/>
      <c r="BO6453" s="10"/>
      <c r="BP6453" s="10"/>
      <c r="BQ6453" s="10"/>
      <c r="BR6453" s="10"/>
      <c r="BU6453" s="66"/>
    </row>
    <row r="6454" spans="22:73" s="6" customFormat="1" x14ac:dyDescent="0.3">
      <c r="V6454" s="21"/>
      <c r="W6454" s="22"/>
      <c r="X6454" s="22"/>
      <c r="Y6454" s="22"/>
      <c r="Z6454" s="22"/>
      <c r="AA6454" s="22"/>
      <c r="AB6454" s="10"/>
      <c r="AC6454" s="10"/>
      <c r="AD6454" s="10"/>
      <c r="AE6454" s="10"/>
      <c r="AF6454" s="10"/>
      <c r="AG6454" s="10"/>
      <c r="AH6454" s="10"/>
      <c r="AI6454" s="10"/>
      <c r="AJ6454" s="10"/>
      <c r="AK6454" s="10"/>
      <c r="AL6454" s="10"/>
      <c r="AM6454" s="10"/>
      <c r="AN6454" s="10"/>
      <c r="AO6454" s="10"/>
      <c r="AP6454" s="10"/>
      <c r="AQ6454" s="10"/>
      <c r="AR6454" s="10"/>
      <c r="AS6454" s="10"/>
      <c r="AT6454" s="10"/>
      <c r="AU6454" s="10"/>
      <c r="AV6454" s="10"/>
      <c r="AW6454" s="10"/>
      <c r="AX6454" s="10"/>
      <c r="AY6454" s="10"/>
      <c r="AZ6454" s="10"/>
      <c r="BC6454" s="10"/>
      <c r="BD6454" s="10"/>
      <c r="BE6454" s="10"/>
      <c r="BF6454" s="10"/>
      <c r="BG6454" s="10"/>
      <c r="BH6454" s="10"/>
      <c r="BI6454" s="10"/>
      <c r="BL6454" s="10"/>
      <c r="BM6454" s="10"/>
      <c r="BN6454" s="10"/>
      <c r="BO6454" s="10"/>
      <c r="BP6454" s="10"/>
      <c r="BQ6454" s="10"/>
      <c r="BR6454" s="10"/>
      <c r="BU6454" s="66"/>
    </row>
    <row r="6455" spans="22:73" s="6" customFormat="1" x14ac:dyDescent="0.3">
      <c r="V6455" s="21"/>
      <c r="W6455" s="22"/>
      <c r="X6455" s="22"/>
      <c r="Y6455" s="22"/>
      <c r="Z6455" s="22"/>
      <c r="AA6455" s="22"/>
      <c r="AB6455" s="10"/>
      <c r="AC6455" s="10"/>
      <c r="AD6455" s="10"/>
      <c r="AE6455" s="10"/>
      <c r="AF6455" s="10"/>
      <c r="AG6455" s="10"/>
      <c r="AH6455" s="10"/>
      <c r="AI6455" s="10"/>
      <c r="AJ6455" s="10"/>
      <c r="AK6455" s="10"/>
      <c r="AL6455" s="10"/>
      <c r="AM6455" s="10"/>
      <c r="AN6455" s="10"/>
      <c r="AO6455" s="10"/>
      <c r="AP6455" s="10"/>
      <c r="AQ6455" s="10"/>
      <c r="AR6455" s="10"/>
      <c r="AS6455" s="10"/>
      <c r="AT6455" s="10"/>
      <c r="AU6455" s="10"/>
      <c r="AV6455" s="10"/>
      <c r="AW6455" s="10"/>
      <c r="AX6455" s="10"/>
      <c r="AY6455" s="10"/>
      <c r="AZ6455" s="10"/>
      <c r="BC6455" s="10"/>
      <c r="BD6455" s="10"/>
      <c r="BE6455" s="10"/>
      <c r="BF6455" s="10"/>
      <c r="BG6455" s="10"/>
      <c r="BH6455" s="10"/>
      <c r="BI6455" s="10"/>
      <c r="BL6455" s="10"/>
      <c r="BM6455" s="10"/>
      <c r="BN6455" s="10"/>
      <c r="BO6455" s="10"/>
      <c r="BP6455" s="10"/>
      <c r="BQ6455" s="10"/>
      <c r="BR6455" s="10"/>
      <c r="BU6455" s="66"/>
    </row>
    <row r="6456" spans="22:73" s="6" customFormat="1" x14ac:dyDescent="0.3">
      <c r="V6456" s="21"/>
      <c r="W6456" s="22"/>
      <c r="X6456" s="22"/>
      <c r="Y6456" s="22"/>
      <c r="Z6456" s="22"/>
      <c r="AA6456" s="22"/>
      <c r="AB6456" s="10"/>
      <c r="AC6456" s="10"/>
      <c r="AD6456" s="10"/>
      <c r="AE6456" s="10"/>
      <c r="AF6456" s="10"/>
      <c r="AG6456" s="10"/>
      <c r="AH6456" s="10"/>
      <c r="AI6456" s="10"/>
      <c r="AJ6456" s="10"/>
      <c r="AK6456" s="10"/>
      <c r="AL6456" s="10"/>
      <c r="AM6456" s="10"/>
      <c r="AN6456" s="10"/>
      <c r="AO6456" s="10"/>
      <c r="AP6456" s="10"/>
      <c r="AQ6456" s="10"/>
      <c r="AR6456" s="10"/>
      <c r="AS6456" s="10"/>
      <c r="AT6456" s="10"/>
      <c r="AU6456" s="10"/>
      <c r="AV6456" s="10"/>
      <c r="AW6456" s="10"/>
      <c r="AX6456" s="10"/>
      <c r="AY6456" s="10"/>
      <c r="AZ6456" s="10"/>
      <c r="BC6456" s="10"/>
      <c r="BD6456" s="10"/>
      <c r="BE6456" s="10"/>
      <c r="BF6456" s="10"/>
      <c r="BG6456" s="10"/>
      <c r="BH6456" s="10"/>
      <c r="BI6456" s="10"/>
      <c r="BL6456" s="10"/>
      <c r="BM6456" s="10"/>
      <c r="BN6456" s="10"/>
      <c r="BO6456" s="10"/>
      <c r="BP6456" s="10"/>
      <c r="BQ6456" s="10"/>
      <c r="BR6456" s="10"/>
      <c r="BU6456" s="66"/>
    </row>
    <row r="6457" spans="22:73" s="6" customFormat="1" x14ac:dyDescent="0.3">
      <c r="V6457" s="21"/>
      <c r="W6457" s="22"/>
      <c r="X6457" s="22"/>
      <c r="Y6457" s="22"/>
      <c r="Z6457" s="22"/>
      <c r="AA6457" s="22"/>
      <c r="AB6457" s="10"/>
      <c r="AC6457" s="10"/>
      <c r="AD6457" s="10"/>
      <c r="AE6457" s="10"/>
      <c r="AF6457" s="10"/>
      <c r="AG6457" s="10"/>
      <c r="AH6457" s="10"/>
      <c r="AI6457" s="10"/>
      <c r="AJ6457" s="10"/>
      <c r="AK6457" s="10"/>
      <c r="AL6457" s="10"/>
      <c r="AM6457" s="10"/>
      <c r="AN6457" s="10"/>
      <c r="AO6457" s="10"/>
      <c r="AP6457" s="10"/>
      <c r="AQ6457" s="10"/>
      <c r="AR6457" s="10"/>
      <c r="AS6457" s="10"/>
      <c r="AT6457" s="10"/>
      <c r="AU6457" s="10"/>
      <c r="AV6457" s="10"/>
      <c r="AW6457" s="10"/>
      <c r="AX6457" s="10"/>
      <c r="AY6457" s="10"/>
      <c r="AZ6457" s="10"/>
      <c r="BC6457" s="10"/>
      <c r="BD6457" s="10"/>
      <c r="BE6457" s="10"/>
      <c r="BF6457" s="10"/>
      <c r="BG6457" s="10"/>
      <c r="BH6457" s="10"/>
      <c r="BI6457" s="10"/>
      <c r="BL6457" s="10"/>
      <c r="BM6457" s="10"/>
      <c r="BN6457" s="10"/>
      <c r="BO6457" s="10"/>
      <c r="BP6457" s="10"/>
      <c r="BQ6457" s="10"/>
      <c r="BR6457" s="10"/>
      <c r="BU6457" s="66"/>
    </row>
    <row r="6458" spans="22:73" s="6" customFormat="1" x14ac:dyDescent="0.3">
      <c r="V6458" s="21"/>
      <c r="W6458" s="22"/>
      <c r="X6458" s="22"/>
      <c r="Y6458" s="22"/>
      <c r="Z6458" s="22"/>
      <c r="AA6458" s="22"/>
      <c r="AB6458" s="10"/>
      <c r="AC6458" s="10"/>
      <c r="AD6458" s="10"/>
      <c r="AE6458" s="10"/>
      <c r="AF6458" s="10"/>
      <c r="AG6458" s="10"/>
      <c r="AH6458" s="10"/>
      <c r="AI6458" s="10"/>
      <c r="AJ6458" s="10"/>
      <c r="AK6458" s="10"/>
      <c r="AL6458" s="10"/>
      <c r="AM6458" s="10"/>
      <c r="AN6458" s="10"/>
      <c r="AO6458" s="10"/>
      <c r="AP6458" s="10"/>
      <c r="AQ6458" s="10"/>
      <c r="AR6458" s="10"/>
      <c r="AS6458" s="10"/>
      <c r="AT6458" s="10"/>
      <c r="AU6458" s="10"/>
      <c r="AV6458" s="10"/>
      <c r="AW6458" s="10"/>
      <c r="AX6458" s="10"/>
      <c r="AY6458" s="10"/>
      <c r="AZ6458" s="10"/>
      <c r="BC6458" s="10"/>
      <c r="BD6458" s="10"/>
      <c r="BE6458" s="10"/>
      <c r="BF6458" s="10"/>
      <c r="BG6458" s="10"/>
      <c r="BH6458" s="10"/>
      <c r="BI6458" s="10"/>
      <c r="BL6458" s="10"/>
      <c r="BM6458" s="10"/>
      <c r="BN6458" s="10"/>
      <c r="BO6458" s="10"/>
      <c r="BP6458" s="10"/>
      <c r="BQ6458" s="10"/>
      <c r="BR6458" s="10"/>
      <c r="BU6458" s="66"/>
    </row>
    <row r="6459" spans="22:73" s="6" customFormat="1" x14ac:dyDescent="0.3">
      <c r="V6459" s="21"/>
      <c r="W6459" s="22"/>
      <c r="X6459" s="22"/>
      <c r="Y6459" s="22"/>
      <c r="Z6459" s="22"/>
      <c r="AA6459" s="22"/>
      <c r="AB6459" s="10"/>
      <c r="AC6459" s="10"/>
      <c r="AD6459" s="10"/>
      <c r="AE6459" s="10"/>
      <c r="AF6459" s="10"/>
      <c r="AG6459" s="10"/>
      <c r="AH6459" s="10"/>
      <c r="AI6459" s="10"/>
      <c r="AJ6459" s="10"/>
      <c r="AK6459" s="10"/>
      <c r="AL6459" s="10"/>
      <c r="AM6459" s="10"/>
      <c r="AN6459" s="10"/>
      <c r="AO6459" s="10"/>
      <c r="AP6459" s="10"/>
      <c r="AQ6459" s="10"/>
      <c r="AR6459" s="10"/>
      <c r="AS6459" s="10"/>
      <c r="AT6459" s="10"/>
      <c r="AU6459" s="10"/>
      <c r="AV6459" s="10"/>
      <c r="AW6459" s="10"/>
      <c r="AX6459" s="10"/>
      <c r="AY6459" s="10"/>
      <c r="AZ6459" s="10"/>
      <c r="BC6459" s="10"/>
      <c r="BD6459" s="10"/>
      <c r="BE6459" s="10"/>
      <c r="BF6459" s="10"/>
      <c r="BG6459" s="10"/>
      <c r="BH6459" s="10"/>
      <c r="BI6459" s="10"/>
      <c r="BL6459" s="10"/>
      <c r="BM6459" s="10"/>
      <c r="BN6459" s="10"/>
      <c r="BO6459" s="10"/>
      <c r="BP6459" s="10"/>
      <c r="BQ6459" s="10"/>
      <c r="BR6459" s="10"/>
      <c r="BU6459" s="66"/>
    </row>
    <row r="6460" spans="22:73" s="6" customFormat="1" x14ac:dyDescent="0.3">
      <c r="V6460" s="21"/>
      <c r="W6460" s="22"/>
      <c r="X6460" s="22"/>
      <c r="Y6460" s="22"/>
      <c r="Z6460" s="22"/>
      <c r="AA6460" s="22"/>
      <c r="AB6460" s="10"/>
      <c r="AC6460" s="10"/>
      <c r="AD6460" s="10"/>
      <c r="AE6460" s="10"/>
      <c r="AF6460" s="10"/>
      <c r="AG6460" s="10"/>
      <c r="AH6460" s="10"/>
      <c r="AI6460" s="10"/>
      <c r="AJ6460" s="10"/>
      <c r="AK6460" s="10"/>
      <c r="AL6460" s="10"/>
      <c r="AM6460" s="10"/>
      <c r="AN6460" s="10"/>
      <c r="AO6460" s="10"/>
      <c r="AP6460" s="10"/>
      <c r="AQ6460" s="10"/>
      <c r="AR6460" s="10"/>
      <c r="AS6460" s="10"/>
      <c r="AT6460" s="10"/>
      <c r="AU6460" s="10"/>
      <c r="AV6460" s="10"/>
      <c r="AW6460" s="10"/>
      <c r="AX6460" s="10"/>
      <c r="AY6460" s="10"/>
      <c r="AZ6460" s="10"/>
      <c r="BC6460" s="10"/>
      <c r="BD6460" s="10"/>
      <c r="BE6460" s="10"/>
      <c r="BF6460" s="10"/>
      <c r="BG6460" s="10"/>
      <c r="BH6460" s="10"/>
      <c r="BI6460" s="10"/>
      <c r="BL6460" s="10"/>
      <c r="BM6460" s="10"/>
      <c r="BN6460" s="10"/>
      <c r="BO6460" s="10"/>
      <c r="BP6460" s="10"/>
      <c r="BQ6460" s="10"/>
      <c r="BR6460" s="10"/>
      <c r="BU6460" s="66"/>
    </row>
    <row r="6461" spans="22:73" s="6" customFormat="1" x14ac:dyDescent="0.3">
      <c r="V6461" s="21"/>
      <c r="W6461" s="22"/>
      <c r="X6461" s="22"/>
      <c r="Y6461" s="22"/>
      <c r="Z6461" s="22"/>
      <c r="AA6461" s="22"/>
      <c r="AB6461" s="10"/>
      <c r="AC6461" s="10"/>
      <c r="AD6461" s="10"/>
      <c r="AE6461" s="10"/>
      <c r="AF6461" s="10"/>
      <c r="AG6461" s="10"/>
      <c r="AH6461" s="10"/>
      <c r="AI6461" s="10"/>
      <c r="AJ6461" s="10"/>
      <c r="AK6461" s="10"/>
      <c r="AL6461" s="10"/>
      <c r="AM6461" s="10"/>
      <c r="AN6461" s="10"/>
      <c r="AO6461" s="10"/>
      <c r="AP6461" s="10"/>
      <c r="AQ6461" s="10"/>
      <c r="AR6461" s="10"/>
      <c r="AS6461" s="10"/>
      <c r="AT6461" s="10"/>
      <c r="AU6461" s="10"/>
      <c r="AV6461" s="10"/>
      <c r="AW6461" s="10"/>
      <c r="AX6461" s="10"/>
      <c r="AY6461" s="10"/>
      <c r="AZ6461" s="10"/>
      <c r="BC6461" s="10"/>
      <c r="BD6461" s="10"/>
      <c r="BE6461" s="10"/>
      <c r="BF6461" s="10"/>
      <c r="BG6461" s="10"/>
      <c r="BH6461" s="10"/>
      <c r="BI6461" s="10"/>
      <c r="BL6461" s="10"/>
      <c r="BM6461" s="10"/>
      <c r="BN6461" s="10"/>
      <c r="BO6461" s="10"/>
      <c r="BP6461" s="10"/>
      <c r="BQ6461" s="10"/>
      <c r="BR6461" s="10"/>
      <c r="BU6461" s="66"/>
    </row>
    <row r="6462" spans="22:73" s="6" customFormat="1" x14ac:dyDescent="0.3">
      <c r="V6462" s="21"/>
      <c r="W6462" s="22"/>
      <c r="X6462" s="22"/>
      <c r="Y6462" s="22"/>
      <c r="Z6462" s="22"/>
      <c r="AA6462" s="22"/>
      <c r="AB6462" s="10"/>
      <c r="AC6462" s="10"/>
      <c r="AD6462" s="10"/>
      <c r="AE6462" s="10"/>
      <c r="AF6462" s="10"/>
      <c r="AG6462" s="10"/>
      <c r="AH6462" s="10"/>
      <c r="AI6462" s="10"/>
      <c r="AJ6462" s="10"/>
      <c r="AK6462" s="10"/>
      <c r="AL6462" s="10"/>
      <c r="AM6462" s="10"/>
      <c r="AN6462" s="10"/>
      <c r="AO6462" s="10"/>
      <c r="AP6462" s="10"/>
      <c r="AQ6462" s="10"/>
      <c r="AR6462" s="10"/>
      <c r="AS6462" s="10"/>
      <c r="AT6462" s="10"/>
      <c r="AU6462" s="10"/>
      <c r="AV6462" s="10"/>
      <c r="AW6462" s="10"/>
      <c r="AX6462" s="10"/>
      <c r="AY6462" s="10"/>
      <c r="AZ6462" s="10"/>
      <c r="BC6462" s="10"/>
      <c r="BD6462" s="10"/>
      <c r="BE6462" s="10"/>
      <c r="BF6462" s="10"/>
      <c r="BG6462" s="10"/>
      <c r="BH6462" s="10"/>
      <c r="BI6462" s="10"/>
      <c r="BL6462" s="10"/>
      <c r="BM6462" s="10"/>
      <c r="BN6462" s="10"/>
      <c r="BO6462" s="10"/>
      <c r="BP6462" s="10"/>
      <c r="BQ6462" s="10"/>
      <c r="BR6462" s="10"/>
      <c r="BU6462" s="66"/>
    </row>
    <row r="6463" spans="22:73" s="6" customFormat="1" x14ac:dyDescent="0.3">
      <c r="V6463" s="21"/>
      <c r="W6463" s="22"/>
      <c r="X6463" s="22"/>
      <c r="Y6463" s="22"/>
      <c r="Z6463" s="22"/>
      <c r="AA6463" s="22"/>
      <c r="AB6463" s="10"/>
      <c r="AC6463" s="10"/>
      <c r="AD6463" s="10"/>
      <c r="AE6463" s="10"/>
      <c r="AF6463" s="10"/>
      <c r="AG6463" s="10"/>
      <c r="AH6463" s="10"/>
      <c r="AI6463" s="10"/>
      <c r="AJ6463" s="10"/>
      <c r="AK6463" s="10"/>
      <c r="AL6463" s="10"/>
      <c r="AM6463" s="10"/>
      <c r="AN6463" s="10"/>
      <c r="AO6463" s="10"/>
      <c r="AP6463" s="10"/>
      <c r="AQ6463" s="10"/>
      <c r="AR6463" s="10"/>
      <c r="AS6463" s="10"/>
      <c r="AT6463" s="10"/>
      <c r="AU6463" s="10"/>
      <c r="AV6463" s="10"/>
      <c r="AW6463" s="10"/>
      <c r="AX6463" s="10"/>
      <c r="AY6463" s="10"/>
      <c r="AZ6463" s="10"/>
      <c r="BC6463" s="10"/>
      <c r="BD6463" s="10"/>
      <c r="BE6463" s="10"/>
      <c r="BF6463" s="10"/>
      <c r="BG6463" s="10"/>
      <c r="BH6463" s="10"/>
      <c r="BI6463" s="10"/>
      <c r="BL6463" s="10"/>
      <c r="BM6463" s="10"/>
      <c r="BN6463" s="10"/>
      <c r="BO6463" s="10"/>
      <c r="BP6463" s="10"/>
      <c r="BQ6463" s="10"/>
      <c r="BR6463" s="10"/>
      <c r="BU6463" s="66"/>
    </row>
    <row r="6464" spans="22:73" s="6" customFormat="1" x14ac:dyDescent="0.3">
      <c r="V6464" s="21"/>
      <c r="W6464" s="22"/>
      <c r="X6464" s="22"/>
      <c r="Y6464" s="22"/>
      <c r="Z6464" s="22"/>
      <c r="AA6464" s="22"/>
      <c r="AB6464" s="10"/>
      <c r="AC6464" s="10"/>
      <c r="AD6464" s="10"/>
      <c r="AE6464" s="10"/>
      <c r="AF6464" s="10"/>
      <c r="AG6464" s="10"/>
      <c r="AH6464" s="10"/>
      <c r="AI6464" s="10"/>
      <c r="AJ6464" s="10"/>
      <c r="AK6464" s="10"/>
      <c r="AL6464" s="10"/>
      <c r="AM6464" s="10"/>
      <c r="AN6464" s="10"/>
      <c r="AO6464" s="10"/>
      <c r="AP6464" s="10"/>
      <c r="AQ6464" s="10"/>
      <c r="AR6464" s="10"/>
      <c r="AS6464" s="10"/>
      <c r="AT6464" s="10"/>
      <c r="AU6464" s="10"/>
      <c r="AV6464" s="10"/>
      <c r="AW6464" s="10"/>
      <c r="AX6464" s="10"/>
      <c r="AY6464" s="10"/>
      <c r="AZ6464" s="10"/>
      <c r="BC6464" s="10"/>
      <c r="BD6464" s="10"/>
      <c r="BE6464" s="10"/>
      <c r="BF6464" s="10"/>
      <c r="BG6464" s="10"/>
      <c r="BH6464" s="10"/>
      <c r="BI6464" s="10"/>
      <c r="BL6464" s="10"/>
      <c r="BM6464" s="10"/>
      <c r="BN6464" s="10"/>
      <c r="BO6464" s="10"/>
      <c r="BP6464" s="10"/>
      <c r="BQ6464" s="10"/>
      <c r="BR6464" s="10"/>
      <c r="BU6464" s="66"/>
    </row>
    <row r="6465" spans="22:73" s="6" customFormat="1" x14ac:dyDescent="0.3">
      <c r="V6465" s="21"/>
      <c r="W6465" s="22"/>
      <c r="X6465" s="22"/>
      <c r="Y6465" s="22"/>
      <c r="Z6465" s="22"/>
      <c r="AA6465" s="22"/>
      <c r="AB6465" s="10"/>
      <c r="AC6465" s="10"/>
      <c r="AD6465" s="10"/>
      <c r="AE6465" s="10"/>
      <c r="AF6465" s="10"/>
      <c r="AG6465" s="10"/>
      <c r="AH6465" s="10"/>
      <c r="AI6465" s="10"/>
      <c r="AJ6465" s="10"/>
      <c r="AK6465" s="10"/>
      <c r="AL6465" s="10"/>
      <c r="AM6465" s="10"/>
      <c r="AN6465" s="10"/>
      <c r="AO6465" s="10"/>
      <c r="AP6465" s="10"/>
      <c r="AQ6465" s="10"/>
      <c r="AR6465" s="10"/>
      <c r="AS6465" s="10"/>
      <c r="AT6465" s="10"/>
      <c r="AU6465" s="10"/>
      <c r="AV6465" s="10"/>
      <c r="AW6465" s="10"/>
      <c r="AX6465" s="10"/>
      <c r="AY6465" s="10"/>
      <c r="AZ6465" s="10"/>
      <c r="BC6465" s="10"/>
      <c r="BD6465" s="10"/>
      <c r="BE6465" s="10"/>
      <c r="BF6465" s="10"/>
      <c r="BG6465" s="10"/>
      <c r="BH6465" s="10"/>
      <c r="BI6465" s="10"/>
      <c r="BL6465" s="10"/>
      <c r="BM6465" s="10"/>
      <c r="BN6465" s="10"/>
      <c r="BO6465" s="10"/>
      <c r="BP6465" s="10"/>
      <c r="BQ6465" s="10"/>
      <c r="BR6465" s="10"/>
      <c r="BU6465" s="66"/>
    </row>
    <row r="6466" spans="22:73" s="6" customFormat="1" x14ac:dyDescent="0.3">
      <c r="V6466" s="21"/>
      <c r="W6466" s="22"/>
      <c r="X6466" s="22"/>
      <c r="Y6466" s="22"/>
      <c r="Z6466" s="22"/>
      <c r="AA6466" s="22"/>
      <c r="AB6466" s="10"/>
      <c r="AC6466" s="10"/>
      <c r="AD6466" s="10"/>
      <c r="AE6466" s="10"/>
      <c r="AF6466" s="10"/>
      <c r="AG6466" s="10"/>
      <c r="AH6466" s="10"/>
      <c r="AI6466" s="10"/>
      <c r="AJ6466" s="10"/>
      <c r="AK6466" s="10"/>
      <c r="AL6466" s="10"/>
      <c r="AM6466" s="10"/>
      <c r="AN6466" s="10"/>
      <c r="AO6466" s="10"/>
      <c r="AP6466" s="10"/>
      <c r="AQ6466" s="10"/>
      <c r="AR6466" s="10"/>
      <c r="AS6466" s="10"/>
      <c r="AT6466" s="10"/>
      <c r="AU6466" s="10"/>
      <c r="AV6466" s="10"/>
      <c r="AW6466" s="10"/>
      <c r="AX6466" s="10"/>
      <c r="AY6466" s="10"/>
      <c r="AZ6466" s="10"/>
      <c r="BC6466" s="10"/>
      <c r="BD6466" s="10"/>
      <c r="BE6466" s="10"/>
      <c r="BF6466" s="10"/>
      <c r="BG6466" s="10"/>
      <c r="BH6466" s="10"/>
      <c r="BI6466" s="10"/>
      <c r="BL6466" s="10"/>
      <c r="BM6466" s="10"/>
      <c r="BN6466" s="10"/>
      <c r="BO6466" s="10"/>
      <c r="BP6466" s="10"/>
      <c r="BQ6466" s="10"/>
      <c r="BR6466" s="10"/>
      <c r="BU6466" s="66"/>
    </row>
    <row r="6467" spans="22:73" s="6" customFormat="1" x14ac:dyDescent="0.3">
      <c r="V6467" s="21"/>
      <c r="W6467" s="22"/>
      <c r="X6467" s="22"/>
      <c r="Y6467" s="22"/>
      <c r="Z6467" s="22"/>
      <c r="AA6467" s="22"/>
      <c r="AB6467" s="10"/>
      <c r="AC6467" s="10"/>
      <c r="AD6467" s="10"/>
      <c r="AE6467" s="10"/>
      <c r="AF6467" s="10"/>
      <c r="AG6467" s="10"/>
      <c r="AH6467" s="10"/>
      <c r="AI6467" s="10"/>
      <c r="AJ6467" s="10"/>
      <c r="AK6467" s="10"/>
      <c r="AL6467" s="10"/>
      <c r="AM6467" s="10"/>
      <c r="AN6467" s="10"/>
      <c r="AO6467" s="10"/>
      <c r="AP6467" s="10"/>
      <c r="AQ6467" s="10"/>
      <c r="AR6467" s="10"/>
      <c r="AS6467" s="10"/>
      <c r="AT6467" s="10"/>
      <c r="AU6467" s="10"/>
      <c r="AV6467" s="10"/>
      <c r="AW6467" s="10"/>
      <c r="AX6467" s="10"/>
      <c r="AY6467" s="10"/>
      <c r="AZ6467" s="10"/>
      <c r="BC6467" s="10"/>
      <c r="BD6467" s="10"/>
      <c r="BE6467" s="10"/>
      <c r="BF6467" s="10"/>
      <c r="BG6467" s="10"/>
      <c r="BH6467" s="10"/>
      <c r="BI6467" s="10"/>
      <c r="BL6467" s="10"/>
      <c r="BM6467" s="10"/>
      <c r="BN6467" s="10"/>
      <c r="BO6467" s="10"/>
      <c r="BP6467" s="10"/>
      <c r="BQ6467" s="10"/>
      <c r="BR6467" s="10"/>
      <c r="BU6467" s="66"/>
    </row>
    <row r="6468" spans="22:73" s="6" customFormat="1" x14ac:dyDescent="0.3">
      <c r="V6468" s="21"/>
      <c r="W6468" s="22"/>
      <c r="X6468" s="22"/>
      <c r="Y6468" s="22"/>
      <c r="Z6468" s="22"/>
      <c r="AA6468" s="22"/>
      <c r="AB6468" s="10"/>
      <c r="AC6468" s="10"/>
      <c r="AD6468" s="10"/>
      <c r="AE6468" s="10"/>
      <c r="AF6468" s="10"/>
      <c r="AG6468" s="10"/>
      <c r="AH6468" s="10"/>
      <c r="AI6468" s="10"/>
      <c r="AJ6468" s="10"/>
      <c r="AK6468" s="10"/>
      <c r="AL6468" s="10"/>
      <c r="AM6468" s="10"/>
      <c r="AN6468" s="10"/>
      <c r="AO6468" s="10"/>
      <c r="AP6468" s="10"/>
      <c r="AQ6468" s="10"/>
      <c r="AR6468" s="10"/>
      <c r="AS6468" s="10"/>
      <c r="AT6468" s="10"/>
      <c r="AU6468" s="10"/>
      <c r="AV6468" s="10"/>
      <c r="AW6468" s="10"/>
      <c r="AX6468" s="10"/>
      <c r="AY6468" s="10"/>
      <c r="AZ6468" s="10"/>
      <c r="BC6468" s="10"/>
      <c r="BD6468" s="10"/>
      <c r="BE6468" s="10"/>
      <c r="BF6468" s="10"/>
      <c r="BG6468" s="10"/>
      <c r="BH6468" s="10"/>
      <c r="BI6468" s="10"/>
      <c r="BL6468" s="10"/>
      <c r="BM6468" s="10"/>
      <c r="BN6468" s="10"/>
      <c r="BO6468" s="10"/>
      <c r="BP6468" s="10"/>
      <c r="BQ6468" s="10"/>
      <c r="BR6468" s="10"/>
      <c r="BU6468" s="66"/>
    </row>
    <row r="6469" spans="22:73" s="6" customFormat="1" x14ac:dyDescent="0.3">
      <c r="V6469" s="21"/>
      <c r="W6469" s="22"/>
      <c r="X6469" s="22"/>
      <c r="Y6469" s="22"/>
      <c r="Z6469" s="22"/>
      <c r="AA6469" s="22"/>
      <c r="AB6469" s="10"/>
      <c r="AC6469" s="10"/>
      <c r="AD6469" s="10"/>
      <c r="AE6469" s="10"/>
      <c r="AF6469" s="10"/>
      <c r="AG6469" s="10"/>
      <c r="AH6469" s="10"/>
      <c r="AI6469" s="10"/>
      <c r="AJ6469" s="10"/>
      <c r="AK6469" s="10"/>
      <c r="AL6469" s="10"/>
      <c r="AM6469" s="10"/>
      <c r="AN6469" s="10"/>
      <c r="AO6469" s="10"/>
      <c r="AP6469" s="10"/>
      <c r="AQ6469" s="10"/>
      <c r="AR6469" s="10"/>
      <c r="AS6469" s="10"/>
      <c r="AT6469" s="10"/>
      <c r="AU6469" s="10"/>
      <c r="AV6469" s="10"/>
      <c r="AW6469" s="10"/>
      <c r="AX6469" s="10"/>
      <c r="AY6469" s="10"/>
      <c r="AZ6469" s="10"/>
      <c r="BC6469" s="10"/>
      <c r="BD6469" s="10"/>
      <c r="BE6469" s="10"/>
      <c r="BF6469" s="10"/>
      <c r="BG6469" s="10"/>
      <c r="BH6469" s="10"/>
      <c r="BI6469" s="10"/>
      <c r="BL6469" s="10"/>
      <c r="BM6469" s="10"/>
      <c r="BN6469" s="10"/>
      <c r="BO6469" s="10"/>
      <c r="BP6469" s="10"/>
      <c r="BQ6469" s="10"/>
      <c r="BR6469" s="10"/>
      <c r="BU6469" s="66"/>
    </row>
    <row r="6470" spans="22:73" s="6" customFormat="1" x14ac:dyDescent="0.3">
      <c r="V6470" s="21"/>
      <c r="W6470" s="22"/>
      <c r="X6470" s="22"/>
      <c r="Y6470" s="22"/>
      <c r="Z6470" s="22"/>
      <c r="AA6470" s="22"/>
      <c r="AB6470" s="10"/>
      <c r="AC6470" s="10"/>
      <c r="AD6470" s="10"/>
      <c r="AE6470" s="10"/>
      <c r="AF6470" s="10"/>
      <c r="AG6470" s="10"/>
      <c r="AH6470" s="10"/>
      <c r="AI6470" s="10"/>
      <c r="AJ6470" s="10"/>
      <c r="AK6470" s="10"/>
      <c r="AL6470" s="10"/>
      <c r="AM6470" s="10"/>
      <c r="AN6470" s="10"/>
      <c r="AO6470" s="10"/>
      <c r="AP6470" s="10"/>
      <c r="AQ6470" s="10"/>
      <c r="AR6470" s="10"/>
      <c r="AS6470" s="10"/>
      <c r="AT6470" s="10"/>
      <c r="AU6470" s="10"/>
      <c r="AV6470" s="10"/>
      <c r="AW6470" s="10"/>
      <c r="AX6470" s="10"/>
      <c r="AY6470" s="10"/>
      <c r="AZ6470" s="10"/>
      <c r="BC6470" s="10"/>
      <c r="BD6470" s="10"/>
      <c r="BE6470" s="10"/>
      <c r="BF6470" s="10"/>
      <c r="BG6470" s="10"/>
      <c r="BH6470" s="10"/>
      <c r="BI6470" s="10"/>
      <c r="BL6470" s="10"/>
      <c r="BM6470" s="10"/>
      <c r="BN6470" s="10"/>
      <c r="BO6470" s="10"/>
      <c r="BP6470" s="10"/>
      <c r="BQ6470" s="10"/>
      <c r="BR6470" s="10"/>
      <c r="BU6470" s="66"/>
    </row>
    <row r="6471" spans="22:73" s="6" customFormat="1" x14ac:dyDescent="0.3">
      <c r="V6471" s="21"/>
      <c r="W6471" s="22"/>
      <c r="X6471" s="22"/>
      <c r="Y6471" s="22"/>
      <c r="Z6471" s="22"/>
      <c r="AA6471" s="22"/>
      <c r="AB6471" s="10"/>
      <c r="AC6471" s="10"/>
      <c r="AD6471" s="10"/>
      <c r="AE6471" s="10"/>
      <c r="AF6471" s="10"/>
      <c r="AG6471" s="10"/>
      <c r="AH6471" s="10"/>
      <c r="AI6471" s="10"/>
      <c r="AJ6471" s="10"/>
      <c r="AK6471" s="10"/>
      <c r="AL6471" s="10"/>
      <c r="AM6471" s="10"/>
      <c r="AN6471" s="10"/>
      <c r="AO6471" s="10"/>
      <c r="AP6471" s="10"/>
      <c r="AQ6471" s="10"/>
      <c r="AR6471" s="10"/>
      <c r="AS6471" s="10"/>
      <c r="AT6471" s="10"/>
      <c r="AU6471" s="10"/>
      <c r="AV6471" s="10"/>
      <c r="AW6471" s="10"/>
      <c r="AX6471" s="10"/>
      <c r="AY6471" s="10"/>
      <c r="AZ6471" s="10"/>
      <c r="BC6471" s="10"/>
      <c r="BD6471" s="10"/>
      <c r="BE6471" s="10"/>
      <c r="BF6471" s="10"/>
      <c r="BG6471" s="10"/>
      <c r="BH6471" s="10"/>
      <c r="BI6471" s="10"/>
      <c r="BL6471" s="10"/>
      <c r="BM6471" s="10"/>
      <c r="BN6471" s="10"/>
      <c r="BO6471" s="10"/>
      <c r="BP6471" s="10"/>
      <c r="BQ6471" s="10"/>
      <c r="BR6471" s="10"/>
      <c r="BU6471" s="66"/>
    </row>
    <row r="6472" spans="22:73" s="6" customFormat="1" x14ac:dyDescent="0.3">
      <c r="V6472" s="21"/>
      <c r="W6472" s="22"/>
      <c r="X6472" s="22"/>
      <c r="Y6472" s="22"/>
      <c r="Z6472" s="22"/>
      <c r="AA6472" s="22"/>
      <c r="AB6472" s="10"/>
      <c r="AC6472" s="10"/>
      <c r="AD6472" s="10"/>
      <c r="AE6472" s="10"/>
      <c r="AF6472" s="10"/>
      <c r="AG6472" s="10"/>
      <c r="AH6472" s="10"/>
      <c r="AI6472" s="10"/>
      <c r="AJ6472" s="10"/>
      <c r="AK6472" s="10"/>
      <c r="AL6472" s="10"/>
      <c r="AM6472" s="10"/>
      <c r="AN6472" s="10"/>
      <c r="AO6472" s="10"/>
      <c r="AP6472" s="10"/>
      <c r="AQ6472" s="10"/>
      <c r="AR6472" s="10"/>
      <c r="AS6472" s="10"/>
      <c r="AT6472" s="10"/>
      <c r="AU6472" s="10"/>
      <c r="AV6472" s="10"/>
      <c r="AW6472" s="10"/>
      <c r="AX6472" s="10"/>
      <c r="AY6472" s="10"/>
      <c r="AZ6472" s="10"/>
      <c r="BC6472" s="10"/>
      <c r="BD6472" s="10"/>
      <c r="BE6472" s="10"/>
      <c r="BF6472" s="10"/>
      <c r="BG6472" s="10"/>
      <c r="BH6472" s="10"/>
      <c r="BI6472" s="10"/>
      <c r="BL6472" s="10"/>
      <c r="BM6472" s="10"/>
      <c r="BN6472" s="10"/>
      <c r="BO6472" s="10"/>
      <c r="BP6472" s="10"/>
      <c r="BQ6472" s="10"/>
      <c r="BR6472" s="10"/>
      <c r="BU6472" s="66"/>
    </row>
    <row r="6473" spans="22:73" s="6" customFormat="1" x14ac:dyDescent="0.3">
      <c r="V6473" s="21"/>
      <c r="W6473" s="22"/>
      <c r="X6473" s="22"/>
      <c r="Y6473" s="22"/>
      <c r="Z6473" s="22"/>
      <c r="AA6473" s="22"/>
      <c r="AB6473" s="10"/>
      <c r="AC6473" s="10"/>
      <c r="AD6473" s="10"/>
      <c r="AE6473" s="10"/>
      <c r="AF6473" s="10"/>
      <c r="AG6473" s="10"/>
      <c r="AH6473" s="10"/>
      <c r="AI6473" s="10"/>
      <c r="AJ6473" s="10"/>
      <c r="AK6473" s="10"/>
      <c r="AL6473" s="10"/>
      <c r="AM6473" s="10"/>
      <c r="AN6473" s="10"/>
      <c r="AO6473" s="10"/>
      <c r="AP6473" s="10"/>
      <c r="AQ6473" s="10"/>
      <c r="AR6473" s="10"/>
      <c r="AS6473" s="10"/>
      <c r="AT6473" s="10"/>
      <c r="AU6473" s="10"/>
      <c r="AV6473" s="10"/>
      <c r="AW6473" s="10"/>
      <c r="AX6473" s="10"/>
      <c r="AY6473" s="10"/>
      <c r="AZ6473" s="10"/>
      <c r="BC6473" s="10"/>
      <c r="BD6473" s="10"/>
      <c r="BE6473" s="10"/>
      <c r="BF6473" s="10"/>
      <c r="BG6473" s="10"/>
      <c r="BH6473" s="10"/>
      <c r="BI6473" s="10"/>
      <c r="BL6473" s="10"/>
      <c r="BM6473" s="10"/>
      <c r="BN6473" s="10"/>
      <c r="BO6473" s="10"/>
      <c r="BP6473" s="10"/>
      <c r="BQ6473" s="10"/>
      <c r="BR6473" s="10"/>
      <c r="BU6473" s="66"/>
    </row>
    <row r="6474" spans="22:73" s="6" customFormat="1" x14ac:dyDescent="0.3">
      <c r="V6474" s="21"/>
      <c r="W6474" s="22"/>
      <c r="X6474" s="22"/>
      <c r="Y6474" s="22"/>
      <c r="Z6474" s="22"/>
      <c r="AA6474" s="22"/>
      <c r="AB6474" s="10"/>
      <c r="AC6474" s="10"/>
      <c r="AD6474" s="10"/>
      <c r="AE6474" s="10"/>
      <c r="AF6474" s="10"/>
      <c r="AG6474" s="10"/>
      <c r="AH6474" s="10"/>
      <c r="AI6474" s="10"/>
      <c r="AJ6474" s="10"/>
      <c r="AK6474" s="10"/>
      <c r="AL6474" s="10"/>
      <c r="AM6474" s="10"/>
      <c r="AN6474" s="10"/>
      <c r="AO6474" s="10"/>
      <c r="AP6474" s="10"/>
      <c r="AQ6474" s="10"/>
      <c r="AR6474" s="10"/>
      <c r="AS6474" s="10"/>
      <c r="AT6474" s="10"/>
      <c r="AU6474" s="10"/>
      <c r="AV6474" s="10"/>
      <c r="AW6474" s="10"/>
      <c r="AX6474" s="10"/>
      <c r="AY6474" s="10"/>
      <c r="AZ6474" s="10"/>
      <c r="BC6474" s="10"/>
      <c r="BD6474" s="10"/>
      <c r="BE6474" s="10"/>
      <c r="BF6474" s="10"/>
      <c r="BG6474" s="10"/>
      <c r="BH6474" s="10"/>
      <c r="BI6474" s="10"/>
      <c r="BL6474" s="10"/>
      <c r="BM6474" s="10"/>
      <c r="BN6474" s="10"/>
      <c r="BO6474" s="10"/>
      <c r="BP6474" s="10"/>
      <c r="BQ6474" s="10"/>
      <c r="BR6474" s="10"/>
      <c r="BU6474" s="66"/>
    </row>
    <row r="6475" spans="22:73" s="6" customFormat="1" x14ac:dyDescent="0.3">
      <c r="V6475" s="21"/>
      <c r="W6475" s="22"/>
      <c r="X6475" s="22"/>
      <c r="Y6475" s="22"/>
      <c r="Z6475" s="22"/>
      <c r="AA6475" s="22"/>
      <c r="AB6475" s="10"/>
      <c r="AC6475" s="10"/>
      <c r="AD6475" s="10"/>
      <c r="AE6475" s="10"/>
      <c r="AF6475" s="10"/>
      <c r="AG6475" s="10"/>
      <c r="AH6475" s="10"/>
      <c r="AI6475" s="10"/>
      <c r="AJ6475" s="10"/>
      <c r="AK6475" s="10"/>
      <c r="AL6475" s="10"/>
      <c r="AM6475" s="10"/>
      <c r="AN6475" s="10"/>
      <c r="AO6475" s="10"/>
      <c r="AP6475" s="10"/>
      <c r="AQ6475" s="10"/>
      <c r="AR6475" s="10"/>
      <c r="AS6475" s="10"/>
      <c r="AT6475" s="10"/>
      <c r="AU6475" s="10"/>
      <c r="AV6475" s="10"/>
      <c r="AW6475" s="10"/>
      <c r="AX6475" s="10"/>
      <c r="AY6475" s="10"/>
      <c r="AZ6475" s="10"/>
      <c r="BC6475" s="10"/>
      <c r="BD6475" s="10"/>
      <c r="BE6475" s="10"/>
      <c r="BF6475" s="10"/>
      <c r="BG6475" s="10"/>
      <c r="BH6475" s="10"/>
      <c r="BI6475" s="10"/>
      <c r="BL6475" s="10"/>
      <c r="BM6475" s="10"/>
      <c r="BN6475" s="10"/>
      <c r="BO6475" s="10"/>
      <c r="BP6475" s="10"/>
      <c r="BQ6475" s="10"/>
      <c r="BR6475" s="10"/>
      <c r="BU6475" s="66"/>
    </row>
    <row r="6476" spans="22:73" s="6" customFormat="1" x14ac:dyDescent="0.3">
      <c r="V6476" s="21"/>
      <c r="W6476" s="22"/>
      <c r="X6476" s="22"/>
      <c r="Y6476" s="22"/>
      <c r="Z6476" s="22"/>
      <c r="AA6476" s="22"/>
      <c r="AB6476" s="10"/>
      <c r="AC6476" s="10"/>
      <c r="AD6476" s="10"/>
      <c r="AE6476" s="10"/>
      <c r="AF6476" s="10"/>
      <c r="AG6476" s="10"/>
      <c r="AH6476" s="10"/>
      <c r="AI6476" s="10"/>
      <c r="AJ6476" s="10"/>
      <c r="AK6476" s="10"/>
      <c r="AL6476" s="10"/>
      <c r="AM6476" s="10"/>
      <c r="AN6476" s="10"/>
      <c r="AO6476" s="10"/>
      <c r="AP6476" s="10"/>
      <c r="AQ6476" s="10"/>
      <c r="AR6476" s="10"/>
      <c r="AS6476" s="10"/>
      <c r="AT6476" s="10"/>
      <c r="AU6476" s="10"/>
      <c r="AV6476" s="10"/>
      <c r="AW6476" s="10"/>
      <c r="AX6476" s="10"/>
      <c r="AY6476" s="10"/>
      <c r="AZ6476" s="10"/>
      <c r="BC6476" s="10"/>
      <c r="BD6476" s="10"/>
      <c r="BE6476" s="10"/>
      <c r="BF6476" s="10"/>
      <c r="BG6476" s="10"/>
      <c r="BH6476" s="10"/>
      <c r="BI6476" s="10"/>
      <c r="BL6476" s="10"/>
      <c r="BM6476" s="10"/>
      <c r="BN6476" s="10"/>
      <c r="BO6476" s="10"/>
      <c r="BP6476" s="10"/>
      <c r="BQ6476" s="10"/>
      <c r="BR6476" s="10"/>
      <c r="BU6476" s="66"/>
    </row>
    <row r="6477" spans="22:73" s="6" customFormat="1" x14ac:dyDescent="0.3">
      <c r="V6477" s="21"/>
      <c r="W6477" s="22"/>
      <c r="X6477" s="22"/>
      <c r="Y6477" s="22"/>
      <c r="Z6477" s="22"/>
      <c r="AA6477" s="22"/>
      <c r="AB6477" s="10"/>
      <c r="AC6477" s="10"/>
      <c r="AD6477" s="10"/>
      <c r="AE6477" s="10"/>
      <c r="AF6477" s="10"/>
      <c r="AG6477" s="10"/>
      <c r="AH6477" s="10"/>
      <c r="AI6477" s="10"/>
      <c r="AJ6477" s="10"/>
      <c r="AK6477" s="10"/>
      <c r="AL6477" s="10"/>
      <c r="AM6477" s="10"/>
      <c r="AN6477" s="10"/>
      <c r="AO6477" s="10"/>
      <c r="AP6477" s="10"/>
      <c r="AQ6477" s="10"/>
      <c r="AR6477" s="10"/>
      <c r="AS6477" s="10"/>
      <c r="AT6477" s="10"/>
      <c r="AU6477" s="10"/>
      <c r="AV6477" s="10"/>
      <c r="AW6477" s="10"/>
      <c r="AX6477" s="10"/>
      <c r="AY6477" s="10"/>
      <c r="AZ6477" s="10"/>
      <c r="BC6477" s="10"/>
      <c r="BD6477" s="10"/>
      <c r="BE6477" s="10"/>
      <c r="BF6477" s="10"/>
      <c r="BG6477" s="10"/>
      <c r="BH6477" s="10"/>
      <c r="BI6477" s="10"/>
      <c r="BL6477" s="10"/>
      <c r="BM6477" s="10"/>
      <c r="BN6477" s="10"/>
      <c r="BO6477" s="10"/>
      <c r="BP6477" s="10"/>
      <c r="BQ6477" s="10"/>
      <c r="BR6477" s="10"/>
      <c r="BU6477" s="66"/>
    </row>
    <row r="6478" spans="22:73" s="6" customFormat="1" x14ac:dyDescent="0.3">
      <c r="V6478" s="21"/>
      <c r="W6478" s="22"/>
      <c r="X6478" s="22"/>
      <c r="Y6478" s="22"/>
      <c r="Z6478" s="22"/>
      <c r="AA6478" s="22"/>
      <c r="AB6478" s="10"/>
      <c r="AC6478" s="10"/>
      <c r="AD6478" s="10"/>
      <c r="AE6478" s="10"/>
      <c r="AF6478" s="10"/>
      <c r="AG6478" s="10"/>
      <c r="AH6478" s="10"/>
      <c r="AI6478" s="10"/>
      <c r="AJ6478" s="10"/>
      <c r="AK6478" s="10"/>
      <c r="AL6478" s="10"/>
      <c r="AM6478" s="10"/>
      <c r="AN6478" s="10"/>
      <c r="AO6478" s="10"/>
      <c r="AP6478" s="10"/>
      <c r="AQ6478" s="10"/>
      <c r="AR6478" s="10"/>
      <c r="AS6478" s="10"/>
      <c r="AT6478" s="10"/>
      <c r="AU6478" s="10"/>
      <c r="AV6478" s="10"/>
      <c r="AW6478" s="10"/>
      <c r="AX6478" s="10"/>
      <c r="AY6478" s="10"/>
      <c r="AZ6478" s="10"/>
      <c r="BC6478" s="10"/>
      <c r="BD6478" s="10"/>
      <c r="BE6478" s="10"/>
      <c r="BF6478" s="10"/>
      <c r="BG6478" s="10"/>
      <c r="BH6478" s="10"/>
      <c r="BI6478" s="10"/>
      <c r="BL6478" s="10"/>
      <c r="BM6478" s="10"/>
      <c r="BN6478" s="10"/>
      <c r="BO6478" s="10"/>
      <c r="BP6478" s="10"/>
      <c r="BQ6478" s="10"/>
      <c r="BR6478" s="10"/>
      <c r="BU6478" s="66"/>
    </row>
    <row r="6479" spans="22:73" s="6" customFormat="1" x14ac:dyDescent="0.3">
      <c r="V6479" s="21"/>
      <c r="W6479" s="22"/>
      <c r="X6479" s="22"/>
      <c r="Y6479" s="22"/>
      <c r="Z6479" s="22"/>
      <c r="AA6479" s="22"/>
      <c r="AB6479" s="10"/>
      <c r="AC6479" s="10"/>
      <c r="AD6479" s="10"/>
      <c r="AE6479" s="10"/>
      <c r="AF6479" s="10"/>
      <c r="AG6479" s="10"/>
      <c r="AH6479" s="10"/>
      <c r="AI6479" s="10"/>
      <c r="AJ6479" s="10"/>
      <c r="AK6479" s="10"/>
      <c r="AL6479" s="10"/>
      <c r="AM6479" s="10"/>
      <c r="AN6479" s="10"/>
      <c r="AO6479" s="10"/>
      <c r="AP6479" s="10"/>
      <c r="AQ6479" s="10"/>
      <c r="AR6479" s="10"/>
      <c r="AS6479" s="10"/>
      <c r="AT6479" s="10"/>
      <c r="AU6479" s="10"/>
      <c r="AV6479" s="10"/>
      <c r="AW6479" s="10"/>
      <c r="AX6479" s="10"/>
      <c r="AY6479" s="10"/>
      <c r="AZ6479" s="10"/>
      <c r="BC6479" s="10"/>
      <c r="BD6479" s="10"/>
      <c r="BE6479" s="10"/>
      <c r="BF6479" s="10"/>
      <c r="BG6479" s="10"/>
      <c r="BH6479" s="10"/>
      <c r="BI6479" s="10"/>
      <c r="BL6479" s="10"/>
      <c r="BM6479" s="10"/>
      <c r="BN6479" s="10"/>
      <c r="BO6479" s="10"/>
      <c r="BP6479" s="10"/>
      <c r="BQ6479" s="10"/>
      <c r="BR6479" s="10"/>
      <c r="BU6479" s="66"/>
    </row>
    <row r="6480" spans="22:73" s="6" customFormat="1" x14ac:dyDescent="0.3">
      <c r="V6480" s="21"/>
      <c r="W6480" s="22"/>
      <c r="X6480" s="22"/>
      <c r="Y6480" s="22"/>
      <c r="Z6480" s="22"/>
      <c r="AA6480" s="22"/>
      <c r="AB6480" s="10"/>
      <c r="AC6480" s="10"/>
      <c r="AD6480" s="10"/>
      <c r="AE6480" s="10"/>
      <c r="AF6480" s="10"/>
      <c r="AG6480" s="10"/>
      <c r="AH6480" s="10"/>
      <c r="AI6480" s="10"/>
      <c r="AJ6480" s="10"/>
      <c r="AK6480" s="10"/>
      <c r="AL6480" s="10"/>
      <c r="AM6480" s="10"/>
      <c r="AN6480" s="10"/>
      <c r="AO6480" s="10"/>
      <c r="AP6480" s="10"/>
      <c r="AQ6480" s="10"/>
      <c r="AR6480" s="10"/>
      <c r="AS6480" s="10"/>
      <c r="AT6480" s="10"/>
      <c r="AU6480" s="10"/>
      <c r="AV6480" s="10"/>
      <c r="AW6480" s="10"/>
      <c r="AX6480" s="10"/>
      <c r="AY6480" s="10"/>
      <c r="AZ6480" s="10"/>
      <c r="BC6480" s="10"/>
      <c r="BD6480" s="10"/>
      <c r="BE6480" s="10"/>
      <c r="BF6480" s="10"/>
      <c r="BG6480" s="10"/>
      <c r="BH6480" s="10"/>
      <c r="BI6480" s="10"/>
      <c r="BL6480" s="10"/>
      <c r="BM6480" s="10"/>
      <c r="BN6480" s="10"/>
      <c r="BO6480" s="10"/>
      <c r="BP6480" s="10"/>
      <c r="BQ6480" s="10"/>
      <c r="BR6480" s="10"/>
      <c r="BU6480" s="66"/>
    </row>
    <row r="6481" spans="22:73" s="6" customFormat="1" x14ac:dyDescent="0.3">
      <c r="V6481" s="21"/>
      <c r="W6481" s="22"/>
      <c r="X6481" s="22"/>
      <c r="Y6481" s="22"/>
      <c r="Z6481" s="22"/>
      <c r="AA6481" s="22"/>
      <c r="AB6481" s="10"/>
      <c r="AC6481" s="10"/>
      <c r="AD6481" s="10"/>
      <c r="AE6481" s="10"/>
      <c r="AF6481" s="10"/>
      <c r="AG6481" s="10"/>
      <c r="AH6481" s="10"/>
      <c r="AI6481" s="10"/>
      <c r="AJ6481" s="10"/>
      <c r="AK6481" s="10"/>
      <c r="AL6481" s="10"/>
      <c r="AM6481" s="10"/>
      <c r="AN6481" s="10"/>
      <c r="AO6481" s="10"/>
      <c r="AP6481" s="10"/>
      <c r="AQ6481" s="10"/>
      <c r="AR6481" s="10"/>
      <c r="AS6481" s="10"/>
      <c r="AT6481" s="10"/>
      <c r="AU6481" s="10"/>
      <c r="AV6481" s="10"/>
      <c r="AW6481" s="10"/>
      <c r="AX6481" s="10"/>
      <c r="AY6481" s="10"/>
      <c r="AZ6481" s="10"/>
      <c r="BC6481" s="10"/>
      <c r="BD6481" s="10"/>
      <c r="BE6481" s="10"/>
      <c r="BF6481" s="10"/>
      <c r="BG6481" s="10"/>
      <c r="BH6481" s="10"/>
      <c r="BI6481" s="10"/>
      <c r="BL6481" s="10"/>
      <c r="BM6481" s="10"/>
      <c r="BN6481" s="10"/>
      <c r="BO6481" s="10"/>
      <c r="BP6481" s="10"/>
      <c r="BQ6481" s="10"/>
      <c r="BR6481" s="10"/>
      <c r="BU6481" s="66"/>
    </row>
    <row r="6482" spans="22:73" s="6" customFormat="1" x14ac:dyDescent="0.3">
      <c r="V6482" s="21"/>
      <c r="W6482" s="22"/>
      <c r="X6482" s="22"/>
      <c r="Y6482" s="22"/>
      <c r="Z6482" s="22"/>
      <c r="AA6482" s="22"/>
      <c r="AB6482" s="10"/>
      <c r="AC6482" s="10"/>
      <c r="AD6482" s="10"/>
      <c r="AE6482" s="10"/>
      <c r="AF6482" s="10"/>
      <c r="AG6482" s="10"/>
      <c r="AH6482" s="10"/>
      <c r="AI6482" s="10"/>
      <c r="AJ6482" s="10"/>
      <c r="AK6482" s="10"/>
      <c r="AL6482" s="10"/>
      <c r="AM6482" s="10"/>
      <c r="AN6482" s="10"/>
      <c r="AO6482" s="10"/>
      <c r="AP6482" s="10"/>
      <c r="AQ6482" s="10"/>
      <c r="AR6482" s="10"/>
      <c r="AS6482" s="10"/>
      <c r="AT6482" s="10"/>
      <c r="AU6482" s="10"/>
      <c r="AV6482" s="10"/>
      <c r="AW6482" s="10"/>
      <c r="AX6482" s="10"/>
      <c r="AY6482" s="10"/>
      <c r="AZ6482" s="10"/>
      <c r="BC6482" s="10"/>
      <c r="BD6482" s="10"/>
      <c r="BE6482" s="10"/>
      <c r="BF6482" s="10"/>
      <c r="BG6482" s="10"/>
      <c r="BH6482" s="10"/>
      <c r="BI6482" s="10"/>
      <c r="BL6482" s="10"/>
      <c r="BM6482" s="10"/>
      <c r="BN6482" s="10"/>
      <c r="BO6482" s="10"/>
      <c r="BP6482" s="10"/>
      <c r="BQ6482" s="10"/>
      <c r="BR6482" s="10"/>
      <c r="BU6482" s="66"/>
    </row>
    <row r="6483" spans="22:73" s="6" customFormat="1" x14ac:dyDescent="0.3">
      <c r="V6483" s="21"/>
      <c r="W6483" s="22"/>
      <c r="X6483" s="22"/>
      <c r="Y6483" s="22"/>
      <c r="Z6483" s="22"/>
      <c r="AA6483" s="22"/>
      <c r="AB6483" s="10"/>
      <c r="AC6483" s="10"/>
      <c r="AD6483" s="10"/>
      <c r="AE6483" s="10"/>
      <c r="AF6483" s="10"/>
      <c r="AG6483" s="10"/>
      <c r="AH6483" s="10"/>
      <c r="AI6483" s="10"/>
      <c r="AJ6483" s="10"/>
      <c r="AK6483" s="10"/>
      <c r="AL6483" s="10"/>
      <c r="AM6483" s="10"/>
      <c r="AN6483" s="10"/>
      <c r="AO6483" s="10"/>
      <c r="AP6483" s="10"/>
      <c r="AQ6483" s="10"/>
      <c r="AR6483" s="10"/>
      <c r="AS6483" s="10"/>
      <c r="AT6483" s="10"/>
      <c r="AU6483" s="10"/>
      <c r="AV6483" s="10"/>
      <c r="AW6483" s="10"/>
      <c r="AX6483" s="10"/>
      <c r="AY6483" s="10"/>
      <c r="AZ6483" s="10"/>
      <c r="BC6483" s="10"/>
      <c r="BD6483" s="10"/>
      <c r="BE6483" s="10"/>
      <c r="BF6483" s="10"/>
      <c r="BG6483" s="10"/>
      <c r="BH6483" s="10"/>
      <c r="BI6483" s="10"/>
      <c r="BL6483" s="10"/>
      <c r="BM6483" s="10"/>
      <c r="BN6483" s="10"/>
      <c r="BO6483" s="10"/>
      <c r="BP6483" s="10"/>
      <c r="BQ6483" s="10"/>
      <c r="BR6483" s="10"/>
      <c r="BU6483" s="66"/>
    </row>
    <row r="6484" spans="22:73" s="6" customFormat="1" x14ac:dyDescent="0.3">
      <c r="V6484" s="21"/>
      <c r="W6484" s="22"/>
      <c r="X6484" s="22"/>
      <c r="Y6484" s="22"/>
      <c r="Z6484" s="22"/>
      <c r="AA6484" s="22"/>
      <c r="AB6484" s="10"/>
      <c r="AC6484" s="10"/>
      <c r="AD6484" s="10"/>
      <c r="AE6484" s="10"/>
      <c r="AF6484" s="10"/>
      <c r="AG6484" s="10"/>
      <c r="AH6484" s="10"/>
      <c r="AI6484" s="10"/>
      <c r="AJ6484" s="10"/>
      <c r="AK6484" s="10"/>
      <c r="AL6484" s="10"/>
      <c r="AM6484" s="10"/>
      <c r="AN6484" s="10"/>
      <c r="AO6484" s="10"/>
      <c r="AP6484" s="10"/>
      <c r="AQ6484" s="10"/>
      <c r="AR6484" s="10"/>
      <c r="AS6484" s="10"/>
      <c r="AT6484" s="10"/>
      <c r="AU6484" s="10"/>
      <c r="AV6484" s="10"/>
      <c r="AW6484" s="10"/>
      <c r="AX6484" s="10"/>
      <c r="AY6484" s="10"/>
      <c r="AZ6484" s="10"/>
      <c r="BC6484" s="10"/>
      <c r="BD6484" s="10"/>
      <c r="BE6484" s="10"/>
      <c r="BF6484" s="10"/>
      <c r="BG6484" s="10"/>
      <c r="BH6484" s="10"/>
      <c r="BI6484" s="10"/>
      <c r="BL6484" s="10"/>
      <c r="BM6484" s="10"/>
      <c r="BN6484" s="10"/>
      <c r="BO6484" s="10"/>
      <c r="BP6484" s="10"/>
      <c r="BQ6484" s="10"/>
      <c r="BR6484" s="10"/>
      <c r="BU6484" s="66"/>
    </row>
    <row r="6485" spans="22:73" s="6" customFormat="1" x14ac:dyDescent="0.3">
      <c r="V6485" s="21"/>
      <c r="W6485" s="22"/>
      <c r="X6485" s="22"/>
      <c r="Y6485" s="22"/>
      <c r="Z6485" s="22"/>
      <c r="AA6485" s="22"/>
      <c r="AB6485" s="10"/>
      <c r="AC6485" s="10"/>
      <c r="AD6485" s="10"/>
      <c r="AE6485" s="10"/>
      <c r="AF6485" s="10"/>
      <c r="AG6485" s="10"/>
      <c r="AH6485" s="10"/>
      <c r="AI6485" s="10"/>
      <c r="AJ6485" s="10"/>
      <c r="AK6485" s="10"/>
      <c r="AL6485" s="10"/>
      <c r="AM6485" s="10"/>
      <c r="AN6485" s="10"/>
      <c r="AO6485" s="10"/>
      <c r="AP6485" s="10"/>
      <c r="AQ6485" s="10"/>
      <c r="AR6485" s="10"/>
      <c r="AS6485" s="10"/>
      <c r="AT6485" s="10"/>
      <c r="AU6485" s="10"/>
      <c r="AV6485" s="10"/>
      <c r="AW6485" s="10"/>
      <c r="AX6485" s="10"/>
      <c r="AY6485" s="10"/>
      <c r="AZ6485" s="10"/>
      <c r="BC6485" s="10"/>
      <c r="BD6485" s="10"/>
      <c r="BE6485" s="10"/>
      <c r="BF6485" s="10"/>
      <c r="BG6485" s="10"/>
      <c r="BH6485" s="10"/>
      <c r="BI6485" s="10"/>
      <c r="BL6485" s="10"/>
      <c r="BM6485" s="10"/>
      <c r="BN6485" s="10"/>
      <c r="BO6485" s="10"/>
      <c r="BP6485" s="10"/>
      <c r="BQ6485" s="10"/>
      <c r="BR6485" s="10"/>
      <c r="BU6485" s="66"/>
    </row>
    <row r="6486" spans="22:73" s="6" customFormat="1" x14ac:dyDescent="0.3">
      <c r="V6486" s="21"/>
      <c r="W6486" s="22"/>
      <c r="X6486" s="22"/>
      <c r="Y6486" s="22"/>
      <c r="Z6486" s="22"/>
      <c r="AA6486" s="22"/>
      <c r="AB6486" s="10"/>
      <c r="AC6486" s="10"/>
      <c r="AD6486" s="10"/>
      <c r="AE6486" s="10"/>
      <c r="AF6486" s="10"/>
      <c r="AG6486" s="10"/>
      <c r="AH6486" s="10"/>
      <c r="AI6486" s="10"/>
      <c r="AJ6486" s="10"/>
      <c r="AK6486" s="10"/>
      <c r="AL6486" s="10"/>
      <c r="AM6486" s="10"/>
      <c r="AN6486" s="10"/>
      <c r="AO6486" s="10"/>
      <c r="AP6486" s="10"/>
      <c r="AQ6486" s="10"/>
      <c r="AR6486" s="10"/>
      <c r="AS6486" s="10"/>
      <c r="AT6486" s="10"/>
      <c r="AU6486" s="10"/>
      <c r="AV6486" s="10"/>
      <c r="AW6486" s="10"/>
      <c r="AX6486" s="10"/>
      <c r="AY6486" s="10"/>
      <c r="AZ6486" s="10"/>
      <c r="BC6486" s="10"/>
      <c r="BD6486" s="10"/>
      <c r="BE6486" s="10"/>
      <c r="BF6486" s="10"/>
      <c r="BG6486" s="10"/>
      <c r="BH6486" s="10"/>
      <c r="BI6486" s="10"/>
      <c r="BL6486" s="10"/>
      <c r="BM6486" s="10"/>
      <c r="BN6486" s="10"/>
      <c r="BO6486" s="10"/>
      <c r="BP6486" s="10"/>
      <c r="BQ6486" s="10"/>
      <c r="BR6486" s="10"/>
      <c r="BU6486" s="66"/>
    </row>
    <row r="6487" spans="22:73" s="6" customFormat="1" x14ac:dyDescent="0.3">
      <c r="V6487" s="21"/>
      <c r="W6487" s="22"/>
      <c r="X6487" s="22"/>
      <c r="Y6487" s="22"/>
      <c r="Z6487" s="22"/>
      <c r="AA6487" s="22"/>
      <c r="AB6487" s="10"/>
      <c r="AC6487" s="10"/>
      <c r="AD6487" s="10"/>
      <c r="AE6487" s="10"/>
      <c r="AF6487" s="10"/>
      <c r="AG6487" s="10"/>
      <c r="AH6487" s="10"/>
      <c r="AI6487" s="10"/>
      <c r="AJ6487" s="10"/>
      <c r="AK6487" s="10"/>
      <c r="AL6487" s="10"/>
      <c r="AM6487" s="10"/>
      <c r="AN6487" s="10"/>
      <c r="AO6487" s="10"/>
      <c r="AP6487" s="10"/>
      <c r="AQ6487" s="10"/>
      <c r="AR6487" s="10"/>
      <c r="AS6487" s="10"/>
      <c r="AT6487" s="10"/>
      <c r="AU6487" s="10"/>
      <c r="AV6487" s="10"/>
      <c r="AW6487" s="10"/>
      <c r="AX6487" s="10"/>
      <c r="AY6487" s="10"/>
      <c r="AZ6487" s="10"/>
      <c r="BC6487" s="10"/>
      <c r="BD6487" s="10"/>
      <c r="BE6487" s="10"/>
      <c r="BF6487" s="10"/>
      <c r="BG6487" s="10"/>
      <c r="BH6487" s="10"/>
      <c r="BI6487" s="10"/>
      <c r="BL6487" s="10"/>
      <c r="BM6487" s="10"/>
      <c r="BN6487" s="10"/>
      <c r="BO6487" s="10"/>
      <c r="BP6487" s="10"/>
      <c r="BQ6487" s="10"/>
      <c r="BR6487" s="10"/>
      <c r="BU6487" s="66"/>
    </row>
    <row r="6488" spans="22:73" s="6" customFormat="1" x14ac:dyDescent="0.3">
      <c r="V6488" s="21"/>
      <c r="W6488" s="22"/>
      <c r="X6488" s="22"/>
      <c r="Y6488" s="22"/>
      <c r="Z6488" s="22"/>
      <c r="AA6488" s="22"/>
      <c r="AB6488" s="10"/>
      <c r="AC6488" s="10"/>
      <c r="AD6488" s="10"/>
      <c r="AE6488" s="10"/>
      <c r="AF6488" s="10"/>
      <c r="AG6488" s="10"/>
      <c r="AH6488" s="10"/>
      <c r="AI6488" s="10"/>
      <c r="AJ6488" s="10"/>
      <c r="AK6488" s="10"/>
      <c r="AL6488" s="10"/>
      <c r="AM6488" s="10"/>
      <c r="AN6488" s="10"/>
      <c r="AO6488" s="10"/>
      <c r="AP6488" s="10"/>
      <c r="AQ6488" s="10"/>
      <c r="AR6488" s="10"/>
      <c r="AS6488" s="10"/>
      <c r="AT6488" s="10"/>
      <c r="AU6488" s="10"/>
      <c r="AV6488" s="10"/>
      <c r="AW6488" s="10"/>
      <c r="AX6488" s="10"/>
      <c r="AY6488" s="10"/>
      <c r="AZ6488" s="10"/>
      <c r="BC6488" s="10"/>
      <c r="BD6488" s="10"/>
      <c r="BE6488" s="10"/>
      <c r="BF6488" s="10"/>
      <c r="BG6488" s="10"/>
      <c r="BH6488" s="10"/>
      <c r="BI6488" s="10"/>
      <c r="BL6488" s="10"/>
      <c r="BM6488" s="10"/>
      <c r="BN6488" s="10"/>
      <c r="BO6488" s="10"/>
      <c r="BP6488" s="10"/>
      <c r="BQ6488" s="10"/>
      <c r="BR6488" s="10"/>
      <c r="BU6488" s="66"/>
    </row>
    <row r="6489" spans="22:73" s="6" customFormat="1" x14ac:dyDescent="0.3">
      <c r="V6489" s="21"/>
      <c r="W6489" s="22"/>
      <c r="X6489" s="22"/>
      <c r="Y6489" s="22"/>
      <c r="Z6489" s="22"/>
      <c r="AA6489" s="22"/>
      <c r="AB6489" s="10"/>
      <c r="AC6489" s="10"/>
      <c r="AD6489" s="10"/>
      <c r="AE6489" s="10"/>
      <c r="AF6489" s="10"/>
      <c r="AG6489" s="10"/>
      <c r="AH6489" s="10"/>
      <c r="AI6489" s="10"/>
      <c r="AJ6489" s="10"/>
      <c r="AK6489" s="10"/>
      <c r="AL6489" s="10"/>
      <c r="AM6489" s="10"/>
      <c r="AN6489" s="10"/>
      <c r="AO6489" s="10"/>
      <c r="AP6489" s="10"/>
      <c r="AQ6489" s="10"/>
      <c r="AR6489" s="10"/>
      <c r="AS6489" s="10"/>
      <c r="AT6489" s="10"/>
      <c r="AU6489" s="10"/>
      <c r="AV6489" s="10"/>
      <c r="AW6489" s="10"/>
      <c r="AX6489" s="10"/>
      <c r="AY6489" s="10"/>
      <c r="AZ6489" s="10"/>
      <c r="BC6489" s="10"/>
      <c r="BD6489" s="10"/>
      <c r="BE6489" s="10"/>
      <c r="BF6489" s="10"/>
      <c r="BG6489" s="10"/>
      <c r="BH6489" s="10"/>
      <c r="BI6489" s="10"/>
      <c r="BL6489" s="10"/>
      <c r="BM6489" s="10"/>
      <c r="BN6489" s="10"/>
      <c r="BO6489" s="10"/>
      <c r="BP6489" s="10"/>
      <c r="BQ6489" s="10"/>
      <c r="BR6489" s="10"/>
      <c r="BU6489" s="66"/>
    </row>
    <row r="6490" spans="22:73" s="6" customFormat="1" x14ac:dyDescent="0.3">
      <c r="V6490" s="21"/>
      <c r="W6490" s="22"/>
      <c r="X6490" s="22"/>
      <c r="Y6490" s="22"/>
      <c r="Z6490" s="22"/>
      <c r="AA6490" s="22"/>
      <c r="AB6490" s="10"/>
      <c r="AC6490" s="10"/>
      <c r="AD6490" s="10"/>
      <c r="AE6490" s="10"/>
      <c r="AF6490" s="10"/>
      <c r="AG6490" s="10"/>
      <c r="AH6490" s="10"/>
      <c r="AI6490" s="10"/>
      <c r="AJ6490" s="10"/>
      <c r="AK6490" s="10"/>
      <c r="AL6490" s="10"/>
      <c r="AM6490" s="10"/>
      <c r="AN6490" s="10"/>
      <c r="AO6490" s="10"/>
      <c r="AP6490" s="10"/>
      <c r="AQ6490" s="10"/>
      <c r="AR6490" s="10"/>
      <c r="AS6490" s="10"/>
      <c r="AT6490" s="10"/>
      <c r="AU6490" s="10"/>
      <c r="AV6490" s="10"/>
      <c r="AW6490" s="10"/>
      <c r="AX6490" s="10"/>
      <c r="AY6490" s="10"/>
      <c r="AZ6490" s="10"/>
      <c r="BC6490" s="10"/>
      <c r="BD6490" s="10"/>
      <c r="BE6490" s="10"/>
      <c r="BF6490" s="10"/>
      <c r="BG6490" s="10"/>
      <c r="BH6490" s="10"/>
      <c r="BI6490" s="10"/>
      <c r="BL6490" s="10"/>
      <c r="BM6490" s="10"/>
      <c r="BN6490" s="10"/>
      <c r="BO6490" s="10"/>
      <c r="BP6490" s="10"/>
      <c r="BQ6490" s="10"/>
      <c r="BR6490" s="10"/>
      <c r="BU6490" s="66"/>
    </row>
    <row r="6491" spans="22:73" s="6" customFormat="1" x14ac:dyDescent="0.3">
      <c r="V6491" s="21"/>
      <c r="W6491" s="22"/>
      <c r="X6491" s="22"/>
      <c r="Y6491" s="22"/>
      <c r="Z6491" s="22"/>
      <c r="AA6491" s="22"/>
      <c r="AB6491" s="10"/>
      <c r="AC6491" s="10"/>
      <c r="AD6491" s="10"/>
      <c r="AE6491" s="10"/>
      <c r="AF6491" s="10"/>
      <c r="AG6491" s="10"/>
      <c r="AH6491" s="10"/>
      <c r="AI6491" s="10"/>
      <c r="AJ6491" s="10"/>
      <c r="AK6491" s="10"/>
      <c r="AL6491" s="10"/>
      <c r="AM6491" s="10"/>
      <c r="AN6491" s="10"/>
      <c r="AO6491" s="10"/>
      <c r="AP6491" s="10"/>
      <c r="AQ6491" s="10"/>
      <c r="AR6491" s="10"/>
      <c r="AS6491" s="10"/>
      <c r="AT6491" s="10"/>
      <c r="AU6491" s="10"/>
      <c r="AV6491" s="10"/>
      <c r="AW6491" s="10"/>
      <c r="AX6491" s="10"/>
      <c r="AY6491" s="10"/>
      <c r="AZ6491" s="10"/>
      <c r="BC6491" s="10"/>
      <c r="BD6491" s="10"/>
      <c r="BE6491" s="10"/>
      <c r="BF6491" s="10"/>
      <c r="BG6491" s="10"/>
      <c r="BH6491" s="10"/>
      <c r="BI6491" s="10"/>
      <c r="BL6491" s="10"/>
      <c r="BM6491" s="10"/>
      <c r="BN6491" s="10"/>
      <c r="BO6491" s="10"/>
      <c r="BP6491" s="10"/>
      <c r="BQ6491" s="10"/>
      <c r="BR6491" s="10"/>
      <c r="BU6491" s="66"/>
    </row>
    <row r="6492" spans="22:73" s="6" customFormat="1" x14ac:dyDescent="0.3">
      <c r="V6492" s="21"/>
      <c r="W6492" s="22"/>
      <c r="X6492" s="22"/>
      <c r="Y6492" s="22"/>
      <c r="Z6492" s="22"/>
      <c r="AA6492" s="22"/>
      <c r="AB6492" s="10"/>
      <c r="AC6492" s="10"/>
      <c r="AD6492" s="10"/>
      <c r="AE6492" s="10"/>
      <c r="AF6492" s="10"/>
      <c r="AG6492" s="10"/>
      <c r="AH6492" s="10"/>
      <c r="AI6492" s="10"/>
      <c r="AJ6492" s="10"/>
      <c r="AK6492" s="10"/>
      <c r="AL6492" s="10"/>
      <c r="AM6492" s="10"/>
      <c r="AN6492" s="10"/>
      <c r="AO6492" s="10"/>
      <c r="AP6492" s="10"/>
      <c r="AQ6492" s="10"/>
      <c r="AR6492" s="10"/>
      <c r="AS6492" s="10"/>
      <c r="AT6492" s="10"/>
      <c r="AU6492" s="10"/>
      <c r="AV6492" s="10"/>
      <c r="AW6492" s="10"/>
      <c r="AX6492" s="10"/>
      <c r="AY6492" s="10"/>
      <c r="AZ6492" s="10"/>
      <c r="BC6492" s="10"/>
      <c r="BD6492" s="10"/>
      <c r="BE6492" s="10"/>
      <c r="BF6492" s="10"/>
      <c r="BG6492" s="10"/>
      <c r="BH6492" s="10"/>
      <c r="BI6492" s="10"/>
      <c r="BL6492" s="10"/>
      <c r="BM6492" s="10"/>
      <c r="BN6492" s="10"/>
      <c r="BO6492" s="10"/>
      <c r="BP6492" s="10"/>
      <c r="BQ6492" s="10"/>
      <c r="BR6492" s="10"/>
      <c r="BU6492" s="66"/>
    </row>
    <row r="6493" spans="22:73" s="6" customFormat="1" x14ac:dyDescent="0.3">
      <c r="V6493" s="21"/>
      <c r="W6493" s="22"/>
      <c r="X6493" s="22"/>
      <c r="Y6493" s="22"/>
      <c r="Z6493" s="22"/>
      <c r="AA6493" s="22"/>
      <c r="AB6493" s="10"/>
      <c r="AC6493" s="10"/>
      <c r="AD6493" s="10"/>
      <c r="AE6493" s="10"/>
      <c r="AF6493" s="10"/>
      <c r="AG6493" s="10"/>
      <c r="AH6493" s="10"/>
      <c r="AI6493" s="10"/>
      <c r="AJ6493" s="10"/>
      <c r="AK6493" s="10"/>
      <c r="AL6493" s="10"/>
      <c r="AM6493" s="10"/>
      <c r="AN6493" s="10"/>
      <c r="AO6493" s="10"/>
      <c r="AP6493" s="10"/>
      <c r="AQ6493" s="10"/>
      <c r="AR6493" s="10"/>
      <c r="AS6493" s="10"/>
      <c r="AT6493" s="10"/>
      <c r="AU6493" s="10"/>
      <c r="AV6493" s="10"/>
      <c r="AW6493" s="10"/>
      <c r="AX6493" s="10"/>
      <c r="AY6493" s="10"/>
      <c r="AZ6493" s="10"/>
      <c r="BC6493" s="10"/>
      <c r="BD6493" s="10"/>
      <c r="BE6493" s="10"/>
      <c r="BF6493" s="10"/>
      <c r="BG6493" s="10"/>
      <c r="BH6493" s="10"/>
      <c r="BI6493" s="10"/>
      <c r="BL6493" s="10"/>
      <c r="BM6493" s="10"/>
      <c r="BN6493" s="10"/>
      <c r="BO6493" s="10"/>
      <c r="BP6493" s="10"/>
      <c r="BQ6493" s="10"/>
      <c r="BR6493" s="10"/>
      <c r="BU6493" s="66"/>
    </row>
    <row r="6494" spans="22:73" s="6" customFormat="1" x14ac:dyDescent="0.3">
      <c r="V6494" s="21"/>
      <c r="W6494" s="22"/>
      <c r="X6494" s="22"/>
      <c r="Y6494" s="22"/>
      <c r="Z6494" s="22"/>
      <c r="AA6494" s="22"/>
      <c r="AB6494" s="10"/>
      <c r="AC6494" s="10"/>
      <c r="AD6494" s="10"/>
      <c r="AE6494" s="10"/>
      <c r="AF6494" s="10"/>
      <c r="AG6494" s="10"/>
      <c r="AH6494" s="10"/>
      <c r="AI6494" s="10"/>
      <c r="AJ6494" s="10"/>
      <c r="AK6494" s="10"/>
      <c r="AL6494" s="10"/>
      <c r="AM6494" s="10"/>
      <c r="AN6494" s="10"/>
      <c r="AO6494" s="10"/>
      <c r="AP6494" s="10"/>
      <c r="AQ6494" s="10"/>
      <c r="AR6494" s="10"/>
      <c r="AS6494" s="10"/>
      <c r="AT6494" s="10"/>
      <c r="AU6494" s="10"/>
      <c r="AV6494" s="10"/>
      <c r="AW6494" s="10"/>
      <c r="AX6494" s="10"/>
      <c r="AY6494" s="10"/>
      <c r="AZ6494" s="10"/>
      <c r="BC6494" s="10"/>
      <c r="BD6494" s="10"/>
      <c r="BE6494" s="10"/>
      <c r="BF6494" s="10"/>
      <c r="BG6494" s="10"/>
      <c r="BH6494" s="10"/>
      <c r="BI6494" s="10"/>
      <c r="BL6494" s="10"/>
      <c r="BM6494" s="10"/>
      <c r="BN6494" s="10"/>
      <c r="BO6494" s="10"/>
      <c r="BP6494" s="10"/>
      <c r="BQ6494" s="10"/>
      <c r="BR6494" s="10"/>
      <c r="BU6494" s="66"/>
    </row>
    <row r="6495" spans="22:73" s="6" customFormat="1" x14ac:dyDescent="0.3">
      <c r="V6495" s="21"/>
      <c r="W6495" s="22"/>
      <c r="X6495" s="22"/>
      <c r="Y6495" s="22"/>
      <c r="Z6495" s="22"/>
      <c r="AA6495" s="22"/>
      <c r="AB6495" s="10"/>
      <c r="AC6495" s="10"/>
      <c r="AD6495" s="10"/>
      <c r="AE6495" s="10"/>
      <c r="AF6495" s="10"/>
      <c r="AG6495" s="10"/>
      <c r="AH6495" s="10"/>
      <c r="AI6495" s="10"/>
      <c r="AJ6495" s="10"/>
      <c r="AK6495" s="10"/>
      <c r="AL6495" s="10"/>
      <c r="AM6495" s="10"/>
      <c r="AN6495" s="10"/>
      <c r="AO6495" s="10"/>
      <c r="AP6495" s="10"/>
      <c r="AQ6495" s="10"/>
      <c r="AR6495" s="10"/>
      <c r="AS6495" s="10"/>
      <c r="AT6495" s="10"/>
      <c r="AU6495" s="10"/>
      <c r="AV6495" s="10"/>
      <c r="AW6495" s="10"/>
      <c r="AX6495" s="10"/>
      <c r="AY6495" s="10"/>
      <c r="AZ6495" s="10"/>
      <c r="BC6495" s="10"/>
      <c r="BD6495" s="10"/>
      <c r="BE6495" s="10"/>
      <c r="BF6495" s="10"/>
      <c r="BG6495" s="10"/>
      <c r="BH6495" s="10"/>
      <c r="BI6495" s="10"/>
      <c r="BL6495" s="10"/>
      <c r="BM6495" s="10"/>
      <c r="BN6495" s="10"/>
      <c r="BO6495" s="10"/>
      <c r="BP6495" s="10"/>
      <c r="BQ6495" s="10"/>
      <c r="BR6495" s="10"/>
      <c r="BU6495" s="66"/>
    </row>
    <row r="6496" spans="22:73" s="6" customFormat="1" x14ac:dyDescent="0.3">
      <c r="V6496" s="21"/>
      <c r="W6496" s="22"/>
      <c r="X6496" s="22"/>
      <c r="Y6496" s="22"/>
      <c r="Z6496" s="22"/>
      <c r="AA6496" s="22"/>
      <c r="AB6496" s="10"/>
      <c r="AC6496" s="10"/>
      <c r="AD6496" s="10"/>
      <c r="AE6496" s="10"/>
      <c r="AF6496" s="10"/>
      <c r="AG6496" s="10"/>
      <c r="AH6496" s="10"/>
      <c r="AI6496" s="10"/>
      <c r="AJ6496" s="10"/>
      <c r="AK6496" s="10"/>
      <c r="AL6496" s="10"/>
      <c r="AM6496" s="10"/>
      <c r="AN6496" s="10"/>
      <c r="AO6496" s="10"/>
      <c r="AP6496" s="10"/>
      <c r="AQ6496" s="10"/>
      <c r="AR6496" s="10"/>
      <c r="AS6496" s="10"/>
      <c r="AT6496" s="10"/>
      <c r="AU6496" s="10"/>
      <c r="AV6496" s="10"/>
      <c r="AW6496" s="10"/>
      <c r="AX6496" s="10"/>
      <c r="AY6496" s="10"/>
      <c r="AZ6496" s="10"/>
      <c r="BC6496" s="10"/>
      <c r="BD6496" s="10"/>
      <c r="BE6496" s="10"/>
      <c r="BF6496" s="10"/>
      <c r="BG6496" s="10"/>
      <c r="BH6496" s="10"/>
      <c r="BI6496" s="10"/>
      <c r="BL6496" s="10"/>
      <c r="BM6496" s="10"/>
      <c r="BN6496" s="10"/>
      <c r="BO6496" s="10"/>
      <c r="BP6496" s="10"/>
      <c r="BQ6496" s="10"/>
      <c r="BR6496" s="10"/>
      <c r="BU6496" s="66"/>
    </row>
    <row r="6497" spans="22:73" s="6" customFormat="1" x14ac:dyDescent="0.3">
      <c r="V6497" s="21"/>
      <c r="W6497" s="22"/>
      <c r="X6497" s="22"/>
      <c r="Y6497" s="22"/>
      <c r="Z6497" s="22"/>
      <c r="AA6497" s="22"/>
      <c r="AB6497" s="10"/>
      <c r="AC6497" s="10"/>
      <c r="AD6497" s="10"/>
      <c r="AE6497" s="10"/>
      <c r="AF6497" s="10"/>
      <c r="AG6497" s="10"/>
      <c r="AH6497" s="10"/>
      <c r="AI6497" s="10"/>
      <c r="AJ6497" s="10"/>
      <c r="AK6497" s="10"/>
      <c r="AL6497" s="10"/>
      <c r="AM6497" s="10"/>
      <c r="AN6497" s="10"/>
      <c r="AO6497" s="10"/>
      <c r="AP6497" s="10"/>
      <c r="AQ6497" s="10"/>
      <c r="AR6497" s="10"/>
      <c r="AS6497" s="10"/>
      <c r="AT6497" s="10"/>
      <c r="AU6497" s="10"/>
      <c r="AV6497" s="10"/>
      <c r="AW6497" s="10"/>
      <c r="AX6497" s="10"/>
      <c r="AY6497" s="10"/>
      <c r="AZ6497" s="10"/>
      <c r="BC6497" s="10"/>
      <c r="BD6497" s="10"/>
      <c r="BE6497" s="10"/>
      <c r="BF6497" s="10"/>
      <c r="BG6497" s="10"/>
      <c r="BH6497" s="10"/>
      <c r="BI6497" s="10"/>
      <c r="BL6497" s="10"/>
      <c r="BM6497" s="10"/>
      <c r="BN6497" s="10"/>
      <c r="BO6497" s="10"/>
      <c r="BP6497" s="10"/>
      <c r="BQ6497" s="10"/>
      <c r="BR6497" s="10"/>
      <c r="BU6497" s="66"/>
    </row>
    <row r="6498" spans="22:73" s="6" customFormat="1" x14ac:dyDescent="0.3">
      <c r="V6498" s="21"/>
      <c r="W6498" s="22"/>
      <c r="X6498" s="22"/>
      <c r="Y6498" s="22"/>
      <c r="Z6498" s="22"/>
      <c r="AA6498" s="22"/>
      <c r="AB6498" s="10"/>
      <c r="AC6498" s="10"/>
      <c r="AD6498" s="10"/>
      <c r="AE6498" s="10"/>
      <c r="AF6498" s="10"/>
      <c r="AG6498" s="10"/>
      <c r="AH6498" s="10"/>
      <c r="AI6498" s="10"/>
      <c r="AJ6498" s="10"/>
      <c r="AK6498" s="10"/>
      <c r="AL6498" s="10"/>
      <c r="AM6498" s="10"/>
      <c r="AN6498" s="10"/>
      <c r="AO6498" s="10"/>
      <c r="AP6498" s="10"/>
      <c r="AQ6498" s="10"/>
      <c r="AR6498" s="10"/>
      <c r="AS6498" s="10"/>
      <c r="AT6498" s="10"/>
      <c r="AU6498" s="10"/>
      <c r="AV6498" s="10"/>
      <c r="AW6498" s="10"/>
      <c r="AX6498" s="10"/>
      <c r="AY6498" s="10"/>
      <c r="AZ6498" s="10"/>
      <c r="BC6498" s="10"/>
      <c r="BD6498" s="10"/>
      <c r="BE6498" s="10"/>
      <c r="BF6498" s="10"/>
      <c r="BG6498" s="10"/>
      <c r="BH6498" s="10"/>
      <c r="BI6498" s="10"/>
      <c r="BL6498" s="10"/>
      <c r="BM6498" s="10"/>
      <c r="BN6498" s="10"/>
      <c r="BO6498" s="10"/>
      <c r="BP6498" s="10"/>
      <c r="BQ6498" s="10"/>
      <c r="BR6498" s="10"/>
      <c r="BU6498" s="66"/>
    </row>
    <row r="6499" spans="22:73" s="6" customFormat="1" x14ac:dyDescent="0.3">
      <c r="V6499" s="21"/>
      <c r="W6499" s="22"/>
      <c r="X6499" s="22"/>
      <c r="Y6499" s="22"/>
      <c r="Z6499" s="22"/>
      <c r="AA6499" s="22"/>
      <c r="AB6499" s="10"/>
      <c r="AC6499" s="10"/>
      <c r="AD6499" s="10"/>
      <c r="AE6499" s="10"/>
      <c r="AF6499" s="10"/>
      <c r="AG6499" s="10"/>
      <c r="AH6499" s="10"/>
      <c r="AI6499" s="10"/>
      <c r="AJ6499" s="10"/>
      <c r="AK6499" s="10"/>
      <c r="AL6499" s="10"/>
      <c r="AM6499" s="10"/>
      <c r="AN6499" s="10"/>
      <c r="AO6499" s="10"/>
      <c r="AP6499" s="10"/>
      <c r="AQ6499" s="10"/>
      <c r="AR6499" s="10"/>
      <c r="AS6499" s="10"/>
      <c r="AT6499" s="10"/>
      <c r="AU6499" s="10"/>
      <c r="AV6499" s="10"/>
      <c r="AW6499" s="10"/>
      <c r="AX6499" s="10"/>
      <c r="AY6499" s="10"/>
      <c r="AZ6499" s="10"/>
      <c r="BC6499" s="10"/>
      <c r="BD6499" s="10"/>
      <c r="BE6499" s="10"/>
      <c r="BF6499" s="10"/>
      <c r="BG6499" s="10"/>
      <c r="BH6499" s="10"/>
      <c r="BI6499" s="10"/>
      <c r="BL6499" s="10"/>
      <c r="BM6499" s="10"/>
      <c r="BN6499" s="10"/>
      <c r="BO6499" s="10"/>
      <c r="BP6499" s="10"/>
      <c r="BQ6499" s="10"/>
      <c r="BR6499" s="10"/>
      <c r="BU6499" s="66"/>
    </row>
    <row r="6500" spans="22:73" s="6" customFormat="1" x14ac:dyDescent="0.3">
      <c r="V6500" s="21"/>
      <c r="W6500" s="22"/>
      <c r="X6500" s="22"/>
      <c r="Y6500" s="22"/>
      <c r="Z6500" s="22"/>
      <c r="AA6500" s="22"/>
      <c r="AB6500" s="10"/>
      <c r="AC6500" s="10"/>
      <c r="AD6500" s="10"/>
      <c r="AE6500" s="10"/>
      <c r="AF6500" s="10"/>
      <c r="AG6500" s="10"/>
      <c r="AH6500" s="10"/>
      <c r="AI6500" s="10"/>
      <c r="AJ6500" s="10"/>
      <c r="AK6500" s="10"/>
      <c r="AL6500" s="10"/>
      <c r="AM6500" s="10"/>
      <c r="AN6500" s="10"/>
      <c r="AO6500" s="10"/>
      <c r="AP6500" s="10"/>
      <c r="AQ6500" s="10"/>
      <c r="AR6500" s="10"/>
      <c r="AS6500" s="10"/>
      <c r="AT6500" s="10"/>
      <c r="AU6500" s="10"/>
      <c r="AV6500" s="10"/>
      <c r="AW6500" s="10"/>
      <c r="AX6500" s="10"/>
      <c r="AY6500" s="10"/>
      <c r="AZ6500" s="10"/>
      <c r="BC6500" s="10"/>
      <c r="BD6500" s="10"/>
      <c r="BE6500" s="10"/>
      <c r="BF6500" s="10"/>
      <c r="BG6500" s="10"/>
      <c r="BH6500" s="10"/>
      <c r="BI6500" s="10"/>
      <c r="BL6500" s="10"/>
      <c r="BM6500" s="10"/>
      <c r="BN6500" s="10"/>
      <c r="BO6500" s="10"/>
      <c r="BP6500" s="10"/>
      <c r="BQ6500" s="10"/>
      <c r="BR6500" s="10"/>
      <c r="BU6500" s="66"/>
    </row>
    <row r="6501" spans="22:73" s="6" customFormat="1" x14ac:dyDescent="0.3">
      <c r="V6501" s="21"/>
      <c r="W6501" s="22"/>
      <c r="X6501" s="22"/>
      <c r="Y6501" s="22"/>
      <c r="Z6501" s="22"/>
      <c r="AA6501" s="22"/>
      <c r="AB6501" s="10"/>
      <c r="AC6501" s="10"/>
      <c r="AD6501" s="10"/>
      <c r="AE6501" s="10"/>
      <c r="AF6501" s="10"/>
      <c r="AG6501" s="10"/>
      <c r="AH6501" s="10"/>
      <c r="AI6501" s="10"/>
      <c r="AJ6501" s="10"/>
      <c r="AK6501" s="10"/>
      <c r="AL6501" s="10"/>
      <c r="AM6501" s="10"/>
      <c r="AN6501" s="10"/>
      <c r="AO6501" s="10"/>
      <c r="AP6501" s="10"/>
      <c r="AQ6501" s="10"/>
      <c r="AR6501" s="10"/>
      <c r="AS6501" s="10"/>
      <c r="AT6501" s="10"/>
      <c r="AU6501" s="10"/>
      <c r="AV6501" s="10"/>
      <c r="AW6501" s="10"/>
      <c r="AX6501" s="10"/>
      <c r="AY6501" s="10"/>
      <c r="AZ6501" s="10"/>
      <c r="BC6501" s="10"/>
      <c r="BD6501" s="10"/>
      <c r="BE6501" s="10"/>
      <c r="BF6501" s="10"/>
      <c r="BG6501" s="10"/>
      <c r="BH6501" s="10"/>
      <c r="BI6501" s="10"/>
      <c r="BL6501" s="10"/>
      <c r="BM6501" s="10"/>
      <c r="BN6501" s="10"/>
      <c r="BO6501" s="10"/>
      <c r="BP6501" s="10"/>
      <c r="BQ6501" s="10"/>
      <c r="BR6501" s="10"/>
      <c r="BU6501" s="66"/>
    </row>
    <row r="6502" spans="22:73" s="6" customFormat="1" x14ac:dyDescent="0.3">
      <c r="V6502" s="21"/>
      <c r="W6502" s="22"/>
      <c r="X6502" s="22"/>
      <c r="Y6502" s="22"/>
      <c r="Z6502" s="22"/>
      <c r="AA6502" s="22"/>
      <c r="AB6502" s="10"/>
      <c r="AC6502" s="10"/>
      <c r="AD6502" s="10"/>
      <c r="AE6502" s="10"/>
      <c r="AF6502" s="10"/>
      <c r="AG6502" s="10"/>
      <c r="AH6502" s="10"/>
      <c r="AI6502" s="10"/>
      <c r="AJ6502" s="10"/>
      <c r="AK6502" s="10"/>
      <c r="AL6502" s="10"/>
      <c r="AM6502" s="10"/>
      <c r="AN6502" s="10"/>
      <c r="AO6502" s="10"/>
      <c r="AP6502" s="10"/>
      <c r="AQ6502" s="10"/>
      <c r="AR6502" s="10"/>
      <c r="AS6502" s="10"/>
      <c r="AT6502" s="10"/>
      <c r="AU6502" s="10"/>
      <c r="AV6502" s="10"/>
      <c r="AW6502" s="10"/>
      <c r="AX6502" s="10"/>
      <c r="AY6502" s="10"/>
      <c r="AZ6502" s="10"/>
      <c r="BC6502" s="10"/>
      <c r="BD6502" s="10"/>
      <c r="BE6502" s="10"/>
      <c r="BF6502" s="10"/>
      <c r="BG6502" s="10"/>
      <c r="BH6502" s="10"/>
      <c r="BI6502" s="10"/>
      <c r="BL6502" s="10"/>
      <c r="BM6502" s="10"/>
      <c r="BN6502" s="10"/>
      <c r="BO6502" s="10"/>
      <c r="BP6502" s="10"/>
      <c r="BQ6502" s="10"/>
      <c r="BR6502" s="10"/>
      <c r="BU6502" s="66"/>
    </row>
    <row r="6503" spans="22:73" s="6" customFormat="1" x14ac:dyDescent="0.3">
      <c r="V6503" s="21"/>
      <c r="W6503" s="22"/>
      <c r="X6503" s="22"/>
      <c r="Y6503" s="22"/>
      <c r="Z6503" s="22"/>
      <c r="AA6503" s="22"/>
      <c r="AB6503" s="10"/>
      <c r="AC6503" s="10"/>
      <c r="AD6503" s="10"/>
      <c r="AE6503" s="10"/>
      <c r="AF6503" s="10"/>
      <c r="AG6503" s="10"/>
      <c r="AH6503" s="10"/>
      <c r="AI6503" s="10"/>
      <c r="AJ6503" s="10"/>
      <c r="AK6503" s="10"/>
      <c r="AL6503" s="10"/>
      <c r="AM6503" s="10"/>
      <c r="AN6503" s="10"/>
      <c r="AO6503" s="10"/>
      <c r="AP6503" s="10"/>
      <c r="AQ6503" s="10"/>
      <c r="AR6503" s="10"/>
      <c r="AS6503" s="10"/>
      <c r="AT6503" s="10"/>
      <c r="AU6503" s="10"/>
      <c r="AV6503" s="10"/>
      <c r="AW6503" s="10"/>
      <c r="AX6503" s="10"/>
      <c r="AY6503" s="10"/>
      <c r="AZ6503" s="10"/>
      <c r="BC6503" s="10"/>
      <c r="BD6503" s="10"/>
      <c r="BE6503" s="10"/>
      <c r="BF6503" s="10"/>
      <c r="BG6503" s="10"/>
      <c r="BH6503" s="10"/>
      <c r="BI6503" s="10"/>
      <c r="BL6503" s="10"/>
      <c r="BM6503" s="10"/>
      <c r="BN6503" s="10"/>
      <c r="BO6503" s="10"/>
      <c r="BP6503" s="10"/>
      <c r="BQ6503" s="10"/>
      <c r="BR6503" s="10"/>
      <c r="BU6503" s="66"/>
    </row>
    <row r="6504" spans="22:73" s="6" customFormat="1" x14ac:dyDescent="0.3">
      <c r="V6504" s="21"/>
      <c r="W6504" s="22"/>
      <c r="X6504" s="22"/>
      <c r="Y6504" s="22"/>
      <c r="Z6504" s="22"/>
      <c r="AA6504" s="22"/>
      <c r="AB6504" s="10"/>
      <c r="AC6504" s="10"/>
      <c r="AD6504" s="10"/>
      <c r="AE6504" s="10"/>
      <c r="AF6504" s="10"/>
      <c r="AG6504" s="10"/>
      <c r="AH6504" s="10"/>
      <c r="AI6504" s="10"/>
      <c r="AJ6504" s="10"/>
      <c r="AK6504" s="10"/>
      <c r="AL6504" s="10"/>
      <c r="AM6504" s="10"/>
      <c r="AN6504" s="10"/>
      <c r="AO6504" s="10"/>
      <c r="AP6504" s="10"/>
      <c r="AQ6504" s="10"/>
      <c r="AR6504" s="10"/>
      <c r="AS6504" s="10"/>
      <c r="AT6504" s="10"/>
      <c r="AU6504" s="10"/>
      <c r="AV6504" s="10"/>
      <c r="AW6504" s="10"/>
      <c r="AX6504" s="10"/>
      <c r="AY6504" s="10"/>
      <c r="AZ6504" s="10"/>
      <c r="BC6504" s="10"/>
      <c r="BD6504" s="10"/>
      <c r="BE6504" s="10"/>
      <c r="BF6504" s="10"/>
      <c r="BG6504" s="10"/>
      <c r="BH6504" s="10"/>
      <c r="BI6504" s="10"/>
      <c r="BL6504" s="10"/>
      <c r="BM6504" s="10"/>
      <c r="BN6504" s="10"/>
      <c r="BO6504" s="10"/>
      <c r="BP6504" s="10"/>
      <c r="BQ6504" s="10"/>
      <c r="BR6504" s="10"/>
      <c r="BU6504" s="66"/>
    </row>
    <row r="6505" spans="22:73" s="6" customFormat="1" x14ac:dyDescent="0.3">
      <c r="V6505" s="21"/>
      <c r="W6505" s="22"/>
      <c r="X6505" s="22"/>
      <c r="Y6505" s="22"/>
      <c r="Z6505" s="22"/>
      <c r="AA6505" s="22"/>
      <c r="AB6505" s="10"/>
      <c r="AC6505" s="10"/>
      <c r="AD6505" s="10"/>
      <c r="AE6505" s="10"/>
      <c r="AF6505" s="10"/>
      <c r="AG6505" s="10"/>
      <c r="AH6505" s="10"/>
      <c r="AI6505" s="10"/>
      <c r="AJ6505" s="10"/>
      <c r="AK6505" s="10"/>
      <c r="AL6505" s="10"/>
      <c r="AM6505" s="10"/>
      <c r="AN6505" s="10"/>
      <c r="AO6505" s="10"/>
      <c r="AP6505" s="10"/>
      <c r="AQ6505" s="10"/>
      <c r="AR6505" s="10"/>
      <c r="AS6505" s="10"/>
      <c r="AT6505" s="10"/>
      <c r="AU6505" s="10"/>
      <c r="AV6505" s="10"/>
      <c r="AW6505" s="10"/>
      <c r="AX6505" s="10"/>
      <c r="AY6505" s="10"/>
      <c r="AZ6505" s="10"/>
      <c r="BC6505" s="10"/>
      <c r="BD6505" s="10"/>
      <c r="BE6505" s="10"/>
      <c r="BF6505" s="10"/>
      <c r="BG6505" s="10"/>
      <c r="BH6505" s="10"/>
      <c r="BI6505" s="10"/>
      <c r="BL6505" s="10"/>
      <c r="BM6505" s="10"/>
      <c r="BN6505" s="10"/>
      <c r="BO6505" s="10"/>
      <c r="BP6505" s="10"/>
      <c r="BQ6505" s="10"/>
      <c r="BR6505" s="10"/>
      <c r="BU6505" s="66"/>
    </row>
    <row r="6506" spans="22:73" s="6" customFormat="1" x14ac:dyDescent="0.3">
      <c r="V6506" s="21"/>
      <c r="W6506" s="22"/>
      <c r="X6506" s="22"/>
      <c r="Y6506" s="22"/>
      <c r="Z6506" s="22"/>
      <c r="AA6506" s="22"/>
      <c r="AB6506" s="10"/>
      <c r="AC6506" s="10"/>
      <c r="AD6506" s="10"/>
      <c r="AE6506" s="10"/>
      <c r="AF6506" s="10"/>
      <c r="AG6506" s="10"/>
      <c r="AH6506" s="10"/>
      <c r="AI6506" s="10"/>
      <c r="AJ6506" s="10"/>
      <c r="AK6506" s="10"/>
      <c r="AL6506" s="10"/>
      <c r="AM6506" s="10"/>
      <c r="AN6506" s="10"/>
      <c r="AO6506" s="10"/>
      <c r="AP6506" s="10"/>
      <c r="AQ6506" s="10"/>
      <c r="AR6506" s="10"/>
      <c r="AS6506" s="10"/>
      <c r="AT6506" s="10"/>
      <c r="AU6506" s="10"/>
      <c r="AV6506" s="10"/>
      <c r="AW6506" s="10"/>
      <c r="AX6506" s="10"/>
      <c r="AY6506" s="10"/>
      <c r="AZ6506" s="10"/>
      <c r="BC6506" s="10"/>
      <c r="BD6506" s="10"/>
      <c r="BE6506" s="10"/>
      <c r="BF6506" s="10"/>
      <c r="BG6506" s="10"/>
      <c r="BH6506" s="10"/>
      <c r="BI6506" s="10"/>
      <c r="BL6506" s="10"/>
      <c r="BM6506" s="10"/>
      <c r="BN6506" s="10"/>
      <c r="BO6506" s="10"/>
      <c r="BP6506" s="10"/>
      <c r="BQ6506" s="10"/>
      <c r="BR6506" s="10"/>
      <c r="BU6506" s="66"/>
    </row>
    <row r="6507" spans="22:73" s="6" customFormat="1" x14ac:dyDescent="0.3">
      <c r="V6507" s="21"/>
      <c r="W6507" s="22"/>
      <c r="X6507" s="22"/>
      <c r="Y6507" s="22"/>
      <c r="Z6507" s="22"/>
      <c r="AA6507" s="22"/>
      <c r="AB6507" s="10"/>
      <c r="AC6507" s="10"/>
      <c r="AD6507" s="10"/>
      <c r="AE6507" s="10"/>
      <c r="AF6507" s="10"/>
      <c r="AG6507" s="10"/>
      <c r="AH6507" s="10"/>
      <c r="AI6507" s="10"/>
      <c r="AJ6507" s="10"/>
      <c r="AK6507" s="10"/>
      <c r="AL6507" s="10"/>
      <c r="AM6507" s="10"/>
      <c r="AN6507" s="10"/>
      <c r="AO6507" s="10"/>
      <c r="AP6507" s="10"/>
      <c r="AQ6507" s="10"/>
      <c r="AR6507" s="10"/>
      <c r="AS6507" s="10"/>
      <c r="AT6507" s="10"/>
      <c r="AU6507" s="10"/>
      <c r="AV6507" s="10"/>
      <c r="AW6507" s="10"/>
      <c r="AX6507" s="10"/>
      <c r="AY6507" s="10"/>
      <c r="AZ6507" s="10"/>
      <c r="BC6507" s="10"/>
      <c r="BD6507" s="10"/>
      <c r="BE6507" s="10"/>
      <c r="BF6507" s="10"/>
      <c r="BG6507" s="10"/>
      <c r="BH6507" s="10"/>
      <c r="BI6507" s="10"/>
      <c r="BL6507" s="10"/>
      <c r="BM6507" s="10"/>
      <c r="BN6507" s="10"/>
      <c r="BO6507" s="10"/>
      <c r="BP6507" s="10"/>
      <c r="BQ6507" s="10"/>
      <c r="BR6507" s="10"/>
      <c r="BU6507" s="66"/>
    </row>
    <row r="6508" spans="22:73" s="6" customFormat="1" x14ac:dyDescent="0.3">
      <c r="V6508" s="21"/>
      <c r="W6508" s="22"/>
      <c r="X6508" s="22"/>
      <c r="Y6508" s="22"/>
      <c r="Z6508" s="22"/>
      <c r="AA6508" s="22"/>
      <c r="AB6508" s="10"/>
      <c r="AC6508" s="10"/>
      <c r="AD6508" s="10"/>
      <c r="AE6508" s="10"/>
      <c r="AF6508" s="10"/>
      <c r="AG6508" s="10"/>
      <c r="AH6508" s="10"/>
      <c r="AI6508" s="10"/>
      <c r="AJ6508" s="10"/>
      <c r="AK6508" s="10"/>
      <c r="AL6508" s="10"/>
      <c r="AM6508" s="10"/>
      <c r="AN6508" s="10"/>
      <c r="AO6508" s="10"/>
      <c r="AP6508" s="10"/>
      <c r="AQ6508" s="10"/>
      <c r="AR6508" s="10"/>
      <c r="AS6508" s="10"/>
      <c r="AT6508" s="10"/>
      <c r="AU6508" s="10"/>
      <c r="AV6508" s="10"/>
      <c r="AW6508" s="10"/>
      <c r="AX6508" s="10"/>
      <c r="AY6508" s="10"/>
      <c r="AZ6508" s="10"/>
      <c r="BC6508" s="10"/>
      <c r="BD6508" s="10"/>
      <c r="BE6508" s="10"/>
      <c r="BF6508" s="10"/>
      <c r="BG6508" s="10"/>
      <c r="BH6508" s="10"/>
      <c r="BI6508" s="10"/>
      <c r="BL6508" s="10"/>
      <c r="BM6508" s="10"/>
      <c r="BN6508" s="10"/>
      <c r="BO6508" s="10"/>
      <c r="BP6508" s="10"/>
      <c r="BQ6508" s="10"/>
      <c r="BR6508" s="10"/>
      <c r="BU6508" s="66"/>
    </row>
    <row r="6509" spans="22:73" s="6" customFormat="1" x14ac:dyDescent="0.3">
      <c r="V6509" s="21"/>
      <c r="W6509" s="22"/>
      <c r="X6509" s="22"/>
      <c r="Y6509" s="22"/>
      <c r="Z6509" s="22"/>
      <c r="AA6509" s="22"/>
      <c r="AB6509" s="10"/>
      <c r="AC6509" s="10"/>
      <c r="AD6509" s="10"/>
      <c r="AE6509" s="10"/>
      <c r="AF6509" s="10"/>
      <c r="AG6509" s="10"/>
      <c r="AH6509" s="10"/>
      <c r="AI6509" s="10"/>
      <c r="AJ6509" s="10"/>
      <c r="AK6509" s="10"/>
      <c r="AL6509" s="10"/>
      <c r="AM6509" s="10"/>
      <c r="AN6509" s="10"/>
      <c r="AO6509" s="10"/>
      <c r="AP6509" s="10"/>
      <c r="AQ6509" s="10"/>
      <c r="AR6509" s="10"/>
      <c r="AS6509" s="10"/>
      <c r="AT6509" s="10"/>
      <c r="AU6509" s="10"/>
      <c r="AV6509" s="10"/>
      <c r="AW6509" s="10"/>
      <c r="AX6509" s="10"/>
      <c r="AY6509" s="10"/>
      <c r="AZ6509" s="10"/>
      <c r="BC6509" s="10"/>
      <c r="BD6509" s="10"/>
      <c r="BE6509" s="10"/>
      <c r="BF6509" s="10"/>
      <c r="BG6509" s="10"/>
      <c r="BH6509" s="10"/>
      <c r="BI6509" s="10"/>
      <c r="BL6509" s="10"/>
      <c r="BM6509" s="10"/>
      <c r="BN6509" s="10"/>
      <c r="BO6509" s="10"/>
      <c r="BP6509" s="10"/>
      <c r="BQ6509" s="10"/>
      <c r="BR6509" s="10"/>
      <c r="BU6509" s="66"/>
    </row>
    <row r="6510" spans="22:73" s="6" customFormat="1" x14ac:dyDescent="0.3">
      <c r="V6510" s="21"/>
      <c r="W6510" s="22"/>
      <c r="X6510" s="22"/>
      <c r="Y6510" s="22"/>
      <c r="Z6510" s="22"/>
      <c r="AA6510" s="22"/>
      <c r="AB6510" s="10"/>
      <c r="AC6510" s="10"/>
      <c r="AD6510" s="10"/>
      <c r="AE6510" s="10"/>
      <c r="AF6510" s="10"/>
      <c r="AG6510" s="10"/>
      <c r="AH6510" s="10"/>
      <c r="AI6510" s="10"/>
      <c r="AJ6510" s="10"/>
      <c r="AK6510" s="10"/>
      <c r="AL6510" s="10"/>
      <c r="AM6510" s="10"/>
      <c r="AN6510" s="10"/>
      <c r="AO6510" s="10"/>
      <c r="AP6510" s="10"/>
      <c r="AQ6510" s="10"/>
      <c r="AR6510" s="10"/>
      <c r="AS6510" s="10"/>
      <c r="AT6510" s="10"/>
      <c r="AU6510" s="10"/>
      <c r="AV6510" s="10"/>
      <c r="AW6510" s="10"/>
      <c r="AX6510" s="10"/>
      <c r="AY6510" s="10"/>
      <c r="AZ6510" s="10"/>
      <c r="BC6510" s="10"/>
      <c r="BD6510" s="10"/>
      <c r="BE6510" s="10"/>
      <c r="BF6510" s="10"/>
      <c r="BG6510" s="10"/>
      <c r="BH6510" s="10"/>
      <c r="BI6510" s="10"/>
      <c r="BL6510" s="10"/>
      <c r="BM6510" s="10"/>
      <c r="BN6510" s="10"/>
      <c r="BO6510" s="10"/>
      <c r="BP6510" s="10"/>
      <c r="BQ6510" s="10"/>
      <c r="BR6510" s="10"/>
      <c r="BU6510" s="66"/>
    </row>
    <row r="6511" spans="22:73" s="6" customFormat="1" x14ac:dyDescent="0.3">
      <c r="V6511" s="21"/>
      <c r="W6511" s="22"/>
      <c r="X6511" s="22"/>
      <c r="Y6511" s="22"/>
      <c r="Z6511" s="22"/>
      <c r="AA6511" s="22"/>
      <c r="AB6511" s="10"/>
      <c r="AC6511" s="10"/>
      <c r="AD6511" s="10"/>
      <c r="AE6511" s="10"/>
      <c r="AF6511" s="10"/>
      <c r="AG6511" s="10"/>
      <c r="AH6511" s="10"/>
      <c r="AI6511" s="10"/>
      <c r="AJ6511" s="10"/>
      <c r="AK6511" s="10"/>
      <c r="AL6511" s="10"/>
      <c r="AM6511" s="10"/>
      <c r="AN6511" s="10"/>
      <c r="AO6511" s="10"/>
      <c r="AP6511" s="10"/>
      <c r="AQ6511" s="10"/>
      <c r="AR6511" s="10"/>
      <c r="AS6511" s="10"/>
      <c r="AT6511" s="10"/>
      <c r="AU6511" s="10"/>
      <c r="AV6511" s="10"/>
      <c r="AW6511" s="10"/>
      <c r="AX6511" s="10"/>
      <c r="AY6511" s="10"/>
      <c r="AZ6511" s="10"/>
      <c r="BC6511" s="10"/>
      <c r="BD6511" s="10"/>
      <c r="BE6511" s="10"/>
      <c r="BF6511" s="10"/>
      <c r="BG6511" s="10"/>
      <c r="BH6511" s="10"/>
      <c r="BI6511" s="10"/>
      <c r="BL6511" s="10"/>
      <c r="BM6511" s="10"/>
      <c r="BN6511" s="10"/>
      <c r="BO6511" s="10"/>
      <c r="BP6511" s="10"/>
      <c r="BQ6511" s="10"/>
      <c r="BR6511" s="10"/>
      <c r="BU6511" s="66"/>
    </row>
    <row r="6512" spans="22:73" s="6" customFormat="1" x14ac:dyDescent="0.3">
      <c r="V6512" s="21"/>
      <c r="W6512" s="22"/>
      <c r="X6512" s="22"/>
      <c r="Y6512" s="22"/>
      <c r="Z6512" s="22"/>
      <c r="AA6512" s="22"/>
      <c r="AB6512" s="10"/>
      <c r="AC6512" s="10"/>
      <c r="AD6512" s="10"/>
      <c r="AE6512" s="10"/>
      <c r="AF6512" s="10"/>
      <c r="AG6512" s="10"/>
      <c r="AH6512" s="10"/>
      <c r="AI6512" s="10"/>
      <c r="AJ6512" s="10"/>
      <c r="AK6512" s="10"/>
      <c r="AL6512" s="10"/>
      <c r="AM6512" s="10"/>
      <c r="AN6512" s="10"/>
      <c r="AO6512" s="10"/>
      <c r="AP6512" s="10"/>
      <c r="AQ6512" s="10"/>
      <c r="AR6512" s="10"/>
      <c r="AS6512" s="10"/>
      <c r="AT6512" s="10"/>
      <c r="AU6512" s="10"/>
      <c r="AV6512" s="10"/>
      <c r="AW6512" s="10"/>
      <c r="AX6512" s="10"/>
      <c r="AY6512" s="10"/>
      <c r="AZ6512" s="10"/>
      <c r="BC6512" s="10"/>
      <c r="BD6512" s="10"/>
      <c r="BE6512" s="10"/>
      <c r="BF6512" s="10"/>
      <c r="BG6512" s="10"/>
      <c r="BH6512" s="10"/>
      <c r="BI6512" s="10"/>
      <c r="BL6512" s="10"/>
      <c r="BM6512" s="10"/>
      <c r="BN6512" s="10"/>
      <c r="BO6512" s="10"/>
      <c r="BP6512" s="10"/>
      <c r="BQ6512" s="10"/>
      <c r="BR6512" s="10"/>
      <c r="BU6512" s="66"/>
    </row>
    <row r="6513" spans="22:73" s="6" customFormat="1" x14ac:dyDescent="0.3">
      <c r="V6513" s="21"/>
      <c r="W6513" s="22"/>
      <c r="X6513" s="22"/>
      <c r="Y6513" s="22"/>
      <c r="Z6513" s="22"/>
      <c r="AA6513" s="22"/>
      <c r="AB6513" s="10"/>
      <c r="AC6513" s="10"/>
      <c r="AD6513" s="10"/>
      <c r="AE6513" s="10"/>
      <c r="AF6513" s="10"/>
      <c r="AG6513" s="10"/>
      <c r="AH6513" s="10"/>
      <c r="AI6513" s="10"/>
      <c r="AJ6513" s="10"/>
      <c r="AK6513" s="10"/>
      <c r="AL6513" s="10"/>
      <c r="AM6513" s="10"/>
      <c r="AN6513" s="10"/>
      <c r="AO6513" s="10"/>
      <c r="AP6513" s="10"/>
      <c r="AQ6513" s="10"/>
      <c r="AR6513" s="10"/>
      <c r="AS6513" s="10"/>
      <c r="AT6513" s="10"/>
      <c r="AU6513" s="10"/>
      <c r="AV6513" s="10"/>
      <c r="AW6513" s="10"/>
      <c r="AX6513" s="10"/>
      <c r="AY6513" s="10"/>
      <c r="AZ6513" s="10"/>
      <c r="BC6513" s="10"/>
      <c r="BD6513" s="10"/>
      <c r="BE6513" s="10"/>
      <c r="BF6513" s="10"/>
      <c r="BG6513" s="10"/>
      <c r="BH6513" s="10"/>
      <c r="BI6513" s="10"/>
      <c r="BL6513" s="10"/>
      <c r="BM6513" s="10"/>
      <c r="BN6513" s="10"/>
      <c r="BO6513" s="10"/>
      <c r="BP6513" s="10"/>
      <c r="BQ6513" s="10"/>
      <c r="BR6513" s="10"/>
      <c r="BU6513" s="66"/>
    </row>
    <row r="6514" spans="22:73" s="6" customFormat="1" x14ac:dyDescent="0.3">
      <c r="V6514" s="21"/>
      <c r="W6514" s="22"/>
      <c r="X6514" s="22"/>
      <c r="Y6514" s="22"/>
      <c r="Z6514" s="22"/>
      <c r="AA6514" s="22"/>
      <c r="AB6514" s="10"/>
      <c r="AC6514" s="10"/>
      <c r="AD6514" s="10"/>
      <c r="AE6514" s="10"/>
      <c r="AF6514" s="10"/>
      <c r="AG6514" s="10"/>
      <c r="AH6514" s="10"/>
      <c r="AI6514" s="10"/>
      <c r="AJ6514" s="10"/>
      <c r="AK6514" s="10"/>
      <c r="AL6514" s="10"/>
      <c r="AM6514" s="10"/>
      <c r="AN6514" s="10"/>
      <c r="AO6514" s="10"/>
      <c r="AP6514" s="10"/>
      <c r="AQ6514" s="10"/>
      <c r="AR6514" s="10"/>
      <c r="AS6514" s="10"/>
      <c r="AT6514" s="10"/>
      <c r="AU6514" s="10"/>
      <c r="AV6514" s="10"/>
      <c r="AW6514" s="10"/>
      <c r="AX6514" s="10"/>
      <c r="AY6514" s="10"/>
      <c r="AZ6514" s="10"/>
      <c r="BC6514" s="10"/>
      <c r="BD6514" s="10"/>
      <c r="BE6514" s="10"/>
      <c r="BF6514" s="10"/>
      <c r="BG6514" s="10"/>
      <c r="BH6514" s="10"/>
      <c r="BI6514" s="10"/>
      <c r="BL6514" s="10"/>
      <c r="BM6514" s="10"/>
      <c r="BN6514" s="10"/>
      <c r="BO6514" s="10"/>
      <c r="BP6514" s="10"/>
      <c r="BQ6514" s="10"/>
      <c r="BR6514" s="10"/>
      <c r="BU6514" s="66"/>
    </row>
    <row r="6515" spans="22:73" s="6" customFormat="1" x14ac:dyDescent="0.3">
      <c r="V6515" s="21"/>
      <c r="W6515" s="22"/>
      <c r="X6515" s="22"/>
      <c r="Y6515" s="22"/>
      <c r="Z6515" s="22"/>
      <c r="AA6515" s="22"/>
      <c r="AB6515" s="10"/>
      <c r="AC6515" s="10"/>
      <c r="AD6515" s="10"/>
      <c r="AE6515" s="10"/>
      <c r="AF6515" s="10"/>
      <c r="AG6515" s="10"/>
      <c r="AH6515" s="10"/>
      <c r="AI6515" s="10"/>
      <c r="AJ6515" s="10"/>
      <c r="AK6515" s="10"/>
      <c r="AL6515" s="10"/>
      <c r="AM6515" s="10"/>
      <c r="AN6515" s="10"/>
      <c r="AO6515" s="10"/>
      <c r="AP6515" s="10"/>
      <c r="AQ6515" s="10"/>
      <c r="AR6515" s="10"/>
      <c r="AS6515" s="10"/>
      <c r="AT6515" s="10"/>
      <c r="AU6515" s="10"/>
      <c r="AV6515" s="10"/>
      <c r="AW6515" s="10"/>
      <c r="AX6515" s="10"/>
      <c r="AY6515" s="10"/>
      <c r="AZ6515" s="10"/>
      <c r="BC6515" s="10"/>
      <c r="BD6515" s="10"/>
      <c r="BE6515" s="10"/>
      <c r="BF6515" s="10"/>
      <c r="BG6515" s="10"/>
      <c r="BH6515" s="10"/>
      <c r="BI6515" s="10"/>
      <c r="BL6515" s="10"/>
      <c r="BM6515" s="10"/>
      <c r="BN6515" s="10"/>
      <c r="BO6515" s="10"/>
      <c r="BP6515" s="10"/>
      <c r="BQ6515" s="10"/>
      <c r="BR6515" s="10"/>
      <c r="BU6515" s="66"/>
    </row>
    <row r="6516" spans="22:73" s="6" customFormat="1" x14ac:dyDescent="0.3">
      <c r="V6516" s="21"/>
      <c r="W6516" s="22"/>
      <c r="X6516" s="22"/>
      <c r="Y6516" s="22"/>
      <c r="Z6516" s="22"/>
      <c r="AA6516" s="22"/>
      <c r="AB6516" s="10"/>
      <c r="AC6516" s="10"/>
      <c r="AD6516" s="10"/>
      <c r="AE6516" s="10"/>
      <c r="AF6516" s="10"/>
      <c r="AG6516" s="10"/>
      <c r="AH6516" s="10"/>
      <c r="AI6516" s="10"/>
      <c r="AJ6516" s="10"/>
      <c r="AK6516" s="10"/>
      <c r="AL6516" s="10"/>
      <c r="AM6516" s="10"/>
      <c r="AN6516" s="10"/>
      <c r="AO6516" s="10"/>
      <c r="AP6516" s="10"/>
      <c r="AQ6516" s="10"/>
      <c r="AR6516" s="10"/>
      <c r="AS6516" s="10"/>
      <c r="AT6516" s="10"/>
      <c r="AU6516" s="10"/>
      <c r="AV6516" s="10"/>
      <c r="AW6516" s="10"/>
      <c r="AX6516" s="10"/>
      <c r="AY6516" s="10"/>
      <c r="AZ6516" s="10"/>
      <c r="BC6516" s="10"/>
      <c r="BD6516" s="10"/>
      <c r="BE6516" s="10"/>
      <c r="BF6516" s="10"/>
      <c r="BG6516" s="10"/>
      <c r="BH6516" s="10"/>
      <c r="BI6516" s="10"/>
      <c r="BL6516" s="10"/>
      <c r="BM6516" s="10"/>
      <c r="BN6516" s="10"/>
      <c r="BO6516" s="10"/>
      <c r="BP6516" s="10"/>
      <c r="BQ6516" s="10"/>
      <c r="BR6516" s="10"/>
      <c r="BU6516" s="66"/>
    </row>
    <row r="6517" spans="22:73" s="6" customFormat="1" x14ac:dyDescent="0.3">
      <c r="V6517" s="21"/>
      <c r="W6517" s="22"/>
      <c r="X6517" s="22"/>
      <c r="Y6517" s="22"/>
      <c r="Z6517" s="22"/>
      <c r="AA6517" s="22"/>
      <c r="AB6517" s="10"/>
      <c r="AC6517" s="10"/>
      <c r="AD6517" s="10"/>
      <c r="AE6517" s="10"/>
      <c r="AF6517" s="10"/>
      <c r="AG6517" s="10"/>
      <c r="AH6517" s="10"/>
      <c r="AI6517" s="10"/>
      <c r="AJ6517" s="10"/>
      <c r="AK6517" s="10"/>
      <c r="AL6517" s="10"/>
      <c r="AM6517" s="10"/>
      <c r="AN6517" s="10"/>
      <c r="AO6517" s="10"/>
      <c r="AP6517" s="10"/>
      <c r="AQ6517" s="10"/>
      <c r="AR6517" s="10"/>
      <c r="AS6517" s="10"/>
      <c r="AT6517" s="10"/>
      <c r="AU6517" s="10"/>
      <c r="AV6517" s="10"/>
      <c r="AW6517" s="10"/>
      <c r="AX6517" s="10"/>
      <c r="AY6517" s="10"/>
      <c r="AZ6517" s="10"/>
      <c r="BC6517" s="10"/>
      <c r="BD6517" s="10"/>
      <c r="BE6517" s="10"/>
      <c r="BF6517" s="10"/>
      <c r="BG6517" s="10"/>
      <c r="BH6517" s="10"/>
      <c r="BI6517" s="10"/>
      <c r="BL6517" s="10"/>
      <c r="BM6517" s="10"/>
      <c r="BN6517" s="10"/>
      <c r="BO6517" s="10"/>
      <c r="BP6517" s="10"/>
      <c r="BQ6517" s="10"/>
      <c r="BR6517" s="10"/>
      <c r="BU6517" s="66"/>
    </row>
    <row r="6518" spans="22:73" s="6" customFormat="1" x14ac:dyDescent="0.3">
      <c r="V6518" s="21"/>
      <c r="W6518" s="22"/>
      <c r="X6518" s="22"/>
      <c r="Y6518" s="22"/>
      <c r="Z6518" s="22"/>
      <c r="AA6518" s="22"/>
      <c r="AB6518" s="10"/>
      <c r="AC6518" s="10"/>
      <c r="AD6518" s="10"/>
      <c r="AE6518" s="10"/>
      <c r="AF6518" s="10"/>
      <c r="AG6518" s="10"/>
      <c r="AH6518" s="10"/>
      <c r="AI6518" s="10"/>
      <c r="AJ6518" s="10"/>
      <c r="AK6518" s="10"/>
      <c r="AL6518" s="10"/>
      <c r="AM6518" s="10"/>
      <c r="AN6518" s="10"/>
      <c r="AO6518" s="10"/>
      <c r="AP6518" s="10"/>
      <c r="AQ6518" s="10"/>
      <c r="AR6518" s="10"/>
      <c r="AS6518" s="10"/>
      <c r="AT6518" s="10"/>
      <c r="AU6518" s="10"/>
      <c r="AV6518" s="10"/>
      <c r="AW6518" s="10"/>
      <c r="AX6518" s="10"/>
      <c r="AY6518" s="10"/>
      <c r="AZ6518" s="10"/>
      <c r="BC6518" s="10"/>
      <c r="BD6518" s="10"/>
      <c r="BE6518" s="10"/>
      <c r="BF6518" s="10"/>
      <c r="BG6518" s="10"/>
      <c r="BH6518" s="10"/>
      <c r="BI6518" s="10"/>
      <c r="BL6518" s="10"/>
      <c r="BM6518" s="10"/>
      <c r="BN6518" s="10"/>
      <c r="BO6518" s="10"/>
      <c r="BP6518" s="10"/>
      <c r="BQ6518" s="10"/>
      <c r="BR6518" s="10"/>
      <c r="BU6518" s="66"/>
    </row>
    <row r="6519" spans="22:73" s="6" customFormat="1" x14ac:dyDescent="0.3">
      <c r="V6519" s="21"/>
      <c r="W6519" s="22"/>
      <c r="X6519" s="22"/>
      <c r="Y6519" s="22"/>
      <c r="Z6519" s="22"/>
      <c r="AA6519" s="22"/>
      <c r="AB6519" s="10"/>
      <c r="AC6519" s="10"/>
      <c r="AD6519" s="10"/>
      <c r="AE6519" s="10"/>
      <c r="AF6519" s="10"/>
      <c r="AG6519" s="10"/>
      <c r="AH6519" s="10"/>
      <c r="AI6519" s="10"/>
      <c r="AJ6519" s="10"/>
      <c r="AK6519" s="10"/>
      <c r="AL6519" s="10"/>
      <c r="AM6519" s="10"/>
      <c r="AN6519" s="10"/>
      <c r="AO6519" s="10"/>
      <c r="AP6519" s="10"/>
      <c r="AQ6519" s="10"/>
      <c r="AR6519" s="10"/>
      <c r="AS6519" s="10"/>
      <c r="AT6519" s="10"/>
      <c r="AU6519" s="10"/>
      <c r="AV6519" s="10"/>
      <c r="AW6519" s="10"/>
      <c r="AX6519" s="10"/>
      <c r="AY6519" s="10"/>
      <c r="AZ6519" s="10"/>
      <c r="BC6519" s="10"/>
      <c r="BD6519" s="10"/>
      <c r="BE6519" s="10"/>
      <c r="BF6519" s="10"/>
      <c r="BG6519" s="10"/>
      <c r="BH6519" s="10"/>
      <c r="BI6519" s="10"/>
      <c r="BL6519" s="10"/>
      <c r="BM6519" s="10"/>
      <c r="BN6519" s="10"/>
      <c r="BO6519" s="10"/>
      <c r="BP6519" s="10"/>
      <c r="BQ6519" s="10"/>
      <c r="BR6519" s="10"/>
      <c r="BU6519" s="66"/>
    </row>
    <row r="6520" spans="22:73" s="6" customFormat="1" x14ac:dyDescent="0.3">
      <c r="V6520" s="21"/>
      <c r="W6520" s="22"/>
      <c r="X6520" s="22"/>
      <c r="Y6520" s="22"/>
      <c r="Z6520" s="22"/>
      <c r="AA6520" s="22"/>
      <c r="AB6520" s="10"/>
      <c r="AC6520" s="10"/>
      <c r="AD6520" s="10"/>
      <c r="AE6520" s="10"/>
      <c r="AF6520" s="10"/>
      <c r="AG6520" s="10"/>
      <c r="AH6520" s="10"/>
      <c r="AI6520" s="10"/>
      <c r="AJ6520" s="10"/>
      <c r="AK6520" s="10"/>
      <c r="AL6520" s="10"/>
      <c r="AM6520" s="10"/>
      <c r="AN6520" s="10"/>
      <c r="AO6520" s="10"/>
      <c r="AP6520" s="10"/>
      <c r="AQ6520" s="10"/>
      <c r="AR6520" s="10"/>
      <c r="AS6520" s="10"/>
      <c r="AT6520" s="10"/>
      <c r="AU6520" s="10"/>
      <c r="AV6520" s="10"/>
      <c r="AW6520" s="10"/>
      <c r="AX6520" s="10"/>
      <c r="AY6520" s="10"/>
      <c r="AZ6520" s="10"/>
      <c r="BC6520" s="10"/>
      <c r="BD6520" s="10"/>
      <c r="BE6520" s="10"/>
      <c r="BF6520" s="10"/>
      <c r="BG6520" s="10"/>
      <c r="BH6520" s="10"/>
      <c r="BI6520" s="10"/>
      <c r="BL6520" s="10"/>
      <c r="BM6520" s="10"/>
      <c r="BN6520" s="10"/>
      <c r="BO6520" s="10"/>
      <c r="BP6520" s="10"/>
      <c r="BQ6520" s="10"/>
      <c r="BR6520" s="10"/>
      <c r="BU6520" s="66"/>
    </row>
    <row r="6521" spans="22:73" s="6" customFormat="1" x14ac:dyDescent="0.3">
      <c r="V6521" s="21"/>
      <c r="W6521" s="22"/>
      <c r="X6521" s="22"/>
      <c r="Y6521" s="22"/>
      <c r="Z6521" s="22"/>
      <c r="AA6521" s="22"/>
      <c r="AB6521" s="10"/>
      <c r="AC6521" s="10"/>
      <c r="AD6521" s="10"/>
      <c r="AE6521" s="10"/>
      <c r="AF6521" s="10"/>
      <c r="AG6521" s="10"/>
      <c r="AH6521" s="10"/>
      <c r="AI6521" s="10"/>
      <c r="AJ6521" s="10"/>
      <c r="AK6521" s="10"/>
      <c r="AL6521" s="10"/>
      <c r="AM6521" s="10"/>
      <c r="AN6521" s="10"/>
      <c r="AO6521" s="10"/>
      <c r="AP6521" s="10"/>
      <c r="AQ6521" s="10"/>
      <c r="AR6521" s="10"/>
      <c r="AS6521" s="10"/>
      <c r="AT6521" s="10"/>
      <c r="AU6521" s="10"/>
      <c r="AV6521" s="10"/>
      <c r="AW6521" s="10"/>
      <c r="AX6521" s="10"/>
      <c r="AY6521" s="10"/>
      <c r="AZ6521" s="10"/>
      <c r="BC6521" s="10"/>
      <c r="BD6521" s="10"/>
      <c r="BE6521" s="10"/>
      <c r="BF6521" s="10"/>
      <c r="BG6521" s="10"/>
      <c r="BH6521" s="10"/>
      <c r="BI6521" s="10"/>
      <c r="BL6521" s="10"/>
      <c r="BM6521" s="10"/>
      <c r="BN6521" s="10"/>
      <c r="BO6521" s="10"/>
      <c r="BP6521" s="10"/>
      <c r="BQ6521" s="10"/>
      <c r="BR6521" s="10"/>
      <c r="BU6521" s="66"/>
    </row>
    <row r="6522" spans="22:73" s="6" customFormat="1" x14ac:dyDescent="0.3">
      <c r="V6522" s="21"/>
      <c r="W6522" s="22"/>
      <c r="X6522" s="22"/>
      <c r="Y6522" s="22"/>
      <c r="Z6522" s="22"/>
      <c r="AA6522" s="22"/>
      <c r="AB6522" s="10"/>
      <c r="AC6522" s="10"/>
      <c r="AD6522" s="10"/>
      <c r="AE6522" s="10"/>
      <c r="AF6522" s="10"/>
      <c r="AG6522" s="10"/>
      <c r="AH6522" s="10"/>
      <c r="AI6522" s="10"/>
      <c r="AJ6522" s="10"/>
      <c r="AK6522" s="10"/>
      <c r="AL6522" s="10"/>
      <c r="AM6522" s="10"/>
      <c r="AN6522" s="10"/>
      <c r="AO6522" s="10"/>
      <c r="AP6522" s="10"/>
      <c r="AQ6522" s="10"/>
      <c r="AR6522" s="10"/>
      <c r="AS6522" s="10"/>
      <c r="AT6522" s="10"/>
      <c r="AU6522" s="10"/>
      <c r="AV6522" s="10"/>
      <c r="AW6522" s="10"/>
      <c r="AX6522" s="10"/>
      <c r="AY6522" s="10"/>
      <c r="AZ6522" s="10"/>
      <c r="BC6522" s="10"/>
      <c r="BD6522" s="10"/>
      <c r="BE6522" s="10"/>
      <c r="BF6522" s="10"/>
      <c r="BG6522" s="10"/>
      <c r="BH6522" s="10"/>
      <c r="BI6522" s="10"/>
      <c r="BL6522" s="10"/>
      <c r="BM6522" s="10"/>
      <c r="BN6522" s="10"/>
      <c r="BO6522" s="10"/>
      <c r="BP6522" s="10"/>
      <c r="BQ6522" s="10"/>
      <c r="BR6522" s="10"/>
      <c r="BU6522" s="66"/>
    </row>
    <row r="6523" spans="22:73" s="6" customFormat="1" x14ac:dyDescent="0.3">
      <c r="V6523" s="21"/>
      <c r="W6523" s="22"/>
      <c r="X6523" s="22"/>
      <c r="Y6523" s="22"/>
      <c r="Z6523" s="22"/>
      <c r="AA6523" s="22"/>
      <c r="AB6523" s="10"/>
      <c r="AC6523" s="10"/>
      <c r="AD6523" s="10"/>
      <c r="AE6523" s="10"/>
      <c r="AF6523" s="10"/>
      <c r="AG6523" s="10"/>
      <c r="AH6523" s="10"/>
      <c r="AI6523" s="10"/>
      <c r="AJ6523" s="10"/>
      <c r="AK6523" s="10"/>
      <c r="AL6523" s="10"/>
      <c r="AM6523" s="10"/>
      <c r="AN6523" s="10"/>
      <c r="AO6523" s="10"/>
      <c r="AP6523" s="10"/>
      <c r="AQ6523" s="10"/>
      <c r="AR6523" s="10"/>
      <c r="AS6523" s="10"/>
      <c r="AT6523" s="10"/>
      <c r="AU6523" s="10"/>
      <c r="AV6523" s="10"/>
      <c r="AW6523" s="10"/>
      <c r="AX6523" s="10"/>
      <c r="AY6523" s="10"/>
      <c r="AZ6523" s="10"/>
      <c r="BC6523" s="10"/>
      <c r="BD6523" s="10"/>
      <c r="BE6523" s="10"/>
      <c r="BF6523" s="10"/>
      <c r="BG6523" s="10"/>
      <c r="BH6523" s="10"/>
      <c r="BI6523" s="10"/>
      <c r="BL6523" s="10"/>
      <c r="BM6523" s="10"/>
      <c r="BN6523" s="10"/>
      <c r="BO6523" s="10"/>
      <c r="BP6523" s="10"/>
      <c r="BQ6523" s="10"/>
      <c r="BR6523" s="10"/>
      <c r="BU6523" s="66"/>
    </row>
    <row r="6524" spans="22:73" s="6" customFormat="1" x14ac:dyDescent="0.3">
      <c r="V6524" s="21"/>
      <c r="W6524" s="22"/>
      <c r="X6524" s="22"/>
      <c r="Y6524" s="22"/>
      <c r="Z6524" s="22"/>
      <c r="AA6524" s="22"/>
      <c r="AB6524" s="10"/>
      <c r="AC6524" s="10"/>
      <c r="AD6524" s="10"/>
      <c r="AE6524" s="10"/>
      <c r="AF6524" s="10"/>
      <c r="AG6524" s="10"/>
      <c r="AH6524" s="10"/>
      <c r="AI6524" s="10"/>
      <c r="AJ6524" s="10"/>
      <c r="AK6524" s="10"/>
      <c r="AL6524" s="10"/>
      <c r="AM6524" s="10"/>
      <c r="AN6524" s="10"/>
      <c r="AO6524" s="10"/>
      <c r="AP6524" s="10"/>
      <c r="AQ6524" s="10"/>
      <c r="AR6524" s="10"/>
      <c r="AS6524" s="10"/>
      <c r="AT6524" s="10"/>
      <c r="AU6524" s="10"/>
      <c r="AV6524" s="10"/>
      <c r="AW6524" s="10"/>
      <c r="AX6524" s="10"/>
      <c r="AY6524" s="10"/>
      <c r="AZ6524" s="10"/>
      <c r="BC6524" s="10"/>
      <c r="BD6524" s="10"/>
      <c r="BE6524" s="10"/>
      <c r="BF6524" s="10"/>
      <c r="BG6524" s="10"/>
      <c r="BH6524" s="10"/>
      <c r="BI6524" s="10"/>
      <c r="BL6524" s="10"/>
      <c r="BM6524" s="10"/>
      <c r="BN6524" s="10"/>
      <c r="BO6524" s="10"/>
      <c r="BP6524" s="10"/>
      <c r="BQ6524" s="10"/>
      <c r="BR6524" s="10"/>
      <c r="BU6524" s="66"/>
    </row>
    <row r="6525" spans="22:73" s="6" customFormat="1" x14ac:dyDescent="0.3">
      <c r="V6525" s="21"/>
      <c r="W6525" s="22"/>
      <c r="X6525" s="22"/>
      <c r="Y6525" s="22"/>
      <c r="Z6525" s="22"/>
      <c r="AA6525" s="22"/>
      <c r="AB6525" s="10"/>
      <c r="AC6525" s="10"/>
      <c r="AD6525" s="10"/>
      <c r="AE6525" s="10"/>
      <c r="AF6525" s="10"/>
      <c r="AG6525" s="10"/>
      <c r="AH6525" s="10"/>
      <c r="AI6525" s="10"/>
      <c r="AJ6525" s="10"/>
      <c r="AK6525" s="10"/>
      <c r="AL6525" s="10"/>
      <c r="AM6525" s="10"/>
      <c r="AN6525" s="10"/>
      <c r="AO6525" s="10"/>
      <c r="AP6525" s="10"/>
      <c r="AQ6525" s="10"/>
      <c r="AR6525" s="10"/>
      <c r="AS6525" s="10"/>
      <c r="AT6525" s="10"/>
      <c r="AU6525" s="10"/>
      <c r="AV6525" s="10"/>
      <c r="AW6525" s="10"/>
      <c r="AX6525" s="10"/>
      <c r="AY6525" s="10"/>
      <c r="AZ6525" s="10"/>
      <c r="BC6525" s="10"/>
      <c r="BD6525" s="10"/>
      <c r="BE6525" s="10"/>
      <c r="BF6525" s="10"/>
      <c r="BG6525" s="10"/>
      <c r="BH6525" s="10"/>
      <c r="BI6525" s="10"/>
      <c r="BL6525" s="10"/>
      <c r="BM6525" s="10"/>
      <c r="BN6525" s="10"/>
      <c r="BO6525" s="10"/>
      <c r="BP6525" s="10"/>
      <c r="BQ6525" s="10"/>
      <c r="BR6525" s="10"/>
      <c r="BU6525" s="66"/>
    </row>
    <row r="6526" spans="22:73" s="6" customFormat="1" x14ac:dyDescent="0.3">
      <c r="V6526" s="21"/>
      <c r="W6526" s="22"/>
      <c r="X6526" s="22"/>
      <c r="Y6526" s="22"/>
      <c r="Z6526" s="22"/>
      <c r="AA6526" s="22"/>
      <c r="AB6526" s="10"/>
      <c r="AC6526" s="10"/>
      <c r="AD6526" s="10"/>
      <c r="AE6526" s="10"/>
      <c r="AF6526" s="10"/>
      <c r="AG6526" s="10"/>
      <c r="AH6526" s="10"/>
      <c r="AI6526" s="10"/>
      <c r="AJ6526" s="10"/>
      <c r="AK6526" s="10"/>
      <c r="AL6526" s="10"/>
      <c r="AM6526" s="10"/>
      <c r="AN6526" s="10"/>
      <c r="AO6526" s="10"/>
      <c r="AP6526" s="10"/>
      <c r="AQ6526" s="10"/>
      <c r="AR6526" s="10"/>
      <c r="AS6526" s="10"/>
      <c r="AT6526" s="10"/>
      <c r="AU6526" s="10"/>
      <c r="AV6526" s="10"/>
      <c r="AW6526" s="10"/>
      <c r="AX6526" s="10"/>
      <c r="AY6526" s="10"/>
      <c r="AZ6526" s="10"/>
      <c r="BC6526" s="10"/>
      <c r="BD6526" s="10"/>
      <c r="BE6526" s="10"/>
      <c r="BF6526" s="10"/>
      <c r="BG6526" s="10"/>
      <c r="BH6526" s="10"/>
      <c r="BI6526" s="10"/>
      <c r="BL6526" s="10"/>
      <c r="BM6526" s="10"/>
      <c r="BN6526" s="10"/>
      <c r="BO6526" s="10"/>
      <c r="BP6526" s="10"/>
      <c r="BQ6526" s="10"/>
      <c r="BR6526" s="10"/>
      <c r="BU6526" s="66"/>
    </row>
    <row r="6527" spans="22:73" s="6" customFormat="1" x14ac:dyDescent="0.3">
      <c r="V6527" s="21"/>
      <c r="W6527" s="22"/>
      <c r="X6527" s="22"/>
      <c r="Y6527" s="22"/>
      <c r="Z6527" s="22"/>
      <c r="AA6527" s="22"/>
      <c r="AB6527" s="10"/>
      <c r="AC6527" s="10"/>
      <c r="AD6527" s="10"/>
      <c r="AE6527" s="10"/>
      <c r="AF6527" s="10"/>
      <c r="AG6527" s="10"/>
      <c r="AH6527" s="10"/>
      <c r="AI6527" s="10"/>
      <c r="AJ6527" s="10"/>
      <c r="AK6527" s="10"/>
      <c r="AL6527" s="10"/>
      <c r="AM6527" s="10"/>
      <c r="AN6527" s="10"/>
      <c r="AO6527" s="10"/>
      <c r="AP6527" s="10"/>
      <c r="AQ6527" s="10"/>
      <c r="AR6527" s="10"/>
      <c r="AS6527" s="10"/>
      <c r="AT6527" s="10"/>
      <c r="AU6527" s="10"/>
      <c r="AV6527" s="10"/>
      <c r="AW6527" s="10"/>
      <c r="AX6527" s="10"/>
      <c r="AY6527" s="10"/>
      <c r="AZ6527" s="10"/>
      <c r="BC6527" s="10"/>
      <c r="BD6527" s="10"/>
      <c r="BE6527" s="10"/>
      <c r="BF6527" s="10"/>
      <c r="BG6527" s="10"/>
      <c r="BH6527" s="10"/>
      <c r="BI6527" s="10"/>
      <c r="BL6527" s="10"/>
      <c r="BM6527" s="10"/>
      <c r="BN6527" s="10"/>
      <c r="BO6527" s="10"/>
      <c r="BP6527" s="10"/>
      <c r="BQ6527" s="10"/>
      <c r="BR6527" s="10"/>
      <c r="BU6527" s="66"/>
    </row>
    <row r="6528" spans="22:73" s="6" customFormat="1" x14ac:dyDescent="0.3">
      <c r="V6528" s="21"/>
      <c r="W6528" s="22"/>
      <c r="X6528" s="22"/>
      <c r="Y6528" s="22"/>
      <c r="Z6528" s="22"/>
      <c r="AA6528" s="22"/>
      <c r="AB6528" s="10"/>
      <c r="AC6528" s="10"/>
      <c r="AD6528" s="10"/>
      <c r="AE6528" s="10"/>
      <c r="AF6528" s="10"/>
      <c r="AG6528" s="10"/>
      <c r="AH6528" s="10"/>
      <c r="AI6528" s="10"/>
      <c r="AJ6528" s="10"/>
      <c r="AK6528" s="10"/>
      <c r="AL6528" s="10"/>
      <c r="AM6528" s="10"/>
      <c r="AN6528" s="10"/>
      <c r="AO6528" s="10"/>
      <c r="AP6528" s="10"/>
      <c r="AQ6528" s="10"/>
      <c r="AR6528" s="10"/>
      <c r="AS6528" s="10"/>
      <c r="AT6528" s="10"/>
      <c r="AU6528" s="10"/>
      <c r="AV6528" s="10"/>
      <c r="AW6528" s="10"/>
      <c r="AX6528" s="10"/>
      <c r="AY6528" s="10"/>
      <c r="AZ6528" s="10"/>
      <c r="BC6528" s="10"/>
      <c r="BD6528" s="10"/>
      <c r="BE6528" s="10"/>
      <c r="BF6528" s="10"/>
      <c r="BG6528" s="10"/>
      <c r="BH6528" s="10"/>
      <c r="BI6528" s="10"/>
      <c r="BL6528" s="10"/>
      <c r="BM6528" s="10"/>
      <c r="BN6528" s="10"/>
      <c r="BO6528" s="10"/>
      <c r="BP6528" s="10"/>
      <c r="BQ6528" s="10"/>
      <c r="BR6528" s="10"/>
      <c r="BU6528" s="66"/>
    </row>
    <row r="6529" spans="22:73" s="6" customFormat="1" x14ac:dyDescent="0.3">
      <c r="V6529" s="21"/>
      <c r="W6529" s="22"/>
      <c r="X6529" s="22"/>
      <c r="Y6529" s="22"/>
      <c r="Z6529" s="22"/>
      <c r="AA6529" s="22"/>
      <c r="AB6529" s="10"/>
      <c r="AC6529" s="10"/>
      <c r="AD6529" s="10"/>
      <c r="AE6529" s="10"/>
      <c r="AF6529" s="10"/>
      <c r="AG6529" s="10"/>
      <c r="AH6529" s="10"/>
      <c r="AI6529" s="10"/>
      <c r="AJ6529" s="10"/>
      <c r="AK6529" s="10"/>
      <c r="AL6529" s="10"/>
      <c r="AM6529" s="10"/>
      <c r="AN6529" s="10"/>
      <c r="AO6529" s="10"/>
      <c r="AP6529" s="10"/>
      <c r="AQ6529" s="10"/>
      <c r="AR6529" s="10"/>
      <c r="AS6529" s="10"/>
      <c r="AT6529" s="10"/>
      <c r="AU6529" s="10"/>
      <c r="AV6529" s="10"/>
      <c r="AW6529" s="10"/>
      <c r="AX6529" s="10"/>
      <c r="AY6529" s="10"/>
      <c r="AZ6529" s="10"/>
      <c r="BC6529" s="10"/>
      <c r="BD6529" s="10"/>
      <c r="BE6529" s="10"/>
      <c r="BF6529" s="10"/>
      <c r="BG6529" s="10"/>
      <c r="BH6529" s="10"/>
      <c r="BI6529" s="10"/>
      <c r="BL6529" s="10"/>
      <c r="BM6529" s="10"/>
      <c r="BN6529" s="10"/>
      <c r="BO6529" s="10"/>
      <c r="BP6529" s="10"/>
      <c r="BQ6529" s="10"/>
      <c r="BR6529" s="10"/>
      <c r="BU6529" s="66"/>
    </row>
    <row r="6530" spans="22:73" s="6" customFormat="1" x14ac:dyDescent="0.3">
      <c r="V6530" s="21"/>
      <c r="W6530" s="22"/>
      <c r="X6530" s="22"/>
      <c r="Y6530" s="22"/>
      <c r="Z6530" s="22"/>
      <c r="AA6530" s="22"/>
      <c r="AB6530" s="10"/>
      <c r="AC6530" s="10"/>
      <c r="AD6530" s="10"/>
      <c r="AE6530" s="10"/>
      <c r="AF6530" s="10"/>
      <c r="AG6530" s="10"/>
      <c r="AH6530" s="10"/>
      <c r="AI6530" s="10"/>
      <c r="AJ6530" s="10"/>
      <c r="AK6530" s="10"/>
      <c r="AL6530" s="10"/>
      <c r="AM6530" s="10"/>
      <c r="AN6530" s="10"/>
      <c r="AO6530" s="10"/>
      <c r="AP6530" s="10"/>
      <c r="AQ6530" s="10"/>
      <c r="AR6530" s="10"/>
      <c r="AS6530" s="10"/>
      <c r="AT6530" s="10"/>
      <c r="AU6530" s="10"/>
      <c r="AV6530" s="10"/>
      <c r="AW6530" s="10"/>
      <c r="AX6530" s="10"/>
      <c r="AY6530" s="10"/>
      <c r="AZ6530" s="10"/>
      <c r="BC6530" s="10"/>
      <c r="BD6530" s="10"/>
      <c r="BE6530" s="10"/>
      <c r="BF6530" s="10"/>
      <c r="BG6530" s="10"/>
      <c r="BH6530" s="10"/>
      <c r="BI6530" s="10"/>
      <c r="BL6530" s="10"/>
      <c r="BM6530" s="10"/>
      <c r="BN6530" s="10"/>
      <c r="BO6530" s="10"/>
      <c r="BP6530" s="10"/>
      <c r="BQ6530" s="10"/>
      <c r="BR6530" s="10"/>
      <c r="BU6530" s="66"/>
    </row>
    <row r="6531" spans="22:73" s="6" customFormat="1" x14ac:dyDescent="0.3">
      <c r="V6531" s="21"/>
      <c r="W6531" s="22"/>
      <c r="X6531" s="22"/>
      <c r="Y6531" s="22"/>
      <c r="Z6531" s="22"/>
      <c r="AA6531" s="22"/>
      <c r="AB6531" s="10"/>
      <c r="AC6531" s="10"/>
      <c r="AD6531" s="10"/>
      <c r="AE6531" s="10"/>
      <c r="AF6531" s="10"/>
      <c r="AG6531" s="10"/>
      <c r="AH6531" s="10"/>
      <c r="AI6531" s="10"/>
      <c r="AJ6531" s="10"/>
      <c r="AK6531" s="10"/>
      <c r="AL6531" s="10"/>
      <c r="AM6531" s="10"/>
      <c r="AN6531" s="10"/>
      <c r="AO6531" s="10"/>
      <c r="AP6531" s="10"/>
      <c r="AQ6531" s="10"/>
      <c r="AR6531" s="10"/>
      <c r="AS6531" s="10"/>
      <c r="AT6531" s="10"/>
      <c r="AU6531" s="10"/>
      <c r="AV6531" s="10"/>
      <c r="AW6531" s="10"/>
      <c r="AX6531" s="10"/>
      <c r="AY6531" s="10"/>
      <c r="AZ6531" s="10"/>
      <c r="BC6531" s="10"/>
      <c r="BD6531" s="10"/>
      <c r="BE6531" s="10"/>
      <c r="BF6531" s="10"/>
      <c r="BG6531" s="10"/>
      <c r="BH6531" s="10"/>
      <c r="BI6531" s="10"/>
      <c r="BL6531" s="10"/>
      <c r="BM6531" s="10"/>
      <c r="BN6531" s="10"/>
      <c r="BO6531" s="10"/>
      <c r="BP6531" s="10"/>
      <c r="BQ6531" s="10"/>
      <c r="BR6531" s="10"/>
      <c r="BU6531" s="66"/>
    </row>
    <row r="6532" spans="22:73" s="6" customFormat="1" x14ac:dyDescent="0.3">
      <c r="V6532" s="21"/>
      <c r="W6532" s="22"/>
      <c r="X6532" s="22"/>
      <c r="Y6532" s="22"/>
      <c r="Z6532" s="22"/>
      <c r="AA6532" s="22"/>
      <c r="AB6532" s="10"/>
      <c r="AC6532" s="10"/>
      <c r="AD6532" s="10"/>
      <c r="AE6532" s="10"/>
      <c r="AF6532" s="10"/>
      <c r="AG6532" s="10"/>
      <c r="AH6532" s="10"/>
      <c r="AI6532" s="10"/>
      <c r="AJ6532" s="10"/>
      <c r="AK6532" s="10"/>
      <c r="AL6532" s="10"/>
      <c r="AM6532" s="10"/>
      <c r="AN6532" s="10"/>
      <c r="AO6532" s="10"/>
      <c r="AP6532" s="10"/>
      <c r="AQ6532" s="10"/>
      <c r="AR6532" s="10"/>
      <c r="AS6532" s="10"/>
      <c r="AT6532" s="10"/>
      <c r="AU6532" s="10"/>
      <c r="AV6532" s="10"/>
      <c r="AW6532" s="10"/>
      <c r="AX6532" s="10"/>
      <c r="AY6532" s="10"/>
      <c r="AZ6532" s="10"/>
      <c r="BC6532" s="10"/>
      <c r="BD6532" s="10"/>
      <c r="BE6532" s="10"/>
      <c r="BF6532" s="10"/>
      <c r="BG6532" s="10"/>
      <c r="BH6532" s="10"/>
      <c r="BI6532" s="10"/>
      <c r="BL6532" s="10"/>
      <c r="BM6532" s="10"/>
      <c r="BN6532" s="10"/>
      <c r="BO6532" s="10"/>
      <c r="BP6532" s="10"/>
      <c r="BQ6532" s="10"/>
      <c r="BR6532" s="10"/>
      <c r="BU6532" s="66"/>
    </row>
    <row r="6533" spans="22:73" s="6" customFormat="1" x14ac:dyDescent="0.3">
      <c r="V6533" s="21"/>
      <c r="W6533" s="22"/>
      <c r="X6533" s="22"/>
      <c r="Y6533" s="22"/>
      <c r="Z6533" s="22"/>
      <c r="AA6533" s="22"/>
      <c r="AB6533" s="10"/>
      <c r="AC6533" s="10"/>
      <c r="AD6533" s="10"/>
      <c r="AE6533" s="10"/>
      <c r="AF6533" s="10"/>
      <c r="AG6533" s="10"/>
      <c r="AH6533" s="10"/>
      <c r="AI6533" s="10"/>
      <c r="AJ6533" s="10"/>
      <c r="AK6533" s="10"/>
      <c r="AL6533" s="10"/>
      <c r="AM6533" s="10"/>
      <c r="AN6533" s="10"/>
      <c r="AO6533" s="10"/>
      <c r="AP6533" s="10"/>
      <c r="AQ6533" s="10"/>
      <c r="AR6533" s="10"/>
      <c r="AS6533" s="10"/>
      <c r="AT6533" s="10"/>
      <c r="AU6533" s="10"/>
      <c r="AV6533" s="10"/>
      <c r="AW6533" s="10"/>
      <c r="AX6533" s="10"/>
      <c r="AY6533" s="10"/>
      <c r="AZ6533" s="10"/>
      <c r="BC6533" s="10"/>
      <c r="BD6533" s="10"/>
      <c r="BE6533" s="10"/>
      <c r="BF6533" s="10"/>
      <c r="BG6533" s="10"/>
      <c r="BH6533" s="10"/>
      <c r="BI6533" s="10"/>
      <c r="BL6533" s="10"/>
      <c r="BM6533" s="10"/>
      <c r="BN6533" s="10"/>
      <c r="BO6533" s="10"/>
      <c r="BP6533" s="10"/>
      <c r="BQ6533" s="10"/>
      <c r="BR6533" s="10"/>
      <c r="BU6533" s="66"/>
    </row>
    <row r="6534" spans="22:73" s="6" customFormat="1" x14ac:dyDescent="0.3">
      <c r="V6534" s="21"/>
      <c r="W6534" s="22"/>
      <c r="X6534" s="22"/>
      <c r="Y6534" s="22"/>
      <c r="Z6534" s="22"/>
      <c r="AA6534" s="22"/>
      <c r="AB6534" s="10"/>
      <c r="AC6534" s="10"/>
      <c r="AD6534" s="10"/>
      <c r="AE6534" s="10"/>
      <c r="AF6534" s="10"/>
      <c r="AG6534" s="10"/>
      <c r="AH6534" s="10"/>
      <c r="AI6534" s="10"/>
      <c r="AJ6534" s="10"/>
      <c r="AK6534" s="10"/>
      <c r="AL6534" s="10"/>
      <c r="AM6534" s="10"/>
      <c r="AN6534" s="10"/>
      <c r="AO6534" s="10"/>
      <c r="AP6534" s="10"/>
      <c r="AQ6534" s="10"/>
      <c r="AR6534" s="10"/>
      <c r="AS6534" s="10"/>
      <c r="AT6534" s="10"/>
      <c r="AU6534" s="10"/>
      <c r="AV6534" s="10"/>
      <c r="AW6534" s="10"/>
      <c r="AX6534" s="10"/>
      <c r="AY6534" s="10"/>
      <c r="AZ6534" s="10"/>
      <c r="BC6534" s="10"/>
      <c r="BD6534" s="10"/>
      <c r="BE6534" s="10"/>
      <c r="BF6534" s="10"/>
      <c r="BG6534" s="10"/>
      <c r="BH6534" s="10"/>
      <c r="BI6534" s="10"/>
      <c r="BL6534" s="10"/>
      <c r="BM6534" s="10"/>
      <c r="BN6534" s="10"/>
      <c r="BO6534" s="10"/>
      <c r="BP6534" s="10"/>
      <c r="BQ6534" s="10"/>
      <c r="BR6534" s="10"/>
      <c r="BU6534" s="66"/>
    </row>
    <row r="6535" spans="22:73" s="6" customFormat="1" x14ac:dyDescent="0.3">
      <c r="V6535" s="21"/>
      <c r="W6535" s="22"/>
      <c r="X6535" s="22"/>
      <c r="Y6535" s="22"/>
      <c r="Z6535" s="22"/>
      <c r="AA6535" s="22"/>
      <c r="AB6535" s="10"/>
      <c r="AC6535" s="10"/>
      <c r="AD6535" s="10"/>
      <c r="AE6535" s="10"/>
      <c r="AF6535" s="10"/>
      <c r="AG6535" s="10"/>
      <c r="AH6535" s="10"/>
      <c r="AI6535" s="10"/>
      <c r="AJ6535" s="10"/>
      <c r="AK6535" s="10"/>
      <c r="AL6535" s="10"/>
      <c r="AM6535" s="10"/>
      <c r="AN6535" s="10"/>
      <c r="AO6535" s="10"/>
      <c r="AP6535" s="10"/>
      <c r="AQ6535" s="10"/>
      <c r="AR6535" s="10"/>
      <c r="AS6535" s="10"/>
      <c r="AT6535" s="10"/>
      <c r="AU6535" s="10"/>
      <c r="AV6535" s="10"/>
      <c r="AW6535" s="10"/>
      <c r="AX6535" s="10"/>
      <c r="AY6535" s="10"/>
      <c r="AZ6535" s="10"/>
      <c r="BC6535" s="10"/>
      <c r="BD6535" s="10"/>
      <c r="BE6535" s="10"/>
      <c r="BF6535" s="10"/>
      <c r="BG6535" s="10"/>
      <c r="BH6535" s="10"/>
      <c r="BI6535" s="10"/>
      <c r="BL6535" s="10"/>
      <c r="BM6535" s="10"/>
      <c r="BN6535" s="10"/>
      <c r="BO6535" s="10"/>
      <c r="BP6535" s="10"/>
      <c r="BQ6535" s="10"/>
      <c r="BR6535" s="10"/>
      <c r="BU6535" s="66"/>
    </row>
    <row r="6536" spans="22:73" s="6" customFormat="1" x14ac:dyDescent="0.3">
      <c r="V6536" s="21"/>
      <c r="W6536" s="22"/>
      <c r="X6536" s="22"/>
      <c r="Y6536" s="22"/>
      <c r="Z6536" s="22"/>
      <c r="AA6536" s="22"/>
      <c r="AB6536" s="10"/>
      <c r="AC6536" s="10"/>
      <c r="AD6536" s="10"/>
      <c r="AE6536" s="10"/>
      <c r="AF6536" s="10"/>
      <c r="AG6536" s="10"/>
      <c r="AH6536" s="10"/>
      <c r="AI6536" s="10"/>
      <c r="AJ6536" s="10"/>
      <c r="AK6536" s="10"/>
      <c r="AL6536" s="10"/>
      <c r="AM6536" s="10"/>
      <c r="AN6536" s="10"/>
      <c r="AO6536" s="10"/>
      <c r="AP6536" s="10"/>
      <c r="AQ6536" s="10"/>
      <c r="AR6536" s="10"/>
      <c r="AS6536" s="10"/>
      <c r="AT6536" s="10"/>
      <c r="AU6536" s="10"/>
      <c r="AV6536" s="10"/>
      <c r="AW6536" s="10"/>
      <c r="AX6536" s="10"/>
      <c r="AY6536" s="10"/>
      <c r="AZ6536" s="10"/>
      <c r="BC6536" s="10"/>
      <c r="BD6536" s="10"/>
      <c r="BE6536" s="10"/>
      <c r="BF6536" s="10"/>
      <c r="BG6536" s="10"/>
      <c r="BH6536" s="10"/>
      <c r="BI6536" s="10"/>
      <c r="BL6536" s="10"/>
      <c r="BM6536" s="10"/>
      <c r="BN6536" s="10"/>
      <c r="BO6536" s="10"/>
      <c r="BP6536" s="10"/>
      <c r="BQ6536" s="10"/>
      <c r="BR6536" s="10"/>
      <c r="BU6536" s="66"/>
    </row>
    <row r="6537" spans="22:73" s="6" customFormat="1" x14ac:dyDescent="0.3">
      <c r="V6537" s="21"/>
      <c r="W6537" s="22"/>
      <c r="X6537" s="22"/>
      <c r="Y6537" s="22"/>
      <c r="Z6537" s="22"/>
      <c r="AA6537" s="22"/>
      <c r="AB6537" s="10"/>
      <c r="AC6537" s="10"/>
      <c r="AD6537" s="10"/>
      <c r="AE6537" s="10"/>
      <c r="AF6537" s="10"/>
      <c r="AG6537" s="10"/>
      <c r="AH6537" s="10"/>
      <c r="AI6537" s="10"/>
      <c r="AJ6537" s="10"/>
      <c r="AK6537" s="10"/>
      <c r="AL6537" s="10"/>
      <c r="AM6537" s="10"/>
      <c r="AN6537" s="10"/>
      <c r="AO6537" s="10"/>
      <c r="AP6537" s="10"/>
      <c r="AQ6537" s="10"/>
      <c r="AR6537" s="10"/>
      <c r="AS6537" s="10"/>
      <c r="AT6537" s="10"/>
      <c r="AU6537" s="10"/>
      <c r="AV6537" s="10"/>
      <c r="AW6537" s="10"/>
      <c r="AX6537" s="10"/>
      <c r="AY6537" s="10"/>
      <c r="AZ6537" s="10"/>
      <c r="BC6537" s="10"/>
      <c r="BD6537" s="10"/>
      <c r="BE6537" s="10"/>
      <c r="BF6537" s="10"/>
      <c r="BG6537" s="10"/>
      <c r="BH6537" s="10"/>
      <c r="BI6537" s="10"/>
      <c r="BL6537" s="10"/>
      <c r="BM6537" s="10"/>
      <c r="BN6537" s="10"/>
      <c r="BO6537" s="10"/>
      <c r="BP6537" s="10"/>
      <c r="BQ6537" s="10"/>
      <c r="BR6537" s="10"/>
      <c r="BU6537" s="66"/>
    </row>
    <row r="6538" spans="22:73" s="6" customFormat="1" x14ac:dyDescent="0.3">
      <c r="V6538" s="21"/>
      <c r="W6538" s="22"/>
      <c r="X6538" s="22"/>
      <c r="Y6538" s="22"/>
      <c r="Z6538" s="22"/>
      <c r="AA6538" s="22"/>
      <c r="AB6538" s="10"/>
      <c r="AC6538" s="10"/>
      <c r="AD6538" s="10"/>
      <c r="AE6538" s="10"/>
      <c r="AF6538" s="10"/>
      <c r="AG6538" s="10"/>
      <c r="AH6538" s="10"/>
      <c r="AI6538" s="10"/>
      <c r="AJ6538" s="10"/>
      <c r="AK6538" s="10"/>
      <c r="AL6538" s="10"/>
      <c r="AM6538" s="10"/>
      <c r="AN6538" s="10"/>
      <c r="AO6538" s="10"/>
      <c r="AP6538" s="10"/>
      <c r="AQ6538" s="10"/>
      <c r="AR6538" s="10"/>
      <c r="AS6538" s="10"/>
      <c r="AT6538" s="10"/>
      <c r="AU6538" s="10"/>
      <c r="AV6538" s="10"/>
      <c r="AW6538" s="10"/>
      <c r="AX6538" s="10"/>
      <c r="AY6538" s="10"/>
      <c r="AZ6538" s="10"/>
      <c r="BC6538" s="10"/>
      <c r="BD6538" s="10"/>
      <c r="BE6538" s="10"/>
      <c r="BF6538" s="10"/>
      <c r="BG6538" s="10"/>
      <c r="BH6538" s="10"/>
      <c r="BI6538" s="10"/>
      <c r="BL6538" s="10"/>
      <c r="BM6538" s="10"/>
      <c r="BN6538" s="10"/>
      <c r="BO6538" s="10"/>
      <c r="BP6538" s="10"/>
      <c r="BQ6538" s="10"/>
      <c r="BR6538" s="10"/>
      <c r="BU6538" s="66"/>
    </row>
    <row r="6539" spans="22:73" s="6" customFormat="1" x14ac:dyDescent="0.3">
      <c r="V6539" s="21"/>
      <c r="W6539" s="22"/>
      <c r="X6539" s="22"/>
      <c r="Y6539" s="22"/>
      <c r="Z6539" s="22"/>
      <c r="AA6539" s="22"/>
      <c r="AB6539" s="10"/>
      <c r="AC6539" s="10"/>
      <c r="AD6539" s="10"/>
      <c r="AE6539" s="10"/>
      <c r="AF6539" s="10"/>
      <c r="AG6539" s="10"/>
      <c r="AH6539" s="10"/>
      <c r="AI6539" s="10"/>
      <c r="AJ6539" s="10"/>
      <c r="AK6539" s="10"/>
      <c r="AL6539" s="10"/>
      <c r="AM6539" s="10"/>
      <c r="AN6539" s="10"/>
      <c r="AO6539" s="10"/>
      <c r="AP6539" s="10"/>
      <c r="AQ6539" s="10"/>
      <c r="AR6539" s="10"/>
      <c r="AS6539" s="10"/>
      <c r="AT6539" s="10"/>
      <c r="AU6539" s="10"/>
      <c r="AV6539" s="10"/>
      <c r="AW6539" s="10"/>
      <c r="AX6539" s="10"/>
      <c r="AY6539" s="10"/>
      <c r="AZ6539" s="10"/>
      <c r="BC6539" s="10"/>
      <c r="BD6539" s="10"/>
      <c r="BE6539" s="10"/>
      <c r="BF6539" s="10"/>
      <c r="BG6539" s="10"/>
      <c r="BH6539" s="10"/>
      <c r="BI6539" s="10"/>
      <c r="BL6539" s="10"/>
      <c r="BM6539" s="10"/>
      <c r="BN6539" s="10"/>
      <c r="BO6539" s="10"/>
      <c r="BP6539" s="10"/>
      <c r="BQ6539" s="10"/>
      <c r="BR6539" s="10"/>
      <c r="BU6539" s="66"/>
    </row>
    <row r="6540" spans="22:73" s="6" customFormat="1" x14ac:dyDescent="0.3">
      <c r="V6540" s="21"/>
      <c r="W6540" s="22"/>
      <c r="X6540" s="22"/>
      <c r="Y6540" s="22"/>
      <c r="Z6540" s="22"/>
      <c r="AA6540" s="22"/>
      <c r="AB6540" s="10"/>
      <c r="AC6540" s="10"/>
      <c r="AD6540" s="10"/>
      <c r="AE6540" s="10"/>
      <c r="AF6540" s="10"/>
      <c r="AG6540" s="10"/>
      <c r="AH6540" s="10"/>
      <c r="AI6540" s="10"/>
      <c r="AJ6540" s="10"/>
      <c r="AK6540" s="10"/>
      <c r="AL6540" s="10"/>
      <c r="AM6540" s="10"/>
      <c r="AN6540" s="10"/>
      <c r="AO6540" s="10"/>
      <c r="AP6540" s="10"/>
      <c r="AQ6540" s="10"/>
      <c r="AR6540" s="10"/>
      <c r="AS6540" s="10"/>
      <c r="AT6540" s="10"/>
      <c r="AU6540" s="10"/>
      <c r="AV6540" s="10"/>
      <c r="AW6540" s="10"/>
      <c r="AX6540" s="10"/>
      <c r="AY6540" s="10"/>
      <c r="AZ6540" s="10"/>
      <c r="BC6540" s="10"/>
      <c r="BD6540" s="10"/>
      <c r="BE6540" s="10"/>
      <c r="BF6540" s="10"/>
      <c r="BG6540" s="10"/>
      <c r="BH6540" s="10"/>
      <c r="BI6540" s="10"/>
      <c r="BL6540" s="10"/>
      <c r="BM6540" s="10"/>
      <c r="BN6540" s="10"/>
      <c r="BO6540" s="10"/>
      <c r="BP6540" s="10"/>
      <c r="BQ6540" s="10"/>
      <c r="BR6540" s="10"/>
      <c r="BU6540" s="66"/>
    </row>
    <row r="6541" spans="22:73" s="6" customFormat="1" x14ac:dyDescent="0.3">
      <c r="V6541" s="21"/>
      <c r="W6541" s="22"/>
      <c r="X6541" s="22"/>
      <c r="Y6541" s="22"/>
      <c r="Z6541" s="22"/>
      <c r="AA6541" s="22"/>
      <c r="AB6541" s="10"/>
      <c r="AC6541" s="10"/>
      <c r="AD6541" s="10"/>
      <c r="AE6541" s="10"/>
      <c r="AF6541" s="10"/>
      <c r="AG6541" s="10"/>
      <c r="AH6541" s="10"/>
      <c r="AI6541" s="10"/>
      <c r="AJ6541" s="10"/>
      <c r="AK6541" s="10"/>
      <c r="AL6541" s="10"/>
      <c r="AM6541" s="10"/>
      <c r="AN6541" s="10"/>
      <c r="AO6541" s="10"/>
      <c r="AP6541" s="10"/>
      <c r="AQ6541" s="10"/>
      <c r="AR6541" s="10"/>
      <c r="AS6541" s="10"/>
      <c r="AT6541" s="10"/>
      <c r="AU6541" s="10"/>
      <c r="AV6541" s="10"/>
      <c r="AW6541" s="10"/>
      <c r="AX6541" s="10"/>
      <c r="AY6541" s="10"/>
      <c r="AZ6541" s="10"/>
      <c r="BC6541" s="10"/>
      <c r="BD6541" s="10"/>
      <c r="BE6541" s="10"/>
      <c r="BF6541" s="10"/>
      <c r="BG6541" s="10"/>
      <c r="BH6541" s="10"/>
      <c r="BI6541" s="10"/>
      <c r="BL6541" s="10"/>
      <c r="BM6541" s="10"/>
      <c r="BN6541" s="10"/>
      <c r="BO6541" s="10"/>
      <c r="BP6541" s="10"/>
      <c r="BQ6541" s="10"/>
      <c r="BR6541" s="10"/>
      <c r="BU6541" s="66"/>
    </row>
    <row r="6542" spans="22:73" s="6" customFormat="1" x14ac:dyDescent="0.3">
      <c r="V6542" s="21"/>
      <c r="W6542" s="22"/>
      <c r="X6542" s="22"/>
      <c r="Y6542" s="22"/>
      <c r="Z6542" s="22"/>
      <c r="AA6542" s="22"/>
      <c r="AB6542" s="10"/>
      <c r="AC6542" s="10"/>
      <c r="AD6542" s="10"/>
      <c r="AE6542" s="10"/>
      <c r="AF6542" s="10"/>
      <c r="AG6542" s="10"/>
      <c r="AH6542" s="10"/>
      <c r="AI6542" s="10"/>
      <c r="AJ6542" s="10"/>
      <c r="AK6542" s="10"/>
      <c r="AL6542" s="10"/>
      <c r="AM6542" s="10"/>
      <c r="AN6542" s="10"/>
      <c r="AO6542" s="10"/>
      <c r="AP6542" s="10"/>
      <c r="AQ6542" s="10"/>
      <c r="AR6542" s="10"/>
      <c r="AS6542" s="10"/>
      <c r="AT6542" s="10"/>
      <c r="AU6542" s="10"/>
      <c r="AV6542" s="10"/>
      <c r="AW6542" s="10"/>
      <c r="AX6542" s="10"/>
      <c r="AY6542" s="10"/>
      <c r="AZ6542" s="10"/>
      <c r="BC6542" s="10"/>
      <c r="BD6542" s="10"/>
      <c r="BE6542" s="10"/>
      <c r="BF6542" s="10"/>
      <c r="BG6542" s="10"/>
      <c r="BH6542" s="10"/>
      <c r="BI6542" s="10"/>
      <c r="BL6542" s="10"/>
      <c r="BM6542" s="10"/>
      <c r="BN6542" s="10"/>
      <c r="BO6542" s="10"/>
      <c r="BP6542" s="10"/>
      <c r="BQ6542" s="10"/>
      <c r="BR6542" s="10"/>
      <c r="BU6542" s="66"/>
    </row>
    <row r="6543" spans="22:73" s="6" customFormat="1" x14ac:dyDescent="0.3">
      <c r="V6543" s="21"/>
      <c r="W6543" s="22"/>
      <c r="X6543" s="22"/>
      <c r="Y6543" s="22"/>
      <c r="Z6543" s="22"/>
      <c r="AA6543" s="22"/>
      <c r="AB6543" s="10"/>
      <c r="AC6543" s="10"/>
      <c r="AD6543" s="10"/>
      <c r="AE6543" s="10"/>
      <c r="AF6543" s="10"/>
      <c r="AG6543" s="10"/>
      <c r="AH6543" s="10"/>
      <c r="AI6543" s="10"/>
      <c r="AJ6543" s="10"/>
      <c r="AK6543" s="10"/>
      <c r="AL6543" s="10"/>
      <c r="AM6543" s="10"/>
      <c r="AN6543" s="10"/>
      <c r="AO6543" s="10"/>
      <c r="AP6543" s="10"/>
      <c r="AQ6543" s="10"/>
      <c r="AR6543" s="10"/>
      <c r="AS6543" s="10"/>
      <c r="AT6543" s="10"/>
      <c r="AU6543" s="10"/>
      <c r="AV6543" s="10"/>
      <c r="AW6543" s="10"/>
      <c r="AX6543" s="10"/>
      <c r="AY6543" s="10"/>
      <c r="AZ6543" s="10"/>
      <c r="BC6543" s="10"/>
      <c r="BD6543" s="10"/>
      <c r="BE6543" s="10"/>
      <c r="BF6543" s="10"/>
      <c r="BG6543" s="10"/>
      <c r="BH6543" s="10"/>
      <c r="BI6543" s="10"/>
      <c r="BL6543" s="10"/>
      <c r="BM6543" s="10"/>
      <c r="BN6543" s="10"/>
      <c r="BO6543" s="10"/>
      <c r="BP6543" s="10"/>
      <c r="BQ6543" s="10"/>
      <c r="BR6543" s="10"/>
      <c r="BU6543" s="66"/>
    </row>
    <row r="6544" spans="22:73" s="6" customFormat="1" x14ac:dyDescent="0.3">
      <c r="V6544" s="21"/>
      <c r="W6544" s="22"/>
      <c r="X6544" s="22"/>
      <c r="Y6544" s="22"/>
      <c r="Z6544" s="22"/>
      <c r="AA6544" s="22"/>
      <c r="AB6544" s="10"/>
      <c r="AC6544" s="10"/>
      <c r="AD6544" s="10"/>
      <c r="AE6544" s="10"/>
      <c r="AF6544" s="10"/>
      <c r="AG6544" s="10"/>
      <c r="AH6544" s="10"/>
      <c r="AI6544" s="10"/>
      <c r="AJ6544" s="10"/>
      <c r="AK6544" s="10"/>
      <c r="AL6544" s="10"/>
      <c r="AM6544" s="10"/>
      <c r="AN6544" s="10"/>
      <c r="AO6544" s="10"/>
      <c r="AP6544" s="10"/>
      <c r="AQ6544" s="10"/>
      <c r="AR6544" s="10"/>
      <c r="AS6544" s="10"/>
      <c r="AT6544" s="10"/>
      <c r="AU6544" s="10"/>
      <c r="AV6544" s="10"/>
      <c r="AW6544" s="10"/>
      <c r="AX6544" s="10"/>
      <c r="AY6544" s="10"/>
      <c r="AZ6544" s="10"/>
      <c r="BC6544" s="10"/>
      <c r="BD6544" s="10"/>
      <c r="BE6544" s="10"/>
      <c r="BF6544" s="10"/>
      <c r="BG6544" s="10"/>
      <c r="BH6544" s="10"/>
      <c r="BI6544" s="10"/>
      <c r="BL6544" s="10"/>
      <c r="BM6544" s="10"/>
      <c r="BN6544" s="10"/>
      <c r="BO6544" s="10"/>
      <c r="BP6544" s="10"/>
      <c r="BQ6544" s="10"/>
      <c r="BR6544" s="10"/>
      <c r="BU6544" s="66"/>
    </row>
    <row r="6545" spans="22:73" s="6" customFormat="1" x14ac:dyDescent="0.3">
      <c r="V6545" s="21"/>
      <c r="W6545" s="22"/>
      <c r="X6545" s="22"/>
      <c r="Y6545" s="22"/>
      <c r="Z6545" s="22"/>
      <c r="AA6545" s="22"/>
      <c r="AB6545" s="10"/>
      <c r="AC6545" s="10"/>
      <c r="AD6545" s="10"/>
      <c r="AE6545" s="10"/>
      <c r="AF6545" s="10"/>
      <c r="AG6545" s="10"/>
      <c r="AH6545" s="10"/>
      <c r="AI6545" s="10"/>
      <c r="AJ6545" s="10"/>
      <c r="AK6545" s="10"/>
      <c r="AL6545" s="10"/>
      <c r="AM6545" s="10"/>
      <c r="AN6545" s="10"/>
      <c r="AO6545" s="10"/>
      <c r="AP6545" s="10"/>
      <c r="AQ6545" s="10"/>
      <c r="AR6545" s="10"/>
      <c r="AS6545" s="10"/>
      <c r="AT6545" s="10"/>
      <c r="AU6545" s="10"/>
      <c r="AV6545" s="10"/>
      <c r="AW6545" s="10"/>
      <c r="AX6545" s="10"/>
      <c r="AY6545" s="10"/>
      <c r="AZ6545" s="10"/>
      <c r="BC6545" s="10"/>
      <c r="BD6545" s="10"/>
      <c r="BE6545" s="10"/>
      <c r="BF6545" s="10"/>
      <c r="BG6545" s="10"/>
      <c r="BH6545" s="10"/>
      <c r="BI6545" s="10"/>
      <c r="BL6545" s="10"/>
      <c r="BM6545" s="10"/>
      <c r="BN6545" s="10"/>
      <c r="BO6545" s="10"/>
      <c r="BP6545" s="10"/>
      <c r="BQ6545" s="10"/>
      <c r="BR6545" s="10"/>
      <c r="BU6545" s="66"/>
    </row>
    <row r="6546" spans="22:73" s="6" customFormat="1" x14ac:dyDescent="0.3">
      <c r="V6546" s="21"/>
      <c r="W6546" s="22"/>
      <c r="X6546" s="22"/>
      <c r="Y6546" s="22"/>
      <c r="Z6546" s="22"/>
      <c r="AA6546" s="22"/>
      <c r="AB6546" s="10"/>
      <c r="AC6546" s="10"/>
      <c r="AD6546" s="10"/>
      <c r="AE6546" s="10"/>
      <c r="AF6546" s="10"/>
      <c r="AG6546" s="10"/>
      <c r="AH6546" s="10"/>
      <c r="AI6546" s="10"/>
      <c r="AJ6546" s="10"/>
      <c r="AK6546" s="10"/>
      <c r="AL6546" s="10"/>
      <c r="AM6546" s="10"/>
      <c r="AN6546" s="10"/>
      <c r="AO6546" s="10"/>
      <c r="AP6546" s="10"/>
      <c r="AQ6546" s="10"/>
      <c r="AR6546" s="10"/>
      <c r="AS6546" s="10"/>
      <c r="AT6546" s="10"/>
      <c r="AU6546" s="10"/>
      <c r="AV6546" s="10"/>
      <c r="AW6546" s="10"/>
      <c r="AX6546" s="10"/>
      <c r="AY6546" s="10"/>
      <c r="AZ6546" s="10"/>
      <c r="BC6546" s="10"/>
      <c r="BD6546" s="10"/>
      <c r="BE6546" s="10"/>
      <c r="BF6546" s="10"/>
      <c r="BG6546" s="10"/>
      <c r="BH6546" s="10"/>
      <c r="BI6546" s="10"/>
      <c r="BL6546" s="10"/>
      <c r="BM6546" s="10"/>
      <c r="BN6546" s="10"/>
      <c r="BO6546" s="10"/>
      <c r="BP6546" s="10"/>
      <c r="BQ6546" s="10"/>
      <c r="BR6546" s="10"/>
      <c r="BU6546" s="66"/>
    </row>
    <row r="6547" spans="22:73" s="6" customFormat="1" x14ac:dyDescent="0.3">
      <c r="V6547" s="21"/>
      <c r="W6547" s="22"/>
      <c r="X6547" s="22"/>
      <c r="Y6547" s="22"/>
      <c r="Z6547" s="22"/>
      <c r="AA6547" s="22"/>
      <c r="AB6547" s="10"/>
      <c r="AC6547" s="10"/>
      <c r="AD6547" s="10"/>
      <c r="AE6547" s="10"/>
      <c r="AF6547" s="10"/>
      <c r="AG6547" s="10"/>
      <c r="AH6547" s="10"/>
      <c r="AI6547" s="10"/>
      <c r="AJ6547" s="10"/>
      <c r="AK6547" s="10"/>
      <c r="AL6547" s="10"/>
      <c r="AM6547" s="10"/>
      <c r="AN6547" s="10"/>
      <c r="AO6547" s="10"/>
      <c r="AP6547" s="10"/>
      <c r="AQ6547" s="10"/>
      <c r="AR6547" s="10"/>
      <c r="AS6547" s="10"/>
      <c r="AT6547" s="10"/>
      <c r="AU6547" s="10"/>
      <c r="AV6547" s="10"/>
      <c r="AW6547" s="10"/>
      <c r="AX6547" s="10"/>
      <c r="AY6547" s="10"/>
      <c r="AZ6547" s="10"/>
      <c r="BC6547" s="10"/>
      <c r="BD6547" s="10"/>
      <c r="BE6547" s="10"/>
      <c r="BF6547" s="10"/>
      <c r="BG6547" s="10"/>
      <c r="BH6547" s="10"/>
      <c r="BI6547" s="10"/>
      <c r="BL6547" s="10"/>
      <c r="BM6547" s="10"/>
      <c r="BN6547" s="10"/>
      <c r="BO6547" s="10"/>
      <c r="BP6547" s="10"/>
      <c r="BQ6547" s="10"/>
      <c r="BR6547" s="10"/>
      <c r="BU6547" s="66"/>
    </row>
    <row r="6548" spans="22:73" s="6" customFormat="1" x14ac:dyDescent="0.3">
      <c r="V6548" s="21"/>
      <c r="W6548" s="22"/>
      <c r="X6548" s="22"/>
      <c r="Y6548" s="22"/>
      <c r="Z6548" s="22"/>
      <c r="AA6548" s="22"/>
      <c r="AB6548" s="10"/>
      <c r="AC6548" s="10"/>
      <c r="AD6548" s="10"/>
      <c r="AE6548" s="10"/>
      <c r="AF6548" s="10"/>
      <c r="AG6548" s="10"/>
      <c r="AH6548" s="10"/>
      <c r="AI6548" s="10"/>
      <c r="AJ6548" s="10"/>
      <c r="AK6548" s="10"/>
      <c r="AL6548" s="10"/>
      <c r="AM6548" s="10"/>
      <c r="AN6548" s="10"/>
      <c r="AO6548" s="10"/>
      <c r="AP6548" s="10"/>
      <c r="AQ6548" s="10"/>
      <c r="AR6548" s="10"/>
      <c r="AS6548" s="10"/>
      <c r="AT6548" s="10"/>
      <c r="AU6548" s="10"/>
      <c r="AV6548" s="10"/>
      <c r="AW6548" s="10"/>
      <c r="AX6548" s="10"/>
      <c r="AY6548" s="10"/>
      <c r="AZ6548" s="10"/>
      <c r="BC6548" s="10"/>
      <c r="BD6548" s="10"/>
      <c r="BE6548" s="10"/>
      <c r="BF6548" s="10"/>
      <c r="BG6548" s="10"/>
      <c r="BH6548" s="10"/>
      <c r="BI6548" s="10"/>
      <c r="BL6548" s="10"/>
      <c r="BM6548" s="10"/>
      <c r="BN6548" s="10"/>
      <c r="BO6548" s="10"/>
      <c r="BP6548" s="10"/>
      <c r="BQ6548" s="10"/>
      <c r="BR6548" s="10"/>
      <c r="BU6548" s="66"/>
    </row>
    <row r="6549" spans="22:73" s="6" customFormat="1" x14ac:dyDescent="0.3">
      <c r="V6549" s="21"/>
      <c r="W6549" s="22"/>
      <c r="X6549" s="22"/>
      <c r="Y6549" s="22"/>
      <c r="Z6549" s="22"/>
      <c r="AA6549" s="22"/>
      <c r="AB6549" s="10"/>
      <c r="AC6549" s="10"/>
      <c r="AD6549" s="10"/>
      <c r="AE6549" s="10"/>
      <c r="AF6549" s="10"/>
      <c r="AG6549" s="10"/>
      <c r="AH6549" s="10"/>
      <c r="AI6549" s="10"/>
      <c r="AJ6549" s="10"/>
      <c r="AK6549" s="10"/>
      <c r="AL6549" s="10"/>
      <c r="AM6549" s="10"/>
      <c r="AN6549" s="10"/>
      <c r="AO6549" s="10"/>
      <c r="AP6549" s="10"/>
      <c r="AQ6549" s="10"/>
      <c r="AR6549" s="10"/>
      <c r="AS6549" s="10"/>
      <c r="AT6549" s="10"/>
      <c r="AU6549" s="10"/>
      <c r="AV6549" s="10"/>
      <c r="AW6549" s="10"/>
      <c r="AX6549" s="10"/>
      <c r="AY6549" s="10"/>
      <c r="AZ6549" s="10"/>
      <c r="BC6549" s="10"/>
      <c r="BD6549" s="10"/>
      <c r="BE6549" s="10"/>
      <c r="BF6549" s="10"/>
      <c r="BG6549" s="10"/>
      <c r="BH6549" s="10"/>
      <c r="BI6549" s="10"/>
      <c r="BL6549" s="10"/>
      <c r="BM6549" s="10"/>
      <c r="BN6549" s="10"/>
      <c r="BO6549" s="10"/>
      <c r="BP6549" s="10"/>
      <c r="BQ6549" s="10"/>
      <c r="BR6549" s="10"/>
      <c r="BU6549" s="66"/>
    </row>
    <row r="6550" spans="22:73" s="6" customFormat="1" x14ac:dyDescent="0.3">
      <c r="V6550" s="21"/>
      <c r="W6550" s="22"/>
      <c r="X6550" s="22"/>
      <c r="Y6550" s="22"/>
      <c r="Z6550" s="22"/>
      <c r="AA6550" s="22"/>
      <c r="AB6550" s="10"/>
      <c r="AC6550" s="10"/>
      <c r="AD6550" s="10"/>
      <c r="AE6550" s="10"/>
      <c r="AF6550" s="10"/>
      <c r="AG6550" s="10"/>
      <c r="AH6550" s="10"/>
      <c r="AI6550" s="10"/>
      <c r="AJ6550" s="10"/>
      <c r="AK6550" s="10"/>
      <c r="AL6550" s="10"/>
      <c r="AM6550" s="10"/>
      <c r="AN6550" s="10"/>
      <c r="AO6550" s="10"/>
      <c r="AP6550" s="10"/>
      <c r="AQ6550" s="10"/>
      <c r="AR6550" s="10"/>
      <c r="AS6550" s="10"/>
      <c r="AT6550" s="10"/>
      <c r="AU6550" s="10"/>
      <c r="AV6550" s="10"/>
      <c r="AW6550" s="10"/>
      <c r="AX6550" s="10"/>
      <c r="AY6550" s="10"/>
      <c r="AZ6550" s="10"/>
      <c r="BC6550" s="10"/>
      <c r="BD6550" s="10"/>
      <c r="BE6550" s="10"/>
      <c r="BF6550" s="10"/>
      <c r="BG6550" s="10"/>
      <c r="BH6550" s="10"/>
      <c r="BI6550" s="10"/>
      <c r="BL6550" s="10"/>
      <c r="BM6550" s="10"/>
      <c r="BN6550" s="10"/>
      <c r="BO6550" s="10"/>
      <c r="BP6550" s="10"/>
      <c r="BQ6550" s="10"/>
      <c r="BR6550" s="10"/>
      <c r="BU6550" s="66"/>
    </row>
    <row r="6551" spans="22:73" s="6" customFormat="1" x14ac:dyDescent="0.3">
      <c r="V6551" s="21"/>
      <c r="W6551" s="22"/>
      <c r="X6551" s="22"/>
      <c r="Y6551" s="22"/>
      <c r="Z6551" s="22"/>
      <c r="AA6551" s="22"/>
      <c r="AB6551" s="10"/>
      <c r="AC6551" s="10"/>
      <c r="AD6551" s="10"/>
      <c r="AE6551" s="10"/>
      <c r="AF6551" s="10"/>
      <c r="AG6551" s="10"/>
      <c r="AH6551" s="10"/>
      <c r="AI6551" s="10"/>
      <c r="AJ6551" s="10"/>
      <c r="AK6551" s="10"/>
      <c r="AL6551" s="10"/>
      <c r="AM6551" s="10"/>
      <c r="AN6551" s="10"/>
      <c r="AO6551" s="10"/>
      <c r="AP6551" s="10"/>
      <c r="AQ6551" s="10"/>
      <c r="AR6551" s="10"/>
      <c r="AS6551" s="10"/>
      <c r="AT6551" s="10"/>
      <c r="AU6551" s="10"/>
      <c r="AV6551" s="10"/>
      <c r="AW6551" s="10"/>
      <c r="AX6551" s="10"/>
      <c r="AY6551" s="10"/>
      <c r="AZ6551" s="10"/>
      <c r="BC6551" s="10"/>
      <c r="BD6551" s="10"/>
      <c r="BE6551" s="10"/>
      <c r="BF6551" s="10"/>
      <c r="BG6551" s="10"/>
      <c r="BH6551" s="10"/>
      <c r="BI6551" s="10"/>
      <c r="BL6551" s="10"/>
      <c r="BM6551" s="10"/>
      <c r="BN6551" s="10"/>
      <c r="BO6551" s="10"/>
      <c r="BP6551" s="10"/>
      <c r="BQ6551" s="10"/>
      <c r="BR6551" s="10"/>
      <c r="BU6551" s="66"/>
    </row>
    <row r="6552" spans="22:73" s="6" customFormat="1" x14ac:dyDescent="0.3">
      <c r="V6552" s="21"/>
      <c r="W6552" s="22"/>
      <c r="X6552" s="22"/>
      <c r="Y6552" s="22"/>
      <c r="Z6552" s="22"/>
      <c r="AA6552" s="22"/>
      <c r="AB6552" s="10"/>
      <c r="AC6552" s="10"/>
      <c r="AD6552" s="10"/>
      <c r="AE6552" s="10"/>
      <c r="AF6552" s="10"/>
      <c r="AG6552" s="10"/>
      <c r="AH6552" s="10"/>
      <c r="AI6552" s="10"/>
      <c r="AJ6552" s="10"/>
      <c r="AK6552" s="10"/>
      <c r="AL6552" s="10"/>
      <c r="AM6552" s="10"/>
      <c r="AN6552" s="10"/>
      <c r="AO6552" s="10"/>
      <c r="AP6552" s="10"/>
      <c r="AQ6552" s="10"/>
      <c r="AR6552" s="10"/>
      <c r="AS6552" s="10"/>
      <c r="AT6552" s="10"/>
      <c r="AU6552" s="10"/>
      <c r="AV6552" s="10"/>
      <c r="AW6552" s="10"/>
      <c r="AX6552" s="10"/>
      <c r="AY6552" s="10"/>
      <c r="AZ6552" s="10"/>
      <c r="BC6552" s="10"/>
      <c r="BD6552" s="10"/>
      <c r="BE6552" s="10"/>
      <c r="BF6552" s="10"/>
      <c r="BG6552" s="10"/>
      <c r="BH6552" s="10"/>
      <c r="BI6552" s="10"/>
      <c r="BL6552" s="10"/>
      <c r="BM6552" s="10"/>
      <c r="BN6552" s="10"/>
      <c r="BO6552" s="10"/>
      <c r="BP6552" s="10"/>
      <c r="BQ6552" s="10"/>
      <c r="BR6552" s="10"/>
      <c r="BU6552" s="66"/>
    </row>
    <row r="6553" spans="22:73" s="6" customFormat="1" x14ac:dyDescent="0.3">
      <c r="V6553" s="21"/>
      <c r="W6553" s="22"/>
      <c r="X6553" s="22"/>
      <c r="Y6553" s="22"/>
      <c r="Z6553" s="22"/>
      <c r="AA6553" s="22"/>
      <c r="AB6553" s="10"/>
      <c r="AC6553" s="10"/>
      <c r="AD6553" s="10"/>
      <c r="AE6553" s="10"/>
      <c r="AF6553" s="10"/>
      <c r="AG6553" s="10"/>
      <c r="AH6553" s="10"/>
      <c r="AI6553" s="10"/>
      <c r="AJ6553" s="10"/>
      <c r="AK6553" s="10"/>
      <c r="AL6553" s="10"/>
      <c r="AM6553" s="10"/>
      <c r="AN6553" s="10"/>
      <c r="AO6553" s="10"/>
      <c r="AP6553" s="10"/>
      <c r="AQ6553" s="10"/>
      <c r="AR6553" s="10"/>
      <c r="AS6553" s="10"/>
      <c r="AT6553" s="10"/>
      <c r="AU6553" s="10"/>
      <c r="AV6553" s="10"/>
      <c r="AW6553" s="10"/>
      <c r="AX6553" s="10"/>
      <c r="AY6553" s="10"/>
      <c r="AZ6553" s="10"/>
      <c r="BC6553" s="10"/>
      <c r="BD6553" s="10"/>
      <c r="BE6553" s="10"/>
      <c r="BF6553" s="10"/>
      <c r="BG6553" s="10"/>
      <c r="BH6553" s="10"/>
      <c r="BI6553" s="10"/>
      <c r="BL6553" s="10"/>
      <c r="BM6553" s="10"/>
      <c r="BN6553" s="10"/>
      <c r="BO6553" s="10"/>
      <c r="BP6553" s="10"/>
      <c r="BQ6553" s="10"/>
      <c r="BR6553" s="10"/>
      <c r="BU6553" s="66"/>
    </row>
    <row r="6554" spans="22:73" s="6" customFormat="1" x14ac:dyDescent="0.3">
      <c r="V6554" s="21"/>
      <c r="W6554" s="22"/>
      <c r="X6554" s="22"/>
      <c r="Y6554" s="22"/>
      <c r="Z6554" s="22"/>
      <c r="AA6554" s="22"/>
      <c r="AB6554" s="10"/>
      <c r="AC6554" s="10"/>
      <c r="AD6554" s="10"/>
      <c r="AE6554" s="10"/>
      <c r="AF6554" s="10"/>
      <c r="AG6554" s="10"/>
      <c r="AH6554" s="10"/>
      <c r="AI6554" s="10"/>
      <c r="AJ6554" s="10"/>
      <c r="AK6554" s="10"/>
      <c r="AL6554" s="10"/>
      <c r="AM6554" s="10"/>
      <c r="AN6554" s="10"/>
      <c r="AO6554" s="10"/>
      <c r="AP6554" s="10"/>
      <c r="AQ6554" s="10"/>
      <c r="AR6554" s="10"/>
      <c r="AS6554" s="10"/>
      <c r="AT6554" s="10"/>
      <c r="AU6554" s="10"/>
      <c r="AV6554" s="10"/>
      <c r="AW6554" s="10"/>
      <c r="AX6554" s="10"/>
      <c r="AY6554" s="10"/>
      <c r="AZ6554" s="10"/>
      <c r="BC6554" s="10"/>
      <c r="BD6554" s="10"/>
      <c r="BE6554" s="10"/>
      <c r="BF6554" s="10"/>
      <c r="BG6554" s="10"/>
      <c r="BH6554" s="10"/>
      <c r="BI6554" s="10"/>
      <c r="BL6554" s="10"/>
      <c r="BM6554" s="10"/>
      <c r="BN6554" s="10"/>
      <c r="BO6554" s="10"/>
      <c r="BP6554" s="10"/>
      <c r="BQ6554" s="10"/>
      <c r="BR6554" s="10"/>
      <c r="BU6554" s="66"/>
    </row>
    <row r="6555" spans="22:73" s="6" customFormat="1" x14ac:dyDescent="0.3">
      <c r="V6555" s="21"/>
      <c r="W6555" s="22"/>
      <c r="X6555" s="22"/>
      <c r="Y6555" s="22"/>
      <c r="Z6555" s="22"/>
      <c r="AA6555" s="22"/>
      <c r="AB6555" s="10"/>
      <c r="AC6555" s="10"/>
      <c r="AD6555" s="10"/>
      <c r="AE6555" s="10"/>
      <c r="AF6555" s="10"/>
      <c r="AG6555" s="10"/>
      <c r="AH6555" s="10"/>
      <c r="AI6555" s="10"/>
      <c r="AJ6555" s="10"/>
      <c r="AK6555" s="10"/>
      <c r="AL6555" s="10"/>
      <c r="AM6555" s="10"/>
      <c r="AN6555" s="10"/>
      <c r="AO6555" s="10"/>
      <c r="AP6555" s="10"/>
      <c r="AQ6555" s="10"/>
      <c r="AR6555" s="10"/>
      <c r="AS6555" s="10"/>
      <c r="AT6555" s="10"/>
      <c r="AU6555" s="10"/>
      <c r="AV6555" s="10"/>
      <c r="AW6555" s="10"/>
      <c r="AX6555" s="10"/>
      <c r="AY6555" s="10"/>
      <c r="AZ6555" s="10"/>
      <c r="BC6555" s="10"/>
      <c r="BD6555" s="10"/>
      <c r="BE6555" s="10"/>
      <c r="BF6555" s="10"/>
      <c r="BG6555" s="10"/>
      <c r="BH6555" s="10"/>
      <c r="BI6555" s="10"/>
      <c r="BL6555" s="10"/>
      <c r="BM6555" s="10"/>
      <c r="BN6555" s="10"/>
      <c r="BO6555" s="10"/>
      <c r="BP6555" s="10"/>
      <c r="BQ6555" s="10"/>
      <c r="BR6555" s="10"/>
      <c r="BU6555" s="66"/>
    </row>
    <row r="6556" spans="22:73" s="6" customFormat="1" x14ac:dyDescent="0.3">
      <c r="V6556" s="21"/>
      <c r="W6556" s="22"/>
      <c r="X6556" s="22"/>
      <c r="Y6556" s="22"/>
      <c r="Z6556" s="22"/>
      <c r="AA6556" s="22"/>
      <c r="AB6556" s="10"/>
      <c r="AC6556" s="10"/>
      <c r="AD6556" s="10"/>
      <c r="AE6556" s="10"/>
      <c r="AF6556" s="10"/>
      <c r="AG6556" s="10"/>
      <c r="AH6556" s="10"/>
      <c r="AI6556" s="10"/>
      <c r="AJ6556" s="10"/>
      <c r="AK6556" s="10"/>
      <c r="AL6556" s="10"/>
      <c r="AM6556" s="10"/>
      <c r="AN6556" s="10"/>
      <c r="AO6556" s="10"/>
      <c r="AP6556" s="10"/>
      <c r="AQ6556" s="10"/>
      <c r="AR6556" s="10"/>
      <c r="AS6556" s="10"/>
      <c r="AT6556" s="10"/>
      <c r="AU6556" s="10"/>
      <c r="AV6556" s="10"/>
      <c r="AW6556" s="10"/>
      <c r="AX6556" s="10"/>
      <c r="AY6556" s="10"/>
      <c r="AZ6556" s="10"/>
      <c r="BC6556" s="10"/>
      <c r="BD6556" s="10"/>
      <c r="BE6556" s="10"/>
      <c r="BF6556" s="10"/>
      <c r="BG6556" s="10"/>
      <c r="BH6556" s="10"/>
      <c r="BI6556" s="10"/>
      <c r="BL6556" s="10"/>
      <c r="BM6556" s="10"/>
      <c r="BN6556" s="10"/>
      <c r="BO6556" s="10"/>
      <c r="BP6556" s="10"/>
      <c r="BQ6556" s="10"/>
      <c r="BR6556" s="10"/>
      <c r="BU6556" s="66"/>
    </row>
    <row r="6557" spans="22:73" s="6" customFormat="1" x14ac:dyDescent="0.3">
      <c r="V6557" s="21"/>
      <c r="W6557" s="22"/>
      <c r="X6557" s="22"/>
      <c r="Y6557" s="22"/>
      <c r="Z6557" s="22"/>
      <c r="AA6557" s="22"/>
      <c r="AB6557" s="10"/>
      <c r="AC6557" s="10"/>
      <c r="AD6557" s="10"/>
      <c r="AE6557" s="10"/>
      <c r="AF6557" s="10"/>
      <c r="AG6557" s="10"/>
      <c r="AH6557" s="10"/>
      <c r="AI6557" s="10"/>
      <c r="AJ6557" s="10"/>
      <c r="AK6557" s="10"/>
      <c r="AL6557" s="10"/>
      <c r="AM6557" s="10"/>
      <c r="AN6557" s="10"/>
      <c r="AO6557" s="10"/>
      <c r="AP6557" s="10"/>
      <c r="AQ6557" s="10"/>
      <c r="AR6557" s="10"/>
      <c r="AS6557" s="10"/>
      <c r="AT6557" s="10"/>
      <c r="AU6557" s="10"/>
      <c r="AV6557" s="10"/>
      <c r="AW6557" s="10"/>
      <c r="AX6557" s="10"/>
      <c r="AY6557" s="10"/>
      <c r="AZ6557" s="10"/>
      <c r="BC6557" s="10"/>
      <c r="BD6557" s="10"/>
      <c r="BE6557" s="10"/>
      <c r="BF6557" s="10"/>
      <c r="BG6557" s="10"/>
      <c r="BH6557" s="10"/>
      <c r="BI6557" s="10"/>
      <c r="BL6557" s="10"/>
      <c r="BM6557" s="10"/>
      <c r="BN6557" s="10"/>
      <c r="BO6557" s="10"/>
      <c r="BP6557" s="10"/>
      <c r="BQ6557" s="10"/>
      <c r="BR6557" s="10"/>
      <c r="BU6557" s="66"/>
    </row>
    <row r="6558" spans="22:73" s="6" customFormat="1" x14ac:dyDescent="0.3">
      <c r="V6558" s="21"/>
      <c r="W6558" s="22"/>
      <c r="X6558" s="22"/>
      <c r="Y6558" s="22"/>
      <c r="Z6558" s="22"/>
      <c r="AA6558" s="22"/>
      <c r="AB6558" s="10"/>
      <c r="AC6558" s="10"/>
      <c r="AD6558" s="10"/>
      <c r="AE6558" s="10"/>
      <c r="AF6558" s="10"/>
      <c r="AG6558" s="10"/>
      <c r="AH6558" s="10"/>
      <c r="AI6558" s="10"/>
      <c r="AJ6558" s="10"/>
      <c r="AK6558" s="10"/>
      <c r="AL6558" s="10"/>
      <c r="AM6558" s="10"/>
      <c r="AN6558" s="10"/>
      <c r="AO6558" s="10"/>
      <c r="AP6558" s="10"/>
      <c r="AQ6558" s="10"/>
      <c r="AR6558" s="10"/>
      <c r="AS6558" s="10"/>
      <c r="AT6558" s="10"/>
      <c r="AU6558" s="10"/>
      <c r="AV6558" s="10"/>
      <c r="AW6558" s="10"/>
      <c r="AX6558" s="10"/>
      <c r="AY6558" s="10"/>
      <c r="AZ6558" s="10"/>
      <c r="BC6558" s="10"/>
      <c r="BD6558" s="10"/>
      <c r="BE6558" s="10"/>
      <c r="BF6558" s="10"/>
      <c r="BG6558" s="10"/>
      <c r="BH6558" s="10"/>
      <c r="BI6558" s="10"/>
      <c r="BL6558" s="10"/>
      <c r="BM6558" s="10"/>
      <c r="BN6558" s="10"/>
      <c r="BO6558" s="10"/>
      <c r="BP6558" s="10"/>
      <c r="BQ6558" s="10"/>
      <c r="BR6558" s="10"/>
      <c r="BU6558" s="66"/>
    </row>
    <row r="6559" spans="22:73" s="6" customFormat="1" x14ac:dyDescent="0.3">
      <c r="V6559" s="21"/>
      <c r="W6559" s="22"/>
      <c r="X6559" s="22"/>
      <c r="Y6559" s="22"/>
      <c r="Z6559" s="22"/>
      <c r="AA6559" s="22"/>
      <c r="AB6559" s="10"/>
      <c r="AC6559" s="10"/>
      <c r="AD6559" s="10"/>
      <c r="AE6559" s="10"/>
      <c r="AF6559" s="10"/>
      <c r="AG6559" s="10"/>
      <c r="AH6559" s="10"/>
      <c r="AI6559" s="10"/>
      <c r="AJ6559" s="10"/>
      <c r="AK6559" s="10"/>
      <c r="AL6559" s="10"/>
      <c r="AM6559" s="10"/>
      <c r="AN6559" s="10"/>
      <c r="AO6559" s="10"/>
      <c r="AP6559" s="10"/>
      <c r="AQ6559" s="10"/>
      <c r="AR6559" s="10"/>
      <c r="AS6559" s="10"/>
      <c r="AT6559" s="10"/>
      <c r="AU6559" s="10"/>
      <c r="AV6559" s="10"/>
      <c r="AW6559" s="10"/>
      <c r="AX6559" s="10"/>
      <c r="AY6559" s="10"/>
      <c r="AZ6559" s="10"/>
      <c r="BC6559" s="10"/>
      <c r="BD6559" s="10"/>
      <c r="BE6559" s="10"/>
      <c r="BF6559" s="10"/>
      <c r="BG6559" s="10"/>
      <c r="BH6559" s="10"/>
      <c r="BI6559" s="10"/>
      <c r="BL6559" s="10"/>
      <c r="BM6559" s="10"/>
      <c r="BN6559" s="10"/>
      <c r="BO6559" s="10"/>
      <c r="BP6559" s="10"/>
      <c r="BQ6559" s="10"/>
      <c r="BR6559" s="10"/>
      <c r="BU6559" s="66"/>
    </row>
    <row r="6560" spans="22:73" s="6" customFormat="1" x14ac:dyDescent="0.3">
      <c r="V6560" s="21"/>
      <c r="W6560" s="22"/>
      <c r="X6560" s="22"/>
      <c r="Y6560" s="22"/>
      <c r="Z6560" s="22"/>
      <c r="AA6560" s="22"/>
      <c r="AB6560" s="10"/>
      <c r="AC6560" s="10"/>
      <c r="AD6560" s="10"/>
      <c r="AE6560" s="10"/>
      <c r="AF6560" s="10"/>
      <c r="AG6560" s="10"/>
      <c r="AH6560" s="10"/>
      <c r="AI6560" s="10"/>
      <c r="AJ6560" s="10"/>
      <c r="AK6560" s="10"/>
      <c r="AL6560" s="10"/>
      <c r="AM6560" s="10"/>
      <c r="AN6560" s="10"/>
      <c r="AO6560" s="10"/>
      <c r="AP6560" s="10"/>
      <c r="AQ6560" s="10"/>
      <c r="AR6560" s="10"/>
      <c r="AS6560" s="10"/>
      <c r="AT6560" s="10"/>
      <c r="AU6560" s="10"/>
      <c r="AV6560" s="10"/>
      <c r="AW6560" s="10"/>
      <c r="AX6560" s="10"/>
      <c r="AY6560" s="10"/>
      <c r="AZ6560" s="10"/>
      <c r="BC6560" s="10"/>
      <c r="BD6560" s="10"/>
      <c r="BE6560" s="10"/>
      <c r="BF6560" s="10"/>
      <c r="BG6560" s="10"/>
      <c r="BH6560" s="10"/>
      <c r="BI6560" s="10"/>
      <c r="BL6560" s="10"/>
      <c r="BM6560" s="10"/>
      <c r="BN6560" s="10"/>
      <c r="BO6560" s="10"/>
      <c r="BP6560" s="10"/>
      <c r="BQ6560" s="10"/>
      <c r="BR6560" s="10"/>
      <c r="BU6560" s="66"/>
    </row>
    <row r="6561" spans="22:73" s="6" customFormat="1" x14ac:dyDescent="0.3">
      <c r="V6561" s="21"/>
      <c r="W6561" s="22"/>
      <c r="X6561" s="22"/>
      <c r="Y6561" s="22"/>
      <c r="Z6561" s="22"/>
      <c r="AA6561" s="22"/>
      <c r="AB6561" s="10"/>
      <c r="AC6561" s="10"/>
      <c r="AD6561" s="10"/>
      <c r="AE6561" s="10"/>
      <c r="AF6561" s="10"/>
      <c r="AG6561" s="10"/>
      <c r="AH6561" s="10"/>
      <c r="AI6561" s="10"/>
      <c r="AJ6561" s="10"/>
      <c r="AK6561" s="10"/>
      <c r="AL6561" s="10"/>
      <c r="AM6561" s="10"/>
      <c r="AN6561" s="10"/>
      <c r="AO6561" s="10"/>
      <c r="AP6561" s="10"/>
      <c r="AQ6561" s="10"/>
      <c r="AR6561" s="10"/>
      <c r="AS6561" s="10"/>
      <c r="AT6561" s="10"/>
      <c r="AU6561" s="10"/>
      <c r="AV6561" s="10"/>
      <c r="AW6561" s="10"/>
      <c r="AX6561" s="10"/>
      <c r="AY6561" s="10"/>
      <c r="AZ6561" s="10"/>
      <c r="BC6561" s="10"/>
      <c r="BD6561" s="10"/>
      <c r="BE6561" s="10"/>
      <c r="BF6561" s="10"/>
      <c r="BG6561" s="10"/>
      <c r="BH6561" s="10"/>
      <c r="BI6561" s="10"/>
      <c r="BL6561" s="10"/>
      <c r="BM6561" s="10"/>
      <c r="BN6561" s="10"/>
      <c r="BO6561" s="10"/>
      <c r="BP6561" s="10"/>
      <c r="BQ6561" s="10"/>
      <c r="BR6561" s="10"/>
      <c r="BU6561" s="66"/>
    </row>
    <row r="6562" spans="22:73" s="6" customFormat="1" x14ac:dyDescent="0.3">
      <c r="V6562" s="21"/>
      <c r="W6562" s="22"/>
      <c r="X6562" s="22"/>
      <c r="Y6562" s="22"/>
      <c r="Z6562" s="22"/>
      <c r="AA6562" s="22"/>
      <c r="AB6562" s="10"/>
      <c r="AC6562" s="10"/>
      <c r="AD6562" s="10"/>
      <c r="AE6562" s="10"/>
      <c r="AF6562" s="10"/>
      <c r="AG6562" s="10"/>
      <c r="AH6562" s="10"/>
      <c r="AI6562" s="10"/>
      <c r="AJ6562" s="10"/>
      <c r="AK6562" s="10"/>
      <c r="AL6562" s="10"/>
      <c r="AM6562" s="10"/>
      <c r="AN6562" s="10"/>
      <c r="AO6562" s="10"/>
      <c r="AP6562" s="10"/>
      <c r="AQ6562" s="10"/>
      <c r="AR6562" s="10"/>
      <c r="AS6562" s="10"/>
      <c r="AT6562" s="10"/>
      <c r="AU6562" s="10"/>
      <c r="AV6562" s="10"/>
      <c r="AW6562" s="10"/>
      <c r="AX6562" s="10"/>
      <c r="AY6562" s="10"/>
      <c r="AZ6562" s="10"/>
      <c r="BC6562" s="10"/>
      <c r="BD6562" s="10"/>
      <c r="BE6562" s="10"/>
      <c r="BF6562" s="10"/>
      <c r="BG6562" s="10"/>
      <c r="BH6562" s="10"/>
      <c r="BI6562" s="10"/>
      <c r="BL6562" s="10"/>
      <c r="BM6562" s="10"/>
      <c r="BN6562" s="10"/>
      <c r="BO6562" s="10"/>
      <c r="BP6562" s="10"/>
      <c r="BQ6562" s="10"/>
      <c r="BR6562" s="10"/>
      <c r="BU6562" s="66"/>
    </row>
    <row r="6563" spans="22:73" s="6" customFormat="1" x14ac:dyDescent="0.3">
      <c r="V6563" s="21"/>
      <c r="W6563" s="22"/>
      <c r="X6563" s="22"/>
      <c r="Y6563" s="22"/>
      <c r="Z6563" s="22"/>
      <c r="AA6563" s="22"/>
      <c r="AB6563" s="10"/>
      <c r="AC6563" s="10"/>
      <c r="AD6563" s="10"/>
      <c r="AE6563" s="10"/>
      <c r="AF6563" s="10"/>
      <c r="AG6563" s="10"/>
      <c r="AH6563" s="10"/>
      <c r="AI6563" s="10"/>
      <c r="AJ6563" s="10"/>
      <c r="AK6563" s="10"/>
      <c r="AL6563" s="10"/>
      <c r="AM6563" s="10"/>
      <c r="AN6563" s="10"/>
      <c r="AO6563" s="10"/>
      <c r="AP6563" s="10"/>
      <c r="AQ6563" s="10"/>
      <c r="AR6563" s="10"/>
      <c r="AS6563" s="10"/>
      <c r="AT6563" s="10"/>
      <c r="AU6563" s="10"/>
      <c r="AV6563" s="10"/>
      <c r="AW6563" s="10"/>
      <c r="AX6563" s="10"/>
      <c r="AY6563" s="10"/>
      <c r="AZ6563" s="10"/>
      <c r="BC6563" s="10"/>
      <c r="BD6563" s="10"/>
      <c r="BE6563" s="10"/>
      <c r="BF6563" s="10"/>
      <c r="BG6563" s="10"/>
      <c r="BH6563" s="10"/>
      <c r="BI6563" s="10"/>
      <c r="BL6563" s="10"/>
      <c r="BM6563" s="10"/>
      <c r="BN6563" s="10"/>
      <c r="BO6563" s="10"/>
      <c r="BP6563" s="10"/>
      <c r="BQ6563" s="10"/>
      <c r="BR6563" s="10"/>
      <c r="BU6563" s="66"/>
    </row>
    <row r="6564" spans="22:73" s="6" customFormat="1" x14ac:dyDescent="0.3">
      <c r="V6564" s="21"/>
      <c r="W6564" s="22"/>
      <c r="X6564" s="22"/>
      <c r="Y6564" s="22"/>
      <c r="Z6564" s="22"/>
      <c r="AA6564" s="22"/>
      <c r="AB6564" s="10"/>
      <c r="AC6564" s="10"/>
      <c r="AD6564" s="10"/>
      <c r="AE6564" s="10"/>
      <c r="AF6564" s="10"/>
      <c r="AG6564" s="10"/>
      <c r="AH6564" s="10"/>
      <c r="AI6564" s="10"/>
      <c r="AJ6564" s="10"/>
      <c r="AK6564" s="10"/>
      <c r="AL6564" s="10"/>
      <c r="AM6564" s="10"/>
      <c r="AN6564" s="10"/>
      <c r="AO6564" s="10"/>
      <c r="AP6564" s="10"/>
      <c r="AQ6564" s="10"/>
      <c r="AR6564" s="10"/>
      <c r="AS6564" s="10"/>
      <c r="AT6564" s="10"/>
      <c r="AU6564" s="10"/>
      <c r="AV6564" s="10"/>
      <c r="AW6564" s="10"/>
      <c r="AX6564" s="10"/>
      <c r="AY6564" s="10"/>
      <c r="AZ6564" s="10"/>
      <c r="BC6564" s="10"/>
      <c r="BD6564" s="10"/>
      <c r="BE6564" s="10"/>
      <c r="BF6564" s="10"/>
      <c r="BG6564" s="10"/>
      <c r="BH6564" s="10"/>
      <c r="BI6564" s="10"/>
      <c r="BL6564" s="10"/>
      <c r="BM6564" s="10"/>
      <c r="BN6564" s="10"/>
      <c r="BO6564" s="10"/>
      <c r="BP6564" s="10"/>
      <c r="BQ6564" s="10"/>
      <c r="BR6564" s="10"/>
      <c r="BU6564" s="66"/>
    </row>
    <row r="6565" spans="22:73" s="6" customFormat="1" x14ac:dyDescent="0.3">
      <c r="V6565" s="21"/>
      <c r="W6565" s="22"/>
      <c r="X6565" s="22"/>
      <c r="Y6565" s="22"/>
      <c r="Z6565" s="22"/>
      <c r="AA6565" s="22"/>
      <c r="AB6565" s="10"/>
      <c r="AC6565" s="10"/>
      <c r="AD6565" s="10"/>
      <c r="AE6565" s="10"/>
      <c r="AF6565" s="10"/>
      <c r="AG6565" s="10"/>
      <c r="AH6565" s="10"/>
      <c r="AI6565" s="10"/>
      <c r="AJ6565" s="10"/>
      <c r="AK6565" s="10"/>
      <c r="AL6565" s="10"/>
      <c r="AM6565" s="10"/>
      <c r="AN6565" s="10"/>
      <c r="AO6565" s="10"/>
      <c r="AP6565" s="10"/>
      <c r="AQ6565" s="10"/>
      <c r="AR6565" s="10"/>
      <c r="AS6565" s="10"/>
      <c r="AT6565" s="10"/>
      <c r="AU6565" s="10"/>
      <c r="AV6565" s="10"/>
      <c r="AW6565" s="10"/>
      <c r="AX6565" s="10"/>
      <c r="AY6565" s="10"/>
      <c r="AZ6565" s="10"/>
      <c r="BC6565" s="10"/>
      <c r="BD6565" s="10"/>
      <c r="BE6565" s="10"/>
      <c r="BF6565" s="10"/>
      <c r="BG6565" s="10"/>
      <c r="BH6565" s="10"/>
      <c r="BI6565" s="10"/>
      <c r="BL6565" s="10"/>
      <c r="BM6565" s="10"/>
      <c r="BN6565" s="10"/>
      <c r="BO6565" s="10"/>
      <c r="BP6565" s="10"/>
      <c r="BQ6565" s="10"/>
      <c r="BR6565" s="10"/>
      <c r="BU6565" s="66"/>
    </row>
    <row r="6566" spans="22:73" s="6" customFormat="1" x14ac:dyDescent="0.3">
      <c r="V6566" s="21"/>
      <c r="W6566" s="22"/>
      <c r="X6566" s="22"/>
      <c r="Y6566" s="22"/>
      <c r="Z6566" s="22"/>
      <c r="AA6566" s="22"/>
      <c r="AB6566" s="10"/>
      <c r="AC6566" s="10"/>
      <c r="AD6566" s="10"/>
      <c r="AE6566" s="10"/>
      <c r="AF6566" s="10"/>
      <c r="AG6566" s="10"/>
      <c r="AH6566" s="10"/>
      <c r="AI6566" s="10"/>
      <c r="AJ6566" s="10"/>
      <c r="AK6566" s="10"/>
      <c r="AL6566" s="10"/>
      <c r="AM6566" s="10"/>
      <c r="AN6566" s="10"/>
      <c r="AO6566" s="10"/>
      <c r="AP6566" s="10"/>
      <c r="AQ6566" s="10"/>
      <c r="AR6566" s="10"/>
      <c r="AS6566" s="10"/>
      <c r="AT6566" s="10"/>
      <c r="AU6566" s="10"/>
      <c r="AV6566" s="10"/>
      <c r="AW6566" s="10"/>
      <c r="AX6566" s="10"/>
      <c r="AY6566" s="10"/>
      <c r="AZ6566" s="10"/>
      <c r="BC6566" s="10"/>
      <c r="BD6566" s="10"/>
      <c r="BE6566" s="10"/>
      <c r="BF6566" s="10"/>
      <c r="BG6566" s="10"/>
      <c r="BH6566" s="10"/>
      <c r="BI6566" s="10"/>
      <c r="BL6566" s="10"/>
      <c r="BM6566" s="10"/>
      <c r="BN6566" s="10"/>
      <c r="BO6566" s="10"/>
      <c r="BP6566" s="10"/>
      <c r="BQ6566" s="10"/>
      <c r="BR6566" s="10"/>
      <c r="BU6566" s="66"/>
    </row>
    <row r="6567" spans="22:73" s="6" customFormat="1" x14ac:dyDescent="0.3">
      <c r="V6567" s="21"/>
      <c r="W6567" s="22"/>
      <c r="X6567" s="22"/>
      <c r="Y6567" s="22"/>
      <c r="Z6567" s="22"/>
      <c r="AA6567" s="22"/>
      <c r="AB6567" s="10"/>
      <c r="AC6567" s="10"/>
      <c r="AD6567" s="10"/>
      <c r="AE6567" s="10"/>
      <c r="AF6567" s="10"/>
      <c r="AG6567" s="10"/>
      <c r="AH6567" s="10"/>
      <c r="AI6567" s="10"/>
      <c r="AJ6567" s="10"/>
      <c r="AK6567" s="10"/>
      <c r="AL6567" s="10"/>
      <c r="AM6567" s="10"/>
      <c r="AN6567" s="10"/>
      <c r="AO6567" s="10"/>
      <c r="AP6567" s="10"/>
      <c r="AQ6567" s="10"/>
      <c r="AR6567" s="10"/>
      <c r="AS6567" s="10"/>
      <c r="AT6567" s="10"/>
      <c r="AU6567" s="10"/>
      <c r="AV6567" s="10"/>
      <c r="AW6567" s="10"/>
      <c r="AX6567" s="10"/>
      <c r="AY6567" s="10"/>
      <c r="AZ6567" s="10"/>
      <c r="BC6567" s="10"/>
      <c r="BD6567" s="10"/>
      <c r="BE6567" s="10"/>
      <c r="BF6567" s="10"/>
      <c r="BG6567" s="10"/>
      <c r="BH6567" s="10"/>
      <c r="BI6567" s="10"/>
      <c r="BL6567" s="10"/>
      <c r="BM6567" s="10"/>
      <c r="BN6567" s="10"/>
      <c r="BO6567" s="10"/>
      <c r="BP6567" s="10"/>
      <c r="BQ6567" s="10"/>
      <c r="BR6567" s="10"/>
      <c r="BU6567" s="66"/>
    </row>
    <row r="6568" spans="22:73" s="6" customFormat="1" x14ac:dyDescent="0.3">
      <c r="V6568" s="21"/>
      <c r="W6568" s="22"/>
      <c r="X6568" s="22"/>
      <c r="Y6568" s="22"/>
      <c r="Z6568" s="22"/>
      <c r="AA6568" s="22"/>
      <c r="AB6568" s="10"/>
      <c r="AC6568" s="10"/>
      <c r="AD6568" s="10"/>
      <c r="AE6568" s="10"/>
      <c r="AF6568" s="10"/>
      <c r="AG6568" s="10"/>
      <c r="AH6568" s="10"/>
      <c r="AI6568" s="10"/>
      <c r="AJ6568" s="10"/>
      <c r="AK6568" s="10"/>
      <c r="AL6568" s="10"/>
      <c r="AM6568" s="10"/>
      <c r="AN6568" s="10"/>
      <c r="AO6568" s="10"/>
      <c r="AP6568" s="10"/>
      <c r="AQ6568" s="10"/>
      <c r="AR6568" s="10"/>
      <c r="AS6568" s="10"/>
      <c r="AT6568" s="10"/>
      <c r="AU6568" s="10"/>
      <c r="AV6568" s="10"/>
      <c r="AW6568" s="10"/>
      <c r="AX6568" s="10"/>
      <c r="AY6568" s="10"/>
      <c r="AZ6568" s="10"/>
      <c r="BC6568" s="10"/>
      <c r="BD6568" s="10"/>
      <c r="BE6568" s="10"/>
      <c r="BF6568" s="10"/>
      <c r="BG6568" s="10"/>
      <c r="BH6568" s="10"/>
      <c r="BI6568" s="10"/>
      <c r="BL6568" s="10"/>
      <c r="BM6568" s="10"/>
      <c r="BN6568" s="10"/>
      <c r="BO6568" s="10"/>
      <c r="BP6568" s="10"/>
      <c r="BQ6568" s="10"/>
      <c r="BR6568" s="10"/>
      <c r="BU6568" s="66"/>
    </row>
    <row r="6569" spans="22:73" s="6" customFormat="1" x14ac:dyDescent="0.3">
      <c r="V6569" s="21"/>
      <c r="W6569" s="22"/>
      <c r="X6569" s="22"/>
      <c r="Y6569" s="22"/>
      <c r="Z6569" s="22"/>
      <c r="AA6569" s="22"/>
      <c r="AB6569" s="10"/>
      <c r="AC6569" s="10"/>
      <c r="AD6569" s="10"/>
      <c r="AE6569" s="10"/>
      <c r="AF6569" s="10"/>
      <c r="AG6569" s="10"/>
      <c r="AH6569" s="10"/>
      <c r="AI6569" s="10"/>
      <c r="AJ6569" s="10"/>
      <c r="AK6569" s="10"/>
      <c r="AL6569" s="10"/>
      <c r="AM6569" s="10"/>
      <c r="AN6569" s="10"/>
      <c r="AO6569" s="10"/>
      <c r="AP6569" s="10"/>
      <c r="AQ6569" s="10"/>
      <c r="AR6569" s="10"/>
      <c r="AS6569" s="10"/>
      <c r="AT6569" s="10"/>
      <c r="AU6569" s="10"/>
      <c r="AV6569" s="10"/>
      <c r="AW6569" s="10"/>
      <c r="AX6569" s="10"/>
      <c r="AY6569" s="10"/>
      <c r="AZ6569" s="10"/>
      <c r="BC6569" s="10"/>
      <c r="BD6569" s="10"/>
      <c r="BE6569" s="10"/>
      <c r="BF6569" s="10"/>
      <c r="BG6569" s="10"/>
      <c r="BH6569" s="10"/>
      <c r="BI6569" s="10"/>
      <c r="BL6569" s="10"/>
      <c r="BM6569" s="10"/>
      <c r="BN6569" s="10"/>
      <c r="BO6569" s="10"/>
      <c r="BP6569" s="10"/>
      <c r="BQ6569" s="10"/>
      <c r="BR6569" s="10"/>
      <c r="BU6569" s="66"/>
    </row>
    <row r="6570" spans="22:73" s="6" customFormat="1" x14ac:dyDescent="0.3">
      <c r="V6570" s="21"/>
      <c r="W6570" s="22"/>
      <c r="X6570" s="22"/>
      <c r="Y6570" s="22"/>
      <c r="Z6570" s="22"/>
      <c r="AA6570" s="22"/>
      <c r="AB6570" s="10"/>
      <c r="AC6570" s="10"/>
      <c r="AD6570" s="10"/>
      <c r="AE6570" s="10"/>
      <c r="AF6570" s="10"/>
      <c r="AG6570" s="10"/>
      <c r="AH6570" s="10"/>
      <c r="AI6570" s="10"/>
      <c r="AJ6570" s="10"/>
      <c r="AK6570" s="10"/>
      <c r="AL6570" s="10"/>
      <c r="AM6570" s="10"/>
      <c r="AN6570" s="10"/>
      <c r="AO6570" s="10"/>
      <c r="AP6570" s="10"/>
      <c r="AQ6570" s="10"/>
      <c r="AR6570" s="10"/>
      <c r="AS6570" s="10"/>
      <c r="AT6570" s="10"/>
      <c r="AU6570" s="10"/>
      <c r="AV6570" s="10"/>
      <c r="AW6570" s="10"/>
      <c r="AX6570" s="10"/>
      <c r="AY6570" s="10"/>
      <c r="AZ6570" s="10"/>
      <c r="BC6570" s="10"/>
      <c r="BD6570" s="10"/>
      <c r="BE6570" s="10"/>
      <c r="BF6570" s="10"/>
      <c r="BG6570" s="10"/>
      <c r="BH6570" s="10"/>
      <c r="BI6570" s="10"/>
      <c r="BL6570" s="10"/>
      <c r="BM6570" s="10"/>
      <c r="BN6570" s="10"/>
      <c r="BO6570" s="10"/>
      <c r="BP6570" s="10"/>
      <c r="BQ6570" s="10"/>
      <c r="BR6570" s="10"/>
      <c r="BU6570" s="66"/>
    </row>
    <row r="6571" spans="22:73" s="6" customFormat="1" x14ac:dyDescent="0.3">
      <c r="V6571" s="21"/>
      <c r="W6571" s="22"/>
      <c r="X6571" s="22"/>
      <c r="Y6571" s="22"/>
      <c r="Z6571" s="22"/>
      <c r="AA6571" s="22"/>
      <c r="AB6571" s="10"/>
      <c r="AC6571" s="10"/>
      <c r="AD6571" s="10"/>
      <c r="AE6571" s="10"/>
      <c r="AF6571" s="10"/>
      <c r="AG6571" s="10"/>
      <c r="AH6571" s="10"/>
      <c r="AI6571" s="10"/>
      <c r="AJ6571" s="10"/>
      <c r="AK6571" s="10"/>
      <c r="AL6571" s="10"/>
      <c r="AM6571" s="10"/>
      <c r="AN6571" s="10"/>
      <c r="AO6571" s="10"/>
      <c r="AP6571" s="10"/>
      <c r="AQ6571" s="10"/>
      <c r="AR6571" s="10"/>
      <c r="AS6571" s="10"/>
      <c r="AT6571" s="10"/>
      <c r="AU6571" s="10"/>
      <c r="AV6571" s="10"/>
      <c r="AW6571" s="10"/>
      <c r="AX6571" s="10"/>
      <c r="AY6571" s="10"/>
      <c r="AZ6571" s="10"/>
      <c r="BC6571" s="10"/>
      <c r="BD6571" s="10"/>
      <c r="BE6571" s="10"/>
      <c r="BF6571" s="10"/>
      <c r="BG6571" s="10"/>
      <c r="BH6571" s="10"/>
      <c r="BI6571" s="10"/>
      <c r="BL6571" s="10"/>
      <c r="BM6571" s="10"/>
      <c r="BN6571" s="10"/>
      <c r="BO6571" s="10"/>
      <c r="BP6571" s="10"/>
      <c r="BQ6571" s="10"/>
      <c r="BR6571" s="10"/>
      <c r="BU6571" s="66"/>
    </row>
    <row r="6572" spans="22:73" s="6" customFormat="1" x14ac:dyDescent="0.3">
      <c r="V6572" s="21"/>
      <c r="W6572" s="22"/>
      <c r="X6572" s="22"/>
      <c r="Y6572" s="22"/>
      <c r="Z6572" s="22"/>
      <c r="AA6572" s="22"/>
      <c r="AB6572" s="10"/>
      <c r="AC6572" s="10"/>
      <c r="AD6572" s="10"/>
      <c r="AE6572" s="10"/>
      <c r="AF6572" s="10"/>
      <c r="AG6572" s="10"/>
      <c r="AH6572" s="10"/>
      <c r="AI6572" s="10"/>
      <c r="AJ6572" s="10"/>
      <c r="AK6572" s="10"/>
      <c r="AL6572" s="10"/>
      <c r="AM6572" s="10"/>
      <c r="AN6572" s="10"/>
      <c r="AO6572" s="10"/>
      <c r="AP6572" s="10"/>
      <c r="AQ6572" s="10"/>
      <c r="AR6572" s="10"/>
      <c r="AS6572" s="10"/>
      <c r="AT6572" s="10"/>
      <c r="AU6572" s="10"/>
      <c r="AV6572" s="10"/>
      <c r="AW6572" s="10"/>
      <c r="AX6572" s="10"/>
      <c r="AY6572" s="10"/>
      <c r="AZ6572" s="10"/>
      <c r="BC6572" s="10"/>
      <c r="BD6572" s="10"/>
      <c r="BE6572" s="10"/>
      <c r="BF6572" s="10"/>
      <c r="BG6572" s="10"/>
      <c r="BH6572" s="10"/>
      <c r="BI6572" s="10"/>
      <c r="BL6572" s="10"/>
      <c r="BM6572" s="10"/>
      <c r="BN6572" s="10"/>
      <c r="BO6572" s="10"/>
      <c r="BP6572" s="10"/>
      <c r="BQ6572" s="10"/>
      <c r="BR6572" s="10"/>
      <c r="BU6572" s="66"/>
    </row>
    <row r="6573" spans="22:73" s="6" customFormat="1" x14ac:dyDescent="0.3">
      <c r="V6573" s="21"/>
      <c r="W6573" s="22"/>
      <c r="X6573" s="22"/>
      <c r="Y6573" s="22"/>
      <c r="Z6573" s="22"/>
      <c r="AA6573" s="22"/>
      <c r="AB6573" s="10"/>
      <c r="AC6573" s="10"/>
      <c r="AD6573" s="10"/>
      <c r="AE6573" s="10"/>
      <c r="AF6573" s="10"/>
      <c r="AG6573" s="10"/>
      <c r="AH6573" s="10"/>
      <c r="AI6573" s="10"/>
      <c r="AJ6573" s="10"/>
      <c r="AK6573" s="10"/>
      <c r="AL6573" s="10"/>
      <c r="AM6573" s="10"/>
      <c r="AN6573" s="10"/>
      <c r="AO6573" s="10"/>
      <c r="AP6573" s="10"/>
      <c r="AQ6573" s="10"/>
      <c r="AR6573" s="10"/>
      <c r="AS6573" s="10"/>
      <c r="AT6573" s="10"/>
      <c r="AU6573" s="10"/>
      <c r="AV6573" s="10"/>
      <c r="AW6573" s="10"/>
      <c r="AX6573" s="10"/>
      <c r="AY6573" s="10"/>
      <c r="AZ6573" s="10"/>
      <c r="BC6573" s="10"/>
      <c r="BD6573" s="10"/>
      <c r="BE6573" s="10"/>
      <c r="BF6573" s="10"/>
      <c r="BG6573" s="10"/>
      <c r="BH6573" s="10"/>
      <c r="BI6573" s="10"/>
      <c r="BL6573" s="10"/>
      <c r="BM6573" s="10"/>
      <c r="BN6573" s="10"/>
      <c r="BO6573" s="10"/>
      <c r="BP6573" s="10"/>
      <c r="BQ6573" s="10"/>
      <c r="BR6573" s="10"/>
      <c r="BU6573" s="66"/>
    </row>
    <row r="6574" spans="22:73" s="6" customFormat="1" x14ac:dyDescent="0.3">
      <c r="V6574" s="21"/>
      <c r="W6574" s="22"/>
      <c r="X6574" s="22"/>
      <c r="Y6574" s="22"/>
      <c r="Z6574" s="22"/>
      <c r="AA6574" s="22"/>
      <c r="AB6574" s="10"/>
      <c r="AC6574" s="10"/>
      <c r="AD6574" s="10"/>
      <c r="AE6574" s="10"/>
      <c r="AF6574" s="10"/>
      <c r="AG6574" s="10"/>
      <c r="AH6574" s="10"/>
      <c r="AI6574" s="10"/>
      <c r="AJ6574" s="10"/>
      <c r="AK6574" s="10"/>
      <c r="AL6574" s="10"/>
      <c r="AM6574" s="10"/>
      <c r="AN6574" s="10"/>
      <c r="AO6574" s="10"/>
      <c r="AP6574" s="10"/>
      <c r="AQ6574" s="10"/>
      <c r="AR6574" s="10"/>
      <c r="AS6574" s="10"/>
      <c r="AT6574" s="10"/>
      <c r="AU6574" s="10"/>
      <c r="AV6574" s="10"/>
      <c r="AW6574" s="10"/>
      <c r="AX6574" s="10"/>
      <c r="AY6574" s="10"/>
      <c r="AZ6574" s="10"/>
      <c r="BC6574" s="10"/>
      <c r="BD6574" s="10"/>
      <c r="BE6574" s="10"/>
      <c r="BF6574" s="10"/>
      <c r="BG6574" s="10"/>
      <c r="BH6574" s="10"/>
      <c r="BI6574" s="10"/>
      <c r="BL6574" s="10"/>
      <c r="BM6574" s="10"/>
      <c r="BN6574" s="10"/>
      <c r="BO6574" s="10"/>
      <c r="BP6574" s="10"/>
      <c r="BQ6574" s="10"/>
      <c r="BR6574" s="10"/>
      <c r="BU6574" s="66"/>
    </row>
    <row r="6575" spans="22:73" s="6" customFormat="1" x14ac:dyDescent="0.3">
      <c r="V6575" s="21"/>
      <c r="W6575" s="22"/>
      <c r="X6575" s="22"/>
      <c r="Y6575" s="22"/>
      <c r="Z6575" s="22"/>
      <c r="AA6575" s="22"/>
      <c r="AB6575" s="10"/>
      <c r="AC6575" s="10"/>
      <c r="AD6575" s="10"/>
      <c r="AE6575" s="10"/>
      <c r="AF6575" s="10"/>
      <c r="AG6575" s="10"/>
      <c r="AH6575" s="10"/>
      <c r="AI6575" s="10"/>
      <c r="AJ6575" s="10"/>
      <c r="AK6575" s="10"/>
      <c r="AL6575" s="10"/>
      <c r="AM6575" s="10"/>
      <c r="AN6575" s="10"/>
      <c r="AO6575" s="10"/>
      <c r="AP6575" s="10"/>
      <c r="AQ6575" s="10"/>
      <c r="AR6575" s="10"/>
      <c r="AS6575" s="10"/>
      <c r="AT6575" s="10"/>
      <c r="AU6575" s="10"/>
      <c r="AV6575" s="10"/>
      <c r="AW6575" s="10"/>
      <c r="AX6575" s="10"/>
      <c r="AY6575" s="10"/>
      <c r="AZ6575" s="10"/>
      <c r="BC6575" s="10"/>
      <c r="BD6575" s="10"/>
      <c r="BE6575" s="10"/>
      <c r="BF6575" s="10"/>
      <c r="BG6575" s="10"/>
      <c r="BH6575" s="10"/>
      <c r="BI6575" s="10"/>
      <c r="BL6575" s="10"/>
      <c r="BM6575" s="10"/>
      <c r="BN6575" s="10"/>
      <c r="BO6575" s="10"/>
      <c r="BP6575" s="10"/>
      <c r="BQ6575" s="10"/>
      <c r="BR6575" s="10"/>
      <c r="BU6575" s="66"/>
    </row>
    <row r="6576" spans="22:73" s="6" customFormat="1" x14ac:dyDescent="0.3">
      <c r="V6576" s="21"/>
      <c r="W6576" s="22"/>
      <c r="X6576" s="22"/>
      <c r="Y6576" s="22"/>
      <c r="Z6576" s="22"/>
      <c r="AA6576" s="22"/>
      <c r="AB6576" s="10"/>
      <c r="AC6576" s="10"/>
      <c r="AD6576" s="10"/>
      <c r="AE6576" s="10"/>
      <c r="AF6576" s="10"/>
      <c r="AG6576" s="10"/>
      <c r="AH6576" s="10"/>
      <c r="AI6576" s="10"/>
      <c r="AJ6576" s="10"/>
      <c r="AK6576" s="10"/>
      <c r="AL6576" s="10"/>
      <c r="AM6576" s="10"/>
      <c r="AN6576" s="10"/>
      <c r="AO6576" s="10"/>
      <c r="AP6576" s="10"/>
      <c r="AQ6576" s="10"/>
      <c r="AR6576" s="10"/>
      <c r="AS6576" s="10"/>
      <c r="AT6576" s="10"/>
      <c r="AU6576" s="10"/>
      <c r="AV6576" s="10"/>
      <c r="AW6576" s="10"/>
      <c r="AX6576" s="10"/>
      <c r="AY6576" s="10"/>
      <c r="AZ6576" s="10"/>
      <c r="BC6576" s="10"/>
      <c r="BD6576" s="10"/>
      <c r="BE6576" s="10"/>
      <c r="BF6576" s="10"/>
      <c r="BG6576" s="10"/>
      <c r="BH6576" s="10"/>
      <c r="BI6576" s="10"/>
      <c r="BL6576" s="10"/>
      <c r="BM6576" s="10"/>
      <c r="BN6576" s="10"/>
      <c r="BO6576" s="10"/>
      <c r="BP6576" s="10"/>
      <c r="BQ6576" s="10"/>
      <c r="BR6576" s="10"/>
      <c r="BU6576" s="66"/>
    </row>
    <row r="6577" spans="22:73" s="6" customFormat="1" x14ac:dyDescent="0.3">
      <c r="V6577" s="21"/>
      <c r="W6577" s="22"/>
      <c r="X6577" s="22"/>
      <c r="Y6577" s="22"/>
      <c r="Z6577" s="22"/>
      <c r="AA6577" s="22"/>
      <c r="AB6577" s="10"/>
      <c r="AC6577" s="10"/>
      <c r="AD6577" s="10"/>
      <c r="AE6577" s="10"/>
      <c r="AF6577" s="10"/>
      <c r="AG6577" s="10"/>
      <c r="AH6577" s="10"/>
      <c r="AI6577" s="10"/>
      <c r="AJ6577" s="10"/>
      <c r="AK6577" s="10"/>
      <c r="AL6577" s="10"/>
      <c r="AM6577" s="10"/>
      <c r="AN6577" s="10"/>
      <c r="AO6577" s="10"/>
      <c r="AP6577" s="10"/>
      <c r="AQ6577" s="10"/>
      <c r="AR6577" s="10"/>
      <c r="AS6577" s="10"/>
      <c r="AT6577" s="10"/>
      <c r="AU6577" s="10"/>
      <c r="AV6577" s="10"/>
      <c r="AW6577" s="10"/>
      <c r="AX6577" s="10"/>
      <c r="AY6577" s="10"/>
      <c r="AZ6577" s="10"/>
      <c r="BC6577" s="10"/>
      <c r="BD6577" s="10"/>
      <c r="BE6577" s="10"/>
      <c r="BF6577" s="10"/>
      <c r="BG6577" s="10"/>
      <c r="BH6577" s="10"/>
      <c r="BI6577" s="10"/>
      <c r="BL6577" s="10"/>
      <c r="BM6577" s="10"/>
      <c r="BN6577" s="10"/>
      <c r="BO6577" s="10"/>
      <c r="BP6577" s="10"/>
      <c r="BQ6577" s="10"/>
      <c r="BR6577" s="10"/>
      <c r="BU6577" s="66"/>
    </row>
    <row r="6578" spans="22:73" s="6" customFormat="1" x14ac:dyDescent="0.3">
      <c r="V6578" s="21"/>
      <c r="W6578" s="22"/>
      <c r="X6578" s="22"/>
      <c r="Y6578" s="22"/>
      <c r="Z6578" s="22"/>
      <c r="AA6578" s="22"/>
      <c r="AB6578" s="10"/>
      <c r="AC6578" s="10"/>
      <c r="AD6578" s="10"/>
      <c r="AE6578" s="10"/>
      <c r="AF6578" s="10"/>
      <c r="AG6578" s="10"/>
      <c r="AH6578" s="10"/>
      <c r="AI6578" s="10"/>
      <c r="AJ6578" s="10"/>
      <c r="AK6578" s="10"/>
      <c r="AL6578" s="10"/>
      <c r="AM6578" s="10"/>
      <c r="AN6578" s="10"/>
      <c r="AO6578" s="10"/>
      <c r="AP6578" s="10"/>
      <c r="AQ6578" s="10"/>
      <c r="AR6578" s="10"/>
      <c r="AS6578" s="10"/>
      <c r="AT6578" s="10"/>
      <c r="AU6578" s="10"/>
      <c r="AV6578" s="10"/>
      <c r="AW6578" s="10"/>
      <c r="AX6578" s="10"/>
      <c r="AY6578" s="10"/>
      <c r="AZ6578" s="10"/>
      <c r="BC6578" s="10"/>
      <c r="BD6578" s="10"/>
      <c r="BE6578" s="10"/>
      <c r="BF6578" s="10"/>
      <c r="BG6578" s="10"/>
      <c r="BH6578" s="10"/>
      <c r="BI6578" s="10"/>
      <c r="BL6578" s="10"/>
      <c r="BM6578" s="10"/>
      <c r="BN6578" s="10"/>
      <c r="BO6578" s="10"/>
      <c r="BP6578" s="10"/>
      <c r="BQ6578" s="10"/>
      <c r="BR6578" s="10"/>
      <c r="BU6578" s="66"/>
    </row>
    <row r="6579" spans="22:73" s="6" customFormat="1" x14ac:dyDescent="0.3">
      <c r="V6579" s="21"/>
      <c r="W6579" s="22"/>
      <c r="X6579" s="22"/>
      <c r="Y6579" s="22"/>
      <c r="Z6579" s="22"/>
      <c r="AA6579" s="22"/>
      <c r="AB6579" s="10"/>
      <c r="AC6579" s="10"/>
      <c r="AD6579" s="10"/>
      <c r="AE6579" s="10"/>
      <c r="AF6579" s="10"/>
      <c r="AG6579" s="10"/>
      <c r="AH6579" s="10"/>
      <c r="AI6579" s="10"/>
      <c r="AJ6579" s="10"/>
      <c r="AK6579" s="10"/>
      <c r="AL6579" s="10"/>
      <c r="AM6579" s="10"/>
      <c r="AN6579" s="10"/>
      <c r="AO6579" s="10"/>
      <c r="AP6579" s="10"/>
      <c r="AQ6579" s="10"/>
      <c r="AR6579" s="10"/>
      <c r="AS6579" s="10"/>
      <c r="AT6579" s="10"/>
      <c r="AU6579" s="10"/>
      <c r="AV6579" s="10"/>
      <c r="AW6579" s="10"/>
      <c r="AX6579" s="10"/>
      <c r="AY6579" s="10"/>
      <c r="AZ6579" s="10"/>
      <c r="BC6579" s="10"/>
      <c r="BD6579" s="10"/>
      <c r="BE6579" s="10"/>
      <c r="BF6579" s="10"/>
      <c r="BG6579" s="10"/>
      <c r="BH6579" s="10"/>
      <c r="BI6579" s="10"/>
      <c r="BL6579" s="10"/>
      <c r="BM6579" s="10"/>
      <c r="BN6579" s="10"/>
      <c r="BO6579" s="10"/>
      <c r="BP6579" s="10"/>
      <c r="BQ6579" s="10"/>
      <c r="BR6579" s="10"/>
      <c r="BU6579" s="66"/>
    </row>
    <row r="6580" spans="22:73" s="6" customFormat="1" x14ac:dyDescent="0.3">
      <c r="V6580" s="21"/>
      <c r="W6580" s="22"/>
      <c r="X6580" s="22"/>
      <c r="Y6580" s="22"/>
      <c r="Z6580" s="22"/>
      <c r="AA6580" s="22"/>
      <c r="AB6580" s="10"/>
      <c r="AC6580" s="10"/>
      <c r="AD6580" s="10"/>
      <c r="AE6580" s="10"/>
      <c r="AF6580" s="10"/>
      <c r="AG6580" s="10"/>
      <c r="AH6580" s="10"/>
      <c r="AI6580" s="10"/>
      <c r="AJ6580" s="10"/>
      <c r="AK6580" s="10"/>
      <c r="AL6580" s="10"/>
      <c r="AM6580" s="10"/>
      <c r="AN6580" s="10"/>
      <c r="AO6580" s="10"/>
      <c r="AP6580" s="10"/>
      <c r="AQ6580" s="10"/>
      <c r="AR6580" s="10"/>
      <c r="AS6580" s="10"/>
      <c r="AT6580" s="10"/>
      <c r="AU6580" s="10"/>
      <c r="AV6580" s="10"/>
      <c r="AW6580" s="10"/>
      <c r="AX6580" s="10"/>
      <c r="AY6580" s="10"/>
      <c r="AZ6580" s="10"/>
      <c r="BC6580" s="10"/>
      <c r="BD6580" s="10"/>
      <c r="BE6580" s="10"/>
      <c r="BF6580" s="10"/>
      <c r="BG6580" s="10"/>
      <c r="BH6580" s="10"/>
      <c r="BI6580" s="10"/>
      <c r="BL6580" s="10"/>
      <c r="BM6580" s="10"/>
      <c r="BN6580" s="10"/>
      <c r="BO6580" s="10"/>
      <c r="BP6580" s="10"/>
      <c r="BQ6580" s="10"/>
      <c r="BR6580" s="10"/>
      <c r="BU6580" s="66"/>
    </row>
    <row r="6581" spans="22:73" s="6" customFormat="1" x14ac:dyDescent="0.3">
      <c r="V6581" s="21"/>
      <c r="W6581" s="22"/>
      <c r="X6581" s="22"/>
      <c r="Y6581" s="22"/>
      <c r="Z6581" s="22"/>
      <c r="AA6581" s="22"/>
      <c r="AB6581" s="10"/>
      <c r="AC6581" s="10"/>
      <c r="AD6581" s="10"/>
      <c r="AE6581" s="10"/>
      <c r="AF6581" s="10"/>
      <c r="AG6581" s="10"/>
      <c r="AH6581" s="10"/>
      <c r="AI6581" s="10"/>
      <c r="AJ6581" s="10"/>
      <c r="AK6581" s="10"/>
      <c r="AL6581" s="10"/>
      <c r="AM6581" s="10"/>
      <c r="AN6581" s="10"/>
      <c r="AO6581" s="10"/>
      <c r="AP6581" s="10"/>
      <c r="AQ6581" s="10"/>
      <c r="AR6581" s="10"/>
      <c r="AS6581" s="10"/>
      <c r="AT6581" s="10"/>
      <c r="AU6581" s="10"/>
      <c r="AV6581" s="10"/>
      <c r="AW6581" s="10"/>
      <c r="AX6581" s="10"/>
      <c r="AY6581" s="10"/>
      <c r="AZ6581" s="10"/>
      <c r="BC6581" s="10"/>
      <c r="BD6581" s="10"/>
      <c r="BE6581" s="10"/>
      <c r="BF6581" s="10"/>
      <c r="BG6581" s="10"/>
      <c r="BH6581" s="10"/>
      <c r="BI6581" s="10"/>
      <c r="BL6581" s="10"/>
      <c r="BM6581" s="10"/>
      <c r="BN6581" s="10"/>
      <c r="BO6581" s="10"/>
      <c r="BP6581" s="10"/>
      <c r="BQ6581" s="10"/>
      <c r="BR6581" s="10"/>
      <c r="BU6581" s="66"/>
    </row>
    <row r="6582" spans="22:73" s="6" customFormat="1" x14ac:dyDescent="0.3">
      <c r="V6582" s="21"/>
      <c r="W6582" s="22"/>
      <c r="X6582" s="22"/>
      <c r="Y6582" s="22"/>
      <c r="Z6582" s="22"/>
      <c r="AA6582" s="22"/>
      <c r="AB6582" s="10"/>
      <c r="AC6582" s="10"/>
      <c r="AD6582" s="10"/>
      <c r="AE6582" s="10"/>
      <c r="AF6582" s="10"/>
      <c r="AG6582" s="10"/>
      <c r="AH6582" s="10"/>
      <c r="AI6582" s="10"/>
      <c r="AJ6582" s="10"/>
      <c r="AK6582" s="10"/>
      <c r="AL6582" s="10"/>
      <c r="AM6582" s="10"/>
      <c r="AN6582" s="10"/>
      <c r="AO6582" s="10"/>
      <c r="AP6582" s="10"/>
      <c r="AQ6582" s="10"/>
      <c r="AR6582" s="10"/>
      <c r="AS6582" s="10"/>
      <c r="AT6582" s="10"/>
      <c r="AU6582" s="10"/>
      <c r="AV6582" s="10"/>
      <c r="AW6582" s="10"/>
      <c r="AX6582" s="10"/>
      <c r="AY6582" s="10"/>
      <c r="AZ6582" s="10"/>
      <c r="BC6582" s="10"/>
      <c r="BD6582" s="10"/>
      <c r="BE6582" s="10"/>
      <c r="BF6582" s="10"/>
      <c r="BG6582" s="10"/>
      <c r="BH6582" s="10"/>
      <c r="BI6582" s="10"/>
      <c r="BL6582" s="10"/>
      <c r="BM6582" s="10"/>
      <c r="BN6582" s="10"/>
      <c r="BO6582" s="10"/>
      <c r="BP6582" s="10"/>
      <c r="BQ6582" s="10"/>
      <c r="BR6582" s="10"/>
      <c r="BU6582" s="66"/>
    </row>
    <row r="6583" spans="22:73" s="6" customFormat="1" x14ac:dyDescent="0.3">
      <c r="V6583" s="21"/>
      <c r="W6583" s="22"/>
      <c r="X6583" s="22"/>
      <c r="Y6583" s="22"/>
      <c r="Z6583" s="22"/>
      <c r="AA6583" s="22"/>
      <c r="AB6583" s="10"/>
      <c r="AC6583" s="10"/>
      <c r="AD6583" s="10"/>
      <c r="AE6583" s="10"/>
      <c r="AF6583" s="10"/>
      <c r="AG6583" s="10"/>
      <c r="AH6583" s="10"/>
      <c r="AI6583" s="10"/>
      <c r="AJ6583" s="10"/>
      <c r="AK6583" s="10"/>
      <c r="AL6583" s="10"/>
      <c r="AM6583" s="10"/>
      <c r="AN6583" s="10"/>
      <c r="AO6583" s="10"/>
      <c r="AP6583" s="10"/>
      <c r="AQ6583" s="10"/>
      <c r="AR6583" s="10"/>
      <c r="AS6583" s="10"/>
      <c r="AT6583" s="10"/>
      <c r="AU6583" s="10"/>
      <c r="AV6583" s="10"/>
      <c r="AW6583" s="10"/>
      <c r="AX6583" s="10"/>
      <c r="AY6583" s="10"/>
      <c r="AZ6583" s="10"/>
      <c r="BC6583" s="10"/>
      <c r="BD6583" s="10"/>
      <c r="BE6583" s="10"/>
      <c r="BF6583" s="10"/>
      <c r="BG6583" s="10"/>
      <c r="BH6583" s="10"/>
      <c r="BI6583" s="10"/>
      <c r="BL6583" s="10"/>
      <c r="BM6583" s="10"/>
      <c r="BN6583" s="10"/>
      <c r="BO6583" s="10"/>
      <c r="BP6583" s="10"/>
      <c r="BQ6583" s="10"/>
      <c r="BR6583" s="10"/>
      <c r="BU6583" s="66"/>
    </row>
    <row r="6584" spans="22:73" s="6" customFormat="1" x14ac:dyDescent="0.3">
      <c r="V6584" s="21"/>
      <c r="W6584" s="22"/>
      <c r="X6584" s="22"/>
      <c r="Y6584" s="22"/>
      <c r="Z6584" s="22"/>
      <c r="AA6584" s="22"/>
      <c r="AB6584" s="10"/>
      <c r="AC6584" s="10"/>
      <c r="AD6584" s="10"/>
      <c r="AE6584" s="10"/>
      <c r="AF6584" s="10"/>
      <c r="AG6584" s="10"/>
      <c r="AH6584" s="10"/>
      <c r="AI6584" s="10"/>
      <c r="AJ6584" s="10"/>
      <c r="AK6584" s="10"/>
      <c r="AL6584" s="10"/>
      <c r="AM6584" s="10"/>
      <c r="AN6584" s="10"/>
      <c r="AO6584" s="10"/>
      <c r="AP6584" s="10"/>
      <c r="AQ6584" s="10"/>
      <c r="AR6584" s="10"/>
      <c r="AS6584" s="10"/>
      <c r="AT6584" s="10"/>
      <c r="AU6584" s="10"/>
      <c r="AV6584" s="10"/>
      <c r="AW6584" s="10"/>
      <c r="AX6584" s="10"/>
      <c r="AY6584" s="10"/>
      <c r="AZ6584" s="10"/>
      <c r="BC6584" s="10"/>
      <c r="BD6584" s="10"/>
      <c r="BE6584" s="10"/>
      <c r="BF6584" s="10"/>
      <c r="BG6584" s="10"/>
      <c r="BH6584" s="10"/>
      <c r="BI6584" s="10"/>
      <c r="BL6584" s="10"/>
      <c r="BM6584" s="10"/>
      <c r="BN6584" s="10"/>
      <c r="BO6584" s="10"/>
      <c r="BP6584" s="10"/>
      <c r="BQ6584" s="10"/>
      <c r="BR6584" s="10"/>
      <c r="BU6584" s="66"/>
    </row>
    <row r="6585" spans="22:73" s="6" customFormat="1" x14ac:dyDescent="0.3">
      <c r="V6585" s="21"/>
      <c r="W6585" s="22"/>
      <c r="X6585" s="22"/>
      <c r="Y6585" s="22"/>
      <c r="Z6585" s="22"/>
      <c r="AA6585" s="22"/>
      <c r="AB6585" s="10"/>
      <c r="AC6585" s="10"/>
      <c r="AD6585" s="10"/>
      <c r="AE6585" s="10"/>
      <c r="AF6585" s="10"/>
      <c r="AG6585" s="10"/>
      <c r="AH6585" s="10"/>
      <c r="AI6585" s="10"/>
      <c r="AJ6585" s="10"/>
      <c r="AK6585" s="10"/>
      <c r="AL6585" s="10"/>
      <c r="AM6585" s="10"/>
      <c r="AN6585" s="10"/>
      <c r="AO6585" s="10"/>
      <c r="AP6585" s="10"/>
      <c r="AQ6585" s="10"/>
      <c r="AR6585" s="10"/>
      <c r="AS6585" s="10"/>
      <c r="AT6585" s="10"/>
      <c r="AU6585" s="10"/>
      <c r="AV6585" s="10"/>
      <c r="AW6585" s="10"/>
      <c r="AX6585" s="10"/>
      <c r="AY6585" s="10"/>
      <c r="AZ6585" s="10"/>
      <c r="BC6585" s="10"/>
      <c r="BD6585" s="10"/>
      <c r="BE6585" s="10"/>
      <c r="BF6585" s="10"/>
      <c r="BG6585" s="10"/>
      <c r="BH6585" s="10"/>
      <c r="BI6585" s="10"/>
      <c r="BL6585" s="10"/>
      <c r="BM6585" s="10"/>
      <c r="BN6585" s="10"/>
      <c r="BO6585" s="10"/>
      <c r="BP6585" s="10"/>
      <c r="BQ6585" s="10"/>
      <c r="BR6585" s="10"/>
      <c r="BU6585" s="66"/>
    </row>
    <row r="6586" spans="22:73" s="6" customFormat="1" x14ac:dyDescent="0.3">
      <c r="V6586" s="21"/>
      <c r="W6586" s="22"/>
      <c r="X6586" s="22"/>
      <c r="Y6586" s="22"/>
      <c r="Z6586" s="22"/>
      <c r="AA6586" s="22"/>
      <c r="AB6586" s="10"/>
      <c r="AC6586" s="10"/>
      <c r="AD6586" s="10"/>
      <c r="AE6586" s="10"/>
      <c r="AF6586" s="10"/>
      <c r="AG6586" s="10"/>
      <c r="AH6586" s="10"/>
      <c r="AI6586" s="10"/>
      <c r="AJ6586" s="10"/>
      <c r="AK6586" s="10"/>
      <c r="AL6586" s="10"/>
      <c r="AM6586" s="10"/>
      <c r="AN6586" s="10"/>
      <c r="AO6586" s="10"/>
      <c r="AP6586" s="10"/>
      <c r="AQ6586" s="10"/>
      <c r="AR6586" s="10"/>
      <c r="AS6586" s="10"/>
      <c r="AT6586" s="10"/>
      <c r="AU6586" s="10"/>
      <c r="AV6586" s="10"/>
      <c r="AW6586" s="10"/>
      <c r="AX6586" s="10"/>
      <c r="AY6586" s="10"/>
      <c r="AZ6586" s="10"/>
      <c r="BC6586" s="10"/>
      <c r="BD6586" s="10"/>
      <c r="BE6586" s="10"/>
      <c r="BF6586" s="10"/>
      <c r="BG6586" s="10"/>
      <c r="BH6586" s="10"/>
      <c r="BI6586" s="10"/>
      <c r="BL6586" s="10"/>
      <c r="BM6586" s="10"/>
      <c r="BN6586" s="10"/>
      <c r="BO6586" s="10"/>
      <c r="BP6586" s="10"/>
      <c r="BQ6586" s="10"/>
      <c r="BR6586" s="10"/>
      <c r="BU6586" s="66"/>
    </row>
    <row r="6587" spans="22:73" s="6" customFormat="1" x14ac:dyDescent="0.3">
      <c r="V6587" s="21"/>
      <c r="W6587" s="22"/>
      <c r="X6587" s="22"/>
      <c r="Y6587" s="22"/>
      <c r="Z6587" s="22"/>
      <c r="AA6587" s="22"/>
      <c r="AB6587" s="10"/>
      <c r="AC6587" s="10"/>
      <c r="AD6587" s="10"/>
      <c r="AE6587" s="10"/>
      <c r="AF6587" s="10"/>
      <c r="AG6587" s="10"/>
      <c r="AH6587" s="10"/>
      <c r="AI6587" s="10"/>
      <c r="AJ6587" s="10"/>
      <c r="AK6587" s="10"/>
      <c r="AL6587" s="10"/>
      <c r="AM6587" s="10"/>
      <c r="AN6587" s="10"/>
      <c r="AO6587" s="10"/>
      <c r="AP6587" s="10"/>
      <c r="AQ6587" s="10"/>
      <c r="AR6587" s="10"/>
      <c r="AS6587" s="10"/>
      <c r="AT6587" s="10"/>
      <c r="AU6587" s="10"/>
      <c r="AV6587" s="10"/>
      <c r="AW6587" s="10"/>
      <c r="AX6587" s="10"/>
      <c r="AY6587" s="10"/>
      <c r="AZ6587" s="10"/>
      <c r="BC6587" s="10"/>
      <c r="BD6587" s="10"/>
      <c r="BE6587" s="10"/>
      <c r="BF6587" s="10"/>
      <c r="BG6587" s="10"/>
      <c r="BH6587" s="10"/>
      <c r="BI6587" s="10"/>
      <c r="BL6587" s="10"/>
      <c r="BM6587" s="10"/>
      <c r="BN6587" s="10"/>
      <c r="BO6587" s="10"/>
      <c r="BP6587" s="10"/>
      <c r="BQ6587" s="10"/>
      <c r="BR6587" s="10"/>
      <c r="BU6587" s="66"/>
    </row>
    <row r="6588" spans="22:73" s="6" customFormat="1" x14ac:dyDescent="0.3">
      <c r="V6588" s="21"/>
      <c r="W6588" s="22"/>
      <c r="X6588" s="22"/>
      <c r="Y6588" s="22"/>
      <c r="Z6588" s="22"/>
      <c r="AA6588" s="22"/>
      <c r="AB6588" s="10"/>
      <c r="AC6588" s="10"/>
      <c r="AD6588" s="10"/>
      <c r="AE6588" s="10"/>
      <c r="AF6588" s="10"/>
      <c r="AG6588" s="10"/>
      <c r="AH6588" s="10"/>
      <c r="AI6588" s="10"/>
      <c r="AJ6588" s="10"/>
      <c r="AK6588" s="10"/>
      <c r="AL6588" s="10"/>
      <c r="AM6588" s="10"/>
      <c r="AN6588" s="10"/>
      <c r="AO6588" s="10"/>
      <c r="AP6588" s="10"/>
      <c r="AQ6588" s="10"/>
      <c r="AR6588" s="10"/>
      <c r="AS6588" s="10"/>
      <c r="AT6588" s="10"/>
      <c r="AU6588" s="10"/>
      <c r="AV6588" s="10"/>
      <c r="AW6588" s="10"/>
      <c r="AX6588" s="10"/>
      <c r="AY6588" s="10"/>
      <c r="AZ6588" s="10"/>
      <c r="BC6588" s="10"/>
      <c r="BD6588" s="10"/>
      <c r="BE6588" s="10"/>
      <c r="BF6588" s="10"/>
      <c r="BG6588" s="10"/>
      <c r="BH6588" s="10"/>
      <c r="BI6588" s="10"/>
      <c r="BL6588" s="10"/>
      <c r="BM6588" s="10"/>
      <c r="BN6588" s="10"/>
      <c r="BO6588" s="10"/>
      <c r="BP6588" s="10"/>
      <c r="BQ6588" s="10"/>
      <c r="BR6588" s="10"/>
      <c r="BU6588" s="66"/>
    </row>
    <row r="6589" spans="22:73" s="6" customFormat="1" x14ac:dyDescent="0.3">
      <c r="V6589" s="21"/>
      <c r="W6589" s="22"/>
      <c r="X6589" s="22"/>
      <c r="Y6589" s="22"/>
      <c r="Z6589" s="22"/>
      <c r="AA6589" s="22"/>
      <c r="AB6589" s="10"/>
      <c r="AC6589" s="10"/>
      <c r="AD6589" s="10"/>
      <c r="AE6589" s="10"/>
      <c r="AF6589" s="10"/>
      <c r="AG6589" s="10"/>
      <c r="AH6589" s="10"/>
      <c r="AI6589" s="10"/>
      <c r="AJ6589" s="10"/>
      <c r="AK6589" s="10"/>
      <c r="AL6589" s="10"/>
      <c r="AM6589" s="10"/>
      <c r="AN6589" s="10"/>
      <c r="AO6589" s="10"/>
      <c r="AP6589" s="10"/>
      <c r="AQ6589" s="10"/>
      <c r="AR6589" s="10"/>
      <c r="AS6589" s="10"/>
      <c r="AT6589" s="10"/>
      <c r="AU6589" s="10"/>
      <c r="AV6589" s="10"/>
      <c r="AW6589" s="10"/>
      <c r="AX6589" s="10"/>
      <c r="AY6589" s="10"/>
      <c r="AZ6589" s="10"/>
      <c r="BC6589" s="10"/>
      <c r="BD6589" s="10"/>
      <c r="BE6589" s="10"/>
      <c r="BF6589" s="10"/>
      <c r="BG6589" s="10"/>
      <c r="BH6589" s="10"/>
      <c r="BI6589" s="10"/>
      <c r="BL6589" s="10"/>
      <c r="BM6589" s="10"/>
      <c r="BN6589" s="10"/>
      <c r="BO6589" s="10"/>
      <c r="BP6589" s="10"/>
      <c r="BQ6589" s="10"/>
      <c r="BR6589" s="10"/>
      <c r="BU6589" s="66"/>
    </row>
    <row r="6590" spans="22:73" s="6" customFormat="1" x14ac:dyDescent="0.3">
      <c r="V6590" s="21"/>
      <c r="W6590" s="22"/>
      <c r="X6590" s="22"/>
      <c r="Y6590" s="22"/>
      <c r="Z6590" s="22"/>
      <c r="AA6590" s="22"/>
      <c r="AB6590" s="10"/>
      <c r="AC6590" s="10"/>
      <c r="AD6590" s="10"/>
      <c r="AE6590" s="10"/>
      <c r="AF6590" s="10"/>
      <c r="AG6590" s="10"/>
      <c r="AH6590" s="10"/>
      <c r="AI6590" s="10"/>
      <c r="AJ6590" s="10"/>
      <c r="AK6590" s="10"/>
      <c r="AL6590" s="10"/>
      <c r="AM6590" s="10"/>
      <c r="AN6590" s="10"/>
      <c r="AO6590" s="10"/>
      <c r="AP6590" s="10"/>
      <c r="AQ6590" s="10"/>
      <c r="AR6590" s="10"/>
      <c r="AS6590" s="10"/>
      <c r="AT6590" s="10"/>
      <c r="AU6590" s="10"/>
      <c r="AV6590" s="10"/>
      <c r="AW6590" s="10"/>
      <c r="AX6590" s="10"/>
      <c r="AY6590" s="10"/>
      <c r="AZ6590" s="10"/>
      <c r="BC6590" s="10"/>
      <c r="BD6590" s="10"/>
      <c r="BE6590" s="10"/>
      <c r="BF6590" s="10"/>
      <c r="BG6590" s="10"/>
      <c r="BH6590" s="10"/>
      <c r="BI6590" s="10"/>
      <c r="BL6590" s="10"/>
      <c r="BM6590" s="10"/>
      <c r="BN6590" s="10"/>
      <c r="BO6590" s="10"/>
      <c r="BP6590" s="10"/>
      <c r="BQ6590" s="10"/>
      <c r="BR6590" s="10"/>
      <c r="BU6590" s="66"/>
    </row>
    <row r="6591" spans="22:73" s="6" customFormat="1" x14ac:dyDescent="0.3">
      <c r="V6591" s="21"/>
      <c r="W6591" s="22"/>
      <c r="X6591" s="22"/>
      <c r="Y6591" s="22"/>
      <c r="Z6591" s="22"/>
      <c r="AA6591" s="22"/>
      <c r="AB6591" s="10"/>
      <c r="AC6591" s="10"/>
      <c r="AD6591" s="10"/>
      <c r="AE6591" s="10"/>
      <c r="AF6591" s="10"/>
      <c r="AG6591" s="10"/>
      <c r="AH6591" s="10"/>
      <c r="AI6591" s="10"/>
      <c r="AJ6591" s="10"/>
      <c r="AK6591" s="10"/>
      <c r="AL6591" s="10"/>
      <c r="AM6591" s="10"/>
      <c r="AN6591" s="10"/>
      <c r="AO6591" s="10"/>
      <c r="AP6591" s="10"/>
      <c r="AQ6591" s="10"/>
      <c r="AR6591" s="10"/>
      <c r="AS6591" s="10"/>
      <c r="AT6591" s="10"/>
      <c r="AU6591" s="10"/>
      <c r="AV6591" s="10"/>
      <c r="AW6591" s="10"/>
      <c r="AX6591" s="10"/>
      <c r="AY6591" s="10"/>
      <c r="AZ6591" s="10"/>
      <c r="BC6591" s="10"/>
      <c r="BD6591" s="10"/>
      <c r="BE6591" s="10"/>
      <c r="BF6591" s="10"/>
      <c r="BG6591" s="10"/>
      <c r="BH6591" s="10"/>
      <c r="BI6591" s="10"/>
      <c r="BL6591" s="10"/>
      <c r="BM6591" s="10"/>
      <c r="BN6591" s="10"/>
      <c r="BO6591" s="10"/>
      <c r="BP6591" s="10"/>
      <c r="BQ6591" s="10"/>
      <c r="BR6591" s="10"/>
      <c r="BU6591" s="66"/>
    </row>
    <row r="6592" spans="22:73" s="6" customFormat="1" x14ac:dyDescent="0.3">
      <c r="V6592" s="21"/>
      <c r="W6592" s="22"/>
      <c r="X6592" s="22"/>
      <c r="Y6592" s="22"/>
      <c r="Z6592" s="22"/>
      <c r="AA6592" s="22"/>
      <c r="AB6592" s="10"/>
      <c r="AC6592" s="10"/>
      <c r="AD6592" s="10"/>
      <c r="AE6592" s="10"/>
      <c r="AF6592" s="10"/>
      <c r="AG6592" s="10"/>
      <c r="AH6592" s="10"/>
      <c r="AI6592" s="10"/>
      <c r="AJ6592" s="10"/>
      <c r="AK6592" s="10"/>
      <c r="AL6592" s="10"/>
      <c r="AM6592" s="10"/>
      <c r="AN6592" s="10"/>
      <c r="AO6592" s="10"/>
      <c r="AP6592" s="10"/>
      <c r="AQ6592" s="10"/>
      <c r="AR6592" s="10"/>
      <c r="AS6592" s="10"/>
      <c r="AT6592" s="10"/>
      <c r="AU6592" s="10"/>
      <c r="AV6592" s="10"/>
      <c r="AW6592" s="10"/>
      <c r="AX6592" s="10"/>
      <c r="AY6592" s="10"/>
      <c r="AZ6592" s="10"/>
      <c r="BC6592" s="10"/>
      <c r="BD6592" s="10"/>
      <c r="BE6592" s="10"/>
      <c r="BF6592" s="10"/>
      <c r="BG6592" s="10"/>
      <c r="BH6592" s="10"/>
      <c r="BI6592" s="10"/>
      <c r="BL6592" s="10"/>
      <c r="BM6592" s="10"/>
      <c r="BN6592" s="10"/>
      <c r="BO6592" s="10"/>
      <c r="BP6592" s="10"/>
      <c r="BQ6592" s="10"/>
      <c r="BR6592" s="10"/>
      <c r="BU6592" s="66"/>
    </row>
    <row r="6593" spans="22:73" s="6" customFormat="1" x14ac:dyDescent="0.3">
      <c r="V6593" s="21"/>
      <c r="W6593" s="22"/>
      <c r="X6593" s="22"/>
      <c r="Y6593" s="22"/>
      <c r="Z6593" s="22"/>
      <c r="AA6593" s="22"/>
      <c r="AB6593" s="10"/>
      <c r="AC6593" s="10"/>
      <c r="AD6593" s="10"/>
      <c r="AE6593" s="10"/>
      <c r="AF6593" s="10"/>
      <c r="AG6593" s="10"/>
      <c r="AH6593" s="10"/>
      <c r="AI6593" s="10"/>
      <c r="AJ6593" s="10"/>
      <c r="AK6593" s="10"/>
      <c r="AL6593" s="10"/>
      <c r="AM6593" s="10"/>
      <c r="AN6593" s="10"/>
      <c r="AO6593" s="10"/>
      <c r="AP6593" s="10"/>
      <c r="AQ6593" s="10"/>
      <c r="AR6593" s="10"/>
      <c r="AS6593" s="10"/>
      <c r="AT6593" s="10"/>
      <c r="AU6593" s="10"/>
      <c r="AV6593" s="10"/>
      <c r="AW6593" s="10"/>
      <c r="AX6593" s="10"/>
      <c r="AY6593" s="10"/>
      <c r="AZ6593" s="10"/>
      <c r="BC6593" s="10"/>
      <c r="BD6593" s="10"/>
      <c r="BE6593" s="10"/>
      <c r="BF6593" s="10"/>
      <c r="BG6593" s="10"/>
      <c r="BH6593" s="10"/>
      <c r="BI6593" s="10"/>
      <c r="BL6593" s="10"/>
      <c r="BM6593" s="10"/>
      <c r="BN6593" s="10"/>
      <c r="BO6593" s="10"/>
      <c r="BP6593" s="10"/>
      <c r="BQ6593" s="10"/>
      <c r="BR6593" s="10"/>
      <c r="BU6593" s="66"/>
    </row>
    <row r="6594" spans="22:73" s="6" customFormat="1" x14ac:dyDescent="0.3">
      <c r="V6594" s="21"/>
      <c r="W6594" s="22"/>
      <c r="X6594" s="22"/>
      <c r="Y6594" s="22"/>
      <c r="Z6594" s="22"/>
      <c r="AA6594" s="22"/>
      <c r="AB6594" s="10"/>
      <c r="AC6594" s="10"/>
      <c r="AD6594" s="10"/>
      <c r="AE6594" s="10"/>
      <c r="AF6594" s="10"/>
      <c r="AG6594" s="10"/>
      <c r="AH6594" s="10"/>
      <c r="AI6594" s="10"/>
      <c r="AJ6594" s="10"/>
      <c r="AK6594" s="10"/>
      <c r="AL6594" s="10"/>
      <c r="AM6594" s="10"/>
      <c r="AN6594" s="10"/>
      <c r="AO6594" s="10"/>
      <c r="AP6594" s="10"/>
      <c r="AQ6594" s="10"/>
      <c r="AR6594" s="10"/>
      <c r="AS6594" s="10"/>
      <c r="AT6594" s="10"/>
      <c r="AU6594" s="10"/>
      <c r="AV6594" s="10"/>
      <c r="AW6594" s="10"/>
      <c r="AX6594" s="10"/>
      <c r="AY6594" s="10"/>
      <c r="AZ6594" s="10"/>
      <c r="BC6594" s="10"/>
      <c r="BD6594" s="10"/>
      <c r="BE6594" s="10"/>
      <c r="BF6594" s="10"/>
      <c r="BG6594" s="10"/>
      <c r="BH6594" s="10"/>
      <c r="BI6594" s="10"/>
      <c r="BL6594" s="10"/>
      <c r="BM6594" s="10"/>
      <c r="BN6594" s="10"/>
      <c r="BO6594" s="10"/>
      <c r="BP6594" s="10"/>
      <c r="BQ6594" s="10"/>
      <c r="BR6594" s="10"/>
      <c r="BU6594" s="66"/>
    </row>
    <row r="6595" spans="22:73" s="6" customFormat="1" x14ac:dyDescent="0.3">
      <c r="V6595" s="21"/>
      <c r="W6595" s="22"/>
      <c r="X6595" s="22"/>
      <c r="Y6595" s="22"/>
      <c r="Z6595" s="22"/>
      <c r="AA6595" s="22"/>
      <c r="AB6595" s="10"/>
      <c r="AC6595" s="10"/>
      <c r="AD6595" s="10"/>
      <c r="AE6595" s="10"/>
      <c r="AF6595" s="10"/>
      <c r="AG6595" s="10"/>
      <c r="AH6595" s="10"/>
      <c r="AI6595" s="10"/>
      <c r="AJ6595" s="10"/>
      <c r="AK6595" s="10"/>
      <c r="AL6595" s="10"/>
      <c r="AM6595" s="10"/>
      <c r="AN6595" s="10"/>
      <c r="AO6595" s="10"/>
      <c r="AP6595" s="10"/>
      <c r="AQ6595" s="10"/>
      <c r="AR6595" s="10"/>
      <c r="AS6595" s="10"/>
      <c r="AT6595" s="10"/>
      <c r="AU6595" s="10"/>
      <c r="AV6595" s="10"/>
      <c r="AW6595" s="10"/>
      <c r="AX6595" s="10"/>
      <c r="AY6595" s="10"/>
      <c r="AZ6595" s="10"/>
      <c r="BC6595" s="10"/>
      <c r="BD6595" s="10"/>
      <c r="BE6595" s="10"/>
      <c r="BF6595" s="10"/>
      <c r="BG6595" s="10"/>
      <c r="BH6595" s="10"/>
      <c r="BI6595" s="10"/>
      <c r="BL6595" s="10"/>
      <c r="BM6595" s="10"/>
      <c r="BN6595" s="10"/>
      <c r="BO6595" s="10"/>
      <c r="BP6595" s="10"/>
      <c r="BQ6595" s="10"/>
      <c r="BR6595" s="10"/>
      <c r="BU6595" s="66"/>
    </row>
    <row r="6596" spans="22:73" s="6" customFormat="1" x14ac:dyDescent="0.3">
      <c r="V6596" s="21"/>
      <c r="W6596" s="22"/>
      <c r="X6596" s="22"/>
      <c r="Y6596" s="22"/>
      <c r="Z6596" s="22"/>
      <c r="AA6596" s="22"/>
      <c r="AB6596" s="10"/>
      <c r="AC6596" s="10"/>
      <c r="AD6596" s="10"/>
      <c r="AE6596" s="10"/>
      <c r="AF6596" s="10"/>
      <c r="AG6596" s="10"/>
      <c r="AH6596" s="10"/>
      <c r="AI6596" s="10"/>
      <c r="AJ6596" s="10"/>
      <c r="AK6596" s="10"/>
      <c r="AL6596" s="10"/>
      <c r="AM6596" s="10"/>
      <c r="AN6596" s="10"/>
      <c r="AO6596" s="10"/>
      <c r="AP6596" s="10"/>
      <c r="AQ6596" s="10"/>
      <c r="AR6596" s="10"/>
      <c r="AS6596" s="10"/>
      <c r="AT6596" s="10"/>
      <c r="AU6596" s="10"/>
      <c r="AV6596" s="10"/>
      <c r="AW6596" s="10"/>
      <c r="AX6596" s="10"/>
      <c r="AY6596" s="10"/>
      <c r="AZ6596" s="10"/>
      <c r="BC6596" s="10"/>
      <c r="BD6596" s="10"/>
      <c r="BE6596" s="10"/>
      <c r="BF6596" s="10"/>
      <c r="BG6596" s="10"/>
      <c r="BH6596" s="10"/>
      <c r="BI6596" s="10"/>
      <c r="BL6596" s="10"/>
      <c r="BM6596" s="10"/>
      <c r="BN6596" s="10"/>
      <c r="BO6596" s="10"/>
      <c r="BP6596" s="10"/>
      <c r="BQ6596" s="10"/>
      <c r="BR6596" s="10"/>
      <c r="BU6596" s="66"/>
    </row>
    <row r="6597" spans="22:73" s="6" customFormat="1" x14ac:dyDescent="0.3">
      <c r="V6597" s="21"/>
      <c r="W6597" s="22"/>
      <c r="X6597" s="22"/>
      <c r="Y6597" s="22"/>
      <c r="Z6597" s="22"/>
      <c r="AA6597" s="22"/>
      <c r="AB6597" s="10"/>
      <c r="AC6597" s="10"/>
      <c r="AD6597" s="10"/>
      <c r="AE6597" s="10"/>
      <c r="AF6597" s="10"/>
      <c r="AG6597" s="10"/>
      <c r="AH6597" s="10"/>
      <c r="AI6597" s="10"/>
      <c r="AJ6597" s="10"/>
      <c r="AK6597" s="10"/>
      <c r="AL6597" s="10"/>
      <c r="AM6597" s="10"/>
      <c r="AN6597" s="10"/>
      <c r="AO6597" s="10"/>
      <c r="AP6597" s="10"/>
      <c r="AQ6597" s="10"/>
      <c r="AR6597" s="10"/>
      <c r="AS6597" s="10"/>
      <c r="AT6597" s="10"/>
      <c r="AU6597" s="10"/>
      <c r="AV6597" s="10"/>
      <c r="AW6597" s="10"/>
      <c r="AX6597" s="10"/>
      <c r="AY6597" s="10"/>
      <c r="AZ6597" s="10"/>
      <c r="BC6597" s="10"/>
      <c r="BD6597" s="10"/>
      <c r="BE6597" s="10"/>
      <c r="BF6597" s="10"/>
      <c r="BG6597" s="10"/>
      <c r="BH6597" s="10"/>
      <c r="BI6597" s="10"/>
      <c r="BL6597" s="10"/>
      <c r="BM6597" s="10"/>
      <c r="BN6597" s="10"/>
      <c r="BO6597" s="10"/>
      <c r="BP6597" s="10"/>
      <c r="BQ6597" s="10"/>
      <c r="BR6597" s="10"/>
      <c r="BU6597" s="66"/>
    </row>
    <row r="6598" spans="22:73" s="6" customFormat="1" x14ac:dyDescent="0.3">
      <c r="V6598" s="21"/>
      <c r="W6598" s="22"/>
      <c r="X6598" s="22"/>
      <c r="Y6598" s="22"/>
      <c r="Z6598" s="22"/>
      <c r="AA6598" s="22"/>
      <c r="AB6598" s="10"/>
      <c r="AC6598" s="10"/>
      <c r="AD6598" s="10"/>
      <c r="AE6598" s="10"/>
      <c r="AF6598" s="10"/>
      <c r="AG6598" s="10"/>
      <c r="AH6598" s="10"/>
      <c r="AI6598" s="10"/>
      <c r="AJ6598" s="10"/>
      <c r="AK6598" s="10"/>
      <c r="AL6598" s="10"/>
      <c r="AM6598" s="10"/>
      <c r="AN6598" s="10"/>
      <c r="AO6598" s="10"/>
      <c r="AP6598" s="10"/>
      <c r="AQ6598" s="10"/>
      <c r="AR6598" s="10"/>
      <c r="AS6598" s="10"/>
      <c r="AT6598" s="10"/>
      <c r="AU6598" s="10"/>
      <c r="AV6598" s="10"/>
      <c r="AW6598" s="10"/>
      <c r="AX6598" s="10"/>
      <c r="AY6598" s="10"/>
      <c r="AZ6598" s="10"/>
      <c r="BC6598" s="10"/>
      <c r="BD6598" s="10"/>
      <c r="BE6598" s="10"/>
      <c r="BF6598" s="10"/>
      <c r="BG6598" s="10"/>
      <c r="BH6598" s="10"/>
      <c r="BI6598" s="10"/>
      <c r="BL6598" s="10"/>
      <c r="BM6598" s="10"/>
      <c r="BN6598" s="10"/>
      <c r="BO6598" s="10"/>
      <c r="BP6598" s="10"/>
      <c r="BQ6598" s="10"/>
      <c r="BR6598" s="10"/>
      <c r="BU6598" s="66"/>
    </row>
    <row r="6599" spans="22:73" s="6" customFormat="1" x14ac:dyDescent="0.3">
      <c r="V6599" s="21"/>
      <c r="W6599" s="22"/>
      <c r="X6599" s="22"/>
      <c r="Y6599" s="22"/>
      <c r="Z6599" s="22"/>
      <c r="AA6599" s="22"/>
      <c r="AB6599" s="10"/>
      <c r="AC6599" s="10"/>
      <c r="AD6599" s="10"/>
      <c r="AE6599" s="10"/>
      <c r="AF6599" s="10"/>
      <c r="AG6599" s="10"/>
      <c r="AH6599" s="10"/>
      <c r="AI6599" s="10"/>
      <c r="AJ6599" s="10"/>
      <c r="AK6599" s="10"/>
      <c r="AL6599" s="10"/>
      <c r="AM6599" s="10"/>
      <c r="AN6599" s="10"/>
      <c r="AO6599" s="10"/>
      <c r="AP6599" s="10"/>
      <c r="AQ6599" s="10"/>
      <c r="AR6599" s="10"/>
      <c r="AS6599" s="10"/>
      <c r="AT6599" s="10"/>
      <c r="AU6599" s="10"/>
      <c r="AV6599" s="10"/>
      <c r="AW6599" s="10"/>
      <c r="AX6599" s="10"/>
      <c r="AY6599" s="10"/>
      <c r="AZ6599" s="10"/>
      <c r="BC6599" s="10"/>
      <c r="BD6599" s="10"/>
      <c r="BE6599" s="10"/>
      <c r="BF6599" s="10"/>
      <c r="BG6599" s="10"/>
      <c r="BH6599" s="10"/>
      <c r="BI6599" s="10"/>
      <c r="BL6599" s="10"/>
      <c r="BM6599" s="10"/>
      <c r="BN6599" s="10"/>
      <c r="BO6599" s="10"/>
      <c r="BP6599" s="10"/>
      <c r="BQ6599" s="10"/>
      <c r="BR6599" s="10"/>
      <c r="BU6599" s="66"/>
    </row>
    <row r="6600" spans="22:73" s="6" customFormat="1" x14ac:dyDescent="0.3">
      <c r="V6600" s="21"/>
      <c r="W6600" s="22"/>
      <c r="X6600" s="22"/>
      <c r="Y6600" s="22"/>
      <c r="Z6600" s="22"/>
      <c r="AA6600" s="22"/>
      <c r="AB6600" s="10"/>
      <c r="AC6600" s="10"/>
      <c r="AD6600" s="10"/>
      <c r="AE6600" s="10"/>
      <c r="AF6600" s="10"/>
      <c r="AG6600" s="10"/>
      <c r="AH6600" s="10"/>
      <c r="AI6600" s="10"/>
      <c r="AJ6600" s="10"/>
      <c r="AK6600" s="10"/>
      <c r="AL6600" s="10"/>
      <c r="AM6600" s="10"/>
      <c r="AN6600" s="10"/>
      <c r="AO6600" s="10"/>
      <c r="AP6600" s="10"/>
      <c r="AQ6600" s="10"/>
      <c r="AR6600" s="10"/>
      <c r="AS6600" s="10"/>
      <c r="AT6600" s="10"/>
      <c r="AU6600" s="10"/>
      <c r="AV6600" s="10"/>
      <c r="AW6600" s="10"/>
      <c r="AX6600" s="10"/>
      <c r="AY6600" s="10"/>
      <c r="AZ6600" s="10"/>
      <c r="BC6600" s="10"/>
      <c r="BD6600" s="10"/>
      <c r="BE6600" s="10"/>
      <c r="BF6600" s="10"/>
      <c r="BG6600" s="10"/>
      <c r="BH6600" s="10"/>
      <c r="BI6600" s="10"/>
      <c r="BL6600" s="10"/>
      <c r="BM6600" s="10"/>
      <c r="BN6600" s="10"/>
      <c r="BO6600" s="10"/>
      <c r="BP6600" s="10"/>
      <c r="BQ6600" s="10"/>
      <c r="BR6600" s="10"/>
      <c r="BU6600" s="66"/>
    </row>
    <row r="6601" spans="22:73" s="6" customFormat="1" x14ac:dyDescent="0.3">
      <c r="V6601" s="21"/>
      <c r="W6601" s="22"/>
      <c r="X6601" s="22"/>
      <c r="Y6601" s="22"/>
      <c r="Z6601" s="22"/>
      <c r="AA6601" s="22"/>
      <c r="AB6601" s="10"/>
      <c r="AC6601" s="10"/>
      <c r="AD6601" s="10"/>
      <c r="AE6601" s="10"/>
      <c r="AF6601" s="10"/>
      <c r="AG6601" s="10"/>
      <c r="AH6601" s="10"/>
      <c r="AI6601" s="10"/>
      <c r="AJ6601" s="10"/>
      <c r="AK6601" s="10"/>
      <c r="AL6601" s="10"/>
      <c r="AM6601" s="10"/>
      <c r="AN6601" s="10"/>
      <c r="AO6601" s="10"/>
      <c r="AP6601" s="10"/>
      <c r="AQ6601" s="10"/>
      <c r="AR6601" s="10"/>
      <c r="AS6601" s="10"/>
      <c r="AT6601" s="10"/>
      <c r="AU6601" s="10"/>
      <c r="AV6601" s="10"/>
      <c r="AW6601" s="10"/>
      <c r="AX6601" s="10"/>
      <c r="AY6601" s="10"/>
      <c r="AZ6601" s="10"/>
      <c r="BC6601" s="10"/>
      <c r="BD6601" s="10"/>
      <c r="BE6601" s="10"/>
      <c r="BF6601" s="10"/>
      <c r="BG6601" s="10"/>
      <c r="BH6601" s="10"/>
      <c r="BI6601" s="10"/>
      <c r="BL6601" s="10"/>
      <c r="BM6601" s="10"/>
      <c r="BN6601" s="10"/>
      <c r="BO6601" s="10"/>
      <c r="BP6601" s="10"/>
      <c r="BQ6601" s="10"/>
      <c r="BR6601" s="10"/>
      <c r="BU6601" s="66"/>
    </row>
    <row r="6602" spans="22:73" s="6" customFormat="1" x14ac:dyDescent="0.3">
      <c r="V6602" s="21"/>
      <c r="W6602" s="22"/>
      <c r="X6602" s="22"/>
      <c r="Y6602" s="22"/>
      <c r="Z6602" s="22"/>
      <c r="AA6602" s="22"/>
      <c r="AB6602" s="10"/>
      <c r="AC6602" s="10"/>
      <c r="AD6602" s="10"/>
      <c r="AE6602" s="10"/>
      <c r="AF6602" s="10"/>
      <c r="AG6602" s="10"/>
      <c r="AH6602" s="10"/>
      <c r="AI6602" s="10"/>
      <c r="AJ6602" s="10"/>
      <c r="AK6602" s="10"/>
      <c r="AL6602" s="10"/>
      <c r="AM6602" s="10"/>
      <c r="AN6602" s="10"/>
      <c r="AO6602" s="10"/>
      <c r="AP6602" s="10"/>
      <c r="AQ6602" s="10"/>
      <c r="AR6602" s="10"/>
      <c r="AS6602" s="10"/>
      <c r="AT6602" s="10"/>
      <c r="AU6602" s="10"/>
      <c r="AV6602" s="10"/>
      <c r="AW6602" s="10"/>
      <c r="AX6602" s="10"/>
      <c r="AY6602" s="10"/>
      <c r="AZ6602" s="10"/>
      <c r="BC6602" s="10"/>
      <c r="BD6602" s="10"/>
      <c r="BE6602" s="10"/>
      <c r="BF6602" s="10"/>
      <c r="BG6602" s="10"/>
      <c r="BH6602" s="10"/>
      <c r="BI6602" s="10"/>
      <c r="BL6602" s="10"/>
      <c r="BM6602" s="10"/>
      <c r="BN6602" s="10"/>
      <c r="BO6602" s="10"/>
      <c r="BP6602" s="10"/>
      <c r="BQ6602" s="10"/>
      <c r="BR6602" s="10"/>
      <c r="BU6602" s="66"/>
    </row>
    <row r="6603" spans="22:73" s="6" customFormat="1" x14ac:dyDescent="0.3">
      <c r="V6603" s="21"/>
      <c r="W6603" s="22"/>
      <c r="X6603" s="22"/>
      <c r="Y6603" s="22"/>
      <c r="Z6603" s="22"/>
      <c r="AA6603" s="22"/>
      <c r="AB6603" s="10"/>
      <c r="AC6603" s="10"/>
      <c r="AD6603" s="10"/>
      <c r="AE6603" s="10"/>
      <c r="AF6603" s="10"/>
      <c r="AG6603" s="10"/>
      <c r="AH6603" s="10"/>
      <c r="AI6603" s="10"/>
      <c r="AJ6603" s="10"/>
      <c r="AK6603" s="10"/>
      <c r="AL6603" s="10"/>
      <c r="AM6603" s="10"/>
      <c r="AN6603" s="10"/>
      <c r="AO6603" s="10"/>
      <c r="AP6603" s="10"/>
      <c r="AQ6603" s="10"/>
      <c r="AR6603" s="10"/>
      <c r="AS6603" s="10"/>
      <c r="AT6603" s="10"/>
      <c r="AU6603" s="10"/>
      <c r="AV6603" s="10"/>
      <c r="AW6603" s="10"/>
      <c r="AX6603" s="10"/>
      <c r="AY6603" s="10"/>
      <c r="AZ6603" s="10"/>
      <c r="BC6603" s="10"/>
      <c r="BD6603" s="10"/>
      <c r="BE6603" s="10"/>
      <c r="BF6603" s="10"/>
      <c r="BG6603" s="10"/>
      <c r="BH6603" s="10"/>
      <c r="BI6603" s="10"/>
      <c r="BL6603" s="10"/>
      <c r="BM6603" s="10"/>
      <c r="BN6603" s="10"/>
      <c r="BO6603" s="10"/>
      <c r="BP6603" s="10"/>
      <c r="BQ6603" s="10"/>
      <c r="BR6603" s="10"/>
      <c r="BU6603" s="66"/>
    </row>
    <row r="6604" spans="22:73" s="6" customFormat="1" x14ac:dyDescent="0.3">
      <c r="V6604" s="21"/>
      <c r="W6604" s="22"/>
      <c r="X6604" s="22"/>
      <c r="Y6604" s="22"/>
      <c r="Z6604" s="22"/>
      <c r="AA6604" s="22"/>
      <c r="AB6604" s="10"/>
      <c r="AC6604" s="10"/>
      <c r="AD6604" s="10"/>
      <c r="AE6604" s="10"/>
      <c r="AF6604" s="10"/>
      <c r="AG6604" s="10"/>
      <c r="AH6604" s="10"/>
      <c r="AI6604" s="10"/>
      <c r="AJ6604" s="10"/>
      <c r="AK6604" s="10"/>
      <c r="AL6604" s="10"/>
      <c r="AM6604" s="10"/>
      <c r="AN6604" s="10"/>
      <c r="AO6604" s="10"/>
      <c r="AP6604" s="10"/>
      <c r="AQ6604" s="10"/>
      <c r="AR6604" s="10"/>
      <c r="AS6604" s="10"/>
      <c r="AT6604" s="10"/>
      <c r="AU6604" s="10"/>
      <c r="AV6604" s="10"/>
      <c r="AW6604" s="10"/>
      <c r="AX6604" s="10"/>
      <c r="AY6604" s="10"/>
      <c r="AZ6604" s="10"/>
      <c r="BC6604" s="10"/>
      <c r="BD6604" s="10"/>
      <c r="BE6604" s="10"/>
      <c r="BF6604" s="10"/>
      <c r="BG6604" s="10"/>
      <c r="BH6604" s="10"/>
      <c r="BI6604" s="10"/>
      <c r="BL6604" s="10"/>
      <c r="BM6604" s="10"/>
      <c r="BN6604" s="10"/>
      <c r="BO6604" s="10"/>
      <c r="BP6604" s="10"/>
      <c r="BQ6604" s="10"/>
      <c r="BR6604" s="10"/>
      <c r="BU6604" s="66"/>
    </row>
    <row r="6605" spans="22:73" s="6" customFormat="1" x14ac:dyDescent="0.3">
      <c r="V6605" s="21"/>
      <c r="W6605" s="22"/>
      <c r="X6605" s="22"/>
      <c r="Y6605" s="22"/>
      <c r="Z6605" s="22"/>
      <c r="AA6605" s="22"/>
      <c r="AB6605" s="10"/>
      <c r="AC6605" s="10"/>
      <c r="AD6605" s="10"/>
      <c r="AE6605" s="10"/>
      <c r="AF6605" s="10"/>
      <c r="AG6605" s="10"/>
      <c r="AH6605" s="10"/>
      <c r="AI6605" s="10"/>
      <c r="AJ6605" s="10"/>
      <c r="AK6605" s="10"/>
      <c r="AL6605" s="10"/>
      <c r="AM6605" s="10"/>
      <c r="AN6605" s="10"/>
      <c r="AO6605" s="10"/>
      <c r="AP6605" s="10"/>
      <c r="AQ6605" s="10"/>
      <c r="AR6605" s="10"/>
      <c r="AS6605" s="10"/>
      <c r="AT6605" s="10"/>
      <c r="AU6605" s="10"/>
      <c r="AV6605" s="10"/>
      <c r="AW6605" s="10"/>
      <c r="AX6605" s="10"/>
      <c r="AY6605" s="10"/>
      <c r="AZ6605" s="10"/>
      <c r="BC6605" s="10"/>
      <c r="BD6605" s="10"/>
      <c r="BE6605" s="10"/>
      <c r="BF6605" s="10"/>
      <c r="BG6605" s="10"/>
      <c r="BH6605" s="10"/>
      <c r="BI6605" s="10"/>
      <c r="BL6605" s="10"/>
      <c r="BM6605" s="10"/>
      <c r="BN6605" s="10"/>
      <c r="BO6605" s="10"/>
      <c r="BP6605" s="10"/>
      <c r="BQ6605" s="10"/>
      <c r="BR6605" s="10"/>
      <c r="BU6605" s="66"/>
    </row>
    <row r="6606" spans="22:73" s="6" customFormat="1" x14ac:dyDescent="0.3">
      <c r="V6606" s="21"/>
      <c r="W6606" s="22"/>
      <c r="X6606" s="22"/>
      <c r="Y6606" s="22"/>
      <c r="Z6606" s="22"/>
      <c r="AA6606" s="22"/>
      <c r="AB6606" s="10"/>
      <c r="AC6606" s="10"/>
      <c r="AD6606" s="10"/>
      <c r="AE6606" s="10"/>
      <c r="AF6606" s="10"/>
      <c r="AG6606" s="10"/>
      <c r="AH6606" s="10"/>
      <c r="AI6606" s="10"/>
      <c r="AJ6606" s="10"/>
      <c r="AK6606" s="10"/>
      <c r="AL6606" s="10"/>
      <c r="AM6606" s="10"/>
      <c r="AN6606" s="10"/>
      <c r="AO6606" s="10"/>
      <c r="AP6606" s="10"/>
      <c r="AQ6606" s="10"/>
      <c r="AR6606" s="10"/>
      <c r="AS6606" s="10"/>
      <c r="AT6606" s="10"/>
      <c r="AU6606" s="10"/>
      <c r="AV6606" s="10"/>
      <c r="AW6606" s="10"/>
      <c r="AX6606" s="10"/>
      <c r="AY6606" s="10"/>
      <c r="AZ6606" s="10"/>
      <c r="BC6606" s="10"/>
      <c r="BD6606" s="10"/>
      <c r="BE6606" s="10"/>
      <c r="BF6606" s="10"/>
      <c r="BG6606" s="10"/>
      <c r="BH6606" s="10"/>
      <c r="BI6606" s="10"/>
      <c r="BL6606" s="10"/>
      <c r="BM6606" s="10"/>
      <c r="BN6606" s="10"/>
      <c r="BO6606" s="10"/>
      <c r="BP6606" s="10"/>
      <c r="BQ6606" s="10"/>
      <c r="BR6606" s="10"/>
      <c r="BU6606" s="66"/>
    </row>
    <row r="6607" spans="22:73" s="6" customFormat="1" x14ac:dyDescent="0.3">
      <c r="V6607" s="21"/>
      <c r="W6607" s="22"/>
      <c r="X6607" s="22"/>
      <c r="Y6607" s="22"/>
      <c r="Z6607" s="22"/>
      <c r="AA6607" s="22"/>
      <c r="AB6607" s="10"/>
      <c r="AC6607" s="10"/>
      <c r="AD6607" s="10"/>
      <c r="AE6607" s="10"/>
      <c r="AF6607" s="10"/>
      <c r="AG6607" s="10"/>
      <c r="AH6607" s="10"/>
      <c r="AI6607" s="10"/>
      <c r="AJ6607" s="10"/>
      <c r="AK6607" s="10"/>
      <c r="AL6607" s="10"/>
      <c r="AM6607" s="10"/>
      <c r="AN6607" s="10"/>
      <c r="AO6607" s="10"/>
      <c r="AP6607" s="10"/>
      <c r="AQ6607" s="10"/>
      <c r="AR6607" s="10"/>
      <c r="AS6607" s="10"/>
      <c r="AT6607" s="10"/>
      <c r="AU6607" s="10"/>
      <c r="AV6607" s="10"/>
      <c r="AW6607" s="10"/>
      <c r="AX6607" s="10"/>
      <c r="AY6607" s="10"/>
      <c r="AZ6607" s="10"/>
      <c r="BC6607" s="10"/>
      <c r="BD6607" s="10"/>
      <c r="BE6607" s="10"/>
      <c r="BF6607" s="10"/>
      <c r="BG6607" s="10"/>
      <c r="BH6607" s="10"/>
      <c r="BI6607" s="10"/>
      <c r="BL6607" s="10"/>
      <c r="BM6607" s="10"/>
      <c r="BN6607" s="10"/>
      <c r="BO6607" s="10"/>
      <c r="BP6607" s="10"/>
      <c r="BQ6607" s="10"/>
      <c r="BR6607" s="10"/>
      <c r="BU6607" s="66"/>
    </row>
    <row r="6608" spans="22:73" s="6" customFormat="1" x14ac:dyDescent="0.3">
      <c r="V6608" s="21"/>
      <c r="W6608" s="22"/>
      <c r="X6608" s="22"/>
      <c r="Y6608" s="22"/>
      <c r="Z6608" s="22"/>
      <c r="AA6608" s="22"/>
      <c r="AB6608" s="10"/>
      <c r="AC6608" s="10"/>
      <c r="AD6608" s="10"/>
      <c r="AE6608" s="10"/>
      <c r="AF6608" s="10"/>
      <c r="AG6608" s="10"/>
      <c r="AH6608" s="10"/>
      <c r="AI6608" s="10"/>
      <c r="AJ6608" s="10"/>
      <c r="AK6608" s="10"/>
      <c r="AL6608" s="10"/>
      <c r="AM6608" s="10"/>
      <c r="AN6608" s="10"/>
      <c r="AO6608" s="10"/>
      <c r="AP6608" s="10"/>
      <c r="AQ6608" s="10"/>
      <c r="AR6608" s="10"/>
      <c r="AS6608" s="10"/>
      <c r="AT6608" s="10"/>
      <c r="AU6608" s="10"/>
      <c r="AV6608" s="10"/>
      <c r="AW6608" s="10"/>
      <c r="AX6608" s="10"/>
      <c r="AY6608" s="10"/>
      <c r="AZ6608" s="10"/>
      <c r="BC6608" s="10"/>
      <c r="BD6608" s="10"/>
      <c r="BE6608" s="10"/>
      <c r="BF6608" s="10"/>
      <c r="BG6608" s="10"/>
      <c r="BH6608" s="10"/>
      <c r="BI6608" s="10"/>
      <c r="BL6608" s="10"/>
      <c r="BM6608" s="10"/>
      <c r="BN6608" s="10"/>
      <c r="BO6608" s="10"/>
      <c r="BP6608" s="10"/>
      <c r="BQ6608" s="10"/>
      <c r="BR6608" s="10"/>
      <c r="BU6608" s="66"/>
    </row>
    <row r="6609" spans="22:73" s="6" customFormat="1" x14ac:dyDescent="0.3">
      <c r="V6609" s="21"/>
      <c r="W6609" s="22"/>
      <c r="X6609" s="22"/>
      <c r="Y6609" s="22"/>
      <c r="Z6609" s="22"/>
      <c r="AA6609" s="22"/>
      <c r="AB6609" s="10"/>
      <c r="AC6609" s="10"/>
      <c r="AD6609" s="10"/>
      <c r="AE6609" s="10"/>
      <c r="AF6609" s="10"/>
      <c r="AG6609" s="10"/>
      <c r="AH6609" s="10"/>
      <c r="AI6609" s="10"/>
      <c r="AJ6609" s="10"/>
      <c r="AK6609" s="10"/>
      <c r="AL6609" s="10"/>
      <c r="AM6609" s="10"/>
      <c r="AN6609" s="10"/>
      <c r="AO6609" s="10"/>
      <c r="AP6609" s="10"/>
      <c r="AQ6609" s="10"/>
      <c r="AR6609" s="10"/>
      <c r="AS6609" s="10"/>
      <c r="AT6609" s="10"/>
      <c r="AU6609" s="10"/>
      <c r="AV6609" s="10"/>
      <c r="AW6609" s="10"/>
      <c r="AX6609" s="10"/>
      <c r="AY6609" s="10"/>
      <c r="AZ6609" s="10"/>
      <c r="BC6609" s="10"/>
      <c r="BD6609" s="10"/>
      <c r="BE6609" s="10"/>
      <c r="BF6609" s="10"/>
      <c r="BG6609" s="10"/>
      <c r="BH6609" s="10"/>
      <c r="BI6609" s="10"/>
      <c r="BL6609" s="10"/>
      <c r="BM6609" s="10"/>
      <c r="BN6609" s="10"/>
      <c r="BO6609" s="10"/>
      <c r="BP6609" s="10"/>
      <c r="BQ6609" s="10"/>
      <c r="BR6609" s="10"/>
      <c r="BU6609" s="66"/>
    </row>
    <row r="6610" spans="22:73" s="6" customFormat="1" x14ac:dyDescent="0.3">
      <c r="V6610" s="21"/>
      <c r="W6610" s="22"/>
      <c r="X6610" s="22"/>
      <c r="Y6610" s="22"/>
      <c r="Z6610" s="22"/>
      <c r="AA6610" s="22"/>
      <c r="AB6610" s="10"/>
      <c r="AC6610" s="10"/>
      <c r="AD6610" s="10"/>
      <c r="AE6610" s="10"/>
      <c r="AF6610" s="10"/>
      <c r="AG6610" s="10"/>
      <c r="AH6610" s="10"/>
      <c r="AI6610" s="10"/>
      <c r="AJ6610" s="10"/>
      <c r="AK6610" s="10"/>
      <c r="AL6610" s="10"/>
      <c r="AM6610" s="10"/>
      <c r="AN6610" s="10"/>
      <c r="AO6610" s="10"/>
      <c r="AP6610" s="10"/>
      <c r="AQ6610" s="10"/>
      <c r="AR6610" s="10"/>
      <c r="AS6610" s="10"/>
      <c r="AT6610" s="10"/>
      <c r="AU6610" s="10"/>
      <c r="AV6610" s="10"/>
      <c r="AW6610" s="10"/>
      <c r="AX6610" s="10"/>
      <c r="AY6610" s="10"/>
      <c r="AZ6610" s="10"/>
      <c r="BC6610" s="10"/>
      <c r="BD6610" s="10"/>
      <c r="BE6610" s="10"/>
      <c r="BF6610" s="10"/>
      <c r="BG6610" s="10"/>
      <c r="BH6610" s="10"/>
      <c r="BI6610" s="10"/>
      <c r="BL6610" s="10"/>
      <c r="BM6610" s="10"/>
      <c r="BN6610" s="10"/>
      <c r="BO6610" s="10"/>
      <c r="BP6610" s="10"/>
      <c r="BQ6610" s="10"/>
      <c r="BR6610" s="10"/>
      <c r="BU6610" s="66"/>
    </row>
    <row r="6611" spans="22:73" s="6" customFormat="1" x14ac:dyDescent="0.3">
      <c r="V6611" s="21"/>
      <c r="W6611" s="22"/>
      <c r="X6611" s="22"/>
      <c r="Y6611" s="22"/>
      <c r="Z6611" s="22"/>
      <c r="AA6611" s="22"/>
      <c r="AB6611" s="10"/>
      <c r="AC6611" s="10"/>
      <c r="AD6611" s="10"/>
      <c r="AE6611" s="10"/>
      <c r="AF6611" s="10"/>
      <c r="AG6611" s="10"/>
      <c r="AH6611" s="10"/>
      <c r="AI6611" s="10"/>
      <c r="AJ6611" s="10"/>
      <c r="AK6611" s="10"/>
      <c r="AL6611" s="10"/>
      <c r="AM6611" s="10"/>
      <c r="AN6611" s="10"/>
      <c r="AO6611" s="10"/>
      <c r="AP6611" s="10"/>
      <c r="AQ6611" s="10"/>
      <c r="AR6611" s="10"/>
      <c r="AS6611" s="10"/>
      <c r="AT6611" s="10"/>
      <c r="AU6611" s="10"/>
      <c r="AV6611" s="10"/>
      <c r="AW6611" s="10"/>
      <c r="AX6611" s="10"/>
      <c r="AY6611" s="10"/>
      <c r="AZ6611" s="10"/>
      <c r="BC6611" s="10"/>
      <c r="BD6611" s="10"/>
      <c r="BE6611" s="10"/>
      <c r="BF6611" s="10"/>
      <c r="BG6611" s="10"/>
      <c r="BH6611" s="10"/>
      <c r="BI6611" s="10"/>
      <c r="BL6611" s="10"/>
      <c r="BM6611" s="10"/>
      <c r="BN6611" s="10"/>
      <c r="BO6611" s="10"/>
      <c r="BP6611" s="10"/>
      <c r="BQ6611" s="10"/>
      <c r="BR6611" s="10"/>
      <c r="BU6611" s="66"/>
    </row>
    <row r="6612" spans="22:73" s="6" customFormat="1" x14ac:dyDescent="0.3">
      <c r="V6612" s="21"/>
      <c r="W6612" s="22"/>
      <c r="X6612" s="22"/>
      <c r="Y6612" s="22"/>
      <c r="Z6612" s="22"/>
      <c r="AA6612" s="22"/>
      <c r="AB6612" s="10"/>
      <c r="AC6612" s="10"/>
      <c r="AD6612" s="10"/>
      <c r="AE6612" s="10"/>
      <c r="AF6612" s="10"/>
      <c r="AG6612" s="10"/>
      <c r="AH6612" s="10"/>
      <c r="AI6612" s="10"/>
      <c r="AJ6612" s="10"/>
      <c r="AK6612" s="10"/>
      <c r="AL6612" s="10"/>
      <c r="AM6612" s="10"/>
      <c r="AN6612" s="10"/>
      <c r="AO6612" s="10"/>
      <c r="AP6612" s="10"/>
      <c r="AQ6612" s="10"/>
      <c r="AR6612" s="10"/>
      <c r="AS6612" s="10"/>
      <c r="AT6612" s="10"/>
      <c r="AU6612" s="10"/>
      <c r="AV6612" s="10"/>
      <c r="AW6612" s="10"/>
      <c r="AX6612" s="10"/>
      <c r="AY6612" s="10"/>
      <c r="AZ6612" s="10"/>
      <c r="BC6612" s="10"/>
      <c r="BD6612" s="10"/>
      <c r="BE6612" s="10"/>
      <c r="BF6612" s="10"/>
      <c r="BG6612" s="10"/>
      <c r="BH6612" s="10"/>
      <c r="BI6612" s="10"/>
      <c r="BL6612" s="10"/>
      <c r="BM6612" s="10"/>
      <c r="BN6612" s="10"/>
      <c r="BO6612" s="10"/>
      <c r="BP6612" s="10"/>
      <c r="BQ6612" s="10"/>
      <c r="BR6612" s="10"/>
      <c r="BU6612" s="66"/>
    </row>
    <row r="6613" spans="22:73" s="6" customFormat="1" x14ac:dyDescent="0.3">
      <c r="V6613" s="21"/>
      <c r="W6613" s="22"/>
      <c r="X6613" s="22"/>
      <c r="Y6613" s="22"/>
      <c r="Z6613" s="22"/>
      <c r="AA6613" s="22"/>
      <c r="AB6613" s="10"/>
      <c r="AC6613" s="10"/>
      <c r="AD6613" s="10"/>
      <c r="AE6613" s="10"/>
      <c r="AF6613" s="10"/>
      <c r="AG6613" s="10"/>
      <c r="AH6613" s="10"/>
      <c r="AI6613" s="10"/>
      <c r="AJ6613" s="10"/>
      <c r="AK6613" s="10"/>
      <c r="AL6613" s="10"/>
      <c r="AM6613" s="10"/>
      <c r="AN6613" s="10"/>
      <c r="AO6613" s="10"/>
      <c r="AP6613" s="10"/>
      <c r="AQ6613" s="10"/>
      <c r="AR6613" s="10"/>
      <c r="AS6613" s="10"/>
      <c r="AT6613" s="10"/>
      <c r="AU6613" s="10"/>
      <c r="AV6613" s="10"/>
      <c r="AW6613" s="10"/>
      <c r="AX6613" s="10"/>
      <c r="AY6613" s="10"/>
      <c r="AZ6613" s="10"/>
      <c r="BC6613" s="10"/>
      <c r="BD6613" s="10"/>
      <c r="BE6613" s="10"/>
      <c r="BF6613" s="10"/>
      <c r="BG6613" s="10"/>
      <c r="BH6613" s="10"/>
      <c r="BI6613" s="10"/>
      <c r="BL6613" s="10"/>
      <c r="BM6613" s="10"/>
      <c r="BN6613" s="10"/>
      <c r="BO6613" s="10"/>
      <c r="BP6613" s="10"/>
      <c r="BQ6613" s="10"/>
      <c r="BR6613" s="10"/>
      <c r="BU6613" s="66"/>
    </row>
    <row r="6614" spans="22:73" s="6" customFormat="1" x14ac:dyDescent="0.3">
      <c r="V6614" s="21"/>
      <c r="W6614" s="22"/>
      <c r="X6614" s="22"/>
      <c r="Y6614" s="22"/>
      <c r="Z6614" s="22"/>
      <c r="AA6614" s="22"/>
      <c r="AB6614" s="10"/>
      <c r="AC6614" s="10"/>
      <c r="AD6614" s="10"/>
      <c r="AE6614" s="10"/>
      <c r="AF6614" s="10"/>
      <c r="AG6614" s="10"/>
      <c r="AH6614" s="10"/>
      <c r="AI6614" s="10"/>
      <c r="AJ6614" s="10"/>
      <c r="AK6614" s="10"/>
      <c r="AL6614" s="10"/>
      <c r="AM6614" s="10"/>
      <c r="AN6614" s="10"/>
      <c r="AO6614" s="10"/>
      <c r="AP6614" s="10"/>
      <c r="AQ6614" s="10"/>
      <c r="AR6614" s="10"/>
      <c r="AS6614" s="10"/>
      <c r="AT6614" s="10"/>
      <c r="AU6614" s="10"/>
      <c r="AV6614" s="10"/>
      <c r="AW6614" s="10"/>
      <c r="AX6614" s="10"/>
      <c r="AY6614" s="10"/>
      <c r="AZ6614" s="10"/>
      <c r="BC6614" s="10"/>
      <c r="BD6614" s="10"/>
      <c r="BE6614" s="10"/>
      <c r="BF6614" s="10"/>
      <c r="BG6614" s="10"/>
      <c r="BH6614" s="10"/>
      <c r="BI6614" s="10"/>
      <c r="BL6614" s="10"/>
      <c r="BM6614" s="10"/>
      <c r="BN6614" s="10"/>
      <c r="BO6614" s="10"/>
      <c r="BP6614" s="10"/>
      <c r="BQ6614" s="10"/>
      <c r="BR6614" s="10"/>
      <c r="BU6614" s="66"/>
    </row>
    <row r="6615" spans="22:73" s="6" customFormat="1" x14ac:dyDescent="0.3">
      <c r="V6615" s="21"/>
      <c r="W6615" s="22"/>
      <c r="X6615" s="22"/>
      <c r="Y6615" s="22"/>
      <c r="Z6615" s="22"/>
      <c r="AA6615" s="22"/>
      <c r="AB6615" s="10"/>
      <c r="AC6615" s="10"/>
      <c r="AD6615" s="10"/>
      <c r="AE6615" s="10"/>
      <c r="AF6615" s="10"/>
      <c r="AG6615" s="10"/>
      <c r="AH6615" s="10"/>
      <c r="AI6615" s="10"/>
      <c r="AJ6615" s="10"/>
      <c r="AK6615" s="10"/>
      <c r="AL6615" s="10"/>
      <c r="AM6615" s="10"/>
      <c r="AN6615" s="10"/>
      <c r="AO6615" s="10"/>
      <c r="AP6615" s="10"/>
      <c r="AQ6615" s="10"/>
      <c r="AR6615" s="10"/>
      <c r="AS6615" s="10"/>
      <c r="AT6615" s="10"/>
      <c r="AU6615" s="10"/>
      <c r="AV6615" s="10"/>
      <c r="AW6615" s="10"/>
      <c r="AX6615" s="10"/>
      <c r="AY6615" s="10"/>
      <c r="AZ6615" s="10"/>
      <c r="BC6615" s="10"/>
      <c r="BD6615" s="10"/>
      <c r="BE6615" s="10"/>
      <c r="BF6615" s="10"/>
      <c r="BG6615" s="10"/>
      <c r="BH6615" s="10"/>
      <c r="BI6615" s="10"/>
      <c r="BL6615" s="10"/>
      <c r="BM6615" s="10"/>
      <c r="BN6615" s="10"/>
      <c r="BO6615" s="10"/>
      <c r="BP6615" s="10"/>
      <c r="BQ6615" s="10"/>
      <c r="BR6615" s="10"/>
      <c r="BU6615" s="66"/>
    </row>
    <row r="6616" spans="22:73" s="6" customFormat="1" x14ac:dyDescent="0.3">
      <c r="V6616" s="21"/>
      <c r="W6616" s="22"/>
      <c r="X6616" s="22"/>
      <c r="Y6616" s="22"/>
      <c r="Z6616" s="22"/>
      <c r="AA6616" s="22"/>
      <c r="AB6616" s="10"/>
      <c r="AC6616" s="10"/>
      <c r="AD6616" s="10"/>
      <c r="AE6616" s="10"/>
      <c r="AF6616" s="10"/>
      <c r="AG6616" s="10"/>
      <c r="AH6616" s="10"/>
      <c r="AI6616" s="10"/>
      <c r="AJ6616" s="10"/>
      <c r="AK6616" s="10"/>
      <c r="AL6616" s="10"/>
      <c r="AM6616" s="10"/>
      <c r="AN6616" s="10"/>
      <c r="AO6616" s="10"/>
      <c r="AP6616" s="10"/>
      <c r="AQ6616" s="10"/>
      <c r="AR6616" s="10"/>
      <c r="AS6616" s="10"/>
      <c r="AT6616" s="10"/>
      <c r="AU6616" s="10"/>
      <c r="AV6616" s="10"/>
      <c r="AW6616" s="10"/>
      <c r="AX6616" s="10"/>
      <c r="AY6616" s="10"/>
      <c r="AZ6616" s="10"/>
      <c r="BC6616" s="10"/>
      <c r="BD6616" s="10"/>
      <c r="BE6616" s="10"/>
      <c r="BF6616" s="10"/>
      <c r="BG6616" s="10"/>
      <c r="BH6616" s="10"/>
      <c r="BI6616" s="10"/>
      <c r="BL6616" s="10"/>
      <c r="BM6616" s="10"/>
      <c r="BN6616" s="10"/>
      <c r="BO6616" s="10"/>
      <c r="BP6616" s="10"/>
      <c r="BQ6616" s="10"/>
      <c r="BR6616" s="10"/>
      <c r="BU6616" s="66"/>
    </row>
    <row r="6617" spans="22:73" s="6" customFormat="1" x14ac:dyDescent="0.3">
      <c r="V6617" s="21"/>
      <c r="W6617" s="22"/>
      <c r="X6617" s="22"/>
      <c r="Y6617" s="22"/>
      <c r="Z6617" s="22"/>
      <c r="AA6617" s="22"/>
      <c r="AB6617" s="10"/>
      <c r="AC6617" s="10"/>
      <c r="AD6617" s="10"/>
      <c r="AE6617" s="10"/>
      <c r="AF6617" s="10"/>
      <c r="AG6617" s="10"/>
      <c r="AH6617" s="10"/>
      <c r="AI6617" s="10"/>
      <c r="AJ6617" s="10"/>
      <c r="AK6617" s="10"/>
      <c r="AL6617" s="10"/>
      <c r="AM6617" s="10"/>
      <c r="AN6617" s="10"/>
      <c r="AO6617" s="10"/>
      <c r="AP6617" s="10"/>
      <c r="AQ6617" s="10"/>
      <c r="AR6617" s="10"/>
      <c r="AS6617" s="10"/>
      <c r="AT6617" s="10"/>
      <c r="AU6617" s="10"/>
      <c r="AV6617" s="10"/>
      <c r="AW6617" s="10"/>
      <c r="AX6617" s="10"/>
      <c r="AY6617" s="10"/>
      <c r="AZ6617" s="10"/>
      <c r="BC6617" s="10"/>
      <c r="BD6617" s="10"/>
      <c r="BE6617" s="10"/>
      <c r="BF6617" s="10"/>
      <c r="BG6617" s="10"/>
      <c r="BH6617" s="10"/>
      <c r="BI6617" s="10"/>
      <c r="BL6617" s="10"/>
      <c r="BM6617" s="10"/>
      <c r="BN6617" s="10"/>
      <c r="BO6617" s="10"/>
      <c r="BP6617" s="10"/>
      <c r="BQ6617" s="10"/>
      <c r="BR6617" s="10"/>
      <c r="BU6617" s="66"/>
    </row>
    <row r="6618" spans="22:73" s="6" customFormat="1" x14ac:dyDescent="0.3">
      <c r="V6618" s="21"/>
      <c r="W6618" s="22"/>
      <c r="X6618" s="22"/>
      <c r="Y6618" s="22"/>
      <c r="Z6618" s="22"/>
      <c r="AA6618" s="22"/>
      <c r="AB6618" s="10"/>
      <c r="AC6618" s="10"/>
      <c r="AD6618" s="10"/>
      <c r="AE6618" s="10"/>
      <c r="AF6618" s="10"/>
      <c r="AG6618" s="10"/>
      <c r="AH6618" s="10"/>
      <c r="AI6618" s="10"/>
      <c r="AJ6618" s="10"/>
      <c r="AK6618" s="10"/>
      <c r="AL6618" s="10"/>
      <c r="AM6618" s="10"/>
      <c r="AN6618" s="10"/>
      <c r="AO6618" s="10"/>
      <c r="AP6618" s="10"/>
      <c r="AQ6618" s="10"/>
      <c r="AR6618" s="10"/>
      <c r="AS6618" s="10"/>
      <c r="AT6618" s="10"/>
      <c r="AU6618" s="10"/>
      <c r="AV6618" s="10"/>
      <c r="AW6618" s="10"/>
      <c r="AX6618" s="10"/>
      <c r="AY6618" s="10"/>
      <c r="AZ6618" s="10"/>
      <c r="BC6618" s="10"/>
      <c r="BD6618" s="10"/>
      <c r="BE6618" s="10"/>
      <c r="BF6618" s="10"/>
      <c r="BG6618" s="10"/>
      <c r="BH6618" s="10"/>
      <c r="BI6618" s="10"/>
      <c r="BL6618" s="10"/>
      <c r="BM6618" s="10"/>
      <c r="BN6618" s="10"/>
      <c r="BO6618" s="10"/>
      <c r="BP6618" s="10"/>
      <c r="BQ6618" s="10"/>
      <c r="BR6618" s="10"/>
      <c r="BU6618" s="66"/>
    </row>
    <row r="6619" spans="22:73" s="6" customFormat="1" x14ac:dyDescent="0.3">
      <c r="V6619" s="21"/>
      <c r="W6619" s="22"/>
      <c r="X6619" s="22"/>
      <c r="Y6619" s="22"/>
      <c r="Z6619" s="22"/>
      <c r="AA6619" s="22"/>
      <c r="AB6619" s="10"/>
      <c r="AC6619" s="10"/>
      <c r="AD6619" s="10"/>
      <c r="AE6619" s="10"/>
      <c r="AF6619" s="10"/>
      <c r="AG6619" s="10"/>
      <c r="AH6619" s="10"/>
      <c r="AI6619" s="10"/>
      <c r="AJ6619" s="10"/>
      <c r="AK6619" s="10"/>
      <c r="AL6619" s="10"/>
      <c r="AM6619" s="10"/>
      <c r="AN6619" s="10"/>
      <c r="AO6619" s="10"/>
      <c r="AP6619" s="10"/>
      <c r="AQ6619" s="10"/>
      <c r="AR6619" s="10"/>
      <c r="AS6619" s="10"/>
      <c r="AT6619" s="10"/>
      <c r="AU6619" s="10"/>
      <c r="AV6619" s="10"/>
      <c r="AW6619" s="10"/>
      <c r="AX6619" s="10"/>
      <c r="AY6619" s="10"/>
      <c r="AZ6619" s="10"/>
      <c r="BC6619" s="10"/>
      <c r="BD6619" s="10"/>
      <c r="BE6619" s="10"/>
      <c r="BF6619" s="10"/>
      <c r="BG6619" s="10"/>
      <c r="BH6619" s="10"/>
      <c r="BI6619" s="10"/>
      <c r="BL6619" s="10"/>
      <c r="BM6619" s="10"/>
      <c r="BN6619" s="10"/>
      <c r="BO6619" s="10"/>
      <c r="BP6619" s="10"/>
      <c r="BQ6619" s="10"/>
      <c r="BR6619" s="10"/>
      <c r="BU6619" s="66"/>
    </row>
    <row r="6620" spans="22:73" s="6" customFormat="1" x14ac:dyDescent="0.3">
      <c r="V6620" s="21"/>
      <c r="W6620" s="22"/>
      <c r="X6620" s="22"/>
      <c r="Y6620" s="22"/>
      <c r="Z6620" s="22"/>
      <c r="AA6620" s="22"/>
      <c r="AB6620" s="10"/>
      <c r="AC6620" s="10"/>
      <c r="AD6620" s="10"/>
      <c r="AE6620" s="10"/>
      <c r="AF6620" s="10"/>
      <c r="AG6620" s="10"/>
      <c r="AH6620" s="10"/>
      <c r="AI6620" s="10"/>
      <c r="AJ6620" s="10"/>
      <c r="AK6620" s="10"/>
      <c r="AL6620" s="10"/>
      <c r="AM6620" s="10"/>
      <c r="AN6620" s="10"/>
      <c r="AO6620" s="10"/>
      <c r="AP6620" s="10"/>
      <c r="AQ6620" s="10"/>
      <c r="AR6620" s="10"/>
      <c r="AS6620" s="10"/>
      <c r="AT6620" s="10"/>
      <c r="AU6620" s="10"/>
      <c r="AV6620" s="10"/>
      <c r="AW6620" s="10"/>
      <c r="AX6620" s="10"/>
      <c r="AY6620" s="10"/>
      <c r="AZ6620" s="10"/>
      <c r="BC6620" s="10"/>
      <c r="BD6620" s="10"/>
      <c r="BE6620" s="10"/>
      <c r="BF6620" s="10"/>
      <c r="BG6620" s="10"/>
      <c r="BH6620" s="10"/>
      <c r="BI6620" s="10"/>
      <c r="BL6620" s="10"/>
      <c r="BM6620" s="10"/>
      <c r="BN6620" s="10"/>
      <c r="BO6620" s="10"/>
      <c r="BP6620" s="10"/>
      <c r="BQ6620" s="10"/>
      <c r="BR6620" s="10"/>
      <c r="BU6620" s="66"/>
    </row>
    <row r="6621" spans="22:73" s="6" customFormat="1" x14ac:dyDescent="0.3">
      <c r="V6621" s="21"/>
      <c r="W6621" s="22"/>
      <c r="X6621" s="22"/>
      <c r="Y6621" s="22"/>
      <c r="Z6621" s="22"/>
      <c r="AA6621" s="22"/>
      <c r="AB6621" s="10"/>
      <c r="AC6621" s="10"/>
      <c r="AD6621" s="10"/>
      <c r="AE6621" s="10"/>
      <c r="AF6621" s="10"/>
      <c r="AG6621" s="10"/>
      <c r="AH6621" s="10"/>
      <c r="AI6621" s="10"/>
      <c r="AJ6621" s="10"/>
      <c r="AK6621" s="10"/>
      <c r="AL6621" s="10"/>
      <c r="AM6621" s="10"/>
      <c r="AN6621" s="10"/>
      <c r="AO6621" s="10"/>
      <c r="AP6621" s="10"/>
      <c r="AQ6621" s="10"/>
      <c r="AR6621" s="10"/>
      <c r="AS6621" s="10"/>
      <c r="AT6621" s="10"/>
      <c r="AU6621" s="10"/>
      <c r="AV6621" s="10"/>
      <c r="AW6621" s="10"/>
      <c r="AX6621" s="10"/>
      <c r="AY6621" s="10"/>
      <c r="AZ6621" s="10"/>
      <c r="BC6621" s="10"/>
      <c r="BD6621" s="10"/>
      <c r="BE6621" s="10"/>
      <c r="BF6621" s="10"/>
      <c r="BG6621" s="10"/>
      <c r="BH6621" s="10"/>
      <c r="BI6621" s="10"/>
      <c r="BL6621" s="10"/>
      <c r="BM6621" s="10"/>
      <c r="BN6621" s="10"/>
      <c r="BO6621" s="10"/>
      <c r="BP6621" s="10"/>
      <c r="BQ6621" s="10"/>
      <c r="BR6621" s="10"/>
      <c r="BU6621" s="66"/>
    </row>
    <row r="6622" spans="22:73" s="6" customFormat="1" x14ac:dyDescent="0.3">
      <c r="V6622" s="21"/>
      <c r="W6622" s="22"/>
      <c r="X6622" s="22"/>
      <c r="Y6622" s="22"/>
      <c r="Z6622" s="22"/>
      <c r="AA6622" s="22"/>
      <c r="AB6622" s="10"/>
      <c r="AC6622" s="10"/>
      <c r="AD6622" s="10"/>
      <c r="AE6622" s="10"/>
      <c r="AF6622" s="10"/>
      <c r="AG6622" s="10"/>
      <c r="AH6622" s="10"/>
      <c r="AI6622" s="10"/>
      <c r="AJ6622" s="10"/>
      <c r="AK6622" s="10"/>
      <c r="AL6622" s="10"/>
      <c r="AM6622" s="10"/>
      <c r="AN6622" s="10"/>
      <c r="AO6622" s="10"/>
      <c r="AP6622" s="10"/>
      <c r="AQ6622" s="10"/>
      <c r="AR6622" s="10"/>
      <c r="AS6622" s="10"/>
      <c r="AT6622" s="10"/>
      <c r="AU6622" s="10"/>
      <c r="AV6622" s="10"/>
      <c r="AW6622" s="10"/>
      <c r="AX6622" s="10"/>
      <c r="AY6622" s="10"/>
      <c r="AZ6622" s="10"/>
      <c r="BC6622" s="10"/>
      <c r="BD6622" s="10"/>
      <c r="BE6622" s="10"/>
      <c r="BF6622" s="10"/>
      <c r="BG6622" s="10"/>
      <c r="BH6622" s="10"/>
      <c r="BI6622" s="10"/>
      <c r="BL6622" s="10"/>
      <c r="BM6622" s="10"/>
      <c r="BN6622" s="10"/>
      <c r="BO6622" s="10"/>
      <c r="BP6622" s="10"/>
      <c r="BQ6622" s="10"/>
      <c r="BR6622" s="10"/>
      <c r="BU6622" s="66"/>
    </row>
    <row r="6623" spans="22:73" s="6" customFormat="1" x14ac:dyDescent="0.3">
      <c r="V6623" s="21"/>
      <c r="W6623" s="22"/>
      <c r="X6623" s="22"/>
      <c r="Y6623" s="22"/>
      <c r="Z6623" s="22"/>
      <c r="AA6623" s="22"/>
      <c r="AB6623" s="10"/>
      <c r="AC6623" s="10"/>
      <c r="AD6623" s="10"/>
      <c r="AE6623" s="10"/>
      <c r="AF6623" s="10"/>
      <c r="AG6623" s="10"/>
      <c r="AH6623" s="10"/>
      <c r="AI6623" s="10"/>
      <c r="AJ6623" s="10"/>
      <c r="AK6623" s="10"/>
      <c r="AL6623" s="10"/>
      <c r="AM6623" s="10"/>
      <c r="AN6623" s="10"/>
      <c r="AO6623" s="10"/>
      <c r="AP6623" s="10"/>
      <c r="AQ6623" s="10"/>
      <c r="AR6623" s="10"/>
      <c r="AS6623" s="10"/>
      <c r="AT6623" s="10"/>
      <c r="AU6623" s="10"/>
      <c r="AV6623" s="10"/>
      <c r="AW6623" s="10"/>
      <c r="AX6623" s="10"/>
      <c r="AY6623" s="10"/>
      <c r="AZ6623" s="10"/>
      <c r="BC6623" s="10"/>
      <c r="BD6623" s="10"/>
      <c r="BE6623" s="10"/>
      <c r="BF6623" s="10"/>
      <c r="BG6623" s="10"/>
      <c r="BH6623" s="10"/>
      <c r="BI6623" s="10"/>
      <c r="BL6623" s="10"/>
      <c r="BM6623" s="10"/>
      <c r="BN6623" s="10"/>
      <c r="BO6623" s="10"/>
      <c r="BP6623" s="10"/>
      <c r="BQ6623" s="10"/>
      <c r="BR6623" s="10"/>
      <c r="BU6623" s="66"/>
    </row>
    <row r="6624" spans="22:73" s="6" customFormat="1" x14ac:dyDescent="0.3">
      <c r="V6624" s="21"/>
      <c r="W6624" s="22"/>
      <c r="X6624" s="22"/>
      <c r="Y6624" s="22"/>
      <c r="Z6624" s="22"/>
      <c r="AA6624" s="22"/>
      <c r="AB6624" s="10"/>
      <c r="AC6624" s="10"/>
      <c r="AD6624" s="10"/>
      <c r="AE6624" s="10"/>
      <c r="AF6624" s="10"/>
      <c r="AG6624" s="10"/>
      <c r="AH6624" s="10"/>
      <c r="AI6624" s="10"/>
      <c r="AJ6624" s="10"/>
      <c r="AK6624" s="10"/>
      <c r="AL6624" s="10"/>
      <c r="AM6624" s="10"/>
      <c r="AN6624" s="10"/>
      <c r="AO6624" s="10"/>
      <c r="AP6624" s="10"/>
      <c r="AQ6624" s="10"/>
      <c r="AR6624" s="10"/>
      <c r="AS6624" s="10"/>
      <c r="AT6624" s="10"/>
      <c r="AU6624" s="10"/>
      <c r="AV6624" s="10"/>
      <c r="AW6624" s="10"/>
      <c r="AX6624" s="10"/>
      <c r="AY6624" s="10"/>
      <c r="AZ6624" s="10"/>
      <c r="BC6624" s="10"/>
      <c r="BD6624" s="10"/>
      <c r="BE6624" s="10"/>
      <c r="BF6624" s="10"/>
      <c r="BG6624" s="10"/>
      <c r="BH6624" s="10"/>
      <c r="BI6624" s="10"/>
      <c r="BL6624" s="10"/>
      <c r="BM6624" s="10"/>
      <c r="BN6624" s="10"/>
      <c r="BO6624" s="10"/>
      <c r="BP6624" s="10"/>
      <c r="BQ6624" s="10"/>
      <c r="BR6624" s="10"/>
      <c r="BU6624" s="66"/>
    </row>
    <row r="6625" spans="22:73" s="6" customFormat="1" x14ac:dyDescent="0.3">
      <c r="V6625" s="21"/>
      <c r="W6625" s="22"/>
      <c r="X6625" s="22"/>
      <c r="Y6625" s="22"/>
      <c r="Z6625" s="22"/>
      <c r="AA6625" s="22"/>
      <c r="AB6625" s="10"/>
      <c r="AC6625" s="10"/>
      <c r="AD6625" s="10"/>
      <c r="AE6625" s="10"/>
      <c r="AF6625" s="10"/>
      <c r="AG6625" s="10"/>
      <c r="AH6625" s="10"/>
      <c r="AI6625" s="10"/>
      <c r="AJ6625" s="10"/>
      <c r="AK6625" s="10"/>
      <c r="AL6625" s="10"/>
      <c r="AM6625" s="10"/>
      <c r="AN6625" s="10"/>
      <c r="AO6625" s="10"/>
      <c r="AP6625" s="10"/>
      <c r="AQ6625" s="10"/>
      <c r="AR6625" s="10"/>
      <c r="AS6625" s="10"/>
      <c r="AT6625" s="10"/>
      <c r="AU6625" s="10"/>
      <c r="AV6625" s="10"/>
      <c r="AW6625" s="10"/>
      <c r="AX6625" s="10"/>
      <c r="AY6625" s="10"/>
      <c r="AZ6625" s="10"/>
      <c r="BC6625" s="10"/>
      <c r="BD6625" s="10"/>
      <c r="BE6625" s="10"/>
      <c r="BF6625" s="10"/>
      <c r="BG6625" s="10"/>
      <c r="BH6625" s="10"/>
      <c r="BI6625" s="10"/>
      <c r="BL6625" s="10"/>
      <c r="BM6625" s="10"/>
      <c r="BN6625" s="10"/>
      <c r="BO6625" s="10"/>
      <c r="BP6625" s="10"/>
      <c r="BQ6625" s="10"/>
      <c r="BR6625" s="10"/>
      <c r="BU6625" s="66"/>
    </row>
    <row r="6626" spans="22:73" s="6" customFormat="1" x14ac:dyDescent="0.3">
      <c r="V6626" s="21"/>
      <c r="W6626" s="22"/>
      <c r="X6626" s="22"/>
      <c r="Y6626" s="22"/>
      <c r="Z6626" s="22"/>
      <c r="AA6626" s="22"/>
      <c r="AB6626" s="10"/>
      <c r="AC6626" s="10"/>
      <c r="AD6626" s="10"/>
      <c r="AE6626" s="10"/>
      <c r="AF6626" s="10"/>
      <c r="AG6626" s="10"/>
      <c r="AH6626" s="10"/>
      <c r="AI6626" s="10"/>
      <c r="AJ6626" s="10"/>
      <c r="AK6626" s="10"/>
      <c r="AL6626" s="10"/>
      <c r="AM6626" s="10"/>
      <c r="AN6626" s="10"/>
      <c r="AO6626" s="10"/>
      <c r="AP6626" s="10"/>
      <c r="AQ6626" s="10"/>
      <c r="AR6626" s="10"/>
      <c r="AS6626" s="10"/>
      <c r="AT6626" s="10"/>
      <c r="AU6626" s="10"/>
      <c r="AV6626" s="10"/>
      <c r="AW6626" s="10"/>
      <c r="AX6626" s="10"/>
      <c r="AY6626" s="10"/>
      <c r="AZ6626" s="10"/>
      <c r="BC6626" s="10"/>
      <c r="BD6626" s="10"/>
      <c r="BE6626" s="10"/>
      <c r="BF6626" s="10"/>
      <c r="BG6626" s="10"/>
      <c r="BH6626" s="10"/>
      <c r="BI6626" s="10"/>
      <c r="BL6626" s="10"/>
      <c r="BM6626" s="10"/>
      <c r="BN6626" s="10"/>
      <c r="BO6626" s="10"/>
      <c r="BP6626" s="10"/>
      <c r="BQ6626" s="10"/>
      <c r="BR6626" s="10"/>
      <c r="BU6626" s="66"/>
    </row>
    <row r="6627" spans="22:73" s="6" customFormat="1" x14ac:dyDescent="0.3">
      <c r="V6627" s="21"/>
      <c r="W6627" s="22"/>
      <c r="X6627" s="22"/>
      <c r="Y6627" s="22"/>
      <c r="Z6627" s="22"/>
      <c r="AA6627" s="22"/>
      <c r="AB6627" s="10"/>
      <c r="AC6627" s="10"/>
      <c r="AD6627" s="10"/>
      <c r="AE6627" s="10"/>
      <c r="AF6627" s="10"/>
      <c r="AG6627" s="10"/>
      <c r="AH6627" s="10"/>
      <c r="AI6627" s="10"/>
      <c r="AJ6627" s="10"/>
      <c r="AK6627" s="10"/>
      <c r="AL6627" s="10"/>
      <c r="AM6627" s="10"/>
      <c r="AN6627" s="10"/>
      <c r="AO6627" s="10"/>
      <c r="AP6627" s="10"/>
      <c r="AQ6627" s="10"/>
      <c r="AR6627" s="10"/>
      <c r="AS6627" s="10"/>
      <c r="AT6627" s="10"/>
      <c r="AU6627" s="10"/>
      <c r="AV6627" s="10"/>
      <c r="AW6627" s="10"/>
      <c r="AX6627" s="10"/>
      <c r="AY6627" s="10"/>
      <c r="AZ6627" s="10"/>
      <c r="BC6627" s="10"/>
      <c r="BD6627" s="10"/>
      <c r="BE6627" s="10"/>
      <c r="BF6627" s="10"/>
      <c r="BG6627" s="10"/>
      <c r="BH6627" s="10"/>
      <c r="BI6627" s="10"/>
      <c r="BL6627" s="10"/>
      <c r="BM6627" s="10"/>
      <c r="BN6627" s="10"/>
      <c r="BO6627" s="10"/>
      <c r="BP6627" s="10"/>
      <c r="BQ6627" s="10"/>
      <c r="BR6627" s="10"/>
      <c r="BU6627" s="66"/>
    </row>
    <row r="6628" spans="22:73" s="6" customFormat="1" x14ac:dyDescent="0.3">
      <c r="V6628" s="21"/>
      <c r="W6628" s="22"/>
      <c r="X6628" s="22"/>
      <c r="Y6628" s="22"/>
      <c r="Z6628" s="22"/>
      <c r="AA6628" s="22"/>
      <c r="AB6628" s="10"/>
      <c r="AC6628" s="10"/>
      <c r="AD6628" s="10"/>
      <c r="AE6628" s="10"/>
      <c r="AF6628" s="10"/>
      <c r="AG6628" s="10"/>
      <c r="AH6628" s="10"/>
      <c r="AI6628" s="10"/>
      <c r="AJ6628" s="10"/>
      <c r="AK6628" s="10"/>
      <c r="AL6628" s="10"/>
      <c r="AM6628" s="10"/>
      <c r="AN6628" s="10"/>
      <c r="AO6628" s="10"/>
      <c r="AP6628" s="10"/>
      <c r="AQ6628" s="10"/>
      <c r="AR6628" s="10"/>
      <c r="AS6628" s="10"/>
      <c r="AT6628" s="10"/>
      <c r="AU6628" s="10"/>
      <c r="AV6628" s="10"/>
      <c r="AW6628" s="10"/>
      <c r="AX6628" s="10"/>
      <c r="AY6628" s="10"/>
      <c r="AZ6628" s="10"/>
      <c r="BC6628" s="10"/>
      <c r="BD6628" s="10"/>
      <c r="BE6628" s="10"/>
      <c r="BF6628" s="10"/>
      <c r="BG6628" s="10"/>
      <c r="BH6628" s="10"/>
      <c r="BI6628" s="10"/>
      <c r="BL6628" s="10"/>
      <c r="BM6628" s="10"/>
      <c r="BN6628" s="10"/>
      <c r="BO6628" s="10"/>
      <c r="BP6628" s="10"/>
      <c r="BQ6628" s="10"/>
      <c r="BR6628" s="10"/>
      <c r="BU6628" s="66"/>
    </row>
    <row r="6629" spans="22:73" s="6" customFormat="1" x14ac:dyDescent="0.3">
      <c r="V6629" s="21"/>
      <c r="W6629" s="22"/>
      <c r="X6629" s="22"/>
      <c r="Y6629" s="22"/>
      <c r="Z6629" s="22"/>
      <c r="AA6629" s="22"/>
      <c r="AB6629" s="10"/>
      <c r="AC6629" s="10"/>
      <c r="AD6629" s="10"/>
      <c r="AE6629" s="10"/>
      <c r="AF6629" s="10"/>
      <c r="AG6629" s="10"/>
      <c r="AH6629" s="10"/>
      <c r="AI6629" s="10"/>
      <c r="AJ6629" s="10"/>
      <c r="AK6629" s="10"/>
      <c r="AL6629" s="10"/>
      <c r="AM6629" s="10"/>
      <c r="AN6629" s="10"/>
      <c r="AO6629" s="10"/>
      <c r="AP6629" s="10"/>
      <c r="AQ6629" s="10"/>
      <c r="AR6629" s="10"/>
      <c r="AS6629" s="10"/>
      <c r="AT6629" s="10"/>
      <c r="AU6629" s="10"/>
      <c r="AV6629" s="10"/>
      <c r="AW6629" s="10"/>
      <c r="AX6629" s="10"/>
      <c r="AY6629" s="10"/>
      <c r="AZ6629" s="10"/>
      <c r="BC6629" s="10"/>
      <c r="BD6629" s="10"/>
      <c r="BE6629" s="10"/>
      <c r="BF6629" s="10"/>
      <c r="BG6629" s="10"/>
      <c r="BH6629" s="10"/>
      <c r="BI6629" s="10"/>
      <c r="BL6629" s="10"/>
      <c r="BM6629" s="10"/>
      <c r="BN6629" s="10"/>
      <c r="BO6629" s="10"/>
      <c r="BP6629" s="10"/>
      <c r="BQ6629" s="10"/>
      <c r="BR6629" s="10"/>
      <c r="BU6629" s="66"/>
    </row>
    <row r="6630" spans="22:73" s="6" customFormat="1" x14ac:dyDescent="0.3">
      <c r="V6630" s="21"/>
      <c r="W6630" s="22"/>
      <c r="X6630" s="22"/>
      <c r="Y6630" s="22"/>
      <c r="Z6630" s="22"/>
      <c r="AA6630" s="22"/>
      <c r="AB6630" s="10"/>
      <c r="AC6630" s="10"/>
      <c r="AD6630" s="10"/>
      <c r="AE6630" s="10"/>
      <c r="AF6630" s="10"/>
      <c r="AG6630" s="10"/>
      <c r="AH6630" s="10"/>
      <c r="AI6630" s="10"/>
      <c r="AJ6630" s="10"/>
      <c r="AK6630" s="10"/>
      <c r="AL6630" s="10"/>
      <c r="AM6630" s="10"/>
      <c r="AN6630" s="10"/>
      <c r="AO6630" s="10"/>
      <c r="AP6630" s="10"/>
      <c r="AQ6630" s="10"/>
      <c r="AR6630" s="10"/>
      <c r="AS6630" s="10"/>
      <c r="AT6630" s="10"/>
      <c r="AU6630" s="10"/>
      <c r="AV6630" s="10"/>
      <c r="AW6630" s="10"/>
      <c r="AX6630" s="10"/>
      <c r="AY6630" s="10"/>
      <c r="AZ6630" s="10"/>
      <c r="BC6630" s="10"/>
      <c r="BD6630" s="10"/>
      <c r="BE6630" s="10"/>
      <c r="BF6630" s="10"/>
      <c r="BG6630" s="10"/>
      <c r="BH6630" s="10"/>
      <c r="BI6630" s="10"/>
      <c r="BL6630" s="10"/>
      <c r="BM6630" s="10"/>
      <c r="BN6630" s="10"/>
      <c r="BO6630" s="10"/>
      <c r="BP6630" s="10"/>
      <c r="BQ6630" s="10"/>
      <c r="BR6630" s="10"/>
      <c r="BU6630" s="66"/>
    </row>
    <row r="6631" spans="22:73" s="6" customFormat="1" x14ac:dyDescent="0.3">
      <c r="V6631" s="21"/>
      <c r="W6631" s="22"/>
      <c r="X6631" s="22"/>
      <c r="Y6631" s="22"/>
      <c r="Z6631" s="22"/>
      <c r="AA6631" s="22"/>
      <c r="AB6631" s="10"/>
      <c r="AC6631" s="10"/>
      <c r="AD6631" s="10"/>
      <c r="AE6631" s="10"/>
      <c r="AF6631" s="10"/>
      <c r="AG6631" s="10"/>
      <c r="AH6631" s="10"/>
      <c r="AI6631" s="10"/>
      <c r="AJ6631" s="10"/>
      <c r="AK6631" s="10"/>
      <c r="AL6631" s="10"/>
      <c r="AM6631" s="10"/>
      <c r="AN6631" s="10"/>
      <c r="AO6631" s="10"/>
      <c r="AP6631" s="10"/>
      <c r="AQ6631" s="10"/>
      <c r="AR6631" s="10"/>
      <c r="AS6631" s="10"/>
      <c r="AT6631" s="10"/>
      <c r="AU6631" s="10"/>
      <c r="AV6631" s="10"/>
      <c r="AW6631" s="10"/>
      <c r="AX6631" s="10"/>
      <c r="AY6631" s="10"/>
      <c r="AZ6631" s="10"/>
      <c r="BC6631" s="10"/>
      <c r="BD6631" s="10"/>
      <c r="BE6631" s="10"/>
      <c r="BF6631" s="10"/>
      <c r="BG6631" s="10"/>
      <c r="BH6631" s="10"/>
      <c r="BI6631" s="10"/>
      <c r="BL6631" s="10"/>
      <c r="BM6631" s="10"/>
      <c r="BN6631" s="10"/>
      <c r="BO6631" s="10"/>
      <c r="BP6631" s="10"/>
      <c r="BQ6631" s="10"/>
      <c r="BR6631" s="10"/>
      <c r="BU6631" s="66"/>
    </row>
    <row r="6632" spans="22:73" s="6" customFormat="1" x14ac:dyDescent="0.3">
      <c r="V6632" s="21"/>
      <c r="W6632" s="22"/>
      <c r="X6632" s="22"/>
      <c r="Y6632" s="22"/>
      <c r="Z6632" s="22"/>
      <c r="AA6632" s="22"/>
      <c r="AB6632" s="10"/>
      <c r="AC6632" s="10"/>
      <c r="AD6632" s="10"/>
      <c r="AE6632" s="10"/>
      <c r="AF6632" s="10"/>
      <c r="AG6632" s="10"/>
      <c r="AH6632" s="10"/>
      <c r="AI6632" s="10"/>
      <c r="AJ6632" s="10"/>
      <c r="AK6632" s="10"/>
      <c r="AL6632" s="10"/>
      <c r="AM6632" s="10"/>
      <c r="AN6632" s="10"/>
      <c r="AO6632" s="10"/>
      <c r="AP6632" s="10"/>
      <c r="AQ6632" s="10"/>
      <c r="AR6632" s="10"/>
      <c r="AS6632" s="10"/>
      <c r="AT6632" s="10"/>
      <c r="AU6632" s="10"/>
      <c r="AV6632" s="10"/>
      <c r="AW6632" s="10"/>
      <c r="AX6632" s="10"/>
      <c r="AY6632" s="10"/>
      <c r="AZ6632" s="10"/>
      <c r="BC6632" s="10"/>
      <c r="BD6632" s="10"/>
      <c r="BE6632" s="10"/>
      <c r="BF6632" s="10"/>
      <c r="BG6632" s="10"/>
      <c r="BH6632" s="10"/>
      <c r="BI6632" s="10"/>
      <c r="BL6632" s="10"/>
      <c r="BM6632" s="10"/>
      <c r="BN6632" s="10"/>
      <c r="BO6632" s="10"/>
      <c r="BP6632" s="10"/>
      <c r="BQ6632" s="10"/>
      <c r="BR6632" s="10"/>
      <c r="BU6632" s="66"/>
    </row>
    <row r="6633" spans="22:73" s="6" customFormat="1" x14ac:dyDescent="0.3">
      <c r="V6633" s="21"/>
      <c r="W6633" s="22"/>
      <c r="X6633" s="22"/>
      <c r="Y6633" s="22"/>
      <c r="Z6633" s="22"/>
      <c r="AA6633" s="22"/>
      <c r="AB6633" s="10"/>
      <c r="AC6633" s="10"/>
      <c r="AD6633" s="10"/>
      <c r="AE6633" s="10"/>
      <c r="AF6633" s="10"/>
      <c r="AG6633" s="10"/>
      <c r="AH6633" s="10"/>
      <c r="AI6633" s="10"/>
      <c r="AJ6633" s="10"/>
      <c r="AK6633" s="10"/>
      <c r="AL6633" s="10"/>
      <c r="AM6633" s="10"/>
      <c r="AN6633" s="10"/>
      <c r="AO6633" s="10"/>
      <c r="AP6633" s="10"/>
      <c r="AQ6633" s="10"/>
      <c r="AR6633" s="10"/>
      <c r="AS6633" s="10"/>
      <c r="AT6633" s="10"/>
      <c r="AU6633" s="10"/>
      <c r="AV6633" s="10"/>
      <c r="AW6633" s="10"/>
      <c r="AX6633" s="10"/>
      <c r="AY6633" s="10"/>
      <c r="AZ6633" s="10"/>
      <c r="BC6633" s="10"/>
      <c r="BD6633" s="10"/>
      <c r="BE6633" s="10"/>
      <c r="BF6633" s="10"/>
      <c r="BG6633" s="10"/>
      <c r="BH6633" s="10"/>
      <c r="BI6633" s="10"/>
      <c r="BL6633" s="10"/>
      <c r="BM6633" s="10"/>
      <c r="BN6633" s="10"/>
      <c r="BO6633" s="10"/>
      <c r="BP6633" s="10"/>
      <c r="BQ6633" s="10"/>
      <c r="BR6633" s="10"/>
      <c r="BU6633" s="66"/>
    </row>
    <row r="6634" spans="22:73" s="6" customFormat="1" x14ac:dyDescent="0.3">
      <c r="V6634" s="21"/>
      <c r="W6634" s="22"/>
      <c r="X6634" s="22"/>
      <c r="Y6634" s="22"/>
      <c r="Z6634" s="22"/>
      <c r="AA6634" s="22"/>
      <c r="AB6634" s="10"/>
      <c r="AC6634" s="10"/>
      <c r="AD6634" s="10"/>
      <c r="AE6634" s="10"/>
      <c r="AF6634" s="10"/>
      <c r="AG6634" s="10"/>
      <c r="AH6634" s="10"/>
      <c r="AI6634" s="10"/>
      <c r="AJ6634" s="10"/>
      <c r="AK6634" s="10"/>
      <c r="AL6634" s="10"/>
      <c r="AM6634" s="10"/>
      <c r="AN6634" s="10"/>
      <c r="AO6634" s="10"/>
      <c r="AP6634" s="10"/>
      <c r="AQ6634" s="10"/>
      <c r="AR6634" s="10"/>
      <c r="AS6634" s="10"/>
      <c r="AT6634" s="10"/>
      <c r="AU6634" s="10"/>
      <c r="AV6634" s="10"/>
      <c r="AW6634" s="10"/>
      <c r="AX6634" s="10"/>
      <c r="AY6634" s="10"/>
      <c r="AZ6634" s="10"/>
      <c r="BC6634" s="10"/>
      <c r="BD6634" s="10"/>
      <c r="BE6634" s="10"/>
      <c r="BF6634" s="10"/>
      <c r="BG6634" s="10"/>
      <c r="BH6634" s="10"/>
      <c r="BI6634" s="10"/>
      <c r="BL6634" s="10"/>
      <c r="BM6634" s="10"/>
      <c r="BN6634" s="10"/>
      <c r="BO6634" s="10"/>
      <c r="BP6634" s="10"/>
      <c r="BQ6634" s="10"/>
      <c r="BR6634" s="10"/>
      <c r="BU6634" s="66"/>
    </row>
    <row r="6635" spans="22:73" s="6" customFormat="1" x14ac:dyDescent="0.3">
      <c r="V6635" s="21"/>
      <c r="W6635" s="22"/>
      <c r="X6635" s="22"/>
      <c r="Y6635" s="22"/>
      <c r="Z6635" s="22"/>
      <c r="AA6635" s="22"/>
      <c r="AB6635" s="10"/>
      <c r="AC6635" s="10"/>
      <c r="AD6635" s="10"/>
      <c r="AE6635" s="10"/>
      <c r="AF6635" s="10"/>
      <c r="AG6635" s="10"/>
      <c r="AH6635" s="10"/>
      <c r="AI6635" s="10"/>
      <c r="AJ6635" s="10"/>
      <c r="AK6635" s="10"/>
      <c r="AL6635" s="10"/>
      <c r="AM6635" s="10"/>
      <c r="AN6635" s="10"/>
      <c r="AO6635" s="10"/>
      <c r="AP6635" s="10"/>
      <c r="AQ6635" s="10"/>
      <c r="AR6635" s="10"/>
      <c r="AS6635" s="10"/>
      <c r="AT6635" s="10"/>
      <c r="AU6635" s="10"/>
      <c r="AV6635" s="10"/>
      <c r="AW6635" s="10"/>
      <c r="AX6635" s="10"/>
      <c r="AY6635" s="10"/>
      <c r="AZ6635" s="10"/>
      <c r="BC6635" s="10"/>
      <c r="BD6635" s="10"/>
      <c r="BE6635" s="10"/>
      <c r="BF6635" s="10"/>
      <c r="BG6635" s="10"/>
      <c r="BH6635" s="10"/>
      <c r="BI6635" s="10"/>
      <c r="BL6635" s="10"/>
      <c r="BM6635" s="10"/>
      <c r="BN6635" s="10"/>
      <c r="BO6635" s="10"/>
      <c r="BP6635" s="10"/>
      <c r="BQ6635" s="10"/>
      <c r="BR6635" s="10"/>
      <c r="BU6635" s="66"/>
    </row>
    <row r="6636" spans="22:73" s="6" customFormat="1" x14ac:dyDescent="0.3">
      <c r="V6636" s="21"/>
      <c r="W6636" s="22"/>
      <c r="X6636" s="22"/>
      <c r="Y6636" s="22"/>
      <c r="Z6636" s="22"/>
      <c r="AA6636" s="22"/>
      <c r="AB6636" s="10"/>
      <c r="AC6636" s="10"/>
      <c r="AD6636" s="10"/>
      <c r="AE6636" s="10"/>
      <c r="AF6636" s="10"/>
      <c r="AG6636" s="10"/>
      <c r="AH6636" s="10"/>
      <c r="AI6636" s="10"/>
      <c r="AJ6636" s="10"/>
      <c r="AK6636" s="10"/>
      <c r="AL6636" s="10"/>
      <c r="AM6636" s="10"/>
      <c r="AN6636" s="10"/>
      <c r="AO6636" s="10"/>
      <c r="AP6636" s="10"/>
      <c r="AQ6636" s="10"/>
      <c r="AR6636" s="10"/>
      <c r="AS6636" s="10"/>
      <c r="AT6636" s="10"/>
      <c r="AU6636" s="10"/>
      <c r="AV6636" s="10"/>
      <c r="AW6636" s="10"/>
      <c r="AX6636" s="10"/>
      <c r="AY6636" s="10"/>
      <c r="AZ6636" s="10"/>
      <c r="BC6636" s="10"/>
      <c r="BD6636" s="10"/>
      <c r="BE6636" s="10"/>
      <c r="BF6636" s="10"/>
      <c r="BG6636" s="10"/>
      <c r="BH6636" s="10"/>
      <c r="BI6636" s="10"/>
      <c r="BL6636" s="10"/>
      <c r="BM6636" s="10"/>
      <c r="BN6636" s="10"/>
      <c r="BO6636" s="10"/>
      <c r="BP6636" s="10"/>
      <c r="BQ6636" s="10"/>
      <c r="BR6636" s="10"/>
      <c r="BU6636" s="66"/>
    </row>
    <row r="6637" spans="22:73" s="6" customFormat="1" x14ac:dyDescent="0.3">
      <c r="V6637" s="21"/>
      <c r="W6637" s="22"/>
      <c r="X6637" s="22"/>
      <c r="Y6637" s="22"/>
      <c r="Z6637" s="22"/>
      <c r="AA6637" s="22"/>
      <c r="AB6637" s="10"/>
      <c r="AC6637" s="10"/>
      <c r="AD6637" s="10"/>
      <c r="AE6637" s="10"/>
      <c r="AF6637" s="10"/>
      <c r="AG6637" s="10"/>
      <c r="AH6637" s="10"/>
      <c r="AI6637" s="10"/>
      <c r="AJ6637" s="10"/>
      <c r="AK6637" s="10"/>
      <c r="AL6637" s="10"/>
      <c r="AM6637" s="10"/>
      <c r="AN6637" s="10"/>
      <c r="AO6637" s="10"/>
      <c r="AP6637" s="10"/>
      <c r="AQ6637" s="10"/>
      <c r="AR6637" s="10"/>
      <c r="AS6637" s="10"/>
      <c r="AT6637" s="10"/>
      <c r="AU6637" s="10"/>
      <c r="AV6637" s="10"/>
      <c r="AW6637" s="10"/>
      <c r="AX6637" s="10"/>
      <c r="AY6637" s="10"/>
      <c r="AZ6637" s="10"/>
      <c r="BC6637" s="10"/>
      <c r="BD6637" s="10"/>
      <c r="BE6637" s="10"/>
      <c r="BF6637" s="10"/>
      <c r="BG6637" s="10"/>
      <c r="BH6637" s="10"/>
      <c r="BI6637" s="10"/>
      <c r="BL6637" s="10"/>
      <c r="BM6637" s="10"/>
      <c r="BN6637" s="10"/>
      <c r="BO6637" s="10"/>
      <c r="BP6637" s="10"/>
      <c r="BQ6637" s="10"/>
      <c r="BR6637" s="10"/>
      <c r="BU6637" s="66"/>
    </row>
    <row r="6638" spans="22:73" s="6" customFormat="1" x14ac:dyDescent="0.3">
      <c r="V6638" s="21"/>
      <c r="W6638" s="22"/>
      <c r="X6638" s="22"/>
      <c r="Y6638" s="22"/>
      <c r="Z6638" s="22"/>
      <c r="AA6638" s="22"/>
      <c r="AB6638" s="10"/>
      <c r="AC6638" s="10"/>
      <c r="AD6638" s="10"/>
      <c r="AE6638" s="10"/>
      <c r="AF6638" s="10"/>
      <c r="AG6638" s="10"/>
      <c r="AH6638" s="10"/>
      <c r="AI6638" s="10"/>
      <c r="AJ6638" s="10"/>
      <c r="AK6638" s="10"/>
      <c r="AL6638" s="10"/>
      <c r="AM6638" s="10"/>
      <c r="AN6638" s="10"/>
      <c r="AO6638" s="10"/>
      <c r="AP6638" s="10"/>
      <c r="AQ6638" s="10"/>
      <c r="AR6638" s="10"/>
      <c r="AS6638" s="10"/>
      <c r="AT6638" s="10"/>
      <c r="AU6638" s="10"/>
      <c r="AV6638" s="10"/>
      <c r="AW6638" s="10"/>
      <c r="AX6638" s="10"/>
      <c r="AY6638" s="10"/>
      <c r="AZ6638" s="10"/>
      <c r="BC6638" s="10"/>
      <c r="BD6638" s="10"/>
      <c r="BE6638" s="10"/>
      <c r="BF6638" s="10"/>
      <c r="BG6638" s="10"/>
      <c r="BH6638" s="10"/>
      <c r="BI6638" s="10"/>
      <c r="BL6638" s="10"/>
      <c r="BM6638" s="10"/>
      <c r="BN6638" s="10"/>
      <c r="BO6638" s="10"/>
      <c r="BP6638" s="10"/>
      <c r="BQ6638" s="10"/>
      <c r="BR6638" s="10"/>
      <c r="BU6638" s="66"/>
    </row>
    <row r="6639" spans="22:73" s="6" customFormat="1" x14ac:dyDescent="0.3">
      <c r="V6639" s="21"/>
      <c r="W6639" s="22"/>
      <c r="X6639" s="22"/>
      <c r="Y6639" s="22"/>
      <c r="Z6639" s="22"/>
      <c r="AA6639" s="22"/>
      <c r="AB6639" s="10"/>
      <c r="AC6639" s="10"/>
      <c r="AD6639" s="10"/>
      <c r="AE6639" s="10"/>
      <c r="AF6639" s="10"/>
      <c r="AG6639" s="10"/>
      <c r="AH6639" s="10"/>
      <c r="AI6639" s="10"/>
      <c r="AJ6639" s="10"/>
      <c r="AK6639" s="10"/>
      <c r="AL6639" s="10"/>
      <c r="AM6639" s="10"/>
      <c r="AN6639" s="10"/>
      <c r="AO6639" s="10"/>
      <c r="AP6639" s="10"/>
      <c r="AQ6639" s="10"/>
      <c r="AR6639" s="10"/>
      <c r="AS6639" s="10"/>
      <c r="AT6639" s="10"/>
      <c r="AU6639" s="10"/>
      <c r="AV6639" s="10"/>
      <c r="AW6639" s="10"/>
      <c r="AX6639" s="10"/>
      <c r="AY6639" s="10"/>
      <c r="AZ6639" s="10"/>
      <c r="BC6639" s="10"/>
      <c r="BD6639" s="10"/>
      <c r="BE6639" s="10"/>
      <c r="BF6639" s="10"/>
      <c r="BG6639" s="10"/>
      <c r="BH6639" s="10"/>
      <c r="BI6639" s="10"/>
      <c r="BL6639" s="10"/>
      <c r="BM6639" s="10"/>
      <c r="BN6639" s="10"/>
      <c r="BO6639" s="10"/>
      <c r="BP6639" s="10"/>
      <c r="BQ6639" s="10"/>
      <c r="BR6639" s="10"/>
      <c r="BU6639" s="66"/>
    </row>
    <row r="6640" spans="22:73" s="6" customFormat="1" x14ac:dyDescent="0.3">
      <c r="V6640" s="21"/>
      <c r="W6640" s="22"/>
      <c r="X6640" s="22"/>
      <c r="Y6640" s="22"/>
      <c r="Z6640" s="22"/>
      <c r="AA6640" s="22"/>
      <c r="AB6640" s="10"/>
      <c r="AC6640" s="10"/>
      <c r="AD6640" s="10"/>
      <c r="AE6640" s="10"/>
      <c r="AF6640" s="10"/>
      <c r="AG6640" s="10"/>
      <c r="AH6640" s="10"/>
      <c r="AI6640" s="10"/>
      <c r="AJ6640" s="10"/>
      <c r="AK6640" s="10"/>
      <c r="AL6640" s="10"/>
      <c r="AM6640" s="10"/>
      <c r="AN6640" s="10"/>
      <c r="AO6640" s="10"/>
      <c r="AP6640" s="10"/>
      <c r="AQ6640" s="10"/>
      <c r="AR6640" s="10"/>
      <c r="AS6640" s="10"/>
      <c r="AT6640" s="10"/>
      <c r="AU6640" s="10"/>
      <c r="AV6640" s="10"/>
      <c r="AW6640" s="10"/>
      <c r="AX6640" s="10"/>
      <c r="AY6640" s="10"/>
      <c r="AZ6640" s="10"/>
      <c r="BC6640" s="10"/>
      <c r="BD6640" s="10"/>
      <c r="BE6640" s="10"/>
      <c r="BF6640" s="10"/>
      <c r="BG6640" s="10"/>
      <c r="BH6640" s="10"/>
      <c r="BI6640" s="10"/>
      <c r="BL6640" s="10"/>
      <c r="BM6640" s="10"/>
      <c r="BN6640" s="10"/>
      <c r="BO6640" s="10"/>
      <c r="BP6640" s="10"/>
      <c r="BQ6640" s="10"/>
      <c r="BR6640" s="10"/>
      <c r="BU6640" s="66"/>
    </row>
    <row r="6641" spans="22:73" s="6" customFormat="1" x14ac:dyDescent="0.3">
      <c r="V6641" s="21"/>
      <c r="W6641" s="22"/>
      <c r="X6641" s="22"/>
      <c r="Y6641" s="22"/>
      <c r="Z6641" s="22"/>
      <c r="AA6641" s="22"/>
      <c r="AB6641" s="10"/>
      <c r="AC6641" s="10"/>
      <c r="AD6641" s="10"/>
      <c r="AE6641" s="10"/>
      <c r="AF6641" s="10"/>
      <c r="AG6641" s="10"/>
      <c r="AH6641" s="10"/>
      <c r="AI6641" s="10"/>
      <c r="AJ6641" s="10"/>
      <c r="AK6641" s="10"/>
      <c r="AL6641" s="10"/>
      <c r="AM6641" s="10"/>
      <c r="AN6641" s="10"/>
      <c r="AO6641" s="10"/>
      <c r="AP6641" s="10"/>
      <c r="AQ6641" s="10"/>
      <c r="AR6641" s="10"/>
      <c r="AS6641" s="10"/>
      <c r="AT6641" s="10"/>
      <c r="AU6641" s="10"/>
      <c r="AV6641" s="10"/>
      <c r="AW6641" s="10"/>
      <c r="AX6641" s="10"/>
      <c r="AY6641" s="10"/>
      <c r="AZ6641" s="10"/>
      <c r="BC6641" s="10"/>
      <c r="BD6641" s="10"/>
      <c r="BE6641" s="10"/>
      <c r="BF6641" s="10"/>
      <c r="BG6641" s="10"/>
      <c r="BH6641" s="10"/>
      <c r="BI6641" s="10"/>
      <c r="BL6641" s="10"/>
      <c r="BM6641" s="10"/>
      <c r="BN6641" s="10"/>
      <c r="BO6641" s="10"/>
      <c r="BP6641" s="10"/>
      <c r="BQ6641" s="10"/>
      <c r="BR6641" s="10"/>
      <c r="BU6641" s="66"/>
    </row>
    <row r="6642" spans="22:73" s="6" customFormat="1" x14ac:dyDescent="0.3">
      <c r="V6642" s="21"/>
      <c r="W6642" s="22"/>
      <c r="X6642" s="22"/>
      <c r="Y6642" s="22"/>
      <c r="Z6642" s="22"/>
      <c r="AA6642" s="22"/>
      <c r="AB6642" s="10"/>
      <c r="AC6642" s="10"/>
      <c r="AD6642" s="10"/>
      <c r="AE6642" s="10"/>
      <c r="AF6642" s="10"/>
      <c r="AG6642" s="10"/>
      <c r="AH6642" s="10"/>
      <c r="AI6642" s="10"/>
      <c r="AJ6642" s="10"/>
      <c r="AK6642" s="10"/>
      <c r="AL6642" s="10"/>
      <c r="AM6642" s="10"/>
      <c r="AN6642" s="10"/>
      <c r="AO6642" s="10"/>
      <c r="AP6642" s="10"/>
      <c r="AQ6642" s="10"/>
      <c r="AR6642" s="10"/>
      <c r="AS6642" s="10"/>
      <c r="AT6642" s="10"/>
      <c r="AU6642" s="10"/>
      <c r="AV6642" s="10"/>
      <c r="AW6642" s="10"/>
      <c r="AX6642" s="10"/>
      <c r="AY6642" s="10"/>
      <c r="AZ6642" s="10"/>
      <c r="BC6642" s="10"/>
      <c r="BD6642" s="10"/>
      <c r="BE6642" s="10"/>
      <c r="BF6642" s="10"/>
      <c r="BG6642" s="10"/>
      <c r="BH6642" s="10"/>
      <c r="BI6642" s="10"/>
      <c r="BL6642" s="10"/>
      <c r="BM6642" s="10"/>
      <c r="BN6642" s="10"/>
      <c r="BO6642" s="10"/>
      <c r="BP6642" s="10"/>
      <c r="BQ6642" s="10"/>
      <c r="BR6642" s="10"/>
      <c r="BU6642" s="66"/>
    </row>
    <row r="6643" spans="22:73" s="6" customFormat="1" x14ac:dyDescent="0.3">
      <c r="V6643" s="21"/>
      <c r="W6643" s="22"/>
      <c r="X6643" s="22"/>
      <c r="Y6643" s="22"/>
      <c r="Z6643" s="22"/>
      <c r="AA6643" s="22"/>
      <c r="AB6643" s="10"/>
      <c r="AC6643" s="10"/>
      <c r="AD6643" s="10"/>
      <c r="AE6643" s="10"/>
      <c r="AF6643" s="10"/>
      <c r="AG6643" s="10"/>
      <c r="AH6643" s="10"/>
      <c r="AI6643" s="10"/>
      <c r="AJ6643" s="10"/>
      <c r="AK6643" s="10"/>
      <c r="AL6643" s="10"/>
      <c r="AM6643" s="10"/>
      <c r="AN6643" s="10"/>
      <c r="AO6643" s="10"/>
      <c r="AP6643" s="10"/>
      <c r="AQ6643" s="10"/>
      <c r="AR6643" s="10"/>
      <c r="AS6643" s="10"/>
      <c r="AT6643" s="10"/>
      <c r="AU6643" s="10"/>
      <c r="AV6643" s="10"/>
      <c r="AW6643" s="10"/>
      <c r="AX6643" s="10"/>
      <c r="AY6643" s="10"/>
      <c r="AZ6643" s="10"/>
      <c r="BC6643" s="10"/>
      <c r="BD6643" s="10"/>
      <c r="BE6643" s="10"/>
      <c r="BF6643" s="10"/>
      <c r="BG6643" s="10"/>
      <c r="BH6643" s="10"/>
      <c r="BI6643" s="10"/>
      <c r="BL6643" s="10"/>
      <c r="BM6643" s="10"/>
      <c r="BN6643" s="10"/>
      <c r="BO6643" s="10"/>
      <c r="BP6643" s="10"/>
      <c r="BQ6643" s="10"/>
      <c r="BR6643" s="10"/>
      <c r="BU6643" s="66"/>
    </row>
    <row r="6644" spans="22:73" s="6" customFormat="1" x14ac:dyDescent="0.3">
      <c r="V6644" s="21"/>
      <c r="W6644" s="22"/>
      <c r="X6644" s="22"/>
      <c r="Y6644" s="22"/>
      <c r="Z6644" s="22"/>
      <c r="AA6644" s="22"/>
      <c r="AB6644" s="10"/>
      <c r="AC6644" s="10"/>
      <c r="AD6644" s="10"/>
      <c r="AE6644" s="10"/>
      <c r="AF6644" s="10"/>
      <c r="AG6644" s="10"/>
      <c r="AH6644" s="10"/>
      <c r="AI6644" s="10"/>
      <c r="AJ6644" s="10"/>
      <c r="AK6644" s="10"/>
      <c r="AL6644" s="10"/>
      <c r="AM6644" s="10"/>
      <c r="AN6644" s="10"/>
      <c r="AO6644" s="10"/>
      <c r="AP6644" s="10"/>
      <c r="AQ6644" s="10"/>
      <c r="AR6644" s="10"/>
      <c r="AS6644" s="10"/>
      <c r="AT6644" s="10"/>
      <c r="AU6644" s="10"/>
      <c r="AV6644" s="10"/>
      <c r="AW6644" s="10"/>
      <c r="AX6644" s="10"/>
      <c r="AY6644" s="10"/>
      <c r="AZ6644" s="10"/>
      <c r="BC6644" s="10"/>
      <c r="BD6644" s="10"/>
      <c r="BE6644" s="10"/>
      <c r="BF6644" s="10"/>
      <c r="BG6644" s="10"/>
      <c r="BH6644" s="10"/>
      <c r="BI6644" s="10"/>
      <c r="BL6644" s="10"/>
      <c r="BM6644" s="10"/>
      <c r="BN6644" s="10"/>
      <c r="BO6644" s="10"/>
      <c r="BP6644" s="10"/>
      <c r="BQ6644" s="10"/>
      <c r="BR6644" s="10"/>
      <c r="BU6644" s="66"/>
    </row>
    <row r="6645" spans="22:73" s="6" customFormat="1" x14ac:dyDescent="0.3">
      <c r="V6645" s="21"/>
      <c r="W6645" s="22"/>
      <c r="X6645" s="22"/>
      <c r="Y6645" s="22"/>
      <c r="Z6645" s="22"/>
      <c r="AA6645" s="22"/>
      <c r="AB6645" s="10"/>
      <c r="AC6645" s="10"/>
      <c r="AD6645" s="10"/>
      <c r="AE6645" s="10"/>
      <c r="AF6645" s="10"/>
      <c r="AG6645" s="10"/>
      <c r="AH6645" s="10"/>
      <c r="AI6645" s="10"/>
      <c r="AJ6645" s="10"/>
      <c r="AK6645" s="10"/>
      <c r="AL6645" s="10"/>
      <c r="AM6645" s="10"/>
      <c r="AN6645" s="10"/>
      <c r="AO6645" s="10"/>
      <c r="AP6645" s="10"/>
      <c r="AQ6645" s="10"/>
      <c r="AR6645" s="10"/>
      <c r="AS6645" s="10"/>
      <c r="AT6645" s="10"/>
      <c r="AU6645" s="10"/>
      <c r="AV6645" s="10"/>
      <c r="AW6645" s="10"/>
      <c r="AX6645" s="10"/>
      <c r="AY6645" s="10"/>
      <c r="AZ6645" s="10"/>
      <c r="BC6645" s="10"/>
      <c r="BD6645" s="10"/>
      <c r="BE6645" s="10"/>
      <c r="BF6645" s="10"/>
      <c r="BG6645" s="10"/>
      <c r="BH6645" s="10"/>
      <c r="BI6645" s="10"/>
      <c r="BL6645" s="10"/>
      <c r="BM6645" s="10"/>
      <c r="BN6645" s="10"/>
      <c r="BO6645" s="10"/>
      <c r="BP6645" s="10"/>
      <c r="BQ6645" s="10"/>
      <c r="BR6645" s="10"/>
      <c r="BU6645" s="66"/>
    </row>
    <row r="6646" spans="22:73" s="6" customFormat="1" x14ac:dyDescent="0.3">
      <c r="V6646" s="21"/>
      <c r="W6646" s="22"/>
      <c r="X6646" s="22"/>
      <c r="Y6646" s="22"/>
      <c r="Z6646" s="22"/>
      <c r="AA6646" s="22"/>
      <c r="AB6646" s="10"/>
      <c r="AC6646" s="10"/>
      <c r="AD6646" s="10"/>
      <c r="AE6646" s="10"/>
      <c r="AF6646" s="10"/>
      <c r="AG6646" s="10"/>
      <c r="AH6646" s="10"/>
      <c r="AI6646" s="10"/>
      <c r="AJ6646" s="10"/>
      <c r="AK6646" s="10"/>
      <c r="AL6646" s="10"/>
      <c r="AM6646" s="10"/>
      <c r="AN6646" s="10"/>
      <c r="AO6646" s="10"/>
      <c r="AP6646" s="10"/>
      <c r="AQ6646" s="10"/>
      <c r="AR6646" s="10"/>
      <c r="AS6646" s="10"/>
      <c r="AT6646" s="10"/>
      <c r="AU6646" s="10"/>
      <c r="AV6646" s="10"/>
      <c r="AW6646" s="10"/>
      <c r="AX6646" s="10"/>
      <c r="AY6646" s="10"/>
      <c r="AZ6646" s="10"/>
      <c r="BC6646" s="10"/>
      <c r="BD6646" s="10"/>
      <c r="BE6646" s="10"/>
      <c r="BF6646" s="10"/>
      <c r="BG6646" s="10"/>
      <c r="BH6646" s="10"/>
      <c r="BI6646" s="10"/>
      <c r="BL6646" s="10"/>
      <c r="BM6646" s="10"/>
      <c r="BN6646" s="10"/>
      <c r="BO6646" s="10"/>
      <c r="BP6646" s="10"/>
      <c r="BQ6646" s="10"/>
      <c r="BR6646" s="10"/>
      <c r="BU6646" s="66"/>
    </row>
    <row r="6647" spans="22:73" s="6" customFormat="1" x14ac:dyDescent="0.3">
      <c r="V6647" s="21"/>
      <c r="W6647" s="22"/>
      <c r="X6647" s="22"/>
      <c r="Y6647" s="22"/>
      <c r="Z6647" s="22"/>
      <c r="AA6647" s="22"/>
      <c r="AB6647" s="10"/>
      <c r="AC6647" s="10"/>
      <c r="AD6647" s="10"/>
      <c r="AE6647" s="10"/>
      <c r="AF6647" s="10"/>
      <c r="AG6647" s="10"/>
      <c r="AH6647" s="10"/>
      <c r="AI6647" s="10"/>
      <c r="AJ6647" s="10"/>
      <c r="AK6647" s="10"/>
      <c r="AL6647" s="10"/>
      <c r="AM6647" s="10"/>
      <c r="AN6647" s="10"/>
      <c r="AO6647" s="10"/>
      <c r="AP6647" s="10"/>
      <c r="AQ6647" s="10"/>
      <c r="AR6647" s="10"/>
      <c r="AS6647" s="10"/>
      <c r="AT6647" s="10"/>
      <c r="AU6647" s="10"/>
      <c r="AV6647" s="10"/>
      <c r="AW6647" s="10"/>
      <c r="AX6647" s="10"/>
      <c r="AY6647" s="10"/>
      <c r="AZ6647" s="10"/>
      <c r="BC6647" s="10"/>
      <c r="BD6647" s="10"/>
      <c r="BE6647" s="10"/>
      <c r="BF6647" s="10"/>
      <c r="BG6647" s="10"/>
      <c r="BH6647" s="10"/>
      <c r="BI6647" s="10"/>
      <c r="BL6647" s="10"/>
      <c r="BM6647" s="10"/>
      <c r="BN6647" s="10"/>
      <c r="BO6647" s="10"/>
      <c r="BP6647" s="10"/>
      <c r="BQ6647" s="10"/>
      <c r="BR6647" s="10"/>
      <c r="BU6647" s="66"/>
    </row>
    <row r="6648" spans="22:73" s="6" customFormat="1" x14ac:dyDescent="0.3">
      <c r="V6648" s="21"/>
      <c r="W6648" s="22"/>
      <c r="X6648" s="22"/>
      <c r="Y6648" s="22"/>
      <c r="Z6648" s="22"/>
      <c r="AA6648" s="22"/>
      <c r="AB6648" s="10"/>
      <c r="AC6648" s="10"/>
      <c r="AD6648" s="10"/>
      <c r="AE6648" s="10"/>
      <c r="AF6648" s="10"/>
      <c r="AG6648" s="10"/>
      <c r="AH6648" s="10"/>
      <c r="AI6648" s="10"/>
      <c r="AJ6648" s="10"/>
      <c r="AK6648" s="10"/>
      <c r="AL6648" s="10"/>
      <c r="AM6648" s="10"/>
      <c r="AN6648" s="10"/>
      <c r="AO6648" s="10"/>
      <c r="AP6648" s="10"/>
      <c r="AQ6648" s="10"/>
      <c r="AR6648" s="10"/>
      <c r="AS6648" s="10"/>
      <c r="AT6648" s="10"/>
      <c r="AU6648" s="10"/>
      <c r="AV6648" s="10"/>
      <c r="AW6648" s="10"/>
      <c r="AX6648" s="10"/>
      <c r="AY6648" s="10"/>
      <c r="AZ6648" s="10"/>
      <c r="BC6648" s="10"/>
      <c r="BD6648" s="10"/>
      <c r="BE6648" s="10"/>
      <c r="BF6648" s="10"/>
      <c r="BG6648" s="10"/>
      <c r="BH6648" s="10"/>
      <c r="BI6648" s="10"/>
      <c r="BL6648" s="10"/>
      <c r="BM6648" s="10"/>
      <c r="BN6648" s="10"/>
      <c r="BO6648" s="10"/>
      <c r="BP6648" s="10"/>
      <c r="BQ6648" s="10"/>
      <c r="BR6648" s="10"/>
      <c r="BU6648" s="66"/>
    </row>
    <row r="6649" spans="22:73" s="6" customFormat="1" x14ac:dyDescent="0.3">
      <c r="V6649" s="21"/>
      <c r="W6649" s="22"/>
      <c r="X6649" s="22"/>
      <c r="Y6649" s="22"/>
      <c r="Z6649" s="22"/>
      <c r="AA6649" s="22"/>
      <c r="AB6649" s="10"/>
      <c r="AC6649" s="10"/>
      <c r="AD6649" s="10"/>
      <c r="AE6649" s="10"/>
      <c r="AF6649" s="10"/>
      <c r="AG6649" s="10"/>
      <c r="AH6649" s="10"/>
      <c r="AI6649" s="10"/>
      <c r="AJ6649" s="10"/>
      <c r="AK6649" s="10"/>
      <c r="AL6649" s="10"/>
      <c r="AM6649" s="10"/>
      <c r="AN6649" s="10"/>
      <c r="AO6649" s="10"/>
      <c r="AP6649" s="10"/>
      <c r="AQ6649" s="10"/>
      <c r="AR6649" s="10"/>
      <c r="AS6649" s="10"/>
      <c r="AT6649" s="10"/>
      <c r="AU6649" s="10"/>
      <c r="AV6649" s="10"/>
      <c r="AW6649" s="10"/>
      <c r="AX6649" s="10"/>
      <c r="AY6649" s="10"/>
      <c r="AZ6649" s="10"/>
      <c r="BC6649" s="10"/>
      <c r="BD6649" s="10"/>
      <c r="BE6649" s="10"/>
      <c r="BF6649" s="10"/>
      <c r="BG6649" s="10"/>
      <c r="BH6649" s="10"/>
      <c r="BI6649" s="10"/>
      <c r="BL6649" s="10"/>
      <c r="BM6649" s="10"/>
      <c r="BN6649" s="10"/>
      <c r="BO6649" s="10"/>
      <c r="BP6649" s="10"/>
      <c r="BQ6649" s="10"/>
      <c r="BR6649" s="10"/>
      <c r="BU6649" s="66"/>
    </row>
    <row r="6650" spans="22:73" s="6" customFormat="1" x14ac:dyDescent="0.3">
      <c r="V6650" s="21"/>
      <c r="W6650" s="22"/>
      <c r="X6650" s="22"/>
      <c r="Y6650" s="22"/>
      <c r="Z6650" s="22"/>
      <c r="AA6650" s="22"/>
      <c r="AB6650" s="10"/>
      <c r="AC6650" s="10"/>
      <c r="AD6650" s="10"/>
      <c r="AE6650" s="10"/>
      <c r="AF6650" s="10"/>
      <c r="AG6650" s="10"/>
      <c r="AH6650" s="10"/>
      <c r="AI6650" s="10"/>
      <c r="AJ6650" s="10"/>
      <c r="AK6650" s="10"/>
      <c r="AL6650" s="10"/>
      <c r="AM6650" s="10"/>
      <c r="AN6650" s="10"/>
      <c r="AO6650" s="10"/>
      <c r="AP6650" s="10"/>
      <c r="AQ6650" s="10"/>
      <c r="AR6650" s="10"/>
      <c r="AS6650" s="10"/>
      <c r="AT6650" s="10"/>
      <c r="AU6650" s="10"/>
      <c r="AV6650" s="10"/>
      <c r="AW6650" s="10"/>
      <c r="AX6650" s="10"/>
      <c r="AY6650" s="10"/>
      <c r="AZ6650" s="10"/>
      <c r="BC6650" s="10"/>
      <c r="BD6650" s="10"/>
      <c r="BE6650" s="10"/>
      <c r="BF6650" s="10"/>
      <c r="BG6650" s="10"/>
      <c r="BH6650" s="10"/>
      <c r="BI6650" s="10"/>
      <c r="BL6650" s="10"/>
      <c r="BM6650" s="10"/>
      <c r="BN6650" s="10"/>
      <c r="BO6650" s="10"/>
      <c r="BP6650" s="10"/>
      <c r="BQ6650" s="10"/>
      <c r="BR6650" s="10"/>
      <c r="BU6650" s="66"/>
    </row>
    <row r="6651" spans="22:73" s="6" customFormat="1" x14ac:dyDescent="0.3">
      <c r="V6651" s="21"/>
      <c r="W6651" s="22"/>
      <c r="X6651" s="22"/>
      <c r="Y6651" s="22"/>
      <c r="Z6651" s="22"/>
      <c r="AA6651" s="22"/>
      <c r="AB6651" s="10"/>
      <c r="AC6651" s="10"/>
      <c r="AD6651" s="10"/>
      <c r="AE6651" s="10"/>
      <c r="AF6651" s="10"/>
      <c r="AG6651" s="10"/>
      <c r="AH6651" s="10"/>
      <c r="AI6651" s="10"/>
      <c r="AJ6651" s="10"/>
      <c r="AK6651" s="10"/>
      <c r="AL6651" s="10"/>
      <c r="AM6651" s="10"/>
      <c r="AN6651" s="10"/>
      <c r="AO6651" s="10"/>
      <c r="AP6651" s="10"/>
      <c r="AQ6651" s="10"/>
      <c r="AR6651" s="10"/>
      <c r="AS6651" s="10"/>
      <c r="AT6651" s="10"/>
      <c r="AU6651" s="10"/>
      <c r="AV6651" s="10"/>
      <c r="AW6651" s="10"/>
      <c r="AX6651" s="10"/>
      <c r="AY6651" s="10"/>
      <c r="AZ6651" s="10"/>
      <c r="BC6651" s="10"/>
      <c r="BD6651" s="10"/>
      <c r="BE6651" s="10"/>
      <c r="BF6651" s="10"/>
      <c r="BG6651" s="10"/>
      <c r="BH6651" s="10"/>
      <c r="BI6651" s="10"/>
      <c r="BL6651" s="10"/>
      <c r="BM6651" s="10"/>
      <c r="BN6651" s="10"/>
      <c r="BO6651" s="10"/>
      <c r="BP6651" s="10"/>
      <c r="BQ6651" s="10"/>
      <c r="BR6651" s="10"/>
      <c r="BU6651" s="66"/>
    </row>
    <row r="6652" spans="22:73" s="6" customFormat="1" x14ac:dyDescent="0.3">
      <c r="V6652" s="21"/>
      <c r="W6652" s="22"/>
      <c r="X6652" s="22"/>
      <c r="Y6652" s="22"/>
      <c r="Z6652" s="22"/>
      <c r="AA6652" s="22"/>
      <c r="AB6652" s="10"/>
      <c r="AC6652" s="10"/>
      <c r="AD6652" s="10"/>
      <c r="AE6652" s="10"/>
      <c r="AF6652" s="10"/>
      <c r="AG6652" s="10"/>
      <c r="AH6652" s="10"/>
      <c r="AI6652" s="10"/>
      <c r="AJ6652" s="10"/>
      <c r="AK6652" s="10"/>
      <c r="AL6652" s="10"/>
      <c r="AM6652" s="10"/>
      <c r="AN6652" s="10"/>
      <c r="AO6652" s="10"/>
      <c r="AP6652" s="10"/>
      <c r="AQ6652" s="10"/>
      <c r="AR6652" s="10"/>
      <c r="AS6652" s="10"/>
      <c r="AT6652" s="10"/>
      <c r="AU6652" s="10"/>
      <c r="AV6652" s="10"/>
      <c r="AW6652" s="10"/>
      <c r="AX6652" s="10"/>
      <c r="AY6652" s="10"/>
      <c r="AZ6652" s="10"/>
      <c r="BC6652" s="10"/>
      <c r="BD6652" s="10"/>
      <c r="BE6652" s="10"/>
      <c r="BF6652" s="10"/>
      <c r="BG6652" s="10"/>
      <c r="BH6652" s="10"/>
      <c r="BI6652" s="10"/>
      <c r="BL6652" s="10"/>
      <c r="BM6652" s="10"/>
      <c r="BN6652" s="10"/>
      <c r="BO6652" s="10"/>
      <c r="BP6652" s="10"/>
      <c r="BQ6652" s="10"/>
      <c r="BR6652" s="10"/>
      <c r="BU6652" s="66"/>
    </row>
    <row r="6653" spans="22:73" s="6" customFormat="1" x14ac:dyDescent="0.3">
      <c r="V6653" s="21"/>
      <c r="W6653" s="22"/>
      <c r="X6653" s="22"/>
      <c r="Y6653" s="22"/>
      <c r="Z6653" s="22"/>
      <c r="AA6653" s="22"/>
      <c r="AB6653" s="10"/>
      <c r="AC6653" s="10"/>
      <c r="AD6653" s="10"/>
      <c r="AE6653" s="10"/>
      <c r="AF6653" s="10"/>
      <c r="AG6653" s="10"/>
      <c r="AH6653" s="10"/>
      <c r="AI6653" s="10"/>
      <c r="AJ6653" s="10"/>
      <c r="AK6653" s="10"/>
      <c r="AL6653" s="10"/>
      <c r="AM6653" s="10"/>
      <c r="AN6653" s="10"/>
      <c r="AO6653" s="10"/>
      <c r="AP6653" s="10"/>
      <c r="AQ6653" s="10"/>
      <c r="AR6653" s="10"/>
      <c r="AS6653" s="10"/>
      <c r="AT6653" s="10"/>
      <c r="AU6653" s="10"/>
      <c r="AV6653" s="10"/>
      <c r="AW6653" s="10"/>
      <c r="AX6653" s="10"/>
      <c r="AY6653" s="10"/>
      <c r="AZ6653" s="10"/>
      <c r="BC6653" s="10"/>
      <c r="BD6653" s="10"/>
      <c r="BE6653" s="10"/>
      <c r="BF6653" s="10"/>
      <c r="BG6653" s="10"/>
      <c r="BH6653" s="10"/>
      <c r="BI6653" s="10"/>
      <c r="BL6653" s="10"/>
      <c r="BM6653" s="10"/>
      <c r="BN6653" s="10"/>
      <c r="BO6653" s="10"/>
      <c r="BP6653" s="10"/>
      <c r="BQ6653" s="10"/>
      <c r="BR6653" s="10"/>
      <c r="BU6653" s="66"/>
    </row>
    <row r="6654" spans="22:73" s="6" customFormat="1" x14ac:dyDescent="0.3">
      <c r="V6654" s="21"/>
      <c r="W6654" s="22"/>
      <c r="X6654" s="22"/>
      <c r="Y6654" s="22"/>
      <c r="Z6654" s="22"/>
      <c r="AA6654" s="22"/>
      <c r="AB6654" s="10"/>
      <c r="AC6654" s="10"/>
      <c r="AD6654" s="10"/>
      <c r="AE6654" s="10"/>
      <c r="AF6654" s="10"/>
      <c r="AG6654" s="10"/>
      <c r="AH6654" s="10"/>
      <c r="AI6654" s="10"/>
      <c r="AJ6654" s="10"/>
      <c r="AK6654" s="10"/>
      <c r="AL6654" s="10"/>
      <c r="AM6654" s="10"/>
      <c r="AN6654" s="10"/>
      <c r="AO6654" s="10"/>
      <c r="AP6654" s="10"/>
      <c r="AQ6654" s="10"/>
      <c r="AR6654" s="10"/>
      <c r="AS6654" s="10"/>
      <c r="AT6654" s="10"/>
      <c r="AU6654" s="10"/>
      <c r="AV6654" s="10"/>
      <c r="AW6654" s="10"/>
      <c r="AX6654" s="10"/>
      <c r="AY6654" s="10"/>
      <c r="AZ6654" s="10"/>
      <c r="BC6654" s="10"/>
      <c r="BD6654" s="10"/>
      <c r="BE6654" s="10"/>
      <c r="BF6654" s="10"/>
      <c r="BG6654" s="10"/>
      <c r="BH6654" s="10"/>
      <c r="BI6654" s="10"/>
      <c r="BL6654" s="10"/>
      <c r="BM6654" s="10"/>
      <c r="BN6654" s="10"/>
      <c r="BO6654" s="10"/>
      <c r="BP6654" s="10"/>
      <c r="BQ6654" s="10"/>
      <c r="BR6654" s="10"/>
      <c r="BU6654" s="66"/>
    </row>
    <row r="6655" spans="22:73" s="6" customFormat="1" x14ac:dyDescent="0.3">
      <c r="V6655" s="21"/>
      <c r="W6655" s="22"/>
      <c r="X6655" s="22"/>
      <c r="Y6655" s="22"/>
      <c r="Z6655" s="22"/>
      <c r="AA6655" s="22"/>
      <c r="AB6655" s="10"/>
      <c r="AC6655" s="10"/>
      <c r="AD6655" s="10"/>
      <c r="AE6655" s="10"/>
      <c r="AF6655" s="10"/>
      <c r="AG6655" s="10"/>
      <c r="AH6655" s="10"/>
      <c r="AI6655" s="10"/>
      <c r="AJ6655" s="10"/>
      <c r="AK6655" s="10"/>
      <c r="AL6655" s="10"/>
      <c r="AM6655" s="10"/>
      <c r="AN6655" s="10"/>
      <c r="AO6655" s="10"/>
      <c r="AP6655" s="10"/>
      <c r="AQ6655" s="10"/>
      <c r="AR6655" s="10"/>
      <c r="AS6655" s="10"/>
      <c r="AT6655" s="10"/>
      <c r="AU6655" s="10"/>
      <c r="AV6655" s="10"/>
      <c r="AW6655" s="10"/>
      <c r="AX6655" s="10"/>
      <c r="AY6655" s="10"/>
      <c r="AZ6655" s="10"/>
      <c r="BC6655" s="10"/>
      <c r="BD6655" s="10"/>
      <c r="BE6655" s="10"/>
      <c r="BF6655" s="10"/>
      <c r="BG6655" s="10"/>
      <c r="BH6655" s="10"/>
      <c r="BI6655" s="10"/>
      <c r="BL6655" s="10"/>
      <c r="BM6655" s="10"/>
      <c r="BN6655" s="10"/>
      <c r="BO6655" s="10"/>
      <c r="BP6655" s="10"/>
      <c r="BQ6655" s="10"/>
      <c r="BR6655" s="10"/>
      <c r="BU6655" s="66"/>
    </row>
    <row r="6656" spans="22:73" s="6" customFormat="1" x14ac:dyDescent="0.3">
      <c r="V6656" s="21"/>
      <c r="W6656" s="22"/>
      <c r="X6656" s="22"/>
      <c r="Y6656" s="22"/>
      <c r="Z6656" s="22"/>
      <c r="AA6656" s="22"/>
      <c r="AB6656" s="10"/>
      <c r="AC6656" s="10"/>
      <c r="AD6656" s="10"/>
      <c r="AE6656" s="10"/>
      <c r="AF6656" s="10"/>
      <c r="AG6656" s="10"/>
      <c r="AH6656" s="10"/>
      <c r="AI6656" s="10"/>
      <c r="AJ6656" s="10"/>
      <c r="AK6656" s="10"/>
      <c r="AL6656" s="10"/>
      <c r="AM6656" s="10"/>
      <c r="AN6656" s="10"/>
      <c r="AO6656" s="10"/>
      <c r="AP6656" s="10"/>
      <c r="AQ6656" s="10"/>
      <c r="AR6656" s="10"/>
      <c r="AS6656" s="10"/>
      <c r="AT6656" s="10"/>
      <c r="AU6656" s="10"/>
      <c r="AV6656" s="10"/>
      <c r="AW6656" s="10"/>
      <c r="AX6656" s="10"/>
      <c r="AY6656" s="10"/>
      <c r="AZ6656" s="10"/>
      <c r="BC6656" s="10"/>
      <c r="BD6656" s="10"/>
      <c r="BE6656" s="10"/>
      <c r="BF6656" s="10"/>
      <c r="BG6656" s="10"/>
      <c r="BH6656" s="10"/>
      <c r="BI6656" s="10"/>
      <c r="BL6656" s="10"/>
      <c r="BM6656" s="10"/>
      <c r="BN6656" s="10"/>
      <c r="BO6656" s="10"/>
      <c r="BP6656" s="10"/>
      <c r="BQ6656" s="10"/>
      <c r="BR6656" s="10"/>
      <c r="BU6656" s="66"/>
    </row>
    <row r="6657" spans="22:73" s="6" customFormat="1" x14ac:dyDescent="0.3">
      <c r="V6657" s="21"/>
      <c r="W6657" s="22"/>
      <c r="X6657" s="22"/>
      <c r="Y6657" s="22"/>
      <c r="Z6657" s="22"/>
      <c r="AA6657" s="22"/>
      <c r="AB6657" s="10"/>
      <c r="AC6657" s="10"/>
      <c r="AD6657" s="10"/>
      <c r="AE6657" s="10"/>
      <c r="AF6657" s="10"/>
      <c r="AG6657" s="10"/>
      <c r="AH6657" s="10"/>
      <c r="AI6657" s="10"/>
      <c r="AJ6657" s="10"/>
      <c r="AK6657" s="10"/>
      <c r="AL6657" s="10"/>
      <c r="AM6657" s="10"/>
      <c r="AN6657" s="10"/>
      <c r="AO6657" s="10"/>
      <c r="AP6657" s="10"/>
      <c r="AQ6657" s="10"/>
      <c r="AR6657" s="10"/>
      <c r="AS6657" s="10"/>
      <c r="AT6657" s="10"/>
      <c r="AU6657" s="10"/>
      <c r="AV6657" s="10"/>
      <c r="AW6657" s="10"/>
      <c r="AX6657" s="10"/>
      <c r="AY6657" s="10"/>
      <c r="AZ6657" s="10"/>
      <c r="BC6657" s="10"/>
      <c r="BD6657" s="10"/>
      <c r="BE6657" s="10"/>
      <c r="BF6657" s="10"/>
      <c r="BG6657" s="10"/>
      <c r="BH6657" s="10"/>
      <c r="BI6657" s="10"/>
      <c r="BL6657" s="10"/>
      <c r="BM6657" s="10"/>
      <c r="BN6657" s="10"/>
      <c r="BO6657" s="10"/>
      <c r="BP6657" s="10"/>
      <c r="BQ6657" s="10"/>
      <c r="BR6657" s="10"/>
      <c r="BU6657" s="66"/>
    </row>
    <row r="6658" spans="22:73" s="6" customFormat="1" x14ac:dyDescent="0.3">
      <c r="V6658" s="21"/>
      <c r="W6658" s="22"/>
      <c r="X6658" s="22"/>
      <c r="Y6658" s="22"/>
      <c r="Z6658" s="22"/>
      <c r="AA6658" s="22"/>
      <c r="AB6658" s="10"/>
      <c r="AC6658" s="10"/>
      <c r="AD6658" s="10"/>
      <c r="AE6658" s="10"/>
      <c r="AF6658" s="10"/>
      <c r="AG6658" s="10"/>
      <c r="AH6658" s="10"/>
      <c r="AI6658" s="10"/>
      <c r="AJ6658" s="10"/>
      <c r="AK6658" s="10"/>
      <c r="AL6658" s="10"/>
      <c r="AM6658" s="10"/>
      <c r="AN6658" s="10"/>
      <c r="AO6658" s="10"/>
      <c r="AP6658" s="10"/>
      <c r="AQ6658" s="10"/>
      <c r="AR6658" s="10"/>
      <c r="AS6658" s="10"/>
      <c r="AT6658" s="10"/>
      <c r="AU6658" s="10"/>
      <c r="AV6658" s="10"/>
      <c r="AW6658" s="10"/>
      <c r="AX6658" s="10"/>
      <c r="AY6658" s="10"/>
      <c r="AZ6658" s="10"/>
      <c r="BC6658" s="10"/>
      <c r="BD6658" s="10"/>
      <c r="BE6658" s="10"/>
      <c r="BF6658" s="10"/>
      <c r="BG6658" s="10"/>
      <c r="BH6658" s="10"/>
      <c r="BI6658" s="10"/>
      <c r="BL6658" s="10"/>
      <c r="BM6658" s="10"/>
      <c r="BN6658" s="10"/>
      <c r="BO6658" s="10"/>
      <c r="BP6658" s="10"/>
      <c r="BQ6658" s="10"/>
      <c r="BR6658" s="10"/>
      <c r="BU6658" s="66"/>
    </row>
    <row r="6659" spans="22:73" s="6" customFormat="1" x14ac:dyDescent="0.3">
      <c r="V6659" s="21"/>
      <c r="W6659" s="22"/>
      <c r="X6659" s="22"/>
      <c r="Y6659" s="22"/>
      <c r="Z6659" s="22"/>
      <c r="AA6659" s="22"/>
      <c r="AB6659" s="10"/>
      <c r="AC6659" s="10"/>
      <c r="AD6659" s="10"/>
      <c r="AE6659" s="10"/>
      <c r="AF6659" s="10"/>
      <c r="AG6659" s="10"/>
      <c r="AH6659" s="10"/>
      <c r="AI6659" s="10"/>
      <c r="AJ6659" s="10"/>
      <c r="AK6659" s="10"/>
      <c r="AL6659" s="10"/>
      <c r="AM6659" s="10"/>
      <c r="AN6659" s="10"/>
      <c r="AO6659" s="10"/>
      <c r="AP6659" s="10"/>
      <c r="AQ6659" s="10"/>
      <c r="AR6659" s="10"/>
      <c r="AS6659" s="10"/>
      <c r="AT6659" s="10"/>
      <c r="AU6659" s="10"/>
      <c r="AV6659" s="10"/>
      <c r="AW6659" s="10"/>
      <c r="AX6659" s="10"/>
      <c r="AY6659" s="10"/>
      <c r="AZ6659" s="10"/>
      <c r="BC6659" s="10"/>
      <c r="BD6659" s="10"/>
      <c r="BE6659" s="10"/>
      <c r="BF6659" s="10"/>
      <c r="BG6659" s="10"/>
      <c r="BH6659" s="10"/>
      <c r="BI6659" s="10"/>
      <c r="BL6659" s="10"/>
      <c r="BM6659" s="10"/>
      <c r="BN6659" s="10"/>
      <c r="BO6659" s="10"/>
      <c r="BP6659" s="10"/>
      <c r="BQ6659" s="10"/>
      <c r="BR6659" s="10"/>
      <c r="BU6659" s="66"/>
    </row>
    <row r="6660" spans="22:73" s="6" customFormat="1" x14ac:dyDescent="0.3">
      <c r="V6660" s="21"/>
      <c r="W6660" s="22"/>
      <c r="X6660" s="22"/>
      <c r="Y6660" s="22"/>
      <c r="Z6660" s="22"/>
      <c r="AA6660" s="22"/>
      <c r="AB6660" s="10"/>
      <c r="AC6660" s="10"/>
      <c r="AD6660" s="10"/>
      <c r="AE6660" s="10"/>
      <c r="AF6660" s="10"/>
      <c r="AG6660" s="10"/>
      <c r="AH6660" s="10"/>
      <c r="AI6660" s="10"/>
      <c r="AJ6660" s="10"/>
      <c r="AK6660" s="10"/>
      <c r="AL6660" s="10"/>
      <c r="AM6660" s="10"/>
      <c r="AN6660" s="10"/>
      <c r="AO6660" s="10"/>
      <c r="AP6660" s="10"/>
      <c r="AQ6660" s="10"/>
      <c r="AR6660" s="10"/>
      <c r="AS6660" s="10"/>
      <c r="AT6660" s="10"/>
      <c r="AU6660" s="10"/>
      <c r="AV6660" s="10"/>
      <c r="AW6660" s="10"/>
      <c r="AX6660" s="10"/>
      <c r="AY6660" s="10"/>
      <c r="AZ6660" s="10"/>
      <c r="BC6660" s="10"/>
      <c r="BD6660" s="10"/>
      <c r="BE6660" s="10"/>
      <c r="BF6660" s="10"/>
      <c r="BG6660" s="10"/>
      <c r="BH6660" s="10"/>
      <c r="BI6660" s="10"/>
      <c r="BL6660" s="10"/>
      <c r="BM6660" s="10"/>
      <c r="BN6660" s="10"/>
      <c r="BO6660" s="10"/>
      <c r="BP6660" s="10"/>
      <c r="BQ6660" s="10"/>
      <c r="BR6660" s="10"/>
      <c r="BU6660" s="66"/>
    </row>
    <row r="6661" spans="22:73" s="6" customFormat="1" x14ac:dyDescent="0.3">
      <c r="V6661" s="21"/>
      <c r="W6661" s="22"/>
      <c r="X6661" s="22"/>
      <c r="Y6661" s="22"/>
      <c r="Z6661" s="22"/>
      <c r="AA6661" s="22"/>
      <c r="AB6661" s="10"/>
      <c r="AC6661" s="10"/>
      <c r="AD6661" s="10"/>
      <c r="AE6661" s="10"/>
      <c r="AF6661" s="10"/>
      <c r="AG6661" s="10"/>
      <c r="AH6661" s="10"/>
      <c r="AI6661" s="10"/>
      <c r="AJ6661" s="10"/>
      <c r="AK6661" s="10"/>
      <c r="AL6661" s="10"/>
      <c r="AM6661" s="10"/>
      <c r="AN6661" s="10"/>
      <c r="AO6661" s="10"/>
      <c r="AP6661" s="10"/>
      <c r="AQ6661" s="10"/>
      <c r="AR6661" s="10"/>
      <c r="AS6661" s="10"/>
      <c r="AT6661" s="10"/>
      <c r="AU6661" s="10"/>
      <c r="AV6661" s="10"/>
      <c r="AW6661" s="10"/>
      <c r="AX6661" s="10"/>
      <c r="AY6661" s="10"/>
      <c r="AZ6661" s="10"/>
      <c r="BC6661" s="10"/>
      <c r="BD6661" s="10"/>
      <c r="BE6661" s="10"/>
      <c r="BF6661" s="10"/>
      <c r="BG6661" s="10"/>
      <c r="BH6661" s="10"/>
      <c r="BI6661" s="10"/>
      <c r="BL6661" s="10"/>
      <c r="BM6661" s="10"/>
      <c r="BN6661" s="10"/>
      <c r="BO6661" s="10"/>
      <c r="BP6661" s="10"/>
      <c r="BQ6661" s="10"/>
      <c r="BR6661" s="10"/>
      <c r="BU6661" s="66"/>
    </row>
    <row r="6662" spans="22:73" s="6" customFormat="1" x14ac:dyDescent="0.3">
      <c r="V6662" s="21"/>
      <c r="W6662" s="22"/>
      <c r="X6662" s="22"/>
      <c r="Y6662" s="22"/>
      <c r="Z6662" s="22"/>
      <c r="AA6662" s="22"/>
      <c r="AB6662" s="10"/>
      <c r="AC6662" s="10"/>
      <c r="AD6662" s="10"/>
      <c r="AE6662" s="10"/>
      <c r="AF6662" s="10"/>
      <c r="AG6662" s="10"/>
      <c r="AH6662" s="10"/>
      <c r="AI6662" s="10"/>
      <c r="AJ6662" s="10"/>
      <c r="AK6662" s="10"/>
      <c r="AL6662" s="10"/>
      <c r="AM6662" s="10"/>
      <c r="AN6662" s="10"/>
      <c r="AO6662" s="10"/>
      <c r="AP6662" s="10"/>
      <c r="AQ6662" s="10"/>
      <c r="AR6662" s="10"/>
      <c r="AS6662" s="10"/>
      <c r="AT6662" s="10"/>
      <c r="AU6662" s="10"/>
      <c r="AV6662" s="10"/>
      <c r="AW6662" s="10"/>
      <c r="AX6662" s="10"/>
      <c r="AY6662" s="10"/>
      <c r="AZ6662" s="10"/>
      <c r="BC6662" s="10"/>
      <c r="BD6662" s="10"/>
      <c r="BE6662" s="10"/>
      <c r="BF6662" s="10"/>
      <c r="BG6662" s="10"/>
      <c r="BH6662" s="10"/>
      <c r="BI6662" s="10"/>
      <c r="BL6662" s="10"/>
      <c r="BM6662" s="10"/>
      <c r="BN6662" s="10"/>
      <c r="BO6662" s="10"/>
      <c r="BP6662" s="10"/>
      <c r="BQ6662" s="10"/>
      <c r="BR6662" s="10"/>
      <c r="BU6662" s="66"/>
    </row>
    <row r="6663" spans="22:73" s="6" customFormat="1" x14ac:dyDescent="0.3">
      <c r="V6663" s="21"/>
      <c r="W6663" s="22"/>
      <c r="X6663" s="22"/>
      <c r="Y6663" s="22"/>
      <c r="Z6663" s="22"/>
      <c r="AA6663" s="22"/>
      <c r="AB6663" s="10"/>
      <c r="AC6663" s="10"/>
      <c r="AD6663" s="10"/>
      <c r="AE6663" s="10"/>
      <c r="AF6663" s="10"/>
      <c r="AG6663" s="10"/>
      <c r="AH6663" s="10"/>
      <c r="AI6663" s="10"/>
      <c r="AJ6663" s="10"/>
      <c r="AK6663" s="10"/>
      <c r="AL6663" s="10"/>
      <c r="AM6663" s="10"/>
      <c r="AN6663" s="10"/>
      <c r="AO6663" s="10"/>
      <c r="AP6663" s="10"/>
      <c r="AQ6663" s="10"/>
      <c r="AR6663" s="10"/>
      <c r="AS6663" s="10"/>
      <c r="AT6663" s="10"/>
      <c r="AU6663" s="10"/>
      <c r="AV6663" s="10"/>
      <c r="AW6663" s="10"/>
      <c r="AX6663" s="10"/>
      <c r="AY6663" s="10"/>
      <c r="AZ6663" s="10"/>
      <c r="BC6663" s="10"/>
      <c r="BD6663" s="10"/>
      <c r="BE6663" s="10"/>
      <c r="BF6663" s="10"/>
      <c r="BG6663" s="10"/>
      <c r="BH6663" s="10"/>
      <c r="BI6663" s="10"/>
      <c r="BL6663" s="10"/>
      <c r="BM6663" s="10"/>
      <c r="BN6663" s="10"/>
      <c r="BO6663" s="10"/>
      <c r="BP6663" s="10"/>
      <c r="BQ6663" s="10"/>
      <c r="BR6663" s="10"/>
      <c r="BU6663" s="66"/>
    </row>
    <row r="6664" spans="22:73" s="6" customFormat="1" x14ac:dyDescent="0.3">
      <c r="V6664" s="21"/>
      <c r="W6664" s="22"/>
      <c r="X6664" s="22"/>
      <c r="Y6664" s="22"/>
      <c r="Z6664" s="22"/>
      <c r="AA6664" s="22"/>
      <c r="AB6664" s="10"/>
      <c r="AC6664" s="10"/>
      <c r="AD6664" s="10"/>
      <c r="AE6664" s="10"/>
      <c r="AF6664" s="10"/>
      <c r="AG6664" s="10"/>
      <c r="AH6664" s="10"/>
      <c r="AI6664" s="10"/>
      <c r="AJ6664" s="10"/>
      <c r="AK6664" s="10"/>
      <c r="AL6664" s="10"/>
      <c r="AM6664" s="10"/>
      <c r="AN6664" s="10"/>
      <c r="AO6664" s="10"/>
      <c r="AP6664" s="10"/>
      <c r="AQ6664" s="10"/>
      <c r="AR6664" s="10"/>
      <c r="AS6664" s="10"/>
      <c r="AT6664" s="10"/>
      <c r="AU6664" s="10"/>
      <c r="AV6664" s="10"/>
      <c r="AW6664" s="10"/>
      <c r="AX6664" s="10"/>
      <c r="AY6664" s="10"/>
      <c r="AZ6664" s="10"/>
      <c r="BC6664" s="10"/>
      <c r="BD6664" s="10"/>
      <c r="BE6664" s="10"/>
      <c r="BF6664" s="10"/>
      <c r="BG6664" s="10"/>
      <c r="BH6664" s="10"/>
      <c r="BI6664" s="10"/>
      <c r="BL6664" s="10"/>
      <c r="BM6664" s="10"/>
      <c r="BN6664" s="10"/>
      <c r="BO6664" s="10"/>
      <c r="BP6664" s="10"/>
      <c r="BQ6664" s="10"/>
      <c r="BR6664" s="10"/>
      <c r="BU6664" s="66"/>
    </row>
    <row r="6665" spans="22:73" s="6" customFormat="1" x14ac:dyDescent="0.3">
      <c r="V6665" s="21"/>
      <c r="W6665" s="22"/>
      <c r="X6665" s="22"/>
      <c r="Y6665" s="22"/>
      <c r="Z6665" s="22"/>
      <c r="AA6665" s="22"/>
      <c r="AB6665" s="10"/>
      <c r="AC6665" s="10"/>
      <c r="AD6665" s="10"/>
      <c r="AE6665" s="10"/>
      <c r="AF6665" s="10"/>
      <c r="AG6665" s="10"/>
      <c r="AH6665" s="10"/>
      <c r="AI6665" s="10"/>
      <c r="AJ6665" s="10"/>
      <c r="AK6665" s="10"/>
      <c r="AL6665" s="10"/>
      <c r="AM6665" s="10"/>
      <c r="AN6665" s="10"/>
      <c r="AO6665" s="10"/>
      <c r="AP6665" s="10"/>
      <c r="AQ6665" s="10"/>
      <c r="AR6665" s="10"/>
      <c r="AS6665" s="10"/>
      <c r="AT6665" s="10"/>
      <c r="AU6665" s="10"/>
      <c r="AV6665" s="10"/>
      <c r="AW6665" s="10"/>
      <c r="AX6665" s="10"/>
      <c r="AY6665" s="10"/>
      <c r="AZ6665" s="10"/>
      <c r="BC6665" s="10"/>
      <c r="BD6665" s="10"/>
      <c r="BE6665" s="10"/>
      <c r="BF6665" s="10"/>
      <c r="BG6665" s="10"/>
      <c r="BH6665" s="10"/>
      <c r="BI6665" s="10"/>
      <c r="BL6665" s="10"/>
      <c r="BM6665" s="10"/>
      <c r="BN6665" s="10"/>
      <c r="BO6665" s="10"/>
      <c r="BP6665" s="10"/>
      <c r="BQ6665" s="10"/>
      <c r="BR6665" s="10"/>
      <c r="BU6665" s="66"/>
    </row>
    <row r="6666" spans="22:73" s="6" customFormat="1" x14ac:dyDescent="0.3">
      <c r="V6666" s="21"/>
      <c r="W6666" s="22"/>
      <c r="X6666" s="22"/>
      <c r="Y6666" s="22"/>
      <c r="Z6666" s="22"/>
      <c r="AA6666" s="22"/>
      <c r="AB6666" s="10"/>
      <c r="AC6666" s="10"/>
      <c r="AD6666" s="10"/>
      <c r="AE6666" s="10"/>
      <c r="AF6666" s="10"/>
      <c r="AG6666" s="10"/>
      <c r="AH6666" s="10"/>
      <c r="AI6666" s="10"/>
      <c r="AJ6666" s="10"/>
      <c r="AK6666" s="10"/>
      <c r="AL6666" s="10"/>
      <c r="AM6666" s="10"/>
      <c r="AN6666" s="10"/>
      <c r="AO6666" s="10"/>
      <c r="AP6666" s="10"/>
      <c r="AQ6666" s="10"/>
      <c r="AR6666" s="10"/>
      <c r="AS6666" s="10"/>
      <c r="AT6666" s="10"/>
      <c r="AU6666" s="10"/>
      <c r="AV6666" s="10"/>
      <c r="AW6666" s="10"/>
      <c r="AX6666" s="10"/>
      <c r="AY6666" s="10"/>
      <c r="AZ6666" s="10"/>
      <c r="BC6666" s="10"/>
      <c r="BD6666" s="10"/>
      <c r="BE6666" s="10"/>
      <c r="BF6666" s="10"/>
      <c r="BG6666" s="10"/>
      <c r="BH6666" s="10"/>
      <c r="BI6666" s="10"/>
      <c r="BL6666" s="10"/>
      <c r="BM6666" s="10"/>
      <c r="BN6666" s="10"/>
      <c r="BO6666" s="10"/>
      <c r="BP6666" s="10"/>
      <c r="BQ6666" s="10"/>
      <c r="BR6666" s="10"/>
      <c r="BU6666" s="66"/>
    </row>
    <row r="6667" spans="22:73" s="6" customFormat="1" x14ac:dyDescent="0.3">
      <c r="V6667" s="21"/>
      <c r="W6667" s="22"/>
      <c r="X6667" s="22"/>
      <c r="Y6667" s="22"/>
      <c r="Z6667" s="22"/>
      <c r="AA6667" s="22"/>
      <c r="AB6667" s="10"/>
      <c r="AC6667" s="10"/>
      <c r="AD6667" s="10"/>
      <c r="AE6667" s="10"/>
      <c r="AF6667" s="10"/>
      <c r="AG6667" s="10"/>
      <c r="AH6667" s="10"/>
      <c r="AI6667" s="10"/>
      <c r="AJ6667" s="10"/>
      <c r="AK6667" s="10"/>
      <c r="AL6667" s="10"/>
      <c r="AM6667" s="10"/>
      <c r="AN6667" s="10"/>
      <c r="AO6667" s="10"/>
      <c r="AP6667" s="10"/>
      <c r="AQ6667" s="10"/>
      <c r="AR6667" s="10"/>
      <c r="AS6667" s="10"/>
      <c r="AT6667" s="10"/>
      <c r="AU6667" s="10"/>
      <c r="AV6667" s="10"/>
      <c r="AW6667" s="10"/>
      <c r="AX6667" s="10"/>
      <c r="AY6667" s="10"/>
      <c r="AZ6667" s="10"/>
      <c r="BC6667" s="10"/>
      <c r="BD6667" s="10"/>
      <c r="BE6667" s="10"/>
      <c r="BF6667" s="10"/>
      <c r="BG6667" s="10"/>
      <c r="BH6667" s="10"/>
      <c r="BI6667" s="10"/>
      <c r="BL6667" s="10"/>
      <c r="BM6667" s="10"/>
      <c r="BN6667" s="10"/>
      <c r="BO6667" s="10"/>
      <c r="BP6667" s="10"/>
      <c r="BQ6667" s="10"/>
      <c r="BR6667" s="10"/>
      <c r="BU6667" s="66"/>
    </row>
    <row r="6668" spans="22:73" s="6" customFormat="1" x14ac:dyDescent="0.3">
      <c r="V6668" s="21"/>
      <c r="W6668" s="22"/>
      <c r="X6668" s="22"/>
      <c r="Y6668" s="22"/>
      <c r="Z6668" s="22"/>
      <c r="AA6668" s="22"/>
      <c r="AB6668" s="10"/>
      <c r="AC6668" s="10"/>
      <c r="AD6668" s="10"/>
      <c r="AE6668" s="10"/>
      <c r="AF6668" s="10"/>
      <c r="AG6668" s="10"/>
      <c r="AH6668" s="10"/>
      <c r="AI6668" s="10"/>
      <c r="AJ6668" s="10"/>
      <c r="AK6668" s="10"/>
      <c r="AL6668" s="10"/>
      <c r="AM6668" s="10"/>
      <c r="AN6668" s="10"/>
      <c r="AO6668" s="10"/>
      <c r="AP6668" s="10"/>
      <c r="AQ6668" s="10"/>
      <c r="AR6668" s="10"/>
      <c r="AS6668" s="10"/>
      <c r="AT6668" s="10"/>
      <c r="AU6668" s="10"/>
      <c r="AV6668" s="10"/>
      <c r="AW6668" s="10"/>
      <c r="AX6668" s="10"/>
      <c r="AY6668" s="10"/>
      <c r="AZ6668" s="10"/>
      <c r="BC6668" s="10"/>
      <c r="BD6668" s="10"/>
      <c r="BE6668" s="10"/>
      <c r="BF6668" s="10"/>
      <c r="BG6668" s="10"/>
      <c r="BH6668" s="10"/>
      <c r="BI6668" s="10"/>
      <c r="BL6668" s="10"/>
      <c r="BM6668" s="10"/>
      <c r="BN6668" s="10"/>
      <c r="BO6668" s="10"/>
      <c r="BP6668" s="10"/>
      <c r="BQ6668" s="10"/>
      <c r="BR6668" s="10"/>
      <c r="BU6668" s="66"/>
    </row>
    <row r="6669" spans="22:73" s="6" customFormat="1" x14ac:dyDescent="0.3">
      <c r="V6669" s="21"/>
      <c r="W6669" s="22"/>
      <c r="X6669" s="22"/>
      <c r="Y6669" s="22"/>
      <c r="Z6669" s="22"/>
      <c r="AA6669" s="22"/>
      <c r="AB6669" s="10"/>
      <c r="AC6669" s="10"/>
      <c r="AD6669" s="10"/>
      <c r="AE6669" s="10"/>
      <c r="AF6669" s="10"/>
      <c r="AG6669" s="10"/>
      <c r="AH6669" s="10"/>
      <c r="AI6669" s="10"/>
      <c r="AJ6669" s="10"/>
      <c r="AK6669" s="10"/>
      <c r="AL6669" s="10"/>
      <c r="AM6669" s="10"/>
      <c r="AN6669" s="10"/>
      <c r="AO6669" s="10"/>
      <c r="AP6669" s="10"/>
      <c r="AQ6669" s="10"/>
      <c r="AR6669" s="10"/>
      <c r="AS6669" s="10"/>
      <c r="AT6669" s="10"/>
      <c r="AU6669" s="10"/>
      <c r="AV6669" s="10"/>
      <c r="AW6669" s="10"/>
      <c r="AX6669" s="10"/>
      <c r="AY6669" s="10"/>
      <c r="AZ6669" s="10"/>
      <c r="BC6669" s="10"/>
      <c r="BD6669" s="10"/>
      <c r="BE6669" s="10"/>
      <c r="BF6669" s="10"/>
      <c r="BG6669" s="10"/>
      <c r="BH6669" s="10"/>
      <c r="BI6669" s="10"/>
      <c r="BL6669" s="10"/>
      <c r="BM6669" s="10"/>
      <c r="BN6669" s="10"/>
      <c r="BO6669" s="10"/>
      <c r="BP6669" s="10"/>
      <c r="BQ6669" s="10"/>
      <c r="BR6669" s="10"/>
      <c r="BU6669" s="66"/>
    </row>
    <row r="6670" spans="22:73" s="6" customFormat="1" x14ac:dyDescent="0.3">
      <c r="V6670" s="21"/>
      <c r="W6670" s="22"/>
      <c r="X6670" s="22"/>
      <c r="Y6670" s="22"/>
      <c r="Z6670" s="22"/>
      <c r="AA6670" s="22"/>
      <c r="AB6670" s="10"/>
      <c r="AC6670" s="10"/>
      <c r="AD6670" s="10"/>
      <c r="AE6670" s="10"/>
      <c r="AF6670" s="10"/>
      <c r="AG6670" s="10"/>
      <c r="AH6670" s="10"/>
      <c r="AI6670" s="10"/>
      <c r="AJ6670" s="10"/>
      <c r="AK6670" s="10"/>
      <c r="AL6670" s="10"/>
      <c r="AM6670" s="10"/>
      <c r="AN6670" s="10"/>
      <c r="AO6670" s="10"/>
      <c r="AP6670" s="10"/>
      <c r="AQ6670" s="10"/>
      <c r="AR6670" s="10"/>
      <c r="AS6670" s="10"/>
      <c r="AT6670" s="10"/>
      <c r="AU6670" s="10"/>
      <c r="AV6670" s="10"/>
      <c r="AW6670" s="10"/>
      <c r="AX6670" s="10"/>
      <c r="AY6670" s="10"/>
      <c r="AZ6670" s="10"/>
      <c r="BC6670" s="10"/>
      <c r="BD6670" s="10"/>
      <c r="BE6670" s="10"/>
      <c r="BF6670" s="10"/>
      <c r="BG6670" s="10"/>
      <c r="BH6670" s="10"/>
      <c r="BI6670" s="10"/>
      <c r="BL6670" s="10"/>
      <c r="BM6670" s="10"/>
      <c r="BN6670" s="10"/>
      <c r="BO6670" s="10"/>
      <c r="BP6670" s="10"/>
      <c r="BQ6670" s="10"/>
      <c r="BR6670" s="10"/>
      <c r="BU6670" s="66"/>
    </row>
    <row r="6671" spans="22:73" s="6" customFormat="1" x14ac:dyDescent="0.3">
      <c r="V6671" s="21"/>
      <c r="W6671" s="22"/>
      <c r="X6671" s="22"/>
      <c r="Y6671" s="22"/>
      <c r="Z6671" s="22"/>
      <c r="AA6671" s="22"/>
      <c r="AB6671" s="10"/>
      <c r="AC6671" s="10"/>
      <c r="AD6671" s="10"/>
      <c r="AE6671" s="10"/>
      <c r="AF6671" s="10"/>
      <c r="AG6671" s="10"/>
      <c r="AH6671" s="10"/>
      <c r="AI6671" s="10"/>
      <c r="AJ6671" s="10"/>
      <c r="AK6671" s="10"/>
      <c r="AL6671" s="10"/>
      <c r="AM6671" s="10"/>
      <c r="AN6671" s="10"/>
      <c r="AO6671" s="10"/>
      <c r="AP6671" s="10"/>
      <c r="AQ6671" s="10"/>
      <c r="AR6671" s="10"/>
      <c r="AS6671" s="10"/>
      <c r="AT6671" s="10"/>
      <c r="AU6671" s="10"/>
      <c r="AV6671" s="10"/>
      <c r="AW6671" s="10"/>
      <c r="AX6671" s="10"/>
      <c r="AY6671" s="10"/>
      <c r="AZ6671" s="10"/>
      <c r="BC6671" s="10"/>
      <c r="BD6671" s="10"/>
      <c r="BE6671" s="10"/>
      <c r="BF6671" s="10"/>
      <c r="BG6671" s="10"/>
      <c r="BH6671" s="10"/>
      <c r="BI6671" s="10"/>
      <c r="BL6671" s="10"/>
      <c r="BM6671" s="10"/>
      <c r="BN6671" s="10"/>
      <c r="BO6671" s="10"/>
      <c r="BP6671" s="10"/>
      <c r="BQ6671" s="10"/>
      <c r="BR6671" s="10"/>
      <c r="BU6671" s="66"/>
    </row>
    <row r="6672" spans="22:73" s="6" customFormat="1" x14ac:dyDescent="0.3">
      <c r="V6672" s="21"/>
      <c r="W6672" s="22"/>
      <c r="X6672" s="22"/>
      <c r="Y6672" s="22"/>
      <c r="Z6672" s="22"/>
      <c r="AA6672" s="22"/>
      <c r="AB6672" s="10"/>
      <c r="AC6672" s="10"/>
      <c r="AD6672" s="10"/>
      <c r="AE6672" s="10"/>
      <c r="AF6672" s="10"/>
      <c r="AG6672" s="10"/>
      <c r="AH6672" s="10"/>
      <c r="AI6672" s="10"/>
      <c r="AJ6672" s="10"/>
      <c r="AK6672" s="10"/>
      <c r="AL6672" s="10"/>
      <c r="AM6672" s="10"/>
      <c r="AN6672" s="10"/>
      <c r="AO6672" s="10"/>
      <c r="AP6672" s="10"/>
      <c r="AQ6672" s="10"/>
      <c r="AR6672" s="10"/>
      <c r="AS6672" s="10"/>
      <c r="AT6672" s="10"/>
      <c r="AU6672" s="10"/>
      <c r="AV6672" s="10"/>
      <c r="AW6672" s="10"/>
      <c r="AX6672" s="10"/>
      <c r="AY6672" s="10"/>
      <c r="AZ6672" s="10"/>
      <c r="BC6672" s="10"/>
      <c r="BD6672" s="10"/>
      <c r="BE6672" s="10"/>
      <c r="BF6672" s="10"/>
      <c r="BG6672" s="10"/>
      <c r="BH6672" s="10"/>
      <c r="BI6672" s="10"/>
      <c r="BL6672" s="10"/>
      <c r="BM6672" s="10"/>
      <c r="BN6672" s="10"/>
      <c r="BO6672" s="10"/>
      <c r="BP6672" s="10"/>
      <c r="BQ6672" s="10"/>
      <c r="BR6672" s="10"/>
      <c r="BU6672" s="66"/>
    </row>
    <row r="6673" spans="22:73" s="6" customFormat="1" x14ac:dyDescent="0.3">
      <c r="V6673" s="21"/>
      <c r="W6673" s="22"/>
      <c r="X6673" s="22"/>
      <c r="Y6673" s="22"/>
      <c r="Z6673" s="22"/>
      <c r="AA6673" s="22"/>
      <c r="AB6673" s="10"/>
      <c r="AC6673" s="10"/>
      <c r="AD6673" s="10"/>
      <c r="AE6673" s="10"/>
      <c r="AF6673" s="10"/>
      <c r="AG6673" s="10"/>
      <c r="AH6673" s="10"/>
      <c r="AI6673" s="10"/>
      <c r="AJ6673" s="10"/>
      <c r="AK6673" s="10"/>
      <c r="AL6673" s="10"/>
      <c r="AM6673" s="10"/>
      <c r="AN6673" s="10"/>
      <c r="AO6673" s="10"/>
      <c r="AP6673" s="10"/>
      <c r="AQ6673" s="10"/>
      <c r="AR6673" s="10"/>
      <c r="AS6673" s="10"/>
      <c r="AT6673" s="10"/>
      <c r="AU6673" s="10"/>
      <c r="AV6673" s="10"/>
      <c r="AW6673" s="10"/>
      <c r="AX6673" s="10"/>
      <c r="AY6673" s="10"/>
      <c r="AZ6673" s="10"/>
      <c r="BC6673" s="10"/>
      <c r="BD6673" s="10"/>
      <c r="BE6673" s="10"/>
      <c r="BF6673" s="10"/>
      <c r="BG6673" s="10"/>
      <c r="BH6673" s="10"/>
      <c r="BI6673" s="10"/>
      <c r="BL6673" s="10"/>
      <c r="BM6673" s="10"/>
      <c r="BN6673" s="10"/>
      <c r="BO6673" s="10"/>
      <c r="BP6673" s="10"/>
      <c r="BQ6673" s="10"/>
      <c r="BR6673" s="10"/>
      <c r="BU6673" s="66"/>
    </row>
    <row r="6674" spans="22:73" s="6" customFormat="1" x14ac:dyDescent="0.3">
      <c r="V6674" s="21"/>
      <c r="W6674" s="22"/>
      <c r="X6674" s="22"/>
      <c r="Y6674" s="22"/>
      <c r="Z6674" s="22"/>
      <c r="AA6674" s="22"/>
      <c r="AB6674" s="10"/>
      <c r="AC6674" s="10"/>
      <c r="AD6674" s="10"/>
      <c r="AE6674" s="10"/>
      <c r="AF6674" s="10"/>
      <c r="AG6674" s="10"/>
      <c r="AH6674" s="10"/>
      <c r="AI6674" s="10"/>
      <c r="AJ6674" s="10"/>
      <c r="AK6674" s="10"/>
      <c r="AL6674" s="10"/>
      <c r="AM6674" s="10"/>
      <c r="AN6674" s="10"/>
      <c r="AO6674" s="10"/>
      <c r="AP6674" s="10"/>
      <c r="AQ6674" s="10"/>
      <c r="AR6674" s="10"/>
      <c r="AS6674" s="10"/>
      <c r="AT6674" s="10"/>
      <c r="AU6674" s="10"/>
      <c r="AV6674" s="10"/>
      <c r="AW6674" s="10"/>
      <c r="AX6674" s="10"/>
      <c r="AY6674" s="10"/>
      <c r="AZ6674" s="10"/>
      <c r="BC6674" s="10"/>
      <c r="BD6674" s="10"/>
      <c r="BE6674" s="10"/>
      <c r="BF6674" s="10"/>
      <c r="BG6674" s="10"/>
      <c r="BH6674" s="10"/>
      <c r="BI6674" s="10"/>
      <c r="BL6674" s="10"/>
      <c r="BM6674" s="10"/>
      <c r="BN6674" s="10"/>
      <c r="BO6674" s="10"/>
      <c r="BP6674" s="10"/>
      <c r="BQ6674" s="10"/>
      <c r="BR6674" s="10"/>
      <c r="BU6674" s="66"/>
    </row>
    <row r="6675" spans="22:73" s="6" customFormat="1" x14ac:dyDescent="0.3">
      <c r="V6675" s="21"/>
      <c r="W6675" s="22"/>
      <c r="X6675" s="22"/>
      <c r="Y6675" s="22"/>
      <c r="Z6675" s="22"/>
      <c r="AA6675" s="22"/>
      <c r="AB6675" s="10"/>
      <c r="AC6675" s="10"/>
      <c r="AD6675" s="10"/>
      <c r="AE6675" s="10"/>
      <c r="AF6675" s="10"/>
      <c r="AG6675" s="10"/>
      <c r="AH6675" s="10"/>
      <c r="AI6675" s="10"/>
      <c r="AJ6675" s="10"/>
      <c r="AK6675" s="10"/>
      <c r="AL6675" s="10"/>
      <c r="AM6675" s="10"/>
      <c r="AN6675" s="10"/>
      <c r="AO6675" s="10"/>
      <c r="AP6675" s="10"/>
      <c r="AQ6675" s="10"/>
      <c r="AR6675" s="10"/>
      <c r="AS6675" s="10"/>
      <c r="AT6675" s="10"/>
      <c r="AU6675" s="10"/>
      <c r="AV6675" s="10"/>
      <c r="AW6675" s="10"/>
      <c r="AX6675" s="10"/>
      <c r="AY6675" s="10"/>
      <c r="AZ6675" s="10"/>
      <c r="BC6675" s="10"/>
      <c r="BD6675" s="10"/>
      <c r="BE6675" s="10"/>
      <c r="BF6675" s="10"/>
      <c r="BG6675" s="10"/>
      <c r="BH6675" s="10"/>
      <c r="BI6675" s="10"/>
      <c r="BL6675" s="10"/>
      <c r="BM6675" s="10"/>
      <c r="BN6675" s="10"/>
      <c r="BO6675" s="10"/>
      <c r="BP6675" s="10"/>
      <c r="BQ6675" s="10"/>
      <c r="BR6675" s="10"/>
      <c r="BU6675" s="66"/>
    </row>
    <row r="6676" spans="22:73" s="6" customFormat="1" x14ac:dyDescent="0.3">
      <c r="V6676" s="21"/>
      <c r="W6676" s="22"/>
      <c r="X6676" s="22"/>
      <c r="Y6676" s="22"/>
      <c r="Z6676" s="22"/>
      <c r="AA6676" s="22"/>
      <c r="AB6676" s="10"/>
      <c r="AC6676" s="10"/>
      <c r="AD6676" s="10"/>
      <c r="AE6676" s="10"/>
      <c r="AF6676" s="10"/>
      <c r="AG6676" s="10"/>
      <c r="AH6676" s="10"/>
      <c r="AI6676" s="10"/>
      <c r="AJ6676" s="10"/>
      <c r="AK6676" s="10"/>
      <c r="AL6676" s="10"/>
      <c r="AM6676" s="10"/>
      <c r="AN6676" s="10"/>
      <c r="AO6676" s="10"/>
      <c r="AP6676" s="10"/>
      <c r="AQ6676" s="10"/>
      <c r="AR6676" s="10"/>
      <c r="AS6676" s="10"/>
      <c r="AT6676" s="10"/>
      <c r="AU6676" s="10"/>
      <c r="AV6676" s="10"/>
      <c r="AW6676" s="10"/>
      <c r="AX6676" s="10"/>
      <c r="AY6676" s="10"/>
      <c r="AZ6676" s="10"/>
      <c r="BC6676" s="10"/>
      <c r="BD6676" s="10"/>
      <c r="BE6676" s="10"/>
      <c r="BF6676" s="10"/>
      <c r="BG6676" s="10"/>
      <c r="BH6676" s="10"/>
      <c r="BI6676" s="10"/>
      <c r="BL6676" s="10"/>
      <c r="BM6676" s="10"/>
      <c r="BN6676" s="10"/>
      <c r="BO6676" s="10"/>
      <c r="BP6676" s="10"/>
      <c r="BQ6676" s="10"/>
      <c r="BR6676" s="10"/>
      <c r="BU6676" s="66"/>
    </row>
    <row r="6677" spans="22:73" s="6" customFormat="1" x14ac:dyDescent="0.3">
      <c r="V6677" s="21"/>
      <c r="W6677" s="22"/>
      <c r="X6677" s="22"/>
      <c r="Y6677" s="22"/>
      <c r="Z6677" s="22"/>
      <c r="AA6677" s="22"/>
      <c r="AB6677" s="10"/>
      <c r="AC6677" s="10"/>
      <c r="AD6677" s="10"/>
      <c r="AE6677" s="10"/>
      <c r="AF6677" s="10"/>
      <c r="AG6677" s="10"/>
      <c r="AH6677" s="10"/>
      <c r="AI6677" s="10"/>
      <c r="AJ6677" s="10"/>
      <c r="AK6677" s="10"/>
      <c r="AL6677" s="10"/>
      <c r="AM6677" s="10"/>
      <c r="AN6677" s="10"/>
      <c r="AO6677" s="10"/>
      <c r="AP6677" s="10"/>
      <c r="AQ6677" s="10"/>
      <c r="AR6677" s="10"/>
      <c r="AS6677" s="10"/>
      <c r="AT6677" s="10"/>
      <c r="AU6677" s="10"/>
      <c r="AV6677" s="10"/>
      <c r="AW6677" s="10"/>
      <c r="AX6677" s="10"/>
      <c r="AY6677" s="10"/>
      <c r="AZ6677" s="10"/>
      <c r="BC6677" s="10"/>
      <c r="BD6677" s="10"/>
      <c r="BE6677" s="10"/>
      <c r="BF6677" s="10"/>
      <c r="BG6677" s="10"/>
      <c r="BH6677" s="10"/>
      <c r="BI6677" s="10"/>
      <c r="BL6677" s="10"/>
      <c r="BM6677" s="10"/>
      <c r="BN6677" s="10"/>
      <c r="BO6677" s="10"/>
      <c r="BP6677" s="10"/>
      <c r="BQ6677" s="10"/>
      <c r="BR6677" s="10"/>
      <c r="BU6677" s="66"/>
    </row>
    <row r="6678" spans="22:73" s="6" customFormat="1" x14ac:dyDescent="0.3">
      <c r="V6678" s="21"/>
      <c r="W6678" s="22"/>
      <c r="X6678" s="22"/>
      <c r="Y6678" s="22"/>
      <c r="Z6678" s="22"/>
      <c r="AA6678" s="22"/>
      <c r="AB6678" s="10"/>
      <c r="AC6678" s="10"/>
      <c r="AD6678" s="10"/>
      <c r="AE6678" s="10"/>
      <c r="AF6678" s="10"/>
      <c r="AG6678" s="10"/>
      <c r="AH6678" s="10"/>
      <c r="AI6678" s="10"/>
      <c r="AJ6678" s="10"/>
      <c r="AK6678" s="10"/>
      <c r="AL6678" s="10"/>
      <c r="AM6678" s="10"/>
      <c r="AN6678" s="10"/>
      <c r="AO6678" s="10"/>
      <c r="AP6678" s="10"/>
      <c r="AQ6678" s="10"/>
      <c r="AR6678" s="10"/>
      <c r="AS6678" s="10"/>
      <c r="AT6678" s="10"/>
      <c r="AU6678" s="10"/>
      <c r="AV6678" s="10"/>
      <c r="AW6678" s="10"/>
      <c r="AX6678" s="10"/>
      <c r="AY6678" s="10"/>
      <c r="AZ6678" s="10"/>
      <c r="BC6678" s="10"/>
      <c r="BD6678" s="10"/>
      <c r="BE6678" s="10"/>
      <c r="BF6678" s="10"/>
      <c r="BG6678" s="10"/>
      <c r="BH6678" s="10"/>
      <c r="BI6678" s="10"/>
      <c r="BL6678" s="10"/>
      <c r="BM6678" s="10"/>
      <c r="BN6678" s="10"/>
      <c r="BO6678" s="10"/>
      <c r="BP6678" s="10"/>
      <c r="BQ6678" s="10"/>
      <c r="BR6678" s="10"/>
      <c r="BU6678" s="66"/>
    </row>
    <row r="6679" spans="22:73" s="6" customFormat="1" x14ac:dyDescent="0.3">
      <c r="V6679" s="21"/>
      <c r="W6679" s="22"/>
      <c r="X6679" s="22"/>
      <c r="Y6679" s="22"/>
      <c r="Z6679" s="22"/>
      <c r="AA6679" s="22"/>
      <c r="AB6679" s="10"/>
      <c r="AC6679" s="10"/>
      <c r="AD6679" s="10"/>
      <c r="AE6679" s="10"/>
      <c r="AF6679" s="10"/>
      <c r="AG6679" s="10"/>
      <c r="AH6679" s="10"/>
      <c r="AI6679" s="10"/>
      <c r="AJ6679" s="10"/>
      <c r="AK6679" s="10"/>
      <c r="AL6679" s="10"/>
      <c r="AM6679" s="10"/>
      <c r="AN6679" s="10"/>
      <c r="AO6679" s="10"/>
      <c r="AP6679" s="10"/>
      <c r="AQ6679" s="10"/>
      <c r="AR6679" s="10"/>
      <c r="AS6679" s="10"/>
      <c r="AT6679" s="10"/>
      <c r="AU6679" s="10"/>
      <c r="AV6679" s="10"/>
      <c r="AW6679" s="10"/>
      <c r="AX6679" s="10"/>
      <c r="AY6679" s="10"/>
      <c r="AZ6679" s="10"/>
      <c r="BC6679" s="10"/>
      <c r="BD6679" s="10"/>
      <c r="BE6679" s="10"/>
      <c r="BF6679" s="10"/>
      <c r="BG6679" s="10"/>
      <c r="BH6679" s="10"/>
      <c r="BI6679" s="10"/>
      <c r="BL6679" s="10"/>
      <c r="BM6679" s="10"/>
      <c r="BN6679" s="10"/>
      <c r="BO6679" s="10"/>
      <c r="BP6679" s="10"/>
      <c r="BQ6679" s="10"/>
      <c r="BR6679" s="10"/>
      <c r="BU6679" s="66"/>
    </row>
    <row r="6680" spans="22:73" s="6" customFormat="1" x14ac:dyDescent="0.3">
      <c r="V6680" s="21"/>
      <c r="W6680" s="22"/>
      <c r="X6680" s="22"/>
      <c r="Y6680" s="22"/>
      <c r="Z6680" s="22"/>
      <c r="AA6680" s="22"/>
      <c r="AB6680" s="10"/>
      <c r="AC6680" s="10"/>
      <c r="AD6680" s="10"/>
      <c r="AE6680" s="10"/>
      <c r="AF6680" s="10"/>
      <c r="AG6680" s="10"/>
      <c r="AH6680" s="10"/>
      <c r="AI6680" s="10"/>
      <c r="AJ6680" s="10"/>
      <c r="AK6680" s="10"/>
      <c r="AL6680" s="10"/>
      <c r="AM6680" s="10"/>
      <c r="AN6680" s="10"/>
      <c r="AO6680" s="10"/>
      <c r="AP6680" s="10"/>
      <c r="AQ6680" s="10"/>
      <c r="AR6680" s="10"/>
      <c r="AS6680" s="10"/>
      <c r="AT6680" s="10"/>
      <c r="AU6680" s="10"/>
      <c r="AV6680" s="10"/>
      <c r="AW6680" s="10"/>
      <c r="AX6680" s="10"/>
      <c r="AY6680" s="10"/>
      <c r="AZ6680" s="10"/>
      <c r="BC6680" s="10"/>
      <c r="BD6680" s="10"/>
      <c r="BE6680" s="10"/>
      <c r="BF6680" s="10"/>
      <c r="BG6680" s="10"/>
      <c r="BH6680" s="10"/>
      <c r="BI6680" s="10"/>
      <c r="BL6680" s="10"/>
      <c r="BM6680" s="10"/>
      <c r="BN6680" s="10"/>
      <c r="BO6680" s="10"/>
      <c r="BP6680" s="10"/>
      <c r="BQ6680" s="10"/>
      <c r="BR6680" s="10"/>
      <c r="BU6680" s="66"/>
    </row>
    <row r="6681" spans="22:73" s="6" customFormat="1" x14ac:dyDescent="0.3">
      <c r="V6681" s="21"/>
      <c r="W6681" s="22"/>
      <c r="X6681" s="22"/>
      <c r="Y6681" s="22"/>
      <c r="Z6681" s="22"/>
      <c r="AA6681" s="22"/>
      <c r="AB6681" s="10"/>
      <c r="AC6681" s="10"/>
      <c r="AD6681" s="10"/>
      <c r="AE6681" s="10"/>
      <c r="AF6681" s="10"/>
      <c r="AG6681" s="10"/>
      <c r="AH6681" s="10"/>
      <c r="AI6681" s="10"/>
      <c r="AJ6681" s="10"/>
      <c r="AK6681" s="10"/>
      <c r="AL6681" s="10"/>
      <c r="AM6681" s="10"/>
      <c r="AN6681" s="10"/>
      <c r="AO6681" s="10"/>
      <c r="AP6681" s="10"/>
      <c r="AQ6681" s="10"/>
      <c r="AR6681" s="10"/>
      <c r="AS6681" s="10"/>
      <c r="AT6681" s="10"/>
      <c r="AU6681" s="10"/>
      <c r="AV6681" s="10"/>
      <c r="AW6681" s="10"/>
      <c r="AX6681" s="10"/>
      <c r="AY6681" s="10"/>
      <c r="AZ6681" s="10"/>
      <c r="BC6681" s="10"/>
      <c r="BD6681" s="10"/>
      <c r="BE6681" s="10"/>
      <c r="BF6681" s="10"/>
      <c r="BG6681" s="10"/>
      <c r="BH6681" s="10"/>
      <c r="BI6681" s="10"/>
      <c r="BL6681" s="10"/>
      <c r="BM6681" s="10"/>
      <c r="BN6681" s="10"/>
      <c r="BO6681" s="10"/>
      <c r="BP6681" s="10"/>
      <c r="BQ6681" s="10"/>
      <c r="BR6681" s="10"/>
      <c r="BU6681" s="66"/>
    </row>
    <row r="6682" spans="22:73" s="6" customFormat="1" x14ac:dyDescent="0.3">
      <c r="V6682" s="21"/>
      <c r="W6682" s="22"/>
      <c r="X6682" s="22"/>
      <c r="Y6682" s="22"/>
      <c r="Z6682" s="22"/>
      <c r="AA6682" s="22"/>
      <c r="AB6682" s="10"/>
      <c r="AC6682" s="10"/>
      <c r="AD6682" s="10"/>
      <c r="AE6682" s="10"/>
      <c r="AF6682" s="10"/>
      <c r="AG6682" s="10"/>
      <c r="AH6682" s="10"/>
      <c r="AI6682" s="10"/>
      <c r="AJ6682" s="10"/>
      <c r="AK6682" s="10"/>
      <c r="AL6682" s="10"/>
      <c r="AM6682" s="10"/>
      <c r="AN6682" s="10"/>
      <c r="AO6682" s="10"/>
      <c r="AP6682" s="10"/>
      <c r="AQ6682" s="10"/>
      <c r="AR6682" s="10"/>
      <c r="AS6682" s="10"/>
      <c r="AT6682" s="10"/>
      <c r="AU6682" s="10"/>
      <c r="AV6682" s="10"/>
      <c r="AW6682" s="10"/>
      <c r="AX6682" s="10"/>
      <c r="AY6682" s="10"/>
      <c r="AZ6682" s="10"/>
      <c r="BC6682" s="10"/>
      <c r="BD6682" s="10"/>
      <c r="BE6682" s="10"/>
      <c r="BF6682" s="10"/>
      <c r="BG6682" s="10"/>
      <c r="BH6682" s="10"/>
      <c r="BI6682" s="10"/>
      <c r="BL6682" s="10"/>
      <c r="BM6682" s="10"/>
      <c r="BN6682" s="10"/>
      <c r="BO6682" s="10"/>
      <c r="BP6682" s="10"/>
      <c r="BQ6682" s="10"/>
      <c r="BR6682" s="10"/>
      <c r="BU6682" s="66"/>
    </row>
    <row r="6683" spans="22:73" s="6" customFormat="1" x14ac:dyDescent="0.3">
      <c r="V6683" s="21"/>
      <c r="W6683" s="22"/>
      <c r="X6683" s="22"/>
      <c r="Y6683" s="22"/>
      <c r="Z6683" s="22"/>
      <c r="AA6683" s="22"/>
      <c r="AB6683" s="10"/>
      <c r="AC6683" s="10"/>
      <c r="AD6683" s="10"/>
      <c r="AE6683" s="10"/>
      <c r="AF6683" s="10"/>
      <c r="AG6683" s="10"/>
      <c r="AH6683" s="10"/>
      <c r="AI6683" s="10"/>
      <c r="AJ6683" s="10"/>
      <c r="AK6683" s="10"/>
      <c r="AL6683" s="10"/>
      <c r="AM6683" s="10"/>
      <c r="AN6683" s="10"/>
      <c r="AO6683" s="10"/>
      <c r="AP6683" s="10"/>
      <c r="AQ6683" s="10"/>
      <c r="AR6683" s="10"/>
      <c r="AS6683" s="10"/>
      <c r="AT6683" s="10"/>
      <c r="AU6683" s="10"/>
      <c r="AV6683" s="10"/>
      <c r="AW6683" s="10"/>
      <c r="AX6683" s="10"/>
      <c r="AY6683" s="10"/>
      <c r="AZ6683" s="10"/>
      <c r="BC6683" s="10"/>
      <c r="BD6683" s="10"/>
      <c r="BE6683" s="10"/>
      <c r="BF6683" s="10"/>
      <c r="BG6683" s="10"/>
      <c r="BH6683" s="10"/>
      <c r="BI6683" s="10"/>
      <c r="BL6683" s="10"/>
      <c r="BM6683" s="10"/>
      <c r="BN6683" s="10"/>
      <c r="BO6683" s="10"/>
      <c r="BP6683" s="10"/>
      <c r="BQ6683" s="10"/>
      <c r="BR6683" s="10"/>
      <c r="BU6683" s="66"/>
    </row>
    <row r="6684" spans="22:73" s="6" customFormat="1" x14ac:dyDescent="0.3">
      <c r="V6684" s="21"/>
      <c r="W6684" s="22"/>
      <c r="X6684" s="22"/>
      <c r="Y6684" s="22"/>
      <c r="Z6684" s="22"/>
      <c r="AA6684" s="22"/>
      <c r="AB6684" s="10"/>
      <c r="AC6684" s="10"/>
      <c r="AD6684" s="10"/>
      <c r="AE6684" s="10"/>
      <c r="AF6684" s="10"/>
      <c r="AG6684" s="10"/>
      <c r="AH6684" s="10"/>
      <c r="AI6684" s="10"/>
      <c r="AJ6684" s="10"/>
      <c r="AK6684" s="10"/>
      <c r="AL6684" s="10"/>
      <c r="AM6684" s="10"/>
      <c r="AN6684" s="10"/>
      <c r="AO6684" s="10"/>
      <c r="AP6684" s="10"/>
      <c r="AQ6684" s="10"/>
      <c r="AR6684" s="10"/>
      <c r="AS6684" s="10"/>
      <c r="AT6684" s="10"/>
      <c r="AU6684" s="10"/>
      <c r="AV6684" s="10"/>
      <c r="AW6684" s="10"/>
      <c r="AX6684" s="10"/>
      <c r="AY6684" s="10"/>
      <c r="AZ6684" s="10"/>
      <c r="BC6684" s="10"/>
      <c r="BD6684" s="10"/>
      <c r="BE6684" s="10"/>
      <c r="BF6684" s="10"/>
      <c r="BG6684" s="10"/>
      <c r="BH6684" s="10"/>
      <c r="BI6684" s="10"/>
      <c r="BL6684" s="10"/>
      <c r="BM6684" s="10"/>
      <c r="BN6684" s="10"/>
      <c r="BO6684" s="10"/>
      <c r="BP6684" s="10"/>
      <c r="BQ6684" s="10"/>
      <c r="BR6684" s="10"/>
      <c r="BU6684" s="66"/>
    </row>
    <row r="6685" spans="22:73" s="6" customFormat="1" x14ac:dyDescent="0.3">
      <c r="V6685" s="21"/>
      <c r="W6685" s="22"/>
      <c r="X6685" s="22"/>
      <c r="Y6685" s="22"/>
      <c r="Z6685" s="22"/>
      <c r="AA6685" s="22"/>
      <c r="AB6685" s="10"/>
      <c r="AC6685" s="10"/>
      <c r="AD6685" s="10"/>
      <c r="AE6685" s="10"/>
      <c r="AF6685" s="10"/>
      <c r="AG6685" s="10"/>
      <c r="AH6685" s="10"/>
      <c r="AI6685" s="10"/>
      <c r="AJ6685" s="10"/>
      <c r="AK6685" s="10"/>
      <c r="AL6685" s="10"/>
      <c r="AM6685" s="10"/>
      <c r="AN6685" s="10"/>
      <c r="AO6685" s="10"/>
      <c r="AP6685" s="10"/>
      <c r="AQ6685" s="10"/>
      <c r="AR6685" s="10"/>
      <c r="AS6685" s="10"/>
      <c r="AT6685" s="10"/>
      <c r="AU6685" s="10"/>
      <c r="AV6685" s="10"/>
      <c r="AW6685" s="10"/>
      <c r="AX6685" s="10"/>
      <c r="AY6685" s="10"/>
      <c r="AZ6685" s="10"/>
      <c r="BC6685" s="10"/>
      <c r="BD6685" s="10"/>
      <c r="BE6685" s="10"/>
      <c r="BF6685" s="10"/>
      <c r="BG6685" s="10"/>
      <c r="BH6685" s="10"/>
      <c r="BI6685" s="10"/>
      <c r="BL6685" s="10"/>
      <c r="BM6685" s="10"/>
      <c r="BN6685" s="10"/>
      <c r="BO6685" s="10"/>
      <c r="BP6685" s="10"/>
      <c r="BQ6685" s="10"/>
      <c r="BR6685" s="10"/>
      <c r="BU6685" s="66"/>
    </row>
    <row r="6686" spans="22:73" s="6" customFormat="1" x14ac:dyDescent="0.3">
      <c r="V6686" s="21"/>
      <c r="W6686" s="22"/>
      <c r="X6686" s="22"/>
      <c r="Y6686" s="22"/>
      <c r="Z6686" s="22"/>
      <c r="AA6686" s="22"/>
      <c r="AB6686" s="10"/>
      <c r="AC6686" s="10"/>
      <c r="AD6686" s="10"/>
      <c r="AE6686" s="10"/>
      <c r="AF6686" s="10"/>
      <c r="AG6686" s="10"/>
      <c r="AH6686" s="10"/>
      <c r="AI6686" s="10"/>
      <c r="AJ6686" s="10"/>
      <c r="AK6686" s="10"/>
      <c r="AL6686" s="10"/>
      <c r="AM6686" s="10"/>
      <c r="AN6686" s="10"/>
      <c r="AO6686" s="10"/>
      <c r="AP6686" s="10"/>
      <c r="AQ6686" s="10"/>
      <c r="AR6686" s="10"/>
      <c r="AS6686" s="10"/>
      <c r="AT6686" s="10"/>
      <c r="AU6686" s="10"/>
      <c r="AV6686" s="10"/>
      <c r="AW6686" s="10"/>
      <c r="AX6686" s="10"/>
      <c r="AY6686" s="10"/>
      <c r="AZ6686" s="10"/>
      <c r="BC6686" s="10"/>
      <c r="BD6686" s="10"/>
      <c r="BE6686" s="10"/>
      <c r="BF6686" s="10"/>
      <c r="BG6686" s="10"/>
      <c r="BH6686" s="10"/>
      <c r="BI6686" s="10"/>
      <c r="BL6686" s="10"/>
      <c r="BM6686" s="10"/>
      <c r="BN6686" s="10"/>
      <c r="BO6686" s="10"/>
      <c r="BP6686" s="10"/>
      <c r="BQ6686" s="10"/>
      <c r="BR6686" s="10"/>
      <c r="BU6686" s="66"/>
    </row>
    <row r="6687" spans="22:73" s="6" customFormat="1" x14ac:dyDescent="0.3">
      <c r="V6687" s="21"/>
      <c r="W6687" s="22"/>
      <c r="X6687" s="22"/>
      <c r="Y6687" s="22"/>
      <c r="Z6687" s="22"/>
      <c r="AA6687" s="22"/>
      <c r="AB6687" s="10"/>
      <c r="AC6687" s="10"/>
      <c r="AD6687" s="10"/>
      <c r="AE6687" s="10"/>
      <c r="AF6687" s="10"/>
      <c r="AG6687" s="10"/>
      <c r="AH6687" s="10"/>
      <c r="AI6687" s="10"/>
      <c r="AJ6687" s="10"/>
      <c r="AK6687" s="10"/>
      <c r="AL6687" s="10"/>
      <c r="AM6687" s="10"/>
      <c r="AN6687" s="10"/>
      <c r="AO6687" s="10"/>
      <c r="AP6687" s="10"/>
      <c r="AQ6687" s="10"/>
      <c r="AR6687" s="10"/>
      <c r="AS6687" s="10"/>
      <c r="AT6687" s="10"/>
      <c r="AU6687" s="10"/>
      <c r="AV6687" s="10"/>
      <c r="AW6687" s="10"/>
      <c r="AX6687" s="10"/>
      <c r="AY6687" s="10"/>
      <c r="AZ6687" s="10"/>
      <c r="BC6687" s="10"/>
      <c r="BD6687" s="10"/>
      <c r="BE6687" s="10"/>
      <c r="BF6687" s="10"/>
      <c r="BG6687" s="10"/>
      <c r="BH6687" s="10"/>
      <c r="BI6687" s="10"/>
      <c r="BL6687" s="10"/>
      <c r="BM6687" s="10"/>
      <c r="BN6687" s="10"/>
      <c r="BO6687" s="10"/>
      <c r="BP6687" s="10"/>
      <c r="BQ6687" s="10"/>
      <c r="BR6687" s="10"/>
      <c r="BU6687" s="66"/>
    </row>
    <row r="6688" spans="22:73" s="6" customFormat="1" x14ac:dyDescent="0.3">
      <c r="V6688" s="21"/>
      <c r="W6688" s="22"/>
      <c r="X6688" s="22"/>
      <c r="Y6688" s="22"/>
      <c r="Z6688" s="22"/>
      <c r="AA6688" s="22"/>
      <c r="AB6688" s="10"/>
      <c r="AC6688" s="10"/>
      <c r="AD6688" s="10"/>
      <c r="AE6688" s="10"/>
      <c r="AF6688" s="10"/>
      <c r="AG6688" s="10"/>
      <c r="AH6688" s="10"/>
      <c r="AI6688" s="10"/>
      <c r="AJ6688" s="10"/>
      <c r="AK6688" s="10"/>
      <c r="AL6688" s="10"/>
      <c r="AM6688" s="10"/>
      <c r="AN6688" s="10"/>
      <c r="AO6688" s="10"/>
      <c r="AP6688" s="10"/>
      <c r="AQ6688" s="10"/>
      <c r="AR6688" s="10"/>
      <c r="AS6688" s="10"/>
      <c r="AT6688" s="10"/>
      <c r="AU6688" s="10"/>
      <c r="AV6688" s="10"/>
      <c r="AW6688" s="10"/>
      <c r="AX6688" s="10"/>
      <c r="AY6688" s="10"/>
      <c r="AZ6688" s="10"/>
      <c r="BC6688" s="10"/>
      <c r="BD6688" s="10"/>
      <c r="BE6688" s="10"/>
      <c r="BF6688" s="10"/>
      <c r="BG6688" s="10"/>
      <c r="BH6688" s="10"/>
      <c r="BI6688" s="10"/>
      <c r="BL6688" s="10"/>
      <c r="BM6688" s="10"/>
      <c r="BN6688" s="10"/>
      <c r="BO6688" s="10"/>
      <c r="BP6688" s="10"/>
      <c r="BQ6688" s="10"/>
      <c r="BR6688" s="10"/>
      <c r="BU6688" s="66"/>
    </row>
    <row r="6689" spans="22:73" s="6" customFormat="1" x14ac:dyDescent="0.3">
      <c r="V6689" s="21"/>
      <c r="W6689" s="22"/>
      <c r="X6689" s="22"/>
      <c r="Y6689" s="22"/>
      <c r="Z6689" s="22"/>
      <c r="AA6689" s="22"/>
      <c r="AB6689" s="10"/>
      <c r="AC6689" s="10"/>
      <c r="AD6689" s="10"/>
      <c r="AE6689" s="10"/>
      <c r="AF6689" s="10"/>
      <c r="AG6689" s="10"/>
      <c r="AH6689" s="10"/>
      <c r="AI6689" s="10"/>
      <c r="AJ6689" s="10"/>
      <c r="AK6689" s="10"/>
      <c r="AL6689" s="10"/>
      <c r="AM6689" s="10"/>
      <c r="AN6689" s="10"/>
      <c r="AO6689" s="10"/>
      <c r="AP6689" s="10"/>
      <c r="AQ6689" s="10"/>
      <c r="AR6689" s="10"/>
      <c r="AS6689" s="10"/>
      <c r="AT6689" s="10"/>
      <c r="AU6689" s="10"/>
      <c r="AV6689" s="10"/>
      <c r="AW6689" s="10"/>
      <c r="AX6689" s="10"/>
      <c r="AY6689" s="10"/>
      <c r="AZ6689" s="10"/>
      <c r="BC6689" s="10"/>
      <c r="BD6689" s="10"/>
      <c r="BE6689" s="10"/>
      <c r="BF6689" s="10"/>
      <c r="BG6689" s="10"/>
      <c r="BH6689" s="10"/>
      <c r="BI6689" s="10"/>
      <c r="BL6689" s="10"/>
      <c r="BM6689" s="10"/>
      <c r="BN6689" s="10"/>
      <c r="BO6689" s="10"/>
      <c r="BP6689" s="10"/>
      <c r="BQ6689" s="10"/>
      <c r="BR6689" s="10"/>
      <c r="BU6689" s="66"/>
    </row>
    <row r="6690" spans="22:73" s="6" customFormat="1" x14ac:dyDescent="0.3">
      <c r="V6690" s="21"/>
      <c r="W6690" s="22"/>
      <c r="X6690" s="22"/>
      <c r="Y6690" s="22"/>
      <c r="Z6690" s="22"/>
      <c r="AA6690" s="22"/>
      <c r="AB6690" s="10"/>
      <c r="AC6690" s="10"/>
      <c r="AD6690" s="10"/>
      <c r="AE6690" s="10"/>
      <c r="AF6690" s="10"/>
      <c r="AG6690" s="10"/>
      <c r="AH6690" s="10"/>
      <c r="AI6690" s="10"/>
      <c r="AJ6690" s="10"/>
      <c r="AK6690" s="10"/>
      <c r="AL6690" s="10"/>
      <c r="AM6690" s="10"/>
      <c r="AN6690" s="10"/>
      <c r="AO6690" s="10"/>
      <c r="AP6690" s="10"/>
      <c r="AQ6690" s="10"/>
      <c r="AR6690" s="10"/>
      <c r="AS6690" s="10"/>
      <c r="AT6690" s="10"/>
      <c r="AU6690" s="10"/>
      <c r="AV6690" s="10"/>
      <c r="AW6690" s="10"/>
      <c r="AX6690" s="10"/>
      <c r="AY6690" s="10"/>
      <c r="AZ6690" s="10"/>
      <c r="BC6690" s="10"/>
      <c r="BD6690" s="10"/>
      <c r="BE6690" s="10"/>
      <c r="BF6690" s="10"/>
      <c r="BG6690" s="10"/>
      <c r="BH6690" s="10"/>
      <c r="BI6690" s="10"/>
      <c r="BL6690" s="10"/>
      <c r="BM6690" s="10"/>
      <c r="BN6690" s="10"/>
      <c r="BO6690" s="10"/>
      <c r="BP6690" s="10"/>
      <c r="BQ6690" s="10"/>
      <c r="BR6690" s="10"/>
      <c r="BU6690" s="66"/>
    </row>
    <row r="6691" spans="22:73" s="6" customFormat="1" x14ac:dyDescent="0.3">
      <c r="V6691" s="21"/>
      <c r="W6691" s="22"/>
      <c r="X6691" s="22"/>
      <c r="Y6691" s="22"/>
      <c r="Z6691" s="22"/>
      <c r="AA6691" s="22"/>
      <c r="AB6691" s="10"/>
      <c r="AC6691" s="10"/>
      <c r="AD6691" s="10"/>
      <c r="AE6691" s="10"/>
      <c r="AF6691" s="10"/>
      <c r="AG6691" s="10"/>
      <c r="AH6691" s="10"/>
      <c r="AI6691" s="10"/>
      <c r="AJ6691" s="10"/>
      <c r="AK6691" s="10"/>
      <c r="AL6691" s="10"/>
      <c r="AM6691" s="10"/>
      <c r="AN6691" s="10"/>
      <c r="AO6691" s="10"/>
      <c r="AP6691" s="10"/>
      <c r="AQ6691" s="10"/>
      <c r="AR6691" s="10"/>
      <c r="AS6691" s="10"/>
      <c r="AT6691" s="10"/>
      <c r="AU6691" s="10"/>
      <c r="AV6691" s="10"/>
      <c r="AW6691" s="10"/>
      <c r="AX6691" s="10"/>
      <c r="AY6691" s="10"/>
      <c r="AZ6691" s="10"/>
      <c r="BC6691" s="10"/>
      <c r="BD6691" s="10"/>
      <c r="BE6691" s="10"/>
      <c r="BF6691" s="10"/>
      <c r="BG6691" s="10"/>
      <c r="BH6691" s="10"/>
      <c r="BI6691" s="10"/>
      <c r="BL6691" s="10"/>
      <c r="BM6691" s="10"/>
      <c r="BN6691" s="10"/>
      <c r="BO6691" s="10"/>
      <c r="BP6691" s="10"/>
      <c r="BQ6691" s="10"/>
      <c r="BR6691" s="10"/>
      <c r="BU6691" s="66"/>
    </row>
    <row r="6692" spans="22:73" s="6" customFormat="1" x14ac:dyDescent="0.3">
      <c r="V6692" s="21"/>
      <c r="W6692" s="22"/>
      <c r="X6692" s="22"/>
      <c r="Y6692" s="22"/>
      <c r="Z6692" s="22"/>
      <c r="AA6692" s="22"/>
      <c r="AB6692" s="10"/>
      <c r="AC6692" s="10"/>
      <c r="AD6692" s="10"/>
      <c r="AE6692" s="10"/>
      <c r="AF6692" s="10"/>
      <c r="AG6692" s="10"/>
      <c r="AH6692" s="10"/>
      <c r="AI6692" s="10"/>
      <c r="AJ6692" s="10"/>
      <c r="AK6692" s="10"/>
      <c r="AL6692" s="10"/>
      <c r="AM6692" s="10"/>
      <c r="AN6692" s="10"/>
      <c r="AO6692" s="10"/>
      <c r="AP6692" s="10"/>
      <c r="AQ6692" s="10"/>
      <c r="AR6692" s="10"/>
      <c r="AS6692" s="10"/>
      <c r="AT6692" s="10"/>
      <c r="AU6692" s="10"/>
      <c r="AV6692" s="10"/>
      <c r="AW6692" s="10"/>
      <c r="AX6692" s="10"/>
      <c r="AY6692" s="10"/>
      <c r="AZ6692" s="10"/>
      <c r="BC6692" s="10"/>
      <c r="BD6692" s="10"/>
      <c r="BE6692" s="10"/>
      <c r="BF6692" s="10"/>
      <c r="BG6692" s="10"/>
      <c r="BH6692" s="10"/>
      <c r="BI6692" s="10"/>
      <c r="BL6692" s="10"/>
      <c r="BM6692" s="10"/>
      <c r="BN6692" s="10"/>
      <c r="BO6692" s="10"/>
      <c r="BP6692" s="10"/>
      <c r="BQ6692" s="10"/>
      <c r="BR6692" s="10"/>
      <c r="BU6692" s="66"/>
    </row>
    <row r="6693" spans="22:73" s="6" customFormat="1" x14ac:dyDescent="0.3">
      <c r="V6693" s="21"/>
      <c r="W6693" s="22"/>
      <c r="X6693" s="22"/>
      <c r="Y6693" s="22"/>
      <c r="Z6693" s="22"/>
      <c r="AA6693" s="22"/>
      <c r="AB6693" s="10"/>
      <c r="AC6693" s="10"/>
      <c r="AD6693" s="10"/>
      <c r="AE6693" s="10"/>
      <c r="AF6693" s="10"/>
      <c r="AG6693" s="10"/>
      <c r="AH6693" s="10"/>
      <c r="AI6693" s="10"/>
      <c r="AJ6693" s="10"/>
      <c r="AK6693" s="10"/>
      <c r="AL6693" s="10"/>
      <c r="AM6693" s="10"/>
      <c r="AN6693" s="10"/>
      <c r="AO6693" s="10"/>
      <c r="AP6693" s="10"/>
      <c r="AQ6693" s="10"/>
      <c r="AR6693" s="10"/>
      <c r="AS6693" s="10"/>
      <c r="AT6693" s="10"/>
      <c r="AU6693" s="10"/>
      <c r="AV6693" s="10"/>
      <c r="AW6693" s="10"/>
      <c r="AX6693" s="10"/>
      <c r="AY6693" s="10"/>
      <c r="AZ6693" s="10"/>
      <c r="BC6693" s="10"/>
      <c r="BD6693" s="10"/>
      <c r="BE6693" s="10"/>
      <c r="BF6693" s="10"/>
      <c r="BG6693" s="10"/>
      <c r="BH6693" s="10"/>
      <c r="BI6693" s="10"/>
      <c r="BL6693" s="10"/>
      <c r="BM6693" s="10"/>
      <c r="BN6693" s="10"/>
      <c r="BO6693" s="10"/>
      <c r="BP6693" s="10"/>
      <c r="BQ6693" s="10"/>
      <c r="BR6693" s="10"/>
      <c r="BU6693" s="66"/>
    </row>
    <row r="6694" spans="22:73" s="6" customFormat="1" x14ac:dyDescent="0.3">
      <c r="V6694" s="21"/>
      <c r="W6694" s="22"/>
      <c r="X6694" s="22"/>
      <c r="Y6694" s="22"/>
      <c r="Z6694" s="22"/>
      <c r="AA6694" s="22"/>
      <c r="AB6694" s="10"/>
      <c r="AC6694" s="10"/>
      <c r="AD6694" s="10"/>
      <c r="AE6694" s="10"/>
      <c r="AF6694" s="10"/>
      <c r="AG6694" s="10"/>
      <c r="AH6694" s="10"/>
      <c r="AI6694" s="10"/>
      <c r="AJ6694" s="10"/>
      <c r="AK6694" s="10"/>
      <c r="AL6694" s="10"/>
      <c r="AM6694" s="10"/>
      <c r="AN6694" s="10"/>
      <c r="AO6694" s="10"/>
      <c r="AP6694" s="10"/>
      <c r="AQ6694" s="10"/>
      <c r="AR6694" s="10"/>
      <c r="AS6694" s="10"/>
      <c r="AT6694" s="10"/>
      <c r="AU6694" s="10"/>
      <c r="AV6694" s="10"/>
      <c r="AW6694" s="10"/>
      <c r="AX6694" s="10"/>
      <c r="AY6694" s="10"/>
      <c r="AZ6694" s="10"/>
      <c r="BC6694" s="10"/>
      <c r="BD6694" s="10"/>
      <c r="BE6694" s="10"/>
      <c r="BF6694" s="10"/>
      <c r="BG6694" s="10"/>
      <c r="BH6694" s="10"/>
      <c r="BI6694" s="10"/>
      <c r="BL6694" s="10"/>
      <c r="BM6694" s="10"/>
      <c r="BN6694" s="10"/>
      <c r="BO6694" s="10"/>
      <c r="BP6694" s="10"/>
      <c r="BQ6694" s="10"/>
      <c r="BR6694" s="10"/>
      <c r="BU6694" s="66"/>
    </row>
    <row r="6695" spans="22:73" s="6" customFormat="1" x14ac:dyDescent="0.3">
      <c r="V6695" s="21"/>
      <c r="W6695" s="22"/>
      <c r="X6695" s="22"/>
      <c r="Y6695" s="22"/>
      <c r="Z6695" s="22"/>
      <c r="AA6695" s="22"/>
      <c r="AB6695" s="10"/>
      <c r="AC6695" s="10"/>
      <c r="AD6695" s="10"/>
      <c r="AE6695" s="10"/>
      <c r="AF6695" s="10"/>
      <c r="AG6695" s="10"/>
      <c r="AH6695" s="10"/>
      <c r="AI6695" s="10"/>
      <c r="AJ6695" s="10"/>
      <c r="AK6695" s="10"/>
      <c r="AL6695" s="10"/>
      <c r="AM6695" s="10"/>
      <c r="AN6695" s="10"/>
      <c r="AO6695" s="10"/>
      <c r="AP6695" s="10"/>
      <c r="AQ6695" s="10"/>
      <c r="AR6695" s="10"/>
      <c r="AS6695" s="10"/>
      <c r="AT6695" s="10"/>
      <c r="AU6695" s="10"/>
      <c r="AV6695" s="10"/>
      <c r="AW6695" s="10"/>
      <c r="AX6695" s="10"/>
      <c r="AY6695" s="10"/>
      <c r="AZ6695" s="10"/>
      <c r="BC6695" s="10"/>
      <c r="BD6695" s="10"/>
      <c r="BE6695" s="10"/>
      <c r="BF6695" s="10"/>
      <c r="BG6695" s="10"/>
      <c r="BH6695" s="10"/>
      <c r="BI6695" s="10"/>
      <c r="BL6695" s="10"/>
      <c r="BM6695" s="10"/>
      <c r="BN6695" s="10"/>
      <c r="BO6695" s="10"/>
      <c r="BP6695" s="10"/>
      <c r="BQ6695" s="10"/>
      <c r="BR6695" s="10"/>
      <c r="BU6695" s="66"/>
    </row>
    <row r="6696" spans="22:73" s="6" customFormat="1" x14ac:dyDescent="0.3">
      <c r="V6696" s="21"/>
      <c r="W6696" s="22"/>
      <c r="X6696" s="22"/>
      <c r="Y6696" s="22"/>
      <c r="Z6696" s="22"/>
      <c r="AA6696" s="22"/>
      <c r="AB6696" s="10"/>
      <c r="AC6696" s="10"/>
      <c r="AD6696" s="10"/>
      <c r="AE6696" s="10"/>
      <c r="AF6696" s="10"/>
      <c r="AG6696" s="10"/>
      <c r="AH6696" s="10"/>
      <c r="AI6696" s="10"/>
      <c r="AJ6696" s="10"/>
      <c r="AK6696" s="10"/>
      <c r="AL6696" s="10"/>
      <c r="AM6696" s="10"/>
      <c r="AN6696" s="10"/>
      <c r="AO6696" s="10"/>
      <c r="AP6696" s="10"/>
      <c r="AQ6696" s="10"/>
      <c r="AR6696" s="10"/>
      <c r="AS6696" s="10"/>
      <c r="AT6696" s="10"/>
      <c r="AU6696" s="10"/>
      <c r="AV6696" s="10"/>
      <c r="AW6696" s="10"/>
      <c r="AX6696" s="10"/>
      <c r="AY6696" s="10"/>
      <c r="AZ6696" s="10"/>
      <c r="BC6696" s="10"/>
      <c r="BD6696" s="10"/>
      <c r="BE6696" s="10"/>
      <c r="BF6696" s="10"/>
      <c r="BG6696" s="10"/>
      <c r="BH6696" s="10"/>
      <c r="BI6696" s="10"/>
      <c r="BL6696" s="10"/>
      <c r="BM6696" s="10"/>
      <c r="BN6696" s="10"/>
      <c r="BO6696" s="10"/>
      <c r="BP6696" s="10"/>
      <c r="BQ6696" s="10"/>
      <c r="BR6696" s="10"/>
      <c r="BU6696" s="66"/>
    </row>
    <row r="6697" spans="22:73" s="6" customFormat="1" x14ac:dyDescent="0.3">
      <c r="V6697" s="21"/>
      <c r="W6697" s="22"/>
      <c r="X6697" s="22"/>
      <c r="Y6697" s="22"/>
      <c r="Z6697" s="22"/>
      <c r="AA6697" s="22"/>
      <c r="AB6697" s="10"/>
      <c r="AC6697" s="10"/>
      <c r="AD6697" s="10"/>
      <c r="AE6697" s="10"/>
      <c r="AF6697" s="10"/>
      <c r="AG6697" s="10"/>
      <c r="AH6697" s="10"/>
      <c r="AI6697" s="10"/>
      <c r="AJ6697" s="10"/>
      <c r="AK6697" s="10"/>
      <c r="AL6697" s="10"/>
      <c r="AM6697" s="10"/>
      <c r="AN6697" s="10"/>
      <c r="AO6697" s="10"/>
      <c r="AP6697" s="10"/>
      <c r="AQ6697" s="10"/>
      <c r="AR6697" s="10"/>
      <c r="AS6697" s="10"/>
      <c r="AT6697" s="10"/>
      <c r="AU6697" s="10"/>
      <c r="AV6697" s="10"/>
      <c r="AW6697" s="10"/>
      <c r="AX6697" s="10"/>
      <c r="AY6697" s="10"/>
      <c r="AZ6697" s="10"/>
      <c r="BC6697" s="10"/>
      <c r="BD6697" s="10"/>
      <c r="BE6697" s="10"/>
      <c r="BF6697" s="10"/>
      <c r="BG6697" s="10"/>
      <c r="BH6697" s="10"/>
      <c r="BI6697" s="10"/>
      <c r="BL6697" s="10"/>
      <c r="BM6697" s="10"/>
      <c r="BN6697" s="10"/>
      <c r="BO6697" s="10"/>
      <c r="BP6697" s="10"/>
      <c r="BQ6697" s="10"/>
      <c r="BR6697" s="10"/>
      <c r="BU6697" s="66"/>
    </row>
    <row r="6698" spans="22:73" s="6" customFormat="1" x14ac:dyDescent="0.3">
      <c r="V6698" s="21"/>
      <c r="W6698" s="22"/>
      <c r="X6698" s="22"/>
      <c r="Y6698" s="22"/>
      <c r="Z6698" s="22"/>
      <c r="AA6698" s="22"/>
      <c r="AB6698" s="10"/>
      <c r="AC6698" s="10"/>
      <c r="AD6698" s="10"/>
      <c r="AE6698" s="10"/>
      <c r="AF6698" s="10"/>
      <c r="AG6698" s="10"/>
      <c r="AH6698" s="10"/>
      <c r="AI6698" s="10"/>
      <c r="AJ6698" s="10"/>
      <c r="AK6698" s="10"/>
      <c r="AL6698" s="10"/>
      <c r="AM6698" s="10"/>
      <c r="AN6698" s="10"/>
      <c r="AO6698" s="10"/>
      <c r="AP6698" s="10"/>
      <c r="AQ6698" s="10"/>
      <c r="AR6698" s="10"/>
      <c r="AS6698" s="10"/>
      <c r="AT6698" s="10"/>
      <c r="AU6698" s="10"/>
      <c r="AV6698" s="10"/>
      <c r="AW6698" s="10"/>
      <c r="AX6698" s="10"/>
      <c r="AY6698" s="10"/>
      <c r="AZ6698" s="10"/>
      <c r="BC6698" s="10"/>
      <c r="BD6698" s="10"/>
      <c r="BE6698" s="10"/>
      <c r="BF6698" s="10"/>
      <c r="BG6698" s="10"/>
      <c r="BH6698" s="10"/>
      <c r="BI6698" s="10"/>
      <c r="BL6698" s="10"/>
      <c r="BM6698" s="10"/>
      <c r="BN6698" s="10"/>
      <c r="BO6698" s="10"/>
      <c r="BP6698" s="10"/>
      <c r="BQ6698" s="10"/>
      <c r="BR6698" s="10"/>
      <c r="BU6698" s="66"/>
    </row>
    <row r="6699" spans="22:73" s="6" customFormat="1" x14ac:dyDescent="0.3">
      <c r="V6699" s="21"/>
      <c r="W6699" s="22"/>
      <c r="X6699" s="22"/>
      <c r="Y6699" s="22"/>
      <c r="Z6699" s="22"/>
      <c r="AA6699" s="22"/>
      <c r="AB6699" s="10"/>
      <c r="AC6699" s="10"/>
      <c r="AD6699" s="10"/>
      <c r="AE6699" s="10"/>
      <c r="AF6699" s="10"/>
      <c r="AG6699" s="10"/>
      <c r="AH6699" s="10"/>
      <c r="AI6699" s="10"/>
      <c r="AJ6699" s="10"/>
      <c r="AK6699" s="10"/>
      <c r="AL6699" s="10"/>
      <c r="AM6699" s="10"/>
      <c r="AN6699" s="10"/>
      <c r="AO6699" s="10"/>
      <c r="AP6699" s="10"/>
      <c r="AQ6699" s="10"/>
      <c r="AR6699" s="10"/>
      <c r="AS6699" s="10"/>
      <c r="AT6699" s="10"/>
      <c r="AU6699" s="10"/>
      <c r="AV6699" s="10"/>
      <c r="AW6699" s="10"/>
      <c r="AX6699" s="10"/>
      <c r="AY6699" s="10"/>
      <c r="AZ6699" s="10"/>
      <c r="BC6699" s="10"/>
      <c r="BD6699" s="10"/>
      <c r="BE6699" s="10"/>
      <c r="BF6699" s="10"/>
      <c r="BG6699" s="10"/>
      <c r="BH6699" s="10"/>
      <c r="BI6699" s="10"/>
      <c r="BL6699" s="10"/>
      <c r="BM6699" s="10"/>
      <c r="BN6699" s="10"/>
      <c r="BO6699" s="10"/>
      <c r="BP6699" s="10"/>
      <c r="BQ6699" s="10"/>
      <c r="BR6699" s="10"/>
      <c r="BU6699" s="66"/>
    </row>
    <row r="6700" spans="22:73" s="6" customFormat="1" x14ac:dyDescent="0.3">
      <c r="V6700" s="21"/>
      <c r="W6700" s="22"/>
      <c r="X6700" s="22"/>
      <c r="Y6700" s="22"/>
      <c r="Z6700" s="22"/>
      <c r="AA6700" s="22"/>
      <c r="AB6700" s="10"/>
      <c r="AC6700" s="10"/>
      <c r="AD6700" s="10"/>
      <c r="AE6700" s="10"/>
      <c r="AF6700" s="10"/>
      <c r="AG6700" s="10"/>
      <c r="AH6700" s="10"/>
      <c r="AI6700" s="10"/>
      <c r="AJ6700" s="10"/>
      <c r="AK6700" s="10"/>
      <c r="AL6700" s="10"/>
      <c r="AM6700" s="10"/>
      <c r="AN6700" s="10"/>
      <c r="AO6700" s="10"/>
      <c r="AP6700" s="10"/>
      <c r="AQ6700" s="10"/>
      <c r="AR6700" s="10"/>
      <c r="AS6700" s="10"/>
      <c r="AT6700" s="10"/>
      <c r="AU6700" s="10"/>
      <c r="AV6700" s="10"/>
      <c r="AW6700" s="10"/>
      <c r="AX6700" s="10"/>
      <c r="AY6700" s="10"/>
      <c r="AZ6700" s="10"/>
      <c r="BC6700" s="10"/>
      <c r="BD6700" s="10"/>
      <c r="BE6700" s="10"/>
      <c r="BF6700" s="10"/>
      <c r="BG6700" s="10"/>
      <c r="BH6700" s="10"/>
      <c r="BI6700" s="10"/>
      <c r="BL6700" s="10"/>
      <c r="BM6700" s="10"/>
      <c r="BN6700" s="10"/>
      <c r="BO6700" s="10"/>
      <c r="BP6700" s="10"/>
      <c r="BQ6700" s="10"/>
      <c r="BR6700" s="10"/>
      <c r="BU6700" s="66"/>
    </row>
    <row r="6701" spans="22:73" s="6" customFormat="1" x14ac:dyDescent="0.3">
      <c r="V6701" s="21"/>
      <c r="W6701" s="22"/>
      <c r="X6701" s="22"/>
      <c r="Y6701" s="22"/>
      <c r="Z6701" s="22"/>
      <c r="AA6701" s="22"/>
      <c r="AB6701" s="10"/>
      <c r="AC6701" s="10"/>
      <c r="AD6701" s="10"/>
      <c r="AE6701" s="10"/>
      <c r="AF6701" s="10"/>
      <c r="AG6701" s="10"/>
      <c r="AH6701" s="10"/>
      <c r="AI6701" s="10"/>
      <c r="AJ6701" s="10"/>
      <c r="AK6701" s="10"/>
      <c r="AL6701" s="10"/>
      <c r="AM6701" s="10"/>
      <c r="AN6701" s="10"/>
      <c r="AO6701" s="10"/>
      <c r="AP6701" s="10"/>
      <c r="AQ6701" s="10"/>
      <c r="AR6701" s="10"/>
      <c r="AS6701" s="10"/>
      <c r="AT6701" s="10"/>
      <c r="AU6701" s="10"/>
      <c r="AV6701" s="10"/>
      <c r="AW6701" s="10"/>
      <c r="AX6701" s="10"/>
      <c r="AY6701" s="10"/>
      <c r="AZ6701" s="10"/>
      <c r="BC6701" s="10"/>
      <c r="BD6701" s="10"/>
      <c r="BE6701" s="10"/>
      <c r="BF6701" s="10"/>
      <c r="BG6701" s="10"/>
      <c r="BH6701" s="10"/>
      <c r="BI6701" s="10"/>
      <c r="BL6701" s="10"/>
      <c r="BM6701" s="10"/>
      <c r="BN6701" s="10"/>
      <c r="BO6701" s="10"/>
      <c r="BP6701" s="10"/>
      <c r="BQ6701" s="10"/>
      <c r="BR6701" s="10"/>
      <c r="BU6701" s="66"/>
    </row>
    <row r="6702" spans="22:73" s="6" customFormat="1" x14ac:dyDescent="0.3">
      <c r="V6702" s="21"/>
      <c r="W6702" s="22"/>
      <c r="X6702" s="22"/>
      <c r="Y6702" s="22"/>
      <c r="Z6702" s="22"/>
      <c r="AA6702" s="22"/>
      <c r="AB6702" s="10"/>
      <c r="AC6702" s="10"/>
      <c r="AD6702" s="10"/>
      <c r="AE6702" s="10"/>
      <c r="AF6702" s="10"/>
      <c r="AG6702" s="10"/>
      <c r="AH6702" s="10"/>
      <c r="AI6702" s="10"/>
      <c r="AJ6702" s="10"/>
      <c r="AK6702" s="10"/>
      <c r="AL6702" s="10"/>
      <c r="AM6702" s="10"/>
      <c r="AN6702" s="10"/>
      <c r="AO6702" s="10"/>
      <c r="AP6702" s="10"/>
      <c r="AQ6702" s="10"/>
      <c r="AR6702" s="10"/>
      <c r="AS6702" s="10"/>
      <c r="AT6702" s="10"/>
      <c r="AU6702" s="10"/>
      <c r="AV6702" s="10"/>
      <c r="AW6702" s="10"/>
      <c r="AX6702" s="10"/>
      <c r="AY6702" s="10"/>
      <c r="AZ6702" s="10"/>
      <c r="BC6702" s="10"/>
      <c r="BD6702" s="10"/>
      <c r="BE6702" s="10"/>
      <c r="BF6702" s="10"/>
      <c r="BG6702" s="10"/>
      <c r="BH6702" s="10"/>
      <c r="BI6702" s="10"/>
      <c r="BL6702" s="10"/>
      <c r="BM6702" s="10"/>
      <c r="BN6702" s="10"/>
      <c r="BO6702" s="10"/>
      <c r="BP6702" s="10"/>
      <c r="BQ6702" s="10"/>
      <c r="BR6702" s="10"/>
      <c r="BU6702" s="66"/>
    </row>
    <row r="6703" spans="22:73" s="6" customFormat="1" x14ac:dyDescent="0.3">
      <c r="V6703" s="21"/>
      <c r="W6703" s="22"/>
      <c r="X6703" s="22"/>
      <c r="Y6703" s="22"/>
      <c r="Z6703" s="22"/>
      <c r="AA6703" s="22"/>
      <c r="AB6703" s="10"/>
      <c r="AC6703" s="10"/>
      <c r="AD6703" s="10"/>
      <c r="AE6703" s="10"/>
      <c r="AF6703" s="10"/>
      <c r="AG6703" s="10"/>
      <c r="AH6703" s="10"/>
      <c r="AI6703" s="10"/>
      <c r="AJ6703" s="10"/>
      <c r="AK6703" s="10"/>
      <c r="AL6703" s="10"/>
      <c r="AM6703" s="10"/>
      <c r="AN6703" s="10"/>
      <c r="AO6703" s="10"/>
      <c r="AP6703" s="10"/>
      <c r="AQ6703" s="10"/>
      <c r="AR6703" s="10"/>
      <c r="AS6703" s="10"/>
      <c r="AT6703" s="10"/>
      <c r="AU6703" s="10"/>
      <c r="AV6703" s="10"/>
      <c r="AW6703" s="10"/>
      <c r="AX6703" s="10"/>
      <c r="AY6703" s="10"/>
      <c r="AZ6703" s="10"/>
      <c r="BC6703" s="10"/>
      <c r="BD6703" s="10"/>
      <c r="BE6703" s="10"/>
      <c r="BF6703" s="10"/>
      <c r="BG6703" s="10"/>
      <c r="BH6703" s="10"/>
      <c r="BI6703" s="10"/>
      <c r="BL6703" s="10"/>
      <c r="BM6703" s="10"/>
      <c r="BN6703" s="10"/>
      <c r="BO6703" s="10"/>
      <c r="BP6703" s="10"/>
      <c r="BQ6703" s="10"/>
      <c r="BR6703" s="10"/>
      <c r="BU6703" s="66"/>
    </row>
    <row r="6704" spans="22:73" s="6" customFormat="1" x14ac:dyDescent="0.3">
      <c r="V6704" s="21"/>
      <c r="W6704" s="22"/>
      <c r="X6704" s="22"/>
      <c r="Y6704" s="22"/>
      <c r="Z6704" s="22"/>
      <c r="AA6704" s="22"/>
      <c r="AB6704" s="10"/>
      <c r="AC6704" s="10"/>
      <c r="AD6704" s="10"/>
      <c r="AE6704" s="10"/>
      <c r="AF6704" s="10"/>
      <c r="AG6704" s="10"/>
      <c r="AH6704" s="10"/>
      <c r="AI6704" s="10"/>
      <c r="AJ6704" s="10"/>
      <c r="AK6704" s="10"/>
      <c r="AL6704" s="10"/>
      <c r="AM6704" s="10"/>
      <c r="AN6704" s="10"/>
      <c r="AO6704" s="10"/>
      <c r="AP6704" s="10"/>
      <c r="AQ6704" s="10"/>
      <c r="AR6704" s="10"/>
      <c r="AS6704" s="10"/>
      <c r="AT6704" s="10"/>
      <c r="AU6704" s="10"/>
      <c r="AV6704" s="10"/>
      <c r="AW6704" s="10"/>
      <c r="AX6704" s="10"/>
      <c r="AY6704" s="10"/>
      <c r="AZ6704" s="10"/>
      <c r="BC6704" s="10"/>
      <c r="BD6704" s="10"/>
      <c r="BE6704" s="10"/>
      <c r="BF6704" s="10"/>
      <c r="BG6704" s="10"/>
      <c r="BH6704" s="10"/>
      <c r="BI6704" s="10"/>
      <c r="BL6704" s="10"/>
      <c r="BM6704" s="10"/>
      <c r="BN6704" s="10"/>
      <c r="BO6704" s="10"/>
      <c r="BP6704" s="10"/>
      <c r="BQ6704" s="10"/>
      <c r="BR6704" s="10"/>
      <c r="BU6704" s="66"/>
    </row>
    <row r="6705" spans="22:73" s="6" customFormat="1" x14ac:dyDescent="0.3">
      <c r="V6705" s="21"/>
      <c r="W6705" s="22"/>
      <c r="X6705" s="22"/>
      <c r="Y6705" s="22"/>
      <c r="Z6705" s="22"/>
      <c r="AA6705" s="22"/>
      <c r="AB6705" s="10"/>
      <c r="AC6705" s="10"/>
      <c r="AD6705" s="10"/>
      <c r="AE6705" s="10"/>
      <c r="AF6705" s="10"/>
      <c r="AG6705" s="10"/>
      <c r="AH6705" s="10"/>
      <c r="AI6705" s="10"/>
      <c r="AJ6705" s="10"/>
      <c r="AK6705" s="10"/>
      <c r="AL6705" s="10"/>
      <c r="AM6705" s="10"/>
      <c r="AN6705" s="10"/>
      <c r="AO6705" s="10"/>
      <c r="AP6705" s="10"/>
      <c r="AQ6705" s="10"/>
      <c r="AR6705" s="10"/>
      <c r="AS6705" s="10"/>
      <c r="AT6705" s="10"/>
      <c r="AU6705" s="10"/>
      <c r="AV6705" s="10"/>
      <c r="AW6705" s="10"/>
      <c r="AX6705" s="10"/>
      <c r="AY6705" s="10"/>
      <c r="AZ6705" s="10"/>
      <c r="BC6705" s="10"/>
      <c r="BD6705" s="10"/>
      <c r="BE6705" s="10"/>
      <c r="BF6705" s="10"/>
      <c r="BG6705" s="10"/>
      <c r="BH6705" s="10"/>
      <c r="BI6705" s="10"/>
      <c r="BL6705" s="10"/>
      <c r="BM6705" s="10"/>
      <c r="BN6705" s="10"/>
      <c r="BO6705" s="10"/>
      <c r="BP6705" s="10"/>
      <c r="BQ6705" s="10"/>
      <c r="BR6705" s="10"/>
      <c r="BU6705" s="66"/>
    </row>
    <row r="6706" spans="22:73" s="6" customFormat="1" x14ac:dyDescent="0.3">
      <c r="V6706" s="21"/>
      <c r="W6706" s="22"/>
      <c r="X6706" s="22"/>
      <c r="Y6706" s="22"/>
      <c r="Z6706" s="22"/>
      <c r="AA6706" s="22"/>
      <c r="AB6706" s="10"/>
      <c r="AC6706" s="10"/>
      <c r="AD6706" s="10"/>
      <c r="AE6706" s="10"/>
      <c r="AF6706" s="10"/>
      <c r="AG6706" s="10"/>
      <c r="AH6706" s="10"/>
      <c r="AI6706" s="10"/>
      <c r="AJ6706" s="10"/>
      <c r="AK6706" s="10"/>
      <c r="AL6706" s="10"/>
      <c r="AM6706" s="10"/>
      <c r="AN6706" s="10"/>
      <c r="AO6706" s="10"/>
      <c r="AP6706" s="10"/>
      <c r="AQ6706" s="10"/>
      <c r="AR6706" s="10"/>
      <c r="AS6706" s="10"/>
      <c r="AT6706" s="10"/>
      <c r="AU6706" s="10"/>
      <c r="AV6706" s="10"/>
      <c r="AW6706" s="10"/>
      <c r="AX6706" s="10"/>
      <c r="AY6706" s="10"/>
      <c r="AZ6706" s="10"/>
      <c r="BC6706" s="10"/>
      <c r="BD6706" s="10"/>
      <c r="BE6706" s="10"/>
      <c r="BF6706" s="10"/>
      <c r="BG6706" s="10"/>
      <c r="BH6706" s="10"/>
      <c r="BI6706" s="10"/>
      <c r="BL6706" s="10"/>
      <c r="BM6706" s="10"/>
      <c r="BN6706" s="10"/>
      <c r="BO6706" s="10"/>
      <c r="BP6706" s="10"/>
      <c r="BQ6706" s="10"/>
      <c r="BR6706" s="10"/>
      <c r="BU6706" s="66"/>
    </row>
    <row r="6707" spans="22:73" s="6" customFormat="1" x14ac:dyDescent="0.3">
      <c r="V6707" s="21"/>
      <c r="W6707" s="22"/>
      <c r="X6707" s="22"/>
      <c r="Y6707" s="22"/>
      <c r="Z6707" s="22"/>
      <c r="AA6707" s="22"/>
      <c r="AB6707" s="10"/>
      <c r="AC6707" s="10"/>
      <c r="AD6707" s="10"/>
      <c r="AE6707" s="10"/>
      <c r="AF6707" s="10"/>
      <c r="AG6707" s="10"/>
      <c r="AH6707" s="10"/>
      <c r="AI6707" s="10"/>
      <c r="AJ6707" s="10"/>
      <c r="AK6707" s="10"/>
      <c r="AL6707" s="10"/>
      <c r="AM6707" s="10"/>
      <c r="AN6707" s="10"/>
      <c r="AO6707" s="10"/>
      <c r="AP6707" s="10"/>
      <c r="AQ6707" s="10"/>
      <c r="AR6707" s="10"/>
      <c r="AS6707" s="10"/>
      <c r="AT6707" s="10"/>
      <c r="AU6707" s="10"/>
      <c r="AV6707" s="10"/>
      <c r="AW6707" s="10"/>
      <c r="AX6707" s="10"/>
      <c r="AY6707" s="10"/>
      <c r="AZ6707" s="10"/>
      <c r="BC6707" s="10"/>
      <c r="BD6707" s="10"/>
      <c r="BE6707" s="10"/>
      <c r="BF6707" s="10"/>
      <c r="BG6707" s="10"/>
      <c r="BH6707" s="10"/>
      <c r="BI6707" s="10"/>
      <c r="BL6707" s="10"/>
      <c r="BM6707" s="10"/>
      <c r="BN6707" s="10"/>
      <c r="BO6707" s="10"/>
      <c r="BP6707" s="10"/>
      <c r="BQ6707" s="10"/>
      <c r="BR6707" s="10"/>
      <c r="BU6707" s="66"/>
    </row>
    <row r="6708" spans="22:73" s="6" customFormat="1" x14ac:dyDescent="0.3">
      <c r="V6708" s="21"/>
      <c r="W6708" s="22"/>
      <c r="X6708" s="22"/>
      <c r="Y6708" s="22"/>
      <c r="Z6708" s="22"/>
      <c r="AA6708" s="22"/>
      <c r="AB6708" s="10"/>
      <c r="AC6708" s="10"/>
      <c r="AD6708" s="10"/>
      <c r="AE6708" s="10"/>
      <c r="AF6708" s="10"/>
      <c r="AG6708" s="10"/>
      <c r="AH6708" s="10"/>
      <c r="AI6708" s="10"/>
      <c r="AJ6708" s="10"/>
      <c r="AK6708" s="10"/>
      <c r="AL6708" s="10"/>
      <c r="AM6708" s="10"/>
      <c r="AN6708" s="10"/>
      <c r="AO6708" s="10"/>
      <c r="AP6708" s="10"/>
      <c r="AQ6708" s="10"/>
      <c r="AR6708" s="10"/>
      <c r="AS6708" s="10"/>
      <c r="AT6708" s="10"/>
      <c r="AU6708" s="10"/>
      <c r="AV6708" s="10"/>
      <c r="AW6708" s="10"/>
      <c r="AX6708" s="10"/>
      <c r="AY6708" s="10"/>
      <c r="AZ6708" s="10"/>
      <c r="BC6708" s="10"/>
      <c r="BD6708" s="10"/>
      <c r="BE6708" s="10"/>
      <c r="BF6708" s="10"/>
      <c r="BG6708" s="10"/>
      <c r="BH6708" s="10"/>
      <c r="BI6708" s="10"/>
      <c r="BL6708" s="10"/>
      <c r="BM6708" s="10"/>
      <c r="BN6708" s="10"/>
      <c r="BO6708" s="10"/>
      <c r="BP6708" s="10"/>
      <c r="BQ6708" s="10"/>
      <c r="BR6708" s="10"/>
      <c r="BU6708" s="66"/>
    </row>
    <row r="6709" spans="22:73" s="6" customFormat="1" x14ac:dyDescent="0.3">
      <c r="V6709" s="21"/>
      <c r="W6709" s="22"/>
      <c r="X6709" s="22"/>
      <c r="Y6709" s="22"/>
      <c r="Z6709" s="22"/>
      <c r="AA6709" s="22"/>
      <c r="AB6709" s="10"/>
      <c r="AC6709" s="10"/>
      <c r="AD6709" s="10"/>
      <c r="AE6709" s="10"/>
      <c r="AF6709" s="10"/>
      <c r="AG6709" s="10"/>
      <c r="AH6709" s="10"/>
      <c r="AI6709" s="10"/>
      <c r="AJ6709" s="10"/>
      <c r="AK6709" s="10"/>
      <c r="AL6709" s="10"/>
      <c r="AM6709" s="10"/>
      <c r="AN6709" s="10"/>
      <c r="AO6709" s="10"/>
      <c r="AP6709" s="10"/>
      <c r="AQ6709" s="10"/>
      <c r="AR6709" s="10"/>
      <c r="AS6709" s="10"/>
      <c r="AT6709" s="10"/>
      <c r="AU6709" s="10"/>
      <c r="AV6709" s="10"/>
      <c r="AW6709" s="10"/>
      <c r="AX6709" s="10"/>
      <c r="AY6709" s="10"/>
      <c r="AZ6709" s="10"/>
      <c r="BC6709" s="10"/>
      <c r="BD6709" s="10"/>
      <c r="BE6709" s="10"/>
      <c r="BF6709" s="10"/>
      <c r="BG6709" s="10"/>
      <c r="BH6709" s="10"/>
      <c r="BI6709" s="10"/>
      <c r="BL6709" s="10"/>
      <c r="BM6709" s="10"/>
      <c r="BN6709" s="10"/>
      <c r="BO6709" s="10"/>
      <c r="BP6709" s="10"/>
      <c r="BQ6709" s="10"/>
      <c r="BR6709" s="10"/>
      <c r="BU6709" s="66"/>
    </row>
    <row r="6710" spans="22:73" s="6" customFormat="1" x14ac:dyDescent="0.3">
      <c r="V6710" s="21"/>
      <c r="W6710" s="22"/>
      <c r="X6710" s="22"/>
      <c r="Y6710" s="22"/>
      <c r="Z6710" s="22"/>
      <c r="AA6710" s="22"/>
      <c r="AB6710" s="10"/>
      <c r="AC6710" s="10"/>
      <c r="AD6710" s="10"/>
      <c r="AE6710" s="10"/>
      <c r="AF6710" s="10"/>
      <c r="AG6710" s="10"/>
      <c r="AH6710" s="10"/>
      <c r="AI6710" s="10"/>
      <c r="AJ6710" s="10"/>
      <c r="AK6710" s="10"/>
      <c r="AL6710" s="10"/>
      <c r="AM6710" s="10"/>
      <c r="AN6710" s="10"/>
      <c r="AO6710" s="10"/>
      <c r="AP6710" s="10"/>
      <c r="AQ6710" s="10"/>
      <c r="AR6710" s="10"/>
      <c r="AS6710" s="10"/>
      <c r="AT6710" s="10"/>
      <c r="AU6710" s="10"/>
      <c r="AV6710" s="10"/>
      <c r="AW6710" s="10"/>
      <c r="AX6710" s="10"/>
      <c r="AY6710" s="10"/>
      <c r="AZ6710" s="10"/>
      <c r="BC6710" s="10"/>
      <c r="BD6710" s="10"/>
      <c r="BE6710" s="10"/>
      <c r="BF6710" s="10"/>
      <c r="BG6710" s="10"/>
      <c r="BH6710" s="10"/>
      <c r="BI6710" s="10"/>
      <c r="BL6710" s="10"/>
      <c r="BM6710" s="10"/>
      <c r="BN6710" s="10"/>
      <c r="BO6710" s="10"/>
      <c r="BP6710" s="10"/>
      <c r="BQ6710" s="10"/>
      <c r="BR6710" s="10"/>
      <c r="BU6710" s="66"/>
    </row>
    <row r="6711" spans="22:73" s="6" customFormat="1" x14ac:dyDescent="0.3">
      <c r="V6711" s="21"/>
      <c r="W6711" s="22"/>
      <c r="X6711" s="22"/>
      <c r="Y6711" s="22"/>
      <c r="Z6711" s="22"/>
      <c r="AA6711" s="22"/>
      <c r="AB6711" s="10"/>
      <c r="AC6711" s="10"/>
      <c r="AD6711" s="10"/>
      <c r="AE6711" s="10"/>
      <c r="AF6711" s="10"/>
      <c r="AG6711" s="10"/>
      <c r="AH6711" s="10"/>
      <c r="AI6711" s="10"/>
      <c r="AJ6711" s="10"/>
      <c r="AK6711" s="10"/>
      <c r="AL6711" s="10"/>
      <c r="AM6711" s="10"/>
      <c r="AN6711" s="10"/>
      <c r="AO6711" s="10"/>
      <c r="AP6711" s="10"/>
      <c r="AQ6711" s="10"/>
      <c r="AR6711" s="10"/>
      <c r="AS6711" s="10"/>
      <c r="AT6711" s="10"/>
      <c r="AU6711" s="10"/>
      <c r="AV6711" s="10"/>
      <c r="AW6711" s="10"/>
      <c r="AX6711" s="10"/>
      <c r="AY6711" s="10"/>
      <c r="AZ6711" s="10"/>
      <c r="BC6711" s="10"/>
      <c r="BD6711" s="10"/>
      <c r="BE6711" s="10"/>
      <c r="BF6711" s="10"/>
      <c r="BG6711" s="10"/>
      <c r="BH6711" s="10"/>
      <c r="BI6711" s="10"/>
      <c r="BL6711" s="10"/>
      <c r="BM6711" s="10"/>
      <c r="BN6711" s="10"/>
      <c r="BO6711" s="10"/>
      <c r="BP6711" s="10"/>
      <c r="BQ6711" s="10"/>
      <c r="BR6711" s="10"/>
      <c r="BU6711" s="66"/>
    </row>
    <row r="6712" spans="22:73" s="6" customFormat="1" x14ac:dyDescent="0.3">
      <c r="V6712" s="21"/>
      <c r="W6712" s="22"/>
      <c r="X6712" s="22"/>
      <c r="Y6712" s="22"/>
      <c r="Z6712" s="22"/>
      <c r="AA6712" s="22"/>
      <c r="AB6712" s="10"/>
      <c r="AC6712" s="10"/>
      <c r="AD6712" s="10"/>
      <c r="AE6712" s="10"/>
      <c r="AF6712" s="10"/>
      <c r="AG6712" s="10"/>
      <c r="AH6712" s="10"/>
      <c r="AI6712" s="10"/>
      <c r="AJ6712" s="10"/>
      <c r="AK6712" s="10"/>
      <c r="AL6712" s="10"/>
      <c r="AM6712" s="10"/>
      <c r="AN6712" s="10"/>
      <c r="AO6712" s="10"/>
      <c r="AP6712" s="10"/>
      <c r="AQ6712" s="10"/>
      <c r="AR6712" s="10"/>
      <c r="AS6712" s="10"/>
      <c r="AT6712" s="10"/>
      <c r="AU6712" s="10"/>
      <c r="AV6712" s="10"/>
      <c r="AW6712" s="10"/>
      <c r="AX6712" s="10"/>
      <c r="AY6712" s="10"/>
      <c r="AZ6712" s="10"/>
      <c r="BC6712" s="10"/>
      <c r="BD6712" s="10"/>
      <c r="BE6712" s="10"/>
      <c r="BF6712" s="10"/>
      <c r="BG6712" s="10"/>
      <c r="BH6712" s="10"/>
      <c r="BI6712" s="10"/>
      <c r="BL6712" s="10"/>
      <c r="BM6712" s="10"/>
      <c r="BN6712" s="10"/>
      <c r="BO6712" s="10"/>
      <c r="BP6712" s="10"/>
      <c r="BQ6712" s="10"/>
      <c r="BR6712" s="10"/>
      <c r="BU6712" s="66"/>
    </row>
    <row r="6713" spans="22:73" s="6" customFormat="1" x14ac:dyDescent="0.3">
      <c r="V6713" s="21"/>
      <c r="W6713" s="22"/>
      <c r="X6713" s="22"/>
      <c r="Y6713" s="22"/>
      <c r="Z6713" s="22"/>
      <c r="AA6713" s="22"/>
      <c r="AB6713" s="10"/>
      <c r="AC6713" s="10"/>
      <c r="AD6713" s="10"/>
      <c r="AE6713" s="10"/>
      <c r="AF6713" s="10"/>
      <c r="AG6713" s="10"/>
      <c r="AH6713" s="10"/>
      <c r="AI6713" s="10"/>
      <c r="AJ6713" s="10"/>
      <c r="AK6713" s="10"/>
      <c r="AL6713" s="10"/>
      <c r="AM6713" s="10"/>
      <c r="AN6713" s="10"/>
      <c r="AO6713" s="10"/>
      <c r="AP6713" s="10"/>
      <c r="AQ6713" s="10"/>
      <c r="AR6713" s="10"/>
      <c r="AS6713" s="10"/>
      <c r="AT6713" s="10"/>
      <c r="AU6713" s="10"/>
      <c r="AV6713" s="10"/>
      <c r="AW6713" s="10"/>
      <c r="AX6713" s="10"/>
      <c r="AY6713" s="10"/>
      <c r="AZ6713" s="10"/>
      <c r="BC6713" s="10"/>
      <c r="BD6713" s="10"/>
      <c r="BE6713" s="10"/>
      <c r="BF6713" s="10"/>
      <c r="BG6713" s="10"/>
      <c r="BH6713" s="10"/>
      <c r="BI6713" s="10"/>
      <c r="BL6713" s="10"/>
      <c r="BM6713" s="10"/>
      <c r="BN6713" s="10"/>
      <c r="BO6713" s="10"/>
      <c r="BP6713" s="10"/>
      <c r="BQ6713" s="10"/>
      <c r="BR6713" s="10"/>
      <c r="BU6713" s="66"/>
    </row>
    <row r="6714" spans="22:73" s="6" customFormat="1" x14ac:dyDescent="0.3">
      <c r="V6714" s="21"/>
      <c r="W6714" s="22"/>
      <c r="X6714" s="22"/>
      <c r="Y6714" s="22"/>
      <c r="Z6714" s="22"/>
      <c r="AA6714" s="22"/>
      <c r="AB6714" s="10"/>
      <c r="AC6714" s="10"/>
      <c r="AD6714" s="10"/>
      <c r="AE6714" s="10"/>
      <c r="AF6714" s="10"/>
      <c r="AG6714" s="10"/>
      <c r="AH6714" s="10"/>
      <c r="AI6714" s="10"/>
      <c r="AJ6714" s="10"/>
      <c r="AK6714" s="10"/>
      <c r="AL6714" s="10"/>
      <c r="AM6714" s="10"/>
      <c r="AN6714" s="10"/>
      <c r="AO6714" s="10"/>
      <c r="AP6714" s="10"/>
      <c r="AQ6714" s="10"/>
      <c r="AR6714" s="10"/>
      <c r="AS6714" s="10"/>
      <c r="AT6714" s="10"/>
      <c r="AU6714" s="10"/>
      <c r="AV6714" s="10"/>
      <c r="AW6714" s="10"/>
      <c r="AX6714" s="10"/>
      <c r="AY6714" s="10"/>
      <c r="AZ6714" s="10"/>
      <c r="BC6714" s="10"/>
      <c r="BD6714" s="10"/>
      <c r="BE6714" s="10"/>
      <c r="BF6714" s="10"/>
      <c r="BG6714" s="10"/>
      <c r="BH6714" s="10"/>
      <c r="BI6714" s="10"/>
      <c r="BL6714" s="10"/>
      <c r="BM6714" s="10"/>
      <c r="BN6714" s="10"/>
      <c r="BO6714" s="10"/>
      <c r="BP6714" s="10"/>
      <c r="BQ6714" s="10"/>
      <c r="BR6714" s="10"/>
      <c r="BU6714" s="66"/>
    </row>
    <row r="6715" spans="22:73" s="6" customFormat="1" x14ac:dyDescent="0.3">
      <c r="V6715" s="21"/>
      <c r="W6715" s="22"/>
      <c r="X6715" s="22"/>
      <c r="Y6715" s="22"/>
      <c r="Z6715" s="22"/>
      <c r="AA6715" s="22"/>
      <c r="AB6715" s="10"/>
      <c r="AC6715" s="10"/>
      <c r="AD6715" s="10"/>
      <c r="AE6715" s="10"/>
      <c r="AF6715" s="10"/>
      <c r="AG6715" s="10"/>
      <c r="AH6715" s="10"/>
      <c r="AI6715" s="10"/>
      <c r="AJ6715" s="10"/>
      <c r="AK6715" s="10"/>
      <c r="AL6715" s="10"/>
      <c r="AM6715" s="10"/>
      <c r="AN6715" s="10"/>
      <c r="AO6715" s="10"/>
      <c r="AP6715" s="10"/>
      <c r="AQ6715" s="10"/>
      <c r="AR6715" s="10"/>
      <c r="AS6715" s="10"/>
      <c r="AT6715" s="10"/>
      <c r="AU6715" s="10"/>
      <c r="AV6715" s="10"/>
      <c r="AW6715" s="10"/>
      <c r="AX6715" s="10"/>
      <c r="AY6715" s="10"/>
      <c r="AZ6715" s="10"/>
      <c r="BC6715" s="10"/>
      <c r="BD6715" s="10"/>
      <c r="BE6715" s="10"/>
      <c r="BF6715" s="10"/>
      <c r="BG6715" s="10"/>
      <c r="BH6715" s="10"/>
      <c r="BI6715" s="10"/>
      <c r="BL6715" s="10"/>
      <c r="BM6715" s="10"/>
      <c r="BN6715" s="10"/>
      <c r="BO6715" s="10"/>
      <c r="BP6715" s="10"/>
      <c r="BQ6715" s="10"/>
      <c r="BR6715" s="10"/>
      <c r="BU6715" s="66"/>
    </row>
    <row r="6716" spans="22:73" s="6" customFormat="1" x14ac:dyDescent="0.3">
      <c r="V6716" s="21"/>
      <c r="W6716" s="22"/>
      <c r="X6716" s="22"/>
      <c r="Y6716" s="22"/>
      <c r="Z6716" s="22"/>
      <c r="AA6716" s="22"/>
      <c r="AB6716" s="10"/>
      <c r="AC6716" s="10"/>
      <c r="AD6716" s="10"/>
      <c r="AE6716" s="10"/>
      <c r="AF6716" s="10"/>
      <c r="AG6716" s="10"/>
      <c r="AH6716" s="10"/>
      <c r="AI6716" s="10"/>
      <c r="AJ6716" s="10"/>
      <c r="AK6716" s="10"/>
      <c r="AL6716" s="10"/>
      <c r="AM6716" s="10"/>
      <c r="AN6716" s="10"/>
      <c r="AO6716" s="10"/>
      <c r="AP6716" s="10"/>
      <c r="AQ6716" s="10"/>
      <c r="AR6716" s="10"/>
      <c r="AS6716" s="10"/>
      <c r="AT6716" s="10"/>
      <c r="AU6716" s="10"/>
      <c r="AV6716" s="10"/>
      <c r="AW6716" s="10"/>
      <c r="AX6716" s="10"/>
      <c r="AY6716" s="10"/>
      <c r="AZ6716" s="10"/>
      <c r="BC6716" s="10"/>
      <c r="BD6716" s="10"/>
      <c r="BE6716" s="10"/>
      <c r="BF6716" s="10"/>
      <c r="BG6716" s="10"/>
      <c r="BH6716" s="10"/>
      <c r="BI6716" s="10"/>
      <c r="BL6716" s="10"/>
      <c r="BM6716" s="10"/>
      <c r="BN6716" s="10"/>
      <c r="BO6716" s="10"/>
      <c r="BP6716" s="10"/>
      <c r="BQ6716" s="10"/>
      <c r="BR6716" s="10"/>
      <c r="BU6716" s="66"/>
    </row>
    <row r="6717" spans="22:73" s="6" customFormat="1" x14ac:dyDescent="0.3">
      <c r="V6717" s="21"/>
      <c r="W6717" s="22"/>
      <c r="X6717" s="22"/>
      <c r="Y6717" s="22"/>
      <c r="Z6717" s="22"/>
      <c r="AA6717" s="22"/>
      <c r="AB6717" s="10"/>
      <c r="AC6717" s="10"/>
      <c r="AD6717" s="10"/>
      <c r="AE6717" s="10"/>
      <c r="AF6717" s="10"/>
      <c r="AG6717" s="10"/>
      <c r="AH6717" s="10"/>
      <c r="AI6717" s="10"/>
      <c r="AJ6717" s="10"/>
      <c r="AK6717" s="10"/>
      <c r="AL6717" s="10"/>
      <c r="AM6717" s="10"/>
      <c r="AN6717" s="10"/>
      <c r="AO6717" s="10"/>
      <c r="AP6717" s="10"/>
      <c r="AQ6717" s="10"/>
      <c r="AR6717" s="10"/>
      <c r="AS6717" s="10"/>
      <c r="AT6717" s="10"/>
      <c r="AU6717" s="10"/>
      <c r="AV6717" s="10"/>
      <c r="AW6717" s="10"/>
      <c r="AX6717" s="10"/>
      <c r="AY6717" s="10"/>
      <c r="AZ6717" s="10"/>
      <c r="BC6717" s="10"/>
      <c r="BD6717" s="10"/>
      <c r="BE6717" s="10"/>
      <c r="BF6717" s="10"/>
      <c r="BG6717" s="10"/>
      <c r="BH6717" s="10"/>
      <c r="BI6717" s="10"/>
      <c r="BL6717" s="10"/>
      <c r="BM6717" s="10"/>
      <c r="BN6717" s="10"/>
      <c r="BO6717" s="10"/>
      <c r="BP6717" s="10"/>
      <c r="BQ6717" s="10"/>
      <c r="BR6717" s="10"/>
      <c r="BU6717" s="66"/>
    </row>
    <row r="6718" spans="22:73" s="6" customFormat="1" x14ac:dyDescent="0.3">
      <c r="V6718" s="21"/>
      <c r="W6718" s="22"/>
      <c r="X6718" s="22"/>
      <c r="Y6718" s="22"/>
      <c r="Z6718" s="22"/>
      <c r="AA6718" s="22"/>
      <c r="AB6718" s="10"/>
      <c r="AC6718" s="10"/>
      <c r="AD6718" s="10"/>
      <c r="AE6718" s="10"/>
      <c r="AF6718" s="10"/>
      <c r="AG6718" s="10"/>
      <c r="AH6718" s="10"/>
      <c r="AI6718" s="10"/>
      <c r="AJ6718" s="10"/>
      <c r="AK6718" s="10"/>
      <c r="AL6718" s="10"/>
      <c r="AM6718" s="10"/>
      <c r="AN6718" s="10"/>
      <c r="AO6718" s="10"/>
      <c r="AP6718" s="10"/>
      <c r="AQ6718" s="10"/>
      <c r="AR6718" s="10"/>
      <c r="AS6718" s="10"/>
      <c r="AT6718" s="10"/>
      <c r="AU6718" s="10"/>
      <c r="AV6718" s="10"/>
      <c r="AW6718" s="10"/>
      <c r="AX6718" s="10"/>
      <c r="AY6718" s="10"/>
      <c r="AZ6718" s="10"/>
      <c r="BC6718" s="10"/>
      <c r="BD6718" s="10"/>
      <c r="BE6718" s="10"/>
      <c r="BF6718" s="10"/>
      <c r="BG6718" s="10"/>
      <c r="BH6718" s="10"/>
      <c r="BI6718" s="10"/>
      <c r="BL6718" s="10"/>
      <c r="BM6718" s="10"/>
      <c r="BN6718" s="10"/>
      <c r="BO6718" s="10"/>
      <c r="BP6718" s="10"/>
      <c r="BQ6718" s="10"/>
      <c r="BR6718" s="10"/>
      <c r="BU6718" s="66"/>
    </row>
    <row r="6719" spans="22:73" s="6" customFormat="1" x14ac:dyDescent="0.3">
      <c r="V6719" s="21"/>
      <c r="W6719" s="22"/>
      <c r="X6719" s="22"/>
      <c r="Y6719" s="22"/>
      <c r="Z6719" s="22"/>
      <c r="AA6719" s="22"/>
      <c r="AB6719" s="10"/>
      <c r="AC6719" s="10"/>
      <c r="AD6719" s="10"/>
      <c r="AE6719" s="10"/>
      <c r="AF6719" s="10"/>
      <c r="AG6719" s="10"/>
      <c r="AH6719" s="10"/>
      <c r="AI6719" s="10"/>
      <c r="AJ6719" s="10"/>
      <c r="AK6719" s="10"/>
      <c r="AL6719" s="10"/>
      <c r="AM6719" s="10"/>
      <c r="AN6719" s="10"/>
      <c r="AO6719" s="10"/>
      <c r="AP6719" s="10"/>
      <c r="AQ6719" s="10"/>
      <c r="AR6719" s="10"/>
      <c r="AS6719" s="10"/>
      <c r="AT6719" s="10"/>
      <c r="AU6719" s="10"/>
      <c r="AV6719" s="10"/>
      <c r="AW6719" s="10"/>
      <c r="AX6719" s="10"/>
      <c r="AY6719" s="10"/>
      <c r="AZ6719" s="10"/>
      <c r="BC6719" s="10"/>
      <c r="BD6719" s="10"/>
      <c r="BE6719" s="10"/>
      <c r="BF6719" s="10"/>
      <c r="BG6719" s="10"/>
      <c r="BH6719" s="10"/>
      <c r="BI6719" s="10"/>
      <c r="BL6719" s="10"/>
      <c r="BM6719" s="10"/>
      <c r="BN6719" s="10"/>
      <c r="BO6719" s="10"/>
      <c r="BP6719" s="10"/>
      <c r="BQ6719" s="10"/>
      <c r="BR6719" s="10"/>
      <c r="BU6719" s="66"/>
    </row>
    <row r="6720" spans="22:73" s="6" customFormat="1" x14ac:dyDescent="0.3">
      <c r="V6720" s="21"/>
      <c r="W6720" s="22"/>
      <c r="X6720" s="22"/>
      <c r="Y6720" s="22"/>
      <c r="Z6720" s="22"/>
      <c r="AA6720" s="22"/>
      <c r="AB6720" s="10"/>
      <c r="AC6720" s="10"/>
      <c r="AD6720" s="10"/>
      <c r="AE6720" s="10"/>
      <c r="AF6720" s="10"/>
      <c r="AG6720" s="10"/>
      <c r="AH6720" s="10"/>
      <c r="AI6720" s="10"/>
      <c r="AJ6720" s="10"/>
      <c r="AK6720" s="10"/>
      <c r="AL6720" s="10"/>
      <c r="AM6720" s="10"/>
      <c r="AN6720" s="10"/>
      <c r="AO6720" s="10"/>
      <c r="AP6720" s="10"/>
      <c r="AQ6720" s="10"/>
      <c r="AR6720" s="10"/>
      <c r="AS6720" s="10"/>
      <c r="AT6720" s="10"/>
      <c r="AU6720" s="10"/>
      <c r="AV6720" s="10"/>
      <c r="AW6720" s="10"/>
      <c r="AX6720" s="10"/>
      <c r="AY6720" s="10"/>
      <c r="AZ6720" s="10"/>
      <c r="BC6720" s="10"/>
      <c r="BD6720" s="10"/>
      <c r="BE6720" s="10"/>
      <c r="BF6720" s="10"/>
      <c r="BG6720" s="10"/>
      <c r="BH6720" s="10"/>
      <c r="BI6720" s="10"/>
      <c r="BL6720" s="10"/>
      <c r="BM6720" s="10"/>
      <c r="BN6720" s="10"/>
      <c r="BO6720" s="10"/>
      <c r="BP6720" s="10"/>
      <c r="BQ6720" s="10"/>
      <c r="BR6720" s="10"/>
      <c r="BU6720" s="66"/>
    </row>
    <row r="6721" spans="22:73" s="6" customFormat="1" x14ac:dyDescent="0.3">
      <c r="V6721" s="21"/>
      <c r="W6721" s="22"/>
      <c r="X6721" s="22"/>
      <c r="Y6721" s="22"/>
      <c r="Z6721" s="22"/>
      <c r="AA6721" s="22"/>
      <c r="AB6721" s="10"/>
      <c r="AC6721" s="10"/>
      <c r="AD6721" s="10"/>
      <c r="AE6721" s="10"/>
      <c r="AF6721" s="10"/>
      <c r="AG6721" s="10"/>
      <c r="AH6721" s="10"/>
      <c r="AI6721" s="10"/>
      <c r="AJ6721" s="10"/>
      <c r="AK6721" s="10"/>
      <c r="AL6721" s="10"/>
      <c r="AM6721" s="10"/>
      <c r="AN6721" s="10"/>
      <c r="AO6721" s="10"/>
      <c r="AP6721" s="10"/>
      <c r="AQ6721" s="10"/>
      <c r="AR6721" s="10"/>
      <c r="AS6721" s="10"/>
      <c r="AT6721" s="10"/>
      <c r="AU6721" s="10"/>
      <c r="AV6721" s="10"/>
      <c r="AW6721" s="10"/>
      <c r="AX6721" s="10"/>
      <c r="AY6721" s="10"/>
      <c r="AZ6721" s="10"/>
      <c r="BC6721" s="10"/>
      <c r="BD6721" s="10"/>
      <c r="BE6721" s="10"/>
      <c r="BF6721" s="10"/>
      <c r="BG6721" s="10"/>
      <c r="BH6721" s="10"/>
      <c r="BI6721" s="10"/>
      <c r="BL6721" s="10"/>
      <c r="BM6721" s="10"/>
      <c r="BN6721" s="10"/>
      <c r="BO6721" s="10"/>
      <c r="BP6721" s="10"/>
      <c r="BQ6721" s="10"/>
      <c r="BR6721" s="10"/>
      <c r="BU6721" s="66"/>
    </row>
    <row r="6722" spans="22:73" s="6" customFormat="1" x14ac:dyDescent="0.3">
      <c r="V6722" s="21"/>
      <c r="W6722" s="22"/>
      <c r="X6722" s="22"/>
      <c r="Y6722" s="22"/>
      <c r="Z6722" s="22"/>
      <c r="AA6722" s="22"/>
      <c r="AB6722" s="10"/>
      <c r="AC6722" s="10"/>
      <c r="AD6722" s="10"/>
      <c r="AE6722" s="10"/>
      <c r="AF6722" s="10"/>
      <c r="AG6722" s="10"/>
      <c r="AH6722" s="10"/>
      <c r="AI6722" s="10"/>
      <c r="AJ6722" s="10"/>
      <c r="AK6722" s="10"/>
      <c r="AL6722" s="10"/>
      <c r="AM6722" s="10"/>
      <c r="AN6722" s="10"/>
      <c r="AO6722" s="10"/>
      <c r="AP6722" s="10"/>
      <c r="AQ6722" s="10"/>
      <c r="AR6722" s="10"/>
      <c r="AS6722" s="10"/>
      <c r="AT6722" s="10"/>
      <c r="AU6722" s="10"/>
      <c r="AV6722" s="10"/>
      <c r="AW6722" s="10"/>
      <c r="AX6722" s="10"/>
      <c r="AY6722" s="10"/>
      <c r="AZ6722" s="10"/>
      <c r="BC6722" s="10"/>
      <c r="BD6722" s="10"/>
      <c r="BE6722" s="10"/>
      <c r="BF6722" s="10"/>
      <c r="BG6722" s="10"/>
      <c r="BH6722" s="10"/>
      <c r="BI6722" s="10"/>
      <c r="BL6722" s="10"/>
      <c r="BM6722" s="10"/>
      <c r="BN6722" s="10"/>
      <c r="BO6722" s="10"/>
      <c r="BP6722" s="10"/>
      <c r="BQ6722" s="10"/>
      <c r="BR6722" s="10"/>
      <c r="BU6722" s="66"/>
    </row>
    <row r="6723" spans="22:73" s="6" customFormat="1" x14ac:dyDescent="0.3">
      <c r="V6723" s="21"/>
      <c r="W6723" s="22"/>
      <c r="X6723" s="22"/>
      <c r="Y6723" s="22"/>
      <c r="Z6723" s="22"/>
      <c r="AA6723" s="22"/>
      <c r="AB6723" s="10"/>
      <c r="AC6723" s="10"/>
      <c r="AD6723" s="10"/>
      <c r="AE6723" s="10"/>
      <c r="AF6723" s="10"/>
      <c r="AG6723" s="10"/>
      <c r="AH6723" s="10"/>
      <c r="AI6723" s="10"/>
      <c r="AJ6723" s="10"/>
      <c r="AK6723" s="10"/>
      <c r="AL6723" s="10"/>
      <c r="AM6723" s="10"/>
      <c r="AN6723" s="10"/>
      <c r="AO6723" s="10"/>
      <c r="AP6723" s="10"/>
      <c r="AQ6723" s="10"/>
      <c r="AR6723" s="10"/>
      <c r="AS6723" s="10"/>
      <c r="AT6723" s="10"/>
      <c r="AU6723" s="10"/>
      <c r="AV6723" s="10"/>
      <c r="AW6723" s="10"/>
      <c r="AX6723" s="10"/>
      <c r="AY6723" s="10"/>
      <c r="AZ6723" s="10"/>
      <c r="BC6723" s="10"/>
      <c r="BD6723" s="10"/>
      <c r="BE6723" s="10"/>
      <c r="BF6723" s="10"/>
      <c r="BG6723" s="10"/>
      <c r="BH6723" s="10"/>
      <c r="BI6723" s="10"/>
      <c r="BL6723" s="10"/>
      <c r="BM6723" s="10"/>
      <c r="BN6723" s="10"/>
      <c r="BO6723" s="10"/>
      <c r="BP6723" s="10"/>
      <c r="BQ6723" s="10"/>
      <c r="BR6723" s="10"/>
      <c r="BU6723" s="66"/>
    </row>
    <row r="6724" spans="22:73" s="6" customFormat="1" x14ac:dyDescent="0.3">
      <c r="V6724" s="21"/>
      <c r="W6724" s="22"/>
      <c r="X6724" s="22"/>
      <c r="Y6724" s="22"/>
      <c r="Z6724" s="22"/>
      <c r="AA6724" s="22"/>
      <c r="AB6724" s="10"/>
      <c r="AC6724" s="10"/>
      <c r="AD6724" s="10"/>
      <c r="AE6724" s="10"/>
      <c r="AF6724" s="10"/>
      <c r="AG6724" s="10"/>
      <c r="AH6724" s="10"/>
      <c r="AI6724" s="10"/>
      <c r="AJ6724" s="10"/>
      <c r="AK6724" s="10"/>
      <c r="AL6724" s="10"/>
      <c r="AM6724" s="10"/>
      <c r="AN6724" s="10"/>
      <c r="AO6724" s="10"/>
      <c r="AP6724" s="10"/>
      <c r="AQ6724" s="10"/>
      <c r="AR6724" s="10"/>
      <c r="AS6724" s="10"/>
      <c r="AT6724" s="10"/>
      <c r="AU6724" s="10"/>
      <c r="AV6724" s="10"/>
      <c r="AW6724" s="10"/>
      <c r="AX6724" s="10"/>
      <c r="AY6724" s="10"/>
      <c r="AZ6724" s="10"/>
      <c r="BC6724" s="10"/>
      <c r="BD6724" s="10"/>
      <c r="BE6724" s="10"/>
      <c r="BF6724" s="10"/>
      <c r="BG6724" s="10"/>
      <c r="BH6724" s="10"/>
      <c r="BI6724" s="10"/>
      <c r="BL6724" s="10"/>
      <c r="BM6724" s="10"/>
      <c r="BN6724" s="10"/>
      <c r="BO6724" s="10"/>
      <c r="BP6724" s="10"/>
      <c r="BQ6724" s="10"/>
      <c r="BR6724" s="10"/>
      <c r="BU6724" s="66"/>
    </row>
    <row r="6725" spans="22:73" s="6" customFormat="1" x14ac:dyDescent="0.3">
      <c r="V6725" s="21"/>
      <c r="W6725" s="22"/>
      <c r="X6725" s="22"/>
      <c r="Y6725" s="22"/>
      <c r="Z6725" s="22"/>
      <c r="AA6725" s="22"/>
      <c r="AB6725" s="10"/>
      <c r="AC6725" s="10"/>
      <c r="AD6725" s="10"/>
      <c r="AE6725" s="10"/>
      <c r="AF6725" s="10"/>
      <c r="AG6725" s="10"/>
      <c r="AH6725" s="10"/>
      <c r="AI6725" s="10"/>
      <c r="AJ6725" s="10"/>
      <c r="AK6725" s="10"/>
      <c r="AL6725" s="10"/>
      <c r="AM6725" s="10"/>
      <c r="AN6725" s="10"/>
      <c r="AO6725" s="10"/>
      <c r="AP6725" s="10"/>
      <c r="AQ6725" s="10"/>
      <c r="AR6725" s="10"/>
      <c r="AS6725" s="10"/>
      <c r="AT6725" s="10"/>
      <c r="AU6725" s="10"/>
      <c r="AV6725" s="10"/>
      <c r="AW6725" s="10"/>
      <c r="AX6725" s="10"/>
      <c r="AY6725" s="10"/>
      <c r="AZ6725" s="10"/>
      <c r="BC6725" s="10"/>
      <c r="BD6725" s="10"/>
      <c r="BE6725" s="10"/>
      <c r="BF6725" s="10"/>
      <c r="BG6725" s="10"/>
      <c r="BH6725" s="10"/>
      <c r="BI6725" s="10"/>
      <c r="BL6725" s="10"/>
      <c r="BM6725" s="10"/>
      <c r="BN6725" s="10"/>
      <c r="BO6725" s="10"/>
      <c r="BP6725" s="10"/>
      <c r="BQ6725" s="10"/>
      <c r="BR6725" s="10"/>
      <c r="BU6725" s="66"/>
    </row>
    <row r="6726" spans="22:73" s="6" customFormat="1" x14ac:dyDescent="0.3">
      <c r="V6726" s="21"/>
      <c r="W6726" s="22"/>
      <c r="X6726" s="22"/>
      <c r="Y6726" s="22"/>
      <c r="Z6726" s="22"/>
      <c r="AA6726" s="22"/>
      <c r="AB6726" s="10"/>
      <c r="AC6726" s="10"/>
      <c r="AD6726" s="10"/>
      <c r="AE6726" s="10"/>
      <c r="AF6726" s="10"/>
      <c r="AG6726" s="10"/>
      <c r="AH6726" s="10"/>
      <c r="AI6726" s="10"/>
      <c r="AJ6726" s="10"/>
      <c r="AK6726" s="10"/>
      <c r="AL6726" s="10"/>
      <c r="AM6726" s="10"/>
      <c r="AN6726" s="10"/>
      <c r="AO6726" s="10"/>
      <c r="AP6726" s="10"/>
      <c r="AQ6726" s="10"/>
      <c r="AR6726" s="10"/>
      <c r="AS6726" s="10"/>
      <c r="AT6726" s="10"/>
      <c r="AU6726" s="10"/>
      <c r="AV6726" s="10"/>
      <c r="AW6726" s="10"/>
      <c r="AX6726" s="10"/>
      <c r="AY6726" s="10"/>
      <c r="AZ6726" s="10"/>
      <c r="BC6726" s="10"/>
      <c r="BD6726" s="10"/>
      <c r="BE6726" s="10"/>
      <c r="BF6726" s="10"/>
      <c r="BG6726" s="10"/>
      <c r="BH6726" s="10"/>
      <c r="BI6726" s="10"/>
      <c r="BL6726" s="10"/>
      <c r="BM6726" s="10"/>
      <c r="BN6726" s="10"/>
      <c r="BO6726" s="10"/>
      <c r="BP6726" s="10"/>
      <c r="BQ6726" s="10"/>
      <c r="BR6726" s="10"/>
      <c r="BU6726" s="66"/>
    </row>
    <row r="6727" spans="22:73" s="6" customFormat="1" x14ac:dyDescent="0.3">
      <c r="V6727" s="21"/>
      <c r="W6727" s="22"/>
      <c r="X6727" s="22"/>
      <c r="Y6727" s="22"/>
      <c r="Z6727" s="22"/>
      <c r="AA6727" s="22"/>
      <c r="AB6727" s="10"/>
      <c r="AC6727" s="10"/>
      <c r="AD6727" s="10"/>
      <c r="AE6727" s="10"/>
      <c r="AF6727" s="10"/>
      <c r="AG6727" s="10"/>
      <c r="AH6727" s="10"/>
      <c r="AI6727" s="10"/>
      <c r="AJ6727" s="10"/>
      <c r="AK6727" s="10"/>
      <c r="AL6727" s="10"/>
      <c r="AM6727" s="10"/>
      <c r="AN6727" s="10"/>
      <c r="AO6727" s="10"/>
      <c r="AP6727" s="10"/>
      <c r="AQ6727" s="10"/>
      <c r="AR6727" s="10"/>
      <c r="AS6727" s="10"/>
      <c r="AT6727" s="10"/>
      <c r="AU6727" s="10"/>
      <c r="AV6727" s="10"/>
      <c r="AW6727" s="10"/>
      <c r="AX6727" s="10"/>
      <c r="AY6727" s="10"/>
      <c r="AZ6727" s="10"/>
      <c r="BC6727" s="10"/>
      <c r="BD6727" s="10"/>
      <c r="BE6727" s="10"/>
      <c r="BF6727" s="10"/>
      <c r="BG6727" s="10"/>
      <c r="BH6727" s="10"/>
      <c r="BI6727" s="10"/>
      <c r="BL6727" s="10"/>
      <c r="BM6727" s="10"/>
      <c r="BN6727" s="10"/>
      <c r="BO6727" s="10"/>
      <c r="BP6727" s="10"/>
      <c r="BQ6727" s="10"/>
      <c r="BR6727" s="10"/>
      <c r="BU6727" s="66"/>
    </row>
    <row r="6728" spans="22:73" s="6" customFormat="1" x14ac:dyDescent="0.3">
      <c r="V6728" s="21"/>
      <c r="W6728" s="22"/>
      <c r="X6728" s="22"/>
      <c r="Y6728" s="22"/>
      <c r="Z6728" s="22"/>
      <c r="AA6728" s="22"/>
      <c r="AB6728" s="10"/>
      <c r="AC6728" s="10"/>
      <c r="AD6728" s="10"/>
      <c r="AE6728" s="10"/>
      <c r="AF6728" s="10"/>
      <c r="AG6728" s="10"/>
      <c r="AH6728" s="10"/>
      <c r="AI6728" s="10"/>
      <c r="AJ6728" s="10"/>
      <c r="AK6728" s="10"/>
      <c r="AL6728" s="10"/>
      <c r="AM6728" s="10"/>
      <c r="AN6728" s="10"/>
      <c r="AO6728" s="10"/>
      <c r="AP6728" s="10"/>
      <c r="AQ6728" s="10"/>
      <c r="AR6728" s="10"/>
      <c r="AS6728" s="10"/>
      <c r="AT6728" s="10"/>
      <c r="AU6728" s="10"/>
      <c r="AV6728" s="10"/>
      <c r="AW6728" s="10"/>
      <c r="AX6728" s="10"/>
      <c r="AY6728" s="10"/>
      <c r="AZ6728" s="10"/>
      <c r="BC6728" s="10"/>
      <c r="BD6728" s="10"/>
      <c r="BE6728" s="10"/>
      <c r="BF6728" s="10"/>
      <c r="BG6728" s="10"/>
      <c r="BH6728" s="10"/>
      <c r="BI6728" s="10"/>
      <c r="BL6728" s="10"/>
      <c r="BM6728" s="10"/>
      <c r="BN6728" s="10"/>
      <c r="BO6728" s="10"/>
      <c r="BP6728" s="10"/>
      <c r="BQ6728" s="10"/>
      <c r="BR6728" s="10"/>
      <c r="BU6728" s="66"/>
    </row>
    <row r="6729" spans="22:73" s="6" customFormat="1" x14ac:dyDescent="0.3">
      <c r="V6729" s="21"/>
      <c r="W6729" s="22"/>
      <c r="X6729" s="22"/>
      <c r="Y6729" s="22"/>
      <c r="Z6729" s="22"/>
      <c r="AA6729" s="22"/>
      <c r="AB6729" s="10"/>
      <c r="AC6729" s="10"/>
      <c r="AD6729" s="10"/>
      <c r="AE6729" s="10"/>
      <c r="AF6729" s="10"/>
      <c r="AG6729" s="10"/>
      <c r="AH6729" s="10"/>
      <c r="AI6729" s="10"/>
      <c r="AJ6729" s="10"/>
      <c r="AK6729" s="10"/>
      <c r="AL6729" s="10"/>
      <c r="AM6729" s="10"/>
      <c r="AN6729" s="10"/>
      <c r="AO6729" s="10"/>
      <c r="AP6729" s="10"/>
      <c r="AQ6729" s="10"/>
      <c r="AR6729" s="10"/>
      <c r="AS6729" s="10"/>
      <c r="AT6729" s="10"/>
      <c r="AU6729" s="10"/>
      <c r="AV6729" s="10"/>
      <c r="AW6729" s="10"/>
      <c r="AX6729" s="10"/>
      <c r="AY6729" s="10"/>
      <c r="AZ6729" s="10"/>
      <c r="BC6729" s="10"/>
      <c r="BD6729" s="10"/>
      <c r="BE6729" s="10"/>
      <c r="BF6729" s="10"/>
      <c r="BG6729" s="10"/>
      <c r="BH6729" s="10"/>
      <c r="BI6729" s="10"/>
      <c r="BL6729" s="10"/>
      <c r="BM6729" s="10"/>
      <c r="BN6729" s="10"/>
      <c r="BO6729" s="10"/>
      <c r="BP6729" s="10"/>
      <c r="BQ6729" s="10"/>
      <c r="BR6729" s="10"/>
      <c r="BU6729" s="66"/>
    </row>
    <row r="6730" spans="22:73" s="6" customFormat="1" x14ac:dyDescent="0.3">
      <c r="V6730" s="21"/>
      <c r="W6730" s="22"/>
      <c r="X6730" s="22"/>
      <c r="Y6730" s="22"/>
      <c r="Z6730" s="22"/>
      <c r="AA6730" s="22"/>
      <c r="AB6730" s="10"/>
      <c r="AC6730" s="10"/>
      <c r="AD6730" s="10"/>
      <c r="AE6730" s="10"/>
      <c r="AF6730" s="10"/>
      <c r="AG6730" s="10"/>
      <c r="AH6730" s="10"/>
      <c r="AI6730" s="10"/>
      <c r="AJ6730" s="10"/>
      <c r="AK6730" s="10"/>
      <c r="AL6730" s="10"/>
      <c r="AM6730" s="10"/>
      <c r="AN6730" s="10"/>
      <c r="AO6730" s="10"/>
      <c r="AP6730" s="10"/>
      <c r="AQ6730" s="10"/>
      <c r="AR6730" s="10"/>
      <c r="AS6730" s="10"/>
      <c r="AT6730" s="10"/>
      <c r="AU6730" s="10"/>
      <c r="AV6730" s="10"/>
      <c r="AW6730" s="10"/>
      <c r="AX6730" s="10"/>
      <c r="AY6730" s="10"/>
      <c r="AZ6730" s="10"/>
      <c r="BC6730" s="10"/>
      <c r="BD6730" s="10"/>
      <c r="BE6730" s="10"/>
      <c r="BF6730" s="10"/>
      <c r="BG6730" s="10"/>
      <c r="BH6730" s="10"/>
      <c r="BI6730" s="10"/>
      <c r="BL6730" s="10"/>
      <c r="BM6730" s="10"/>
      <c r="BN6730" s="10"/>
      <c r="BO6730" s="10"/>
      <c r="BP6730" s="10"/>
      <c r="BQ6730" s="10"/>
      <c r="BR6730" s="10"/>
      <c r="BU6730" s="66"/>
    </row>
    <row r="6731" spans="22:73" s="6" customFormat="1" x14ac:dyDescent="0.3">
      <c r="V6731" s="21"/>
      <c r="W6731" s="22"/>
      <c r="X6731" s="22"/>
      <c r="Y6731" s="22"/>
      <c r="Z6731" s="22"/>
      <c r="AA6731" s="22"/>
      <c r="AB6731" s="10"/>
      <c r="AC6731" s="10"/>
      <c r="AD6731" s="10"/>
      <c r="AE6731" s="10"/>
      <c r="AF6731" s="10"/>
      <c r="AG6731" s="10"/>
      <c r="AH6731" s="10"/>
      <c r="AI6731" s="10"/>
      <c r="AJ6731" s="10"/>
      <c r="AK6731" s="10"/>
      <c r="AL6731" s="10"/>
      <c r="AM6731" s="10"/>
      <c r="AN6731" s="10"/>
      <c r="AO6731" s="10"/>
      <c r="AP6731" s="10"/>
      <c r="AQ6731" s="10"/>
      <c r="AR6731" s="10"/>
      <c r="AS6731" s="10"/>
      <c r="AT6731" s="10"/>
      <c r="AU6731" s="10"/>
      <c r="AV6731" s="10"/>
      <c r="AW6731" s="10"/>
      <c r="AX6731" s="10"/>
      <c r="AY6731" s="10"/>
      <c r="AZ6731" s="10"/>
      <c r="BC6731" s="10"/>
      <c r="BD6731" s="10"/>
      <c r="BE6731" s="10"/>
      <c r="BF6731" s="10"/>
      <c r="BG6731" s="10"/>
      <c r="BH6731" s="10"/>
      <c r="BI6731" s="10"/>
      <c r="BL6731" s="10"/>
      <c r="BM6731" s="10"/>
      <c r="BN6731" s="10"/>
      <c r="BO6731" s="10"/>
      <c r="BP6731" s="10"/>
      <c r="BQ6731" s="10"/>
      <c r="BR6731" s="10"/>
      <c r="BU6731" s="66"/>
    </row>
    <row r="6732" spans="22:73" s="6" customFormat="1" x14ac:dyDescent="0.3">
      <c r="V6732" s="21"/>
      <c r="W6732" s="22"/>
      <c r="X6732" s="22"/>
      <c r="Y6732" s="22"/>
      <c r="Z6732" s="22"/>
      <c r="AA6732" s="22"/>
      <c r="AB6732" s="10"/>
      <c r="AC6732" s="10"/>
      <c r="AD6732" s="10"/>
      <c r="AE6732" s="10"/>
      <c r="AF6732" s="10"/>
      <c r="AG6732" s="10"/>
      <c r="AH6732" s="10"/>
      <c r="AI6732" s="10"/>
      <c r="AJ6732" s="10"/>
      <c r="AK6732" s="10"/>
      <c r="AL6732" s="10"/>
      <c r="AM6732" s="10"/>
      <c r="AN6732" s="10"/>
      <c r="AO6732" s="10"/>
      <c r="AP6732" s="10"/>
      <c r="AQ6732" s="10"/>
      <c r="AR6732" s="10"/>
      <c r="AS6732" s="10"/>
      <c r="AT6732" s="10"/>
      <c r="AU6732" s="10"/>
      <c r="AV6732" s="10"/>
      <c r="AW6732" s="10"/>
      <c r="AX6732" s="10"/>
      <c r="AY6732" s="10"/>
      <c r="AZ6732" s="10"/>
      <c r="BC6732" s="10"/>
      <c r="BD6732" s="10"/>
      <c r="BE6732" s="10"/>
      <c r="BF6732" s="10"/>
      <c r="BG6732" s="10"/>
      <c r="BH6732" s="10"/>
      <c r="BI6732" s="10"/>
      <c r="BL6732" s="10"/>
      <c r="BM6732" s="10"/>
      <c r="BN6732" s="10"/>
      <c r="BO6732" s="10"/>
      <c r="BP6732" s="10"/>
      <c r="BQ6732" s="10"/>
      <c r="BR6732" s="10"/>
      <c r="BU6732" s="66"/>
    </row>
    <row r="6733" spans="22:73" s="6" customFormat="1" x14ac:dyDescent="0.3">
      <c r="V6733" s="21"/>
      <c r="W6733" s="22"/>
      <c r="X6733" s="22"/>
      <c r="Y6733" s="22"/>
      <c r="Z6733" s="22"/>
      <c r="AA6733" s="22"/>
      <c r="AB6733" s="10"/>
      <c r="AC6733" s="10"/>
      <c r="AD6733" s="10"/>
      <c r="AE6733" s="10"/>
      <c r="AF6733" s="10"/>
      <c r="AG6733" s="10"/>
      <c r="AH6733" s="10"/>
      <c r="AI6733" s="10"/>
      <c r="AJ6733" s="10"/>
      <c r="AK6733" s="10"/>
      <c r="AL6733" s="10"/>
      <c r="AM6733" s="10"/>
      <c r="AN6733" s="10"/>
      <c r="AO6733" s="10"/>
      <c r="AP6733" s="10"/>
      <c r="AQ6733" s="10"/>
      <c r="AR6733" s="10"/>
      <c r="AS6733" s="10"/>
      <c r="AT6733" s="10"/>
      <c r="AU6733" s="10"/>
      <c r="AV6733" s="10"/>
      <c r="AW6733" s="10"/>
      <c r="AX6733" s="10"/>
      <c r="AY6733" s="10"/>
      <c r="AZ6733" s="10"/>
      <c r="BC6733" s="10"/>
      <c r="BD6733" s="10"/>
      <c r="BE6733" s="10"/>
      <c r="BF6733" s="10"/>
      <c r="BG6733" s="10"/>
      <c r="BH6733" s="10"/>
      <c r="BI6733" s="10"/>
      <c r="BL6733" s="10"/>
      <c r="BM6733" s="10"/>
      <c r="BN6733" s="10"/>
      <c r="BO6733" s="10"/>
      <c r="BP6733" s="10"/>
      <c r="BQ6733" s="10"/>
      <c r="BR6733" s="10"/>
      <c r="BU6733" s="66"/>
    </row>
    <row r="6734" spans="22:73" s="6" customFormat="1" x14ac:dyDescent="0.3">
      <c r="V6734" s="21"/>
      <c r="W6734" s="22"/>
      <c r="X6734" s="22"/>
      <c r="Y6734" s="22"/>
      <c r="Z6734" s="22"/>
      <c r="AA6734" s="22"/>
      <c r="AB6734" s="10"/>
      <c r="AC6734" s="10"/>
      <c r="AD6734" s="10"/>
      <c r="AE6734" s="10"/>
      <c r="AF6734" s="10"/>
      <c r="AG6734" s="10"/>
      <c r="AH6734" s="10"/>
      <c r="AI6734" s="10"/>
      <c r="AJ6734" s="10"/>
      <c r="AK6734" s="10"/>
      <c r="AL6734" s="10"/>
      <c r="AM6734" s="10"/>
      <c r="AN6734" s="10"/>
      <c r="AO6734" s="10"/>
      <c r="AP6734" s="10"/>
      <c r="AQ6734" s="10"/>
      <c r="AR6734" s="10"/>
      <c r="AS6734" s="10"/>
      <c r="AT6734" s="10"/>
      <c r="AU6734" s="10"/>
      <c r="AV6734" s="10"/>
      <c r="AW6734" s="10"/>
      <c r="AX6734" s="10"/>
      <c r="AY6734" s="10"/>
      <c r="AZ6734" s="10"/>
      <c r="BC6734" s="10"/>
      <c r="BD6734" s="10"/>
      <c r="BE6734" s="10"/>
      <c r="BF6734" s="10"/>
      <c r="BG6734" s="10"/>
      <c r="BH6734" s="10"/>
      <c r="BI6734" s="10"/>
      <c r="BL6734" s="10"/>
      <c r="BM6734" s="10"/>
      <c r="BN6734" s="10"/>
      <c r="BO6734" s="10"/>
      <c r="BP6734" s="10"/>
      <c r="BQ6734" s="10"/>
      <c r="BR6734" s="10"/>
      <c r="BU6734" s="66"/>
    </row>
    <row r="6735" spans="22:73" s="6" customFormat="1" x14ac:dyDescent="0.3">
      <c r="V6735" s="21"/>
      <c r="W6735" s="22"/>
      <c r="X6735" s="22"/>
      <c r="Y6735" s="22"/>
      <c r="Z6735" s="22"/>
      <c r="AA6735" s="22"/>
      <c r="AB6735" s="10"/>
      <c r="AC6735" s="10"/>
      <c r="AD6735" s="10"/>
      <c r="AE6735" s="10"/>
      <c r="AF6735" s="10"/>
      <c r="AG6735" s="10"/>
      <c r="AH6735" s="10"/>
      <c r="AI6735" s="10"/>
      <c r="AJ6735" s="10"/>
      <c r="AK6735" s="10"/>
      <c r="AL6735" s="10"/>
      <c r="AM6735" s="10"/>
      <c r="AN6735" s="10"/>
      <c r="AO6735" s="10"/>
      <c r="AP6735" s="10"/>
      <c r="AQ6735" s="10"/>
      <c r="AR6735" s="10"/>
      <c r="AS6735" s="10"/>
      <c r="AT6735" s="10"/>
      <c r="AU6735" s="10"/>
      <c r="AV6735" s="10"/>
      <c r="AW6735" s="10"/>
      <c r="AX6735" s="10"/>
      <c r="AY6735" s="10"/>
      <c r="AZ6735" s="10"/>
      <c r="BC6735" s="10"/>
      <c r="BD6735" s="10"/>
      <c r="BE6735" s="10"/>
      <c r="BF6735" s="10"/>
      <c r="BG6735" s="10"/>
      <c r="BH6735" s="10"/>
      <c r="BI6735" s="10"/>
      <c r="BL6735" s="10"/>
      <c r="BM6735" s="10"/>
      <c r="BN6735" s="10"/>
      <c r="BO6735" s="10"/>
      <c r="BP6735" s="10"/>
      <c r="BQ6735" s="10"/>
      <c r="BR6735" s="10"/>
      <c r="BU6735" s="66"/>
    </row>
    <row r="6736" spans="22:73" s="6" customFormat="1" x14ac:dyDescent="0.3">
      <c r="V6736" s="21"/>
      <c r="W6736" s="22"/>
      <c r="X6736" s="22"/>
      <c r="Y6736" s="22"/>
      <c r="Z6736" s="22"/>
      <c r="AA6736" s="22"/>
      <c r="AB6736" s="10"/>
      <c r="AC6736" s="10"/>
      <c r="AD6736" s="10"/>
      <c r="AE6736" s="10"/>
      <c r="AF6736" s="10"/>
      <c r="AG6736" s="10"/>
      <c r="AH6736" s="10"/>
      <c r="AI6736" s="10"/>
      <c r="AJ6736" s="10"/>
      <c r="AK6736" s="10"/>
      <c r="AL6736" s="10"/>
      <c r="AM6736" s="10"/>
      <c r="AN6736" s="10"/>
      <c r="AO6736" s="10"/>
      <c r="AP6736" s="10"/>
      <c r="AQ6736" s="10"/>
      <c r="AR6736" s="10"/>
      <c r="AS6736" s="10"/>
      <c r="AT6736" s="10"/>
      <c r="AU6736" s="10"/>
      <c r="AV6736" s="10"/>
      <c r="AW6736" s="10"/>
      <c r="AX6736" s="10"/>
      <c r="AY6736" s="10"/>
      <c r="AZ6736" s="10"/>
      <c r="BC6736" s="10"/>
      <c r="BD6736" s="10"/>
      <c r="BE6736" s="10"/>
      <c r="BF6736" s="10"/>
      <c r="BG6736" s="10"/>
      <c r="BH6736" s="10"/>
      <c r="BI6736" s="10"/>
      <c r="BL6736" s="10"/>
      <c r="BM6736" s="10"/>
      <c r="BN6736" s="10"/>
      <c r="BO6736" s="10"/>
      <c r="BP6736" s="10"/>
      <c r="BQ6736" s="10"/>
      <c r="BR6736" s="10"/>
      <c r="BU6736" s="66"/>
    </row>
    <row r="6737" spans="22:73" s="6" customFormat="1" x14ac:dyDescent="0.3">
      <c r="V6737" s="21"/>
      <c r="W6737" s="22"/>
      <c r="X6737" s="22"/>
      <c r="Y6737" s="22"/>
      <c r="Z6737" s="22"/>
      <c r="AA6737" s="22"/>
      <c r="AB6737" s="10"/>
      <c r="AC6737" s="10"/>
      <c r="AD6737" s="10"/>
      <c r="AE6737" s="10"/>
      <c r="AF6737" s="10"/>
      <c r="AG6737" s="10"/>
      <c r="AH6737" s="10"/>
      <c r="AI6737" s="10"/>
      <c r="AJ6737" s="10"/>
      <c r="AK6737" s="10"/>
      <c r="AL6737" s="10"/>
      <c r="AM6737" s="10"/>
      <c r="AN6737" s="10"/>
      <c r="AO6737" s="10"/>
      <c r="AP6737" s="10"/>
      <c r="AQ6737" s="10"/>
      <c r="AR6737" s="10"/>
      <c r="AS6737" s="10"/>
      <c r="AT6737" s="10"/>
      <c r="AU6737" s="10"/>
      <c r="AV6737" s="10"/>
      <c r="AW6737" s="10"/>
      <c r="AX6737" s="10"/>
      <c r="AY6737" s="10"/>
      <c r="AZ6737" s="10"/>
      <c r="BC6737" s="10"/>
      <c r="BD6737" s="10"/>
      <c r="BE6737" s="10"/>
      <c r="BF6737" s="10"/>
      <c r="BG6737" s="10"/>
      <c r="BH6737" s="10"/>
      <c r="BI6737" s="10"/>
      <c r="BL6737" s="10"/>
      <c r="BM6737" s="10"/>
      <c r="BN6737" s="10"/>
      <c r="BO6737" s="10"/>
      <c r="BP6737" s="10"/>
      <c r="BQ6737" s="10"/>
      <c r="BR6737" s="10"/>
      <c r="BU6737" s="66"/>
    </row>
    <row r="6738" spans="22:73" s="6" customFormat="1" x14ac:dyDescent="0.3">
      <c r="V6738" s="21"/>
      <c r="W6738" s="22"/>
      <c r="X6738" s="22"/>
      <c r="Y6738" s="22"/>
      <c r="Z6738" s="22"/>
      <c r="AA6738" s="22"/>
      <c r="AB6738" s="10"/>
      <c r="AC6738" s="10"/>
      <c r="AD6738" s="10"/>
      <c r="AE6738" s="10"/>
      <c r="AF6738" s="10"/>
      <c r="AG6738" s="10"/>
      <c r="AH6738" s="10"/>
      <c r="AI6738" s="10"/>
      <c r="AJ6738" s="10"/>
      <c r="AK6738" s="10"/>
      <c r="AL6738" s="10"/>
      <c r="AM6738" s="10"/>
      <c r="AN6738" s="10"/>
      <c r="AO6738" s="10"/>
      <c r="AP6738" s="10"/>
      <c r="AQ6738" s="10"/>
      <c r="AR6738" s="10"/>
      <c r="AS6738" s="10"/>
      <c r="AT6738" s="10"/>
      <c r="AU6738" s="10"/>
      <c r="AV6738" s="10"/>
      <c r="AW6738" s="10"/>
      <c r="AX6738" s="10"/>
      <c r="AY6738" s="10"/>
      <c r="AZ6738" s="10"/>
      <c r="BC6738" s="10"/>
      <c r="BD6738" s="10"/>
      <c r="BE6738" s="10"/>
      <c r="BF6738" s="10"/>
      <c r="BG6738" s="10"/>
      <c r="BH6738" s="10"/>
      <c r="BI6738" s="10"/>
      <c r="BL6738" s="10"/>
      <c r="BM6738" s="10"/>
      <c r="BN6738" s="10"/>
      <c r="BO6738" s="10"/>
      <c r="BP6738" s="10"/>
      <c r="BQ6738" s="10"/>
      <c r="BR6738" s="10"/>
      <c r="BU6738" s="66"/>
    </row>
    <row r="6739" spans="22:73" s="6" customFormat="1" x14ac:dyDescent="0.3">
      <c r="V6739" s="21"/>
      <c r="W6739" s="22"/>
      <c r="X6739" s="22"/>
      <c r="Y6739" s="22"/>
      <c r="Z6739" s="22"/>
      <c r="AA6739" s="22"/>
      <c r="AB6739" s="10"/>
      <c r="AC6739" s="10"/>
      <c r="AD6739" s="10"/>
      <c r="AE6739" s="10"/>
      <c r="AF6739" s="10"/>
      <c r="AG6739" s="10"/>
      <c r="AH6739" s="10"/>
      <c r="AI6739" s="10"/>
      <c r="AJ6739" s="10"/>
      <c r="AK6739" s="10"/>
      <c r="AL6739" s="10"/>
      <c r="AM6739" s="10"/>
      <c r="AN6739" s="10"/>
      <c r="AO6739" s="10"/>
      <c r="AP6739" s="10"/>
      <c r="AQ6739" s="10"/>
      <c r="AR6739" s="10"/>
      <c r="AS6739" s="10"/>
      <c r="AT6739" s="10"/>
      <c r="AU6739" s="10"/>
      <c r="AV6739" s="10"/>
      <c r="AW6739" s="10"/>
      <c r="AX6739" s="10"/>
      <c r="AY6739" s="10"/>
      <c r="AZ6739" s="10"/>
      <c r="BC6739" s="10"/>
      <c r="BD6739" s="10"/>
      <c r="BE6739" s="10"/>
      <c r="BF6739" s="10"/>
      <c r="BG6739" s="10"/>
      <c r="BH6739" s="10"/>
      <c r="BI6739" s="10"/>
      <c r="BL6739" s="10"/>
      <c r="BM6739" s="10"/>
      <c r="BN6739" s="10"/>
      <c r="BO6739" s="10"/>
      <c r="BP6739" s="10"/>
      <c r="BQ6739" s="10"/>
      <c r="BR6739" s="10"/>
      <c r="BU6739" s="66"/>
    </row>
    <row r="6740" spans="22:73" s="6" customFormat="1" x14ac:dyDescent="0.3">
      <c r="V6740" s="21"/>
      <c r="W6740" s="22"/>
      <c r="X6740" s="22"/>
      <c r="Y6740" s="22"/>
      <c r="Z6740" s="22"/>
      <c r="AA6740" s="22"/>
      <c r="AB6740" s="10"/>
      <c r="AC6740" s="10"/>
      <c r="AD6740" s="10"/>
      <c r="AE6740" s="10"/>
      <c r="AF6740" s="10"/>
      <c r="AG6740" s="10"/>
      <c r="AH6740" s="10"/>
      <c r="AI6740" s="10"/>
      <c r="AJ6740" s="10"/>
      <c r="AK6740" s="10"/>
      <c r="AL6740" s="10"/>
      <c r="AM6740" s="10"/>
      <c r="AN6740" s="10"/>
      <c r="AO6740" s="10"/>
      <c r="AP6740" s="10"/>
      <c r="AQ6740" s="10"/>
      <c r="AR6740" s="10"/>
      <c r="AS6740" s="10"/>
      <c r="AT6740" s="10"/>
      <c r="AU6740" s="10"/>
      <c r="AV6740" s="10"/>
      <c r="AW6740" s="10"/>
      <c r="AX6740" s="10"/>
      <c r="AY6740" s="10"/>
      <c r="AZ6740" s="10"/>
      <c r="BC6740" s="10"/>
      <c r="BD6740" s="10"/>
      <c r="BE6740" s="10"/>
      <c r="BF6740" s="10"/>
      <c r="BG6740" s="10"/>
      <c r="BH6740" s="10"/>
      <c r="BI6740" s="10"/>
      <c r="BL6740" s="10"/>
      <c r="BM6740" s="10"/>
      <c r="BN6740" s="10"/>
      <c r="BO6740" s="10"/>
      <c r="BP6740" s="10"/>
      <c r="BQ6740" s="10"/>
      <c r="BR6740" s="10"/>
      <c r="BU6740" s="66"/>
    </row>
    <row r="6741" spans="22:73" s="6" customFormat="1" x14ac:dyDescent="0.3">
      <c r="V6741" s="21"/>
      <c r="W6741" s="22"/>
      <c r="X6741" s="22"/>
      <c r="Y6741" s="22"/>
      <c r="Z6741" s="22"/>
      <c r="AA6741" s="22"/>
      <c r="AB6741" s="10"/>
      <c r="AC6741" s="10"/>
      <c r="AD6741" s="10"/>
      <c r="AE6741" s="10"/>
      <c r="AF6741" s="10"/>
      <c r="AG6741" s="10"/>
      <c r="AH6741" s="10"/>
      <c r="AI6741" s="10"/>
      <c r="AJ6741" s="10"/>
      <c r="AK6741" s="10"/>
      <c r="AL6741" s="10"/>
      <c r="AM6741" s="10"/>
      <c r="AN6741" s="10"/>
      <c r="AO6741" s="10"/>
      <c r="AP6741" s="10"/>
      <c r="AQ6741" s="10"/>
      <c r="AR6741" s="10"/>
      <c r="AS6741" s="10"/>
      <c r="AT6741" s="10"/>
      <c r="AU6741" s="10"/>
      <c r="AV6741" s="10"/>
      <c r="AW6741" s="10"/>
      <c r="AX6741" s="10"/>
      <c r="AY6741" s="10"/>
      <c r="AZ6741" s="10"/>
      <c r="BC6741" s="10"/>
      <c r="BD6741" s="10"/>
      <c r="BE6741" s="10"/>
      <c r="BF6741" s="10"/>
      <c r="BG6741" s="10"/>
      <c r="BH6741" s="10"/>
      <c r="BI6741" s="10"/>
      <c r="BL6741" s="10"/>
      <c r="BM6741" s="10"/>
      <c r="BN6741" s="10"/>
      <c r="BO6741" s="10"/>
      <c r="BP6741" s="10"/>
      <c r="BQ6741" s="10"/>
      <c r="BR6741" s="10"/>
      <c r="BU6741" s="66"/>
    </row>
    <row r="6742" spans="22:73" s="6" customFormat="1" x14ac:dyDescent="0.3">
      <c r="V6742" s="21"/>
      <c r="W6742" s="22"/>
      <c r="X6742" s="22"/>
      <c r="Y6742" s="22"/>
      <c r="Z6742" s="22"/>
      <c r="AA6742" s="22"/>
      <c r="AB6742" s="10"/>
      <c r="AC6742" s="10"/>
      <c r="AD6742" s="10"/>
      <c r="AE6742" s="10"/>
      <c r="AF6742" s="10"/>
      <c r="AG6742" s="10"/>
      <c r="AH6742" s="10"/>
      <c r="AI6742" s="10"/>
      <c r="AJ6742" s="10"/>
      <c r="AK6742" s="10"/>
      <c r="AL6742" s="10"/>
      <c r="AM6742" s="10"/>
      <c r="AN6742" s="10"/>
      <c r="AO6742" s="10"/>
      <c r="AP6742" s="10"/>
      <c r="AQ6742" s="10"/>
      <c r="AR6742" s="10"/>
      <c r="AS6742" s="10"/>
      <c r="AT6742" s="10"/>
      <c r="AU6742" s="10"/>
      <c r="AV6742" s="10"/>
      <c r="AW6742" s="10"/>
      <c r="AX6742" s="10"/>
      <c r="AY6742" s="10"/>
      <c r="AZ6742" s="10"/>
      <c r="BC6742" s="10"/>
      <c r="BD6742" s="10"/>
      <c r="BE6742" s="10"/>
      <c r="BF6742" s="10"/>
      <c r="BG6742" s="10"/>
      <c r="BH6742" s="10"/>
      <c r="BI6742" s="10"/>
      <c r="BL6742" s="10"/>
      <c r="BM6742" s="10"/>
      <c r="BN6742" s="10"/>
      <c r="BO6742" s="10"/>
      <c r="BP6742" s="10"/>
      <c r="BQ6742" s="10"/>
      <c r="BR6742" s="10"/>
      <c r="BU6742" s="66"/>
    </row>
    <row r="6743" spans="22:73" s="6" customFormat="1" x14ac:dyDescent="0.3">
      <c r="V6743" s="21"/>
      <c r="W6743" s="22"/>
      <c r="X6743" s="22"/>
      <c r="Y6743" s="22"/>
      <c r="Z6743" s="22"/>
      <c r="AA6743" s="22"/>
      <c r="AB6743" s="10"/>
      <c r="AC6743" s="10"/>
      <c r="AD6743" s="10"/>
      <c r="AE6743" s="10"/>
      <c r="AF6743" s="10"/>
      <c r="AG6743" s="10"/>
      <c r="AH6743" s="10"/>
      <c r="AI6743" s="10"/>
      <c r="AJ6743" s="10"/>
      <c r="AK6743" s="10"/>
      <c r="AL6743" s="10"/>
      <c r="AM6743" s="10"/>
      <c r="AN6743" s="10"/>
      <c r="AO6743" s="10"/>
      <c r="AP6743" s="10"/>
      <c r="AQ6743" s="10"/>
      <c r="AR6743" s="10"/>
      <c r="AS6743" s="10"/>
      <c r="AT6743" s="10"/>
      <c r="AU6743" s="10"/>
      <c r="AV6743" s="10"/>
      <c r="AW6743" s="10"/>
      <c r="AX6743" s="10"/>
      <c r="AY6743" s="10"/>
      <c r="AZ6743" s="10"/>
      <c r="BC6743" s="10"/>
      <c r="BD6743" s="10"/>
      <c r="BE6743" s="10"/>
      <c r="BF6743" s="10"/>
      <c r="BG6743" s="10"/>
      <c r="BH6743" s="10"/>
      <c r="BI6743" s="10"/>
      <c r="BL6743" s="10"/>
      <c r="BM6743" s="10"/>
      <c r="BN6743" s="10"/>
      <c r="BO6743" s="10"/>
      <c r="BP6743" s="10"/>
      <c r="BQ6743" s="10"/>
      <c r="BR6743" s="10"/>
      <c r="BU6743" s="66"/>
    </row>
    <row r="6744" spans="22:73" s="6" customFormat="1" x14ac:dyDescent="0.3">
      <c r="V6744" s="21"/>
      <c r="W6744" s="22"/>
      <c r="X6744" s="22"/>
      <c r="Y6744" s="22"/>
      <c r="Z6744" s="22"/>
      <c r="AA6744" s="22"/>
      <c r="AB6744" s="10"/>
      <c r="AC6744" s="10"/>
      <c r="AD6744" s="10"/>
      <c r="AE6744" s="10"/>
      <c r="AF6744" s="10"/>
      <c r="AG6744" s="10"/>
      <c r="AH6744" s="10"/>
      <c r="AI6744" s="10"/>
      <c r="AJ6744" s="10"/>
      <c r="AK6744" s="10"/>
      <c r="AL6744" s="10"/>
      <c r="AM6744" s="10"/>
      <c r="AN6744" s="10"/>
      <c r="AO6744" s="10"/>
      <c r="AP6744" s="10"/>
      <c r="AQ6744" s="10"/>
      <c r="AR6744" s="10"/>
      <c r="AS6744" s="10"/>
      <c r="AT6744" s="10"/>
      <c r="AU6744" s="10"/>
      <c r="AV6744" s="10"/>
      <c r="AW6744" s="10"/>
      <c r="AX6744" s="10"/>
      <c r="AY6744" s="10"/>
      <c r="AZ6744" s="10"/>
      <c r="BC6744" s="10"/>
      <c r="BD6744" s="10"/>
      <c r="BE6744" s="10"/>
      <c r="BF6744" s="10"/>
      <c r="BG6744" s="10"/>
      <c r="BH6744" s="10"/>
      <c r="BI6744" s="10"/>
      <c r="BL6744" s="10"/>
      <c r="BM6744" s="10"/>
      <c r="BN6744" s="10"/>
      <c r="BO6744" s="10"/>
      <c r="BP6744" s="10"/>
      <c r="BQ6744" s="10"/>
      <c r="BR6744" s="10"/>
      <c r="BU6744" s="66"/>
    </row>
    <row r="6745" spans="22:73" s="6" customFormat="1" x14ac:dyDescent="0.3">
      <c r="V6745" s="21"/>
      <c r="W6745" s="22"/>
      <c r="X6745" s="22"/>
      <c r="Y6745" s="22"/>
      <c r="Z6745" s="22"/>
      <c r="AA6745" s="22"/>
      <c r="AB6745" s="10"/>
      <c r="AC6745" s="10"/>
      <c r="AD6745" s="10"/>
      <c r="AE6745" s="10"/>
      <c r="AF6745" s="10"/>
      <c r="AG6745" s="10"/>
      <c r="AH6745" s="10"/>
      <c r="AI6745" s="10"/>
      <c r="AJ6745" s="10"/>
      <c r="AK6745" s="10"/>
      <c r="AL6745" s="10"/>
      <c r="AM6745" s="10"/>
      <c r="AN6745" s="10"/>
      <c r="AO6745" s="10"/>
      <c r="AP6745" s="10"/>
      <c r="AQ6745" s="10"/>
      <c r="AR6745" s="10"/>
      <c r="AS6745" s="10"/>
      <c r="AT6745" s="10"/>
      <c r="AU6745" s="10"/>
      <c r="AV6745" s="10"/>
      <c r="AW6745" s="10"/>
      <c r="AX6745" s="10"/>
      <c r="AY6745" s="10"/>
      <c r="AZ6745" s="10"/>
      <c r="BC6745" s="10"/>
      <c r="BD6745" s="10"/>
      <c r="BE6745" s="10"/>
      <c r="BF6745" s="10"/>
      <c r="BG6745" s="10"/>
      <c r="BH6745" s="10"/>
      <c r="BI6745" s="10"/>
      <c r="BL6745" s="10"/>
      <c r="BM6745" s="10"/>
      <c r="BN6745" s="10"/>
      <c r="BO6745" s="10"/>
      <c r="BP6745" s="10"/>
      <c r="BQ6745" s="10"/>
      <c r="BR6745" s="10"/>
      <c r="BU6745" s="66"/>
    </row>
    <row r="6746" spans="22:73" s="6" customFormat="1" x14ac:dyDescent="0.3">
      <c r="V6746" s="21"/>
      <c r="W6746" s="22"/>
      <c r="X6746" s="22"/>
      <c r="Y6746" s="22"/>
      <c r="Z6746" s="22"/>
      <c r="AA6746" s="22"/>
      <c r="AB6746" s="10"/>
      <c r="AC6746" s="10"/>
      <c r="AD6746" s="10"/>
      <c r="AE6746" s="10"/>
      <c r="AF6746" s="10"/>
      <c r="AG6746" s="10"/>
      <c r="AH6746" s="10"/>
      <c r="AI6746" s="10"/>
      <c r="AJ6746" s="10"/>
      <c r="AK6746" s="10"/>
      <c r="AL6746" s="10"/>
      <c r="AM6746" s="10"/>
      <c r="AN6746" s="10"/>
      <c r="AO6746" s="10"/>
      <c r="AP6746" s="10"/>
      <c r="AQ6746" s="10"/>
      <c r="AR6746" s="10"/>
      <c r="AS6746" s="10"/>
      <c r="AT6746" s="10"/>
      <c r="AU6746" s="10"/>
      <c r="AV6746" s="10"/>
      <c r="AW6746" s="10"/>
      <c r="AX6746" s="10"/>
      <c r="AY6746" s="10"/>
      <c r="AZ6746" s="10"/>
      <c r="BC6746" s="10"/>
      <c r="BD6746" s="10"/>
      <c r="BE6746" s="10"/>
      <c r="BF6746" s="10"/>
      <c r="BG6746" s="10"/>
      <c r="BH6746" s="10"/>
      <c r="BI6746" s="10"/>
      <c r="BL6746" s="10"/>
      <c r="BM6746" s="10"/>
      <c r="BN6746" s="10"/>
      <c r="BO6746" s="10"/>
      <c r="BP6746" s="10"/>
      <c r="BQ6746" s="10"/>
      <c r="BR6746" s="10"/>
      <c r="BU6746" s="66"/>
    </row>
    <row r="6747" spans="22:73" s="6" customFormat="1" x14ac:dyDescent="0.3">
      <c r="V6747" s="21"/>
      <c r="W6747" s="22"/>
      <c r="X6747" s="22"/>
      <c r="Y6747" s="22"/>
      <c r="Z6747" s="22"/>
      <c r="AA6747" s="22"/>
      <c r="AB6747" s="10"/>
      <c r="AC6747" s="10"/>
      <c r="AD6747" s="10"/>
      <c r="AE6747" s="10"/>
      <c r="AF6747" s="10"/>
      <c r="AG6747" s="10"/>
      <c r="AH6747" s="10"/>
      <c r="AI6747" s="10"/>
      <c r="AJ6747" s="10"/>
      <c r="AK6747" s="10"/>
      <c r="AL6747" s="10"/>
      <c r="AM6747" s="10"/>
      <c r="AN6747" s="10"/>
      <c r="AO6747" s="10"/>
      <c r="AP6747" s="10"/>
      <c r="AQ6747" s="10"/>
      <c r="AR6747" s="10"/>
      <c r="AS6747" s="10"/>
      <c r="AT6747" s="10"/>
      <c r="AU6747" s="10"/>
      <c r="AV6747" s="10"/>
      <c r="AW6747" s="10"/>
      <c r="AX6747" s="10"/>
      <c r="AY6747" s="10"/>
      <c r="AZ6747" s="10"/>
      <c r="BC6747" s="10"/>
      <c r="BD6747" s="10"/>
      <c r="BE6747" s="10"/>
      <c r="BF6747" s="10"/>
      <c r="BG6747" s="10"/>
      <c r="BH6747" s="10"/>
      <c r="BI6747" s="10"/>
      <c r="BL6747" s="10"/>
      <c r="BM6747" s="10"/>
      <c r="BN6747" s="10"/>
      <c r="BO6747" s="10"/>
      <c r="BP6747" s="10"/>
      <c r="BQ6747" s="10"/>
      <c r="BR6747" s="10"/>
      <c r="BU6747" s="66"/>
    </row>
    <row r="6748" spans="22:73" s="6" customFormat="1" x14ac:dyDescent="0.3">
      <c r="V6748" s="21"/>
      <c r="W6748" s="22"/>
      <c r="X6748" s="22"/>
      <c r="Y6748" s="22"/>
      <c r="Z6748" s="22"/>
      <c r="AA6748" s="22"/>
      <c r="AB6748" s="10"/>
      <c r="AC6748" s="10"/>
      <c r="AD6748" s="10"/>
      <c r="AE6748" s="10"/>
      <c r="AF6748" s="10"/>
      <c r="AG6748" s="10"/>
      <c r="AH6748" s="10"/>
      <c r="AI6748" s="10"/>
      <c r="AJ6748" s="10"/>
      <c r="AK6748" s="10"/>
      <c r="AL6748" s="10"/>
      <c r="AM6748" s="10"/>
      <c r="AN6748" s="10"/>
      <c r="AO6748" s="10"/>
      <c r="AP6748" s="10"/>
      <c r="AQ6748" s="10"/>
      <c r="AR6748" s="10"/>
      <c r="AS6748" s="10"/>
      <c r="AT6748" s="10"/>
      <c r="AU6748" s="10"/>
      <c r="AV6748" s="10"/>
      <c r="AW6748" s="10"/>
      <c r="AX6748" s="10"/>
      <c r="AY6748" s="10"/>
      <c r="AZ6748" s="10"/>
      <c r="BC6748" s="10"/>
      <c r="BD6748" s="10"/>
      <c r="BE6748" s="10"/>
      <c r="BF6748" s="10"/>
      <c r="BG6748" s="10"/>
      <c r="BH6748" s="10"/>
      <c r="BI6748" s="10"/>
      <c r="BL6748" s="10"/>
      <c r="BM6748" s="10"/>
      <c r="BN6748" s="10"/>
      <c r="BO6748" s="10"/>
      <c r="BP6748" s="10"/>
      <c r="BQ6748" s="10"/>
      <c r="BR6748" s="10"/>
      <c r="BU6748" s="66"/>
    </row>
    <row r="6749" spans="22:73" s="6" customFormat="1" x14ac:dyDescent="0.3">
      <c r="V6749" s="21"/>
      <c r="W6749" s="22"/>
      <c r="X6749" s="22"/>
      <c r="Y6749" s="22"/>
      <c r="Z6749" s="22"/>
      <c r="AA6749" s="22"/>
      <c r="AB6749" s="10"/>
      <c r="AC6749" s="10"/>
      <c r="AD6749" s="10"/>
      <c r="AE6749" s="10"/>
      <c r="AF6749" s="10"/>
      <c r="AG6749" s="10"/>
      <c r="AH6749" s="10"/>
      <c r="AI6749" s="10"/>
      <c r="AJ6749" s="10"/>
      <c r="AK6749" s="10"/>
      <c r="AL6749" s="10"/>
      <c r="AM6749" s="10"/>
      <c r="AN6749" s="10"/>
      <c r="AO6749" s="10"/>
      <c r="AP6749" s="10"/>
      <c r="AQ6749" s="10"/>
      <c r="AR6749" s="10"/>
      <c r="AS6749" s="10"/>
      <c r="AT6749" s="10"/>
      <c r="AU6749" s="10"/>
      <c r="AV6749" s="10"/>
      <c r="AW6749" s="10"/>
      <c r="AX6749" s="10"/>
      <c r="AY6749" s="10"/>
      <c r="AZ6749" s="10"/>
      <c r="BC6749" s="10"/>
      <c r="BD6749" s="10"/>
      <c r="BE6749" s="10"/>
      <c r="BF6749" s="10"/>
      <c r="BG6749" s="10"/>
      <c r="BH6749" s="10"/>
      <c r="BI6749" s="10"/>
      <c r="BL6749" s="10"/>
      <c r="BM6749" s="10"/>
      <c r="BN6749" s="10"/>
      <c r="BO6749" s="10"/>
      <c r="BP6749" s="10"/>
      <c r="BQ6749" s="10"/>
      <c r="BR6749" s="10"/>
      <c r="BU6749" s="66"/>
    </row>
    <row r="6750" spans="22:73" s="6" customFormat="1" x14ac:dyDescent="0.3">
      <c r="V6750" s="21"/>
      <c r="W6750" s="22"/>
      <c r="X6750" s="22"/>
      <c r="Y6750" s="22"/>
      <c r="Z6750" s="22"/>
      <c r="AA6750" s="22"/>
      <c r="AB6750" s="10"/>
      <c r="AC6750" s="10"/>
      <c r="AD6750" s="10"/>
      <c r="AE6750" s="10"/>
      <c r="AF6750" s="10"/>
      <c r="AG6750" s="10"/>
      <c r="AH6750" s="10"/>
      <c r="AI6750" s="10"/>
      <c r="AJ6750" s="10"/>
      <c r="AK6750" s="10"/>
      <c r="AL6750" s="10"/>
      <c r="AM6750" s="10"/>
      <c r="AN6750" s="10"/>
      <c r="AO6750" s="10"/>
      <c r="AP6750" s="10"/>
      <c r="AQ6750" s="10"/>
      <c r="AR6750" s="10"/>
      <c r="AS6750" s="10"/>
      <c r="AT6750" s="10"/>
      <c r="AU6750" s="10"/>
      <c r="AV6750" s="10"/>
      <c r="AW6750" s="10"/>
      <c r="AX6750" s="10"/>
      <c r="AY6750" s="10"/>
      <c r="AZ6750" s="10"/>
      <c r="BC6750" s="10"/>
      <c r="BD6750" s="10"/>
      <c r="BE6750" s="10"/>
      <c r="BF6750" s="10"/>
      <c r="BG6750" s="10"/>
      <c r="BH6750" s="10"/>
      <c r="BI6750" s="10"/>
      <c r="BL6750" s="10"/>
      <c r="BM6750" s="10"/>
      <c r="BN6750" s="10"/>
      <c r="BO6750" s="10"/>
      <c r="BP6750" s="10"/>
      <c r="BQ6750" s="10"/>
      <c r="BR6750" s="10"/>
      <c r="BU6750" s="66"/>
    </row>
    <row r="6751" spans="22:73" s="6" customFormat="1" x14ac:dyDescent="0.3">
      <c r="V6751" s="21"/>
      <c r="W6751" s="22"/>
      <c r="X6751" s="22"/>
      <c r="Y6751" s="22"/>
      <c r="Z6751" s="22"/>
      <c r="AA6751" s="22"/>
      <c r="AB6751" s="10"/>
      <c r="AC6751" s="10"/>
      <c r="AD6751" s="10"/>
      <c r="AE6751" s="10"/>
      <c r="AF6751" s="10"/>
      <c r="AG6751" s="10"/>
      <c r="AH6751" s="10"/>
      <c r="AI6751" s="10"/>
      <c r="AJ6751" s="10"/>
      <c r="AK6751" s="10"/>
      <c r="AL6751" s="10"/>
      <c r="AM6751" s="10"/>
      <c r="AN6751" s="10"/>
      <c r="AO6751" s="10"/>
      <c r="AP6751" s="10"/>
      <c r="AQ6751" s="10"/>
      <c r="AR6751" s="10"/>
      <c r="AS6751" s="10"/>
      <c r="AT6751" s="10"/>
      <c r="AU6751" s="10"/>
      <c r="AV6751" s="10"/>
      <c r="AW6751" s="10"/>
      <c r="AX6751" s="10"/>
      <c r="AY6751" s="10"/>
      <c r="AZ6751" s="10"/>
      <c r="BC6751" s="10"/>
      <c r="BD6751" s="10"/>
      <c r="BE6751" s="10"/>
      <c r="BF6751" s="10"/>
      <c r="BG6751" s="10"/>
      <c r="BH6751" s="10"/>
      <c r="BI6751" s="10"/>
      <c r="BL6751" s="10"/>
      <c r="BM6751" s="10"/>
      <c r="BN6751" s="10"/>
      <c r="BO6751" s="10"/>
      <c r="BP6751" s="10"/>
      <c r="BQ6751" s="10"/>
      <c r="BR6751" s="10"/>
      <c r="BU6751" s="66"/>
    </row>
    <row r="6752" spans="22:73" s="6" customFormat="1" x14ac:dyDescent="0.3">
      <c r="V6752" s="21"/>
      <c r="W6752" s="22"/>
      <c r="X6752" s="22"/>
      <c r="Y6752" s="22"/>
      <c r="Z6752" s="22"/>
      <c r="AA6752" s="22"/>
      <c r="AB6752" s="10"/>
      <c r="AC6752" s="10"/>
      <c r="AD6752" s="10"/>
      <c r="AE6752" s="10"/>
      <c r="AF6752" s="10"/>
      <c r="AG6752" s="10"/>
      <c r="AH6752" s="10"/>
      <c r="AI6752" s="10"/>
      <c r="AJ6752" s="10"/>
      <c r="AK6752" s="10"/>
      <c r="AL6752" s="10"/>
      <c r="AM6752" s="10"/>
      <c r="AN6752" s="10"/>
      <c r="AO6752" s="10"/>
      <c r="AP6752" s="10"/>
      <c r="AQ6752" s="10"/>
      <c r="AR6752" s="10"/>
      <c r="AS6752" s="10"/>
      <c r="AT6752" s="10"/>
      <c r="AU6752" s="10"/>
      <c r="AV6752" s="10"/>
      <c r="AW6752" s="10"/>
      <c r="AX6752" s="10"/>
      <c r="AY6752" s="10"/>
      <c r="AZ6752" s="10"/>
      <c r="BC6752" s="10"/>
      <c r="BD6752" s="10"/>
      <c r="BE6752" s="10"/>
      <c r="BF6752" s="10"/>
      <c r="BG6752" s="10"/>
      <c r="BH6752" s="10"/>
      <c r="BI6752" s="10"/>
      <c r="BL6752" s="10"/>
      <c r="BM6752" s="10"/>
      <c r="BN6752" s="10"/>
      <c r="BO6752" s="10"/>
      <c r="BP6752" s="10"/>
      <c r="BQ6752" s="10"/>
      <c r="BR6752" s="10"/>
      <c r="BU6752" s="66"/>
    </row>
    <row r="6753" spans="22:73" s="6" customFormat="1" x14ac:dyDescent="0.3">
      <c r="V6753" s="21"/>
      <c r="W6753" s="22"/>
      <c r="X6753" s="22"/>
      <c r="Y6753" s="22"/>
      <c r="Z6753" s="22"/>
      <c r="AA6753" s="22"/>
      <c r="AB6753" s="10"/>
      <c r="AC6753" s="10"/>
      <c r="AD6753" s="10"/>
      <c r="AE6753" s="10"/>
      <c r="AF6753" s="10"/>
      <c r="AG6753" s="10"/>
      <c r="AH6753" s="10"/>
      <c r="AI6753" s="10"/>
      <c r="AJ6753" s="10"/>
      <c r="AK6753" s="10"/>
      <c r="AL6753" s="10"/>
      <c r="AM6753" s="10"/>
      <c r="AN6753" s="10"/>
      <c r="AO6753" s="10"/>
      <c r="AP6753" s="10"/>
      <c r="AQ6753" s="10"/>
      <c r="AR6753" s="10"/>
      <c r="AS6753" s="10"/>
      <c r="AT6753" s="10"/>
      <c r="AU6753" s="10"/>
      <c r="AV6753" s="10"/>
      <c r="AW6753" s="10"/>
      <c r="AX6753" s="10"/>
      <c r="AY6753" s="10"/>
      <c r="AZ6753" s="10"/>
      <c r="BC6753" s="10"/>
      <c r="BD6753" s="10"/>
      <c r="BE6753" s="10"/>
      <c r="BF6753" s="10"/>
      <c r="BG6753" s="10"/>
      <c r="BH6753" s="10"/>
      <c r="BI6753" s="10"/>
      <c r="BL6753" s="10"/>
      <c r="BM6753" s="10"/>
      <c r="BN6753" s="10"/>
      <c r="BO6753" s="10"/>
      <c r="BP6753" s="10"/>
      <c r="BQ6753" s="10"/>
      <c r="BR6753" s="10"/>
      <c r="BU6753" s="66"/>
    </row>
    <row r="6754" spans="22:73" s="6" customFormat="1" x14ac:dyDescent="0.3">
      <c r="V6754" s="21"/>
      <c r="W6754" s="22"/>
      <c r="X6754" s="22"/>
      <c r="Y6754" s="22"/>
      <c r="Z6754" s="22"/>
      <c r="AA6754" s="22"/>
      <c r="AB6754" s="10"/>
      <c r="AC6754" s="10"/>
      <c r="AD6754" s="10"/>
      <c r="AE6754" s="10"/>
      <c r="AF6754" s="10"/>
      <c r="AG6754" s="10"/>
      <c r="AH6754" s="10"/>
      <c r="AI6754" s="10"/>
      <c r="AJ6754" s="10"/>
      <c r="AK6754" s="10"/>
      <c r="AL6754" s="10"/>
      <c r="AM6754" s="10"/>
      <c r="AN6754" s="10"/>
      <c r="AO6754" s="10"/>
      <c r="AP6754" s="10"/>
      <c r="AQ6754" s="10"/>
      <c r="AR6754" s="10"/>
      <c r="AS6754" s="10"/>
      <c r="AT6754" s="10"/>
      <c r="AU6754" s="10"/>
      <c r="AV6754" s="10"/>
      <c r="AW6754" s="10"/>
      <c r="AX6754" s="10"/>
      <c r="AY6754" s="10"/>
      <c r="AZ6754" s="10"/>
      <c r="BC6754" s="10"/>
      <c r="BD6754" s="10"/>
      <c r="BE6754" s="10"/>
      <c r="BF6754" s="10"/>
      <c r="BG6754" s="10"/>
      <c r="BH6754" s="10"/>
      <c r="BI6754" s="10"/>
      <c r="BL6754" s="10"/>
      <c r="BM6754" s="10"/>
      <c r="BN6754" s="10"/>
      <c r="BO6754" s="10"/>
      <c r="BP6754" s="10"/>
      <c r="BQ6754" s="10"/>
      <c r="BR6754" s="10"/>
      <c r="BU6754" s="66"/>
    </row>
    <row r="6755" spans="22:73" s="6" customFormat="1" x14ac:dyDescent="0.3">
      <c r="V6755" s="21"/>
      <c r="W6755" s="22"/>
      <c r="X6755" s="22"/>
      <c r="Y6755" s="22"/>
      <c r="Z6755" s="22"/>
      <c r="AA6755" s="22"/>
      <c r="AB6755" s="10"/>
      <c r="AC6755" s="10"/>
      <c r="AD6755" s="10"/>
      <c r="AE6755" s="10"/>
      <c r="AF6755" s="10"/>
      <c r="AG6755" s="10"/>
      <c r="AH6755" s="10"/>
      <c r="AI6755" s="10"/>
      <c r="AJ6755" s="10"/>
      <c r="AK6755" s="10"/>
      <c r="AL6755" s="10"/>
      <c r="AM6755" s="10"/>
      <c r="AN6755" s="10"/>
      <c r="AO6755" s="10"/>
      <c r="AP6755" s="10"/>
      <c r="AQ6755" s="10"/>
      <c r="AR6755" s="10"/>
      <c r="AS6755" s="10"/>
      <c r="AT6755" s="10"/>
      <c r="AU6755" s="10"/>
      <c r="AV6755" s="10"/>
      <c r="AW6755" s="10"/>
      <c r="AX6755" s="10"/>
      <c r="AY6755" s="10"/>
      <c r="AZ6755" s="10"/>
      <c r="BC6755" s="10"/>
      <c r="BD6755" s="10"/>
      <c r="BE6755" s="10"/>
      <c r="BF6755" s="10"/>
      <c r="BG6755" s="10"/>
      <c r="BH6755" s="10"/>
      <c r="BI6755" s="10"/>
      <c r="BL6755" s="10"/>
      <c r="BM6755" s="10"/>
      <c r="BN6755" s="10"/>
      <c r="BO6755" s="10"/>
      <c r="BP6755" s="10"/>
      <c r="BQ6755" s="10"/>
      <c r="BR6755" s="10"/>
      <c r="BU6755" s="66"/>
    </row>
    <row r="6756" spans="22:73" s="6" customFormat="1" x14ac:dyDescent="0.3">
      <c r="V6756" s="21"/>
      <c r="W6756" s="22"/>
      <c r="X6756" s="22"/>
      <c r="Y6756" s="22"/>
      <c r="Z6756" s="22"/>
      <c r="AA6756" s="22"/>
      <c r="AB6756" s="10"/>
      <c r="AC6756" s="10"/>
      <c r="AD6756" s="10"/>
      <c r="AE6756" s="10"/>
      <c r="AF6756" s="10"/>
      <c r="AG6756" s="10"/>
      <c r="AH6756" s="10"/>
      <c r="AI6756" s="10"/>
      <c r="AJ6756" s="10"/>
      <c r="AK6756" s="10"/>
      <c r="AL6756" s="10"/>
      <c r="AM6756" s="10"/>
      <c r="AN6756" s="10"/>
      <c r="AO6756" s="10"/>
      <c r="AP6756" s="10"/>
      <c r="AQ6756" s="10"/>
      <c r="AR6756" s="10"/>
      <c r="AS6756" s="10"/>
      <c r="AT6756" s="10"/>
      <c r="AU6756" s="10"/>
      <c r="AV6756" s="10"/>
      <c r="AW6756" s="10"/>
      <c r="AX6756" s="10"/>
      <c r="AY6756" s="10"/>
      <c r="AZ6756" s="10"/>
      <c r="BC6756" s="10"/>
      <c r="BD6756" s="10"/>
      <c r="BE6756" s="10"/>
      <c r="BF6756" s="10"/>
      <c r="BG6756" s="10"/>
      <c r="BH6756" s="10"/>
      <c r="BI6756" s="10"/>
      <c r="BL6756" s="10"/>
      <c r="BM6756" s="10"/>
      <c r="BN6756" s="10"/>
      <c r="BO6756" s="10"/>
      <c r="BP6756" s="10"/>
      <c r="BQ6756" s="10"/>
      <c r="BR6756" s="10"/>
      <c r="BU6756" s="66"/>
    </row>
    <row r="6757" spans="22:73" s="6" customFormat="1" x14ac:dyDescent="0.3">
      <c r="V6757" s="21"/>
      <c r="W6757" s="22"/>
      <c r="X6757" s="22"/>
      <c r="Y6757" s="22"/>
      <c r="Z6757" s="22"/>
      <c r="AA6757" s="22"/>
      <c r="AB6757" s="10"/>
      <c r="AC6757" s="10"/>
      <c r="AD6757" s="10"/>
      <c r="AE6757" s="10"/>
      <c r="AF6757" s="10"/>
      <c r="AG6757" s="10"/>
      <c r="AH6757" s="10"/>
      <c r="AI6757" s="10"/>
      <c r="AJ6757" s="10"/>
      <c r="AK6757" s="10"/>
      <c r="AL6757" s="10"/>
      <c r="AM6757" s="10"/>
      <c r="AN6757" s="10"/>
      <c r="AO6757" s="10"/>
      <c r="AP6757" s="10"/>
      <c r="AQ6757" s="10"/>
      <c r="AR6757" s="10"/>
      <c r="AS6757" s="10"/>
      <c r="AT6757" s="10"/>
      <c r="AU6757" s="10"/>
      <c r="AV6757" s="10"/>
      <c r="AW6757" s="10"/>
      <c r="AX6757" s="10"/>
      <c r="AY6757" s="10"/>
      <c r="AZ6757" s="10"/>
      <c r="BC6757" s="10"/>
      <c r="BD6757" s="10"/>
      <c r="BE6757" s="10"/>
      <c r="BF6757" s="10"/>
      <c r="BG6757" s="10"/>
      <c r="BH6757" s="10"/>
      <c r="BI6757" s="10"/>
      <c r="BL6757" s="10"/>
      <c r="BM6757" s="10"/>
      <c r="BN6757" s="10"/>
      <c r="BO6757" s="10"/>
      <c r="BP6757" s="10"/>
      <c r="BQ6757" s="10"/>
      <c r="BR6757" s="10"/>
      <c r="BU6757" s="66"/>
    </row>
    <row r="6758" spans="22:73" s="6" customFormat="1" x14ac:dyDescent="0.3">
      <c r="V6758" s="21"/>
      <c r="W6758" s="22"/>
      <c r="X6758" s="22"/>
      <c r="Y6758" s="22"/>
      <c r="Z6758" s="22"/>
      <c r="AA6758" s="22"/>
      <c r="AB6758" s="10"/>
      <c r="AC6758" s="10"/>
      <c r="AD6758" s="10"/>
      <c r="AE6758" s="10"/>
      <c r="AF6758" s="10"/>
      <c r="AG6758" s="10"/>
      <c r="AH6758" s="10"/>
      <c r="AI6758" s="10"/>
      <c r="AJ6758" s="10"/>
      <c r="AK6758" s="10"/>
      <c r="AL6758" s="10"/>
      <c r="AM6758" s="10"/>
      <c r="AN6758" s="10"/>
      <c r="AO6758" s="10"/>
      <c r="AP6758" s="10"/>
      <c r="AQ6758" s="10"/>
      <c r="AR6758" s="10"/>
      <c r="AS6758" s="10"/>
      <c r="AT6758" s="10"/>
      <c r="AU6758" s="10"/>
      <c r="AV6758" s="10"/>
      <c r="AW6758" s="10"/>
      <c r="AX6758" s="10"/>
      <c r="AY6758" s="10"/>
      <c r="AZ6758" s="10"/>
      <c r="BC6758" s="10"/>
      <c r="BD6758" s="10"/>
      <c r="BE6758" s="10"/>
      <c r="BF6758" s="10"/>
      <c r="BG6758" s="10"/>
      <c r="BH6758" s="10"/>
      <c r="BI6758" s="10"/>
      <c r="BL6758" s="10"/>
      <c r="BM6758" s="10"/>
      <c r="BN6758" s="10"/>
      <c r="BO6758" s="10"/>
      <c r="BP6758" s="10"/>
      <c r="BQ6758" s="10"/>
      <c r="BR6758" s="10"/>
      <c r="BU6758" s="66"/>
    </row>
    <row r="6759" spans="22:73" s="6" customFormat="1" x14ac:dyDescent="0.3">
      <c r="V6759" s="21"/>
      <c r="W6759" s="22"/>
      <c r="X6759" s="22"/>
      <c r="Y6759" s="22"/>
      <c r="Z6759" s="22"/>
      <c r="AA6759" s="22"/>
      <c r="AB6759" s="10"/>
      <c r="AC6759" s="10"/>
      <c r="AD6759" s="10"/>
      <c r="AE6759" s="10"/>
      <c r="AF6759" s="10"/>
      <c r="AG6759" s="10"/>
      <c r="AH6759" s="10"/>
      <c r="AI6759" s="10"/>
      <c r="AJ6759" s="10"/>
      <c r="AK6759" s="10"/>
      <c r="AL6759" s="10"/>
      <c r="AM6759" s="10"/>
      <c r="AN6759" s="10"/>
      <c r="AO6759" s="10"/>
      <c r="AP6759" s="10"/>
      <c r="AQ6759" s="10"/>
      <c r="AR6759" s="10"/>
      <c r="AS6759" s="10"/>
      <c r="AT6759" s="10"/>
      <c r="AU6759" s="10"/>
      <c r="AV6759" s="10"/>
      <c r="AW6759" s="10"/>
      <c r="AX6759" s="10"/>
      <c r="AY6759" s="10"/>
      <c r="AZ6759" s="10"/>
      <c r="BC6759" s="10"/>
      <c r="BD6759" s="10"/>
      <c r="BE6759" s="10"/>
      <c r="BF6759" s="10"/>
      <c r="BG6759" s="10"/>
      <c r="BH6759" s="10"/>
      <c r="BI6759" s="10"/>
      <c r="BL6759" s="10"/>
      <c r="BM6759" s="10"/>
      <c r="BN6759" s="10"/>
      <c r="BO6759" s="10"/>
      <c r="BP6759" s="10"/>
      <c r="BQ6759" s="10"/>
      <c r="BR6759" s="10"/>
      <c r="BU6759" s="66"/>
    </row>
    <row r="6760" spans="22:73" s="6" customFormat="1" x14ac:dyDescent="0.3">
      <c r="V6760" s="21"/>
      <c r="W6760" s="22"/>
      <c r="X6760" s="22"/>
      <c r="Y6760" s="22"/>
      <c r="Z6760" s="22"/>
      <c r="AA6760" s="22"/>
      <c r="AB6760" s="10"/>
      <c r="AC6760" s="10"/>
      <c r="AD6760" s="10"/>
      <c r="AE6760" s="10"/>
      <c r="AF6760" s="10"/>
      <c r="AG6760" s="10"/>
      <c r="AH6760" s="10"/>
      <c r="AI6760" s="10"/>
      <c r="AJ6760" s="10"/>
      <c r="AK6760" s="10"/>
      <c r="AL6760" s="10"/>
      <c r="AM6760" s="10"/>
      <c r="AN6760" s="10"/>
      <c r="AO6760" s="10"/>
      <c r="AP6760" s="10"/>
      <c r="AQ6760" s="10"/>
      <c r="AR6760" s="10"/>
      <c r="AS6760" s="10"/>
      <c r="AT6760" s="10"/>
      <c r="AU6760" s="10"/>
      <c r="AV6760" s="10"/>
      <c r="AW6760" s="10"/>
      <c r="AX6760" s="10"/>
      <c r="AY6760" s="10"/>
      <c r="AZ6760" s="10"/>
      <c r="BC6760" s="10"/>
      <c r="BD6760" s="10"/>
      <c r="BE6760" s="10"/>
      <c r="BF6760" s="10"/>
      <c r="BG6760" s="10"/>
      <c r="BH6760" s="10"/>
      <c r="BI6760" s="10"/>
      <c r="BL6760" s="10"/>
      <c r="BM6760" s="10"/>
      <c r="BN6760" s="10"/>
      <c r="BO6760" s="10"/>
      <c r="BP6760" s="10"/>
      <c r="BQ6760" s="10"/>
      <c r="BR6760" s="10"/>
      <c r="BU6760" s="66"/>
    </row>
    <row r="6761" spans="22:73" s="6" customFormat="1" x14ac:dyDescent="0.3">
      <c r="V6761" s="21"/>
      <c r="W6761" s="22"/>
      <c r="X6761" s="22"/>
      <c r="Y6761" s="22"/>
      <c r="Z6761" s="22"/>
      <c r="AA6761" s="22"/>
      <c r="AB6761" s="10"/>
      <c r="AC6761" s="10"/>
      <c r="AD6761" s="10"/>
      <c r="AE6761" s="10"/>
      <c r="AF6761" s="10"/>
      <c r="AG6761" s="10"/>
      <c r="AH6761" s="10"/>
      <c r="AI6761" s="10"/>
      <c r="AJ6761" s="10"/>
      <c r="AK6761" s="10"/>
      <c r="AL6761" s="10"/>
      <c r="AM6761" s="10"/>
      <c r="AN6761" s="10"/>
      <c r="AO6761" s="10"/>
      <c r="AP6761" s="10"/>
      <c r="AQ6761" s="10"/>
      <c r="AR6761" s="10"/>
      <c r="AS6761" s="10"/>
      <c r="AT6761" s="10"/>
      <c r="AU6761" s="10"/>
      <c r="AV6761" s="10"/>
      <c r="AW6761" s="10"/>
      <c r="AX6761" s="10"/>
      <c r="AY6761" s="10"/>
      <c r="AZ6761" s="10"/>
      <c r="BC6761" s="10"/>
      <c r="BD6761" s="10"/>
      <c r="BE6761" s="10"/>
      <c r="BF6761" s="10"/>
      <c r="BG6761" s="10"/>
      <c r="BH6761" s="10"/>
      <c r="BI6761" s="10"/>
      <c r="BL6761" s="10"/>
      <c r="BM6761" s="10"/>
      <c r="BN6761" s="10"/>
      <c r="BO6761" s="10"/>
      <c r="BP6761" s="10"/>
      <c r="BQ6761" s="10"/>
      <c r="BR6761" s="10"/>
      <c r="BU6761" s="66"/>
    </row>
    <row r="6762" spans="22:73" s="6" customFormat="1" x14ac:dyDescent="0.3">
      <c r="V6762" s="21"/>
      <c r="W6762" s="22"/>
      <c r="X6762" s="22"/>
      <c r="Y6762" s="22"/>
      <c r="Z6762" s="22"/>
      <c r="AA6762" s="22"/>
      <c r="AB6762" s="10"/>
      <c r="AC6762" s="10"/>
      <c r="AD6762" s="10"/>
      <c r="AE6762" s="10"/>
      <c r="AF6762" s="10"/>
      <c r="AG6762" s="10"/>
      <c r="AH6762" s="10"/>
      <c r="AI6762" s="10"/>
      <c r="AJ6762" s="10"/>
      <c r="AK6762" s="10"/>
      <c r="AL6762" s="10"/>
      <c r="AM6762" s="10"/>
      <c r="AN6762" s="10"/>
      <c r="AO6762" s="10"/>
      <c r="AP6762" s="10"/>
      <c r="AQ6762" s="10"/>
      <c r="AR6762" s="10"/>
      <c r="AS6762" s="10"/>
      <c r="AT6762" s="10"/>
      <c r="AU6762" s="10"/>
      <c r="AV6762" s="10"/>
      <c r="AW6762" s="10"/>
      <c r="AX6762" s="10"/>
      <c r="AY6762" s="10"/>
      <c r="AZ6762" s="10"/>
      <c r="BC6762" s="10"/>
      <c r="BD6762" s="10"/>
      <c r="BE6762" s="10"/>
      <c r="BF6762" s="10"/>
      <c r="BG6762" s="10"/>
      <c r="BH6762" s="10"/>
      <c r="BI6762" s="10"/>
      <c r="BL6762" s="10"/>
      <c r="BM6762" s="10"/>
      <c r="BN6762" s="10"/>
      <c r="BO6762" s="10"/>
      <c r="BP6762" s="10"/>
      <c r="BQ6762" s="10"/>
      <c r="BR6762" s="10"/>
      <c r="BU6762" s="66"/>
    </row>
    <row r="6763" spans="22:73" s="6" customFormat="1" x14ac:dyDescent="0.3">
      <c r="V6763" s="21"/>
      <c r="W6763" s="22"/>
      <c r="X6763" s="22"/>
      <c r="Y6763" s="22"/>
      <c r="Z6763" s="22"/>
      <c r="AA6763" s="22"/>
      <c r="AB6763" s="10"/>
      <c r="AC6763" s="10"/>
      <c r="AD6763" s="10"/>
      <c r="AE6763" s="10"/>
      <c r="AF6763" s="10"/>
      <c r="AG6763" s="10"/>
      <c r="AH6763" s="10"/>
      <c r="AI6763" s="10"/>
      <c r="AJ6763" s="10"/>
      <c r="AK6763" s="10"/>
      <c r="AL6763" s="10"/>
      <c r="AM6763" s="10"/>
      <c r="AN6763" s="10"/>
      <c r="AO6763" s="10"/>
      <c r="AP6763" s="10"/>
      <c r="AQ6763" s="10"/>
      <c r="AR6763" s="10"/>
      <c r="AS6763" s="10"/>
      <c r="AT6763" s="10"/>
      <c r="AU6763" s="10"/>
      <c r="AV6763" s="10"/>
      <c r="AW6763" s="10"/>
      <c r="AX6763" s="10"/>
      <c r="AY6763" s="10"/>
      <c r="AZ6763" s="10"/>
      <c r="BC6763" s="10"/>
      <c r="BD6763" s="10"/>
      <c r="BE6763" s="10"/>
      <c r="BF6763" s="10"/>
      <c r="BG6763" s="10"/>
      <c r="BH6763" s="10"/>
      <c r="BI6763" s="10"/>
      <c r="BL6763" s="10"/>
      <c r="BM6763" s="10"/>
      <c r="BN6763" s="10"/>
      <c r="BO6763" s="10"/>
      <c r="BP6763" s="10"/>
      <c r="BQ6763" s="10"/>
      <c r="BR6763" s="10"/>
      <c r="BU6763" s="66"/>
    </row>
    <row r="6764" spans="22:73" s="6" customFormat="1" x14ac:dyDescent="0.3">
      <c r="V6764" s="21"/>
      <c r="W6764" s="22"/>
      <c r="X6764" s="22"/>
      <c r="Y6764" s="22"/>
      <c r="Z6764" s="22"/>
      <c r="AA6764" s="22"/>
      <c r="AB6764" s="10"/>
      <c r="AC6764" s="10"/>
      <c r="AD6764" s="10"/>
      <c r="AE6764" s="10"/>
      <c r="AF6764" s="10"/>
      <c r="AG6764" s="10"/>
      <c r="AH6764" s="10"/>
      <c r="AI6764" s="10"/>
      <c r="AJ6764" s="10"/>
      <c r="AK6764" s="10"/>
      <c r="AL6764" s="10"/>
      <c r="AM6764" s="10"/>
      <c r="AN6764" s="10"/>
      <c r="AO6764" s="10"/>
      <c r="AP6764" s="10"/>
      <c r="AQ6764" s="10"/>
      <c r="AR6764" s="10"/>
      <c r="AS6764" s="10"/>
      <c r="AT6764" s="10"/>
      <c r="AU6764" s="10"/>
      <c r="AV6764" s="10"/>
      <c r="AW6764" s="10"/>
      <c r="AX6764" s="10"/>
      <c r="AY6764" s="10"/>
      <c r="AZ6764" s="10"/>
      <c r="BC6764" s="10"/>
      <c r="BD6764" s="10"/>
      <c r="BE6764" s="10"/>
      <c r="BF6764" s="10"/>
      <c r="BG6764" s="10"/>
      <c r="BH6764" s="10"/>
      <c r="BI6764" s="10"/>
      <c r="BL6764" s="10"/>
      <c r="BM6764" s="10"/>
      <c r="BN6764" s="10"/>
      <c r="BO6764" s="10"/>
      <c r="BP6764" s="10"/>
      <c r="BQ6764" s="10"/>
      <c r="BR6764" s="10"/>
      <c r="BU6764" s="66"/>
    </row>
    <row r="6765" spans="22:73" s="6" customFormat="1" x14ac:dyDescent="0.3">
      <c r="V6765" s="21"/>
      <c r="W6765" s="22"/>
      <c r="X6765" s="22"/>
      <c r="Y6765" s="22"/>
      <c r="Z6765" s="22"/>
      <c r="AA6765" s="22"/>
      <c r="AB6765" s="10"/>
      <c r="AC6765" s="10"/>
      <c r="AD6765" s="10"/>
      <c r="AE6765" s="10"/>
      <c r="AF6765" s="10"/>
      <c r="AG6765" s="10"/>
      <c r="AH6765" s="10"/>
      <c r="AI6765" s="10"/>
      <c r="AJ6765" s="10"/>
      <c r="AK6765" s="10"/>
      <c r="AL6765" s="10"/>
      <c r="AM6765" s="10"/>
      <c r="AN6765" s="10"/>
      <c r="AO6765" s="10"/>
      <c r="AP6765" s="10"/>
      <c r="AQ6765" s="10"/>
      <c r="AR6765" s="10"/>
      <c r="AS6765" s="10"/>
      <c r="AT6765" s="10"/>
      <c r="AU6765" s="10"/>
      <c r="AV6765" s="10"/>
      <c r="AW6765" s="10"/>
      <c r="AX6765" s="10"/>
      <c r="AY6765" s="10"/>
      <c r="AZ6765" s="10"/>
      <c r="BC6765" s="10"/>
      <c r="BD6765" s="10"/>
      <c r="BE6765" s="10"/>
      <c r="BF6765" s="10"/>
      <c r="BG6765" s="10"/>
      <c r="BH6765" s="10"/>
      <c r="BI6765" s="10"/>
      <c r="BL6765" s="10"/>
      <c r="BM6765" s="10"/>
      <c r="BN6765" s="10"/>
      <c r="BO6765" s="10"/>
      <c r="BP6765" s="10"/>
      <c r="BQ6765" s="10"/>
      <c r="BR6765" s="10"/>
      <c r="BU6765" s="66"/>
    </row>
    <row r="6766" spans="22:73" s="6" customFormat="1" x14ac:dyDescent="0.3">
      <c r="V6766" s="21"/>
      <c r="W6766" s="22"/>
      <c r="X6766" s="22"/>
      <c r="Y6766" s="22"/>
      <c r="Z6766" s="22"/>
      <c r="AA6766" s="22"/>
      <c r="AB6766" s="10"/>
      <c r="AC6766" s="10"/>
      <c r="AD6766" s="10"/>
      <c r="AE6766" s="10"/>
      <c r="AF6766" s="10"/>
      <c r="AG6766" s="10"/>
      <c r="AH6766" s="10"/>
      <c r="AI6766" s="10"/>
      <c r="AJ6766" s="10"/>
      <c r="AK6766" s="10"/>
      <c r="AL6766" s="10"/>
      <c r="AM6766" s="10"/>
      <c r="AN6766" s="10"/>
      <c r="AO6766" s="10"/>
      <c r="AP6766" s="10"/>
      <c r="AQ6766" s="10"/>
      <c r="AR6766" s="10"/>
      <c r="AS6766" s="10"/>
      <c r="AT6766" s="10"/>
      <c r="AU6766" s="10"/>
      <c r="AV6766" s="10"/>
      <c r="AW6766" s="10"/>
      <c r="AX6766" s="10"/>
      <c r="AY6766" s="10"/>
      <c r="AZ6766" s="10"/>
      <c r="BC6766" s="10"/>
      <c r="BD6766" s="10"/>
      <c r="BE6766" s="10"/>
      <c r="BF6766" s="10"/>
      <c r="BG6766" s="10"/>
      <c r="BH6766" s="10"/>
      <c r="BI6766" s="10"/>
      <c r="BL6766" s="10"/>
      <c r="BM6766" s="10"/>
      <c r="BN6766" s="10"/>
      <c r="BO6766" s="10"/>
      <c r="BP6766" s="10"/>
      <c r="BQ6766" s="10"/>
      <c r="BR6766" s="10"/>
      <c r="BU6766" s="66"/>
    </row>
    <row r="6767" spans="22:73" s="6" customFormat="1" x14ac:dyDescent="0.3">
      <c r="V6767" s="21"/>
      <c r="W6767" s="22"/>
      <c r="X6767" s="22"/>
      <c r="Y6767" s="22"/>
      <c r="Z6767" s="22"/>
      <c r="AA6767" s="22"/>
      <c r="AB6767" s="10"/>
      <c r="AC6767" s="10"/>
      <c r="AD6767" s="10"/>
      <c r="AE6767" s="10"/>
      <c r="AF6767" s="10"/>
      <c r="AG6767" s="10"/>
      <c r="AH6767" s="10"/>
      <c r="AI6767" s="10"/>
      <c r="AJ6767" s="10"/>
      <c r="AK6767" s="10"/>
      <c r="AL6767" s="10"/>
      <c r="AM6767" s="10"/>
      <c r="AN6767" s="10"/>
      <c r="AO6767" s="10"/>
      <c r="AP6767" s="10"/>
      <c r="AQ6767" s="10"/>
      <c r="AR6767" s="10"/>
      <c r="AS6767" s="10"/>
      <c r="AT6767" s="10"/>
      <c r="AU6767" s="10"/>
      <c r="AV6767" s="10"/>
      <c r="AW6767" s="10"/>
      <c r="AX6767" s="10"/>
      <c r="AY6767" s="10"/>
      <c r="AZ6767" s="10"/>
      <c r="BC6767" s="10"/>
      <c r="BD6767" s="10"/>
      <c r="BE6767" s="10"/>
      <c r="BF6767" s="10"/>
      <c r="BG6767" s="10"/>
      <c r="BH6767" s="10"/>
      <c r="BI6767" s="10"/>
      <c r="BL6767" s="10"/>
      <c r="BM6767" s="10"/>
      <c r="BN6767" s="10"/>
      <c r="BO6767" s="10"/>
      <c r="BP6767" s="10"/>
      <c r="BQ6767" s="10"/>
      <c r="BR6767" s="10"/>
      <c r="BU6767" s="66"/>
    </row>
    <row r="6768" spans="22:73" s="6" customFormat="1" x14ac:dyDescent="0.3">
      <c r="V6768" s="21"/>
      <c r="W6768" s="22"/>
      <c r="X6768" s="22"/>
      <c r="Y6768" s="22"/>
      <c r="Z6768" s="22"/>
      <c r="AA6768" s="22"/>
      <c r="AB6768" s="10"/>
      <c r="AC6768" s="10"/>
      <c r="AD6768" s="10"/>
      <c r="AE6768" s="10"/>
      <c r="AF6768" s="10"/>
      <c r="AG6768" s="10"/>
      <c r="AH6768" s="10"/>
      <c r="AI6768" s="10"/>
      <c r="AJ6768" s="10"/>
      <c r="AK6768" s="10"/>
      <c r="AL6768" s="10"/>
      <c r="AM6768" s="10"/>
      <c r="AN6768" s="10"/>
      <c r="AO6768" s="10"/>
      <c r="AP6768" s="10"/>
      <c r="AQ6768" s="10"/>
      <c r="AR6768" s="10"/>
      <c r="AS6768" s="10"/>
      <c r="AT6768" s="10"/>
      <c r="AU6768" s="10"/>
      <c r="AV6768" s="10"/>
      <c r="AW6768" s="10"/>
      <c r="AX6768" s="10"/>
      <c r="AY6768" s="10"/>
      <c r="AZ6768" s="10"/>
      <c r="BC6768" s="10"/>
      <c r="BD6768" s="10"/>
      <c r="BE6768" s="10"/>
      <c r="BF6768" s="10"/>
      <c r="BG6768" s="10"/>
      <c r="BH6768" s="10"/>
      <c r="BI6768" s="10"/>
      <c r="BL6768" s="10"/>
      <c r="BM6768" s="10"/>
      <c r="BN6768" s="10"/>
      <c r="BO6768" s="10"/>
      <c r="BP6768" s="10"/>
      <c r="BQ6768" s="10"/>
      <c r="BR6768" s="10"/>
      <c r="BU6768" s="66"/>
    </row>
    <row r="6769" spans="22:73" s="6" customFormat="1" x14ac:dyDescent="0.3">
      <c r="V6769" s="21"/>
      <c r="W6769" s="22"/>
      <c r="X6769" s="22"/>
      <c r="Y6769" s="22"/>
      <c r="Z6769" s="22"/>
      <c r="AA6769" s="22"/>
      <c r="AB6769" s="10"/>
      <c r="AC6769" s="10"/>
      <c r="AD6769" s="10"/>
      <c r="AE6769" s="10"/>
      <c r="AF6769" s="10"/>
      <c r="AG6769" s="10"/>
      <c r="AH6769" s="10"/>
      <c r="AI6769" s="10"/>
      <c r="AJ6769" s="10"/>
      <c r="AK6769" s="10"/>
      <c r="AL6769" s="10"/>
      <c r="AM6769" s="10"/>
      <c r="AN6769" s="10"/>
      <c r="AO6769" s="10"/>
      <c r="AP6769" s="10"/>
      <c r="AQ6769" s="10"/>
      <c r="AR6769" s="10"/>
      <c r="AS6769" s="10"/>
      <c r="AT6769" s="10"/>
      <c r="AU6769" s="10"/>
      <c r="AV6769" s="10"/>
      <c r="AW6769" s="10"/>
      <c r="AX6769" s="10"/>
      <c r="AY6769" s="10"/>
      <c r="AZ6769" s="10"/>
      <c r="BC6769" s="10"/>
      <c r="BD6769" s="10"/>
      <c r="BE6769" s="10"/>
      <c r="BF6769" s="10"/>
      <c r="BG6769" s="10"/>
      <c r="BH6769" s="10"/>
      <c r="BI6769" s="10"/>
      <c r="BL6769" s="10"/>
      <c r="BM6769" s="10"/>
      <c r="BN6769" s="10"/>
      <c r="BO6769" s="10"/>
      <c r="BP6769" s="10"/>
      <c r="BQ6769" s="10"/>
      <c r="BR6769" s="10"/>
      <c r="BU6769" s="66"/>
    </row>
    <row r="6770" spans="22:73" s="6" customFormat="1" x14ac:dyDescent="0.3">
      <c r="V6770" s="21"/>
      <c r="W6770" s="22"/>
      <c r="X6770" s="22"/>
      <c r="Y6770" s="22"/>
      <c r="Z6770" s="22"/>
      <c r="AA6770" s="22"/>
      <c r="AB6770" s="10"/>
      <c r="AC6770" s="10"/>
      <c r="AD6770" s="10"/>
      <c r="AE6770" s="10"/>
      <c r="AF6770" s="10"/>
      <c r="AG6770" s="10"/>
      <c r="AH6770" s="10"/>
      <c r="AI6770" s="10"/>
      <c r="AJ6770" s="10"/>
      <c r="AK6770" s="10"/>
      <c r="AL6770" s="10"/>
      <c r="AM6770" s="10"/>
      <c r="AN6770" s="10"/>
      <c r="AO6770" s="10"/>
      <c r="AP6770" s="10"/>
      <c r="AQ6770" s="10"/>
      <c r="AR6770" s="10"/>
      <c r="AS6770" s="10"/>
      <c r="AT6770" s="10"/>
      <c r="AU6770" s="10"/>
      <c r="AV6770" s="10"/>
      <c r="AW6770" s="10"/>
      <c r="AX6770" s="10"/>
      <c r="AY6770" s="10"/>
      <c r="AZ6770" s="10"/>
      <c r="BC6770" s="10"/>
      <c r="BD6770" s="10"/>
      <c r="BE6770" s="10"/>
      <c r="BF6770" s="10"/>
      <c r="BG6770" s="10"/>
      <c r="BH6770" s="10"/>
      <c r="BI6770" s="10"/>
      <c r="BL6770" s="10"/>
      <c r="BM6770" s="10"/>
      <c r="BN6770" s="10"/>
      <c r="BO6770" s="10"/>
      <c r="BP6770" s="10"/>
      <c r="BQ6770" s="10"/>
      <c r="BR6770" s="10"/>
      <c r="BU6770" s="66"/>
    </row>
    <row r="6771" spans="22:73" s="6" customFormat="1" x14ac:dyDescent="0.3">
      <c r="V6771" s="21"/>
      <c r="W6771" s="22"/>
      <c r="X6771" s="22"/>
      <c r="Y6771" s="22"/>
      <c r="Z6771" s="22"/>
      <c r="AA6771" s="22"/>
      <c r="AB6771" s="10"/>
      <c r="AC6771" s="10"/>
      <c r="AD6771" s="10"/>
      <c r="AE6771" s="10"/>
      <c r="AF6771" s="10"/>
      <c r="AG6771" s="10"/>
      <c r="AH6771" s="10"/>
      <c r="AI6771" s="10"/>
      <c r="AJ6771" s="10"/>
      <c r="AK6771" s="10"/>
      <c r="AL6771" s="10"/>
      <c r="AM6771" s="10"/>
      <c r="AN6771" s="10"/>
      <c r="AO6771" s="10"/>
      <c r="AP6771" s="10"/>
      <c r="AQ6771" s="10"/>
      <c r="AR6771" s="10"/>
      <c r="AS6771" s="10"/>
      <c r="AT6771" s="10"/>
      <c r="AU6771" s="10"/>
      <c r="AV6771" s="10"/>
      <c r="AW6771" s="10"/>
      <c r="AX6771" s="10"/>
      <c r="AY6771" s="10"/>
      <c r="AZ6771" s="10"/>
      <c r="BC6771" s="10"/>
      <c r="BD6771" s="10"/>
      <c r="BE6771" s="10"/>
      <c r="BF6771" s="10"/>
      <c r="BG6771" s="10"/>
      <c r="BH6771" s="10"/>
      <c r="BI6771" s="10"/>
      <c r="BL6771" s="10"/>
      <c r="BM6771" s="10"/>
      <c r="BN6771" s="10"/>
      <c r="BO6771" s="10"/>
      <c r="BP6771" s="10"/>
      <c r="BQ6771" s="10"/>
      <c r="BR6771" s="10"/>
      <c r="BU6771" s="66"/>
    </row>
    <row r="6772" spans="22:73" s="6" customFormat="1" x14ac:dyDescent="0.3">
      <c r="V6772" s="21"/>
      <c r="W6772" s="22"/>
      <c r="X6772" s="22"/>
      <c r="Y6772" s="22"/>
      <c r="Z6772" s="22"/>
      <c r="AA6772" s="22"/>
      <c r="AB6772" s="10"/>
      <c r="AC6772" s="10"/>
      <c r="AD6772" s="10"/>
      <c r="AE6772" s="10"/>
      <c r="AF6772" s="10"/>
      <c r="AG6772" s="10"/>
      <c r="AH6772" s="10"/>
      <c r="AI6772" s="10"/>
      <c r="AJ6772" s="10"/>
      <c r="AK6772" s="10"/>
      <c r="AL6772" s="10"/>
      <c r="AM6772" s="10"/>
      <c r="AN6772" s="10"/>
      <c r="AO6772" s="10"/>
      <c r="AP6772" s="10"/>
      <c r="AQ6772" s="10"/>
      <c r="AR6772" s="10"/>
      <c r="AS6772" s="10"/>
      <c r="AT6772" s="10"/>
      <c r="AU6772" s="10"/>
      <c r="AV6772" s="10"/>
      <c r="AW6772" s="10"/>
      <c r="AX6772" s="10"/>
      <c r="AY6772" s="10"/>
      <c r="AZ6772" s="10"/>
      <c r="BC6772" s="10"/>
      <c r="BD6772" s="10"/>
      <c r="BE6772" s="10"/>
      <c r="BF6772" s="10"/>
      <c r="BG6772" s="10"/>
      <c r="BH6772" s="10"/>
      <c r="BI6772" s="10"/>
      <c r="BL6772" s="10"/>
      <c r="BM6772" s="10"/>
      <c r="BN6772" s="10"/>
      <c r="BO6772" s="10"/>
      <c r="BP6772" s="10"/>
      <c r="BQ6772" s="10"/>
      <c r="BR6772" s="10"/>
      <c r="BU6772" s="66"/>
    </row>
    <row r="6773" spans="22:73" s="6" customFormat="1" x14ac:dyDescent="0.3">
      <c r="V6773" s="21"/>
      <c r="W6773" s="22"/>
      <c r="X6773" s="22"/>
      <c r="Y6773" s="22"/>
      <c r="Z6773" s="22"/>
      <c r="AA6773" s="22"/>
      <c r="AB6773" s="10"/>
      <c r="AC6773" s="10"/>
      <c r="AD6773" s="10"/>
      <c r="AE6773" s="10"/>
      <c r="AF6773" s="10"/>
      <c r="AG6773" s="10"/>
      <c r="AH6773" s="10"/>
      <c r="AI6773" s="10"/>
      <c r="AJ6773" s="10"/>
      <c r="AK6773" s="10"/>
      <c r="AL6773" s="10"/>
      <c r="AM6773" s="10"/>
      <c r="AN6773" s="10"/>
      <c r="AO6773" s="10"/>
      <c r="AP6773" s="10"/>
      <c r="AQ6773" s="10"/>
      <c r="AR6773" s="10"/>
      <c r="AS6773" s="10"/>
      <c r="AT6773" s="10"/>
      <c r="AU6773" s="10"/>
      <c r="AV6773" s="10"/>
      <c r="AW6773" s="10"/>
      <c r="AX6773" s="10"/>
      <c r="AY6773" s="10"/>
      <c r="AZ6773" s="10"/>
      <c r="BC6773" s="10"/>
      <c r="BD6773" s="10"/>
      <c r="BE6773" s="10"/>
      <c r="BF6773" s="10"/>
      <c r="BG6773" s="10"/>
      <c r="BH6773" s="10"/>
      <c r="BI6773" s="10"/>
      <c r="BL6773" s="10"/>
      <c r="BM6773" s="10"/>
      <c r="BN6773" s="10"/>
      <c r="BO6773" s="10"/>
      <c r="BP6773" s="10"/>
      <c r="BQ6773" s="10"/>
      <c r="BR6773" s="10"/>
      <c r="BU6773" s="66"/>
    </row>
    <row r="6774" spans="22:73" s="6" customFormat="1" x14ac:dyDescent="0.3">
      <c r="V6774" s="21"/>
      <c r="W6774" s="22"/>
      <c r="X6774" s="22"/>
      <c r="Y6774" s="22"/>
      <c r="Z6774" s="22"/>
      <c r="AA6774" s="22"/>
      <c r="AB6774" s="10"/>
      <c r="AC6774" s="10"/>
      <c r="AD6774" s="10"/>
      <c r="AE6774" s="10"/>
      <c r="AF6774" s="10"/>
      <c r="AG6774" s="10"/>
      <c r="AH6774" s="10"/>
      <c r="AI6774" s="10"/>
      <c r="AJ6774" s="10"/>
      <c r="AK6774" s="10"/>
      <c r="AL6774" s="10"/>
      <c r="AM6774" s="10"/>
      <c r="AN6774" s="10"/>
      <c r="AO6774" s="10"/>
      <c r="AP6774" s="10"/>
      <c r="AQ6774" s="10"/>
      <c r="AR6774" s="10"/>
      <c r="AS6774" s="10"/>
      <c r="AT6774" s="10"/>
      <c r="AU6774" s="10"/>
      <c r="AV6774" s="10"/>
      <c r="AW6774" s="10"/>
      <c r="AX6774" s="10"/>
      <c r="AY6774" s="10"/>
      <c r="AZ6774" s="10"/>
      <c r="BC6774" s="10"/>
      <c r="BD6774" s="10"/>
      <c r="BE6774" s="10"/>
      <c r="BF6774" s="10"/>
      <c r="BG6774" s="10"/>
      <c r="BH6774" s="10"/>
      <c r="BI6774" s="10"/>
      <c r="BL6774" s="10"/>
      <c r="BM6774" s="10"/>
      <c r="BN6774" s="10"/>
      <c r="BO6774" s="10"/>
      <c r="BP6774" s="10"/>
      <c r="BQ6774" s="10"/>
      <c r="BR6774" s="10"/>
      <c r="BU6774" s="66"/>
    </row>
    <row r="6775" spans="22:73" s="6" customFormat="1" x14ac:dyDescent="0.3">
      <c r="V6775" s="21"/>
      <c r="W6775" s="22"/>
      <c r="X6775" s="22"/>
      <c r="Y6775" s="22"/>
      <c r="Z6775" s="22"/>
      <c r="AA6775" s="22"/>
      <c r="AB6775" s="10"/>
      <c r="AC6775" s="10"/>
      <c r="AD6775" s="10"/>
      <c r="AE6775" s="10"/>
      <c r="AF6775" s="10"/>
      <c r="AG6775" s="10"/>
      <c r="AH6775" s="10"/>
      <c r="AI6775" s="10"/>
      <c r="AJ6775" s="10"/>
      <c r="AK6775" s="10"/>
      <c r="AL6775" s="10"/>
      <c r="AM6775" s="10"/>
      <c r="AN6775" s="10"/>
      <c r="AO6775" s="10"/>
      <c r="AP6775" s="10"/>
      <c r="AQ6775" s="10"/>
      <c r="AR6775" s="10"/>
      <c r="AS6775" s="10"/>
      <c r="AT6775" s="10"/>
      <c r="AU6775" s="10"/>
      <c r="AV6775" s="10"/>
      <c r="AW6775" s="10"/>
      <c r="AX6775" s="10"/>
      <c r="AY6775" s="10"/>
      <c r="AZ6775" s="10"/>
      <c r="BC6775" s="10"/>
      <c r="BD6775" s="10"/>
      <c r="BE6775" s="10"/>
      <c r="BF6775" s="10"/>
      <c r="BG6775" s="10"/>
      <c r="BH6775" s="10"/>
      <c r="BI6775" s="10"/>
      <c r="BL6775" s="10"/>
      <c r="BM6775" s="10"/>
      <c r="BN6775" s="10"/>
      <c r="BO6775" s="10"/>
      <c r="BP6775" s="10"/>
      <c r="BQ6775" s="10"/>
      <c r="BR6775" s="10"/>
      <c r="BU6775" s="66"/>
    </row>
    <row r="6776" spans="22:73" s="6" customFormat="1" x14ac:dyDescent="0.3">
      <c r="V6776" s="21"/>
      <c r="W6776" s="22"/>
      <c r="X6776" s="22"/>
      <c r="Y6776" s="22"/>
      <c r="Z6776" s="22"/>
      <c r="AA6776" s="22"/>
      <c r="AB6776" s="10"/>
      <c r="AC6776" s="10"/>
      <c r="AD6776" s="10"/>
      <c r="AE6776" s="10"/>
      <c r="AF6776" s="10"/>
      <c r="AG6776" s="10"/>
      <c r="AH6776" s="10"/>
      <c r="AI6776" s="10"/>
      <c r="AJ6776" s="10"/>
      <c r="AK6776" s="10"/>
      <c r="AL6776" s="10"/>
      <c r="AM6776" s="10"/>
      <c r="AN6776" s="10"/>
      <c r="AO6776" s="10"/>
      <c r="AP6776" s="10"/>
      <c r="AQ6776" s="10"/>
      <c r="AR6776" s="10"/>
      <c r="AS6776" s="10"/>
      <c r="AT6776" s="10"/>
      <c r="AU6776" s="10"/>
      <c r="AV6776" s="10"/>
      <c r="AW6776" s="10"/>
      <c r="AX6776" s="10"/>
      <c r="AY6776" s="10"/>
      <c r="AZ6776" s="10"/>
      <c r="BC6776" s="10"/>
      <c r="BD6776" s="10"/>
      <c r="BE6776" s="10"/>
      <c r="BF6776" s="10"/>
      <c r="BG6776" s="10"/>
      <c r="BH6776" s="10"/>
      <c r="BI6776" s="10"/>
      <c r="BL6776" s="10"/>
      <c r="BM6776" s="10"/>
      <c r="BN6776" s="10"/>
      <c r="BO6776" s="10"/>
      <c r="BP6776" s="10"/>
      <c r="BQ6776" s="10"/>
      <c r="BR6776" s="10"/>
      <c r="BU6776" s="66"/>
    </row>
    <row r="6777" spans="22:73" s="6" customFormat="1" x14ac:dyDescent="0.3">
      <c r="V6777" s="21"/>
      <c r="W6777" s="22"/>
      <c r="X6777" s="22"/>
      <c r="Y6777" s="22"/>
      <c r="Z6777" s="22"/>
      <c r="AA6777" s="22"/>
      <c r="AB6777" s="10"/>
      <c r="AC6777" s="10"/>
      <c r="AD6777" s="10"/>
      <c r="AE6777" s="10"/>
      <c r="AF6777" s="10"/>
      <c r="AG6777" s="10"/>
      <c r="AH6777" s="10"/>
      <c r="AI6777" s="10"/>
      <c r="AJ6777" s="10"/>
      <c r="AK6777" s="10"/>
      <c r="AL6777" s="10"/>
      <c r="AM6777" s="10"/>
      <c r="AN6777" s="10"/>
      <c r="AO6777" s="10"/>
      <c r="AP6777" s="10"/>
      <c r="AQ6777" s="10"/>
      <c r="AR6777" s="10"/>
      <c r="AS6777" s="10"/>
      <c r="AT6777" s="10"/>
      <c r="AU6777" s="10"/>
      <c r="AV6777" s="10"/>
      <c r="AW6777" s="10"/>
      <c r="AX6777" s="10"/>
      <c r="AY6777" s="10"/>
      <c r="AZ6777" s="10"/>
      <c r="BC6777" s="10"/>
      <c r="BD6777" s="10"/>
      <c r="BE6777" s="10"/>
      <c r="BF6777" s="10"/>
      <c r="BG6777" s="10"/>
      <c r="BH6777" s="10"/>
      <c r="BI6777" s="10"/>
      <c r="BL6777" s="10"/>
      <c r="BM6777" s="10"/>
      <c r="BN6777" s="10"/>
      <c r="BO6777" s="10"/>
      <c r="BP6777" s="10"/>
      <c r="BQ6777" s="10"/>
      <c r="BR6777" s="10"/>
      <c r="BU6777" s="66"/>
    </row>
    <row r="6778" spans="22:73" s="6" customFormat="1" x14ac:dyDescent="0.3">
      <c r="V6778" s="21"/>
      <c r="W6778" s="22"/>
      <c r="X6778" s="22"/>
      <c r="Y6778" s="22"/>
      <c r="Z6778" s="22"/>
      <c r="AA6778" s="22"/>
      <c r="AB6778" s="10"/>
      <c r="AC6778" s="10"/>
      <c r="AD6778" s="10"/>
      <c r="AE6778" s="10"/>
      <c r="AF6778" s="10"/>
      <c r="AG6778" s="10"/>
      <c r="AH6778" s="10"/>
      <c r="AI6778" s="10"/>
      <c r="AJ6778" s="10"/>
      <c r="AK6778" s="10"/>
      <c r="AL6778" s="10"/>
      <c r="AM6778" s="10"/>
      <c r="AN6778" s="10"/>
      <c r="AO6778" s="10"/>
      <c r="AP6778" s="10"/>
      <c r="AQ6778" s="10"/>
      <c r="AR6778" s="10"/>
      <c r="AS6778" s="10"/>
      <c r="AT6778" s="10"/>
      <c r="AU6778" s="10"/>
      <c r="AV6778" s="10"/>
      <c r="AW6778" s="10"/>
      <c r="AX6778" s="10"/>
      <c r="AY6778" s="10"/>
      <c r="AZ6778" s="10"/>
      <c r="BC6778" s="10"/>
      <c r="BD6778" s="10"/>
      <c r="BE6778" s="10"/>
      <c r="BF6778" s="10"/>
      <c r="BG6778" s="10"/>
      <c r="BH6778" s="10"/>
      <c r="BI6778" s="10"/>
      <c r="BL6778" s="10"/>
      <c r="BM6778" s="10"/>
      <c r="BN6778" s="10"/>
      <c r="BO6778" s="10"/>
      <c r="BP6778" s="10"/>
      <c r="BQ6778" s="10"/>
      <c r="BR6778" s="10"/>
      <c r="BU6778" s="66"/>
    </row>
    <row r="6779" spans="22:73" s="6" customFormat="1" x14ac:dyDescent="0.3">
      <c r="V6779" s="21"/>
      <c r="W6779" s="22"/>
      <c r="X6779" s="22"/>
      <c r="Y6779" s="22"/>
      <c r="Z6779" s="22"/>
      <c r="AA6779" s="22"/>
      <c r="AB6779" s="10"/>
      <c r="AC6779" s="10"/>
      <c r="AD6779" s="10"/>
      <c r="AE6779" s="10"/>
      <c r="AF6779" s="10"/>
      <c r="AG6779" s="10"/>
      <c r="AH6779" s="10"/>
      <c r="AI6779" s="10"/>
      <c r="AJ6779" s="10"/>
      <c r="AK6779" s="10"/>
      <c r="AL6779" s="10"/>
      <c r="AM6779" s="10"/>
      <c r="AN6779" s="10"/>
      <c r="AO6779" s="10"/>
      <c r="AP6779" s="10"/>
      <c r="AQ6779" s="10"/>
      <c r="AR6779" s="10"/>
      <c r="AS6779" s="10"/>
      <c r="AT6779" s="10"/>
      <c r="AU6779" s="10"/>
      <c r="AV6779" s="10"/>
      <c r="AW6779" s="10"/>
      <c r="AX6779" s="10"/>
      <c r="AY6779" s="10"/>
      <c r="AZ6779" s="10"/>
      <c r="BC6779" s="10"/>
      <c r="BD6779" s="10"/>
      <c r="BE6779" s="10"/>
      <c r="BF6779" s="10"/>
      <c r="BG6779" s="10"/>
      <c r="BH6779" s="10"/>
      <c r="BI6779" s="10"/>
      <c r="BL6779" s="10"/>
      <c r="BM6779" s="10"/>
      <c r="BN6779" s="10"/>
      <c r="BO6779" s="10"/>
      <c r="BP6779" s="10"/>
      <c r="BQ6779" s="10"/>
      <c r="BR6779" s="10"/>
      <c r="BU6779" s="66"/>
    </row>
    <row r="6780" spans="22:73" s="6" customFormat="1" x14ac:dyDescent="0.3">
      <c r="V6780" s="21"/>
      <c r="W6780" s="22"/>
      <c r="X6780" s="22"/>
      <c r="Y6780" s="22"/>
      <c r="Z6780" s="22"/>
      <c r="AA6780" s="22"/>
      <c r="AB6780" s="10"/>
      <c r="AC6780" s="10"/>
      <c r="AD6780" s="10"/>
      <c r="AE6780" s="10"/>
      <c r="AF6780" s="10"/>
      <c r="AG6780" s="10"/>
      <c r="AH6780" s="10"/>
      <c r="AI6780" s="10"/>
      <c r="AJ6780" s="10"/>
      <c r="AK6780" s="10"/>
      <c r="AL6780" s="10"/>
      <c r="AM6780" s="10"/>
      <c r="AN6780" s="10"/>
      <c r="AO6780" s="10"/>
      <c r="AP6780" s="10"/>
      <c r="AQ6780" s="10"/>
      <c r="AR6780" s="10"/>
      <c r="AS6780" s="10"/>
      <c r="AT6780" s="10"/>
      <c r="AU6780" s="10"/>
      <c r="AV6780" s="10"/>
      <c r="AW6780" s="10"/>
      <c r="AX6780" s="10"/>
      <c r="AY6780" s="10"/>
      <c r="AZ6780" s="10"/>
      <c r="BC6780" s="10"/>
      <c r="BD6780" s="10"/>
      <c r="BE6780" s="10"/>
      <c r="BF6780" s="10"/>
      <c r="BG6780" s="10"/>
      <c r="BH6780" s="10"/>
      <c r="BI6780" s="10"/>
      <c r="BL6780" s="10"/>
      <c r="BM6780" s="10"/>
      <c r="BN6780" s="10"/>
      <c r="BO6780" s="10"/>
      <c r="BP6780" s="10"/>
      <c r="BQ6780" s="10"/>
      <c r="BR6780" s="10"/>
      <c r="BU6780" s="66"/>
    </row>
    <row r="6781" spans="22:73" s="6" customFormat="1" x14ac:dyDescent="0.3">
      <c r="V6781" s="21"/>
      <c r="W6781" s="22"/>
      <c r="X6781" s="22"/>
      <c r="Y6781" s="22"/>
      <c r="Z6781" s="22"/>
      <c r="AA6781" s="22"/>
      <c r="AB6781" s="10"/>
      <c r="AC6781" s="10"/>
      <c r="AD6781" s="10"/>
      <c r="AE6781" s="10"/>
      <c r="AF6781" s="10"/>
      <c r="AG6781" s="10"/>
      <c r="AH6781" s="10"/>
      <c r="AI6781" s="10"/>
      <c r="AJ6781" s="10"/>
      <c r="AK6781" s="10"/>
      <c r="AL6781" s="10"/>
      <c r="AM6781" s="10"/>
      <c r="AN6781" s="10"/>
      <c r="AO6781" s="10"/>
      <c r="AP6781" s="10"/>
      <c r="AQ6781" s="10"/>
      <c r="AR6781" s="10"/>
      <c r="AS6781" s="10"/>
      <c r="AT6781" s="10"/>
      <c r="AU6781" s="10"/>
      <c r="AV6781" s="10"/>
      <c r="AW6781" s="10"/>
      <c r="AX6781" s="10"/>
      <c r="AY6781" s="10"/>
      <c r="AZ6781" s="10"/>
      <c r="BC6781" s="10"/>
      <c r="BD6781" s="10"/>
      <c r="BE6781" s="10"/>
      <c r="BF6781" s="10"/>
      <c r="BG6781" s="10"/>
      <c r="BH6781" s="10"/>
      <c r="BI6781" s="10"/>
      <c r="BL6781" s="10"/>
      <c r="BM6781" s="10"/>
      <c r="BN6781" s="10"/>
      <c r="BO6781" s="10"/>
      <c r="BP6781" s="10"/>
      <c r="BQ6781" s="10"/>
      <c r="BR6781" s="10"/>
      <c r="BU6781" s="66"/>
    </row>
    <row r="6782" spans="22:73" s="6" customFormat="1" x14ac:dyDescent="0.3">
      <c r="V6782" s="21"/>
      <c r="W6782" s="22"/>
      <c r="X6782" s="22"/>
      <c r="Y6782" s="22"/>
      <c r="Z6782" s="22"/>
      <c r="AA6782" s="22"/>
      <c r="AB6782" s="10"/>
      <c r="AC6782" s="10"/>
      <c r="AD6782" s="10"/>
      <c r="AE6782" s="10"/>
      <c r="AF6782" s="10"/>
      <c r="AG6782" s="10"/>
      <c r="AH6782" s="10"/>
      <c r="AI6782" s="10"/>
      <c r="AJ6782" s="10"/>
      <c r="AK6782" s="10"/>
      <c r="AL6782" s="10"/>
      <c r="AM6782" s="10"/>
      <c r="AN6782" s="10"/>
      <c r="AO6782" s="10"/>
      <c r="AP6782" s="10"/>
      <c r="AQ6782" s="10"/>
      <c r="AR6782" s="10"/>
      <c r="AS6782" s="10"/>
      <c r="AT6782" s="10"/>
      <c r="AU6782" s="10"/>
      <c r="AV6782" s="10"/>
      <c r="AW6782" s="10"/>
      <c r="AX6782" s="10"/>
      <c r="AY6782" s="10"/>
      <c r="AZ6782" s="10"/>
      <c r="BC6782" s="10"/>
      <c r="BD6782" s="10"/>
      <c r="BE6782" s="10"/>
      <c r="BF6782" s="10"/>
      <c r="BG6782" s="10"/>
      <c r="BH6782" s="10"/>
      <c r="BI6782" s="10"/>
      <c r="BL6782" s="10"/>
      <c r="BM6782" s="10"/>
      <c r="BN6782" s="10"/>
      <c r="BO6782" s="10"/>
      <c r="BP6782" s="10"/>
      <c r="BQ6782" s="10"/>
      <c r="BR6782" s="10"/>
      <c r="BU6782" s="66"/>
    </row>
    <row r="6783" spans="22:73" s="6" customFormat="1" x14ac:dyDescent="0.3">
      <c r="V6783" s="21"/>
      <c r="W6783" s="22"/>
      <c r="X6783" s="22"/>
      <c r="Y6783" s="22"/>
      <c r="Z6783" s="22"/>
      <c r="AA6783" s="22"/>
      <c r="AB6783" s="10"/>
      <c r="AC6783" s="10"/>
      <c r="AD6783" s="10"/>
      <c r="AE6783" s="10"/>
      <c r="AF6783" s="10"/>
      <c r="AG6783" s="10"/>
      <c r="AH6783" s="10"/>
      <c r="AI6783" s="10"/>
      <c r="AJ6783" s="10"/>
      <c r="AK6783" s="10"/>
      <c r="AL6783" s="10"/>
      <c r="AM6783" s="10"/>
      <c r="AN6783" s="10"/>
      <c r="AO6783" s="10"/>
      <c r="AP6783" s="10"/>
      <c r="AQ6783" s="10"/>
      <c r="AR6783" s="10"/>
      <c r="AS6783" s="10"/>
      <c r="AT6783" s="10"/>
      <c r="AU6783" s="10"/>
      <c r="AV6783" s="10"/>
      <c r="AW6783" s="10"/>
      <c r="AX6783" s="10"/>
      <c r="AY6783" s="10"/>
      <c r="AZ6783" s="10"/>
      <c r="BC6783" s="10"/>
      <c r="BD6783" s="10"/>
      <c r="BE6783" s="10"/>
      <c r="BF6783" s="10"/>
      <c r="BG6783" s="10"/>
      <c r="BH6783" s="10"/>
      <c r="BI6783" s="10"/>
      <c r="BL6783" s="10"/>
      <c r="BM6783" s="10"/>
      <c r="BN6783" s="10"/>
      <c r="BO6783" s="10"/>
      <c r="BP6783" s="10"/>
      <c r="BQ6783" s="10"/>
      <c r="BR6783" s="10"/>
      <c r="BU6783" s="66"/>
    </row>
    <row r="6784" spans="22:73" s="6" customFormat="1" x14ac:dyDescent="0.3">
      <c r="V6784" s="21"/>
      <c r="W6784" s="22"/>
      <c r="X6784" s="22"/>
      <c r="Y6784" s="22"/>
      <c r="Z6784" s="22"/>
      <c r="AA6784" s="22"/>
      <c r="AB6784" s="10"/>
      <c r="AC6784" s="10"/>
      <c r="AD6784" s="10"/>
      <c r="AE6784" s="10"/>
      <c r="AF6784" s="10"/>
      <c r="AG6784" s="10"/>
      <c r="AH6784" s="10"/>
      <c r="AI6784" s="10"/>
      <c r="AJ6784" s="10"/>
      <c r="AK6784" s="10"/>
      <c r="AL6784" s="10"/>
      <c r="AM6784" s="10"/>
      <c r="AN6784" s="10"/>
      <c r="AO6784" s="10"/>
      <c r="AP6784" s="10"/>
      <c r="AQ6784" s="10"/>
      <c r="AR6784" s="10"/>
      <c r="AS6784" s="10"/>
      <c r="AT6784" s="10"/>
      <c r="AU6784" s="10"/>
      <c r="AV6784" s="10"/>
      <c r="AW6784" s="10"/>
      <c r="AX6784" s="10"/>
      <c r="AY6784" s="10"/>
      <c r="AZ6784" s="10"/>
      <c r="BC6784" s="10"/>
      <c r="BD6784" s="10"/>
      <c r="BE6784" s="10"/>
      <c r="BF6784" s="10"/>
      <c r="BG6784" s="10"/>
      <c r="BH6784" s="10"/>
      <c r="BI6784" s="10"/>
      <c r="BL6784" s="10"/>
      <c r="BM6784" s="10"/>
      <c r="BN6784" s="10"/>
      <c r="BO6784" s="10"/>
      <c r="BP6784" s="10"/>
      <c r="BQ6784" s="10"/>
      <c r="BR6784" s="10"/>
      <c r="BU6784" s="66"/>
    </row>
    <row r="6785" spans="22:73" s="6" customFormat="1" x14ac:dyDescent="0.3">
      <c r="V6785" s="21"/>
      <c r="W6785" s="22"/>
      <c r="X6785" s="22"/>
      <c r="Y6785" s="22"/>
      <c r="Z6785" s="22"/>
      <c r="AA6785" s="22"/>
      <c r="AB6785" s="10"/>
      <c r="AC6785" s="10"/>
      <c r="AD6785" s="10"/>
      <c r="AE6785" s="10"/>
      <c r="AF6785" s="10"/>
      <c r="AG6785" s="10"/>
      <c r="AH6785" s="10"/>
      <c r="AI6785" s="10"/>
      <c r="AJ6785" s="10"/>
      <c r="AK6785" s="10"/>
      <c r="AL6785" s="10"/>
      <c r="AM6785" s="10"/>
      <c r="AN6785" s="10"/>
      <c r="AO6785" s="10"/>
      <c r="AP6785" s="10"/>
      <c r="AQ6785" s="10"/>
      <c r="AR6785" s="10"/>
      <c r="AS6785" s="10"/>
      <c r="AT6785" s="10"/>
      <c r="AU6785" s="10"/>
      <c r="AV6785" s="10"/>
      <c r="AW6785" s="10"/>
      <c r="AX6785" s="10"/>
      <c r="AY6785" s="10"/>
      <c r="AZ6785" s="10"/>
      <c r="BC6785" s="10"/>
      <c r="BD6785" s="10"/>
      <c r="BE6785" s="10"/>
      <c r="BF6785" s="10"/>
      <c r="BG6785" s="10"/>
      <c r="BH6785" s="10"/>
      <c r="BI6785" s="10"/>
      <c r="BL6785" s="10"/>
      <c r="BM6785" s="10"/>
      <c r="BN6785" s="10"/>
      <c r="BO6785" s="10"/>
      <c r="BP6785" s="10"/>
      <c r="BQ6785" s="10"/>
      <c r="BR6785" s="10"/>
      <c r="BU6785" s="66"/>
    </row>
    <row r="6786" spans="22:73" s="6" customFormat="1" x14ac:dyDescent="0.3">
      <c r="V6786" s="21"/>
      <c r="W6786" s="22"/>
      <c r="X6786" s="22"/>
      <c r="Y6786" s="22"/>
      <c r="Z6786" s="22"/>
      <c r="AA6786" s="22"/>
      <c r="AB6786" s="10"/>
      <c r="AC6786" s="10"/>
      <c r="AD6786" s="10"/>
      <c r="AE6786" s="10"/>
      <c r="AF6786" s="10"/>
      <c r="AG6786" s="10"/>
      <c r="AH6786" s="10"/>
      <c r="AI6786" s="10"/>
      <c r="AJ6786" s="10"/>
      <c r="AK6786" s="10"/>
      <c r="AL6786" s="10"/>
      <c r="AM6786" s="10"/>
      <c r="AN6786" s="10"/>
      <c r="AO6786" s="10"/>
      <c r="AP6786" s="10"/>
      <c r="AQ6786" s="10"/>
      <c r="AR6786" s="10"/>
      <c r="AS6786" s="10"/>
      <c r="AT6786" s="10"/>
      <c r="AU6786" s="10"/>
      <c r="AV6786" s="10"/>
      <c r="AW6786" s="10"/>
      <c r="AX6786" s="10"/>
      <c r="AY6786" s="10"/>
      <c r="AZ6786" s="10"/>
      <c r="BC6786" s="10"/>
      <c r="BD6786" s="10"/>
      <c r="BE6786" s="10"/>
      <c r="BF6786" s="10"/>
      <c r="BG6786" s="10"/>
      <c r="BH6786" s="10"/>
      <c r="BI6786" s="10"/>
      <c r="BL6786" s="10"/>
      <c r="BM6786" s="10"/>
      <c r="BN6786" s="10"/>
      <c r="BO6786" s="10"/>
      <c r="BP6786" s="10"/>
      <c r="BQ6786" s="10"/>
      <c r="BR6786" s="10"/>
      <c r="BU6786" s="66"/>
    </row>
    <row r="6787" spans="22:73" s="6" customFormat="1" x14ac:dyDescent="0.3">
      <c r="V6787" s="21"/>
      <c r="W6787" s="22"/>
      <c r="X6787" s="22"/>
      <c r="Y6787" s="22"/>
      <c r="Z6787" s="22"/>
      <c r="AA6787" s="22"/>
      <c r="AB6787" s="10"/>
      <c r="AC6787" s="10"/>
      <c r="AD6787" s="10"/>
      <c r="AE6787" s="10"/>
      <c r="AF6787" s="10"/>
      <c r="AG6787" s="10"/>
      <c r="AH6787" s="10"/>
      <c r="AI6787" s="10"/>
      <c r="AJ6787" s="10"/>
      <c r="AK6787" s="10"/>
      <c r="AL6787" s="10"/>
      <c r="AM6787" s="10"/>
      <c r="AN6787" s="10"/>
      <c r="AO6787" s="10"/>
      <c r="AP6787" s="10"/>
      <c r="AQ6787" s="10"/>
      <c r="AR6787" s="10"/>
      <c r="AS6787" s="10"/>
      <c r="AT6787" s="10"/>
      <c r="AU6787" s="10"/>
      <c r="AV6787" s="10"/>
      <c r="AW6787" s="10"/>
      <c r="AX6787" s="10"/>
      <c r="AY6787" s="10"/>
      <c r="AZ6787" s="10"/>
      <c r="BC6787" s="10"/>
      <c r="BD6787" s="10"/>
      <c r="BE6787" s="10"/>
      <c r="BF6787" s="10"/>
      <c r="BG6787" s="10"/>
      <c r="BH6787" s="10"/>
      <c r="BI6787" s="10"/>
      <c r="BL6787" s="10"/>
      <c r="BM6787" s="10"/>
      <c r="BN6787" s="10"/>
      <c r="BO6787" s="10"/>
      <c r="BP6787" s="10"/>
      <c r="BQ6787" s="10"/>
      <c r="BR6787" s="10"/>
      <c r="BU6787" s="66"/>
    </row>
    <row r="6788" spans="22:73" s="6" customFormat="1" x14ac:dyDescent="0.3">
      <c r="V6788" s="21"/>
      <c r="W6788" s="22"/>
      <c r="X6788" s="22"/>
      <c r="Y6788" s="22"/>
      <c r="Z6788" s="22"/>
      <c r="AA6788" s="22"/>
      <c r="AB6788" s="10"/>
      <c r="AC6788" s="10"/>
      <c r="AD6788" s="10"/>
      <c r="AE6788" s="10"/>
      <c r="AF6788" s="10"/>
      <c r="AG6788" s="10"/>
      <c r="AH6788" s="10"/>
      <c r="AI6788" s="10"/>
      <c r="AJ6788" s="10"/>
      <c r="AK6788" s="10"/>
      <c r="AL6788" s="10"/>
      <c r="AM6788" s="10"/>
      <c r="AN6788" s="10"/>
      <c r="AO6788" s="10"/>
      <c r="AP6788" s="10"/>
      <c r="AQ6788" s="10"/>
      <c r="AR6788" s="10"/>
      <c r="AS6788" s="10"/>
      <c r="AT6788" s="10"/>
      <c r="AU6788" s="10"/>
      <c r="AV6788" s="10"/>
      <c r="AW6788" s="10"/>
      <c r="AX6788" s="10"/>
      <c r="AY6788" s="10"/>
      <c r="AZ6788" s="10"/>
      <c r="BC6788" s="10"/>
      <c r="BD6788" s="10"/>
      <c r="BE6788" s="10"/>
      <c r="BF6788" s="10"/>
      <c r="BG6788" s="10"/>
      <c r="BH6788" s="10"/>
      <c r="BI6788" s="10"/>
      <c r="BL6788" s="10"/>
      <c r="BM6788" s="10"/>
      <c r="BN6788" s="10"/>
      <c r="BO6788" s="10"/>
      <c r="BP6788" s="10"/>
      <c r="BQ6788" s="10"/>
      <c r="BR6788" s="10"/>
      <c r="BU6788" s="66"/>
    </row>
    <row r="6789" spans="22:73" s="6" customFormat="1" x14ac:dyDescent="0.3">
      <c r="V6789" s="21"/>
      <c r="W6789" s="22"/>
      <c r="X6789" s="22"/>
      <c r="Y6789" s="22"/>
      <c r="Z6789" s="22"/>
      <c r="AA6789" s="22"/>
      <c r="AB6789" s="10"/>
      <c r="AC6789" s="10"/>
      <c r="AD6789" s="10"/>
      <c r="AE6789" s="10"/>
      <c r="AF6789" s="10"/>
      <c r="AG6789" s="10"/>
      <c r="AH6789" s="10"/>
      <c r="AI6789" s="10"/>
      <c r="AJ6789" s="10"/>
      <c r="AK6789" s="10"/>
      <c r="AL6789" s="10"/>
      <c r="AM6789" s="10"/>
      <c r="AN6789" s="10"/>
      <c r="AO6789" s="10"/>
      <c r="AP6789" s="10"/>
      <c r="AQ6789" s="10"/>
      <c r="AR6789" s="10"/>
      <c r="AS6789" s="10"/>
      <c r="AT6789" s="10"/>
      <c r="AU6789" s="10"/>
      <c r="AV6789" s="10"/>
      <c r="AW6789" s="10"/>
      <c r="AX6789" s="10"/>
      <c r="AY6789" s="10"/>
      <c r="AZ6789" s="10"/>
      <c r="BC6789" s="10"/>
      <c r="BD6789" s="10"/>
      <c r="BE6789" s="10"/>
      <c r="BF6789" s="10"/>
      <c r="BG6789" s="10"/>
      <c r="BH6789" s="10"/>
      <c r="BI6789" s="10"/>
      <c r="BL6789" s="10"/>
      <c r="BM6789" s="10"/>
      <c r="BN6789" s="10"/>
      <c r="BO6789" s="10"/>
      <c r="BP6789" s="10"/>
      <c r="BQ6789" s="10"/>
      <c r="BR6789" s="10"/>
      <c r="BU6789" s="66"/>
    </row>
    <row r="6790" spans="22:73" s="6" customFormat="1" x14ac:dyDescent="0.3">
      <c r="V6790" s="21"/>
      <c r="W6790" s="22"/>
      <c r="X6790" s="22"/>
      <c r="Y6790" s="22"/>
      <c r="Z6790" s="22"/>
      <c r="AA6790" s="22"/>
      <c r="AB6790" s="10"/>
      <c r="AC6790" s="10"/>
      <c r="AD6790" s="10"/>
      <c r="AE6790" s="10"/>
      <c r="AF6790" s="10"/>
      <c r="AG6790" s="10"/>
      <c r="AH6790" s="10"/>
      <c r="AI6790" s="10"/>
      <c r="AJ6790" s="10"/>
      <c r="AK6790" s="10"/>
      <c r="AL6790" s="10"/>
      <c r="AM6790" s="10"/>
      <c r="AN6790" s="10"/>
      <c r="AO6790" s="10"/>
      <c r="AP6790" s="10"/>
      <c r="AQ6790" s="10"/>
      <c r="AR6790" s="10"/>
      <c r="AS6790" s="10"/>
      <c r="AT6790" s="10"/>
      <c r="AU6790" s="10"/>
      <c r="AV6790" s="10"/>
      <c r="AW6790" s="10"/>
      <c r="AX6790" s="10"/>
      <c r="AY6790" s="10"/>
      <c r="AZ6790" s="10"/>
      <c r="BC6790" s="10"/>
      <c r="BD6790" s="10"/>
      <c r="BE6790" s="10"/>
      <c r="BF6790" s="10"/>
      <c r="BG6790" s="10"/>
      <c r="BH6790" s="10"/>
      <c r="BI6790" s="10"/>
      <c r="BL6790" s="10"/>
      <c r="BM6790" s="10"/>
      <c r="BN6790" s="10"/>
      <c r="BO6790" s="10"/>
      <c r="BP6790" s="10"/>
      <c r="BQ6790" s="10"/>
      <c r="BR6790" s="10"/>
      <c r="BU6790" s="66"/>
    </row>
    <row r="6791" spans="22:73" s="6" customFormat="1" x14ac:dyDescent="0.3">
      <c r="V6791" s="21"/>
      <c r="W6791" s="22"/>
      <c r="X6791" s="22"/>
      <c r="Y6791" s="22"/>
      <c r="Z6791" s="22"/>
      <c r="AA6791" s="22"/>
      <c r="AB6791" s="10"/>
      <c r="AC6791" s="10"/>
      <c r="AD6791" s="10"/>
      <c r="AE6791" s="10"/>
      <c r="AF6791" s="10"/>
      <c r="AG6791" s="10"/>
      <c r="AH6791" s="10"/>
      <c r="AI6791" s="10"/>
      <c r="AJ6791" s="10"/>
      <c r="AK6791" s="10"/>
      <c r="AL6791" s="10"/>
      <c r="AM6791" s="10"/>
      <c r="AN6791" s="10"/>
      <c r="AO6791" s="10"/>
      <c r="AP6791" s="10"/>
      <c r="AQ6791" s="10"/>
      <c r="AR6791" s="10"/>
      <c r="AS6791" s="10"/>
      <c r="AT6791" s="10"/>
      <c r="AU6791" s="10"/>
      <c r="AV6791" s="10"/>
      <c r="AW6791" s="10"/>
      <c r="AX6791" s="10"/>
      <c r="AY6791" s="10"/>
      <c r="AZ6791" s="10"/>
      <c r="BC6791" s="10"/>
      <c r="BD6791" s="10"/>
      <c r="BE6791" s="10"/>
      <c r="BF6791" s="10"/>
      <c r="BG6791" s="10"/>
      <c r="BH6791" s="10"/>
      <c r="BI6791" s="10"/>
      <c r="BL6791" s="10"/>
      <c r="BM6791" s="10"/>
      <c r="BN6791" s="10"/>
      <c r="BO6791" s="10"/>
      <c r="BP6791" s="10"/>
      <c r="BQ6791" s="10"/>
      <c r="BR6791" s="10"/>
      <c r="BU6791" s="66"/>
    </row>
    <row r="6792" spans="22:73" s="6" customFormat="1" x14ac:dyDescent="0.3">
      <c r="V6792" s="21"/>
      <c r="W6792" s="22"/>
      <c r="X6792" s="22"/>
      <c r="Y6792" s="22"/>
      <c r="Z6792" s="22"/>
      <c r="AA6792" s="22"/>
      <c r="AB6792" s="10"/>
      <c r="AC6792" s="10"/>
      <c r="AD6792" s="10"/>
      <c r="AE6792" s="10"/>
      <c r="AF6792" s="10"/>
      <c r="AG6792" s="10"/>
      <c r="AH6792" s="10"/>
      <c r="AI6792" s="10"/>
      <c r="AJ6792" s="10"/>
      <c r="AK6792" s="10"/>
      <c r="AL6792" s="10"/>
      <c r="AM6792" s="10"/>
      <c r="AN6792" s="10"/>
      <c r="AO6792" s="10"/>
      <c r="AP6792" s="10"/>
      <c r="AQ6792" s="10"/>
      <c r="AR6792" s="10"/>
      <c r="AS6792" s="10"/>
      <c r="AT6792" s="10"/>
      <c r="AU6792" s="10"/>
      <c r="AV6792" s="10"/>
      <c r="AW6792" s="10"/>
      <c r="AX6792" s="10"/>
      <c r="AY6792" s="10"/>
      <c r="AZ6792" s="10"/>
      <c r="BC6792" s="10"/>
      <c r="BD6792" s="10"/>
      <c r="BE6792" s="10"/>
      <c r="BF6792" s="10"/>
      <c r="BG6792" s="10"/>
      <c r="BH6792" s="10"/>
      <c r="BI6792" s="10"/>
      <c r="BL6792" s="10"/>
      <c r="BM6792" s="10"/>
      <c r="BN6792" s="10"/>
      <c r="BO6792" s="10"/>
      <c r="BP6792" s="10"/>
      <c r="BQ6792" s="10"/>
      <c r="BR6792" s="10"/>
      <c r="BU6792" s="66"/>
    </row>
    <row r="6793" spans="22:73" s="6" customFormat="1" x14ac:dyDescent="0.3">
      <c r="V6793" s="21"/>
      <c r="W6793" s="22"/>
      <c r="X6793" s="22"/>
      <c r="Y6793" s="22"/>
      <c r="Z6793" s="22"/>
      <c r="AA6793" s="22"/>
      <c r="AB6793" s="10"/>
      <c r="AC6793" s="10"/>
      <c r="AD6793" s="10"/>
      <c r="AE6793" s="10"/>
      <c r="AF6793" s="10"/>
      <c r="AG6793" s="10"/>
      <c r="AH6793" s="10"/>
      <c r="AI6793" s="10"/>
      <c r="AJ6793" s="10"/>
      <c r="AK6793" s="10"/>
      <c r="AL6793" s="10"/>
      <c r="AM6793" s="10"/>
      <c r="AN6793" s="10"/>
      <c r="AO6793" s="10"/>
      <c r="AP6793" s="10"/>
      <c r="AQ6793" s="10"/>
      <c r="AR6793" s="10"/>
      <c r="AS6793" s="10"/>
      <c r="AT6793" s="10"/>
      <c r="AU6793" s="10"/>
      <c r="AV6793" s="10"/>
      <c r="AW6793" s="10"/>
      <c r="AX6793" s="10"/>
      <c r="AY6793" s="10"/>
      <c r="AZ6793" s="10"/>
      <c r="BC6793" s="10"/>
      <c r="BD6793" s="10"/>
      <c r="BE6793" s="10"/>
      <c r="BF6793" s="10"/>
      <c r="BG6793" s="10"/>
      <c r="BH6793" s="10"/>
      <c r="BI6793" s="10"/>
      <c r="BL6793" s="10"/>
      <c r="BM6793" s="10"/>
      <c r="BN6793" s="10"/>
      <c r="BO6793" s="10"/>
      <c r="BP6793" s="10"/>
      <c r="BQ6793" s="10"/>
      <c r="BR6793" s="10"/>
      <c r="BU6793" s="66"/>
    </row>
    <row r="6794" spans="22:73" s="6" customFormat="1" x14ac:dyDescent="0.3">
      <c r="V6794" s="21"/>
      <c r="W6794" s="22"/>
      <c r="X6794" s="22"/>
      <c r="Y6794" s="22"/>
      <c r="Z6794" s="22"/>
      <c r="AA6794" s="22"/>
      <c r="AB6794" s="10"/>
      <c r="AC6794" s="10"/>
      <c r="AD6794" s="10"/>
      <c r="AE6794" s="10"/>
      <c r="AF6794" s="10"/>
      <c r="AG6794" s="10"/>
      <c r="AH6794" s="10"/>
      <c r="AI6794" s="10"/>
      <c r="AJ6794" s="10"/>
      <c r="AK6794" s="10"/>
      <c r="AL6794" s="10"/>
      <c r="AM6794" s="10"/>
      <c r="AN6794" s="10"/>
      <c r="AO6794" s="10"/>
      <c r="AP6794" s="10"/>
      <c r="AQ6794" s="10"/>
      <c r="AR6794" s="10"/>
      <c r="AS6794" s="10"/>
      <c r="AT6794" s="10"/>
      <c r="AU6794" s="10"/>
      <c r="AV6794" s="10"/>
      <c r="AW6794" s="10"/>
      <c r="AX6794" s="10"/>
      <c r="AY6794" s="10"/>
      <c r="AZ6794" s="10"/>
      <c r="BC6794" s="10"/>
      <c r="BD6794" s="10"/>
      <c r="BE6794" s="10"/>
      <c r="BF6794" s="10"/>
      <c r="BG6794" s="10"/>
      <c r="BH6794" s="10"/>
      <c r="BI6794" s="10"/>
      <c r="BL6794" s="10"/>
      <c r="BM6794" s="10"/>
      <c r="BN6794" s="10"/>
      <c r="BO6794" s="10"/>
      <c r="BP6794" s="10"/>
      <c r="BQ6794" s="10"/>
      <c r="BR6794" s="10"/>
      <c r="BU6794" s="66"/>
    </row>
    <row r="6795" spans="22:73" s="6" customFormat="1" x14ac:dyDescent="0.3">
      <c r="V6795" s="21"/>
      <c r="W6795" s="22"/>
      <c r="X6795" s="22"/>
      <c r="Y6795" s="22"/>
      <c r="Z6795" s="22"/>
      <c r="AA6795" s="22"/>
      <c r="AB6795" s="10"/>
      <c r="AC6795" s="10"/>
      <c r="AD6795" s="10"/>
      <c r="AE6795" s="10"/>
      <c r="AF6795" s="10"/>
      <c r="AG6795" s="10"/>
      <c r="AH6795" s="10"/>
      <c r="AI6795" s="10"/>
      <c r="AJ6795" s="10"/>
      <c r="AK6795" s="10"/>
      <c r="AL6795" s="10"/>
      <c r="AM6795" s="10"/>
      <c r="AN6795" s="10"/>
      <c r="AO6795" s="10"/>
      <c r="AP6795" s="10"/>
      <c r="AQ6795" s="10"/>
      <c r="AR6795" s="10"/>
      <c r="AS6795" s="10"/>
      <c r="AT6795" s="10"/>
      <c r="AU6795" s="10"/>
      <c r="AV6795" s="10"/>
      <c r="AW6795" s="10"/>
      <c r="AX6795" s="10"/>
      <c r="AY6795" s="10"/>
      <c r="AZ6795" s="10"/>
      <c r="BC6795" s="10"/>
      <c r="BD6795" s="10"/>
      <c r="BE6795" s="10"/>
      <c r="BF6795" s="10"/>
      <c r="BG6795" s="10"/>
      <c r="BH6795" s="10"/>
      <c r="BI6795" s="10"/>
      <c r="BL6795" s="10"/>
      <c r="BM6795" s="10"/>
      <c r="BN6795" s="10"/>
      <c r="BO6795" s="10"/>
      <c r="BP6795" s="10"/>
      <c r="BQ6795" s="10"/>
      <c r="BR6795" s="10"/>
      <c r="BU6795" s="66"/>
    </row>
    <row r="6796" spans="22:73" s="6" customFormat="1" x14ac:dyDescent="0.3">
      <c r="V6796" s="21"/>
      <c r="W6796" s="22"/>
      <c r="X6796" s="22"/>
      <c r="Y6796" s="22"/>
      <c r="Z6796" s="22"/>
      <c r="AA6796" s="22"/>
      <c r="AB6796" s="10"/>
      <c r="AC6796" s="10"/>
      <c r="AD6796" s="10"/>
      <c r="AE6796" s="10"/>
      <c r="AF6796" s="10"/>
      <c r="AG6796" s="10"/>
      <c r="AH6796" s="10"/>
      <c r="AI6796" s="10"/>
      <c r="AJ6796" s="10"/>
      <c r="AK6796" s="10"/>
      <c r="AL6796" s="10"/>
      <c r="AM6796" s="10"/>
      <c r="AN6796" s="10"/>
      <c r="AO6796" s="10"/>
      <c r="AP6796" s="10"/>
      <c r="AQ6796" s="10"/>
      <c r="AR6796" s="10"/>
      <c r="AS6796" s="10"/>
      <c r="AT6796" s="10"/>
      <c r="AU6796" s="10"/>
      <c r="AV6796" s="10"/>
      <c r="AW6796" s="10"/>
      <c r="AX6796" s="10"/>
      <c r="AY6796" s="10"/>
      <c r="AZ6796" s="10"/>
      <c r="BC6796" s="10"/>
      <c r="BD6796" s="10"/>
      <c r="BE6796" s="10"/>
      <c r="BF6796" s="10"/>
      <c r="BG6796" s="10"/>
      <c r="BH6796" s="10"/>
      <c r="BI6796" s="10"/>
      <c r="BL6796" s="10"/>
      <c r="BM6796" s="10"/>
      <c r="BN6796" s="10"/>
      <c r="BO6796" s="10"/>
      <c r="BP6796" s="10"/>
      <c r="BQ6796" s="10"/>
      <c r="BR6796" s="10"/>
      <c r="BU6796" s="66"/>
    </row>
    <row r="6797" spans="22:73" s="6" customFormat="1" x14ac:dyDescent="0.3">
      <c r="V6797" s="21"/>
      <c r="W6797" s="22"/>
      <c r="X6797" s="22"/>
      <c r="Y6797" s="22"/>
      <c r="Z6797" s="22"/>
      <c r="AA6797" s="22"/>
      <c r="AB6797" s="10"/>
      <c r="AC6797" s="10"/>
      <c r="AD6797" s="10"/>
      <c r="AE6797" s="10"/>
      <c r="AF6797" s="10"/>
      <c r="AG6797" s="10"/>
      <c r="AH6797" s="10"/>
      <c r="AI6797" s="10"/>
      <c r="AJ6797" s="10"/>
      <c r="AK6797" s="10"/>
      <c r="AL6797" s="10"/>
      <c r="AM6797" s="10"/>
      <c r="AN6797" s="10"/>
      <c r="AO6797" s="10"/>
      <c r="AP6797" s="10"/>
      <c r="AQ6797" s="10"/>
      <c r="AR6797" s="10"/>
      <c r="AS6797" s="10"/>
      <c r="AT6797" s="10"/>
      <c r="AU6797" s="10"/>
      <c r="AV6797" s="10"/>
      <c r="AW6797" s="10"/>
      <c r="AX6797" s="10"/>
      <c r="AY6797" s="10"/>
      <c r="AZ6797" s="10"/>
      <c r="BC6797" s="10"/>
      <c r="BD6797" s="10"/>
      <c r="BE6797" s="10"/>
      <c r="BF6797" s="10"/>
      <c r="BG6797" s="10"/>
      <c r="BH6797" s="10"/>
      <c r="BI6797" s="10"/>
      <c r="BL6797" s="10"/>
      <c r="BM6797" s="10"/>
      <c r="BN6797" s="10"/>
      <c r="BO6797" s="10"/>
      <c r="BP6797" s="10"/>
      <c r="BQ6797" s="10"/>
      <c r="BR6797" s="10"/>
      <c r="BU6797" s="66"/>
    </row>
    <row r="6798" spans="22:73" s="6" customFormat="1" x14ac:dyDescent="0.3">
      <c r="V6798" s="21"/>
      <c r="W6798" s="22"/>
      <c r="X6798" s="22"/>
      <c r="Y6798" s="22"/>
      <c r="Z6798" s="22"/>
      <c r="AA6798" s="22"/>
      <c r="AB6798" s="10"/>
      <c r="AC6798" s="10"/>
      <c r="AD6798" s="10"/>
      <c r="AE6798" s="10"/>
      <c r="AF6798" s="10"/>
      <c r="AG6798" s="10"/>
      <c r="AH6798" s="10"/>
      <c r="AI6798" s="10"/>
      <c r="AJ6798" s="10"/>
      <c r="AK6798" s="10"/>
      <c r="AL6798" s="10"/>
      <c r="AM6798" s="10"/>
      <c r="AN6798" s="10"/>
      <c r="AO6798" s="10"/>
      <c r="AP6798" s="10"/>
      <c r="AQ6798" s="10"/>
      <c r="AR6798" s="10"/>
      <c r="AS6798" s="10"/>
      <c r="AT6798" s="10"/>
      <c r="AU6798" s="10"/>
      <c r="AV6798" s="10"/>
      <c r="AW6798" s="10"/>
      <c r="AX6798" s="10"/>
      <c r="AY6798" s="10"/>
      <c r="AZ6798" s="10"/>
      <c r="BC6798" s="10"/>
      <c r="BD6798" s="10"/>
      <c r="BE6798" s="10"/>
      <c r="BF6798" s="10"/>
      <c r="BG6798" s="10"/>
      <c r="BH6798" s="10"/>
      <c r="BI6798" s="10"/>
      <c r="BL6798" s="10"/>
      <c r="BM6798" s="10"/>
      <c r="BN6798" s="10"/>
      <c r="BO6798" s="10"/>
      <c r="BP6798" s="10"/>
      <c r="BQ6798" s="10"/>
      <c r="BR6798" s="10"/>
      <c r="BU6798" s="66"/>
    </row>
    <row r="6799" spans="22:73" s="6" customFormat="1" x14ac:dyDescent="0.3">
      <c r="V6799" s="21"/>
      <c r="W6799" s="22"/>
      <c r="X6799" s="22"/>
      <c r="Y6799" s="22"/>
      <c r="Z6799" s="22"/>
      <c r="AA6799" s="22"/>
      <c r="AB6799" s="10"/>
      <c r="AC6799" s="10"/>
      <c r="AD6799" s="10"/>
      <c r="AE6799" s="10"/>
      <c r="AF6799" s="10"/>
      <c r="AG6799" s="10"/>
      <c r="AH6799" s="10"/>
      <c r="AI6799" s="10"/>
      <c r="AJ6799" s="10"/>
      <c r="AK6799" s="10"/>
      <c r="AL6799" s="10"/>
      <c r="AM6799" s="10"/>
      <c r="AN6799" s="10"/>
      <c r="AO6799" s="10"/>
      <c r="AP6799" s="10"/>
      <c r="AQ6799" s="10"/>
      <c r="AR6799" s="10"/>
      <c r="AS6799" s="10"/>
      <c r="AT6799" s="10"/>
      <c r="AU6799" s="10"/>
      <c r="AV6799" s="10"/>
      <c r="AW6799" s="10"/>
      <c r="AX6799" s="10"/>
      <c r="AY6799" s="10"/>
      <c r="AZ6799" s="10"/>
      <c r="BC6799" s="10"/>
      <c r="BD6799" s="10"/>
      <c r="BE6799" s="10"/>
      <c r="BF6799" s="10"/>
      <c r="BG6799" s="10"/>
      <c r="BH6799" s="10"/>
      <c r="BI6799" s="10"/>
      <c r="BL6799" s="10"/>
      <c r="BM6799" s="10"/>
      <c r="BN6799" s="10"/>
      <c r="BO6799" s="10"/>
      <c r="BP6799" s="10"/>
      <c r="BQ6799" s="10"/>
      <c r="BR6799" s="10"/>
      <c r="BU6799" s="66"/>
    </row>
    <row r="6800" spans="22:73" s="6" customFormat="1" x14ac:dyDescent="0.3">
      <c r="V6800" s="21"/>
      <c r="W6800" s="22"/>
      <c r="X6800" s="22"/>
      <c r="Y6800" s="22"/>
      <c r="Z6800" s="22"/>
      <c r="AA6800" s="22"/>
      <c r="AB6800" s="10"/>
      <c r="AC6800" s="10"/>
      <c r="AD6800" s="10"/>
      <c r="AE6800" s="10"/>
      <c r="AF6800" s="10"/>
      <c r="AG6800" s="10"/>
      <c r="AH6800" s="10"/>
      <c r="AI6800" s="10"/>
      <c r="AJ6800" s="10"/>
      <c r="AK6800" s="10"/>
      <c r="AL6800" s="10"/>
      <c r="AM6800" s="10"/>
      <c r="AN6800" s="10"/>
      <c r="AO6800" s="10"/>
      <c r="AP6800" s="10"/>
      <c r="AQ6800" s="10"/>
      <c r="AR6800" s="10"/>
      <c r="AS6800" s="10"/>
      <c r="AT6800" s="10"/>
      <c r="AU6800" s="10"/>
      <c r="AV6800" s="10"/>
      <c r="AW6800" s="10"/>
      <c r="AX6800" s="10"/>
      <c r="AY6800" s="10"/>
      <c r="AZ6800" s="10"/>
      <c r="BC6800" s="10"/>
      <c r="BD6800" s="10"/>
      <c r="BE6800" s="10"/>
      <c r="BF6800" s="10"/>
      <c r="BG6800" s="10"/>
      <c r="BH6800" s="10"/>
      <c r="BI6800" s="10"/>
      <c r="BL6800" s="10"/>
      <c r="BM6800" s="10"/>
      <c r="BN6800" s="10"/>
      <c r="BO6800" s="10"/>
      <c r="BP6800" s="10"/>
      <c r="BQ6800" s="10"/>
      <c r="BR6800" s="10"/>
      <c r="BU6800" s="66"/>
    </row>
    <row r="6801" spans="22:73" s="6" customFormat="1" x14ac:dyDescent="0.3">
      <c r="V6801" s="21"/>
      <c r="W6801" s="22"/>
      <c r="X6801" s="22"/>
      <c r="Y6801" s="22"/>
      <c r="Z6801" s="22"/>
      <c r="AA6801" s="22"/>
      <c r="AB6801" s="10"/>
      <c r="AC6801" s="10"/>
      <c r="AD6801" s="10"/>
      <c r="AE6801" s="10"/>
      <c r="AF6801" s="10"/>
      <c r="AG6801" s="10"/>
      <c r="AH6801" s="10"/>
      <c r="AI6801" s="10"/>
      <c r="AJ6801" s="10"/>
      <c r="AK6801" s="10"/>
      <c r="AL6801" s="10"/>
      <c r="AM6801" s="10"/>
      <c r="AN6801" s="10"/>
      <c r="AO6801" s="10"/>
      <c r="AP6801" s="10"/>
      <c r="AQ6801" s="10"/>
      <c r="AR6801" s="10"/>
      <c r="AS6801" s="10"/>
      <c r="AT6801" s="10"/>
      <c r="AU6801" s="10"/>
      <c r="AV6801" s="10"/>
      <c r="AW6801" s="10"/>
      <c r="AX6801" s="10"/>
      <c r="AY6801" s="10"/>
      <c r="AZ6801" s="10"/>
      <c r="BC6801" s="10"/>
      <c r="BD6801" s="10"/>
      <c r="BE6801" s="10"/>
      <c r="BF6801" s="10"/>
      <c r="BG6801" s="10"/>
      <c r="BH6801" s="10"/>
      <c r="BI6801" s="10"/>
      <c r="BL6801" s="10"/>
      <c r="BM6801" s="10"/>
      <c r="BN6801" s="10"/>
      <c r="BO6801" s="10"/>
      <c r="BP6801" s="10"/>
      <c r="BQ6801" s="10"/>
      <c r="BR6801" s="10"/>
      <c r="BU6801" s="66"/>
    </row>
    <row r="6802" spans="22:73" s="6" customFormat="1" x14ac:dyDescent="0.3">
      <c r="V6802" s="21"/>
      <c r="W6802" s="22"/>
      <c r="X6802" s="22"/>
      <c r="Y6802" s="22"/>
      <c r="Z6802" s="22"/>
      <c r="AA6802" s="22"/>
      <c r="AB6802" s="10"/>
      <c r="AC6802" s="10"/>
      <c r="AD6802" s="10"/>
      <c r="AE6802" s="10"/>
      <c r="AF6802" s="10"/>
      <c r="AG6802" s="10"/>
      <c r="AH6802" s="10"/>
      <c r="AI6802" s="10"/>
      <c r="AJ6802" s="10"/>
      <c r="AK6802" s="10"/>
      <c r="AL6802" s="10"/>
      <c r="AM6802" s="10"/>
      <c r="AN6802" s="10"/>
      <c r="AO6802" s="10"/>
      <c r="AP6802" s="10"/>
      <c r="AQ6802" s="10"/>
      <c r="AR6802" s="10"/>
      <c r="AS6802" s="10"/>
      <c r="AT6802" s="10"/>
      <c r="AU6802" s="10"/>
      <c r="AV6802" s="10"/>
      <c r="AW6802" s="10"/>
      <c r="AX6802" s="10"/>
      <c r="AY6802" s="10"/>
      <c r="AZ6802" s="10"/>
      <c r="BC6802" s="10"/>
      <c r="BD6802" s="10"/>
      <c r="BE6802" s="10"/>
      <c r="BF6802" s="10"/>
      <c r="BG6802" s="10"/>
      <c r="BH6802" s="10"/>
      <c r="BI6802" s="10"/>
      <c r="BL6802" s="10"/>
      <c r="BM6802" s="10"/>
      <c r="BN6802" s="10"/>
      <c r="BO6802" s="10"/>
      <c r="BP6802" s="10"/>
      <c r="BQ6802" s="10"/>
      <c r="BR6802" s="10"/>
      <c r="BU6802" s="66"/>
    </row>
    <row r="6803" spans="22:73" s="6" customFormat="1" x14ac:dyDescent="0.3">
      <c r="V6803" s="21"/>
      <c r="W6803" s="22"/>
      <c r="X6803" s="22"/>
      <c r="Y6803" s="22"/>
      <c r="Z6803" s="22"/>
      <c r="AA6803" s="22"/>
      <c r="AB6803" s="10"/>
      <c r="AC6803" s="10"/>
      <c r="AD6803" s="10"/>
      <c r="AE6803" s="10"/>
      <c r="AF6803" s="10"/>
      <c r="AG6803" s="10"/>
      <c r="AH6803" s="10"/>
      <c r="AI6803" s="10"/>
      <c r="AJ6803" s="10"/>
      <c r="AK6803" s="10"/>
      <c r="AL6803" s="10"/>
      <c r="AM6803" s="10"/>
      <c r="AN6803" s="10"/>
      <c r="AO6803" s="10"/>
      <c r="AP6803" s="10"/>
      <c r="AQ6803" s="10"/>
      <c r="AR6803" s="10"/>
      <c r="AS6803" s="10"/>
      <c r="AT6803" s="10"/>
      <c r="AU6803" s="10"/>
      <c r="AV6803" s="10"/>
      <c r="AW6803" s="10"/>
      <c r="AX6803" s="10"/>
      <c r="AY6803" s="10"/>
      <c r="AZ6803" s="10"/>
      <c r="BC6803" s="10"/>
      <c r="BD6803" s="10"/>
      <c r="BE6803" s="10"/>
      <c r="BF6803" s="10"/>
      <c r="BG6803" s="10"/>
      <c r="BH6803" s="10"/>
      <c r="BI6803" s="10"/>
      <c r="BL6803" s="10"/>
      <c r="BM6803" s="10"/>
      <c r="BN6803" s="10"/>
      <c r="BO6803" s="10"/>
      <c r="BP6803" s="10"/>
      <c r="BQ6803" s="10"/>
      <c r="BR6803" s="10"/>
      <c r="BU6803" s="66"/>
    </row>
    <row r="6804" spans="22:73" s="6" customFormat="1" x14ac:dyDescent="0.3">
      <c r="V6804" s="21"/>
      <c r="W6804" s="22"/>
      <c r="X6804" s="22"/>
      <c r="Y6804" s="22"/>
      <c r="Z6804" s="22"/>
      <c r="AA6804" s="22"/>
      <c r="AB6804" s="10"/>
      <c r="AC6804" s="10"/>
      <c r="AD6804" s="10"/>
      <c r="AE6804" s="10"/>
      <c r="AF6804" s="10"/>
      <c r="AG6804" s="10"/>
      <c r="AH6804" s="10"/>
      <c r="AI6804" s="10"/>
      <c r="AJ6804" s="10"/>
      <c r="AK6804" s="10"/>
      <c r="AL6804" s="10"/>
      <c r="AM6804" s="10"/>
      <c r="AN6804" s="10"/>
      <c r="AO6804" s="10"/>
      <c r="AP6804" s="10"/>
      <c r="AQ6804" s="10"/>
      <c r="AR6804" s="10"/>
      <c r="AS6804" s="10"/>
      <c r="AT6804" s="10"/>
      <c r="AU6804" s="10"/>
      <c r="AV6804" s="10"/>
      <c r="AW6804" s="10"/>
      <c r="AX6804" s="10"/>
      <c r="AY6804" s="10"/>
      <c r="AZ6804" s="10"/>
      <c r="BC6804" s="10"/>
      <c r="BD6804" s="10"/>
      <c r="BE6804" s="10"/>
      <c r="BF6804" s="10"/>
      <c r="BG6804" s="10"/>
      <c r="BH6804" s="10"/>
      <c r="BI6804" s="10"/>
      <c r="BL6804" s="10"/>
      <c r="BM6804" s="10"/>
      <c r="BN6804" s="10"/>
      <c r="BO6804" s="10"/>
      <c r="BP6804" s="10"/>
      <c r="BQ6804" s="10"/>
      <c r="BR6804" s="10"/>
      <c r="BU6804" s="66"/>
    </row>
    <row r="6805" spans="22:73" s="6" customFormat="1" x14ac:dyDescent="0.3">
      <c r="V6805" s="21"/>
      <c r="W6805" s="22"/>
      <c r="X6805" s="22"/>
      <c r="Y6805" s="22"/>
      <c r="Z6805" s="22"/>
      <c r="AA6805" s="22"/>
      <c r="AB6805" s="10"/>
      <c r="AC6805" s="10"/>
      <c r="AD6805" s="10"/>
      <c r="AE6805" s="10"/>
      <c r="AF6805" s="10"/>
      <c r="AG6805" s="10"/>
      <c r="AH6805" s="10"/>
      <c r="AI6805" s="10"/>
      <c r="AJ6805" s="10"/>
      <c r="AK6805" s="10"/>
      <c r="AL6805" s="10"/>
      <c r="AM6805" s="10"/>
      <c r="AN6805" s="10"/>
      <c r="AO6805" s="10"/>
      <c r="AP6805" s="10"/>
      <c r="AQ6805" s="10"/>
      <c r="AR6805" s="10"/>
      <c r="AS6805" s="10"/>
      <c r="AT6805" s="10"/>
      <c r="AU6805" s="10"/>
      <c r="AV6805" s="10"/>
      <c r="AW6805" s="10"/>
      <c r="AX6805" s="10"/>
      <c r="AY6805" s="10"/>
      <c r="AZ6805" s="10"/>
      <c r="BC6805" s="10"/>
      <c r="BD6805" s="10"/>
      <c r="BE6805" s="10"/>
      <c r="BF6805" s="10"/>
      <c r="BG6805" s="10"/>
      <c r="BH6805" s="10"/>
      <c r="BI6805" s="10"/>
      <c r="BL6805" s="10"/>
      <c r="BM6805" s="10"/>
      <c r="BN6805" s="10"/>
      <c r="BO6805" s="10"/>
      <c r="BP6805" s="10"/>
      <c r="BQ6805" s="10"/>
      <c r="BR6805" s="10"/>
      <c r="BU6805" s="66"/>
    </row>
    <row r="6806" spans="22:73" s="6" customFormat="1" x14ac:dyDescent="0.3">
      <c r="V6806" s="21"/>
      <c r="W6806" s="22"/>
      <c r="X6806" s="22"/>
      <c r="Y6806" s="22"/>
      <c r="Z6806" s="22"/>
      <c r="AA6806" s="22"/>
      <c r="AB6806" s="10"/>
      <c r="AC6806" s="10"/>
      <c r="AD6806" s="10"/>
      <c r="AE6806" s="10"/>
      <c r="AF6806" s="10"/>
      <c r="AG6806" s="10"/>
      <c r="AH6806" s="10"/>
      <c r="AI6806" s="10"/>
      <c r="AJ6806" s="10"/>
      <c r="AK6806" s="10"/>
      <c r="AL6806" s="10"/>
      <c r="AM6806" s="10"/>
      <c r="AN6806" s="10"/>
      <c r="AO6806" s="10"/>
      <c r="AP6806" s="10"/>
      <c r="AQ6806" s="10"/>
      <c r="AR6806" s="10"/>
      <c r="AS6806" s="10"/>
      <c r="AT6806" s="10"/>
      <c r="AU6806" s="10"/>
      <c r="AV6806" s="10"/>
      <c r="AW6806" s="10"/>
      <c r="AX6806" s="10"/>
      <c r="AY6806" s="10"/>
      <c r="AZ6806" s="10"/>
      <c r="BC6806" s="10"/>
      <c r="BD6806" s="10"/>
      <c r="BE6806" s="10"/>
      <c r="BF6806" s="10"/>
      <c r="BG6806" s="10"/>
      <c r="BH6806" s="10"/>
      <c r="BI6806" s="10"/>
      <c r="BL6806" s="10"/>
      <c r="BM6806" s="10"/>
      <c r="BN6806" s="10"/>
      <c r="BO6806" s="10"/>
      <c r="BP6806" s="10"/>
      <c r="BQ6806" s="10"/>
      <c r="BR6806" s="10"/>
      <c r="BU6806" s="66"/>
    </row>
    <row r="6807" spans="22:73" s="6" customFormat="1" x14ac:dyDescent="0.3">
      <c r="V6807" s="21"/>
      <c r="W6807" s="22"/>
      <c r="X6807" s="22"/>
      <c r="Y6807" s="22"/>
      <c r="Z6807" s="22"/>
      <c r="AA6807" s="22"/>
      <c r="AB6807" s="10"/>
      <c r="AC6807" s="10"/>
      <c r="AD6807" s="10"/>
      <c r="AE6807" s="10"/>
      <c r="AF6807" s="10"/>
      <c r="AG6807" s="10"/>
      <c r="AH6807" s="10"/>
      <c r="AI6807" s="10"/>
      <c r="AJ6807" s="10"/>
      <c r="AK6807" s="10"/>
      <c r="AL6807" s="10"/>
      <c r="AM6807" s="10"/>
      <c r="AN6807" s="10"/>
      <c r="AO6807" s="10"/>
      <c r="AP6807" s="10"/>
      <c r="AQ6807" s="10"/>
      <c r="AR6807" s="10"/>
      <c r="AS6807" s="10"/>
      <c r="AT6807" s="10"/>
      <c r="AU6807" s="10"/>
      <c r="AV6807" s="10"/>
      <c r="AW6807" s="10"/>
      <c r="AX6807" s="10"/>
      <c r="AY6807" s="10"/>
      <c r="AZ6807" s="10"/>
      <c r="BC6807" s="10"/>
      <c r="BD6807" s="10"/>
      <c r="BE6807" s="10"/>
      <c r="BF6807" s="10"/>
      <c r="BG6807" s="10"/>
      <c r="BH6807" s="10"/>
      <c r="BI6807" s="10"/>
      <c r="BL6807" s="10"/>
      <c r="BM6807" s="10"/>
      <c r="BN6807" s="10"/>
      <c r="BO6807" s="10"/>
      <c r="BP6807" s="10"/>
      <c r="BQ6807" s="10"/>
      <c r="BR6807" s="10"/>
      <c r="BU6807" s="66"/>
    </row>
    <row r="6808" spans="22:73" s="6" customFormat="1" x14ac:dyDescent="0.3">
      <c r="V6808" s="21"/>
      <c r="W6808" s="22"/>
      <c r="X6808" s="22"/>
      <c r="Y6808" s="22"/>
      <c r="Z6808" s="22"/>
      <c r="AA6808" s="22"/>
      <c r="AB6808" s="10"/>
      <c r="AC6808" s="10"/>
      <c r="AD6808" s="10"/>
      <c r="AE6808" s="10"/>
      <c r="AF6808" s="10"/>
      <c r="AG6808" s="10"/>
      <c r="AH6808" s="10"/>
      <c r="AI6808" s="10"/>
      <c r="AJ6808" s="10"/>
      <c r="AK6808" s="10"/>
      <c r="AL6808" s="10"/>
      <c r="AM6808" s="10"/>
      <c r="AN6808" s="10"/>
      <c r="AO6808" s="10"/>
      <c r="AP6808" s="10"/>
      <c r="AQ6808" s="10"/>
      <c r="AR6808" s="10"/>
      <c r="AS6808" s="10"/>
      <c r="AT6808" s="10"/>
      <c r="AU6808" s="10"/>
      <c r="AV6808" s="10"/>
      <c r="AW6808" s="10"/>
      <c r="AX6808" s="10"/>
      <c r="AY6808" s="10"/>
      <c r="AZ6808" s="10"/>
      <c r="BC6808" s="10"/>
      <c r="BD6808" s="10"/>
      <c r="BE6808" s="10"/>
      <c r="BF6808" s="10"/>
      <c r="BG6808" s="10"/>
      <c r="BH6808" s="10"/>
      <c r="BI6808" s="10"/>
      <c r="BL6808" s="10"/>
      <c r="BM6808" s="10"/>
      <c r="BN6808" s="10"/>
      <c r="BO6808" s="10"/>
      <c r="BP6808" s="10"/>
      <c r="BQ6808" s="10"/>
      <c r="BR6808" s="10"/>
      <c r="BU6808" s="66"/>
    </row>
    <row r="6809" spans="22:73" s="6" customFormat="1" x14ac:dyDescent="0.3">
      <c r="V6809" s="21"/>
      <c r="W6809" s="22"/>
      <c r="X6809" s="22"/>
      <c r="Y6809" s="22"/>
      <c r="Z6809" s="22"/>
      <c r="AA6809" s="22"/>
      <c r="AB6809" s="10"/>
      <c r="AC6809" s="10"/>
      <c r="AD6809" s="10"/>
      <c r="AE6809" s="10"/>
      <c r="AF6809" s="10"/>
      <c r="AG6809" s="10"/>
      <c r="AH6809" s="10"/>
      <c r="AI6809" s="10"/>
      <c r="AJ6809" s="10"/>
      <c r="AK6809" s="10"/>
      <c r="AL6809" s="10"/>
      <c r="AM6809" s="10"/>
      <c r="AN6809" s="10"/>
      <c r="AO6809" s="10"/>
      <c r="AP6809" s="10"/>
      <c r="AQ6809" s="10"/>
      <c r="AR6809" s="10"/>
      <c r="AS6809" s="10"/>
      <c r="AT6809" s="10"/>
      <c r="AU6809" s="10"/>
      <c r="AV6809" s="10"/>
      <c r="AW6809" s="10"/>
      <c r="AX6809" s="10"/>
      <c r="AY6809" s="10"/>
      <c r="AZ6809" s="10"/>
      <c r="BC6809" s="10"/>
      <c r="BD6809" s="10"/>
      <c r="BE6809" s="10"/>
      <c r="BF6809" s="10"/>
      <c r="BG6809" s="10"/>
      <c r="BH6809" s="10"/>
      <c r="BI6809" s="10"/>
      <c r="BL6809" s="10"/>
      <c r="BM6809" s="10"/>
      <c r="BN6809" s="10"/>
      <c r="BO6809" s="10"/>
      <c r="BP6809" s="10"/>
      <c r="BQ6809" s="10"/>
      <c r="BR6809" s="10"/>
      <c r="BU6809" s="66"/>
    </row>
    <row r="6810" spans="22:73" s="6" customFormat="1" x14ac:dyDescent="0.3">
      <c r="V6810" s="21"/>
      <c r="W6810" s="22"/>
      <c r="X6810" s="22"/>
      <c r="Y6810" s="22"/>
      <c r="Z6810" s="22"/>
      <c r="AA6810" s="22"/>
      <c r="AB6810" s="10"/>
      <c r="AC6810" s="10"/>
      <c r="AD6810" s="10"/>
      <c r="AE6810" s="10"/>
      <c r="AF6810" s="10"/>
      <c r="AG6810" s="10"/>
      <c r="AH6810" s="10"/>
      <c r="AI6810" s="10"/>
      <c r="AJ6810" s="10"/>
      <c r="AK6810" s="10"/>
      <c r="AL6810" s="10"/>
      <c r="AM6810" s="10"/>
      <c r="AN6810" s="10"/>
      <c r="AO6810" s="10"/>
      <c r="AP6810" s="10"/>
      <c r="AQ6810" s="10"/>
      <c r="AR6810" s="10"/>
      <c r="AS6810" s="10"/>
      <c r="AT6810" s="10"/>
      <c r="AU6810" s="10"/>
      <c r="AV6810" s="10"/>
      <c r="AW6810" s="10"/>
      <c r="AX6810" s="10"/>
      <c r="AY6810" s="10"/>
      <c r="AZ6810" s="10"/>
      <c r="BC6810" s="10"/>
      <c r="BD6810" s="10"/>
      <c r="BE6810" s="10"/>
      <c r="BF6810" s="10"/>
      <c r="BG6810" s="10"/>
      <c r="BH6810" s="10"/>
      <c r="BI6810" s="10"/>
      <c r="BL6810" s="10"/>
      <c r="BM6810" s="10"/>
      <c r="BN6810" s="10"/>
      <c r="BO6810" s="10"/>
      <c r="BP6810" s="10"/>
      <c r="BQ6810" s="10"/>
      <c r="BR6810" s="10"/>
      <c r="BU6810" s="66"/>
    </row>
    <row r="6811" spans="22:73" s="6" customFormat="1" x14ac:dyDescent="0.3">
      <c r="V6811" s="21"/>
      <c r="W6811" s="22"/>
      <c r="X6811" s="22"/>
      <c r="Y6811" s="22"/>
      <c r="Z6811" s="22"/>
      <c r="AA6811" s="22"/>
      <c r="AB6811" s="10"/>
      <c r="AC6811" s="10"/>
      <c r="AD6811" s="10"/>
      <c r="AE6811" s="10"/>
      <c r="AF6811" s="10"/>
      <c r="AG6811" s="10"/>
      <c r="AH6811" s="10"/>
      <c r="AI6811" s="10"/>
      <c r="AJ6811" s="10"/>
      <c r="AK6811" s="10"/>
      <c r="AL6811" s="10"/>
      <c r="AM6811" s="10"/>
      <c r="AN6811" s="10"/>
      <c r="AO6811" s="10"/>
      <c r="AP6811" s="10"/>
      <c r="AQ6811" s="10"/>
      <c r="AR6811" s="10"/>
      <c r="AS6811" s="10"/>
      <c r="AT6811" s="10"/>
      <c r="AU6811" s="10"/>
      <c r="AV6811" s="10"/>
      <c r="AW6811" s="10"/>
      <c r="AX6811" s="10"/>
      <c r="AY6811" s="10"/>
      <c r="AZ6811" s="10"/>
      <c r="BC6811" s="10"/>
      <c r="BD6811" s="10"/>
      <c r="BE6811" s="10"/>
      <c r="BF6811" s="10"/>
      <c r="BG6811" s="10"/>
      <c r="BH6811" s="10"/>
      <c r="BI6811" s="10"/>
      <c r="BL6811" s="10"/>
      <c r="BM6811" s="10"/>
      <c r="BN6811" s="10"/>
      <c r="BO6811" s="10"/>
      <c r="BP6811" s="10"/>
      <c r="BQ6811" s="10"/>
      <c r="BR6811" s="10"/>
      <c r="BU6811" s="66"/>
    </row>
    <row r="6812" spans="22:73" s="6" customFormat="1" x14ac:dyDescent="0.3">
      <c r="V6812" s="21"/>
      <c r="W6812" s="22"/>
      <c r="X6812" s="22"/>
      <c r="Y6812" s="22"/>
      <c r="Z6812" s="22"/>
      <c r="AA6812" s="22"/>
      <c r="AB6812" s="10"/>
      <c r="AC6812" s="10"/>
      <c r="AD6812" s="10"/>
      <c r="AE6812" s="10"/>
      <c r="AF6812" s="10"/>
      <c r="AG6812" s="10"/>
      <c r="AH6812" s="10"/>
      <c r="AI6812" s="10"/>
      <c r="AJ6812" s="10"/>
      <c r="AK6812" s="10"/>
      <c r="AL6812" s="10"/>
      <c r="AM6812" s="10"/>
      <c r="AN6812" s="10"/>
      <c r="AO6812" s="10"/>
      <c r="AP6812" s="10"/>
      <c r="AQ6812" s="10"/>
      <c r="AR6812" s="10"/>
      <c r="AS6812" s="10"/>
      <c r="AT6812" s="10"/>
      <c r="AU6812" s="10"/>
      <c r="AV6812" s="10"/>
      <c r="AW6812" s="10"/>
      <c r="AX6812" s="10"/>
      <c r="AY6812" s="10"/>
      <c r="AZ6812" s="10"/>
      <c r="BC6812" s="10"/>
      <c r="BD6812" s="10"/>
      <c r="BE6812" s="10"/>
      <c r="BF6812" s="10"/>
      <c r="BG6812" s="10"/>
      <c r="BH6812" s="10"/>
      <c r="BI6812" s="10"/>
      <c r="BL6812" s="10"/>
      <c r="BM6812" s="10"/>
      <c r="BN6812" s="10"/>
      <c r="BO6812" s="10"/>
      <c r="BP6812" s="10"/>
      <c r="BQ6812" s="10"/>
      <c r="BR6812" s="10"/>
      <c r="BU6812" s="66"/>
    </row>
    <row r="6813" spans="22:73" s="6" customFormat="1" x14ac:dyDescent="0.3">
      <c r="V6813" s="21"/>
      <c r="W6813" s="22"/>
      <c r="X6813" s="22"/>
      <c r="Y6813" s="22"/>
      <c r="Z6813" s="22"/>
      <c r="AA6813" s="22"/>
      <c r="AB6813" s="10"/>
      <c r="AC6813" s="10"/>
      <c r="AD6813" s="10"/>
      <c r="AE6813" s="10"/>
      <c r="AF6813" s="10"/>
      <c r="AG6813" s="10"/>
      <c r="AH6813" s="10"/>
      <c r="AI6813" s="10"/>
      <c r="AJ6813" s="10"/>
      <c r="AK6813" s="10"/>
      <c r="AL6813" s="10"/>
      <c r="AM6813" s="10"/>
      <c r="AN6813" s="10"/>
      <c r="AO6813" s="10"/>
      <c r="AP6813" s="10"/>
      <c r="AQ6813" s="10"/>
      <c r="AR6813" s="10"/>
      <c r="AS6813" s="10"/>
      <c r="AT6813" s="10"/>
      <c r="AU6813" s="10"/>
      <c r="AV6813" s="10"/>
      <c r="AW6813" s="10"/>
      <c r="AX6813" s="10"/>
      <c r="AY6813" s="10"/>
      <c r="AZ6813" s="10"/>
      <c r="BC6813" s="10"/>
      <c r="BD6813" s="10"/>
      <c r="BE6813" s="10"/>
      <c r="BF6813" s="10"/>
      <c r="BG6813" s="10"/>
      <c r="BH6813" s="10"/>
      <c r="BI6813" s="10"/>
      <c r="BL6813" s="10"/>
      <c r="BM6813" s="10"/>
      <c r="BN6813" s="10"/>
      <c r="BO6813" s="10"/>
      <c r="BP6813" s="10"/>
      <c r="BQ6813" s="10"/>
      <c r="BR6813" s="10"/>
      <c r="BU6813" s="66"/>
    </row>
    <row r="6814" spans="22:73" s="6" customFormat="1" x14ac:dyDescent="0.3">
      <c r="V6814" s="21"/>
      <c r="W6814" s="22"/>
      <c r="X6814" s="22"/>
      <c r="Y6814" s="22"/>
      <c r="Z6814" s="22"/>
      <c r="AA6814" s="22"/>
      <c r="AB6814" s="10"/>
      <c r="AC6814" s="10"/>
      <c r="AD6814" s="10"/>
      <c r="AE6814" s="10"/>
      <c r="AF6814" s="10"/>
      <c r="AG6814" s="10"/>
      <c r="AH6814" s="10"/>
      <c r="AI6814" s="10"/>
      <c r="AJ6814" s="10"/>
      <c r="AK6814" s="10"/>
      <c r="AL6814" s="10"/>
      <c r="AM6814" s="10"/>
      <c r="AN6814" s="10"/>
      <c r="AO6814" s="10"/>
      <c r="AP6814" s="10"/>
      <c r="AQ6814" s="10"/>
      <c r="AR6814" s="10"/>
      <c r="AS6814" s="10"/>
      <c r="AT6814" s="10"/>
      <c r="AU6814" s="10"/>
      <c r="AV6814" s="10"/>
      <c r="AW6814" s="10"/>
      <c r="AX6814" s="10"/>
      <c r="AY6814" s="10"/>
      <c r="AZ6814" s="10"/>
      <c r="BC6814" s="10"/>
      <c r="BD6814" s="10"/>
      <c r="BE6814" s="10"/>
      <c r="BF6814" s="10"/>
      <c r="BG6814" s="10"/>
      <c r="BH6814" s="10"/>
      <c r="BI6814" s="10"/>
      <c r="BL6814" s="10"/>
      <c r="BM6814" s="10"/>
      <c r="BN6814" s="10"/>
      <c r="BO6814" s="10"/>
      <c r="BP6814" s="10"/>
      <c r="BQ6814" s="10"/>
      <c r="BR6814" s="10"/>
      <c r="BU6814" s="66"/>
    </row>
    <row r="6815" spans="22:73" s="6" customFormat="1" x14ac:dyDescent="0.3">
      <c r="V6815" s="21"/>
      <c r="W6815" s="22"/>
      <c r="X6815" s="22"/>
      <c r="Y6815" s="22"/>
      <c r="Z6815" s="22"/>
      <c r="AA6815" s="22"/>
      <c r="AB6815" s="10"/>
      <c r="AC6815" s="10"/>
      <c r="AD6815" s="10"/>
      <c r="AE6815" s="10"/>
      <c r="AF6815" s="10"/>
      <c r="AG6815" s="10"/>
      <c r="AH6815" s="10"/>
      <c r="AI6815" s="10"/>
      <c r="AJ6815" s="10"/>
      <c r="AK6815" s="10"/>
      <c r="AL6815" s="10"/>
      <c r="AM6815" s="10"/>
      <c r="AN6815" s="10"/>
      <c r="AO6815" s="10"/>
      <c r="AP6815" s="10"/>
      <c r="AQ6815" s="10"/>
      <c r="AR6815" s="10"/>
      <c r="AS6815" s="10"/>
      <c r="AT6815" s="10"/>
      <c r="AU6815" s="10"/>
      <c r="AV6815" s="10"/>
      <c r="AW6815" s="10"/>
      <c r="AX6815" s="10"/>
      <c r="AY6815" s="10"/>
      <c r="AZ6815" s="10"/>
      <c r="BC6815" s="10"/>
      <c r="BD6815" s="10"/>
      <c r="BE6815" s="10"/>
      <c r="BF6815" s="10"/>
      <c r="BG6815" s="10"/>
      <c r="BH6815" s="10"/>
      <c r="BI6815" s="10"/>
      <c r="BL6815" s="10"/>
      <c r="BM6815" s="10"/>
      <c r="BN6815" s="10"/>
      <c r="BO6815" s="10"/>
      <c r="BP6815" s="10"/>
      <c r="BQ6815" s="10"/>
      <c r="BR6815" s="10"/>
      <c r="BU6815" s="66"/>
    </row>
    <row r="6816" spans="22:73" s="6" customFormat="1" x14ac:dyDescent="0.3">
      <c r="V6816" s="21"/>
      <c r="W6816" s="22"/>
      <c r="X6816" s="22"/>
      <c r="Y6816" s="22"/>
      <c r="Z6816" s="22"/>
      <c r="AA6816" s="22"/>
      <c r="AB6816" s="10"/>
      <c r="AC6816" s="10"/>
      <c r="AD6816" s="10"/>
      <c r="AE6816" s="10"/>
      <c r="AF6816" s="10"/>
      <c r="AG6816" s="10"/>
      <c r="AH6816" s="10"/>
      <c r="AI6816" s="10"/>
      <c r="AJ6816" s="10"/>
      <c r="AK6816" s="10"/>
      <c r="AL6816" s="10"/>
      <c r="AM6816" s="10"/>
      <c r="AN6816" s="10"/>
      <c r="AO6816" s="10"/>
      <c r="AP6816" s="10"/>
      <c r="AQ6816" s="10"/>
      <c r="AR6816" s="10"/>
      <c r="AS6816" s="10"/>
      <c r="AT6816" s="10"/>
      <c r="AU6816" s="10"/>
      <c r="AV6816" s="10"/>
      <c r="AW6816" s="10"/>
      <c r="AX6816" s="10"/>
      <c r="AY6816" s="10"/>
      <c r="AZ6816" s="10"/>
      <c r="BC6816" s="10"/>
      <c r="BD6816" s="10"/>
      <c r="BE6816" s="10"/>
      <c r="BF6816" s="10"/>
      <c r="BG6816" s="10"/>
      <c r="BH6816" s="10"/>
      <c r="BI6816" s="10"/>
      <c r="BL6816" s="10"/>
      <c r="BM6816" s="10"/>
      <c r="BN6816" s="10"/>
      <c r="BO6816" s="10"/>
      <c r="BP6816" s="10"/>
      <c r="BQ6816" s="10"/>
      <c r="BR6816" s="10"/>
      <c r="BU6816" s="66"/>
    </row>
    <row r="6817" spans="22:73" s="6" customFormat="1" x14ac:dyDescent="0.3">
      <c r="V6817" s="21"/>
      <c r="W6817" s="22"/>
      <c r="X6817" s="22"/>
      <c r="Y6817" s="22"/>
      <c r="Z6817" s="22"/>
      <c r="AA6817" s="22"/>
      <c r="AB6817" s="10"/>
      <c r="AC6817" s="10"/>
      <c r="AD6817" s="10"/>
      <c r="AE6817" s="10"/>
      <c r="AF6817" s="10"/>
      <c r="AG6817" s="10"/>
      <c r="AH6817" s="10"/>
      <c r="AI6817" s="10"/>
      <c r="AJ6817" s="10"/>
      <c r="AK6817" s="10"/>
      <c r="AL6817" s="10"/>
      <c r="AM6817" s="10"/>
      <c r="AN6817" s="10"/>
      <c r="AO6817" s="10"/>
      <c r="AP6817" s="10"/>
      <c r="AQ6817" s="10"/>
      <c r="AR6817" s="10"/>
      <c r="AS6817" s="10"/>
      <c r="AT6817" s="10"/>
      <c r="AU6817" s="10"/>
      <c r="AV6817" s="10"/>
      <c r="AW6817" s="10"/>
      <c r="AX6817" s="10"/>
      <c r="AY6817" s="10"/>
      <c r="AZ6817" s="10"/>
      <c r="BC6817" s="10"/>
      <c r="BD6817" s="10"/>
      <c r="BE6817" s="10"/>
      <c r="BF6817" s="10"/>
      <c r="BG6817" s="10"/>
      <c r="BH6817" s="10"/>
      <c r="BI6817" s="10"/>
      <c r="BL6817" s="10"/>
      <c r="BM6817" s="10"/>
      <c r="BN6817" s="10"/>
      <c r="BO6817" s="10"/>
      <c r="BP6817" s="10"/>
      <c r="BQ6817" s="10"/>
      <c r="BR6817" s="10"/>
      <c r="BU6817" s="66"/>
    </row>
    <row r="6818" spans="22:73" s="6" customFormat="1" x14ac:dyDescent="0.3">
      <c r="V6818" s="21"/>
      <c r="W6818" s="22"/>
      <c r="X6818" s="22"/>
      <c r="Y6818" s="22"/>
      <c r="Z6818" s="22"/>
      <c r="AA6818" s="22"/>
      <c r="AB6818" s="10"/>
      <c r="AC6818" s="10"/>
      <c r="AD6818" s="10"/>
      <c r="AE6818" s="10"/>
      <c r="AF6818" s="10"/>
      <c r="AG6818" s="10"/>
      <c r="AH6818" s="10"/>
      <c r="AI6818" s="10"/>
      <c r="AJ6818" s="10"/>
      <c r="AK6818" s="10"/>
      <c r="AL6818" s="10"/>
      <c r="AM6818" s="10"/>
      <c r="AN6818" s="10"/>
      <c r="AO6818" s="10"/>
      <c r="AP6818" s="10"/>
      <c r="AQ6818" s="10"/>
      <c r="AR6818" s="10"/>
      <c r="AS6818" s="10"/>
      <c r="AT6818" s="10"/>
      <c r="AU6818" s="10"/>
      <c r="AV6818" s="10"/>
      <c r="AW6818" s="10"/>
      <c r="AX6818" s="10"/>
      <c r="AY6818" s="10"/>
      <c r="AZ6818" s="10"/>
      <c r="BC6818" s="10"/>
      <c r="BD6818" s="10"/>
      <c r="BE6818" s="10"/>
      <c r="BF6818" s="10"/>
      <c r="BG6818" s="10"/>
      <c r="BH6818" s="10"/>
      <c r="BI6818" s="10"/>
      <c r="BL6818" s="10"/>
      <c r="BM6818" s="10"/>
      <c r="BN6818" s="10"/>
      <c r="BO6818" s="10"/>
      <c r="BP6818" s="10"/>
      <c r="BQ6818" s="10"/>
      <c r="BR6818" s="10"/>
      <c r="BU6818" s="66"/>
    </row>
    <row r="6819" spans="22:73" s="6" customFormat="1" x14ac:dyDescent="0.3">
      <c r="V6819" s="21"/>
      <c r="W6819" s="22"/>
      <c r="X6819" s="22"/>
      <c r="Y6819" s="22"/>
      <c r="Z6819" s="22"/>
      <c r="AA6819" s="22"/>
      <c r="AB6819" s="10"/>
      <c r="AC6819" s="10"/>
      <c r="AD6819" s="10"/>
      <c r="AE6819" s="10"/>
      <c r="AF6819" s="10"/>
      <c r="AG6819" s="10"/>
      <c r="AH6819" s="10"/>
      <c r="AI6819" s="10"/>
      <c r="AJ6819" s="10"/>
      <c r="AK6819" s="10"/>
      <c r="AL6819" s="10"/>
      <c r="AM6819" s="10"/>
      <c r="AN6819" s="10"/>
      <c r="AO6819" s="10"/>
      <c r="AP6819" s="10"/>
      <c r="AQ6819" s="10"/>
      <c r="AR6819" s="10"/>
      <c r="AS6819" s="10"/>
      <c r="AT6819" s="10"/>
      <c r="AU6819" s="10"/>
      <c r="AV6819" s="10"/>
      <c r="AW6819" s="10"/>
      <c r="AX6819" s="10"/>
      <c r="AY6819" s="10"/>
      <c r="AZ6819" s="10"/>
      <c r="BC6819" s="10"/>
      <c r="BD6819" s="10"/>
      <c r="BE6819" s="10"/>
      <c r="BF6819" s="10"/>
      <c r="BG6819" s="10"/>
      <c r="BH6819" s="10"/>
      <c r="BI6819" s="10"/>
      <c r="BL6819" s="10"/>
      <c r="BM6819" s="10"/>
      <c r="BN6819" s="10"/>
      <c r="BO6819" s="10"/>
      <c r="BP6819" s="10"/>
      <c r="BQ6819" s="10"/>
      <c r="BR6819" s="10"/>
      <c r="BU6819" s="66"/>
    </row>
    <row r="6820" spans="22:73" s="6" customFormat="1" x14ac:dyDescent="0.3">
      <c r="V6820" s="21"/>
      <c r="W6820" s="22"/>
      <c r="X6820" s="22"/>
      <c r="Y6820" s="22"/>
      <c r="Z6820" s="22"/>
      <c r="AA6820" s="22"/>
      <c r="AB6820" s="10"/>
      <c r="AC6820" s="10"/>
      <c r="AD6820" s="10"/>
      <c r="AE6820" s="10"/>
      <c r="AF6820" s="10"/>
      <c r="AG6820" s="10"/>
      <c r="AH6820" s="10"/>
      <c r="AI6820" s="10"/>
      <c r="AJ6820" s="10"/>
      <c r="AK6820" s="10"/>
      <c r="AL6820" s="10"/>
      <c r="AM6820" s="10"/>
      <c r="AN6820" s="10"/>
      <c r="AO6820" s="10"/>
      <c r="AP6820" s="10"/>
      <c r="AQ6820" s="10"/>
      <c r="AR6820" s="10"/>
      <c r="AS6820" s="10"/>
      <c r="AT6820" s="10"/>
      <c r="AU6820" s="10"/>
      <c r="AV6820" s="10"/>
      <c r="AW6820" s="10"/>
      <c r="AX6820" s="10"/>
      <c r="AY6820" s="10"/>
      <c r="AZ6820" s="10"/>
      <c r="BC6820" s="10"/>
      <c r="BD6820" s="10"/>
      <c r="BE6820" s="10"/>
      <c r="BF6820" s="10"/>
      <c r="BG6820" s="10"/>
      <c r="BH6820" s="10"/>
      <c r="BI6820" s="10"/>
      <c r="BL6820" s="10"/>
      <c r="BM6820" s="10"/>
      <c r="BN6820" s="10"/>
      <c r="BO6820" s="10"/>
      <c r="BP6820" s="10"/>
      <c r="BQ6820" s="10"/>
      <c r="BR6820" s="10"/>
      <c r="BU6820" s="66"/>
    </row>
    <row r="6821" spans="22:73" s="6" customFormat="1" x14ac:dyDescent="0.3">
      <c r="V6821" s="21"/>
      <c r="W6821" s="22"/>
      <c r="X6821" s="22"/>
      <c r="Y6821" s="22"/>
      <c r="Z6821" s="22"/>
      <c r="AA6821" s="22"/>
      <c r="AB6821" s="10"/>
      <c r="AC6821" s="10"/>
      <c r="AD6821" s="10"/>
      <c r="AE6821" s="10"/>
      <c r="AF6821" s="10"/>
      <c r="AG6821" s="10"/>
      <c r="AH6821" s="10"/>
      <c r="AI6821" s="10"/>
      <c r="AJ6821" s="10"/>
      <c r="AK6821" s="10"/>
      <c r="AL6821" s="10"/>
      <c r="AM6821" s="10"/>
      <c r="AN6821" s="10"/>
      <c r="AO6821" s="10"/>
      <c r="AP6821" s="10"/>
      <c r="AQ6821" s="10"/>
      <c r="AR6821" s="10"/>
      <c r="AS6821" s="10"/>
      <c r="AT6821" s="10"/>
      <c r="AU6821" s="10"/>
      <c r="AV6821" s="10"/>
      <c r="AW6821" s="10"/>
      <c r="AX6821" s="10"/>
      <c r="AY6821" s="10"/>
      <c r="AZ6821" s="10"/>
      <c r="BC6821" s="10"/>
      <c r="BD6821" s="10"/>
      <c r="BE6821" s="10"/>
      <c r="BF6821" s="10"/>
      <c r="BG6821" s="10"/>
      <c r="BH6821" s="10"/>
      <c r="BI6821" s="10"/>
      <c r="BL6821" s="10"/>
      <c r="BM6821" s="10"/>
      <c r="BN6821" s="10"/>
      <c r="BO6821" s="10"/>
      <c r="BP6821" s="10"/>
      <c r="BQ6821" s="10"/>
      <c r="BR6821" s="10"/>
      <c r="BU6821" s="66"/>
    </row>
    <row r="6822" spans="22:73" s="6" customFormat="1" x14ac:dyDescent="0.3">
      <c r="V6822" s="21"/>
      <c r="W6822" s="22"/>
      <c r="X6822" s="22"/>
      <c r="Y6822" s="22"/>
      <c r="Z6822" s="22"/>
      <c r="AA6822" s="22"/>
      <c r="AB6822" s="10"/>
      <c r="AC6822" s="10"/>
      <c r="AD6822" s="10"/>
      <c r="AE6822" s="10"/>
      <c r="AF6822" s="10"/>
      <c r="AG6822" s="10"/>
      <c r="AH6822" s="10"/>
      <c r="AI6822" s="10"/>
      <c r="AJ6822" s="10"/>
      <c r="AK6822" s="10"/>
      <c r="AL6822" s="10"/>
      <c r="AM6822" s="10"/>
      <c r="AN6822" s="10"/>
      <c r="AO6822" s="10"/>
      <c r="AP6822" s="10"/>
      <c r="AQ6822" s="10"/>
      <c r="AR6822" s="10"/>
      <c r="AS6822" s="10"/>
      <c r="AT6822" s="10"/>
      <c r="AU6822" s="10"/>
      <c r="AV6822" s="10"/>
      <c r="AW6822" s="10"/>
      <c r="AX6822" s="10"/>
      <c r="AY6822" s="10"/>
      <c r="AZ6822" s="10"/>
      <c r="BC6822" s="10"/>
      <c r="BD6822" s="10"/>
      <c r="BE6822" s="10"/>
      <c r="BF6822" s="10"/>
      <c r="BG6822" s="10"/>
      <c r="BH6822" s="10"/>
      <c r="BI6822" s="10"/>
      <c r="BL6822" s="10"/>
      <c r="BM6822" s="10"/>
      <c r="BN6822" s="10"/>
      <c r="BO6822" s="10"/>
      <c r="BP6822" s="10"/>
      <c r="BQ6822" s="10"/>
      <c r="BR6822" s="10"/>
      <c r="BU6822" s="66"/>
    </row>
    <row r="6823" spans="22:73" s="6" customFormat="1" x14ac:dyDescent="0.3">
      <c r="V6823" s="21"/>
      <c r="W6823" s="22"/>
      <c r="X6823" s="22"/>
      <c r="Y6823" s="22"/>
      <c r="Z6823" s="22"/>
      <c r="AA6823" s="22"/>
      <c r="AB6823" s="10"/>
      <c r="AC6823" s="10"/>
      <c r="AD6823" s="10"/>
      <c r="AE6823" s="10"/>
      <c r="AF6823" s="10"/>
      <c r="AG6823" s="10"/>
      <c r="AH6823" s="10"/>
      <c r="AI6823" s="10"/>
      <c r="AJ6823" s="10"/>
      <c r="AK6823" s="10"/>
      <c r="AL6823" s="10"/>
      <c r="AM6823" s="10"/>
      <c r="AN6823" s="10"/>
      <c r="AO6823" s="10"/>
      <c r="AP6823" s="10"/>
      <c r="AQ6823" s="10"/>
      <c r="AR6823" s="10"/>
      <c r="AS6823" s="10"/>
      <c r="AT6823" s="10"/>
      <c r="AU6823" s="10"/>
      <c r="AV6823" s="10"/>
      <c r="AW6823" s="10"/>
      <c r="AX6823" s="10"/>
      <c r="AY6823" s="10"/>
      <c r="AZ6823" s="10"/>
      <c r="BC6823" s="10"/>
      <c r="BD6823" s="10"/>
      <c r="BE6823" s="10"/>
      <c r="BF6823" s="10"/>
      <c r="BG6823" s="10"/>
      <c r="BH6823" s="10"/>
      <c r="BI6823" s="10"/>
      <c r="BL6823" s="10"/>
      <c r="BM6823" s="10"/>
      <c r="BN6823" s="10"/>
      <c r="BO6823" s="10"/>
      <c r="BP6823" s="10"/>
      <c r="BQ6823" s="10"/>
      <c r="BR6823" s="10"/>
      <c r="BU6823" s="66"/>
    </row>
    <row r="6824" spans="22:73" s="6" customFormat="1" x14ac:dyDescent="0.3">
      <c r="V6824" s="21"/>
      <c r="W6824" s="22"/>
      <c r="X6824" s="22"/>
      <c r="Y6824" s="22"/>
      <c r="Z6824" s="22"/>
      <c r="AA6824" s="22"/>
      <c r="AB6824" s="10"/>
      <c r="AC6824" s="10"/>
      <c r="AD6824" s="10"/>
      <c r="AE6824" s="10"/>
      <c r="AF6824" s="10"/>
      <c r="AG6824" s="10"/>
      <c r="AH6824" s="10"/>
      <c r="AI6824" s="10"/>
      <c r="AJ6824" s="10"/>
      <c r="AK6824" s="10"/>
      <c r="AL6824" s="10"/>
      <c r="AM6824" s="10"/>
      <c r="AN6824" s="10"/>
      <c r="AO6824" s="10"/>
      <c r="AP6824" s="10"/>
      <c r="AQ6824" s="10"/>
      <c r="AR6824" s="10"/>
      <c r="AS6824" s="10"/>
      <c r="AT6824" s="10"/>
      <c r="AU6824" s="10"/>
      <c r="AV6824" s="10"/>
      <c r="AW6824" s="10"/>
      <c r="AX6824" s="10"/>
      <c r="AY6824" s="10"/>
      <c r="AZ6824" s="10"/>
      <c r="BC6824" s="10"/>
      <c r="BD6824" s="10"/>
      <c r="BE6824" s="10"/>
      <c r="BF6824" s="10"/>
      <c r="BG6824" s="10"/>
      <c r="BH6824" s="10"/>
      <c r="BI6824" s="10"/>
      <c r="BL6824" s="10"/>
      <c r="BM6824" s="10"/>
      <c r="BN6824" s="10"/>
      <c r="BO6824" s="10"/>
      <c r="BP6824" s="10"/>
      <c r="BQ6824" s="10"/>
      <c r="BR6824" s="10"/>
      <c r="BU6824" s="66"/>
    </row>
    <row r="6825" spans="22:73" s="6" customFormat="1" x14ac:dyDescent="0.3">
      <c r="V6825" s="21"/>
      <c r="W6825" s="22"/>
      <c r="X6825" s="22"/>
      <c r="Y6825" s="22"/>
      <c r="Z6825" s="22"/>
      <c r="AA6825" s="22"/>
      <c r="AB6825" s="10"/>
      <c r="AC6825" s="10"/>
      <c r="AD6825" s="10"/>
      <c r="AE6825" s="10"/>
      <c r="AF6825" s="10"/>
      <c r="AG6825" s="10"/>
      <c r="AH6825" s="10"/>
      <c r="AI6825" s="10"/>
      <c r="AJ6825" s="10"/>
      <c r="AK6825" s="10"/>
      <c r="AL6825" s="10"/>
      <c r="AM6825" s="10"/>
      <c r="AN6825" s="10"/>
      <c r="AO6825" s="10"/>
      <c r="AP6825" s="10"/>
      <c r="AQ6825" s="10"/>
      <c r="AR6825" s="10"/>
      <c r="AS6825" s="10"/>
      <c r="AT6825" s="10"/>
      <c r="AU6825" s="10"/>
      <c r="AV6825" s="10"/>
      <c r="AW6825" s="10"/>
      <c r="AX6825" s="10"/>
      <c r="AY6825" s="10"/>
      <c r="AZ6825" s="10"/>
      <c r="BC6825" s="10"/>
      <c r="BD6825" s="10"/>
      <c r="BE6825" s="10"/>
      <c r="BF6825" s="10"/>
      <c r="BG6825" s="10"/>
      <c r="BH6825" s="10"/>
      <c r="BI6825" s="10"/>
      <c r="BL6825" s="10"/>
      <c r="BM6825" s="10"/>
      <c r="BN6825" s="10"/>
      <c r="BO6825" s="10"/>
      <c r="BP6825" s="10"/>
      <c r="BQ6825" s="10"/>
      <c r="BR6825" s="10"/>
      <c r="BU6825" s="66"/>
    </row>
    <row r="6826" spans="22:73" s="6" customFormat="1" x14ac:dyDescent="0.3">
      <c r="V6826" s="21"/>
      <c r="W6826" s="22"/>
      <c r="X6826" s="22"/>
      <c r="Y6826" s="22"/>
      <c r="Z6826" s="22"/>
      <c r="AA6826" s="22"/>
      <c r="AB6826" s="10"/>
      <c r="AC6826" s="10"/>
      <c r="AD6826" s="10"/>
      <c r="AE6826" s="10"/>
      <c r="AF6826" s="10"/>
      <c r="AG6826" s="10"/>
      <c r="AH6826" s="10"/>
      <c r="AI6826" s="10"/>
      <c r="AJ6826" s="10"/>
      <c r="AK6826" s="10"/>
      <c r="AL6826" s="10"/>
      <c r="AM6826" s="10"/>
      <c r="AN6826" s="10"/>
      <c r="AO6826" s="10"/>
      <c r="AP6826" s="10"/>
      <c r="AQ6826" s="10"/>
      <c r="AR6826" s="10"/>
      <c r="AS6826" s="10"/>
      <c r="AT6826" s="10"/>
      <c r="AU6826" s="10"/>
      <c r="AV6826" s="10"/>
      <c r="AW6826" s="10"/>
      <c r="AX6826" s="10"/>
      <c r="AY6826" s="10"/>
      <c r="AZ6826" s="10"/>
      <c r="BC6826" s="10"/>
      <c r="BD6826" s="10"/>
      <c r="BE6826" s="10"/>
      <c r="BF6826" s="10"/>
      <c r="BG6826" s="10"/>
      <c r="BH6826" s="10"/>
      <c r="BI6826" s="10"/>
      <c r="BL6826" s="10"/>
      <c r="BM6826" s="10"/>
      <c r="BN6826" s="10"/>
      <c r="BO6826" s="10"/>
      <c r="BP6826" s="10"/>
      <c r="BQ6826" s="10"/>
      <c r="BR6826" s="10"/>
      <c r="BU6826" s="66"/>
    </row>
    <row r="6827" spans="22:73" s="6" customFormat="1" x14ac:dyDescent="0.3">
      <c r="V6827" s="21"/>
      <c r="W6827" s="22"/>
      <c r="X6827" s="22"/>
      <c r="Y6827" s="22"/>
      <c r="Z6827" s="22"/>
      <c r="AA6827" s="22"/>
      <c r="AB6827" s="10"/>
      <c r="AC6827" s="10"/>
      <c r="AD6827" s="10"/>
      <c r="AE6827" s="10"/>
      <c r="AF6827" s="10"/>
      <c r="AG6827" s="10"/>
      <c r="AH6827" s="10"/>
      <c r="AI6827" s="10"/>
      <c r="AJ6827" s="10"/>
      <c r="AK6827" s="10"/>
      <c r="AL6827" s="10"/>
      <c r="AM6827" s="10"/>
      <c r="AN6827" s="10"/>
      <c r="AO6827" s="10"/>
      <c r="AP6827" s="10"/>
      <c r="AQ6827" s="10"/>
      <c r="AR6827" s="10"/>
      <c r="AS6827" s="10"/>
      <c r="AT6827" s="10"/>
      <c r="AU6827" s="10"/>
      <c r="AV6827" s="10"/>
      <c r="AW6827" s="10"/>
      <c r="AX6827" s="10"/>
      <c r="AY6827" s="10"/>
      <c r="AZ6827" s="10"/>
      <c r="BC6827" s="10"/>
      <c r="BD6827" s="10"/>
      <c r="BE6827" s="10"/>
      <c r="BF6827" s="10"/>
      <c r="BG6827" s="10"/>
      <c r="BH6827" s="10"/>
      <c r="BI6827" s="10"/>
      <c r="BL6827" s="10"/>
      <c r="BM6827" s="10"/>
      <c r="BN6827" s="10"/>
      <c r="BO6827" s="10"/>
      <c r="BP6827" s="10"/>
      <c r="BQ6827" s="10"/>
      <c r="BR6827" s="10"/>
      <c r="BU6827" s="66"/>
    </row>
    <row r="6828" spans="22:73" s="6" customFormat="1" x14ac:dyDescent="0.3">
      <c r="V6828" s="21"/>
      <c r="W6828" s="22"/>
      <c r="X6828" s="22"/>
      <c r="Y6828" s="22"/>
      <c r="Z6828" s="22"/>
      <c r="AA6828" s="22"/>
      <c r="AB6828" s="10"/>
      <c r="AC6828" s="10"/>
      <c r="AD6828" s="10"/>
      <c r="AE6828" s="10"/>
      <c r="AF6828" s="10"/>
      <c r="AG6828" s="10"/>
      <c r="AH6828" s="10"/>
      <c r="AI6828" s="10"/>
      <c r="AJ6828" s="10"/>
      <c r="AK6828" s="10"/>
      <c r="AL6828" s="10"/>
      <c r="AM6828" s="10"/>
      <c r="AN6828" s="10"/>
      <c r="AO6828" s="10"/>
      <c r="AP6828" s="10"/>
      <c r="AQ6828" s="10"/>
      <c r="AR6828" s="10"/>
      <c r="AS6828" s="10"/>
      <c r="AT6828" s="10"/>
      <c r="AU6828" s="10"/>
      <c r="AV6828" s="10"/>
      <c r="AW6828" s="10"/>
      <c r="AX6828" s="10"/>
      <c r="AY6828" s="10"/>
      <c r="AZ6828" s="10"/>
      <c r="BC6828" s="10"/>
      <c r="BD6828" s="10"/>
      <c r="BE6828" s="10"/>
      <c r="BF6828" s="10"/>
      <c r="BG6828" s="10"/>
      <c r="BH6828" s="10"/>
      <c r="BI6828" s="10"/>
      <c r="BL6828" s="10"/>
      <c r="BM6828" s="10"/>
      <c r="BN6828" s="10"/>
      <c r="BO6828" s="10"/>
      <c r="BP6828" s="10"/>
      <c r="BQ6828" s="10"/>
      <c r="BR6828" s="10"/>
      <c r="BU6828" s="66"/>
    </row>
    <row r="6829" spans="22:73" s="6" customFormat="1" x14ac:dyDescent="0.3">
      <c r="V6829" s="21"/>
      <c r="W6829" s="22"/>
      <c r="X6829" s="22"/>
      <c r="Y6829" s="22"/>
      <c r="Z6829" s="22"/>
      <c r="AA6829" s="22"/>
      <c r="AB6829" s="10"/>
      <c r="AC6829" s="10"/>
      <c r="AD6829" s="10"/>
      <c r="AE6829" s="10"/>
      <c r="AF6829" s="10"/>
      <c r="AG6829" s="10"/>
      <c r="AH6829" s="10"/>
      <c r="AI6829" s="10"/>
      <c r="AJ6829" s="10"/>
      <c r="AK6829" s="10"/>
      <c r="AL6829" s="10"/>
      <c r="AM6829" s="10"/>
      <c r="AN6829" s="10"/>
      <c r="AO6829" s="10"/>
      <c r="AP6829" s="10"/>
      <c r="AQ6829" s="10"/>
      <c r="AR6829" s="10"/>
      <c r="AS6829" s="10"/>
      <c r="AT6829" s="10"/>
      <c r="AU6829" s="10"/>
      <c r="AV6829" s="10"/>
      <c r="AW6829" s="10"/>
      <c r="AX6829" s="10"/>
      <c r="AY6829" s="10"/>
      <c r="AZ6829" s="10"/>
      <c r="BC6829" s="10"/>
      <c r="BD6829" s="10"/>
      <c r="BE6829" s="10"/>
      <c r="BF6829" s="10"/>
      <c r="BG6829" s="10"/>
      <c r="BH6829" s="10"/>
      <c r="BI6829" s="10"/>
      <c r="BL6829" s="10"/>
      <c r="BM6829" s="10"/>
      <c r="BN6829" s="10"/>
      <c r="BO6829" s="10"/>
      <c r="BP6829" s="10"/>
      <c r="BQ6829" s="10"/>
      <c r="BR6829" s="10"/>
      <c r="BU6829" s="66"/>
    </row>
    <row r="6830" spans="22:73" s="6" customFormat="1" x14ac:dyDescent="0.3">
      <c r="V6830" s="21"/>
      <c r="W6830" s="22"/>
      <c r="X6830" s="22"/>
      <c r="Y6830" s="22"/>
      <c r="Z6830" s="22"/>
      <c r="AA6830" s="22"/>
      <c r="AB6830" s="10"/>
      <c r="AC6830" s="10"/>
      <c r="AD6830" s="10"/>
      <c r="AE6830" s="10"/>
      <c r="AF6830" s="10"/>
      <c r="AG6830" s="10"/>
      <c r="AH6830" s="10"/>
      <c r="AI6830" s="10"/>
      <c r="AJ6830" s="10"/>
      <c r="AK6830" s="10"/>
      <c r="AL6830" s="10"/>
      <c r="AM6830" s="10"/>
      <c r="AN6830" s="10"/>
      <c r="AO6830" s="10"/>
      <c r="AP6830" s="10"/>
      <c r="AQ6830" s="10"/>
      <c r="AR6830" s="10"/>
      <c r="AS6830" s="10"/>
      <c r="AT6830" s="10"/>
      <c r="AU6830" s="10"/>
      <c r="AV6830" s="10"/>
      <c r="AW6830" s="10"/>
      <c r="AX6830" s="10"/>
      <c r="AY6830" s="10"/>
      <c r="AZ6830" s="10"/>
      <c r="BC6830" s="10"/>
      <c r="BD6830" s="10"/>
      <c r="BE6830" s="10"/>
      <c r="BF6830" s="10"/>
      <c r="BG6830" s="10"/>
      <c r="BH6830" s="10"/>
      <c r="BI6830" s="10"/>
      <c r="BL6830" s="10"/>
      <c r="BM6830" s="10"/>
      <c r="BN6830" s="10"/>
      <c r="BO6830" s="10"/>
      <c r="BP6830" s="10"/>
      <c r="BQ6830" s="10"/>
      <c r="BR6830" s="10"/>
      <c r="BU6830" s="66"/>
    </row>
    <row r="6831" spans="22:73" s="6" customFormat="1" x14ac:dyDescent="0.3">
      <c r="V6831" s="21"/>
      <c r="W6831" s="22"/>
      <c r="X6831" s="22"/>
      <c r="Y6831" s="22"/>
      <c r="Z6831" s="22"/>
      <c r="AA6831" s="22"/>
      <c r="AB6831" s="10"/>
      <c r="AC6831" s="10"/>
      <c r="AD6831" s="10"/>
      <c r="AE6831" s="10"/>
      <c r="AF6831" s="10"/>
      <c r="AG6831" s="10"/>
      <c r="AH6831" s="10"/>
      <c r="AI6831" s="10"/>
      <c r="AJ6831" s="10"/>
      <c r="AK6831" s="10"/>
      <c r="AL6831" s="10"/>
      <c r="AM6831" s="10"/>
      <c r="AN6831" s="10"/>
      <c r="AO6831" s="10"/>
      <c r="AP6831" s="10"/>
      <c r="AQ6831" s="10"/>
      <c r="AR6831" s="10"/>
      <c r="AS6831" s="10"/>
      <c r="AT6831" s="10"/>
      <c r="AU6831" s="10"/>
      <c r="AV6831" s="10"/>
      <c r="AW6831" s="10"/>
      <c r="AX6831" s="10"/>
      <c r="AY6831" s="10"/>
      <c r="AZ6831" s="10"/>
      <c r="BC6831" s="10"/>
      <c r="BD6831" s="10"/>
      <c r="BE6831" s="10"/>
      <c r="BF6831" s="10"/>
      <c r="BG6831" s="10"/>
      <c r="BH6831" s="10"/>
      <c r="BI6831" s="10"/>
      <c r="BL6831" s="10"/>
      <c r="BM6831" s="10"/>
      <c r="BN6831" s="10"/>
      <c r="BO6831" s="10"/>
      <c r="BP6831" s="10"/>
      <c r="BQ6831" s="10"/>
      <c r="BR6831" s="10"/>
      <c r="BU6831" s="66"/>
    </row>
    <row r="6832" spans="22:73" s="6" customFormat="1" x14ac:dyDescent="0.3">
      <c r="V6832" s="21"/>
      <c r="W6832" s="22"/>
      <c r="X6832" s="22"/>
      <c r="Y6832" s="22"/>
      <c r="Z6832" s="22"/>
      <c r="AA6832" s="22"/>
      <c r="AB6832" s="10"/>
      <c r="AC6832" s="10"/>
      <c r="AD6832" s="10"/>
      <c r="AE6832" s="10"/>
      <c r="AF6832" s="10"/>
      <c r="AG6832" s="10"/>
      <c r="AH6832" s="10"/>
      <c r="AI6832" s="10"/>
      <c r="AJ6832" s="10"/>
      <c r="AK6832" s="10"/>
      <c r="AL6832" s="10"/>
      <c r="AM6832" s="10"/>
      <c r="AN6832" s="10"/>
      <c r="AO6832" s="10"/>
      <c r="AP6832" s="10"/>
      <c r="AQ6832" s="10"/>
      <c r="AR6832" s="10"/>
      <c r="AS6832" s="10"/>
      <c r="AT6832" s="10"/>
      <c r="AU6832" s="10"/>
      <c r="AV6832" s="10"/>
      <c r="AW6832" s="10"/>
      <c r="AX6832" s="10"/>
      <c r="AY6832" s="10"/>
      <c r="AZ6832" s="10"/>
      <c r="BC6832" s="10"/>
      <c r="BD6832" s="10"/>
      <c r="BE6832" s="10"/>
      <c r="BF6832" s="10"/>
      <c r="BG6832" s="10"/>
      <c r="BH6832" s="10"/>
      <c r="BI6832" s="10"/>
      <c r="BL6832" s="10"/>
      <c r="BM6832" s="10"/>
      <c r="BN6832" s="10"/>
      <c r="BO6832" s="10"/>
      <c r="BP6832" s="10"/>
      <c r="BQ6832" s="10"/>
      <c r="BR6832" s="10"/>
      <c r="BU6832" s="66"/>
    </row>
    <row r="6833" spans="22:73" s="6" customFormat="1" x14ac:dyDescent="0.3">
      <c r="V6833" s="21"/>
      <c r="W6833" s="22"/>
      <c r="X6833" s="22"/>
      <c r="Y6833" s="22"/>
      <c r="Z6833" s="22"/>
      <c r="AA6833" s="22"/>
      <c r="AB6833" s="10"/>
      <c r="AC6833" s="10"/>
      <c r="AD6833" s="10"/>
      <c r="AE6833" s="10"/>
      <c r="AF6833" s="10"/>
      <c r="AG6833" s="10"/>
      <c r="AH6833" s="10"/>
      <c r="AI6833" s="10"/>
      <c r="AJ6833" s="10"/>
      <c r="AK6833" s="10"/>
      <c r="AL6833" s="10"/>
      <c r="AM6833" s="10"/>
      <c r="AN6833" s="10"/>
      <c r="AO6833" s="10"/>
      <c r="AP6833" s="10"/>
      <c r="AQ6833" s="10"/>
      <c r="AR6833" s="10"/>
      <c r="AS6833" s="10"/>
      <c r="AT6833" s="10"/>
      <c r="AU6833" s="10"/>
      <c r="AV6833" s="10"/>
      <c r="AW6833" s="10"/>
      <c r="AX6833" s="10"/>
      <c r="AY6833" s="10"/>
      <c r="AZ6833" s="10"/>
      <c r="BC6833" s="10"/>
      <c r="BD6833" s="10"/>
      <c r="BE6833" s="10"/>
      <c r="BF6833" s="10"/>
      <c r="BG6833" s="10"/>
      <c r="BH6833" s="10"/>
      <c r="BI6833" s="10"/>
      <c r="BL6833" s="10"/>
      <c r="BM6833" s="10"/>
      <c r="BN6833" s="10"/>
      <c r="BO6833" s="10"/>
      <c r="BP6833" s="10"/>
      <c r="BQ6833" s="10"/>
      <c r="BR6833" s="10"/>
      <c r="BU6833" s="66"/>
    </row>
    <row r="6834" spans="22:73" s="6" customFormat="1" x14ac:dyDescent="0.3">
      <c r="V6834" s="21"/>
      <c r="W6834" s="22"/>
      <c r="X6834" s="22"/>
      <c r="Y6834" s="22"/>
      <c r="Z6834" s="22"/>
      <c r="AA6834" s="22"/>
      <c r="AB6834" s="10"/>
      <c r="AC6834" s="10"/>
      <c r="AD6834" s="10"/>
      <c r="AE6834" s="10"/>
      <c r="AF6834" s="10"/>
      <c r="AG6834" s="10"/>
      <c r="AH6834" s="10"/>
      <c r="AI6834" s="10"/>
      <c r="AJ6834" s="10"/>
      <c r="AK6834" s="10"/>
      <c r="AL6834" s="10"/>
      <c r="AM6834" s="10"/>
      <c r="AN6834" s="10"/>
      <c r="AO6834" s="10"/>
      <c r="AP6834" s="10"/>
      <c r="AQ6834" s="10"/>
      <c r="AR6834" s="10"/>
      <c r="AS6834" s="10"/>
      <c r="AT6834" s="10"/>
      <c r="AU6834" s="10"/>
      <c r="AV6834" s="10"/>
      <c r="AW6834" s="10"/>
      <c r="AX6834" s="10"/>
      <c r="AY6834" s="10"/>
      <c r="AZ6834" s="10"/>
      <c r="BC6834" s="10"/>
      <c r="BD6834" s="10"/>
      <c r="BE6834" s="10"/>
      <c r="BF6834" s="10"/>
      <c r="BG6834" s="10"/>
      <c r="BH6834" s="10"/>
      <c r="BI6834" s="10"/>
      <c r="BL6834" s="10"/>
      <c r="BM6834" s="10"/>
      <c r="BN6834" s="10"/>
      <c r="BO6834" s="10"/>
      <c r="BP6834" s="10"/>
      <c r="BQ6834" s="10"/>
      <c r="BR6834" s="10"/>
      <c r="BU6834" s="66"/>
    </row>
    <row r="6835" spans="22:73" s="6" customFormat="1" x14ac:dyDescent="0.3">
      <c r="V6835" s="21"/>
      <c r="W6835" s="22"/>
      <c r="X6835" s="22"/>
      <c r="Y6835" s="22"/>
      <c r="Z6835" s="22"/>
      <c r="AA6835" s="22"/>
      <c r="AB6835" s="10"/>
      <c r="AC6835" s="10"/>
      <c r="AD6835" s="10"/>
      <c r="AE6835" s="10"/>
      <c r="AF6835" s="10"/>
      <c r="AG6835" s="10"/>
      <c r="AH6835" s="10"/>
      <c r="AI6835" s="10"/>
      <c r="AJ6835" s="10"/>
      <c r="AK6835" s="10"/>
      <c r="AL6835" s="10"/>
      <c r="AM6835" s="10"/>
      <c r="AN6835" s="10"/>
      <c r="AO6835" s="10"/>
      <c r="AP6835" s="10"/>
      <c r="AQ6835" s="10"/>
      <c r="AR6835" s="10"/>
      <c r="AS6835" s="10"/>
      <c r="AT6835" s="10"/>
      <c r="AU6835" s="10"/>
      <c r="AV6835" s="10"/>
      <c r="AW6835" s="10"/>
      <c r="AX6835" s="10"/>
      <c r="AY6835" s="10"/>
      <c r="AZ6835" s="10"/>
      <c r="BC6835" s="10"/>
      <c r="BD6835" s="10"/>
      <c r="BE6835" s="10"/>
      <c r="BF6835" s="10"/>
      <c r="BG6835" s="10"/>
      <c r="BH6835" s="10"/>
      <c r="BI6835" s="10"/>
      <c r="BL6835" s="10"/>
      <c r="BM6835" s="10"/>
      <c r="BN6835" s="10"/>
      <c r="BO6835" s="10"/>
      <c r="BP6835" s="10"/>
      <c r="BQ6835" s="10"/>
      <c r="BR6835" s="10"/>
      <c r="BU6835" s="66"/>
    </row>
    <row r="6836" spans="22:73" s="6" customFormat="1" x14ac:dyDescent="0.3">
      <c r="V6836" s="21"/>
      <c r="W6836" s="22"/>
      <c r="X6836" s="22"/>
      <c r="Y6836" s="22"/>
      <c r="Z6836" s="22"/>
      <c r="AA6836" s="22"/>
      <c r="AB6836" s="10"/>
      <c r="AC6836" s="10"/>
      <c r="AD6836" s="10"/>
      <c r="AE6836" s="10"/>
      <c r="AF6836" s="10"/>
      <c r="AG6836" s="10"/>
      <c r="AH6836" s="10"/>
      <c r="AI6836" s="10"/>
      <c r="AJ6836" s="10"/>
      <c r="AK6836" s="10"/>
      <c r="AL6836" s="10"/>
      <c r="AM6836" s="10"/>
      <c r="AN6836" s="10"/>
      <c r="AO6836" s="10"/>
      <c r="AP6836" s="10"/>
      <c r="AQ6836" s="10"/>
      <c r="AR6836" s="10"/>
      <c r="AS6836" s="10"/>
      <c r="AT6836" s="10"/>
      <c r="AU6836" s="10"/>
      <c r="AV6836" s="10"/>
      <c r="AW6836" s="10"/>
      <c r="AX6836" s="10"/>
      <c r="AY6836" s="10"/>
      <c r="AZ6836" s="10"/>
      <c r="BC6836" s="10"/>
      <c r="BD6836" s="10"/>
      <c r="BE6836" s="10"/>
      <c r="BF6836" s="10"/>
      <c r="BG6836" s="10"/>
      <c r="BH6836" s="10"/>
      <c r="BI6836" s="10"/>
      <c r="BL6836" s="10"/>
      <c r="BM6836" s="10"/>
      <c r="BN6836" s="10"/>
      <c r="BO6836" s="10"/>
      <c r="BP6836" s="10"/>
      <c r="BQ6836" s="10"/>
      <c r="BR6836" s="10"/>
      <c r="BU6836" s="66"/>
    </row>
    <row r="6837" spans="22:73" s="6" customFormat="1" x14ac:dyDescent="0.3">
      <c r="V6837" s="21"/>
      <c r="W6837" s="22"/>
      <c r="X6837" s="22"/>
      <c r="Y6837" s="22"/>
      <c r="Z6837" s="22"/>
      <c r="AA6837" s="22"/>
      <c r="AB6837" s="10"/>
      <c r="AC6837" s="10"/>
      <c r="AD6837" s="10"/>
      <c r="AE6837" s="10"/>
      <c r="AF6837" s="10"/>
      <c r="AG6837" s="10"/>
      <c r="AH6837" s="10"/>
      <c r="AI6837" s="10"/>
      <c r="AJ6837" s="10"/>
      <c r="AK6837" s="10"/>
      <c r="AL6837" s="10"/>
      <c r="AM6837" s="10"/>
      <c r="AN6837" s="10"/>
      <c r="AO6837" s="10"/>
      <c r="AP6837" s="10"/>
      <c r="AQ6837" s="10"/>
      <c r="AR6837" s="10"/>
      <c r="AS6837" s="10"/>
      <c r="AT6837" s="10"/>
      <c r="AU6837" s="10"/>
      <c r="AV6837" s="10"/>
      <c r="AW6837" s="10"/>
      <c r="AX6837" s="10"/>
      <c r="AY6837" s="10"/>
      <c r="AZ6837" s="10"/>
      <c r="BC6837" s="10"/>
      <c r="BD6837" s="10"/>
      <c r="BE6837" s="10"/>
      <c r="BF6837" s="10"/>
      <c r="BG6837" s="10"/>
      <c r="BH6837" s="10"/>
      <c r="BI6837" s="10"/>
      <c r="BL6837" s="10"/>
      <c r="BM6837" s="10"/>
      <c r="BN6837" s="10"/>
      <c r="BO6837" s="10"/>
      <c r="BP6837" s="10"/>
      <c r="BQ6837" s="10"/>
      <c r="BR6837" s="10"/>
      <c r="BU6837" s="66"/>
    </row>
    <row r="6838" spans="22:73" s="6" customFormat="1" x14ac:dyDescent="0.3">
      <c r="V6838" s="21"/>
      <c r="W6838" s="22"/>
      <c r="X6838" s="22"/>
      <c r="Y6838" s="22"/>
      <c r="Z6838" s="22"/>
      <c r="AA6838" s="22"/>
      <c r="AB6838" s="10"/>
      <c r="AC6838" s="10"/>
      <c r="AD6838" s="10"/>
      <c r="AE6838" s="10"/>
      <c r="AF6838" s="10"/>
      <c r="AG6838" s="10"/>
      <c r="AH6838" s="10"/>
      <c r="AI6838" s="10"/>
      <c r="AJ6838" s="10"/>
      <c r="AK6838" s="10"/>
      <c r="AL6838" s="10"/>
      <c r="AM6838" s="10"/>
      <c r="AN6838" s="10"/>
      <c r="AO6838" s="10"/>
      <c r="AP6838" s="10"/>
      <c r="AQ6838" s="10"/>
      <c r="AR6838" s="10"/>
      <c r="AS6838" s="10"/>
      <c r="AT6838" s="10"/>
      <c r="AU6838" s="10"/>
      <c r="AV6838" s="10"/>
      <c r="AW6838" s="10"/>
      <c r="AX6838" s="10"/>
      <c r="AY6838" s="10"/>
      <c r="AZ6838" s="10"/>
      <c r="BC6838" s="10"/>
      <c r="BD6838" s="10"/>
      <c r="BE6838" s="10"/>
      <c r="BF6838" s="10"/>
      <c r="BG6838" s="10"/>
      <c r="BH6838" s="10"/>
      <c r="BI6838" s="10"/>
      <c r="BL6838" s="10"/>
      <c r="BM6838" s="10"/>
      <c r="BN6838" s="10"/>
      <c r="BO6838" s="10"/>
      <c r="BP6838" s="10"/>
      <c r="BQ6838" s="10"/>
      <c r="BR6838" s="10"/>
      <c r="BU6838" s="66"/>
    </row>
    <row r="6839" spans="22:73" s="6" customFormat="1" x14ac:dyDescent="0.3">
      <c r="V6839" s="21"/>
      <c r="W6839" s="22"/>
      <c r="X6839" s="22"/>
      <c r="Y6839" s="22"/>
      <c r="Z6839" s="22"/>
      <c r="AA6839" s="22"/>
      <c r="AB6839" s="10"/>
      <c r="AC6839" s="10"/>
      <c r="AD6839" s="10"/>
      <c r="AE6839" s="10"/>
      <c r="AF6839" s="10"/>
      <c r="AG6839" s="10"/>
      <c r="AH6839" s="10"/>
      <c r="AI6839" s="10"/>
      <c r="AJ6839" s="10"/>
      <c r="AK6839" s="10"/>
      <c r="AL6839" s="10"/>
      <c r="AM6839" s="10"/>
      <c r="AN6839" s="10"/>
      <c r="AO6839" s="10"/>
      <c r="AP6839" s="10"/>
      <c r="AQ6839" s="10"/>
      <c r="AR6839" s="10"/>
      <c r="AS6839" s="10"/>
      <c r="AT6839" s="10"/>
      <c r="AU6839" s="10"/>
      <c r="AV6839" s="10"/>
      <c r="AW6839" s="10"/>
      <c r="AX6839" s="10"/>
      <c r="AY6839" s="10"/>
      <c r="AZ6839" s="10"/>
      <c r="BC6839" s="10"/>
      <c r="BD6839" s="10"/>
      <c r="BE6839" s="10"/>
      <c r="BF6839" s="10"/>
      <c r="BG6839" s="10"/>
      <c r="BH6839" s="10"/>
      <c r="BI6839" s="10"/>
      <c r="BL6839" s="10"/>
      <c r="BM6839" s="10"/>
      <c r="BN6839" s="10"/>
      <c r="BO6839" s="10"/>
      <c r="BP6839" s="10"/>
      <c r="BQ6839" s="10"/>
      <c r="BR6839" s="10"/>
      <c r="BU6839" s="66"/>
    </row>
    <row r="6840" spans="22:73" s="6" customFormat="1" x14ac:dyDescent="0.3">
      <c r="V6840" s="21"/>
      <c r="W6840" s="22"/>
      <c r="X6840" s="22"/>
      <c r="Y6840" s="22"/>
      <c r="Z6840" s="22"/>
      <c r="AA6840" s="22"/>
      <c r="AB6840" s="10"/>
      <c r="AC6840" s="10"/>
      <c r="AD6840" s="10"/>
      <c r="AE6840" s="10"/>
      <c r="AF6840" s="10"/>
      <c r="AG6840" s="10"/>
      <c r="AH6840" s="10"/>
      <c r="AI6840" s="10"/>
      <c r="AJ6840" s="10"/>
      <c r="AK6840" s="10"/>
      <c r="AL6840" s="10"/>
      <c r="AM6840" s="10"/>
      <c r="AN6840" s="10"/>
      <c r="AO6840" s="10"/>
      <c r="AP6840" s="10"/>
      <c r="AQ6840" s="10"/>
      <c r="AR6840" s="10"/>
      <c r="AS6840" s="10"/>
      <c r="AT6840" s="10"/>
      <c r="AU6840" s="10"/>
      <c r="AV6840" s="10"/>
      <c r="AW6840" s="10"/>
      <c r="AX6840" s="10"/>
      <c r="AY6840" s="10"/>
      <c r="AZ6840" s="10"/>
      <c r="BC6840" s="10"/>
      <c r="BD6840" s="10"/>
      <c r="BE6840" s="10"/>
      <c r="BF6840" s="10"/>
      <c r="BG6840" s="10"/>
      <c r="BH6840" s="10"/>
      <c r="BI6840" s="10"/>
      <c r="BL6840" s="10"/>
      <c r="BM6840" s="10"/>
      <c r="BN6840" s="10"/>
      <c r="BO6840" s="10"/>
      <c r="BP6840" s="10"/>
      <c r="BQ6840" s="10"/>
      <c r="BR6840" s="10"/>
      <c r="BU6840" s="66"/>
    </row>
    <row r="6841" spans="22:73" s="6" customFormat="1" x14ac:dyDescent="0.3">
      <c r="V6841" s="21"/>
      <c r="W6841" s="22"/>
      <c r="X6841" s="22"/>
      <c r="Y6841" s="22"/>
      <c r="Z6841" s="22"/>
      <c r="AA6841" s="22"/>
      <c r="AB6841" s="10"/>
      <c r="AC6841" s="10"/>
      <c r="AD6841" s="10"/>
      <c r="AE6841" s="10"/>
      <c r="AF6841" s="10"/>
      <c r="AG6841" s="10"/>
      <c r="AH6841" s="10"/>
      <c r="AI6841" s="10"/>
      <c r="AJ6841" s="10"/>
      <c r="AK6841" s="10"/>
      <c r="AL6841" s="10"/>
      <c r="AM6841" s="10"/>
      <c r="AN6841" s="10"/>
      <c r="AO6841" s="10"/>
      <c r="AP6841" s="10"/>
      <c r="AQ6841" s="10"/>
      <c r="AR6841" s="10"/>
      <c r="AS6841" s="10"/>
      <c r="AT6841" s="10"/>
      <c r="AU6841" s="10"/>
      <c r="AV6841" s="10"/>
      <c r="AW6841" s="10"/>
      <c r="AX6841" s="10"/>
      <c r="AY6841" s="10"/>
      <c r="AZ6841" s="10"/>
      <c r="BC6841" s="10"/>
      <c r="BD6841" s="10"/>
      <c r="BE6841" s="10"/>
      <c r="BF6841" s="10"/>
      <c r="BG6841" s="10"/>
      <c r="BH6841" s="10"/>
      <c r="BI6841" s="10"/>
      <c r="BL6841" s="10"/>
      <c r="BM6841" s="10"/>
      <c r="BN6841" s="10"/>
      <c r="BO6841" s="10"/>
      <c r="BP6841" s="10"/>
      <c r="BQ6841" s="10"/>
      <c r="BR6841" s="10"/>
      <c r="BU6841" s="66"/>
    </row>
    <row r="6842" spans="22:73" s="6" customFormat="1" x14ac:dyDescent="0.3">
      <c r="V6842" s="21"/>
      <c r="W6842" s="22"/>
      <c r="X6842" s="22"/>
      <c r="Y6842" s="22"/>
      <c r="Z6842" s="22"/>
      <c r="AA6842" s="22"/>
      <c r="AB6842" s="10"/>
      <c r="AC6842" s="10"/>
      <c r="AD6842" s="10"/>
      <c r="AE6842" s="10"/>
      <c r="AF6842" s="10"/>
      <c r="AG6842" s="10"/>
      <c r="AH6842" s="10"/>
      <c r="AI6842" s="10"/>
      <c r="AJ6842" s="10"/>
      <c r="AK6842" s="10"/>
      <c r="AL6842" s="10"/>
      <c r="AM6842" s="10"/>
      <c r="AN6842" s="10"/>
      <c r="AO6842" s="10"/>
      <c r="AP6842" s="10"/>
      <c r="AQ6842" s="10"/>
      <c r="AR6842" s="10"/>
      <c r="AS6842" s="10"/>
      <c r="AT6842" s="10"/>
      <c r="AU6842" s="10"/>
      <c r="AV6842" s="10"/>
      <c r="AW6842" s="10"/>
      <c r="AX6842" s="10"/>
      <c r="AY6842" s="10"/>
      <c r="AZ6842" s="10"/>
      <c r="BC6842" s="10"/>
      <c r="BD6842" s="10"/>
      <c r="BE6842" s="10"/>
      <c r="BF6842" s="10"/>
      <c r="BG6842" s="10"/>
      <c r="BH6842" s="10"/>
      <c r="BI6842" s="10"/>
      <c r="BL6842" s="10"/>
      <c r="BM6842" s="10"/>
      <c r="BN6842" s="10"/>
      <c r="BO6842" s="10"/>
      <c r="BP6842" s="10"/>
      <c r="BQ6842" s="10"/>
      <c r="BR6842" s="10"/>
      <c r="BU6842" s="66"/>
    </row>
    <row r="6843" spans="22:73" s="6" customFormat="1" x14ac:dyDescent="0.3">
      <c r="V6843" s="21"/>
      <c r="W6843" s="22"/>
      <c r="X6843" s="22"/>
      <c r="Y6843" s="22"/>
      <c r="Z6843" s="22"/>
      <c r="AA6843" s="22"/>
      <c r="AB6843" s="10"/>
      <c r="AC6843" s="10"/>
      <c r="AD6843" s="10"/>
      <c r="AE6843" s="10"/>
      <c r="AF6843" s="10"/>
      <c r="AG6843" s="10"/>
      <c r="AH6843" s="10"/>
      <c r="AI6843" s="10"/>
      <c r="AJ6843" s="10"/>
      <c r="AK6843" s="10"/>
      <c r="AL6843" s="10"/>
      <c r="AM6843" s="10"/>
      <c r="AN6843" s="10"/>
      <c r="AO6843" s="10"/>
      <c r="AP6843" s="10"/>
      <c r="AQ6843" s="10"/>
      <c r="AR6843" s="10"/>
      <c r="AS6843" s="10"/>
      <c r="AT6843" s="10"/>
      <c r="AU6843" s="10"/>
      <c r="AV6843" s="10"/>
      <c r="AW6843" s="10"/>
      <c r="AX6843" s="10"/>
      <c r="AY6843" s="10"/>
      <c r="AZ6843" s="10"/>
      <c r="BC6843" s="10"/>
      <c r="BD6843" s="10"/>
      <c r="BE6843" s="10"/>
      <c r="BF6843" s="10"/>
      <c r="BG6843" s="10"/>
      <c r="BH6843" s="10"/>
      <c r="BI6843" s="10"/>
      <c r="BL6843" s="10"/>
      <c r="BM6843" s="10"/>
      <c r="BN6843" s="10"/>
      <c r="BO6843" s="10"/>
      <c r="BP6843" s="10"/>
      <c r="BQ6843" s="10"/>
      <c r="BR6843" s="10"/>
      <c r="BU6843" s="66"/>
    </row>
    <row r="6844" spans="22:73" s="6" customFormat="1" x14ac:dyDescent="0.3">
      <c r="V6844" s="21"/>
      <c r="W6844" s="22"/>
      <c r="X6844" s="22"/>
      <c r="Y6844" s="22"/>
      <c r="Z6844" s="22"/>
      <c r="AA6844" s="22"/>
      <c r="AB6844" s="10"/>
      <c r="AC6844" s="10"/>
      <c r="AD6844" s="10"/>
      <c r="AE6844" s="10"/>
      <c r="AF6844" s="10"/>
      <c r="AG6844" s="10"/>
      <c r="AH6844" s="10"/>
      <c r="AI6844" s="10"/>
      <c r="AJ6844" s="10"/>
      <c r="AK6844" s="10"/>
      <c r="AL6844" s="10"/>
      <c r="AM6844" s="10"/>
      <c r="AN6844" s="10"/>
      <c r="AO6844" s="10"/>
      <c r="AP6844" s="10"/>
      <c r="AQ6844" s="10"/>
      <c r="AR6844" s="10"/>
      <c r="AS6844" s="10"/>
      <c r="AT6844" s="10"/>
      <c r="AU6844" s="10"/>
      <c r="AV6844" s="10"/>
      <c r="AW6844" s="10"/>
      <c r="AX6844" s="10"/>
      <c r="AY6844" s="10"/>
      <c r="AZ6844" s="10"/>
      <c r="BC6844" s="10"/>
      <c r="BD6844" s="10"/>
      <c r="BE6844" s="10"/>
      <c r="BF6844" s="10"/>
      <c r="BG6844" s="10"/>
      <c r="BH6844" s="10"/>
      <c r="BI6844" s="10"/>
      <c r="BL6844" s="10"/>
      <c r="BM6844" s="10"/>
      <c r="BN6844" s="10"/>
      <c r="BO6844" s="10"/>
      <c r="BP6844" s="10"/>
      <c r="BQ6844" s="10"/>
      <c r="BR6844" s="10"/>
      <c r="BU6844" s="66"/>
    </row>
    <row r="6845" spans="22:73" s="6" customFormat="1" x14ac:dyDescent="0.3">
      <c r="V6845" s="21"/>
      <c r="W6845" s="22"/>
      <c r="X6845" s="22"/>
      <c r="Y6845" s="22"/>
      <c r="Z6845" s="22"/>
      <c r="AA6845" s="22"/>
      <c r="AB6845" s="10"/>
      <c r="AC6845" s="10"/>
      <c r="AD6845" s="10"/>
      <c r="AE6845" s="10"/>
      <c r="AF6845" s="10"/>
      <c r="AG6845" s="10"/>
      <c r="AH6845" s="10"/>
      <c r="AI6845" s="10"/>
      <c r="AJ6845" s="10"/>
      <c r="AK6845" s="10"/>
      <c r="AL6845" s="10"/>
      <c r="AM6845" s="10"/>
      <c r="AN6845" s="10"/>
      <c r="AO6845" s="10"/>
      <c r="AP6845" s="10"/>
      <c r="AQ6845" s="10"/>
      <c r="AR6845" s="10"/>
      <c r="AS6845" s="10"/>
      <c r="AT6845" s="10"/>
      <c r="AU6845" s="10"/>
      <c r="AV6845" s="10"/>
      <c r="AW6845" s="10"/>
      <c r="AX6845" s="10"/>
      <c r="AY6845" s="10"/>
      <c r="AZ6845" s="10"/>
      <c r="BC6845" s="10"/>
      <c r="BD6845" s="10"/>
      <c r="BE6845" s="10"/>
      <c r="BF6845" s="10"/>
      <c r="BG6845" s="10"/>
      <c r="BH6845" s="10"/>
      <c r="BI6845" s="10"/>
      <c r="BL6845" s="10"/>
      <c r="BM6845" s="10"/>
      <c r="BN6845" s="10"/>
      <c r="BO6845" s="10"/>
      <c r="BP6845" s="10"/>
      <c r="BQ6845" s="10"/>
      <c r="BR6845" s="10"/>
      <c r="BU6845" s="66"/>
    </row>
    <row r="6846" spans="22:73" s="6" customFormat="1" x14ac:dyDescent="0.3">
      <c r="V6846" s="21"/>
      <c r="W6846" s="22"/>
      <c r="X6846" s="22"/>
      <c r="Y6846" s="22"/>
      <c r="Z6846" s="22"/>
      <c r="AA6846" s="22"/>
      <c r="AB6846" s="10"/>
      <c r="AC6846" s="10"/>
      <c r="AD6846" s="10"/>
      <c r="AE6846" s="10"/>
      <c r="AF6846" s="10"/>
      <c r="AG6846" s="10"/>
      <c r="AH6846" s="10"/>
      <c r="AI6846" s="10"/>
      <c r="AJ6846" s="10"/>
      <c r="AK6846" s="10"/>
      <c r="AL6846" s="10"/>
      <c r="AM6846" s="10"/>
      <c r="AN6846" s="10"/>
      <c r="AO6846" s="10"/>
      <c r="AP6846" s="10"/>
      <c r="AQ6846" s="10"/>
      <c r="AR6846" s="10"/>
      <c r="AS6846" s="10"/>
      <c r="AT6846" s="10"/>
      <c r="AU6846" s="10"/>
      <c r="AV6846" s="10"/>
      <c r="AW6846" s="10"/>
      <c r="AX6846" s="10"/>
      <c r="AY6846" s="10"/>
      <c r="AZ6846" s="10"/>
      <c r="BC6846" s="10"/>
      <c r="BD6846" s="10"/>
      <c r="BE6846" s="10"/>
      <c r="BF6846" s="10"/>
      <c r="BG6846" s="10"/>
      <c r="BH6846" s="10"/>
      <c r="BI6846" s="10"/>
      <c r="BL6846" s="10"/>
      <c r="BM6846" s="10"/>
      <c r="BN6846" s="10"/>
      <c r="BO6846" s="10"/>
      <c r="BP6846" s="10"/>
      <c r="BQ6846" s="10"/>
      <c r="BR6846" s="10"/>
      <c r="BU6846" s="66"/>
    </row>
    <row r="6847" spans="22:73" s="6" customFormat="1" x14ac:dyDescent="0.3">
      <c r="V6847" s="21"/>
      <c r="W6847" s="22"/>
      <c r="X6847" s="22"/>
      <c r="Y6847" s="22"/>
      <c r="Z6847" s="22"/>
      <c r="AA6847" s="22"/>
      <c r="AB6847" s="10"/>
      <c r="AC6847" s="10"/>
      <c r="AD6847" s="10"/>
      <c r="AE6847" s="10"/>
      <c r="AF6847" s="10"/>
      <c r="AG6847" s="10"/>
      <c r="AH6847" s="10"/>
      <c r="AI6847" s="10"/>
      <c r="AJ6847" s="10"/>
      <c r="AK6847" s="10"/>
      <c r="AL6847" s="10"/>
      <c r="AM6847" s="10"/>
      <c r="AN6847" s="10"/>
      <c r="AO6847" s="10"/>
      <c r="AP6847" s="10"/>
      <c r="AQ6847" s="10"/>
      <c r="AR6847" s="10"/>
      <c r="AS6847" s="10"/>
      <c r="AT6847" s="10"/>
      <c r="AU6847" s="10"/>
      <c r="AV6847" s="10"/>
      <c r="AW6847" s="10"/>
      <c r="AX6847" s="10"/>
      <c r="AY6847" s="10"/>
      <c r="AZ6847" s="10"/>
      <c r="BC6847" s="10"/>
      <c r="BD6847" s="10"/>
      <c r="BE6847" s="10"/>
      <c r="BF6847" s="10"/>
      <c r="BG6847" s="10"/>
      <c r="BH6847" s="10"/>
      <c r="BI6847" s="10"/>
      <c r="BL6847" s="10"/>
      <c r="BM6847" s="10"/>
      <c r="BN6847" s="10"/>
      <c r="BO6847" s="10"/>
      <c r="BP6847" s="10"/>
      <c r="BQ6847" s="10"/>
      <c r="BR6847" s="10"/>
      <c r="BU6847" s="66"/>
    </row>
    <row r="6848" spans="22:73" s="6" customFormat="1" x14ac:dyDescent="0.3">
      <c r="V6848" s="21"/>
      <c r="W6848" s="22"/>
      <c r="X6848" s="22"/>
      <c r="Y6848" s="22"/>
      <c r="Z6848" s="22"/>
      <c r="AA6848" s="22"/>
      <c r="AB6848" s="10"/>
      <c r="AC6848" s="10"/>
      <c r="AD6848" s="10"/>
      <c r="AE6848" s="10"/>
      <c r="AF6848" s="10"/>
      <c r="AG6848" s="10"/>
      <c r="AH6848" s="10"/>
      <c r="AI6848" s="10"/>
      <c r="AJ6848" s="10"/>
      <c r="AK6848" s="10"/>
      <c r="AL6848" s="10"/>
      <c r="AM6848" s="10"/>
      <c r="AN6848" s="10"/>
      <c r="AO6848" s="10"/>
      <c r="AP6848" s="10"/>
      <c r="AQ6848" s="10"/>
      <c r="AR6848" s="10"/>
      <c r="AS6848" s="10"/>
      <c r="AT6848" s="10"/>
      <c r="AU6848" s="10"/>
      <c r="AV6848" s="10"/>
      <c r="AW6848" s="10"/>
      <c r="AX6848" s="10"/>
      <c r="AY6848" s="10"/>
      <c r="AZ6848" s="10"/>
      <c r="BC6848" s="10"/>
      <c r="BD6848" s="10"/>
      <c r="BE6848" s="10"/>
      <c r="BF6848" s="10"/>
      <c r="BG6848" s="10"/>
      <c r="BH6848" s="10"/>
      <c r="BI6848" s="10"/>
      <c r="BL6848" s="10"/>
      <c r="BM6848" s="10"/>
      <c r="BN6848" s="10"/>
      <c r="BO6848" s="10"/>
      <c r="BP6848" s="10"/>
      <c r="BQ6848" s="10"/>
      <c r="BR6848" s="10"/>
      <c r="BU6848" s="66"/>
    </row>
    <row r="6849" spans="22:73" s="6" customFormat="1" x14ac:dyDescent="0.3">
      <c r="V6849" s="21"/>
      <c r="W6849" s="22"/>
      <c r="X6849" s="22"/>
      <c r="Y6849" s="22"/>
      <c r="Z6849" s="22"/>
      <c r="AA6849" s="22"/>
      <c r="AB6849" s="10"/>
      <c r="AC6849" s="10"/>
      <c r="AD6849" s="10"/>
      <c r="AE6849" s="10"/>
      <c r="AF6849" s="10"/>
      <c r="AG6849" s="10"/>
      <c r="AH6849" s="10"/>
      <c r="AI6849" s="10"/>
      <c r="AJ6849" s="10"/>
      <c r="AK6849" s="10"/>
      <c r="AL6849" s="10"/>
      <c r="AM6849" s="10"/>
      <c r="AN6849" s="10"/>
      <c r="AO6849" s="10"/>
      <c r="AP6849" s="10"/>
      <c r="AQ6849" s="10"/>
      <c r="AR6849" s="10"/>
      <c r="AS6849" s="10"/>
      <c r="AT6849" s="10"/>
      <c r="AU6849" s="10"/>
      <c r="AV6849" s="10"/>
      <c r="AW6849" s="10"/>
      <c r="AX6849" s="10"/>
      <c r="AY6849" s="10"/>
      <c r="AZ6849" s="10"/>
      <c r="BC6849" s="10"/>
      <c r="BD6849" s="10"/>
      <c r="BE6849" s="10"/>
      <c r="BF6849" s="10"/>
      <c r="BG6849" s="10"/>
      <c r="BH6849" s="10"/>
      <c r="BI6849" s="10"/>
      <c r="BL6849" s="10"/>
      <c r="BM6849" s="10"/>
      <c r="BN6849" s="10"/>
      <c r="BO6849" s="10"/>
      <c r="BP6849" s="10"/>
      <c r="BQ6849" s="10"/>
      <c r="BR6849" s="10"/>
      <c r="BU6849" s="66"/>
    </row>
    <row r="6850" spans="22:73" s="6" customFormat="1" x14ac:dyDescent="0.3">
      <c r="V6850" s="21"/>
      <c r="W6850" s="22"/>
      <c r="X6850" s="22"/>
      <c r="Y6850" s="22"/>
      <c r="Z6850" s="22"/>
      <c r="AA6850" s="22"/>
      <c r="AB6850" s="10"/>
      <c r="AC6850" s="10"/>
      <c r="AD6850" s="10"/>
      <c r="AE6850" s="10"/>
      <c r="AF6850" s="10"/>
      <c r="AG6850" s="10"/>
      <c r="AH6850" s="10"/>
      <c r="AI6850" s="10"/>
      <c r="AJ6850" s="10"/>
      <c r="AK6850" s="10"/>
      <c r="AL6850" s="10"/>
      <c r="AM6850" s="10"/>
      <c r="AN6850" s="10"/>
      <c r="AO6850" s="10"/>
      <c r="AP6850" s="10"/>
      <c r="AQ6850" s="10"/>
      <c r="AR6850" s="10"/>
      <c r="AS6850" s="10"/>
      <c r="AT6850" s="10"/>
      <c r="AU6850" s="10"/>
      <c r="AV6850" s="10"/>
      <c r="AW6850" s="10"/>
      <c r="AX6850" s="10"/>
      <c r="AY6850" s="10"/>
      <c r="AZ6850" s="10"/>
      <c r="BC6850" s="10"/>
      <c r="BD6850" s="10"/>
      <c r="BE6850" s="10"/>
      <c r="BF6850" s="10"/>
      <c r="BG6850" s="10"/>
      <c r="BH6850" s="10"/>
      <c r="BI6850" s="10"/>
      <c r="BL6850" s="10"/>
      <c r="BM6850" s="10"/>
      <c r="BN6850" s="10"/>
      <c r="BO6850" s="10"/>
      <c r="BP6850" s="10"/>
      <c r="BQ6850" s="10"/>
      <c r="BR6850" s="10"/>
      <c r="BU6850" s="66"/>
    </row>
    <row r="6851" spans="22:73" s="6" customFormat="1" x14ac:dyDescent="0.3">
      <c r="V6851" s="21"/>
      <c r="W6851" s="22"/>
      <c r="X6851" s="22"/>
      <c r="Y6851" s="22"/>
      <c r="Z6851" s="22"/>
      <c r="AA6851" s="22"/>
      <c r="AB6851" s="10"/>
      <c r="AC6851" s="10"/>
      <c r="AD6851" s="10"/>
      <c r="AE6851" s="10"/>
      <c r="AF6851" s="10"/>
      <c r="AG6851" s="10"/>
      <c r="AH6851" s="10"/>
      <c r="AI6851" s="10"/>
      <c r="AJ6851" s="10"/>
      <c r="AK6851" s="10"/>
      <c r="AL6851" s="10"/>
      <c r="AM6851" s="10"/>
      <c r="AN6851" s="10"/>
      <c r="AO6851" s="10"/>
      <c r="AP6851" s="10"/>
      <c r="AQ6851" s="10"/>
      <c r="AR6851" s="10"/>
      <c r="AS6851" s="10"/>
      <c r="AT6851" s="10"/>
      <c r="AU6851" s="10"/>
      <c r="AV6851" s="10"/>
      <c r="AW6851" s="10"/>
      <c r="AX6851" s="10"/>
      <c r="AY6851" s="10"/>
      <c r="AZ6851" s="10"/>
      <c r="BC6851" s="10"/>
      <c r="BD6851" s="10"/>
      <c r="BE6851" s="10"/>
      <c r="BF6851" s="10"/>
      <c r="BG6851" s="10"/>
      <c r="BH6851" s="10"/>
      <c r="BI6851" s="10"/>
      <c r="BL6851" s="10"/>
      <c r="BM6851" s="10"/>
      <c r="BN6851" s="10"/>
      <c r="BO6851" s="10"/>
      <c r="BP6851" s="10"/>
      <c r="BQ6851" s="10"/>
      <c r="BR6851" s="10"/>
      <c r="BU6851" s="66"/>
    </row>
    <row r="6852" spans="22:73" s="6" customFormat="1" x14ac:dyDescent="0.3">
      <c r="V6852" s="21"/>
      <c r="W6852" s="22"/>
      <c r="X6852" s="22"/>
      <c r="Y6852" s="22"/>
      <c r="Z6852" s="22"/>
      <c r="AA6852" s="22"/>
      <c r="AB6852" s="10"/>
      <c r="AC6852" s="10"/>
      <c r="AD6852" s="10"/>
      <c r="AE6852" s="10"/>
      <c r="AF6852" s="10"/>
      <c r="AG6852" s="10"/>
      <c r="AH6852" s="10"/>
      <c r="AI6852" s="10"/>
      <c r="AJ6852" s="10"/>
      <c r="AK6852" s="10"/>
      <c r="AL6852" s="10"/>
      <c r="AM6852" s="10"/>
      <c r="AN6852" s="10"/>
      <c r="AO6852" s="10"/>
      <c r="AP6852" s="10"/>
      <c r="AQ6852" s="10"/>
      <c r="AR6852" s="10"/>
      <c r="AS6852" s="10"/>
      <c r="AT6852" s="10"/>
      <c r="AU6852" s="10"/>
      <c r="AV6852" s="10"/>
      <c r="AW6852" s="10"/>
      <c r="AX6852" s="10"/>
      <c r="AY6852" s="10"/>
      <c r="AZ6852" s="10"/>
      <c r="BC6852" s="10"/>
      <c r="BD6852" s="10"/>
      <c r="BE6852" s="10"/>
      <c r="BF6852" s="10"/>
      <c r="BG6852" s="10"/>
      <c r="BH6852" s="10"/>
      <c r="BI6852" s="10"/>
      <c r="BL6852" s="10"/>
      <c r="BM6852" s="10"/>
      <c r="BN6852" s="10"/>
      <c r="BO6852" s="10"/>
      <c r="BP6852" s="10"/>
      <c r="BQ6852" s="10"/>
      <c r="BR6852" s="10"/>
      <c r="BU6852" s="66"/>
    </row>
    <row r="6853" spans="22:73" s="6" customFormat="1" x14ac:dyDescent="0.3">
      <c r="V6853" s="21"/>
      <c r="W6853" s="22"/>
      <c r="X6853" s="22"/>
      <c r="Y6853" s="22"/>
      <c r="Z6853" s="22"/>
      <c r="AA6853" s="22"/>
      <c r="AB6853" s="10"/>
      <c r="AC6853" s="10"/>
      <c r="AD6853" s="10"/>
      <c r="AE6853" s="10"/>
      <c r="AF6853" s="10"/>
      <c r="AG6853" s="10"/>
      <c r="AH6853" s="10"/>
      <c r="AI6853" s="10"/>
      <c r="AJ6853" s="10"/>
      <c r="AK6853" s="10"/>
      <c r="AL6853" s="10"/>
      <c r="AM6853" s="10"/>
      <c r="AN6853" s="10"/>
      <c r="AO6853" s="10"/>
      <c r="AP6853" s="10"/>
      <c r="AQ6853" s="10"/>
      <c r="AR6853" s="10"/>
      <c r="AS6853" s="10"/>
      <c r="AT6853" s="10"/>
      <c r="AU6853" s="10"/>
      <c r="AV6853" s="10"/>
      <c r="AW6853" s="10"/>
      <c r="AX6853" s="10"/>
      <c r="AY6853" s="10"/>
      <c r="AZ6853" s="10"/>
      <c r="BC6853" s="10"/>
      <c r="BD6853" s="10"/>
      <c r="BE6853" s="10"/>
      <c r="BF6853" s="10"/>
      <c r="BG6853" s="10"/>
      <c r="BH6853" s="10"/>
      <c r="BI6853" s="10"/>
      <c r="BL6853" s="10"/>
      <c r="BM6853" s="10"/>
      <c r="BN6853" s="10"/>
      <c r="BO6853" s="10"/>
      <c r="BP6853" s="10"/>
      <c r="BQ6853" s="10"/>
      <c r="BR6853" s="10"/>
      <c r="BU6853" s="66"/>
    </row>
    <row r="6854" spans="22:73" s="6" customFormat="1" x14ac:dyDescent="0.3">
      <c r="V6854" s="21"/>
      <c r="W6854" s="22"/>
      <c r="X6854" s="22"/>
      <c r="Y6854" s="22"/>
      <c r="Z6854" s="22"/>
      <c r="AA6854" s="22"/>
      <c r="AB6854" s="10"/>
      <c r="AC6854" s="10"/>
      <c r="AD6854" s="10"/>
      <c r="AE6854" s="10"/>
      <c r="AF6854" s="10"/>
      <c r="AG6854" s="10"/>
      <c r="AH6854" s="10"/>
      <c r="AI6854" s="10"/>
      <c r="AJ6854" s="10"/>
      <c r="AK6854" s="10"/>
      <c r="AL6854" s="10"/>
      <c r="AM6854" s="10"/>
      <c r="AN6854" s="10"/>
      <c r="AO6854" s="10"/>
      <c r="AP6854" s="10"/>
      <c r="AQ6854" s="10"/>
      <c r="AR6854" s="10"/>
      <c r="AS6854" s="10"/>
      <c r="AT6854" s="10"/>
      <c r="AU6854" s="10"/>
      <c r="AV6854" s="10"/>
      <c r="AW6854" s="10"/>
      <c r="AX6854" s="10"/>
      <c r="AY6854" s="10"/>
      <c r="AZ6854" s="10"/>
      <c r="BC6854" s="10"/>
      <c r="BD6854" s="10"/>
      <c r="BE6854" s="10"/>
      <c r="BF6854" s="10"/>
      <c r="BG6854" s="10"/>
      <c r="BH6854" s="10"/>
      <c r="BI6854" s="10"/>
      <c r="BL6854" s="10"/>
      <c r="BM6854" s="10"/>
      <c r="BN6854" s="10"/>
      <c r="BO6854" s="10"/>
      <c r="BP6854" s="10"/>
      <c r="BQ6854" s="10"/>
      <c r="BR6854" s="10"/>
      <c r="BU6854" s="66"/>
    </row>
    <row r="6855" spans="22:73" s="6" customFormat="1" x14ac:dyDescent="0.3">
      <c r="V6855" s="21"/>
      <c r="W6855" s="22"/>
      <c r="X6855" s="22"/>
      <c r="Y6855" s="22"/>
      <c r="Z6855" s="22"/>
      <c r="AA6855" s="22"/>
      <c r="AB6855" s="10"/>
      <c r="AC6855" s="10"/>
      <c r="AD6855" s="10"/>
      <c r="AE6855" s="10"/>
      <c r="AF6855" s="10"/>
      <c r="AG6855" s="10"/>
      <c r="AH6855" s="10"/>
      <c r="AI6855" s="10"/>
      <c r="AJ6855" s="10"/>
      <c r="AK6855" s="10"/>
      <c r="AL6855" s="10"/>
      <c r="AM6855" s="10"/>
      <c r="AN6855" s="10"/>
      <c r="AO6855" s="10"/>
      <c r="AP6855" s="10"/>
      <c r="AQ6855" s="10"/>
      <c r="AR6855" s="10"/>
      <c r="AS6855" s="10"/>
      <c r="AT6855" s="10"/>
      <c r="AU6855" s="10"/>
      <c r="AV6855" s="10"/>
      <c r="AW6855" s="10"/>
      <c r="AX6855" s="10"/>
      <c r="AY6855" s="10"/>
      <c r="AZ6855" s="10"/>
      <c r="BC6855" s="10"/>
      <c r="BD6855" s="10"/>
      <c r="BE6855" s="10"/>
      <c r="BF6855" s="10"/>
      <c r="BG6855" s="10"/>
      <c r="BH6855" s="10"/>
      <c r="BI6855" s="10"/>
      <c r="BL6855" s="10"/>
      <c r="BM6855" s="10"/>
      <c r="BN6855" s="10"/>
      <c r="BO6855" s="10"/>
      <c r="BP6855" s="10"/>
      <c r="BQ6855" s="10"/>
      <c r="BR6855" s="10"/>
      <c r="BU6855" s="66"/>
    </row>
    <row r="6856" spans="22:73" s="6" customFormat="1" x14ac:dyDescent="0.3">
      <c r="V6856" s="21"/>
      <c r="W6856" s="22"/>
      <c r="X6856" s="22"/>
      <c r="Y6856" s="22"/>
      <c r="Z6856" s="22"/>
      <c r="AA6856" s="22"/>
      <c r="AB6856" s="10"/>
      <c r="AC6856" s="10"/>
      <c r="AD6856" s="10"/>
      <c r="AE6856" s="10"/>
      <c r="AF6856" s="10"/>
      <c r="AG6856" s="10"/>
      <c r="AH6856" s="10"/>
      <c r="AI6856" s="10"/>
      <c r="AJ6856" s="10"/>
      <c r="AK6856" s="10"/>
      <c r="AL6856" s="10"/>
      <c r="AM6856" s="10"/>
      <c r="AN6856" s="10"/>
      <c r="AO6856" s="10"/>
      <c r="AP6856" s="10"/>
      <c r="AQ6856" s="10"/>
      <c r="AR6856" s="10"/>
      <c r="AS6856" s="10"/>
      <c r="AT6856" s="10"/>
      <c r="AU6856" s="10"/>
      <c r="AV6856" s="10"/>
      <c r="AW6856" s="10"/>
      <c r="AX6856" s="10"/>
      <c r="AY6856" s="10"/>
      <c r="AZ6856" s="10"/>
      <c r="BC6856" s="10"/>
      <c r="BD6856" s="10"/>
      <c r="BE6856" s="10"/>
      <c r="BF6856" s="10"/>
      <c r="BG6856" s="10"/>
      <c r="BH6856" s="10"/>
      <c r="BI6856" s="10"/>
      <c r="BL6856" s="10"/>
      <c r="BM6856" s="10"/>
      <c r="BN6856" s="10"/>
      <c r="BO6856" s="10"/>
      <c r="BP6856" s="10"/>
      <c r="BQ6856" s="10"/>
      <c r="BR6856" s="10"/>
      <c r="BU6856" s="66"/>
    </row>
    <row r="6857" spans="22:73" s="6" customFormat="1" x14ac:dyDescent="0.3">
      <c r="V6857" s="21"/>
      <c r="W6857" s="22"/>
      <c r="X6857" s="22"/>
      <c r="Y6857" s="22"/>
      <c r="Z6857" s="22"/>
      <c r="AA6857" s="22"/>
      <c r="AB6857" s="10"/>
      <c r="AC6857" s="10"/>
      <c r="AD6857" s="10"/>
      <c r="AE6857" s="10"/>
      <c r="AF6857" s="10"/>
      <c r="AG6857" s="10"/>
      <c r="AH6857" s="10"/>
      <c r="AI6857" s="10"/>
      <c r="AJ6857" s="10"/>
      <c r="AK6857" s="10"/>
      <c r="AL6857" s="10"/>
      <c r="AM6857" s="10"/>
      <c r="AN6857" s="10"/>
      <c r="AO6857" s="10"/>
      <c r="AP6857" s="10"/>
      <c r="AQ6857" s="10"/>
      <c r="AR6857" s="10"/>
      <c r="AS6857" s="10"/>
      <c r="AT6857" s="10"/>
      <c r="AU6857" s="10"/>
      <c r="AV6857" s="10"/>
      <c r="AW6857" s="10"/>
      <c r="AX6857" s="10"/>
      <c r="AY6857" s="10"/>
      <c r="AZ6857" s="10"/>
      <c r="BC6857" s="10"/>
      <c r="BD6857" s="10"/>
      <c r="BE6857" s="10"/>
      <c r="BF6857" s="10"/>
      <c r="BG6857" s="10"/>
      <c r="BH6857" s="10"/>
      <c r="BI6857" s="10"/>
      <c r="BL6857" s="10"/>
      <c r="BM6857" s="10"/>
      <c r="BN6857" s="10"/>
      <c r="BO6857" s="10"/>
      <c r="BP6857" s="10"/>
      <c r="BQ6857" s="10"/>
      <c r="BR6857" s="10"/>
      <c r="BU6857" s="66"/>
    </row>
    <row r="6858" spans="22:73" s="6" customFormat="1" x14ac:dyDescent="0.3">
      <c r="V6858" s="21"/>
      <c r="W6858" s="22"/>
      <c r="X6858" s="22"/>
      <c r="Y6858" s="22"/>
      <c r="Z6858" s="22"/>
      <c r="AA6858" s="22"/>
      <c r="AB6858" s="10"/>
      <c r="AC6858" s="10"/>
      <c r="AD6858" s="10"/>
      <c r="AE6858" s="10"/>
      <c r="AF6858" s="10"/>
      <c r="AG6858" s="10"/>
      <c r="AH6858" s="10"/>
      <c r="AI6858" s="10"/>
      <c r="AJ6858" s="10"/>
      <c r="AK6858" s="10"/>
      <c r="AL6858" s="10"/>
      <c r="AM6858" s="10"/>
      <c r="AN6858" s="10"/>
      <c r="AO6858" s="10"/>
      <c r="AP6858" s="10"/>
      <c r="AQ6858" s="10"/>
      <c r="AR6858" s="10"/>
      <c r="AS6858" s="10"/>
      <c r="AT6858" s="10"/>
      <c r="AU6858" s="10"/>
      <c r="AV6858" s="10"/>
      <c r="AW6858" s="10"/>
      <c r="AX6858" s="10"/>
      <c r="AY6858" s="10"/>
      <c r="AZ6858" s="10"/>
      <c r="BC6858" s="10"/>
      <c r="BD6858" s="10"/>
      <c r="BE6858" s="10"/>
      <c r="BF6858" s="10"/>
      <c r="BG6858" s="10"/>
      <c r="BH6858" s="10"/>
      <c r="BI6858" s="10"/>
      <c r="BL6858" s="10"/>
      <c r="BM6858" s="10"/>
      <c r="BN6858" s="10"/>
      <c r="BO6858" s="10"/>
      <c r="BP6858" s="10"/>
      <c r="BQ6858" s="10"/>
      <c r="BR6858" s="10"/>
      <c r="BU6858" s="66"/>
    </row>
    <row r="6859" spans="22:73" s="6" customFormat="1" x14ac:dyDescent="0.3">
      <c r="V6859" s="21"/>
      <c r="W6859" s="22"/>
      <c r="X6859" s="22"/>
      <c r="Y6859" s="22"/>
      <c r="Z6859" s="22"/>
      <c r="AA6859" s="22"/>
      <c r="AB6859" s="10"/>
      <c r="AC6859" s="10"/>
      <c r="AD6859" s="10"/>
      <c r="AE6859" s="10"/>
      <c r="AF6859" s="10"/>
      <c r="AG6859" s="10"/>
      <c r="AH6859" s="10"/>
      <c r="AI6859" s="10"/>
      <c r="AJ6859" s="10"/>
      <c r="AK6859" s="10"/>
      <c r="AL6859" s="10"/>
      <c r="AM6859" s="10"/>
      <c r="AN6859" s="10"/>
      <c r="AO6859" s="10"/>
      <c r="AP6859" s="10"/>
      <c r="AQ6859" s="10"/>
      <c r="AR6859" s="10"/>
      <c r="AS6859" s="10"/>
      <c r="AT6859" s="10"/>
      <c r="AU6859" s="10"/>
      <c r="AV6859" s="10"/>
      <c r="AW6859" s="10"/>
      <c r="AX6859" s="10"/>
      <c r="AY6859" s="10"/>
      <c r="AZ6859" s="10"/>
      <c r="BC6859" s="10"/>
      <c r="BD6859" s="10"/>
      <c r="BE6859" s="10"/>
      <c r="BF6859" s="10"/>
      <c r="BG6859" s="10"/>
      <c r="BH6859" s="10"/>
      <c r="BI6859" s="10"/>
      <c r="BL6859" s="10"/>
      <c r="BM6859" s="10"/>
      <c r="BN6859" s="10"/>
      <c r="BO6859" s="10"/>
      <c r="BP6859" s="10"/>
      <c r="BQ6859" s="10"/>
      <c r="BR6859" s="10"/>
      <c r="BU6859" s="66"/>
    </row>
    <row r="6860" spans="22:73" s="6" customFormat="1" x14ac:dyDescent="0.3">
      <c r="V6860" s="21"/>
      <c r="W6860" s="22"/>
      <c r="X6860" s="22"/>
      <c r="Y6860" s="22"/>
      <c r="Z6860" s="22"/>
      <c r="AA6860" s="22"/>
      <c r="AB6860" s="10"/>
      <c r="AC6860" s="10"/>
      <c r="AD6860" s="10"/>
      <c r="AE6860" s="10"/>
      <c r="AF6860" s="10"/>
      <c r="AG6860" s="10"/>
      <c r="AH6860" s="10"/>
      <c r="AI6860" s="10"/>
      <c r="AJ6860" s="10"/>
      <c r="AK6860" s="10"/>
      <c r="AL6860" s="10"/>
      <c r="AM6860" s="10"/>
      <c r="AN6860" s="10"/>
      <c r="AO6860" s="10"/>
      <c r="AP6860" s="10"/>
      <c r="AQ6860" s="10"/>
      <c r="AR6860" s="10"/>
      <c r="AS6860" s="10"/>
      <c r="AT6860" s="10"/>
      <c r="AU6860" s="10"/>
      <c r="AV6860" s="10"/>
      <c r="AW6860" s="10"/>
      <c r="AX6860" s="10"/>
      <c r="AY6860" s="10"/>
      <c r="AZ6860" s="10"/>
      <c r="BC6860" s="10"/>
      <c r="BD6860" s="10"/>
      <c r="BE6860" s="10"/>
      <c r="BF6860" s="10"/>
      <c r="BG6860" s="10"/>
      <c r="BH6860" s="10"/>
      <c r="BI6860" s="10"/>
      <c r="BL6860" s="10"/>
      <c r="BM6860" s="10"/>
      <c r="BN6860" s="10"/>
      <c r="BO6860" s="10"/>
      <c r="BP6860" s="10"/>
      <c r="BQ6860" s="10"/>
      <c r="BR6860" s="10"/>
      <c r="BU6860" s="66"/>
    </row>
    <row r="6861" spans="22:73" s="6" customFormat="1" x14ac:dyDescent="0.3">
      <c r="V6861" s="21"/>
      <c r="W6861" s="22"/>
      <c r="X6861" s="22"/>
      <c r="Y6861" s="22"/>
      <c r="Z6861" s="22"/>
      <c r="AA6861" s="22"/>
      <c r="AB6861" s="10"/>
      <c r="AC6861" s="10"/>
      <c r="AD6861" s="10"/>
      <c r="AE6861" s="10"/>
      <c r="AF6861" s="10"/>
      <c r="AG6861" s="10"/>
      <c r="AH6861" s="10"/>
      <c r="AI6861" s="10"/>
      <c r="AJ6861" s="10"/>
      <c r="AK6861" s="10"/>
      <c r="AL6861" s="10"/>
      <c r="AM6861" s="10"/>
      <c r="AN6861" s="10"/>
      <c r="AO6861" s="10"/>
      <c r="AP6861" s="10"/>
      <c r="AQ6861" s="10"/>
      <c r="AR6861" s="10"/>
      <c r="AS6861" s="10"/>
      <c r="AT6861" s="10"/>
      <c r="AU6861" s="10"/>
      <c r="AV6861" s="10"/>
      <c r="AW6861" s="10"/>
      <c r="AX6861" s="10"/>
      <c r="AY6861" s="10"/>
      <c r="AZ6861" s="10"/>
      <c r="BC6861" s="10"/>
      <c r="BD6861" s="10"/>
      <c r="BE6861" s="10"/>
      <c r="BF6861" s="10"/>
      <c r="BG6861" s="10"/>
      <c r="BH6861" s="10"/>
      <c r="BI6861" s="10"/>
      <c r="BL6861" s="10"/>
      <c r="BM6861" s="10"/>
      <c r="BN6861" s="10"/>
      <c r="BO6861" s="10"/>
      <c r="BP6861" s="10"/>
      <c r="BQ6861" s="10"/>
      <c r="BR6861" s="10"/>
      <c r="BU6861" s="66"/>
    </row>
    <row r="6862" spans="22:73" s="6" customFormat="1" x14ac:dyDescent="0.3">
      <c r="V6862" s="21"/>
      <c r="W6862" s="22"/>
      <c r="X6862" s="22"/>
      <c r="Y6862" s="22"/>
      <c r="Z6862" s="22"/>
      <c r="AA6862" s="22"/>
      <c r="AB6862" s="10"/>
      <c r="AC6862" s="10"/>
      <c r="AD6862" s="10"/>
      <c r="AE6862" s="10"/>
      <c r="AF6862" s="10"/>
      <c r="AG6862" s="10"/>
      <c r="AH6862" s="10"/>
      <c r="AI6862" s="10"/>
      <c r="AJ6862" s="10"/>
      <c r="AK6862" s="10"/>
      <c r="AL6862" s="10"/>
      <c r="AM6862" s="10"/>
      <c r="AN6862" s="10"/>
      <c r="AO6862" s="10"/>
      <c r="AP6862" s="10"/>
      <c r="AQ6862" s="10"/>
      <c r="AR6862" s="10"/>
      <c r="AS6862" s="10"/>
      <c r="AT6862" s="10"/>
      <c r="AU6862" s="10"/>
      <c r="AV6862" s="10"/>
      <c r="AW6862" s="10"/>
      <c r="AX6862" s="10"/>
      <c r="AY6862" s="10"/>
      <c r="AZ6862" s="10"/>
      <c r="BC6862" s="10"/>
      <c r="BD6862" s="10"/>
      <c r="BE6862" s="10"/>
      <c r="BF6862" s="10"/>
      <c r="BG6862" s="10"/>
      <c r="BH6862" s="10"/>
      <c r="BI6862" s="10"/>
      <c r="BL6862" s="10"/>
      <c r="BM6862" s="10"/>
      <c r="BN6862" s="10"/>
      <c r="BO6862" s="10"/>
      <c r="BP6862" s="10"/>
      <c r="BQ6862" s="10"/>
      <c r="BR6862" s="10"/>
      <c r="BU6862" s="66"/>
    </row>
    <row r="6863" spans="22:73" s="6" customFormat="1" x14ac:dyDescent="0.3">
      <c r="V6863" s="21"/>
      <c r="W6863" s="22"/>
      <c r="X6863" s="22"/>
      <c r="Y6863" s="22"/>
      <c r="Z6863" s="22"/>
      <c r="AA6863" s="22"/>
      <c r="AB6863" s="10"/>
      <c r="AC6863" s="10"/>
      <c r="AD6863" s="10"/>
      <c r="AE6863" s="10"/>
      <c r="AF6863" s="10"/>
      <c r="AG6863" s="10"/>
      <c r="AH6863" s="10"/>
      <c r="AI6863" s="10"/>
      <c r="AJ6863" s="10"/>
      <c r="AK6863" s="10"/>
      <c r="AL6863" s="10"/>
      <c r="AM6863" s="10"/>
      <c r="AN6863" s="10"/>
      <c r="AO6863" s="10"/>
      <c r="AP6863" s="10"/>
      <c r="AQ6863" s="10"/>
      <c r="AR6863" s="10"/>
      <c r="AS6863" s="10"/>
      <c r="AT6863" s="10"/>
      <c r="AU6863" s="10"/>
      <c r="AV6863" s="10"/>
      <c r="AW6863" s="10"/>
      <c r="AX6863" s="10"/>
      <c r="AY6863" s="10"/>
      <c r="AZ6863" s="10"/>
      <c r="BC6863" s="10"/>
      <c r="BD6863" s="10"/>
      <c r="BE6863" s="10"/>
      <c r="BF6863" s="10"/>
      <c r="BG6863" s="10"/>
      <c r="BH6863" s="10"/>
      <c r="BI6863" s="10"/>
      <c r="BL6863" s="10"/>
      <c r="BM6863" s="10"/>
      <c r="BN6863" s="10"/>
      <c r="BO6863" s="10"/>
      <c r="BP6863" s="10"/>
      <c r="BQ6863" s="10"/>
      <c r="BR6863" s="10"/>
      <c r="BU6863" s="66"/>
    </row>
    <row r="6864" spans="22:73" s="6" customFormat="1" x14ac:dyDescent="0.3">
      <c r="V6864" s="21"/>
      <c r="W6864" s="22"/>
      <c r="X6864" s="22"/>
      <c r="Y6864" s="22"/>
      <c r="Z6864" s="22"/>
      <c r="AA6864" s="22"/>
      <c r="AB6864" s="10"/>
      <c r="AC6864" s="10"/>
      <c r="AD6864" s="10"/>
      <c r="AE6864" s="10"/>
      <c r="AF6864" s="10"/>
      <c r="AG6864" s="10"/>
      <c r="AH6864" s="10"/>
      <c r="AI6864" s="10"/>
      <c r="AJ6864" s="10"/>
      <c r="AK6864" s="10"/>
      <c r="AL6864" s="10"/>
      <c r="AM6864" s="10"/>
      <c r="AN6864" s="10"/>
      <c r="AO6864" s="10"/>
      <c r="AP6864" s="10"/>
      <c r="AQ6864" s="10"/>
      <c r="AR6864" s="10"/>
      <c r="AS6864" s="10"/>
      <c r="AT6864" s="10"/>
      <c r="AU6864" s="10"/>
      <c r="AV6864" s="10"/>
      <c r="AW6864" s="10"/>
      <c r="AX6864" s="10"/>
      <c r="AY6864" s="10"/>
      <c r="AZ6864" s="10"/>
      <c r="BC6864" s="10"/>
      <c r="BD6864" s="10"/>
      <c r="BE6864" s="10"/>
      <c r="BF6864" s="10"/>
      <c r="BG6864" s="10"/>
      <c r="BH6864" s="10"/>
      <c r="BI6864" s="10"/>
      <c r="BL6864" s="10"/>
      <c r="BM6864" s="10"/>
      <c r="BN6864" s="10"/>
      <c r="BO6864" s="10"/>
      <c r="BP6864" s="10"/>
      <c r="BQ6864" s="10"/>
      <c r="BR6864" s="10"/>
      <c r="BU6864" s="66"/>
    </row>
    <row r="6865" spans="22:73" s="6" customFormat="1" x14ac:dyDescent="0.3">
      <c r="V6865" s="21"/>
      <c r="W6865" s="22"/>
      <c r="X6865" s="22"/>
      <c r="Y6865" s="22"/>
      <c r="Z6865" s="22"/>
      <c r="AA6865" s="22"/>
      <c r="AB6865" s="10"/>
      <c r="AC6865" s="10"/>
      <c r="AD6865" s="10"/>
      <c r="AE6865" s="10"/>
      <c r="AF6865" s="10"/>
      <c r="AG6865" s="10"/>
      <c r="AH6865" s="10"/>
      <c r="AI6865" s="10"/>
      <c r="AJ6865" s="10"/>
      <c r="AK6865" s="10"/>
      <c r="AL6865" s="10"/>
      <c r="AM6865" s="10"/>
      <c r="AN6865" s="10"/>
      <c r="AO6865" s="10"/>
      <c r="AP6865" s="10"/>
      <c r="AQ6865" s="10"/>
      <c r="AR6865" s="10"/>
      <c r="AS6865" s="10"/>
      <c r="AT6865" s="10"/>
      <c r="AU6865" s="10"/>
      <c r="AV6865" s="10"/>
      <c r="AW6865" s="10"/>
      <c r="AX6865" s="10"/>
      <c r="AY6865" s="10"/>
      <c r="AZ6865" s="10"/>
      <c r="BC6865" s="10"/>
      <c r="BD6865" s="10"/>
      <c r="BE6865" s="10"/>
      <c r="BF6865" s="10"/>
      <c r="BG6865" s="10"/>
      <c r="BH6865" s="10"/>
      <c r="BI6865" s="10"/>
      <c r="BL6865" s="10"/>
      <c r="BM6865" s="10"/>
      <c r="BN6865" s="10"/>
      <c r="BO6865" s="10"/>
      <c r="BP6865" s="10"/>
      <c r="BQ6865" s="10"/>
      <c r="BR6865" s="10"/>
      <c r="BU6865" s="66"/>
    </row>
    <row r="6866" spans="22:73" s="6" customFormat="1" x14ac:dyDescent="0.3">
      <c r="V6866" s="21"/>
      <c r="W6866" s="22"/>
      <c r="X6866" s="22"/>
      <c r="Y6866" s="22"/>
      <c r="Z6866" s="22"/>
      <c r="AA6866" s="22"/>
      <c r="AB6866" s="10"/>
      <c r="AC6866" s="10"/>
      <c r="AD6866" s="10"/>
      <c r="AE6866" s="10"/>
      <c r="AF6866" s="10"/>
      <c r="AG6866" s="10"/>
      <c r="AH6866" s="10"/>
      <c r="AI6866" s="10"/>
      <c r="AJ6866" s="10"/>
      <c r="AK6866" s="10"/>
      <c r="AL6866" s="10"/>
      <c r="AM6866" s="10"/>
      <c r="AN6866" s="10"/>
      <c r="AO6866" s="10"/>
      <c r="AP6866" s="10"/>
      <c r="AQ6866" s="10"/>
      <c r="AR6866" s="10"/>
      <c r="AS6866" s="10"/>
      <c r="AT6866" s="10"/>
      <c r="AU6866" s="10"/>
      <c r="AV6866" s="10"/>
      <c r="AW6866" s="10"/>
      <c r="AX6866" s="10"/>
      <c r="AY6866" s="10"/>
      <c r="AZ6866" s="10"/>
      <c r="BC6866" s="10"/>
      <c r="BD6866" s="10"/>
      <c r="BE6866" s="10"/>
      <c r="BF6866" s="10"/>
      <c r="BG6866" s="10"/>
      <c r="BH6866" s="10"/>
      <c r="BI6866" s="10"/>
      <c r="BL6866" s="10"/>
      <c r="BM6866" s="10"/>
      <c r="BN6866" s="10"/>
      <c r="BO6866" s="10"/>
      <c r="BP6866" s="10"/>
      <c r="BQ6866" s="10"/>
      <c r="BR6866" s="10"/>
      <c r="BU6866" s="66"/>
    </row>
    <row r="6867" spans="22:73" s="6" customFormat="1" x14ac:dyDescent="0.3">
      <c r="V6867" s="21"/>
      <c r="W6867" s="22"/>
      <c r="X6867" s="22"/>
      <c r="Y6867" s="22"/>
      <c r="Z6867" s="22"/>
      <c r="AA6867" s="22"/>
      <c r="AB6867" s="10"/>
      <c r="AC6867" s="10"/>
      <c r="AD6867" s="10"/>
      <c r="AE6867" s="10"/>
      <c r="AF6867" s="10"/>
      <c r="AG6867" s="10"/>
      <c r="AH6867" s="10"/>
      <c r="AI6867" s="10"/>
      <c r="AJ6867" s="10"/>
      <c r="AK6867" s="10"/>
      <c r="AL6867" s="10"/>
      <c r="AM6867" s="10"/>
      <c r="AN6867" s="10"/>
      <c r="AO6867" s="10"/>
      <c r="AP6867" s="10"/>
      <c r="AQ6867" s="10"/>
      <c r="AR6867" s="10"/>
      <c r="AS6867" s="10"/>
      <c r="AT6867" s="10"/>
      <c r="AU6867" s="10"/>
      <c r="AV6867" s="10"/>
      <c r="AW6867" s="10"/>
      <c r="AX6867" s="10"/>
      <c r="AY6867" s="10"/>
      <c r="AZ6867" s="10"/>
      <c r="BC6867" s="10"/>
      <c r="BD6867" s="10"/>
      <c r="BE6867" s="10"/>
      <c r="BF6867" s="10"/>
      <c r="BG6867" s="10"/>
      <c r="BH6867" s="10"/>
      <c r="BI6867" s="10"/>
      <c r="BL6867" s="10"/>
      <c r="BM6867" s="10"/>
      <c r="BN6867" s="10"/>
      <c r="BO6867" s="10"/>
      <c r="BP6867" s="10"/>
      <c r="BQ6867" s="10"/>
      <c r="BR6867" s="10"/>
      <c r="BU6867" s="66"/>
    </row>
    <row r="6868" spans="22:73" s="6" customFormat="1" x14ac:dyDescent="0.3">
      <c r="V6868" s="21"/>
      <c r="W6868" s="22"/>
      <c r="X6868" s="22"/>
      <c r="Y6868" s="22"/>
      <c r="Z6868" s="22"/>
      <c r="AA6868" s="22"/>
      <c r="AB6868" s="10"/>
      <c r="AC6868" s="10"/>
      <c r="AD6868" s="10"/>
      <c r="AE6868" s="10"/>
      <c r="AF6868" s="10"/>
      <c r="AG6868" s="10"/>
      <c r="AH6868" s="10"/>
      <c r="AI6868" s="10"/>
      <c r="AJ6868" s="10"/>
      <c r="AK6868" s="10"/>
      <c r="AL6868" s="10"/>
      <c r="AM6868" s="10"/>
      <c r="AN6868" s="10"/>
      <c r="AO6868" s="10"/>
      <c r="AP6868" s="10"/>
      <c r="AQ6868" s="10"/>
      <c r="AR6868" s="10"/>
      <c r="AS6868" s="10"/>
      <c r="AT6868" s="10"/>
      <c r="AU6868" s="10"/>
      <c r="AV6868" s="10"/>
      <c r="AW6868" s="10"/>
      <c r="AX6868" s="10"/>
      <c r="AY6868" s="10"/>
      <c r="AZ6868" s="10"/>
      <c r="BC6868" s="10"/>
      <c r="BD6868" s="10"/>
      <c r="BE6868" s="10"/>
      <c r="BF6868" s="10"/>
      <c r="BG6868" s="10"/>
      <c r="BH6868" s="10"/>
      <c r="BI6868" s="10"/>
      <c r="BL6868" s="10"/>
      <c r="BM6868" s="10"/>
      <c r="BN6868" s="10"/>
      <c r="BO6868" s="10"/>
      <c r="BP6868" s="10"/>
      <c r="BQ6868" s="10"/>
      <c r="BR6868" s="10"/>
      <c r="BU6868" s="66"/>
    </row>
    <row r="6869" spans="22:73" s="6" customFormat="1" x14ac:dyDescent="0.3">
      <c r="V6869" s="21"/>
      <c r="W6869" s="22"/>
      <c r="X6869" s="22"/>
      <c r="Y6869" s="22"/>
      <c r="Z6869" s="22"/>
      <c r="AA6869" s="22"/>
      <c r="AB6869" s="10"/>
      <c r="AC6869" s="10"/>
      <c r="AD6869" s="10"/>
      <c r="AE6869" s="10"/>
      <c r="AF6869" s="10"/>
      <c r="AG6869" s="10"/>
      <c r="AH6869" s="10"/>
      <c r="AI6869" s="10"/>
      <c r="AJ6869" s="10"/>
      <c r="AK6869" s="10"/>
      <c r="AL6869" s="10"/>
      <c r="AM6869" s="10"/>
      <c r="AN6869" s="10"/>
      <c r="AO6869" s="10"/>
      <c r="AP6869" s="10"/>
      <c r="AQ6869" s="10"/>
      <c r="AR6869" s="10"/>
      <c r="AS6869" s="10"/>
      <c r="AT6869" s="10"/>
      <c r="AU6869" s="10"/>
      <c r="AV6869" s="10"/>
      <c r="AW6869" s="10"/>
      <c r="AX6869" s="10"/>
      <c r="AY6869" s="10"/>
      <c r="AZ6869" s="10"/>
      <c r="BC6869" s="10"/>
      <c r="BD6869" s="10"/>
      <c r="BE6869" s="10"/>
      <c r="BF6869" s="10"/>
      <c r="BG6869" s="10"/>
      <c r="BH6869" s="10"/>
      <c r="BI6869" s="10"/>
      <c r="BL6869" s="10"/>
      <c r="BM6869" s="10"/>
      <c r="BN6869" s="10"/>
      <c r="BO6869" s="10"/>
      <c r="BP6869" s="10"/>
      <c r="BQ6869" s="10"/>
      <c r="BR6869" s="10"/>
      <c r="BU6869" s="66"/>
    </row>
    <row r="6870" spans="22:73" s="6" customFormat="1" x14ac:dyDescent="0.3">
      <c r="V6870" s="21"/>
      <c r="W6870" s="22"/>
      <c r="X6870" s="22"/>
      <c r="Y6870" s="22"/>
      <c r="Z6870" s="22"/>
      <c r="AA6870" s="22"/>
      <c r="AB6870" s="10"/>
      <c r="AC6870" s="10"/>
      <c r="AD6870" s="10"/>
      <c r="AE6870" s="10"/>
      <c r="AF6870" s="10"/>
      <c r="AG6870" s="10"/>
      <c r="AH6870" s="10"/>
      <c r="AI6870" s="10"/>
      <c r="AJ6870" s="10"/>
      <c r="AK6870" s="10"/>
      <c r="AL6870" s="10"/>
      <c r="AM6870" s="10"/>
      <c r="AN6870" s="10"/>
      <c r="AO6870" s="10"/>
      <c r="AP6870" s="10"/>
      <c r="AQ6870" s="10"/>
      <c r="AR6870" s="10"/>
      <c r="AS6870" s="10"/>
      <c r="AT6870" s="10"/>
      <c r="AU6870" s="10"/>
      <c r="AV6870" s="10"/>
      <c r="AW6870" s="10"/>
      <c r="AX6870" s="10"/>
      <c r="AY6870" s="10"/>
      <c r="AZ6870" s="10"/>
      <c r="BC6870" s="10"/>
      <c r="BD6870" s="10"/>
      <c r="BE6870" s="10"/>
      <c r="BF6870" s="10"/>
      <c r="BG6870" s="10"/>
      <c r="BH6870" s="10"/>
      <c r="BI6870" s="10"/>
      <c r="BL6870" s="10"/>
      <c r="BM6870" s="10"/>
      <c r="BN6870" s="10"/>
      <c r="BO6870" s="10"/>
      <c r="BP6870" s="10"/>
      <c r="BQ6870" s="10"/>
      <c r="BR6870" s="10"/>
      <c r="BU6870" s="66"/>
    </row>
    <row r="6871" spans="22:73" s="6" customFormat="1" x14ac:dyDescent="0.3">
      <c r="V6871" s="21"/>
      <c r="W6871" s="22"/>
      <c r="X6871" s="22"/>
      <c r="Y6871" s="22"/>
      <c r="Z6871" s="22"/>
      <c r="AA6871" s="22"/>
      <c r="AB6871" s="10"/>
      <c r="AC6871" s="10"/>
      <c r="AD6871" s="10"/>
      <c r="AE6871" s="10"/>
      <c r="AF6871" s="10"/>
      <c r="AG6871" s="10"/>
      <c r="AH6871" s="10"/>
      <c r="AI6871" s="10"/>
      <c r="AJ6871" s="10"/>
      <c r="AK6871" s="10"/>
      <c r="AL6871" s="10"/>
      <c r="AM6871" s="10"/>
      <c r="AN6871" s="10"/>
      <c r="AO6871" s="10"/>
      <c r="AP6871" s="10"/>
      <c r="AQ6871" s="10"/>
      <c r="AR6871" s="10"/>
      <c r="AS6871" s="10"/>
      <c r="AT6871" s="10"/>
      <c r="AU6871" s="10"/>
      <c r="AV6871" s="10"/>
      <c r="AW6871" s="10"/>
      <c r="AX6871" s="10"/>
      <c r="AY6871" s="10"/>
      <c r="AZ6871" s="10"/>
      <c r="BC6871" s="10"/>
      <c r="BD6871" s="10"/>
      <c r="BE6871" s="10"/>
      <c r="BF6871" s="10"/>
      <c r="BG6871" s="10"/>
      <c r="BH6871" s="10"/>
      <c r="BI6871" s="10"/>
      <c r="BL6871" s="10"/>
      <c r="BM6871" s="10"/>
      <c r="BN6871" s="10"/>
      <c r="BO6871" s="10"/>
      <c r="BP6871" s="10"/>
      <c r="BQ6871" s="10"/>
      <c r="BR6871" s="10"/>
      <c r="BU6871" s="66"/>
    </row>
    <row r="6872" spans="22:73" s="6" customFormat="1" x14ac:dyDescent="0.3">
      <c r="V6872" s="21"/>
      <c r="W6872" s="22"/>
      <c r="X6872" s="22"/>
      <c r="Y6872" s="22"/>
      <c r="Z6872" s="22"/>
      <c r="AA6872" s="22"/>
      <c r="AB6872" s="10"/>
      <c r="AC6872" s="10"/>
      <c r="AD6872" s="10"/>
      <c r="AE6872" s="10"/>
      <c r="AF6872" s="10"/>
      <c r="AG6872" s="10"/>
      <c r="AH6872" s="10"/>
      <c r="AI6872" s="10"/>
      <c r="AJ6872" s="10"/>
      <c r="AK6872" s="10"/>
      <c r="AL6872" s="10"/>
      <c r="AM6872" s="10"/>
      <c r="AN6872" s="10"/>
      <c r="AO6872" s="10"/>
      <c r="AP6872" s="10"/>
      <c r="AQ6872" s="10"/>
      <c r="AR6872" s="10"/>
      <c r="AS6872" s="10"/>
      <c r="AT6872" s="10"/>
      <c r="AU6872" s="10"/>
      <c r="AV6872" s="10"/>
      <c r="AW6872" s="10"/>
      <c r="AX6872" s="10"/>
      <c r="AY6872" s="10"/>
      <c r="AZ6872" s="10"/>
      <c r="BC6872" s="10"/>
      <c r="BD6872" s="10"/>
      <c r="BE6872" s="10"/>
      <c r="BF6872" s="10"/>
      <c r="BG6872" s="10"/>
      <c r="BH6872" s="10"/>
      <c r="BI6872" s="10"/>
      <c r="BL6872" s="10"/>
      <c r="BM6872" s="10"/>
      <c r="BN6872" s="10"/>
      <c r="BO6872" s="10"/>
      <c r="BP6872" s="10"/>
      <c r="BQ6872" s="10"/>
      <c r="BR6872" s="10"/>
      <c r="BU6872" s="66"/>
    </row>
    <row r="6873" spans="22:73" s="6" customFormat="1" x14ac:dyDescent="0.3">
      <c r="V6873" s="21"/>
      <c r="W6873" s="22"/>
      <c r="X6873" s="22"/>
      <c r="Y6873" s="22"/>
      <c r="Z6873" s="22"/>
      <c r="AA6873" s="22"/>
      <c r="AB6873" s="10"/>
      <c r="AC6873" s="10"/>
      <c r="AD6873" s="10"/>
      <c r="AE6873" s="10"/>
      <c r="AF6873" s="10"/>
      <c r="AG6873" s="10"/>
      <c r="AH6873" s="10"/>
      <c r="AI6873" s="10"/>
      <c r="AJ6873" s="10"/>
      <c r="AK6873" s="10"/>
      <c r="AL6873" s="10"/>
      <c r="AM6873" s="10"/>
      <c r="AN6873" s="10"/>
      <c r="AO6873" s="10"/>
      <c r="AP6873" s="10"/>
      <c r="AQ6873" s="10"/>
      <c r="AR6873" s="10"/>
      <c r="AS6873" s="10"/>
      <c r="AT6873" s="10"/>
      <c r="AU6873" s="10"/>
      <c r="AV6873" s="10"/>
      <c r="AW6873" s="10"/>
      <c r="AX6873" s="10"/>
      <c r="AY6873" s="10"/>
      <c r="AZ6873" s="10"/>
      <c r="BC6873" s="10"/>
      <c r="BD6873" s="10"/>
      <c r="BE6873" s="10"/>
      <c r="BF6873" s="10"/>
      <c r="BG6873" s="10"/>
      <c r="BH6873" s="10"/>
      <c r="BI6873" s="10"/>
      <c r="BL6873" s="10"/>
      <c r="BM6873" s="10"/>
      <c r="BN6873" s="10"/>
      <c r="BO6873" s="10"/>
      <c r="BP6873" s="10"/>
      <c r="BQ6873" s="10"/>
      <c r="BR6873" s="10"/>
      <c r="BU6873" s="66"/>
    </row>
    <row r="6874" spans="22:73" s="6" customFormat="1" x14ac:dyDescent="0.3">
      <c r="V6874" s="21"/>
      <c r="W6874" s="22"/>
      <c r="X6874" s="22"/>
      <c r="Y6874" s="22"/>
      <c r="Z6874" s="22"/>
      <c r="AA6874" s="22"/>
      <c r="AB6874" s="10"/>
      <c r="AC6874" s="10"/>
      <c r="AD6874" s="10"/>
      <c r="AE6874" s="10"/>
      <c r="AF6874" s="10"/>
      <c r="AG6874" s="10"/>
      <c r="AH6874" s="10"/>
      <c r="AI6874" s="10"/>
      <c r="AJ6874" s="10"/>
      <c r="AK6874" s="10"/>
      <c r="AL6874" s="10"/>
      <c r="AM6874" s="10"/>
      <c r="AN6874" s="10"/>
      <c r="AO6874" s="10"/>
      <c r="AP6874" s="10"/>
      <c r="AQ6874" s="10"/>
      <c r="AR6874" s="10"/>
      <c r="AS6874" s="10"/>
      <c r="AT6874" s="10"/>
      <c r="AU6874" s="10"/>
      <c r="AV6874" s="10"/>
      <c r="AW6874" s="10"/>
      <c r="AX6874" s="10"/>
      <c r="AY6874" s="10"/>
      <c r="AZ6874" s="10"/>
      <c r="BC6874" s="10"/>
      <c r="BD6874" s="10"/>
      <c r="BE6874" s="10"/>
      <c r="BF6874" s="10"/>
      <c r="BG6874" s="10"/>
      <c r="BH6874" s="10"/>
      <c r="BI6874" s="10"/>
      <c r="BL6874" s="10"/>
      <c r="BM6874" s="10"/>
      <c r="BN6874" s="10"/>
      <c r="BO6874" s="10"/>
      <c r="BP6874" s="10"/>
      <c r="BQ6874" s="10"/>
      <c r="BR6874" s="10"/>
      <c r="BU6874" s="66"/>
    </row>
    <row r="6875" spans="22:73" s="6" customFormat="1" x14ac:dyDescent="0.3">
      <c r="V6875" s="21"/>
      <c r="W6875" s="22"/>
      <c r="X6875" s="22"/>
      <c r="Y6875" s="22"/>
      <c r="Z6875" s="22"/>
      <c r="AA6875" s="22"/>
      <c r="AB6875" s="10"/>
      <c r="AC6875" s="10"/>
      <c r="AD6875" s="10"/>
      <c r="AE6875" s="10"/>
      <c r="AF6875" s="10"/>
      <c r="AG6875" s="10"/>
      <c r="AH6875" s="10"/>
      <c r="AI6875" s="10"/>
      <c r="AJ6875" s="10"/>
      <c r="AK6875" s="10"/>
      <c r="AL6875" s="10"/>
      <c r="AM6875" s="10"/>
      <c r="AN6875" s="10"/>
      <c r="AO6875" s="10"/>
      <c r="AP6875" s="10"/>
      <c r="AQ6875" s="10"/>
      <c r="AR6875" s="10"/>
      <c r="AS6875" s="10"/>
      <c r="AT6875" s="10"/>
      <c r="AU6875" s="10"/>
      <c r="AV6875" s="10"/>
      <c r="AW6875" s="10"/>
      <c r="AX6875" s="10"/>
      <c r="AY6875" s="10"/>
      <c r="AZ6875" s="10"/>
      <c r="BC6875" s="10"/>
      <c r="BD6875" s="10"/>
      <c r="BE6875" s="10"/>
      <c r="BF6875" s="10"/>
      <c r="BG6875" s="10"/>
      <c r="BH6875" s="10"/>
      <c r="BI6875" s="10"/>
      <c r="BL6875" s="10"/>
      <c r="BM6875" s="10"/>
      <c r="BN6875" s="10"/>
      <c r="BO6875" s="10"/>
      <c r="BP6875" s="10"/>
      <c r="BQ6875" s="10"/>
      <c r="BR6875" s="10"/>
      <c r="BU6875" s="66"/>
    </row>
    <row r="6876" spans="22:73" s="6" customFormat="1" x14ac:dyDescent="0.3">
      <c r="V6876" s="21"/>
      <c r="W6876" s="22"/>
      <c r="X6876" s="22"/>
      <c r="Y6876" s="22"/>
      <c r="Z6876" s="22"/>
      <c r="AA6876" s="22"/>
      <c r="AB6876" s="10"/>
      <c r="AC6876" s="10"/>
      <c r="AD6876" s="10"/>
      <c r="AE6876" s="10"/>
      <c r="AF6876" s="10"/>
      <c r="AG6876" s="10"/>
      <c r="AH6876" s="10"/>
      <c r="AI6876" s="10"/>
      <c r="AJ6876" s="10"/>
      <c r="AK6876" s="10"/>
      <c r="AL6876" s="10"/>
      <c r="AM6876" s="10"/>
      <c r="AN6876" s="10"/>
      <c r="AO6876" s="10"/>
      <c r="AP6876" s="10"/>
      <c r="AQ6876" s="10"/>
      <c r="AR6876" s="10"/>
      <c r="AS6876" s="10"/>
      <c r="AT6876" s="10"/>
      <c r="AU6876" s="10"/>
      <c r="AV6876" s="10"/>
      <c r="AW6876" s="10"/>
      <c r="AX6876" s="10"/>
      <c r="AY6876" s="10"/>
      <c r="AZ6876" s="10"/>
      <c r="BC6876" s="10"/>
      <c r="BD6876" s="10"/>
      <c r="BE6876" s="10"/>
      <c r="BF6876" s="10"/>
      <c r="BG6876" s="10"/>
      <c r="BH6876" s="10"/>
      <c r="BI6876" s="10"/>
      <c r="BL6876" s="10"/>
      <c r="BM6876" s="10"/>
      <c r="BN6876" s="10"/>
      <c r="BO6876" s="10"/>
      <c r="BP6876" s="10"/>
      <c r="BQ6876" s="10"/>
      <c r="BR6876" s="10"/>
      <c r="BU6876" s="66"/>
    </row>
    <row r="6877" spans="22:73" s="6" customFormat="1" x14ac:dyDescent="0.3">
      <c r="V6877" s="21"/>
      <c r="W6877" s="22"/>
      <c r="X6877" s="22"/>
      <c r="Y6877" s="22"/>
      <c r="Z6877" s="22"/>
      <c r="AA6877" s="22"/>
      <c r="AB6877" s="10"/>
      <c r="AC6877" s="10"/>
      <c r="AD6877" s="10"/>
      <c r="AE6877" s="10"/>
      <c r="AF6877" s="10"/>
      <c r="AG6877" s="10"/>
      <c r="AH6877" s="10"/>
      <c r="AI6877" s="10"/>
      <c r="AJ6877" s="10"/>
      <c r="AK6877" s="10"/>
      <c r="AL6877" s="10"/>
      <c r="AM6877" s="10"/>
      <c r="AN6877" s="10"/>
      <c r="AO6877" s="10"/>
      <c r="AP6877" s="10"/>
      <c r="AQ6877" s="10"/>
      <c r="AR6877" s="10"/>
      <c r="AS6877" s="10"/>
      <c r="AT6877" s="10"/>
      <c r="AU6877" s="10"/>
      <c r="AV6877" s="10"/>
      <c r="AW6877" s="10"/>
      <c r="AX6877" s="10"/>
      <c r="AY6877" s="10"/>
      <c r="AZ6877" s="10"/>
      <c r="BC6877" s="10"/>
      <c r="BD6877" s="10"/>
      <c r="BE6877" s="10"/>
      <c r="BF6877" s="10"/>
      <c r="BG6877" s="10"/>
      <c r="BH6877" s="10"/>
      <c r="BI6877" s="10"/>
      <c r="BL6877" s="10"/>
      <c r="BM6877" s="10"/>
      <c r="BN6877" s="10"/>
      <c r="BO6877" s="10"/>
      <c r="BP6877" s="10"/>
      <c r="BQ6877" s="10"/>
      <c r="BR6877" s="10"/>
      <c r="BU6877" s="66"/>
    </row>
    <row r="6878" spans="22:73" s="6" customFormat="1" x14ac:dyDescent="0.3">
      <c r="V6878" s="21"/>
      <c r="W6878" s="22"/>
      <c r="X6878" s="22"/>
      <c r="Y6878" s="22"/>
      <c r="Z6878" s="22"/>
      <c r="AA6878" s="22"/>
      <c r="AB6878" s="10"/>
      <c r="AC6878" s="10"/>
      <c r="AD6878" s="10"/>
      <c r="AE6878" s="10"/>
      <c r="AF6878" s="10"/>
      <c r="AG6878" s="10"/>
      <c r="AH6878" s="10"/>
      <c r="AI6878" s="10"/>
      <c r="AJ6878" s="10"/>
      <c r="AK6878" s="10"/>
      <c r="AL6878" s="10"/>
      <c r="AM6878" s="10"/>
      <c r="AN6878" s="10"/>
      <c r="AO6878" s="10"/>
      <c r="AP6878" s="10"/>
      <c r="AQ6878" s="10"/>
      <c r="AR6878" s="10"/>
      <c r="AS6878" s="10"/>
      <c r="AT6878" s="10"/>
      <c r="AU6878" s="10"/>
      <c r="AV6878" s="10"/>
      <c r="AW6878" s="10"/>
      <c r="AX6878" s="10"/>
      <c r="AY6878" s="10"/>
      <c r="AZ6878" s="10"/>
      <c r="BC6878" s="10"/>
      <c r="BD6878" s="10"/>
      <c r="BE6878" s="10"/>
      <c r="BF6878" s="10"/>
      <c r="BG6878" s="10"/>
      <c r="BH6878" s="10"/>
      <c r="BI6878" s="10"/>
      <c r="BL6878" s="10"/>
      <c r="BM6878" s="10"/>
      <c r="BN6878" s="10"/>
      <c r="BO6878" s="10"/>
      <c r="BP6878" s="10"/>
      <c r="BQ6878" s="10"/>
      <c r="BR6878" s="10"/>
      <c r="BU6878" s="66"/>
    </row>
    <row r="6879" spans="22:73" s="6" customFormat="1" x14ac:dyDescent="0.3">
      <c r="V6879" s="21"/>
      <c r="W6879" s="22"/>
      <c r="X6879" s="22"/>
      <c r="Y6879" s="22"/>
      <c r="Z6879" s="22"/>
      <c r="AA6879" s="22"/>
      <c r="AB6879" s="10"/>
      <c r="AC6879" s="10"/>
      <c r="AD6879" s="10"/>
      <c r="AE6879" s="10"/>
      <c r="AF6879" s="10"/>
      <c r="AG6879" s="10"/>
      <c r="AH6879" s="10"/>
      <c r="AI6879" s="10"/>
      <c r="AJ6879" s="10"/>
      <c r="AK6879" s="10"/>
      <c r="AL6879" s="10"/>
      <c r="AM6879" s="10"/>
      <c r="AN6879" s="10"/>
      <c r="AO6879" s="10"/>
      <c r="AP6879" s="10"/>
      <c r="AQ6879" s="10"/>
      <c r="AR6879" s="10"/>
      <c r="AS6879" s="10"/>
      <c r="AT6879" s="10"/>
      <c r="AU6879" s="10"/>
      <c r="AV6879" s="10"/>
      <c r="AW6879" s="10"/>
      <c r="AX6879" s="10"/>
      <c r="AY6879" s="10"/>
      <c r="AZ6879" s="10"/>
      <c r="BC6879" s="10"/>
      <c r="BD6879" s="10"/>
      <c r="BE6879" s="10"/>
      <c r="BF6879" s="10"/>
      <c r="BG6879" s="10"/>
      <c r="BH6879" s="10"/>
      <c r="BI6879" s="10"/>
      <c r="BL6879" s="10"/>
      <c r="BM6879" s="10"/>
      <c r="BN6879" s="10"/>
      <c r="BO6879" s="10"/>
      <c r="BP6879" s="10"/>
      <c r="BQ6879" s="10"/>
      <c r="BR6879" s="10"/>
      <c r="BU6879" s="66"/>
    </row>
    <row r="6880" spans="22:73" s="6" customFormat="1" x14ac:dyDescent="0.3">
      <c r="V6880" s="21"/>
      <c r="W6880" s="22"/>
      <c r="X6880" s="22"/>
      <c r="Y6880" s="22"/>
      <c r="Z6880" s="22"/>
      <c r="AA6880" s="22"/>
      <c r="AB6880" s="10"/>
      <c r="AC6880" s="10"/>
      <c r="AD6880" s="10"/>
      <c r="AE6880" s="10"/>
      <c r="AF6880" s="10"/>
      <c r="AG6880" s="10"/>
      <c r="AH6880" s="10"/>
      <c r="AI6880" s="10"/>
      <c r="AJ6880" s="10"/>
      <c r="AK6880" s="10"/>
      <c r="AL6880" s="10"/>
      <c r="AM6880" s="10"/>
      <c r="AN6880" s="10"/>
      <c r="AO6880" s="10"/>
      <c r="AP6880" s="10"/>
      <c r="AQ6880" s="10"/>
      <c r="AR6880" s="10"/>
      <c r="AS6880" s="10"/>
      <c r="AT6880" s="10"/>
      <c r="AU6880" s="10"/>
      <c r="AV6880" s="10"/>
      <c r="AW6880" s="10"/>
      <c r="AX6880" s="10"/>
      <c r="AY6880" s="10"/>
      <c r="AZ6880" s="10"/>
      <c r="BC6880" s="10"/>
      <c r="BD6880" s="10"/>
      <c r="BE6880" s="10"/>
      <c r="BF6880" s="10"/>
      <c r="BG6880" s="10"/>
      <c r="BH6880" s="10"/>
      <c r="BI6880" s="10"/>
      <c r="BL6880" s="10"/>
      <c r="BM6880" s="10"/>
      <c r="BN6880" s="10"/>
      <c r="BO6880" s="10"/>
      <c r="BP6880" s="10"/>
      <c r="BQ6880" s="10"/>
      <c r="BR6880" s="10"/>
      <c r="BU6880" s="66"/>
    </row>
    <row r="6881" spans="22:73" s="6" customFormat="1" x14ac:dyDescent="0.3">
      <c r="V6881" s="21"/>
      <c r="W6881" s="22"/>
      <c r="X6881" s="22"/>
      <c r="Y6881" s="22"/>
      <c r="Z6881" s="22"/>
      <c r="AA6881" s="22"/>
      <c r="AB6881" s="10"/>
      <c r="AC6881" s="10"/>
      <c r="AD6881" s="10"/>
      <c r="AE6881" s="10"/>
      <c r="AF6881" s="10"/>
      <c r="AG6881" s="10"/>
      <c r="AH6881" s="10"/>
      <c r="AI6881" s="10"/>
      <c r="AJ6881" s="10"/>
      <c r="AK6881" s="10"/>
      <c r="AL6881" s="10"/>
      <c r="AM6881" s="10"/>
      <c r="AN6881" s="10"/>
      <c r="AO6881" s="10"/>
      <c r="AP6881" s="10"/>
      <c r="AQ6881" s="10"/>
      <c r="AR6881" s="10"/>
      <c r="AS6881" s="10"/>
      <c r="AT6881" s="10"/>
      <c r="AU6881" s="10"/>
      <c r="AV6881" s="10"/>
      <c r="AW6881" s="10"/>
      <c r="AX6881" s="10"/>
      <c r="AY6881" s="10"/>
      <c r="AZ6881" s="10"/>
      <c r="BC6881" s="10"/>
      <c r="BD6881" s="10"/>
      <c r="BE6881" s="10"/>
      <c r="BF6881" s="10"/>
      <c r="BG6881" s="10"/>
      <c r="BH6881" s="10"/>
      <c r="BI6881" s="10"/>
      <c r="BL6881" s="10"/>
      <c r="BM6881" s="10"/>
      <c r="BN6881" s="10"/>
      <c r="BO6881" s="10"/>
      <c r="BP6881" s="10"/>
      <c r="BQ6881" s="10"/>
      <c r="BR6881" s="10"/>
      <c r="BU6881" s="66"/>
    </row>
    <row r="6882" spans="22:73" s="6" customFormat="1" x14ac:dyDescent="0.3">
      <c r="V6882" s="21"/>
      <c r="W6882" s="22"/>
      <c r="X6882" s="22"/>
      <c r="Y6882" s="22"/>
      <c r="Z6882" s="22"/>
      <c r="AA6882" s="22"/>
      <c r="AB6882" s="10"/>
      <c r="AC6882" s="10"/>
      <c r="AD6882" s="10"/>
      <c r="AE6882" s="10"/>
      <c r="AF6882" s="10"/>
      <c r="AG6882" s="10"/>
      <c r="AH6882" s="10"/>
      <c r="AI6882" s="10"/>
      <c r="AJ6882" s="10"/>
      <c r="AK6882" s="10"/>
      <c r="AL6882" s="10"/>
      <c r="AM6882" s="10"/>
      <c r="AN6882" s="10"/>
      <c r="AO6882" s="10"/>
      <c r="AP6882" s="10"/>
      <c r="AQ6882" s="10"/>
      <c r="AR6882" s="10"/>
      <c r="AS6882" s="10"/>
      <c r="AT6882" s="10"/>
      <c r="AU6882" s="10"/>
      <c r="AV6882" s="10"/>
      <c r="AW6882" s="10"/>
      <c r="AX6882" s="10"/>
      <c r="AY6882" s="10"/>
      <c r="AZ6882" s="10"/>
      <c r="BC6882" s="10"/>
      <c r="BD6882" s="10"/>
      <c r="BE6882" s="10"/>
      <c r="BF6882" s="10"/>
      <c r="BG6882" s="10"/>
      <c r="BH6882" s="10"/>
      <c r="BI6882" s="10"/>
      <c r="BL6882" s="10"/>
      <c r="BM6882" s="10"/>
      <c r="BN6882" s="10"/>
      <c r="BO6882" s="10"/>
      <c r="BP6882" s="10"/>
      <c r="BQ6882" s="10"/>
      <c r="BR6882" s="10"/>
      <c r="BU6882" s="66"/>
    </row>
    <row r="6883" spans="22:73" s="6" customFormat="1" x14ac:dyDescent="0.3">
      <c r="V6883" s="21"/>
      <c r="W6883" s="22"/>
      <c r="X6883" s="22"/>
      <c r="Y6883" s="22"/>
      <c r="Z6883" s="22"/>
      <c r="AA6883" s="22"/>
      <c r="AB6883" s="10"/>
      <c r="AC6883" s="10"/>
      <c r="AD6883" s="10"/>
      <c r="AE6883" s="10"/>
      <c r="AF6883" s="10"/>
      <c r="AG6883" s="10"/>
      <c r="AH6883" s="10"/>
      <c r="AI6883" s="10"/>
      <c r="AJ6883" s="10"/>
      <c r="AK6883" s="10"/>
      <c r="AL6883" s="10"/>
      <c r="AM6883" s="10"/>
      <c r="AN6883" s="10"/>
      <c r="AO6883" s="10"/>
      <c r="AP6883" s="10"/>
      <c r="AQ6883" s="10"/>
      <c r="AR6883" s="10"/>
      <c r="AS6883" s="10"/>
      <c r="AT6883" s="10"/>
      <c r="AU6883" s="10"/>
      <c r="AV6883" s="10"/>
      <c r="AW6883" s="10"/>
      <c r="AX6883" s="10"/>
      <c r="AY6883" s="10"/>
      <c r="AZ6883" s="10"/>
      <c r="BC6883" s="10"/>
      <c r="BD6883" s="10"/>
      <c r="BE6883" s="10"/>
      <c r="BF6883" s="10"/>
      <c r="BG6883" s="10"/>
      <c r="BH6883" s="10"/>
      <c r="BI6883" s="10"/>
      <c r="BL6883" s="10"/>
      <c r="BM6883" s="10"/>
      <c r="BN6883" s="10"/>
      <c r="BO6883" s="10"/>
      <c r="BP6883" s="10"/>
      <c r="BQ6883" s="10"/>
      <c r="BR6883" s="10"/>
      <c r="BU6883" s="66"/>
    </row>
    <row r="6884" spans="22:73" s="6" customFormat="1" x14ac:dyDescent="0.3">
      <c r="V6884" s="21"/>
      <c r="W6884" s="22"/>
      <c r="X6884" s="22"/>
      <c r="Y6884" s="22"/>
      <c r="Z6884" s="22"/>
      <c r="AA6884" s="22"/>
      <c r="AB6884" s="10"/>
      <c r="AC6884" s="10"/>
      <c r="AD6884" s="10"/>
      <c r="AE6884" s="10"/>
      <c r="AF6884" s="10"/>
      <c r="AG6884" s="10"/>
      <c r="AH6884" s="10"/>
      <c r="AI6884" s="10"/>
      <c r="AJ6884" s="10"/>
      <c r="AK6884" s="10"/>
      <c r="AL6884" s="10"/>
      <c r="AM6884" s="10"/>
      <c r="AN6884" s="10"/>
      <c r="AO6884" s="10"/>
      <c r="AP6884" s="10"/>
      <c r="AQ6884" s="10"/>
      <c r="AR6884" s="10"/>
      <c r="AS6884" s="10"/>
      <c r="AT6884" s="10"/>
      <c r="AU6884" s="10"/>
      <c r="AV6884" s="10"/>
      <c r="AW6884" s="10"/>
      <c r="AX6884" s="10"/>
      <c r="AY6884" s="10"/>
      <c r="AZ6884" s="10"/>
      <c r="BC6884" s="10"/>
      <c r="BD6884" s="10"/>
      <c r="BE6884" s="10"/>
      <c r="BF6884" s="10"/>
      <c r="BG6884" s="10"/>
      <c r="BH6884" s="10"/>
      <c r="BI6884" s="10"/>
      <c r="BL6884" s="10"/>
      <c r="BM6884" s="10"/>
      <c r="BN6884" s="10"/>
      <c r="BO6884" s="10"/>
      <c r="BP6884" s="10"/>
      <c r="BQ6884" s="10"/>
      <c r="BR6884" s="10"/>
      <c r="BU6884" s="66"/>
    </row>
    <row r="6885" spans="22:73" s="6" customFormat="1" x14ac:dyDescent="0.3">
      <c r="V6885" s="21"/>
      <c r="W6885" s="22"/>
      <c r="X6885" s="22"/>
      <c r="Y6885" s="22"/>
      <c r="Z6885" s="22"/>
      <c r="AA6885" s="22"/>
      <c r="AB6885" s="10"/>
      <c r="AC6885" s="10"/>
      <c r="AD6885" s="10"/>
      <c r="AE6885" s="10"/>
      <c r="AF6885" s="10"/>
      <c r="AG6885" s="10"/>
      <c r="AH6885" s="10"/>
      <c r="AI6885" s="10"/>
      <c r="AJ6885" s="10"/>
      <c r="AK6885" s="10"/>
      <c r="AL6885" s="10"/>
      <c r="AM6885" s="10"/>
      <c r="AN6885" s="10"/>
      <c r="AO6885" s="10"/>
      <c r="AP6885" s="10"/>
      <c r="AQ6885" s="10"/>
      <c r="AR6885" s="10"/>
      <c r="AS6885" s="10"/>
      <c r="AT6885" s="10"/>
      <c r="AU6885" s="10"/>
      <c r="AV6885" s="10"/>
      <c r="AW6885" s="10"/>
      <c r="AX6885" s="10"/>
      <c r="AY6885" s="10"/>
      <c r="AZ6885" s="10"/>
      <c r="BC6885" s="10"/>
      <c r="BD6885" s="10"/>
      <c r="BE6885" s="10"/>
      <c r="BF6885" s="10"/>
      <c r="BG6885" s="10"/>
      <c r="BH6885" s="10"/>
      <c r="BI6885" s="10"/>
      <c r="BL6885" s="10"/>
      <c r="BM6885" s="10"/>
      <c r="BN6885" s="10"/>
      <c r="BO6885" s="10"/>
      <c r="BP6885" s="10"/>
      <c r="BQ6885" s="10"/>
      <c r="BR6885" s="10"/>
      <c r="BU6885" s="66"/>
    </row>
    <row r="6886" spans="22:73" s="6" customFormat="1" x14ac:dyDescent="0.3">
      <c r="V6886" s="21"/>
      <c r="W6886" s="22"/>
      <c r="X6886" s="22"/>
      <c r="Y6886" s="22"/>
      <c r="Z6886" s="22"/>
      <c r="AA6886" s="22"/>
      <c r="AB6886" s="10"/>
      <c r="AC6886" s="10"/>
      <c r="AD6886" s="10"/>
      <c r="AE6886" s="10"/>
      <c r="AF6886" s="10"/>
      <c r="AG6886" s="10"/>
      <c r="AH6886" s="10"/>
      <c r="AI6886" s="10"/>
      <c r="AJ6886" s="10"/>
      <c r="AK6886" s="10"/>
      <c r="AL6886" s="10"/>
      <c r="AM6886" s="10"/>
      <c r="AN6886" s="10"/>
      <c r="AO6886" s="10"/>
      <c r="AP6886" s="10"/>
      <c r="AQ6886" s="10"/>
      <c r="AR6886" s="10"/>
      <c r="AS6886" s="10"/>
      <c r="AT6886" s="10"/>
      <c r="AU6886" s="10"/>
      <c r="AV6886" s="10"/>
      <c r="AW6886" s="10"/>
      <c r="AX6886" s="10"/>
      <c r="AY6886" s="10"/>
      <c r="AZ6886" s="10"/>
      <c r="BC6886" s="10"/>
      <c r="BD6886" s="10"/>
      <c r="BE6886" s="10"/>
      <c r="BF6886" s="10"/>
      <c r="BG6886" s="10"/>
      <c r="BH6886" s="10"/>
      <c r="BI6886" s="10"/>
      <c r="BL6886" s="10"/>
      <c r="BM6886" s="10"/>
      <c r="BN6886" s="10"/>
      <c r="BO6886" s="10"/>
      <c r="BP6886" s="10"/>
      <c r="BQ6886" s="10"/>
      <c r="BR6886" s="10"/>
      <c r="BU6886" s="66"/>
    </row>
    <row r="6887" spans="22:73" s="6" customFormat="1" x14ac:dyDescent="0.3">
      <c r="V6887" s="21"/>
      <c r="W6887" s="22"/>
      <c r="X6887" s="22"/>
      <c r="Y6887" s="22"/>
      <c r="Z6887" s="22"/>
      <c r="AA6887" s="22"/>
      <c r="AB6887" s="10"/>
      <c r="AC6887" s="10"/>
      <c r="AD6887" s="10"/>
      <c r="AE6887" s="10"/>
      <c r="AF6887" s="10"/>
      <c r="AG6887" s="10"/>
      <c r="AH6887" s="10"/>
      <c r="AI6887" s="10"/>
      <c r="AJ6887" s="10"/>
      <c r="AK6887" s="10"/>
      <c r="AL6887" s="10"/>
      <c r="AM6887" s="10"/>
      <c r="AN6887" s="10"/>
      <c r="AO6887" s="10"/>
      <c r="AP6887" s="10"/>
      <c r="AQ6887" s="10"/>
      <c r="AR6887" s="10"/>
      <c r="AS6887" s="10"/>
      <c r="AT6887" s="10"/>
      <c r="AU6887" s="10"/>
      <c r="AV6887" s="10"/>
      <c r="AW6887" s="10"/>
      <c r="AX6887" s="10"/>
      <c r="AY6887" s="10"/>
      <c r="AZ6887" s="10"/>
      <c r="BC6887" s="10"/>
      <c r="BD6887" s="10"/>
      <c r="BE6887" s="10"/>
      <c r="BF6887" s="10"/>
      <c r="BG6887" s="10"/>
      <c r="BH6887" s="10"/>
      <c r="BI6887" s="10"/>
      <c r="BL6887" s="10"/>
      <c r="BM6887" s="10"/>
      <c r="BN6887" s="10"/>
      <c r="BO6887" s="10"/>
      <c r="BP6887" s="10"/>
      <c r="BQ6887" s="10"/>
      <c r="BR6887" s="10"/>
      <c r="BU6887" s="66"/>
    </row>
    <row r="6888" spans="22:73" s="6" customFormat="1" x14ac:dyDescent="0.3">
      <c r="V6888" s="21"/>
      <c r="W6888" s="22"/>
      <c r="X6888" s="22"/>
      <c r="Y6888" s="22"/>
      <c r="Z6888" s="22"/>
      <c r="AA6888" s="22"/>
      <c r="AB6888" s="10"/>
      <c r="AC6888" s="10"/>
      <c r="AD6888" s="10"/>
      <c r="AE6888" s="10"/>
      <c r="AF6888" s="10"/>
      <c r="AG6888" s="10"/>
      <c r="AH6888" s="10"/>
      <c r="AI6888" s="10"/>
      <c r="AJ6888" s="10"/>
      <c r="AK6888" s="10"/>
      <c r="AL6888" s="10"/>
      <c r="AM6888" s="10"/>
      <c r="AN6888" s="10"/>
      <c r="AO6888" s="10"/>
      <c r="AP6888" s="10"/>
      <c r="AQ6888" s="10"/>
      <c r="AR6888" s="10"/>
      <c r="AS6888" s="10"/>
      <c r="AT6888" s="10"/>
      <c r="AU6888" s="10"/>
      <c r="AV6888" s="10"/>
      <c r="AW6888" s="10"/>
      <c r="AX6888" s="10"/>
      <c r="AY6888" s="10"/>
      <c r="AZ6888" s="10"/>
      <c r="BC6888" s="10"/>
      <c r="BD6888" s="10"/>
      <c r="BE6888" s="10"/>
      <c r="BF6888" s="10"/>
      <c r="BG6888" s="10"/>
      <c r="BH6888" s="10"/>
      <c r="BI6888" s="10"/>
      <c r="BL6888" s="10"/>
      <c r="BM6888" s="10"/>
      <c r="BN6888" s="10"/>
      <c r="BO6888" s="10"/>
      <c r="BP6888" s="10"/>
      <c r="BQ6888" s="10"/>
      <c r="BR6888" s="10"/>
      <c r="BU6888" s="66"/>
    </row>
    <row r="6889" spans="22:73" s="6" customFormat="1" x14ac:dyDescent="0.3">
      <c r="V6889" s="21"/>
      <c r="W6889" s="22"/>
      <c r="X6889" s="22"/>
      <c r="Y6889" s="22"/>
      <c r="Z6889" s="22"/>
      <c r="AA6889" s="22"/>
      <c r="AB6889" s="10"/>
      <c r="AC6889" s="10"/>
      <c r="AD6889" s="10"/>
      <c r="AE6889" s="10"/>
      <c r="AF6889" s="10"/>
      <c r="AG6889" s="10"/>
      <c r="AH6889" s="10"/>
      <c r="AI6889" s="10"/>
      <c r="AJ6889" s="10"/>
      <c r="AK6889" s="10"/>
      <c r="AL6889" s="10"/>
      <c r="AM6889" s="10"/>
      <c r="AN6889" s="10"/>
      <c r="AO6889" s="10"/>
      <c r="AP6889" s="10"/>
      <c r="AQ6889" s="10"/>
      <c r="AR6889" s="10"/>
      <c r="AS6889" s="10"/>
      <c r="AT6889" s="10"/>
      <c r="AU6889" s="10"/>
      <c r="AV6889" s="10"/>
      <c r="AW6889" s="10"/>
      <c r="AX6889" s="10"/>
      <c r="AY6889" s="10"/>
      <c r="AZ6889" s="10"/>
      <c r="BC6889" s="10"/>
      <c r="BD6889" s="10"/>
      <c r="BE6889" s="10"/>
      <c r="BF6889" s="10"/>
      <c r="BG6889" s="10"/>
      <c r="BH6889" s="10"/>
      <c r="BI6889" s="10"/>
      <c r="BL6889" s="10"/>
      <c r="BM6889" s="10"/>
      <c r="BN6889" s="10"/>
      <c r="BO6889" s="10"/>
      <c r="BP6889" s="10"/>
      <c r="BQ6889" s="10"/>
      <c r="BR6889" s="10"/>
      <c r="BU6889" s="66"/>
    </row>
    <row r="6890" spans="22:73" s="6" customFormat="1" x14ac:dyDescent="0.3">
      <c r="V6890" s="21"/>
      <c r="W6890" s="22"/>
      <c r="X6890" s="22"/>
      <c r="Y6890" s="22"/>
      <c r="Z6890" s="22"/>
      <c r="AA6890" s="22"/>
      <c r="AB6890" s="10"/>
      <c r="AC6890" s="10"/>
      <c r="AD6890" s="10"/>
      <c r="AE6890" s="10"/>
      <c r="AF6890" s="10"/>
      <c r="AG6890" s="10"/>
      <c r="AH6890" s="10"/>
      <c r="AI6890" s="10"/>
      <c r="AJ6890" s="10"/>
      <c r="AK6890" s="10"/>
      <c r="AL6890" s="10"/>
      <c r="AM6890" s="10"/>
      <c r="AN6890" s="10"/>
      <c r="AO6890" s="10"/>
      <c r="AP6890" s="10"/>
      <c r="AQ6890" s="10"/>
      <c r="AR6890" s="10"/>
      <c r="AS6890" s="10"/>
      <c r="AT6890" s="10"/>
      <c r="AU6890" s="10"/>
      <c r="AV6890" s="10"/>
      <c r="AW6890" s="10"/>
      <c r="AX6890" s="10"/>
      <c r="AY6890" s="10"/>
      <c r="AZ6890" s="10"/>
      <c r="BC6890" s="10"/>
      <c r="BD6890" s="10"/>
      <c r="BE6890" s="10"/>
      <c r="BF6890" s="10"/>
      <c r="BG6890" s="10"/>
      <c r="BH6890" s="10"/>
      <c r="BI6890" s="10"/>
      <c r="BL6890" s="10"/>
      <c r="BM6890" s="10"/>
      <c r="BN6890" s="10"/>
      <c r="BO6890" s="10"/>
      <c r="BP6890" s="10"/>
      <c r="BQ6890" s="10"/>
      <c r="BR6890" s="10"/>
      <c r="BU6890" s="66"/>
    </row>
    <row r="6891" spans="22:73" s="6" customFormat="1" x14ac:dyDescent="0.3">
      <c r="V6891" s="21"/>
      <c r="W6891" s="22"/>
      <c r="X6891" s="22"/>
      <c r="Y6891" s="22"/>
      <c r="Z6891" s="22"/>
      <c r="AA6891" s="22"/>
      <c r="AB6891" s="10"/>
      <c r="AC6891" s="10"/>
      <c r="AD6891" s="10"/>
      <c r="AE6891" s="10"/>
      <c r="AF6891" s="10"/>
      <c r="AG6891" s="10"/>
      <c r="AH6891" s="10"/>
      <c r="AI6891" s="10"/>
      <c r="AJ6891" s="10"/>
      <c r="AK6891" s="10"/>
      <c r="AL6891" s="10"/>
      <c r="AM6891" s="10"/>
      <c r="AN6891" s="10"/>
      <c r="AO6891" s="10"/>
      <c r="AP6891" s="10"/>
      <c r="AQ6891" s="10"/>
      <c r="AR6891" s="10"/>
      <c r="AS6891" s="10"/>
      <c r="AT6891" s="10"/>
      <c r="AU6891" s="10"/>
      <c r="AV6891" s="10"/>
      <c r="AW6891" s="10"/>
      <c r="AX6891" s="10"/>
      <c r="AY6891" s="10"/>
      <c r="AZ6891" s="10"/>
      <c r="BC6891" s="10"/>
      <c r="BD6891" s="10"/>
      <c r="BE6891" s="10"/>
      <c r="BF6891" s="10"/>
      <c r="BG6891" s="10"/>
      <c r="BH6891" s="10"/>
      <c r="BI6891" s="10"/>
      <c r="BL6891" s="10"/>
      <c r="BM6891" s="10"/>
      <c r="BN6891" s="10"/>
      <c r="BO6891" s="10"/>
      <c r="BP6891" s="10"/>
      <c r="BQ6891" s="10"/>
      <c r="BR6891" s="10"/>
      <c r="BU6891" s="66"/>
    </row>
    <row r="6892" spans="22:73" s="6" customFormat="1" x14ac:dyDescent="0.3">
      <c r="V6892" s="21"/>
      <c r="W6892" s="22"/>
      <c r="X6892" s="22"/>
      <c r="Y6892" s="22"/>
      <c r="Z6892" s="22"/>
      <c r="AA6892" s="22"/>
      <c r="AB6892" s="10"/>
      <c r="AC6892" s="10"/>
      <c r="AD6892" s="10"/>
      <c r="AE6892" s="10"/>
      <c r="AF6892" s="10"/>
      <c r="AG6892" s="10"/>
      <c r="AH6892" s="10"/>
      <c r="AI6892" s="10"/>
      <c r="AJ6892" s="10"/>
      <c r="AK6892" s="10"/>
      <c r="AL6892" s="10"/>
      <c r="AM6892" s="10"/>
      <c r="AN6892" s="10"/>
      <c r="AO6892" s="10"/>
      <c r="AP6892" s="10"/>
      <c r="AQ6892" s="10"/>
      <c r="AR6892" s="10"/>
      <c r="AS6892" s="10"/>
      <c r="AT6892" s="10"/>
      <c r="AU6892" s="10"/>
      <c r="AV6892" s="10"/>
      <c r="AW6892" s="10"/>
      <c r="AX6892" s="10"/>
      <c r="AY6892" s="10"/>
      <c r="AZ6892" s="10"/>
      <c r="BC6892" s="10"/>
      <c r="BD6892" s="10"/>
      <c r="BE6892" s="10"/>
      <c r="BF6892" s="10"/>
      <c r="BG6892" s="10"/>
      <c r="BH6892" s="10"/>
      <c r="BI6892" s="10"/>
      <c r="BL6892" s="10"/>
      <c r="BM6892" s="10"/>
      <c r="BN6892" s="10"/>
      <c r="BO6892" s="10"/>
      <c r="BP6892" s="10"/>
      <c r="BQ6892" s="10"/>
      <c r="BR6892" s="10"/>
      <c r="BU6892" s="66"/>
    </row>
    <row r="6893" spans="22:73" s="6" customFormat="1" x14ac:dyDescent="0.3">
      <c r="V6893" s="21"/>
      <c r="W6893" s="22"/>
      <c r="X6893" s="22"/>
      <c r="Y6893" s="22"/>
      <c r="Z6893" s="22"/>
      <c r="AA6893" s="22"/>
      <c r="AB6893" s="10"/>
      <c r="AC6893" s="10"/>
      <c r="AD6893" s="10"/>
      <c r="AE6893" s="10"/>
      <c r="AF6893" s="10"/>
      <c r="AG6893" s="10"/>
      <c r="AH6893" s="10"/>
      <c r="AI6893" s="10"/>
      <c r="AJ6893" s="10"/>
      <c r="AK6893" s="10"/>
      <c r="AL6893" s="10"/>
      <c r="AM6893" s="10"/>
      <c r="AN6893" s="10"/>
      <c r="AO6893" s="10"/>
      <c r="AP6893" s="10"/>
      <c r="AQ6893" s="10"/>
      <c r="AR6893" s="10"/>
      <c r="AS6893" s="10"/>
      <c r="AT6893" s="10"/>
      <c r="AU6893" s="10"/>
      <c r="AV6893" s="10"/>
      <c r="AW6893" s="10"/>
      <c r="AX6893" s="10"/>
      <c r="AY6893" s="10"/>
      <c r="AZ6893" s="10"/>
      <c r="BC6893" s="10"/>
      <c r="BD6893" s="10"/>
      <c r="BE6893" s="10"/>
      <c r="BF6893" s="10"/>
      <c r="BG6893" s="10"/>
      <c r="BH6893" s="10"/>
      <c r="BI6893" s="10"/>
      <c r="BL6893" s="10"/>
      <c r="BM6893" s="10"/>
      <c r="BN6893" s="10"/>
      <c r="BO6893" s="10"/>
      <c r="BP6893" s="10"/>
      <c r="BQ6893" s="10"/>
      <c r="BR6893" s="10"/>
      <c r="BU6893" s="66"/>
    </row>
    <row r="6894" spans="22:73" s="6" customFormat="1" x14ac:dyDescent="0.3">
      <c r="V6894" s="21"/>
      <c r="W6894" s="22"/>
      <c r="X6894" s="22"/>
      <c r="Y6894" s="22"/>
      <c r="Z6894" s="22"/>
      <c r="AA6894" s="22"/>
      <c r="AB6894" s="10"/>
      <c r="AC6894" s="10"/>
      <c r="AD6894" s="10"/>
      <c r="AE6894" s="10"/>
      <c r="AF6894" s="10"/>
      <c r="AG6894" s="10"/>
      <c r="AH6894" s="10"/>
      <c r="AI6894" s="10"/>
      <c r="AJ6894" s="10"/>
      <c r="AK6894" s="10"/>
      <c r="AL6894" s="10"/>
      <c r="AM6894" s="10"/>
      <c r="AN6894" s="10"/>
      <c r="AO6894" s="10"/>
      <c r="AP6894" s="10"/>
      <c r="AQ6894" s="10"/>
      <c r="AR6894" s="10"/>
      <c r="AS6894" s="10"/>
      <c r="AT6894" s="10"/>
      <c r="AU6894" s="10"/>
      <c r="AV6894" s="10"/>
      <c r="AW6894" s="10"/>
      <c r="AX6894" s="10"/>
      <c r="AY6894" s="10"/>
      <c r="AZ6894" s="10"/>
      <c r="BC6894" s="10"/>
      <c r="BD6894" s="10"/>
      <c r="BE6894" s="10"/>
      <c r="BF6894" s="10"/>
      <c r="BG6894" s="10"/>
      <c r="BH6894" s="10"/>
      <c r="BI6894" s="10"/>
      <c r="BL6894" s="10"/>
      <c r="BM6894" s="10"/>
      <c r="BN6894" s="10"/>
      <c r="BO6894" s="10"/>
      <c r="BP6894" s="10"/>
      <c r="BQ6894" s="10"/>
      <c r="BR6894" s="10"/>
      <c r="BU6894" s="66"/>
    </row>
    <row r="6895" spans="22:73" s="6" customFormat="1" x14ac:dyDescent="0.3">
      <c r="V6895" s="21"/>
      <c r="W6895" s="22"/>
      <c r="X6895" s="22"/>
      <c r="Y6895" s="22"/>
      <c r="Z6895" s="22"/>
      <c r="AA6895" s="22"/>
      <c r="AB6895" s="10"/>
      <c r="AC6895" s="10"/>
      <c r="AD6895" s="10"/>
      <c r="AE6895" s="10"/>
      <c r="AF6895" s="10"/>
      <c r="AG6895" s="10"/>
      <c r="AH6895" s="10"/>
      <c r="AI6895" s="10"/>
      <c r="AJ6895" s="10"/>
      <c r="AK6895" s="10"/>
      <c r="AL6895" s="10"/>
      <c r="AM6895" s="10"/>
      <c r="AN6895" s="10"/>
      <c r="AO6895" s="10"/>
      <c r="AP6895" s="10"/>
      <c r="AQ6895" s="10"/>
      <c r="AR6895" s="10"/>
      <c r="AS6895" s="10"/>
      <c r="AT6895" s="10"/>
      <c r="AU6895" s="10"/>
      <c r="AV6895" s="10"/>
      <c r="AW6895" s="10"/>
      <c r="AX6895" s="10"/>
      <c r="AY6895" s="10"/>
      <c r="AZ6895" s="10"/>
      <c r="BC6895" s="10"/>
      <c r="BD6895" s="10"/>
      <c r="BE6895" s="10"/>
      <c r="BF6895" s="10"/>
      <c r="BG6895" s="10"/>
      <c r="BH6895" s="10"/>
      <c r="BI6895" s="10"/>
      <c r="BL6895" s="10"/>
      <c r="BM6895" s="10"/>
      <c r="BN6895" s="10"/>
      <c r="BO6895" s="10"/>
      <c r="BP6895" s="10"/>
      <c r="BQ6895" s="10"/>
      <c r="BR6895" s="10"/>
      <c r="BU6895" s="66"/>
    </row>
    <row r="6896" spans="22:73" s="6" customFormat="1" x14ac:dyDescent="0.3">
      <c r="V6896" s="21"/>
      <c r="W6896" s="22"/>
      <c r="X6896" s="22"/>
      <c r="Y6896" s="22"/>
      <c r="Z6896" s="22"/>
      <c r="AA6896" s="22"/>
      <c r="AB6896" s="10"/>
      <c r="AC6896" s="10"/>
      <c r="AD6896" s="10"/>
      <c r="AE6896" s="10"/>
      <c r="AF6896" s="10"/>
      <c r="AG6896" s="10"/>
      <c r="AH6896" s="10"/>
      <c r="AI6896" s="10"/>
      <c r="AJ6896" s="10"/>
      <c r="AK6896" s="10"/>
      <c r="AL6896" s="10"/>
      <c r="AM6896" s="10"/>
      <c r="AN6896" s="10"/>
      <c r="AO6896" s="10"/>
      <c r="AP6896" s="10"/>
      <c r="AQ6896" s="10"/>
      <c r="AR6896" s="10"/>
      <c r="AS6896" s="10"/>
      <c r="AT6896" s="10"/>
      <c r="AU6896" s="10"/>
      <c r="AV6896" s="10"/>
      <c r="AW6896" s="10"/>
      <c r="AX6896" s="10"/>
      <c r="AY6896" s="10"/>
      <c r="AZ6896" s="10"/>
      <c r="BC6896" s="10"/>
      <c r="BD6896" s="10"/>
      <c r="BE6896" s="10"/>
      <c r="BF6896" s="10"/>
      <c r="BG6896" s="10"/>
      <c r="BH6896" s="10"/>
      <c r="BI6896" s="10"/>
      <c r="BL6896" s="10"/>
      <c r="BM6896" s="10"/>
      <c r="BN6896" s="10"/>
      <c r="BO6896" s="10"/>
      <c r="BP6896" s="10"/>
      <c r="BQ6896" s="10"/>
      <c r="BR6896" s="10"/>
      <c r="BU6896" s="66"/>
    </row>
    <row r="6897" spans="22:73" s="6" customFormat="1" x14ac:dyDescent="0.3">
      <c r="V6897" s="21"/>
      <c r="W6897" s="22"/>
      <c r="X6897" s="22"/>
      <c r="Y6897" s="22"/>
      <c r="Z6897" s="22"/>
      <c r="AA6897" s="22"/>
      <c r="AB6897" s="10"/>
      <c r="AC6897" s="10"/>
      <c r="AD6897" s="10"/>
      <c r="AE6897" s="10"/>
      <c r="AF6897" s="10"/>
      <c r="AG6897" s="10"/>
      <c r="AH6897" s="10"/>
      <c r="AI6897" s="10"/>
      <c r="AJ6897" s="10"/>
      <c r="AK6897" s="10"/>
      <c r="AL6897" s="10"/>
      <c r="AM6897" s="10"/>
      <c r="AN6897" s="10"/>
      <c r="AO6897" s="10"/>
      <c r="AP6897" s="10"/>
      <c r="AQ6897" s="10"/>
      <c r="AR6897" s="10"/>
      <c r="AS6897" s="10"/>
      <c r="AT6897" s="10"/>
      <c r="AU6897" s="10"/>
      <c r="AV6897" s="10"/>
      <c r="AW6897" s="10"/>
      <c r="AX6897" s="10"/>
      <c r="AY6897" s="10"/>
      <c r="AZ6897" s="10"/>
      <c r="BC6897" s="10"/>
      <c r="BD6897" s="10"/>
      <c r="BE6897" s="10"/>
      <c r="BF6897" s="10"/>
      <c r="BG6897" s="10"/>
      <c r="BH6897" s="10"/>
      <c r="BI6897" s="10"/>
      <c r="BL6897" s="10"/>
      <c r="BM6897" s="10"/>
      <c r="BN6897" s="10"/>
      <c r="BO6897" s="10"/>
      <c r="BP6897" s="10"/>
      <c r="BQ6897" s="10"/>
      <c r="BR6897" s="10"/>
      <c r="BU6897" s="66"/>
    </row>
    <row r="6898" spans="22:73" s="6" customFormat="1" x14ac:dyDescent="0.3">
      <c r="V6898" s="21"/>
      <c r="W6898" s="22"/>
      <c r="X6898" s="22"/>
      <c r="Y6898" s="22"/>
      <c r="Z6898" s="22"/>
      <c r="AA6898" s="22"/>
      <c r="AB6898" s="10"/>
      <c r="AC6898" s="10"/>
      <c r="AD6898" s="10"/>
      <c r="AE6898" s="10"/>
      <c r="AF6898" s="10"/>
      <c r="AG6898" s="10"/>
      <c r="AH6898" s="10"/>
      <c r="AI6898" s="10"/>
      <c r="AJ6898" s="10"/>
      <c r="AK6898" s="10"/>
      <c r="AL6898" s="10"/>
      <c r="AM6898" s="10"/>
      <c r="AN6898" s="10"/>
      <c r="AO6898" s="10"/>
      <c r="AP6898" s="10"/>
      <c r="AQ6898" s="10"/>
      <c r="AR6898" s="10"/>
      <c r="AS6898" s="10"/>
      <c r="AT6898" s="10"/>
      <c r="AU6898" s="10"/>
      <c r="AV6898" s="10"/>
      <c r="AW6898" s="10"/>
      <c r="AX6898" s="10"/>
      <c r="AY6898" s="10"/>
      <c r="AZ6898" s="10"/>
      <c r="BC6898" s="10"/>
      <c r="BD6898" s="10"/>
      <c r="BE6898" s="10"/>
      <c r="BF6898" s="10"/>
      <c r="BG6898" s="10"/>
      <c r="BH6898" s="10"/>
      <c r="BI6898" s="10"/>
      <c r="BL6898" s="10"/>
      <c r="BM6898" s="10"/>
      <c r="BN6898" s="10"/>
      <c r="BO6898" s="10"/>
      <c r="BP6898" s="10"/>
      <c r="BQ6898" s="10"/>
      <c r="BR6898" s="10"/>
      <c r="BU6898" s="66"/>
    </row>
    <row r="6899" spans="22:73" s="6" customFormat="1" x14ac:dyDescent="0.3">
      <c r="V6899" s="21"/>
      <c r="W6899" s="22"/>
      <c r="X6899" s="22"/>
      <c r="Y6899" s="22"/>
      <c r="Z6899" s="22"/>
      <c r="AA6899" s="22"/>
      <c r="AB6899" s="10"/>
      <c r="AC6899" s="10"/>
      <c r="AD6899" s="10"/>
      <c r="AE6899" s="10"/>
      <c r="AF6899" s="10"/>
      <c r="AG6899" s="10"/>
      <c r="AH6899" s="10"/>
      <c r="AI6899" s="10"/>
      <c r="AJ6899" s="10"/>
      <c r="AK6899" s="10"/>
      <c r="AL6899" s="10"/>
      <c r="AM6899" s="10"/>
      <c r="AN6899" s="10"/>
      <c r="AO6899" s="10"/>
      <c r="AP6899" s="10"/>
      <c r="AQ6899" s="10"/>
      <c r="AR6899" s="10"/>
      <c r="AS6899" s="10"/>
      <c r="AT6899" s="10"/>
      <c r="AU6899" s="10"/>
      <c r="AV6899" s="10"/>
      <c r="AW6899" s="10"/>
      <c r="AX6899" s="10"/>
      <c r="AY6899" s="10"/>
      <c r="AZ6899" s="10"/>
      <c r="BC6899" s="10"/>
      <c r="BD6899" s="10"/>
      <c r="BE6899" s="10"/>
      <c r="BF6899" s="10"/>
      <c r="BG6899" s="10"/>
      <c r="BH6899" s="10"/>
      <c r="BI6899" s="10"/>
      <c r="BL6899" s="10"/>
      <c r="BM6899" s="10"/>
      <c r="BN6899" s="10"/>
      <c r="BO6899" s="10"/>
      <c r="BP6899" s="10"/>
      <c r="BQ6899" s="10"/>
      <c r="BR6899" s="10"/>
      <c r="BU6899" s="66"/>
    </row>
    <row r="6900" spans="22:73" s="6" customFormat="1" x14ac:dyDescent="0.3">
      <c r="V6900" s="21"/>
      <c r="W6900" s="22"/>
      <c r="X6900" s="22"/>
      <c r="Y6900" s="22"/>
      <c r="Z6900" s="22"/>
      <c r="AA6900" s="22"/>
      <c r="AB6900" s="10"/>
      <c r="AC6900" s="10"/>
      <c r="AD6900" s="10"/>
      <c r="AE6900" s="10"/>
      <c r="AF6900" s="10"/>
      <c r="AG6900" s="10"/>
      <c r="AH6900" s="10"/>
      <c r="AI6900" s="10"/>
      <c r="AJ6900" s="10"/>
      <c r="AK6900" s="10"/>
      <c r="AL6900" s="10"/>
      <c r="AM6900" s="10"/>
      <c r="AN6900" s="10"/>
      <c r="AO6900" s="10"/>
      <c r="AP6900" s="10"/>
      <c r="AQ6900" s="10"/>
      <c r="AR6900" s="10"/>
      <c r="AS6900" s="10"/>
      <c r="AT6900" s="10"/>
      <c r="AU6900" s="10"/>
      <c r="AV6900" s="10"/>
      <c r="AW6900" s="10"/>
      <c r="AX6900" s="10"/>
      <c r="AY6900" s="10"/>
      <c r="AZ6900" s="10"/>
      <c r="BC6900" s="10"/>
      <c r="BD6900" s="10"/>
      <c r="BE6900" s="10"/>
      <c r="BF6900" s="10"/>
      <c r="BG6900" s="10"/>
      <c r="BH6900" s="10"/>
      <c r="BI6900" s="10"/>
      <c r="BL6900" s="10"/>
      <c r="BM6900" s="10"/>
      <c r="BN6900" s="10"/>
      <c r="BO6900" s="10"/>
      <c r="BP6900" s="10"/>
      <c r="BQ6900" s="10"/>
      <c r="BR6900" s="10"/>
      <c r="BU6900" s="66"/>
    </row>
    <row r="6901" spans="22:73" s="6" customFormat="1" x14ac:dyDescent="0.3">
      <c r="V6901" s="21"/>
      <c r="W6901" s="22"/>
      <c r="X6901" s="22"/>
      <c r="Y6901" s="22"/>
      <c r="Z6901" s="22"/>
      <c r="AA6901" s="22"/>
      <c r="AB6901" s="10"/>
      <c r="AC6901" s="10"/>
      <c r="AD6901" s="10"/>
      <c r="AE6901" s="10"/>
      <c r="AF6901" s="10"/>
      <c r="AG6901" s="10"/>
      <c r="AH6901" s="10"/>
      <c r="AI6901" s="10"/>
      <c r="AJ6901" s="10"/>
      <c r="AK6901" s="10"/>
      <c r="AL6901" s="10"/>
      <c r="AM6901" s="10"/>
      <c r="AN6901" s="10"/>
      <c r="AO6901" s="10"/>
      <c r="AP6901" s="10"/>
      <c r="AQ6901" s="10"/>
      <c r="AR6901" s="10"/>
      <c r="AS6901" s="10"/>
      <c r="AT6901" s="10"/>
      <c r="AU6901" s="10"/>
      <c r="AV6901" s="10"/>
      <c r="AW6901" s="10"/>
      <c r="AX6901" s="10"/>
      <c r="AY6901" s="10"/>
      <c r="AZ6901" s="10"/>
      <c r="BC6901" s="10"/>
      <c r="BD6901" s="10"/>
      <c r="BE6901" s="10"/>
      <c r="BF6901" s="10"/>
      <c r="BG6901" s="10"/>
      <c r="BH6901" s="10"/>
      <c r="BI6901" s="10"/>
      <c r="BL6901" s="10"/>
      <c r="BM6901" s="10"/>
      <c r="BN6901" s="10"/>
      <c r="BO6901" s="10"/>
      <c r="BP6901" s="10"/>
      <c r="BQ6901" s="10"/>
      <c r="BR6901" s="10"/>
      <c r="BU6901" s="66"/>
    </row>
    <row r="6902" spans="22:73" s="6" customFormat="1" x14ac:dyDescent="0.3">
      <c r="V6902" s="21"/>
      <c r="W6902" s="22"/>
      <c r="X6902" s="22"/>
      <c r="Y6902" s="22"/>
      <c r="Z6902" s="22"/>
      <c r="AA6902" s="22"/>
      <c r="AB6902" s="10"/>
      <c r="AC6902" s="10"/>
      <c r="AD6902" s="10"/>
      <c r="AE6902" s="10"/>
      <c r="AF6902" s="10"/>
      <c r="AG6902" s="10"/>
      <c r="AH6902" s="10"/>
      <c r="AI6902" s="10"/>
      <c r="AJ6902" s="10"/>
      <c r="AK6902" s="10"/>
      <c r="AL6902" s="10"/>
      <c r="AM6902" s="10"/>
      <c r="AN6902" s="10"/>
      <c r="AO6902" s="10"/>
      <c r="AP6902" s="10"/>
      <c r="AQ6902" s="10"/>
      <c r="AR6902" s="10"/>
      <c r="AS6902" s="10"/>
      <c r="AT6902" s="10"/>
      <c r="AU6902" s="10"/>
      <c r="AV6902" s="10"/>
      <c r="AW6902" s="10"/>
      <c r="AX6902" s="10"/>
      <c r="AY6902" s="10"/>
      <c r="AZ6902" s="10"/>
      <c r="BC6902" s="10"/>
      <c r="BD6902" s="10"/>
      <c r="BE6902" s="10"/>
      <c r="BF6902" s="10"/>
      <c r="BG6902" s="10"/>
      <c r="BH6902" s="10"/>
      <c r="BI6902" s="10"/>
      <c r="BL6902" s="10"/>
      <c r="BM6902" s="10"/>
      <c r="BN6902" s="10"/>
      <c r="BO6902" s="10"/>
      <c r="BP6902" s="10"/>
      <c r="BQ6902" s="10"/>
      <c r="BR6902" s="10"/>
      <c r="BU6902" s="66"/>
    </row>
    <row r="6903" spans="22:73" s="6" customFormat="1" x14ac:dyDescent="0.3">
      <c r="V6903" s="21"/>
      <c r="W6903" s="22"/>
      <c r="X6903" s="22"/>
      <c r="Y6903" s="22"/>
      <c r="Z6903" s="22"/>
      <c r="AA6903" s="22"/>
      <c r="AB6903" s="10"/>
      <c r="AC6903" s="10"/>
      <c r="AD6903" s="10"/>
      <c r="AE6903" s="10"/>
      <c r="AF6903" s="10"/>
      <c r="AG6903" s="10"/>
      <c r="AH6903" s="10"/>
      <c r="AI6903" s="10"/>
      <c r="AJ6903" s="10"/>
      <c r="AK6903" s="10"/>
      <c r="AL6903" s="10"/>
      <c r="AM6903" s="10"/>
      <c r="AN6903" s="10"/>
      <c r="AO6903" s="10"/>
      <c r="AP6903" s="10"/>
      <c r="AQ6903" s="10"/>
      <c r="AR6903" s="10"/>
      <c r="AS6903" s="10"/>
      <c r="AT6903" s="10"/>
      <c r="AU6903" s="10"/>
      <c r="AV6903" s="10"/>
      <c r="AW6903" s="10"/>
      <c r="AX6903" s="10"/>
      <c r="AY6903" s="10"/>
      <c r="AZ6903" s="10"/>
      <c r="BC6903" s="10"/>
      <c r="BD6903" s="10"/>
      <c r="BE6903" s="10"/>
      <c r="BF6903" s="10"/>
      <c r="BG6903" s="10"/>
      <c r="BH6903" s="10"/>
      <c r="BI6903" s="10"/>
      <c r="BL6903" s="10"/>
      <c r="BM6903" s="10"/>
      <c r="BN6903" s="10"/>
      <c r="BO6903" s="10"/>
      <c r="BP6903" s="10"/>
      <c r="BQ6903" s="10"/>
      <c r="BR6903" s="10"/>
      <c r="BU6903" s="66"/>
    </row>
    <row r="6904" spans="22:73" s="6" customFormat="1" x14ac:dyDescent="0.3">
      <c r="V6904" s="21"/>
      <c r="W6904" s="22"/>
      <c r="X6904" s="22"/>
      <c r="Y6904" s="22"/>
      <c r="Z6904" s="22"/>
      <c r="AA6904" s="22"/>
      <c r="AB6904" s="10"/>
      <c r="AC6904" s="10"/>
      <c r="AD6904" s="10"/>
      <c r="AE6904" s="10"/>
      <c r="AF6904" s="10"/>
      <c r="AG6904" s="10"/>
      <c r="AH6904" s="10"/>
      <c r="AI6904" s="10"/>
      <c r="AJ6904" s="10"/>
      <c r="AK6904" s="10"/>
      <c r="AL6904" s="10"/>
      <c r="AM6904" s="10"/>
      <c r="AN6904" s="10"/>
      <c r="AO6904" s="10"/>
      <c r="AP6904" s="10"/>
      <c r="AQ6904" s="10"/>
      <c r="AR6904" s="10"/>
      <c r="AS6904" s="10"/>
      <c r="AT6904" s="10"/>
      <c r="AU6904" s="10"/>
      <c r="AV6904" s="10"/>
      <c r="AW6904" s="10"/>
      <c r="AX6904" s="10"/>
      <c r="AY6904" s="10"/>
      <c r="AZ6904" s="10"/>
      <c r="BC6904" s="10"/>
      <c r="BD6904" s="10"/>
      <c r="BE6904" s="10"/>
      <c r="BF6904" s="10"/>
      <c r="BG6904" s="10"/>
      <c r="BH6904" s="10"/>
      <c r="BI6904" s="10"/>
      <c r="BL6904" s="10"/>
      <c r="BM6904" s="10"/>
      <c r="BN6904" s="10"/>
      <c r="BO6904" s="10"/>
      <c r="BP6904" s="10"/>
      <c r="BQ6904" s="10"/>
      <c r="BR6904" s="10"/>
      <c r="BU6904" s="66"/>
    </row>
    <row r="6905" spans="22:73" s="6" customFormat="1" x14ac:dyDescent="0.3">
      <c r="V6905" s="21"/>
      <c r="W6905" s="22"/>
      <c r="X6905" s="22"/>
      <c r="Y6905" s="22"/>
      <c r="Z6905" s="22"/>
      <c r="AA6905" s="22"/>
      <c r="AB6905" s="10"/>
      <c r="AC6905" s="10"/>
      <c r="AD6905" s="10"/>
      <c r="AE6905" s="10"/>
      <c r="AF6905" s="10"/>
      <c r="AG6905" s="10"/>
      <c r="AH6905" s="10"/>
      <c r="AI6905" s="10"/>
      <c r="AJ6905" s="10"/>
      <c r="AK6905" s="10"/>
      <c r="AL6905" s="10"/>
      <c r="AM6905" s="10"/>
      <c r="AN6905" s="10"/>
      <c r="AO6905" s="10"/>
      <c r="AP6905" s="10"/>
      <c r="AQ6905" s="10"/>
      <c r="AR6905" s="10"/>
      <c r="AS6905" s="10"/>
      <c r="AT6905" s="10"/>
      <c r="AU6905" s="10"/>
      <c r="AV6905" s="10"/>
      <c r="AW6905" s="10"/>
      <c r="AX6905" s="10"/>
      <c r="AY6905" s="10"/>
      <c r="AZ6905" s="10"/>
      <c r="BC6905" s="10"/>
      <c r="BD6905" s="10"/>
      <c r="BE6905" s="10"/>
      <c r="BF6905" s="10"/>
      <c r="BG6905" s="10"/>
      <c r="BH6905" s="10"/>
      <c r="BI6905" s="10"/>
      <c r="BL6905" s="10"/>
      <c r="BM6905" s="10"/>
      <c r="BN6905" s="10"/>
      <c r="BO6905" s="10"/>
      <c r="BP6905" s="10"/>
      <c r="BQ6905" s="10"/>
      <c r="BR6905" s="10"/>
      <c r="BU6905" s="66"/>
    </row>
    <row r="6906" spans="22:73" s="6" customFormat="1" x14ac:dyDescent="0.3">
      <c r="V6906" s="21"/>
      <c r="W6906" s="22"/>
      <c r="X6906" s="22"/>
      <c r="Y6906" s="22"/>
      <c r="Z6906" s="22"/>
      <c r="AA6906" s="22"/>
      <c r="AB6906" s="10"/>
      <c r="AC6906" s="10"/>
      <c r="AD6906" s="10"/>
      <c r="AE6906" s="10"/>
      <c r="AF6906" s="10"/>
      <c r="AG6906" s="10"/>
      <c r="AH6906" s="10"/>
      <c r="AI6906" s="10"/>
      <c r="AJ6906" s="10"/>
      <c r="AK6906" s="10"/>
      <c r="AL6906" s="10"/>
      <c r="AM6906" s="10"/>
      <c r="AN6906" s="10"/>
      <c r="AO6906" s="10"/>
      <c r="AP6906" s="10"/>
      <c r="AQ6906" s="10"/>
      <c r="AR6906" s="10"/>
      <c r="AS6906" s="10"/>
      <c r="AT6906" s="10"/>
      <c r="AU6906" s="10"/>
      <c r="AV6906" s="10"/>
      <c r="AW6906" s="10"/>
      <c r="AX6906" s="10"/>
      <c r="AY6906" s="10"/>
      <c r="AZ6906" s="10"/>
      <c r="BC6906" s="10"/>
      <c r="BD6906" s="10"/>
      <c r="BE6906" s="10"/>
      <c r="BF6906" s="10"/>
      <c r="BG6906" s="10"/>
      <c r="BH6906" s="10"/>
      <c r="BI6906" s="10"/>
      <c r="BL6906" s="10"/>
      <c r="BM6906" s="10"/>
      <c r="BN6906" s="10"/>
      <c r="BO6906" s="10"/>
      <c r="BP6906" s="10"/>
      <c r="BQ6906" s="10"/>
      <c r="BR6906" s="10"/>
      <c r="BU6906" s="66"/>
    </row>
    <row r="6907" spans="22:73" s="6" customFormat="1" x14ac:dyDescent="0.3">
      <c r="V6907" s="21"/>
      <c r="W6907" s="22"/>
      <c r="X6907" s="22"/>
      <c r="Y6907" s="22"/>
      <c r="Z6907" s="22"/>
      <c r="AA6907" s="22"/>
      <c r="AB6907" s="10"/>
      <c r="AC6907" s="10"/>
      <c r="AD6907" s="10"/>
      <c r="AE6907" s="10"/>
      <c r="AF6907" s="10"/>
      <c r="AG6907" s="10"/>
      <c r="AH6907" s="10"/>
      <c r="AI6907" s="10"/>
      <c r="AJ6907" s="10"/>
      <c r="AK6907" s="10"/>
      <c r="AL6907" s="10"/>
      <c r="AM6907" s="10"/>
      <c r="AN6907" s="10"/>
      <c r="AO6907" s="10"/>
      <c r="AP6907" s="10"/>
      <c r="AQ6907" s="10"/>
      <c r="AR6907" s="10"/>
      <c r="AS6907" s="10"/>
      <c r="AT6907" s="10"/>
      <c r="AU6907" s="10"/>
      <c r="AV6907" s="10"/>
      <c r="AW6907" s="10"/>
      <c r="AX6907" s="10"/>
      <c r="AY6907" s="10"/>
      <c r="AZ6907" s="10"/>
      <c r="BC6907" s="10"/>
      <c r="BD6907" s="10"/>
      <c r="BE6907" s="10"/>
      <c r="BF6907" s="10"/>
      <c r="BG6907" s="10"/>
      <c r="BH6907" s="10"/>
      <c r="BI6907" s="10"/>
      <c r="BL6907" s="10"/>
      <c r="BM6907" s="10"/>
      <c r="BN6907" s="10"/>
      <c r="BO6907" s="10"/>
      <c r="BP6907" s="10"/>
      <c r="BQ6907" s="10"/>
      <c r="BR6907" s="10"/>
      <c r="BU6907" s="66"/>
    </row>
    <row r="6908" spans="22:73" s="6" customFormat="1" x14ac:dyDescent="0.3">
      <c r="V6908" s="21"/>
      <c r="W6908" s="22"/>
      <c r="X6908" s="22"/>
      <c r="Y6908" s="22"/>
      <c r="Z6908" s="22"/>
      <c r="AA6908" s="22"/>
      <c r="AB6908" s="10"/>
      <c r="AC6908" s="10"/>
      <c r="AD6908" s="10"/>
      <c r="AE6908" s="10"/>
      <c r="AF6908" s="10"/>
      <c r="AG6908" s="10"/>
      <c r="AH6908" s="10"/>
      <c r="AI6908" s="10"/>
      <c r="AJ6908" s="10"/>
      <c r="AK6908" s="10"/>
      <c r="AL6908" s="10"/>
      <c r="AM6908" s="10"/>
      <c r="AN6908" s="10"/>
      <c r="AO6908" s="10"/>
      <c r="AP6908" s="10"/>
      <c r="AQ6908" s="10"/>
      <c r="AR6908" s="10"/>
      <c r="AS6908" s="10"/>
      <c r="AT6908" s="10"/>
      <c r="AU6908" s="10"/>
      <c r="AV6908" s="10"/>
      <c r="AW6908" s="10"/>
      <c r="AX6908" s="10"/>
      <c r="AY6908" s="10"/>
      <c r="AZ6908" s="10"/>
      <c r="BC6908" s="10"/>
      <c r="BD6908" s="10"/>
      <c r="BE6908" s="10"/>
      <c r="BF6908" s="10"/>
      <c r="BG6908" s="10"/>
      <c r="BH6908" s="10"/>
      <c r="BI6908" s="10"/>
      <c r="BL6908" s="10"/>
      <c r="BM6908" s="10"/>
      <c r="BN6908" s="10"/>
      <c r="BO6908" s="10"/>
      <c r="BP6908" s="10"/>
      <c r="BQ6908" s="10"/>
      <c r="BR6908" s="10"/>
      <c r="BU6908" s="66"/>
    </row>
    <row r="6909" spans="22:73" s="6" customFormat="1" x14ac:dyDescent="0.3">
      <c r="V6909" s="21"/>
      <c r="W6909" s="22"/>
      <c r="X6909" s="22"/>
      <c r="Y6909" s="22"/>
      <c r="Z6909" s="22"/>
      <c r="AA6909" s="22"/>
      <c r="AB6909" s="10"/>
      <c r="AC6909" s="10"/>
      <c r="AD6909" s="10"/>
      <c r="AE6909" s="10"/>
      <c r="AF6909" s="10"/>
      <c r="AG6909" s="10"/>
      <c r="AH6909" s="10"/>
      <c r="AI6909" s="10"/>
      <c r="AJ6909" s="10"/>
      <c r="AK6909" s="10"/>
      <c r="AL6909" s="10"/>
      <c r="AM6909" s="10"/>
      <c r="AN6909" s="10"/>
      <c r="AO6909" s="10"/>
      <c r="AP6909" s="10"/>
      <c r="AQ6909" s="10"/>
      <c r="AR6909" s="10"/>
      <c r="AS6909" s="10"/>
      <c r="AT6909" s="10"/>
      <c r="AU6909" s="10"/>
      <c r="AV6909" s="10"/>
      <c r="AW6909" s="10"/>
      <c r="AX6909" s="10"/>
      <c r="AY6909" s="10"/>
      <c r="AZ6909" s="10"/>
      <c r="BC6909" s="10"/>
      <c r="BD6909" s="10"/>
      <c r="BE6909" s="10"/>
      <c r="BF6909" s="10"/>
      <c r="BG6909" s="10"/>
      <c r="BH6909" s="10"/>
      <c r="BI6909" s="10"/>
      <c r="BL6909" s="10"/>
      <c r="BM6909" s="10"/>
      <c r="BN6909" s="10"/>
      <c r="BO6909" s="10"/>
      <c r="BP6909" s="10"/>
      <c r="BQ6909" s="10"/>
      <c r="BR6909" s="10"/>
      <c r="BU6909" s="66"/>
    </row>
    <row r="6910" spans="22:73" s="6" customFormat="1" x14ac:dyDescent="0.3">
      <c r="V6910" s="21"/>
      <c r="W6910" s="22"/>
      <c r="X6910" s="22"/>
      <c r="Y6910" s="22"/>
      <c r="Z6910" s="22"/>
      <c r="AA6910" s="22"/>
      <c r="AB6910" s="10"/>
      <c r="AC6910" s="10"/>
      <c r="AD6910" s="10"/>
      <c r="AE6910" s="10"/>
      <c r="AF6910" s="10"/>
      <c r="AG6910" s="10"/>
      <c r="AH6910" s="10"/>
      <c r="AI6910" s="10"/>
      <c r="AJ6910" s="10"/>
      <c r="AK6910" s="10"/>
      <c r="AL6910" s="10"/>
      <c r="AM6910" s="10"/>
      <c r="AN6910" s="10"/>
      <c r="AO6910" s="10"/>
      <c r="AP6910" s="10"/>
      <c r="AQ6910" s="10"/>
      <c r="AR6910" s="10"/>
      <c r="AS6910" s="10"/>
      <c r="AT6910" s="10"/>
      <c r="AU6910" s="10"/>
      <c r="AV6910" s="10"/>
      <c r="AW6910" s="10"/>
      <c r="AX6910" s="10"/>
      <c r="AY6910" s="10"/>
      <c r="AZ6910" s="10"/>
      <c r="BC6910" s="10"/>
      <c r="BD6910" s="10"/>
      <c r="BE6910" s="10"/>
      <c r="BF6910" s="10"/>
      <c r="BG6910" s="10"/>
      <c r="BH6910" s="10"/>
      <c r="BI6910" s="10"/>
      <c r="BL6910" s="10"/>
      <c r="BM6910" s="10"/>
      <c r="BN6910" s="10"/>
      <c r="BO6910" s="10"/>
      <c r="BP6910" s="10"/>
      <c r="BQ6910" s="10"/>
      <c r="BR6910" s="10"/>
      <c r="BU6910" s="66"/>
    </row>
    <row r="6911" spans="22:73" s="6" customFormat="1" x14ac:dyDescent="0.3">
      <c r="V6911" s="21"/>
      <c r="W6911" s="22"/>
      <c r="X6911" s="22"/>
      <c r="Y6911" s="22"/>
      <c r="Z6911" s="22"/>
      <c r="AA6911" s="22"/>
      <c r="AB6911" s="10"/>
      <c r="AC6911" s="10"/>
      <c r="AD6911" s="10"/>
      <c r="AE6911" s="10"/>
      <c r="AF6911" s="10"/>
      <c r="AG6911" s="10"/>
      <c r="AH6911" s="10"/>
      <c r="AI6911" s="10"/>
      <c r="AJ6911" s="10"/>
      <c r="AK6911" s="10"/>
      <c r="AL6911" s="10"/>
      <c r="AM6911" s="10"/>
      <c r="AN6911" s="10"/>
      <c r="AO6911" s="10"/>
      <c r="AP6911" s="10"/>
      <c r="AQ6911" s="10"/>
      <c r="AR6911" s="10"/>
      <c r="AS6911" s="10"/>
      <c r="AT6911" s="10"/>
      <c r="AU6911" s="10"/>
      <c r="AV6911" s="10"/>
      <c r="AW6911" s="10"/>
      <c r="AX6911" s="10"/>
      <c r="AY6911" s="10"/>
      <c r="AZ6911" s="10"/>
      <c r="BC6911" s="10"/>
      <c r="BD6911" s="10"/>
      <c r="BE6911" s="10"/>
      <c r="BF6911" s="10"/>
      <c r="BG6911" s="10"/>
      <c r="BH6911" s="10"/>
      <c r="BI6911" s="10"/>
      <c r="BL6911" s="10"/>
      <c r="BM6911" s="10"/>
      <c r="BN6911" s="10"/>
      <c r="BO6911" s="10"/>
      <c r="BP6911" s="10"/>
      <c r="BQ6911" s="10"/>
      <c r="BR6911" s="10"/>
      <c r="BU6911" s="66"/>
    </row>
    <row r="6912" spans="22:73" s="6" customFormat="1" x14ac:dyDescent="0.3">
      <c r="V6912" s="21"/>
      <c r="W6912" s="22"/>
      <c r="X6912" s="22"/>
      <c r="Y6912" s="22"/>
      <c r="Z6912" s="22"/>
      <c r="AA6912" s="22"/>
      <c r="AB6912" s="10"/>
      <c r="AC6912" s="10"/>
      <c r="AD6912" s="10"/>
      <c r="AE6912" s="10"/>
      <c r="AF6912" s="10"/>
      <c r="AG6912" s="10"/>
      <c r="AH6912" s="10"/>
      <c r="AI6912" s="10"/>
      <c r="AJ6912" s="10"/>
      <c r="AK6912" s="10"/>
      <c r="AL6912" s="10"/>
      <c r="AM6912" s="10"/>
      <c r="AN6912" s="10"/>
      <c r="AO6912" s="10"/>
      <c r="AP6912" s="10"/>
      <c r="AQ6912" s="10"/>
      <c r="AR6912" s="10"/>
      <c r="AS6912" s="10"/>
      <c r="AT6912" s="10"/>
      <c r="AU6912" s="10"/>
      <c r="AV6912" s="10"/>
      <c r="AW6912" s="10"/>
      <c r="AX6912" s="10"/>
      <c r="AY6912" s="10"/>
      <c r="AZ6912" s="10"/>
      <c r="BC6912" s="10"/>
      <c r="BD6912" s="10"/>
      <c r="BE6912" s="10"/>
      <c r="BF6912" s="10"/>
      <c r="BG6912" s="10"/>
      <c r="BH6912" s="10"/>
      <c r="BI6912" s="10"/>
      <c r="BL6912" s="10"/>
      <c r="BM6912" s="10"/>
      <c r="BN6912" s="10"/>
      <c r="BO6912" s="10"/>
      <c r="BP6912" s="10"/>
      <c r="BQ6912" s="10"/>
      <c r="BR6912" s="10"/>
      <c r="BU6912" s="66"/>
    </row>
    <row r="6913" spans="22:73" s="6" customFormat="1" x14ac:dyDescent="0.3">
      <c r="V6913" s="21"/>
      <c r="W6913" s="22"/>
      <c r="X6913" s="22"/>
      <c r="Y6913" s="22"/>
      <c r="Z6913" s="22"/>
      <c r="AA6913" s="22"/>
      <c r="AB6913" s="10"/>
      <c r="AC6913" s="10"/>
      <c r="AD6913" s="10"/>
      <c r="AE6913" s="10"/>
      <c r="AF6913" s="10"/>
      <c r="AG6913" s="10"/>
      <c r="AH6913" s="10"/>
      <c r="AI6913" s="10"/>
      <c r="AJ6913" s="10"/>
      <c r="AK6913" s="10"/>
      <c r="AL6913" s="10"/>
      <c r="AM6913" s="10"/>
      <c r="AN6913" s="10"/>
      <c r="AO6913" s="10"/>
      <c r="AP6913" s="10"/>
      <c r="AQ6913" s="10"/>
      <c r="AR6913" s="10"/>
      <c r="AS6913" s="10"/>
      <c r="AT6913" s="10"/>
      <c r="AU6913" s="10"/>
      <c r="AV6913" s="10"/>
      <c r="AW6913" s="10"/>
      <c r="AX6913" s="10"/>
      <c r="AY6913" s="10"/>
      <c r="AZ6913" s="10"/>
      <c r="BC6913" s="10"/>
      <c r="BD6913" s="10"/>
      <c r="BE6913" s="10"/>
      <c r="BF6913" s="10"/>
      <c r="BG6913" s="10"/>
      <c r="BH6913" s="10"/>
      <c r="BI6913" s="10"/>
      <c r="BL6913" s="10"/>
      <c r="BM6913" s="10"/>
      <c r="BN6913" s="10"/>
      <c r="BO6913" s="10"/>
      <c r="BP6913" s="10"/>
      <c r="BQ6913" s="10"/>
      <c r="BR6913" s="10"/>
      <c r="BU6913" s="66"/>
    </row>
    <row r="6914" spans="22:73" s="6" customFormat="1" x14ac:dyDescent="0.3">
      <c r="V6914" s="21"/>
      <c r="W6914" s="22"/>
      <c r="X6914" s="22"/>
      <c r="Y6914" s="22"/>
      <c r="Z6914" s="22"/>
      <c r="AA6914" s="22"/>
      <c r="AB6914" s="10"/>
      <c r="AC6914" s="10"/>
      <c r="AD6914" s="10"/>
      <c r="AE6914" s="10"/>
      <c r="AF6914" s="10"/>
      <c r="AG6914" s="10"/>
      <c r="AH6914" s="10"/>
      <c r="AI6914" s="10"/>
      <c r="AJ6914" s="10"/>
      <c r="AK6914" s="10"/>
      <c r="AL6914" s="10"/>
      <c r="AM6914" s="10"/>
      <c r="AN6914" s="10"/>
      <c r="AO6914" s="10"/>
      <c r="AP6914" s="10"/>
      <c r="AQ6914" s="10"/>
      <c r="AR6914" s="10"/>
      <c r="AS6914" s="10"/>
      <c r="AT6914" s="10"/>
      <c r="AU6914" s="10"/>
      <c r="AV6914" s="10"/>
      <c r="AW6914" s="10"/>
      <c r="AX6914" s="10"/>
      <c r="AY6914" s="10"/>
      <c r="AZ6914" s="10"/>
      <c r="BC6914" s="10"/>
      <c r="BD6914" s="10"/>
      <c r="BE6914" s="10"/>
      <c r="BF6914" s="10"/>
      <c r="BG6914" s="10"/>
      <c r="BH6914" s="10"/>
      <c r="BI6914" s="10"/>
      <c r="BL6914" s="10"/>
      <c r="BM6914" s="10"/>
      <c r="BN6914" s="10"/>
      <c r="BO6914" s="10"/>
      <c r="BP6914" s="10"/>
      <c r="BQ6914" s="10"/>
      <c r="BR6914" s="10"/>
      <c r="BU6914" s="66"/>
    </row>
    <row r="6915" spans="22:73" s="6" customFormat="1" x14ac:dyDescent="0.3">
      <c r="V6915" s="21"/>
      <c r="W6915" s="22"/>
      <c r="X6915" s="22"/>
      <c r="Y6915" s="22"/>
      <c r="Z6915" s="22"/>
      <c r="AA6915" s="22"/>
      <c r="AB6915" s="10"/>
      <c r="AC6915" s="10"/>
      <c r="AD6915" s="10"/>
      <c r="AE6915" s="10"/>
      <c r="AF6915" s="10"/>
      <c r="AG6915" s="10"/>
      <c r="AH6915" s="10"/>
      <c r="AI6915" s="10"/>
      <c r="AJ6915" s="10"/>
      <c r="AK6915" s="10"/>
      <c r="AL6915" s="10"/>
      <c r="AM6915" s="10"/>
      <c r="AN6915" s="10"/>
      <c r="AO6915" s="10"/>
      <c r="AP6915" s="10"/>
      <c r="AQ6915" s="10"/>
      <c r="AR6915" s="10"/>
      <c r="AS6915" s="10"/>
      <c r="AT6915" s="10"/>
      <c r="AU6915" s="10"/>
      <c r="AV6915" s="10"/>
      <c r="AW6915" s="10"/>
      <c r="AX6915" s="10"/>
      <c r="AY6915" s="10"/>
      <c r="AZ6915" s="10"/>
      <c r="BC6915" s="10"/>
      <c r="BD6915" s="10"/>
      <c r="BE6915" s="10"/>
      <c r="BF6915" s="10"/>
      <c r="BG6915" s="10"/>
      <c r="BH6915" s="10"/>
      <c r="BI6915" s="10"/>
      <c r="BL6915" s="10"/>
      <c r="BM6915" s="10"/>
      <c r="BN6915" s="10"/>
      <c r="BO6915" s="10"/>
      <c r="BP6915" s="10"/>
      <c r="BQ6915" s="10"/>
      <c r="BR6915" s="10"/>
      <c r="BU6915" s="66"/>
    </row>
    <row r="6916" spans="22:73" s="6" customFormat="1" x14ac:dyDescent="0.3">
      <c r="V6916" s="21"/>
      <c r="W6916" s="22"/>
      <c r="X6916" s="22"/>
      <c r="Y6916" s="22"/>
      <c r="Z6916" s="22"/>
      <c r="AA6916" s="22"/>
      <c r="AB6916" s="10"/>
      <c r="AC6916" s="10"/>
      <c r="AD6916" s="10"/>
      <c r="AE6916" s="10"/>
      <c r="AF6916" s="10"/>
      <c r="AG6916" s="10"/>
      <c r="AH6916" s="10"/>
      <c r="AI6916" s="10"/>
      <c r="AJ6916" s="10"/>
      <c r="AK6916" s="10"/>
      <c r="AL6916" s="10"/>
      <c r="AM6916" s="10"/>
      <c r="AN6916" s="10"/>
      <c r="AO6916" s="10"/>
      <c r="AP6916" s="10"/>
      <c r="AQ6916" s="10"/>
      <c r="AR6916" s="10"/>
      <c r="AS6916" s="10"/>
      <c r="AT6916" s="10"/>
      <c r="AU6916" s="10"/>
      <c r="AV6916" s="10"/>
      <c r="AW6916" s="10"/>
      <c r="AX6916" s="10"/>
      <c r="AY6916" s="10"/>
      <c r="AZ6916" s="10"/>
      <c r="BC6916" s="10"/>
      <c r="BD6916" s="10"/>
      <c r="BE6916" s="10"/>
      <c r="BF6916" s="10"/>
      <c r="BG6916" s="10"/>
      <c r="BH6916" s="10"/>
      <c r="BI6916" s="10"/>
      <c r="BL6916" s="10"/>
      <c r="BM6916" s="10"/>
      <c r="BN6916" s="10"/>
      <c r="BO6916" s="10"/>
      <c r="BP6916" s="10"/>
      <c r="BQ6916" s="10"/>
      <c r="BR6916" s="10"/>
      <c r="BU6916" s="66"/>
    </row>
    <row r="6917" spans="22:73" s="6" customFormat="1" x14ac:dyDescent="0.3">
      <c r="V6917" s="21"/>
      <c r="W6917" s="22"/>
      <c r="X6917" s="22"/>
      <c r="Y6917" s="22"/>
      <c r="Z6917" s="22"/>
      <c r="AA6917" s="22"/>
      <c r="AB6917" s="10"/>
      <c r="AC6917" s="10"/>
      <c r="AD6917" s="10"/>
      <c r="AE6917" s="10"/>
      <c r="AF6917" s="10"/>
      <c r="AG6917" s="10"/>
      <c r="AH6917" s="10"/>
      <c r="AI6917" s="10"/>
      <c r="AJ6917" s="10"/>
      <c r="AK6917" s="10"/>
      <c r="AL6917" s="10"/>
      <c r="AM6917" s="10"/>
      <c r="AN6917" s="10"/>
      <c r="AO6917" s="10"/>
      <c r="AP6917" s="10"/>
      <c r="AQ6917" s="10"/>
      <c r="AR6917" s="10"/>
      <c r="AS6917" s="10"/>
      <c r="AT6917" s="10"/>
      <c r="AU6917" s="10"/>
      <c r="AV6917" s="10"/>
      <c r="AW6917" s="10"/>
      <c r="AX6917" s="10"/>
      <c r="AY6917" s="10"/>
      <c r="AZ6917" s="10"/>
      <c r="BC6917" s="10"/>
      <c r="BD6917" s="10"/>
      <c r="BE6917" s="10"/>
      <c r="BF6917" s="10"/>
      <c r="BG6917" s="10"/>
      <c r="BH6917" s="10"/>
      <c r="BI6917" s="10"/>
      <c r="BL6917" s="10"/>
      <c r="BM6917" s="10"/>
      <c r="BN6917" s="10"/>
      <c r="BO6917" s="10"/>
      <c r="BP6917" s="10"/>
      <c r="BQ6917" s="10"/>
      <c r="BR6917" s="10"/>
      <c r="BU6917" s="66"/>
    </row>
    <row r="6918" spans="22:73" s="6" customFormat="1" x14ac:dyDescent="0.3">
      <c r="V6918" s="21"/>
      <c r="W6918" s="22"/>
      <c r="X6918" s="22"/>
      <c r="Y6918" s="22"/>
      <c r="Z6918" s="22"/>
      <c r="AA6918" s="22"/>
      <c r="AB6918" s="10"/>
      <c r="AC6918" s="10"/>
      <c r="AD6918" s="10"/>
      <c r="AE6918" s="10"/>
      <c r="AF6918" s="10"/>
      <c r="AG6918" s="10"/>
      <c r="AH6918" s="10"/>
      <c r="AI6918" s="10"/>
      <c r="AJ6918" s="10"/>
      <c r="AK6918" s="10"/>
      <c r="AL6918" s="10"/>
      <c r="AM6918" s="10"/>
      <c r="AN6918" s="10"/>
      <c r="AO6918" s="10"/>
      <c r="AP6918" s="10"/>
      <c r="AQ6918" s="10"/>
      <c r="AR6918" s="10"/>
      <c r="AS6918" s="10"/>
      <c r="AT6918" s="10"/>
      <c r="AU6918" s="10"/>
      <c r="AV6918" s="10"/>
      <c r="AW6918" s="10"/>
      <c r="AX6918" s="10"/>
      <c r="AY6918" s="10"/>
      <c r="AZ6918" s="10"/>
      <c r="BC6918" s="10"/>
      <c r="BD6918" s="10"/>
      <c r="BE6918" s="10"/>
      <c r="BF6918" s="10"/>
      <c r="BG6918" s="10"/>
      <c r="BH6918" s="10"/>
      <c r="BI6918" s="10"/>
      <c r="BL6918" s="10"/>
      <c r="BM6918" s="10"/>
      <c r="BN6918" s="10"/>
      <c r="BO6918" s="10"/>
      <c r="BP6918" s="10"/>
      <c r="BQ6918" s="10"/>
      <c r="BR6918" s="10"/>
      <c r="BU6918" s="66"/>
    </row>
    <row r="6919" spans="22:73" s="6" customFormat="1" x14ac:dyDescent="0.3">
      <c r="V6919" s="21"/>
      <c r="W6919" s="22"/>
      <c r="X6919" s="22"/>
      <c r="Y6919" s="22"/>
      <c r="Z6919" s="22"/>
      <c r="AA6919" s="22"/>
      <c r="AB6919" s="10"/>
      <c r="AC6919" s="10"/>
      <c r="AD6919" s="10"/>
      <c r="AE6919" s="10"/>
      <c r="AF6919" s="10"/>
      <c r="AG6919" s="10"/>
      <c r="AH6919" s="10"/>
      <c r="AI6919" s="10"/>
      <c r="AJ6919" s="10"/>
      <c r="AK6919" s="10"/>
      <c r="AL6919" s="10"/>
      <c r="AM6919" s="10"/>
      <c r="AN6919" s="10"/>
      <c r="AO6919" s="10"/>
      <c r="AP6919" s="10"/>
      <c r="AQ6919" s="10"/>
      <c r="AR6919" s="10"/>
      <c r="AS6919" s="10"/>
      <c r="AT6919" s="10"/>
      <c r="AU6919" s="10"/>
      <c r="AV6919" s="10"/>
      <c r="AW6919" s="10"/>
      <c r="AX6919" s="10"/>
      <c r="AY6919" s="10"/>
      <c r="AZ6919" s="10"/>
      <c r="BC6919" s="10"/>
      <c r="BD6919" s="10"/>
      <c r="BE6919" s="10"/>
      <c r="BF6919" s="10"/>
      <c r="BG6919" s="10"/>
      <c r="BH6919" s="10"/>
      <c r="BI6919" s="10"/>
      <c r="BL6919" s="10"/>
      <c r="BM6919" s="10"/>
      <c r="BN6919" s="10"/>
      <c r="BO6919" s="10"/>
      <c r="BP6919" s="10"/>
      <c r="BQ6919" s="10"/>
      <c r="BR6919" s="10"/>
      <c r="BU6919" s="66"/>
    </row>
    <row r="6920" spans="22:73" s="6" customFormat="1" x14ac:dyDescent="0.3">
      <c r="V6920" s="21"/>
      <c r="W6920" s="22"/>
      <c r="X6920" s="22"/>
      <c r="Y6920" s="22"/>
      <c r="Z6920" s="22"/>
      <c r="AA6920" s="22"/>
      <c r="AB6920" s="10"/>
      <c r="AC6920" s="10"/>
      <c r="AD6920" s="10"/>
      <c r="AE6920" s="10"/>
      <c r="AF6920" s="10"/>
      <c r="AG6920" s="10"/>
      <c r="AH6920" s="10"/>
      <c r="AI6920" s="10"/>
      <c r="AJ6920" s="10"/>
      <c r="AK6920" s="10"/>
      <c r="AL6920" s="10"/>
      <c r="AM6920" s="10"/>
      <c r="AN6920" s="10"/>
      <c r="AO6920" s="10"/>
      <c r="AP6920" s="10"/>
      <c r="AQ6920" s="10"/>
      <c r="AR6920" s="10"/>
      <c r="AS6920" s="10"/>
      <c r="AT6920" s="10"/>
      <c r="AU6920" s="10"/>
      <c r="AV6920" s="10"/>
      <c r="AW6920" s="10"/>
      <c r="AX6920" s="10"/>
      <c r="AY6920" s="10"/>
      <c r="AZ6920" s="10"/>
      <c r="BC6920" s="10"/>
      <c r="BD6920" s="10"/>
      <c r="BE6920" s="10"/>
      <c r="BF6920" s="10"/>
      <c r="BG6920" s="10"/>
      <c r="BH6920" s="10"/>
      <c r="BI6920" s="10"/>
      <c r="BL6920" s="10"/>
      <c r="BM6920" s="10"/>
      <c r="BN6920" s="10"/>
      <c r="BO6920" s="10"/>
      <c r="BP6920" s="10"/>
      <c r="BQ6920" s="10"/>
      <c r="BR6920" s="10"/>
      <c r="BU6920" s="66"/>
    </row>
    <row r="6921" spans="22:73" s="6" customFormat="1" x14ac:dyDescent="0.3">
      <c r="V6921" s="21"/>
      <c r="W6921" s="22"/>
      <c r="X6921" s="22"/>
      <c r="Y6921" s="22"/>
      <c r="Z6921" s="22"/>
      <c r="AA6921" s="22"/>
      <c r="AB6921" s="10"/>
      <c r="AC6921" s="10"/>
      <c r="AD6921" s="10"/>
      <c r="AE6921" s="10"/>
      <c r="AF6921" s="10"/>
      <c r="AG6921" s="10"/>
      <c r="AH6921" s="10"/>
      <c r="AI6921" s="10"/>
      <c r="AJ6921" s="10"/>
      <c r="AK6921" s="10"/>
      <c r="AL6921" s="10"/>
      <c r="AM6921" s="10"/>
      <c r="AN6921" s="10"/>
      <c r="AO6921" s="10"/>
      <c r="AP6921" s="10"/>
      <c r="AQ6921" s="10"/>
      <c r="AR6921" s="10"/>
      <c r="AS6921" s="10"/>
      <c r="AT6921" s="10"/>
      <c r="AU6921" s="10"/>
      <c r="AV6921" s="10"/>
      <c r="AW6921" s="10"/>
      <c r="AX6921" s="10"/>
      <c r="AY6921" s="10"/>
      <c r="AZ6921" s="10"/>
      <c r="BC6921" s="10"/>
      <c r="BD6921" s="10"/>
      <c r="BE6921" s="10"/>
      <c r="BF6921" s="10"/>
      <c r="BG6921" s="10"/>
      <c r="BH6921" s="10"/>
      <c r="BI6921" s="10"/>
      <c r="BL6921" s="10"/>
      <c r="BM6921" s="10"/>
      <c r="BN6921" s="10"/>
      <c r="BO6921" s="10"/>
      <c r="BP6921" s="10"/>
      <c r="BQ6921" s="10"/>
      <c r="BR6921" s="10"/>
      <c r="BU6921" s="66"/>
    </row>
    <row r="6922" spans="22:73" s="6" customFormat="1" x14ac:dyDescent="0.3">
      <c r="V6922" s="21"/>
      <c r="W6922" s="22"/>
      <c r="X6922" s="22"/>
      <c r="Y6922" s="22"/>
      <c r="Z6922" s="22"/>
      <c r="AA6922" s="22"/>
      <c r="AB6922" s="10"/>
      <c r="AC6922" s="10"/>
      <c r="AD6922" s="10"/>
      <c r="AE6922" s="10"/>
      <c r="AF6922" s="10"/>
      <c r="AG6922" s="10"/>
      <c r="AH6922" s="10"/>
      <c r="AI6922" s="10"/>
      <c r="AJ6922" s="10"/>
      <c r="AK6922" s="10"/>
      <c r="AL6922" s="10"/>
      <c r="AM6922" s="10"/>
      <c r="AN6922" s="10"/>
      <c r="AO6922" s="10"/>
      <c r="AP6922" s="10"/>
      <c r="AQ6922" s="10"/>
      <c r="AR6922" s="10"/>
      <c r="AS6922" s="10"/>
      <c r="AT6922" s="10"/>
      <c r="AU6922" s="10"/>
      <c r="AV6922" s="10"/>
      <c r="AW6922" s="10"/>
      <c r="AX6922" s="10"/>
      <c r="AY6922" s="10"/>
      <c r="AZ6922" s="10"/>
      <c r="BC6922" s="10"/>
      <c r="BD6922" s="10"/>
      <c r="BE6922" s="10"/>
      <c r="BF6922" s="10"/>
      <c r="BG6922" s="10"/>
      <c r="BH6922" s="10"/>
      <c r="BI6922" s="10"/>
      <c r="BL6922" s="10"/>
      <c r="BM6922" s="10"/>
      <c r="BN6922" s="10"/>
      <c r="BO6922" s="10"/>
      <c r="BP6922" s="10"/>
      <c r="BQ6922" s="10"/>
      <c r="BR6922" s="10"/>
      <c r="BU6922" s="66"/>
    </row>
    <row r="6923" spans="22:73" s="6" customFormat="1" x14ac:dyDescent="0.3">
      <c r="V6923" s="21"/>
      <c r="W6923" s="22"/>
      <c r="X6923" s="22"/>
      <c r="Y6923" s="22"/>
      <c r="Z6923" s="22"/>
      <c r="AA6923" s="22"/>
      <c r="AB6923" s="10"/>
      <c r="AC6923" s="10"/>
      <c r="AD6923" s="10"/>
      <c r="AE6923" s="10"/>
      <c r="AF6923" s="10"/>
      <c r="AG6923" s="10"/>
      <c r="AH6923" s="10"/>
      <c r="AI6923" s="10"/>
      <c r="AJ6923" s="10"/>
      <c r="AK6923" s="10"/>
      <c r="AL6923" s="10"/>
      <c r="AM6923" s="10"/>
      <c r="AN6923" s="10"/>
      <c r="AO6923" s="10"/>
      <c r="AP6923" s="10"/>
      <c r="AQ6923" s="10"/>
      <c r="AR6923" s="10"/>
      <c r="AS6923" s="10"/>
      <c r="AT6923" s="10"/>
      <c r="AU6923" s="10"/>
      <c r="AV6923" s="10"/>
      <c r="AW6923" s="10"/>
      <c r="AX6923" s="10"/>
      <c r="AY6923" s="10"/>
      <c r="AZ6923" s="10"/>
      <c r="BC6923" s="10"/>
      <c r="BD6923" s="10"/>
      <c r="BE6923" s="10"/>
      <c r="BF6923" s="10"/>
      <c r="BG6923" s="10"/>
      <c r="BH6923" s="10"/>
      <c r="BI6923" s="10"/>
      <c r="BL6923" s="10"/>
      <c r="BM6923" s="10"/>
      <c r="BN6923" s="10"/>
      <c r="BO6923" s="10"/>
      <c r="BP6923" s="10"/>
      <c r="BQ6923" s="10"/>
      <c r="BR6923" s="10"/>
      <c r="BU6923" s="66"/>
    </row>
    <row r="6924" spans="22:73" s="6" customFormat="1" x14ac:dyDescent="0.3">
      <c r="V6924" s="21"/>
      <c r="W6924" s="22"/>
      <c r="X6924" s="22"/>
      <c r="Y6924" s="22"/>
      <c r="Z6924" s="22"/>
      <c r="AA6924" s="22"/>
      <c r="AB6924" s="10"/>
      <c r="AC6924" s="10"/>
      <c r="AD6924" s="10"/>
      <c r="AE6924" s="10"/>
      <c r="AF6924" s="10"/>
      <c r="AG6924" s="10"/>
      <c r="AH6924" s="10"/>
      <c r="AI6924" s="10"/>
      <c r="AJ6924" s="10"/>
      <c r="AK6924" s="10"/>
      <c r="AL6924" s="10"/>
      <c r="AM6924" s="10"/>
      <c r="AN6924" s="10"/>
      <c r="AO6924" s="10"/>
      <c r="AP6924" s="10"/>
      <c r="AQ6924" s="10"/>
      <c r="AR6924" s="10"/>
      <c r="AS6924" s="10"/>
      <c r="AT6924" s="10"/>
      <c r="AU6924" s="10"/>
      <c r="AV6924" s="10"/>
      <c r="AW6924" s="10"/>
      <c r="AX6924" s="10"/>
      <c r="AY6924" s="10"/>
      <c r="AZ6924" s="10"/>
      <c r="BC6924" s="10"/>
      <c r="BD6924" s="10"/>
      <c r="BE6924" s="10"/>
      <c r="BF6924" s="10"/>
      <c r="BG6924" s="10"/>
      <c r="BH6924" s="10"/>
      <c r="BI6924" s="10"/>
      <c r="BL6924" s="10"/>
      <c r="BM6924" s="10"/>
      <c r="BN6924" s="10"/>
      <c r="BO6924" s="10"/>
      <c r="BP6924" s="10"/>
      <c r="BQ6924" s="10"/>
      <c r="BR6924" s="10"/>
      <c r="BU6924" s="66"/>
    </row>
    <row r="6925" spans="22:73" s="6" customFormat="1" x14ac:dyDescent="0.3">
      <c r="V6925" s="21"/>
      <c r="W6925" s="22"/>
      <c r="X6925" s="22"/>
      <c r="Y6925" s="22"/>
      <c r="Z6925" s="22"/>
      <c r="AA6925" s="22"/>
      <c r="AB6925" s="10"/>
      <c r="AC6925" s="10"/>
      <c r="AD6925" s="10"/>
      <c r="AE6925" s="10"/>
      <c r="AF6925" s="10"/>
      <c r="AG6925" s="10"/>
      <c r="AH6925" s="10"/>
      <c r="AI6925" s="10"/>
      <c r="AJ6925" s="10"/>
      <c r="AK6925" s="10"/>
      <c r="AL6925" s="10"/>
      <c r="AM6925" s="10"/>
      <c r="AN6925" s="10"/>
      <c r="AO6925" s="10"/>
      <c r="AP6925" s="10"/>
      <c r="AQ6925" s="10"/>
      <c r="AR6925" s="10"/>
      <c r="AS6925" s="10"/>
      <c r="AT6925" s="10"/>
      <c r="AU6925" s="10"/>
      <c r="AV6925" s="10"/>
      <c r="AW6925" s="10"/>
      <c r="AX6925" s="10"/>
      <c r="AY6925" s="10"/>
      <c r="AZ6925" s="10"/>
      <c r="BC6925" s="10"/>
      <c r="BD6925" s="10"/>
      <c r="BE6925" s="10"/>
      <c r="BF6925" s="10"/>
      <c r="BG6925" s="10"/>
      <c r="BH6925" s="10"/>
      <c r="BI6925" s="10"/>
      <c r="BL6925" s="10"/>
      <c r="BM6925" s="10"/>
      <c r="BN6925" s="10"/>
      <c r="BO6925" s="10"/>
      <c r="BP6925" s="10"/>
      <c r="BQ6925" s="10"/>
      <c r="BR6925" s="10"/>
      <c r="BU6925" s="66"/>
    </row>
    <row r="6926" spans="22:73" s="6" customFormat="1" x14ac:dyDescent="0.3">
      <c r="V6926" s="21"/>
      <c r="W6926" s="22"/>
      <c r="X6926" s="22"/>
      <c r="Y6926" s="22"/>
      <c r="Z6926" s="22"/>
      <c r="AA6926" s="22"/>
      <c r="AB6926" s="10"/>
      <c r="AC6926" s="10"/>
      <c r="AD6926" s="10"/>
      <c r="AE6926" s="10"/>
      <c r="AF6926" s="10"/>
      <c r="AG6926" s="10"/>
      <c r="AH6926" s="10"/>
      <c r="AI6926" s="10"/>
      <c r="AJ6926" s="10"/>
      <c r="AK6926" s="10"/>
      <c r="AL6926" s="10"/>
      <c r="AM6926" s="10"/>
      <c r="AN6926" s="10"/>
      <c r="AO6926" s="10"/>
      <c r="AP6926" s="10"/>
      <c r="AQ6926" s="10"/>
      <c r="AR6926" s="10"/>
      <c r="AS6926" s="10"/>
      <c r="AT6926" s="10"/>
      <c r="AU6926" s="10"/>
      <c r="AV6926" s="10"/>
      <c r="AW6926" s="10"/>
      <c r="AX6926" s="10"/>
      <c r="AY6926" s="10"/>
      <c r="AZ6926" s="10"/>
      <c r="BC6926" s="10"/>
      <c r="BD6926" s="10"/>
      <c r="BE6926" s="10"/>
      <c r="BF6926" s="10"/>
      <c r="BG6926" s="10"/>
      <c r="BH6926" s="10"/>
      <c r="BI6926" s="10"/>
      <c r="BL6926" s="10"/>
      <c r="BM6926" s="10"/>
      <c r="BN6926" s="10"/>
      <c r="BO6926" s="10"/>
      <c r="BP6926" s="10"/>
      <c r="BQ6926" s="10"/>
      <c r="BR6926" s="10"/>
      <c r="BU6926" s="66"/>
    </row>
    <row r="6927" spans="22:73" s="6" customFormat="1" x14ac:dyDescent="0.3">
      <c r="V6927" s="21"/>
      <c r="W6927" s="22"/>
      <c r="X6927" s="22"/>
      <c r="Y6927" s="22"/>
      <c r="Z6927" s="22"/>
      <c r="AA6927" s="22"/>
      <c r="AB6927" s="10"/>
      <c r="AC6927" s="10"/>
      <c r="AD6927" s="10"/>
      <c r="AE6927" s="10"/>
      <c r="AF6927" s="10"/>
      <c r="AG6927" s="10"/>
      <c r="AH6927" s="10"/>
      <c r="AI6927" s="10"/>
      <c r="AJ6927" s="10"/>
      <c r="AK6927" s="10"/>
      <c r="AL6927" s="10"/>
      <c r="AM6927" s="10"/>
      <c r="AN6927" s="10"/>
      <c r="AO6927" s="10"/>
      <c r="AP6927" s="10"/>
      <c r="AQ6927" s="10"/>
      <c r="AR6927" s="10"/>
      <c r="AS6927" s="10"/>
      <c r="AT6927" s="10"/>
      <c r="AU6927" s="10"/>
      <c r="AV6927" s="10"/>
      <c r="AW6927" s="10"/>
      <c r="AX6927" s="10"/>
      <c r="AY6927" s="10"/>
      <c r="AZ6927" s="10"/>
      <c r="BC6927" s="10"/>
      <c r="BD6927" s="10"/>
      <c r="BE6927" s="10"/>
      <c r="BF6927" s="10"/>
      <c r="BG6927" s="10"/>
      <c r="BH6927" s="10"/>
      <c r="BI6927" s="10"/>
      <c r="BL6927" s="10"/>
      <c r="BM6927" s="10"/>
      <c r="BN6927" s="10"/>
      <c r="BO6927" s="10"/>
      <c r="BP6927" s="10"/>
      <c r="BQ6927" s="10"/>
      <c r="BR6927" s="10"/>
      <c r="BU6927" s="66"/>
    </row>
    <row r="6928" spans="22:73" s="6" customFormat="1" x14ac:dyDescent="0.3">
      <c r="V6928" s="21"/>
      <c r="W6928" s="22"/>
      <c r="X6928" s="22"/>
      <c r="Y6928" s="22"/>
      <c r="Z6928" s="22"/>
      <c r="AA6928" s="22"/>
      <c r="AB6928" s="10"/>
      <c r="AC6928" s="10"/>
      <c r="AD6928" s="10"/>
      <c r="AE6928" s="10"/>
      <c r="AF6928" s="10"/>
      <c r="AG6928" s="10"/>
      <c r="AH6928" s="10"/>
      <c r="AI6928" s="10"/>
      <c r="AJ6928" s="10"/>
      <c r="AK6928" s="10"/>
      <c r="AL6928" s="10"/>
      <c r="AM6928" s="10"/>
      <c r="AN6928" s="10"/>
      <c r="AO6928" s="10"/>
      <c r="AP6928" s="10"/>
      <c r="AQ6928" s="10"/>
      <c r="AR6928" s="10"/>
      <c r="AS6928" s="10"/>
      <c r="AT6928" s="10"/>
      <c r="AU6928" s="10"/>
      <c r="AV6928" s="10"/>
      <c r="AW6928" s="10"/>
      <c r="AX6928" s="10"/>
      <c r="AY6928" s="10"/>
      <c r="AZ6928" s="10"/>
      <c r="BC6928" s="10"/>
      <c r="BD6928" s="10"/>
      <c r="BE6928" s="10"/>
      <c r="BF6928" s="10"/>
      <c r="BG6928" s="10"/>
      <c r="BH6928" s="10"/>
      <c r="BI6928" s="10"/>
      <c r="BL6928" s="10"/>
      <c r="BM6928" s="10"/>
      <c r="BN6928" s="10"/>
      <c r="BO6928" s="10"/>
      <c r="BP6928" s="10"/>
      <c r="BQ6928" s="10"/>
      <c r="BR6928" s="10"/>
      <c r="BU6928" s="66"/>
    </row>
    <row r="6929" spans="22:73" s="6" customFormat="1" x14ac:dyDescent="0.3">
      <c r="V6929" s="21"/>
      <c r="W6929" s="22"/>
      <c r="X6929" s="22"/>
      <c r="Y6929" s="22"/>
      <c r="Z6929" s="22"/>
      <c r="AA6929" s="22"/>
      <c r="AB6929" s="10"/>
      <c r="AC6929" s="10"/>
      <c r="AD6929" s="10"/>
      <c r="AE6929" s="10"/>
      <c r="AF6929" s="10"/>
      <c r="AG6929" s="10"/>
      <c r="AH6929" s="10"/>
      <c r="AI6929" s="10"/>
      <c r="AJ6929" s="10"/>
      <c r="AK6929" s="10"/>
      <c r="AL6929" s="10"/>
      <c r="AM6929" s="10"/>
      <c r="AN6929" s="10"/>
      <c r="AO6929" s="10"/>
      <c r="AP6929" s="10"/>
      <c r="AQ6929" s="10"/>
      <c r="AR6929" s="10"/>
      <c r="AS6929" s="10"/>
      <c r="AT6929" s="10"/>
      <c r="AU6929" s="10"/>
      <c r="AV6929" s="10"/>
      <c r="AW6929" s="10"/>
      <c r="AX6929" s="10"/>
      <c r="AY6929" s="10"/>
      <c r="AZ6929" s="10"/>
      <c r="BC6929" s="10"/>
      <c r="BD6929" s="10"/>
      <c r="BE6929" s="10"/>
      <c r="BF6929" s="10"/>
      <c r="BG6929" s="10"/>
      <c r="BH6929" s="10"/>
      <c r="BI6929" s="10"/>
      <c r="BL6929" s="10"/>
      <c r="BM6929" s="10"/>
      <c r="BN6929" s="10"/>
      <c r="BO6929" s="10"/>
      <c r="BP6929" s="10"/>
      <c r="BQ6929" s="10"/>
      <c r="BR6929" s="10"/>
      <c r="BU6929" s="66"/>
    </row>
    <row r="6930" spans="22:73" s="6" customFormat="1" x14ac:dyDescent="0.3">
      <c r="V6930" s="21"/>
      <c r="W6930" s="22"/>
      <c r="X6930" s="22"/>
      <c r="Y6930" s="22"/>
      <c r="Z6930" s="22"/>
      <c r="AA6930" s="22"/>
      <c r="AB6930" s="10"/>
      <c r="AC6930" s="10"/>
      <c r="AD6930" s="10"/>
      <c r="AE6930" s="10"/>
      <c r="AF6930" s="10"/>
      <c r="AG6930" s="10"/>
      <c r="AH6930" s="10"/>
      <c r="AI6930" s="10"/>
      <c r="AJ6930" s="10"/>
      <c r="AK6930" s="10"/>
      <c r="AL6930" s="10"/>
      <c r="AM6930" s="10"/>
      <c r="AN6930" s="10"/>
      <c r="AO6930" s="10"/>
      <c r="AP6930" s="10"/>
      <c r="AQ6930" s="10"/>
      <c r="AR6930" s="10"/>
      <c r="AS6930" s="10"/>
      <c r="AT6930" s="10"/>
      <c r="AU6930" s="10"/>
      <c r="AV6930" s="10"/>
      <c r="AW6930" s="10"/>
      <c r="AX6930" s="10"/>
      <c r="AY6930" s="10"/>
      <c r="AZ6930" s="10"/>
      <c r="BC6930" s="10"/>
      <c r="BD6930" s="10"/>
      <c r="BE6930" s="10"/>
      <c r="BF6930" s="10"/>
      <c r="BG6930" s="10"/>
      <c r="BH6930" s="10"/>
      <c r="BI6930" s="10"/>
      <c r="BL6930" s="10"/>
      <c r="BM6930" s="10"/>
      <c r="BN6930" s="10"/>
      <c r="BO6930" s="10"/>
      <c r="BP6930" s="10"/>
      <c r="BQ6930" s="10"/>
      <c r="BR6930" s="10"/>
      <c r="BU6930" s="66"/>
    </row>
    <row r="6931" spans="22:73" s="6" customFormat="1" x14ac:dyDescent="0.3">
      <c r="V6931" s="21"/>
      <c r="W6931" s="22"/>
      <c r="X6931" s="22"/>
      <c r="Y6931" s="22"/>
      <c r="Z6931" s="22"/>
      <c r="AA6931" s="22"/>
      <c r="AB6931" s="10"/>
      <c r="AC6931" s="10"/>
      <c r="AD6931" s="10"/>
      <c r="AE6931" s="10"/>
      <c r="AF6931" s="10"/>
      <c r="AG6931" s="10"/>
      <c r="AH6931" s="10"/>
      <c r="AI6931" s="10"/>
      <c r="AJ6931" s="10"/>
      <c r="AK6931" s="10"/>
      <c r="AL6931" s="10"/>
      <c r="AM6931" s="10"/>
      <c r="AN6931" s="10"/>
      <c r="AO6931" s="10"/>
      <c r="AP6931" s="10"/>
      <c r="AQ6931" s="10"/>
      <c r="AR6931" s="10"/>
      <c r="AS6931" s="10"/>
      <c r="AT6931" s="10"/>
      <c r="AU6931" s="10"/>
      <c r="AV6931" s="10"/>
      <c r="AW6931" s="10"/>
      <c r="AX6931" s="10"/>
      <c r="AY6931" s="10"/>
      <c r="AZ6931" s="10"/>
      <c r="BC6931" s="10"/>
      <c r="BD6931" s="10"/>
      <c r="BE6931" s="10"/>
      <c r="BF6931" s="10"/>
      <c r="BG6931" s="10"/>
      <c r="BH6931" s="10"/>
      <c r="BI6931" s="10"/>
      <c r="BL6931" s="10"/>
      <c r="BM6931" s="10"/>
      <c r="BN6931" s="10"/>
      <c r="BO6931" s="10"/>
      <c r="BP6931" s="10"/>
      <c r="BQ6931" s="10"/>
      <c r="BR6931" s="10"/>
      <c r="BU6931" s="66"/>
    </row>
    <row r="6932" spans="22:73" s="6" customFormat="1" x14ac:dyDescent="0.3">
      <c r="V6932" s="21"/>
      <c r="W6932" s="22"/>
      <c r="X6932" s="22"/>
      <c r="Y6932" s="22"/>
      <c r="Z6932" s="22"/>
      <c r="AA6932" s="22"/>
      <c r="AB6932" s="10"/>
      <c r="AC6932" s="10"/>
      <c r="AD6932" s="10"/>
      <c r="AE6932" s="10"/>
      <c r="AF6932" s="10"/>
      <c r="AG6932" s="10"/>
      <c r="AH6932" s="10"/>
      <c r="AI6932" s="10"/>
      <c r="AJ6932" s="10"/>
      <c r="AK6932" s="10"/>
      <c r="AL6932" s="10"/>
      <c r="AM6932" s="10"/>
      <c r="AN6932" s="10"/>
      <c r="AO6932" s="10"/>
      <c r="AP6932" s="10"/>
      <c r="AQ6932" s="10"/>
      <c r="AR6932" s="10"/>
      <c r="AS6932" s="10"/>
      <c r="AT6932" s="10"/>
      <c r="AU6932" s="10"/>
      <c r="AV6932" s="10"/>
      <c r="AW6932" s="10"/>
      <c r="AX6932" s="10"/>
      <c r="AY6932" s="10"/>
      <c r="AZ6932" s="10"/>
      <c r="BC6932" s="10"/>
      <c r="BD6932" s="10"/>
      <c r="BE6932" s="10"/>
      <c r="BF6932" s="10"/>
      <c r="BG6932" s="10"/>
      <c r="BH6932" s="10"/>
      <c r="BI6932" s="10"/>
      <c r="BL6932" s="10"/>
      <c r="BM6932" s="10"/>
      <c r="BN6932" s="10"/>
      <c r="BO6932" s="10"/>
      <c r="BP6932" s="10"/>
      <c r="BQ6932" s="10"/>
      <c r="BR6932" s="10"/>
      <c r="BU6932" s="66"/>
    </row>
    <row r="6933" spans="22:73" s="6" customFormat="1" x14ac:dyDescent="0.3">
      <c r="V6933" s="21"/>
      <c r="W6933" s="22"/>
      <c r="X6933" s="22"/>
      <c r="Y6933" s="22"/>
      <c r="Z6933" s="22"/>
      <c r="AA6933" s="22"/>
      <c r="AB6933" s="10"/>
      <c r="AC6933" s="10"/>
      <c r="AD6933" s="10"/>
      <c r="AE6933" s="10"/>
      <c r="AF6933" s="10"/>
      <c r="AG6933" s="10"/>
      <c r="AH6933" s="10"/>
      <c r="AI6933" s="10"/>
      <c r="AJ6933" s="10"/>
      <c r="AK6933" s="10"/>
      <c r="AL6933" s="10"/>
      <c r="AM6933" s="10"/>
      <c r="AN6933" s="10"/>
      <c r="AO6933" s="10"/>
      <c r="AP6933" s="10"/>
      <c r="AQ6933" s="10"/>
      <c r="AR6933" s="10"/>
      <c r="AS6933" s="10"/>
      <c r="AT6933" s="10"/>
      <c r="AU6933" s="10"/>
      <c r="AV6933" s="10"/>
      <c r="AW6933" s="10"/>
      <c r="AX6933" s="10"/>
      <c r="AY6933" s="10"/>
      <c r="AZ6933" s="10"/>
      <c r="BC6933" s="10"/>
      <c r="BD6933" s="10"/>
      <c r="BE6933" s="10"/>
      <c r="BF6933" s="10"/>
      <c r="BG6933" s="10"/>
      <c r="BH6933" s="10"/>
      <c r="BI6933" s="10"/>
      <c r="BL6933" s="10"/>
      <c r="BM6933" s="10"/>
      <c r="BN6933" s="10"/>
      <c r="BO6933" s="10"/>
      <c r="BP6933" s="10"/>
      <c r="BQ6933" s="10"/>
      <c r="BR6933" s="10"/>
      <c r="BU6933" s="66"/>
    </row>
    <row r="6934" spans="22:73" s="6" customFormat="1" x14ac:dyDescent="0.3">
      <c r="V6934" s="21"/>
      <c r="W6934" s="22"/>
      <c r="X6934" s="22"/>
      <c r="Y6934" s="22"/>
      <c r="Z6934" s="22"/>
      <c r="AA6934" s="22"/>
      <c r="AB6934" s="10"/>
      <c r="AC6934" s="10"/>
      <c r="AD6934" s="10"/>
      <c r="AE6934" s="10"/>
      <c r="AF6934" s="10"/>
      <c r="AG6934" s="10"/>
      <c r="AH6934" s="10"/>
      <c r="AI6934" s="10"/>
      <c r="AJ6934" s="10"/>
      <c r="AK6934" s="10"/>
      <c r="AL6934" s="10"/>
      <c r="AM6934" s="10"/>
      <c r="AN6934" s="10"/>
      <c r="AO6934" s="10"/>
      <c r="AP6934" s="10"/>
      <c r="AQ6934" s="10"/>
      <c r="AR6934" s="10"/>
      <c r="AS6934" s="10"/>
      <c r="AT6934" s="10"/>
      <c r="AU6934" s="10"/>
      <c r="AV6934" s="10"/>
      <c r="AW6934" s="10"/>
      <c r="AX6934" s="10"/>
      <c r="AY6934" s="10"/>
      <c r="AZ6934" s="10"/>
      <c r="BC6934" s="10"/>
      <c r="BD6934" s="10"/>
      <c r="BE6934" s="10"/>
      <c r="BF6934" s="10"/>
      <c r="BG6934" s="10"/>
      <c r="BH6934" s="10"/>
      <c r="BI6934" s="10"/>
      <c r="BL6934" s="10"/>
      <c r="BM6934" s="10"/>
      <c r="BN6934" s="10"/>
      <c r="BO6934" s="10"/>
      <c r="BP6934" s="10"/>
      <c r="BQ6934" s="10"/>
      <c r="BR6934" s="10"/>
      <c r="BU6934" s="66"/>
    </row>
    <row r="6935" spans="22:73" s="6" customFormat="1" x14ac:dyDescent="0.3">
      <c r="V6935" s="21"/>
      <c r="W6935" s="22"/>
      <c r="X6935" s="22"/>
      <c r="Y6935" s="22"/>
      <c r="Z6935" s="22"/>
      <c r="AA6935" s="22"/>
      <c r="AB6935" s="10"/>
      <c r="AC6935" s="10"/>
      <c r="AD6935" s="10"/>
      <c r="AE6935" s="10"/>
      <c r="AF6935" s="10"/>
      <c r="AG6935" s="10"/>
      <c r="AH6935" s="10"/>
      <c r="AI6935" s="10"/>
      <c r="AJ6935" s="10"/>
      <c r="AK6935" s="10"/>
      <c r="AL6935" s="10"/>
      <c r="AM6935" s="10"/>
      <c r="AN6935" s="10"/>
      <c r="AO6935" s="10"/>
      <c r="AP6935" s="10"/>
      <c r="AQ6935" s="10"/>
      <c r="AR6935" s="10"/>
      <c r="AS6935" s="10"/>
      <c r="AT6935" s="10"/>
      <c r="AU6935" s="10"/>
      <c r="AV6935" s="10"/>
      <c r="AW6935" s="10"/>
      <c r="AX6935" s="10"/>
      <c r="AY6935" s="10"/>
      <c r="AZ6935" s="10"/>
      <c r="BC6935" s="10"/>
      <c r="BD6935" s="10"/>
      <c r="BE6935" s="10"/>
      <c r="BF6935" s="10"/>
      <c r="BG6935" s="10"/>
      <c r="BH6935" s="10"/>
      <c r="BI6935" s="10"/>
      <c r="BL6935" s="10"/>
      <c r="BM6935" s="10"/>
      <c r="BN6935" s="10"/>
      <c r="BO6935" s="10"/>
      <c r="BP6935" s="10"/>
      <c r="BQ6935" s="10"/>
      <c r="BR6935" s="10"/>
      <c r="BU6935" s="66"/>
    </row>
    <row r="6936" spans="22:73" s="6" customFormat="1" x14ac:dyDescent="0.3">
      <c r="V6936" s="21"/>
      <c r="W6936" s="22"/>
      <c r="X6936" s="22"/>
      <c r="Y6936" s="22"/>
      <c r="Z6936" s="22"/>
      <c r="AA6936" s="22"/>
      <c r="AB6936" s="10"/>
      <c r="AC6936" s="10"/>
      <c r="AD6936" s="10"/>
      <c r="AE6936" s="10"/>
      <c r="AF6936" s="10"/>
      <c r="AG6936" s="10"/>
      <c r="AH6936" s="10"/>
      <c r="AI6936" s="10"/>
      <c r="AJ6936" s="10"/>
      <c r="AK6936" s="10"/>
      <c r="AL6936" s="10"/>
      <c r="AM6936" s="10"/>
      <c r="AN6936" s="10"/>
      <c r="AO6936" s="10"/>
      <c r="AP6936" s="10"/>
      <c r="AQ6936" s="10"/>
      <c r="AR6936" s="10"/>
      <c r="AS6936" s="10"/>
      <c r="AT6936" s="10"/>
      <c r="AU6936" s="10"/>
      <c r="AV6936" s="10"/>
      <c r="AW6936" s="10"/>
      <c r="AX6936" s="10"/>
      <c r="AY6936" s="10"/>
      <c r="AZ6936" s="10"/>
      <c r="BC6936" s="10"/>
      <c r="BD6936" s="10"/>
      <c r="BE6936" s="10"/>
      <c r="BF6936" s="10"/>
      <c r="BG6936" s="10"/>
      <c r="BH6936" s="10"/>
      <c r="BI6936" s="10"/>
      <c r="BL6936" s="10"/>
      <c r="BM6936" s="10"/>
      <c r="BN6936" s="10"/>
      <c r="BO6936" s="10"/>
      <c r="BP6936" s="10"/>
      <c r="BQ6936" s="10"/>
      <c r="BR6936" s="10"/>
      <c r="BU6936" s="66"/>
    </row>
    <row r="6937" spans="22:73" s="6" customFormat="1" x14ac:dyDescent="0.3">
      <c r="V6937" s="21"/>
      <c r="W6937" s="22"/>
      <c r="X6937" s="22"/>
      <c r="Y6937" s="22"/>
      <c r="Z6937" s="22"/>
      <c r="AA6937" s="22"/>
      <c r="AB6937" s="10"/>
      <c r="AC6937" s="10"/>
      <c r="AD6937" s="10"/>
      <c r="AE6937" s="10"/>
      <c r="AF6937" s="10"/>
      <c r="AG6937" s="10"/>
      <c r="AH6937" s="10"/>
      <c r="AI6937" s="10"/>
      <c r="AJ6937" s="10"/>
      <c r="AK6937" s="10"/>
      <c r="AL6937" s="10"/>
      <c r="AM6937" s="10"/>
      <c r="AN6937" s="10"/>
      <c r="AO6937" s="10"/>
      <c r="AP6937" s="10"/>
      <c r="AQ6937" s="10"/>
      <c r="AR6937" s="10"/>
      <c r="AS6937" s="10"/>
      <c r="AT6937" s="10"/>
      <c r="AU6937" s="10"/>
      <c r="AV6937" s="10"/>
      <c r="AW6937" s="10"/>
      <c r="AX6937" s="10"/>
      <c r="AY6937" s="10"/>
      <c r="AZ6937" s="10"/>
      <c r="BC6937" s="10"/>
      <c r="BD6937" s="10"/>
      <c r="BE6937" s="10"/>
      <c r="BF6937" s="10"/>
      <c r="BG6937" s="10"/>
      <c r="BH6937" s="10"/>
      <c r="BI6937" s="10"/>
      <c r="BL6937" s="10"/>
      <c r="BM6937" s="10"/>
      <c r="BN6937" s="10"/>
      <c r="BO6937" s="10"/>
      <c r="BP6937" s="10"/>
      <c r="BQ6937" s="10"/>
      <c r="BR6937" s="10"/>
      <c r="BU6937" s="66"/>
    </row>
    <row r="6938" spans="22:73" s="6" customFormat="1" x14ac:dyDescent="0.3">
      <c r="V6938" s="21"/>
      <c r="W6938" s="22"/>
      <c r="X6938" s="22"/>
      <c r="Y6938" s="22"/>
      <c r="Z6938" s="22"/>
      <c r="AA6938" s="22"/>
      <c r="AB6938" s="10"/>
      <c r="AC6938" s="10"/>
      <c r="AD6938" s="10"/>
      <c r="AE6938" s="10"/>
      <c r="AF6938" s="10"/>
      <c r="AG6938" s="10"/>
      <c r="AH6938" s="10"/>
      <c r="AI6938" s="10"/>
      <c r="AJ6938" s="10"/>
      <c r="AK6938" s="10"/>
      <c r="AL6938" s="10"/>
      <c r="AM6938" s="10"/>
      <c r="AN6938" s="10"/>
      <c r="AO6938" s="10"/>
      <c r="AP6938" s="10"/>
      <c r="AQ6938" s="10"/>
      <c r="AR6938" s="10"/>
      <c r="AS6938" s="10"/>
      <c r="AT6938" s="10"/>
      <c r="AU6938" s="10"/>
      <c r="AV6938" s="10"/>
      <c r="AW6938" s="10"/>
      <c r="AX6938" s="10"/>
      <c r="AY6938" s="10"/>
      <c r="AZ6938" s="10"/>
      <c r="BC6938" s="10"/>
      <c r="BD6938" s="10"/>
      <c r="BE6938" s="10"/>
      <c r="BF6938" s="10"/>
      <c r="BG6938" s="10"/>
      <c r="BH6938" s="10"/>
      <c r="BI6938" s="10"/>
      <c r="BL6938" s="10"/>
      <c r="BM6938" s="10"/>
      <c r="BN6938" s="10"/>
      <c r="BO6938" s="10"/>
      <c r="BP6938" s="10"/>
      <c r="BQ6938" s="10"/>
      <c r="BR6938" s="10"/>
      <c r="BU6938" s="66"/>
    </row>
    <row r="6939" spans="22:73" s="6" customFormat="1" x14ac:dyDescent="0.3">
      <c r="V6939" s="21"/>
      <c r="W6939" s="22"/>
      <c r="X6939" s="22"/>
      <c r="Y6939" s="22"/>
      <c r="Z6939" s="22"/>
      <c r="AA6939" s="22"/>
      <c r="AB6939" s="10"/>
      <c r="AC6939" s="10"/>
      <c r="AD6939" s="10"/>
      <c r="AE6939" s="10"/>
      <c r="AF6939" s="10"/>
      <c r="AG6939" s="10"/>
      <c r="AH6939" s="10"/>
      <c r="AI6939" s="10"/>
      <c r="AJ6939" s="10"/>
      <c r="AK6939" s="10"/>
      <c r="AL6939" s="10"/>
      <c r="AM6939" s="10"/>
      <c r="AN6939" s="10"/>
      <c r="AO6939" s="10"/>
      <c r="AP6939" s="10"/>
      <c r="AQ6939" s="10"/>
      <c r="AR6939" s="10"/>
      <c r="AS6939" s="10"/>
      <c r="AT6939" s="10"/>
      <c r="AU6939" s="10"/>
      <c r="AV6939" s="10"/>
      <c r="AW6939" s="10"/>
      <c r="AX6939" s="10"/>
      <c r="AY6939" s="10"/>
      <c r="AZ6939" s="10"/>
      <c r="BC6939" s="10"/>
      <c r="BD6939" s="10"/>
      <c r="BE6939" s="10"/>
      <c r="BF6939" s="10"/>
      <c r="BG6939" s="10"/>
      <c r="BH6939" s="10"/>
      <c r="BI6939" s="10"/>
      <c r="BL6939" s="10"/>
      <c r="BM6939" s="10"/>
      <c r="BN6939" s="10"/>
      <c r="BO6939" s="10"/>
      <c r="BP6939" s="10"/>
      <c r="BQ6939" s="10"/>
      <c r="BR6939" s="10"/>
      <c r="BU6939" s="66"/>
    </row>
    <row r="6940" spans="22:73" s="6" customFormat="1" x14ac:dyDescent="0.3">
      <c r="V6940" s="21"/>
      <c r="W6940" s="22"/>
      <c r="X6940" s="22"/>
      <c r="Y6940" s="22"/>
      <c r="Z6940" s="22"/>
      <c r="AA6940" s="22"/>
      <c r="AB6940" s="10"/>
      <c r="AC6940" s="10"/>
      <c r="AD6940" s="10"/>
      <c r="AE6940" s="10"/>
      <c r="AF6940" s="10"/>
      <c r="AG6940" s="10"/>
      <c r="AH6940" s="10"/>
      <c r="AI6940" s="10"/>
      <c r="AJ6940" s="10"/>
      <c r="AK6940" s="10"/>
      <c r="AL6940" s="10"/>
      <c r="AM6940" s="10"/>
      <c r="AN6940" s="10"/>
      <c r="AO6940" s="10"/>
      <c r="AP6940" s="10"/>
      <c r="AQ6940" s="10"/>
      <c r="AR6940" s="10"/>
      <c r="AS6940" s="10"/>
      <c r="AT6940" s="10"/>
      <c r="AU6940" s="10"/>
      <c r="AV6940" s="10"/>
      <c r="AW6940" s="10"/>
      <c r="AX6940" s="10"/>
      <c r="AY6940" s="10"/>
      <c r="AZ6940" s="10"/>
      <c r="BC6940" s="10"/>
      <c r="BD6940" s="10"/>
      <c r="BE6940" s="10"/>
      <c r="BF6940" s="10"/>
      <c r="BG6940" s="10"/>
      <c r="BH6940" s="10"/>
      <c r="BI6940" s="10"/>
      <c r="BL6940" s="10"/>
      <c r="BM6940" s="10"/>
      <c r="BN6940" s="10"/>
      <c r="BO6940" s="10"/>
      <c r="BP6940" s="10"/>
      <c r="BQ6940" s="10"/>
      <c r="BR6940" s="10"/>
      <c r="BU6940" s="66"/>
    </row>
    <row r="6941" spans="22:73" s="6" customFormat="1" x14ac:dyDescent="0.3">
      <c r="V6941" s="21"/>
      <c r="W6941" s="22"/>
      <c r="X6941" s="22"/>
      <c r="Y6941" s="22"/>
      <c r="Z6941" s="22"/>
      <c r="AA6941" s="22"/>
      <c r="AB6941" s="10"/>
      <c r="AC6941" s="10"/>
      <c r="AD6941" s="10"/>
      <c r="AE6941" s="10"/>
      <c r="AF6941" s="10"/>
      <c r="AG6941" s="10"/>
      <c r="AH6941" s="10"/>
      <c r="AI6941" s="10"/>
      <c r="AJ6941" s="10"/>
      <c r="AK6941" s="10"/>
      <c r="AL6941" s="10"/>
      <c r="AM6941" s="10"/>
      <c r="AN6941" s="10"/>
      <c r="AO6941" s="10"/>
      <c r="AP6941" s="10"/>
      <c r="AQ6941" s="10"/>
      <c r="AR6941" s="10"/>
      <c r="AS6941" s="10"/>
      <c r="AT6941" s="10"/>
      <c r="AU6941" s="10"/>
      <c r="AV6941" s="10"/>
      <c r="AW6941" s="10"/>
      <c r="AX6941" s="10"/>
      <c r="AY6941" s="10"/>
      <c r="AZ6941" s="10"/>
      <c r="BC6941" s="10"/>
      <c r="BD6941" s="10"/>
      <c r="BE6941" s="10"/>
      <c r="BF6941" s="10"/>
      <c r="BG6941" s="10"/>
      <c r="BH6941" s="10"/>
      <c r="BI6941" s="10"/>
      <c r="BL6941" s="10"/>
      <c r="BM6941" s="10"/>
      <c r="BN6941" s="10"/>
      <c r="BO6941" s="10"/>
      <c r="BP6941" s="10"/>
      <c r="BQ6941" s="10"/>
      <c r="BR6941" s="10"/>
      <c r="BU6941" s="66"/>
    </row>
    <row r="6942" spans="22:73" s="6" customFormat="1" x14ac:dyDescent="0.3">
      <c r="V6942" s="21"/>
      <c r="W6942" s="22"/>
      <c r="X6942" s="22"/>
      <c r="Y6942" s="22"/>
      <c r="Z6942" s="22"/>
      <c r="AA6942" s="22"/>
      <c r="AB6942" s="10"/>
      <c r="AC6942" s="10"/>
      <c r="AD6942" s="10"/>
      <c r="AE6942" s="10"/>
      <c r="AF6942" s="10"/>
      <c r="AG6942" s="10"/>
      <c r="AH6942" s="10"/>
      <c r="AI6942" s="10"/>
      <c r="AJ6942" s="10"/>
      <c r="AK6942" s="10"/>
      <c r="AL6942" s="10"/>
      <c r="AM6942" s="10"/>
      <c r="AN6942" s="10"/>
      <c r="AO6942" s="10"/>
      <c r="AP6942" s="10"/>
      <c r="AQ6942" s="10"/>
      <c r="AR6942" s="10"/>
      <c r="AS6942" s="10"/>
      <c r="AT6942" s="10"/>
      <c r="AU6942" s="10"/>
      <c r="AV6942" s="10"/>
      <c r="AW6942" s="10"/>
      <c r="AX6942" s="10"/>
      <c r="AY6942" s="10"/>
      <c r="AZ6942" s="10"/>
      <c r="BC6942" s="10"/>
      <c r="BD6942" s="10"/>
      <c r="BE6942" s="10"/>
      <c r="BF6942" s="10"/>
      <c r="BG6942" s="10"/>
      <c r="BH6942" s="10"/>
      <c r="BI6942" s="10"/>
      <c r="BL6942" s="10"/>
      <c r="BM6942" s="10"/>
      <c r="BN6942" s="10"/>
      <c r="BO6942" s="10"/>
      <c r="BP6942" s="10"/>
      <c r="BQ6942" s="10"/>
      <c r="BR6942" s="10"/>
      <c r="BU6942" s="66"/>
    </row>
    <row r="6943" spans="22:73" s="6" customFormat="1" x14ac:dyDescent="0.3">
      <c r="V6943" s="21"/>
      <c r="W6943" s="22"/>
      <c r="X6943" s="22"/>
      <c r="Y6943" s="22"/>
      <c r="Z6943" s="22"/>
      <c r="AA6943" s="22"/>
      <c r="AB6943" s="10"/>
      <c r="AC6943" s="10"/>
      <c r="AD6943" s="10"/>
      <c r="AE6943" s="10"/>
      <c r="AF6943" s="10"/>
      <c r="AG6943" s="10"/>
      <c r="AH6943" s="10"/>
      <c r="AI6943" s="10"/>
      <c r="AJ6943" s="10"/>
      <c r="AK6943" s="10"/>
      <c r="AL6943" s="10"/>
      <c r="AM6943" s="10"/>
      <c r="AN6943" s="10"/>
      <c r="AO6943" s="10"/>
      <c r="AP6943" s="10"/>
      <c r="AQ6943" s="10"/>
      <c r="AR6943" s="10"/>
      <c r="AS6943" s="10"/>
      <c r="AT6943" s="10"/>
      <c r="AU6943" s="10"/>
      <c r="AV6943" s="10"/>
      <c r="AW6943" s="10"/>
      <c r="AX6943" s="10"/>
      <c r="AY6943" s="10"/>
      <c r="AZ6943" s="10"/>
      <c r="BC6943" s="10"/>
      <c r="BD6943" s="10"/>
      <c r="BE6943" s="10"/>
      <c r="BF6943" s="10"/>
      <c r="BG6943" s="10"/>
      <c r="BH6943" s="10"/>
      <c r="BI6943" s="10"/>
      <c r="BL6943" s="10"/>
      <c r="BM6943" s="10"/>
      <c r="BN6943" s="10"/>
      <c r="BO6943" s="10"/>
      <c r="BP6943" s="10"/>
      <c r="BQ6943" s="10"/>
      <c r="BR6943" s="10"/>
      <c r="BU6943" s="66"/>
    </row>
    <row r="6944" spans="22:73" s="6" customFormat="1" x14ac:dyDescent="0.3">
      <c r="V6944" s="21"/>
      <c r="W6944" s="22"/>
      <c r="X6944" s="22"/>
      <c r="Y6944" s="22"/>
      <c r="Z6944" s="22"/>
      <c r="AA6944" s="22"/>
      <c r="AB6944" s="10"/>
      <c r="AC6944" s="10"/>
      <c r="AD6944" s="10"/>
      <c r="AE6944" s="10"/>
      <c r="AF6944" s="10"/>
      <c r="AG6944" s="10"/>
      <c r="AH6944" s="10"/>
      <c r="AI6944" s="10"/>
      <c r="AJ6944" s="10"/>
      <c r="AK6944" s="10"/>
      <c r="AL6944" s="10"/>
      <c r="AM6944" s="10"/>
      <c r="AN6944" s="10"/>
      <c r="AO6944" s="10"/>
      <c r="AP6944" s="10"/>
      <c r="AQ6944" s="10"/>
      <c r="AR6944" s="10"/>
      <c r="AS6944" s="10"/>
      <c r="AT6944" s="10"/>
      <c r="AU6944" s="10"/>
      <c r="AV6944" s="10"/>
      <c r="AW6944" s="10"/>
      <c r="AX6944" s="10"/>
      <c r="AY6944" s="10"/>
      <c r="AZ6944" s="10"/>
      <c r="BC6944" s="10"/>
      <c r="BD6944" s="10"/>
      <c r="BE6944" s="10"/>
      <c r="BF6944" s="10"/>
      <c r="BG6944" s="10"/>
      <c r="BH6944" s="10"/>
      <c r="BI6944" s="10"/>
      <c r="BL6944" s="10"/>
      <c r="BM6944" s="10"/>
      <c r="BN6944" s="10"/>
      <c r="BO6944" s="10"/>
      <c r="BP6944" s="10"/>
      <c r="BQ6944" s="10"/>
      <c r="BR6944" s="10"/>
      <c r="BU6944" s="66"/>
    </row>
    <row r="6945" spans="22:73" s="6" customFormat="1" x14ac:dyDescent="0.3">
      <c r="V6945" s="21"/>
      <c r="W6945" s="22"/>
      <c r="X6945" s="22"/>
      <c r="Y6945" s="22"/>
      <c r="Z6945" s="22"/>
      <c r="AA6945" s="22"/>
      <c r="AB6945" s="10"/>
      <c r="AC6945" s="10"/>
      <c r="AD6945" s="10"/>
      <c r="AE6945" s="10"/>
      <c r="AF6945" s="10"/>
      <c r="AG6945" s="10"/>
      <c r="AH6945" s="10"/>
      <c r="AI6945" s="10"/>
      <c r="AJ6945" s="10"/>
      <c r="AK6945" s="10"/>
      <c r="AL6945" s="10"/>
      <c r="AM6945" s="10"/>
      <c r="AN6945" s="10"/>
      <c r="AO6945" s="10"/>
      <c r="AP6945" s="10"/>
      <c r="AQ6945" s="10"/>
      <c r="AR6945" s="10"/>
      <c r="AS6945" s="10"/>
      <c r="AT6945" s="10"/>
      <c r="AU6945" s="10"/>
      <c r="AV6945" s="10"/>
      <c r="AW6945" s="10"/>
      <c r="AX6945" s="10"/>
      <c r="AY6945" s="10"/>
      <c r="AZ6945" s="10"/>
      <c r="BC6945" s="10"/>
      <c r="BD6945" s="10"/>
      <c r="BE6945" s="10"/>
      <c r="BF6945" s="10"/>
      <c r="BG6945" s="10"/>
      <c r="BH6945" s="10"/>
      <c r="BI6945" s="10"/>
      <c r="BL6945" s="10"/>
      <c r="BM6945" s="10"/>
      <c r="BN6945" s="10"/>
      <c r="BO6945" s="10"/>
      <c r="BP6945" s="10"/>
      <c r="BQ6945" s="10"/>
      <c r="BR6945" s="10"/>
      <c r="BU6945" s="66"/>
    </row>
    <row r="6946" spans="22:73" s="6" customFormat="1" x14ac:dyDescent="0.3">
      <c r="V6946" s="21"/>
      <c r="W6946" s="22"/>
      <c r="X6946" s="22"/>
      <c r="Y6946" s="22"/>
      <c r="Z6946" s="22"/>
      <c r="AA6946" s="22"/>
      <c r="AB6946" s="10"/>
      <c r="AC6946" s="10"/>
      <c r="AD6946" s="10"/>
      <c r="AE6946" s="10"/>
      <c r="AF6946" s="10"/>
      <c r="AG6946" s="10"/>
      <c r="AH6946" s="10"/>
      <c r="AI6946" s="10"/>
      <c r="AJ6946" s="10"/>
      <c r="AK6946" s="10"/>
      <c r="AL6946" s="10"/>
      <c r="AM6946" s="10"/>
      <c r="AN6946" s="10"/>
      <c r="AO6946" s="10"/>
      <c r="AP6946" s="10"/>
      <c r="AQ6946" s="10"/>
      <c r="AR6946" s="10"/>
      <c r="AS6946" s="10"/>
      <c r="AT6946" s="10"/>
      <c r="AU6946" s="10"/>
      <c r="AV6946" s="10"/>
      <c r="AW6946" s="10"/>
      <c r="AX6946" s="10"/>
      <c r="AY6946" s="10"/>
      <c r="AZ6946" s="10"/>
      <c r="BC6946" s="10"/>
      <c r="BD6946" s="10"/>
      <c r="BE6946" s="10"/>
      <c r="BF6946" s="10"/>
      <c r="BG6946" s="10"/>
      <c r="BH6946" s="10"/>
      <c r="BI6946" s="10"/>
      <c r="BL6946" s="10"/>
      <c r="BM6946" s="10"/>
      <c r="BN6946" s="10"/>
      <c r="BO6946" s="10"/>
      <c r="BP6946" s="10"/>
      <c r="BQ6946" s="10"/>
      <c r="BR6946" s="10"/>
      <c r="BU6946" s="66"/>
    </row>
    <row r="6947" spans="22:73" s="6" customFormat="1" x14ac:dyDescent="0.3">
      <c r="V6947" s="21"/>
      <c r="W6947" s="22"/>
      <c r="X6947" s="22"/>
      <c r="Y6947" s="22"/>
      <c r="Z6947" s="22"/>
      <c r="AA6947" s="22"/>
      <c r="AB6947" s="10"/>
      <c r="AC6947" s="10"/>
      <c r="AD6947" s="10"/>
      <c r="AE6947" s="10"/>
      <c r="AF6947" s="10"/>
      <c r="AG6947" s="10"/>
      <c r="AH6947" s="10"/>
      <c r="AI6947" s="10"/>
      <c r="AJ6947" s="10"/>
      <c r="AK6947" s="10"/>
      <c r="AL6947" s="10"/>
      <c r="AM6947" s="10"/>
      <c r="AN6947" s="10"/>
      <c r="AO6947" s="10"/>
      <c r="AP6947" s="10"/>
      <c r="AQ6947" s="10"/>
      <c r="AR6947" s="10"/>
      <c r="AS6947" s="10"/>
      <c r="AT6947" s="10"/>
      <c r="AU6947" s="10"/>
      <c r="AV6947" s="10"/>
      <c r="AW6947" s="10"/>
      <c r="AX6947" s="10"/>
      <c r="AY6947" s="10"/>
      <c r="AZ6947" s="10"/>
      <c r="BC6947" s="10"/>
      <c r="BD6947" s="10"/>
      <c r="BE6947" s="10"/>
      <c r="BF6947" s="10"/>
      <c r="BG6947" s="10"/>
      <c r="BH6947" s="10"/>
      <c r="BI6947" s="10"/>
      <c r="BL6947" s="10"/>
      <c r="BM6947" s="10"/>
      <c r="BN6947" s="10"/>
      <c r="BO6947" s="10"/>
      <c r="BP6947" s="10"/>
      <c r="BQ6947" s="10"/>
      <c r="BR6947" s="10"/>
      <c r="BU6947" s="66"/>
    </row>
    <row r="6948" spans="22:73" s="6" customFormat="1" x14ac:dyDescent="0.3">
      <c r="V6948" s="21"/>
      <c r="W6948" s="22"/>
      <c r="X6948" s="22"/>
      <c r="Y6948" s="22"/>
      <c r="Z6948" s="22"/>
      <c r="AA6948" s="22"/>
      <c r="AB6948" s="10"/>
      <c r="AC6948" s="10"/>
      <c r="AD6948" s="10"/>
      <c r="AE6948" s="10"/>
      <c r="AF6948" s="10"/>
      <c r="AG6948" s="10"/>
      <c r="AH6948" s="10"/>
      <c r="AI6948" s="10"/>
      <c r="AJ6948" s="10"/>
      <c r="AK6948" s="10"/>
      <c r="AL6948" s="10"/>
      <c r="AM6948" s="10"/>
      <c r="AN6948" s="10"/>
      <c r="AO6948" s="10"/>
      <c r="AP6948" s="10"/>
      <c r="AQ6948" s="10"/>
      <c r="AR6948" s="10"/>
      <c r="AS6948" s="10"/>
      <c r="AT6948" s="10"/>
      <c r="AU6948" s="10"/>
      <c r="AV6948" s="10"/>
      <c r="AW6948" s="10"/>
      <c r="AX6948" s="10"/>
      <c r="AY6948" s="10"/>
      <c r="AZ6948" s="10"/>
      <c r="BC6948" s="10"/>
      <c r="BD6948" s="10"/>
      <c r="BE6948" s="10"/>
      <c r="BF6948" s="10"/>
      <c r="BG6948" s="10"/>
      <c r="BH6948" s="10"/>
      <c r="BI6948" s="10"/>
      <c r="BL6948" s="10"/>
      <c r="BM6948" s="10"/>
      <c r="BN6948" s="10"/>
      <c r="BO6948" s="10"/>
      <c r="BP6948" s="10"/>
      <c r="BQ6948" s="10"/>
      <c r="BR6948" s="10"/>
      <c r="BU6948" s="66"/>
    </row>
    <row r="6949" spans="22:73" s="6" customFormat="1" x14ac:dyDescent="0.3">
      <c r="V6949" s="21"/>
      <c r="W6949" s="22"/>
      <c r="X6949" s="22"/>
      <c r="Y6949" s="22"/>
      <c r="Z6949" s="22"/>
      <c r="AA6949" s="22"/>
      <c r="AB6949" s="10"/>
      <c r="AC6949" s="10"/>
      <c r="AD6949" s="10"/>
      <c r="AE6949" s="10"/>
      <c r="AF6949" s="10"/>
      <c r="AG6949" s="10"/>
      <c r="AH6949" s="10"/>
      <c r="AI6949" s="10"/>
      <c r="AJ6949" s="10"/>
      <c r="AK6949" s="10"/>
      <c r="AL6949" s="10"/>
      <c r="AM6949" s="10"/>
      <c r="AN6949" s="10"/>
      <c r="AO6949" s="10"/>
      <c r="AP6949" s="10"/>
      <c r="AQ6949" s="10"/>
      <c r="AR6949" s="10"/>
      <c r="AS6949" s="10"/>
      <c r="AT6949" s="10"/>
      <c r="AU6949" s="10"/>
      <c r="AV6949" s="10"/>
      <c r="AW6949" s="10"/>
      <c r="AX6949" s="10"/>
      <c r="AY6949" s="10"/>
      <c r="AZ6949" s="10"/>
      <c r="BC6949" s="10"/>
      <c r="BD6949" s="10"/>
      <c r="BE6949" s="10"/>
      <c r="BF6949" s="10"/>
      <c r="BG6949" s="10"/>
      <c r="BH6949" s="10"/>
      <c r="BI6949" s="10"/>
      <c r="BL6949" s="10"/>
      <c r="BM6949" s="10"/>
      <c r="BN6949" s="10"/>
      <c r="BO6949" s="10"/>
      <c r="BP6949" s="10"/>
      <c r="BQ6949" s="10"/>
      <c r="BR6949" s="10"/>
      <c r="BU6949" s="66"/>
    </row>
    <row r="6950" spans="22:73" s="6" customFormat="1" x14ac:dyDescent="0.3">
      <c r="V6950" s="21"/>
      <c r="W6950" s="22"/>
      <c r="X6950" s="22"/>
      <c r="Y6950" s="22"/>
      <c r="Z6950" s="22"/>
      <c r="AA6950" s="22"/>
      <c r="AB6950" s="10"/>
      <c r="AC6950" s="10"/>
      <c r="AD6950" s="10"/>
      <c r="AE6950" s="10"/>
      <c r="AF6950" s="10"/>
      <c r="AG6950" s="10"/>
      <c r="AH6950" s="10"/>
      <c r="AI6950" s="10"/>
      <c r="AJ6950" s="10"/>
      <c r="AK6950" s="10"/>
      <c r="AL6950" s="10"/>
      <c r="AM6950" s="10"/>
      <c r="AN6950" s="10"/>
      <c r="AO6950" s="10"/>
      <c r="AP6950" s="10"/>
      <c r="AQ6950" s="10"/>
      <c r="AR6950" s="10"/>
      <c r="AS6950" s="10"/>
      <c r="AT6950" s="10"/>
      <c r="AU6950" s="10"/>
      <c r="AV6950" s="10"/>
      <c r="AW6950" s="10"/>
      <c r="AX6950" s="10"/>
      <c r="AY6950" s="10"/>
      <c r="AZ6950" s="10"/>
      <c r="BC6950" s="10"/>
      <c r="BD6950" s="10"/>
      <c r="BE6950" s="10"/>
      <c r="BF6950" s="10"/>
      <c r="BG6950" s="10"/>
      <c r="BH6950" s="10"/>
      <c r="BI6950" s="10"/>
      <c r="BL6950" s="10"/>
      <c r="BM6950" s="10"/>
      <c r="BN6950" s="10"/>
      <c r="BO6950" s="10"/>
      <c r="BP6950" s="10"/>
      <c r="BQ6950" s="10"/>
      <c r="BR6950" s="10"/>
      <c r="BU6950" s="66"/>
    </row>
    <row r="6951" spans="22:73" s="6" customFormat="1" x14ac:dyDescent="0.3">
      <c r="V6951" s="21"/>
      <c r="W6951" s="22"/>
      <c r="X6951" s="22"/>
      <c r="Y6951" s="22"/>
      <c r="Z6951" s="22"/>
      <c r="AA6951" s="22"/>
      <c r="AB6951" s="10"/>
      <c r="AC6951" s="10"/>
      <c r="AD6951" s="10"/>
      <c r="AE6951" s="10"/>
      <c r="AF6951" s="10"/>
      <c r="AG6951" s="10"/>
      <c r="AH6951" s="10"/>
      <c r="AI6951" s="10"/>
      <c r="AJ6951" s="10"/>
      <c r="AK6951" s="10"/>
      <c r="AL6951" s="10"/>
      <c r="AM6951" s="10"/>
      <c r="AN6951" s="10"/>
      <c r="AO6951" s="10"/>
      <c r="AP6951" s="10"/>
      <c r="AQ6951" s="10"/>
      <c r="AR6951" s="10"/>
      <c r="AS6951" s="10"/>
      <c r="AT6951" s="10"/>
      <c r="AU6951" s="10"/>
      <c r="AV6951" s="10"/>
      <c r="AW6951" s="10"/>
      <c r="AX6951" s="10"/>
      <c r="AY6951" s="10"/>
      <c r="AZ6951" s="10"/>
      <c r="BC6951" s="10"/>
      <c r="BD6951" s="10"/>
      <c r="BE6951" s="10"/>
      <c r="BF6951" s="10"/>
      <c r="BG6951" s="10"/>
      <c r="BH6951" s="10"/>
      <c r="BI6951" s="10"/>
      <c r="BL6951" s="10"/>
      <c r="BM6951" s="10"/>
      <c r="BN6951" s="10"/>
      <c r="BO6951" s="10"/>
      <c r="BP6951" s="10"/>
      <c r="BQ6951" s="10"/>
      <c r="BR6951" s="10"/>
      <c r="BU6951" s="66"/>
    </row>
    <row r="6952" spans="22:73" s="6" customFormat="1" x14ac:dyDescent="0.3">
      <c r="V6952" s="21"/>
      <c r="W6952" s="22"/>
      <c r="X6952" s="22"/>
      <c r="Y6952" s="22"/>
      <c r="Z6952" s="22"/>
      <c r="AA6952" s="22"/>
      <c r="AB6952" s="10"/>
      <c r="AC6952" s="10"/>
      <c r="AD6952" s="10"/>
      <c r="AE6952" s="10"/>
      <c r="AF6952" s="10"/>
      <c r="AG6952" s="10"/>
      <c r="AH6952" s="10"/>
      <c r="AI6952" s="10"/>
      <c r="AJ6952" s="10"/>
      <c r="AK6952" s="10"/>
      <c r="AL6952" s="10"/>
      <c r="AM6952" s="10"/>
      <c r="AN6952" s="10"/>
      <c r="AO6952" s="10"/>
      <c r="AP6952" s="10"/>
      <c r="AQ6952" s="10"/>
      <c r="AR6952" s="10"/>
      <c r="AS6952" s="10"/>
      <c r="AT6952" s="10"/>
      <c r="AU6952" s="10"/>
      <c r="AV6952" s="10"/>
      <c r="AW6952" s="10"/>
      <c r="AX6952" s="10"/>
      <c r="AY6952" s="10"/>
      <c r="AZ6952" s="10"/>
      <c r="BC6952" s="10"/>
      <c r="BD6952" s="10"/>
      <c r="BE6952" s="10"/>
      <c r="BF6952" s="10"/>
      <c r="BG6952" s="10"/>
      <c r="BH6952" s="10"/>
      <c r="BI6952" s="10"/>
      <c r="BL6952" s="10"/>
      <c r="BM6952" s="10"/>
      <c r="BN6952" s="10"/>
      <c r="BO6952" s="10"/>
      <c r="BP6952" s="10"/>
      <c r="BQ6952" s="10"/>
      <c r="BR6952" s="10"/>
      <c r="BU6952" s="66"/>
    </row>
    <row r="6953" spans="22:73" s="6" customFormat="1" x14ac:dyDescent="0.3">
      <c r="V6953" s="21"/>
      <c r="W6953" s="22"/>
      <c r="X6953" s="22"/>
      <c r="Y6953" s="22"/>
      <c r="Z6953" s="22"/>
      <c r="AA6953" s="22"/>
      <c r="AB6953" s="10"/>
      <c r="AC6953" s="10"/>
      <c r="AD6953" s="10"/>
      <c r="AE6953" s="10"/>
      <c r="AF6953" s="10"/>
      <c r="AG6953" s="10"/>
      <c r="AH6953" s="10"/>
      <c r="AI6953" s="10"/>
      <c r="AJ6953" s="10"/>
      <c r="AK6953" s="10"/>
      <c r="AL6953" s="10"/>
      <c r="AM6953" s="10"/>
      <c r="AN6953" s="10"/>
      <c r="AO6953" s="10"/>
      <c r="AP6953" s="10"/>
      <c r="AQ6953" s="10"/>
      <c r="AR6953" s="10"/>
      <c r="AS6953" s="10"/>
      <c r="AT6953" s="10"/>
      <c r="AU6953" s="10"/>
      <c r="AV6953" s="10"/>
      <c r="AW6953" s="10"/>
      <c r="AX6953" s="10"/>
      <c r="AY6953" s="10"/>
      <c r="AZ6953" s="10"/>
      <c r="BC6953" s="10"/>
      <c r="BD6953" s="10"/>
      <c r="BE6953" s="10"/>
      <c r="BF6953" s="10"/>
      <c r="BG6953" s="10"/>
      <c r="BH6953" s="10"/>
      <c r="BI6953" s="10"/>
      <c r="BL6953" s="10"/>
      <c r="BM6953" s="10"/>
      <c r="BN6953" s="10"/>
      <c r="BO6953" s="10"/>
      <c r="BP6953" s="10"/>
      <c r="BQ6953" s="10"/>
      <c r="BR6953" s="10"/>
      <c r="BU6953" s="66"/>
    </row>
    <row r="6954" spans="22:73" s="6" customFormat="1" x14ac:dyDescent="0.3">
      <c r="V6954" s="21"/>
      <c r="W6954" s="22"/>
      <c r="X6954" s="22"/>
      <c r="Y6954" s="22"/>
      <c r="Z6954" s="22"/>
      <c r="AA6954" s="22"/>
      <c r="AB6954" s="10"/>
      <c r="AC6954" s="10"/>
      <c r="AD6954" s="10"/>
      <c r="AE6954" s="10"/>
      <c r="AF6954" s="10"/>
      <c r="AG6954" s="10"/>
      <c r="AH6954" s="10"/>
      <c r="AI6954" s="10"/>
      <c r="AJ6954" s="10"/>
      <c r="AK6954" s="10"/>
      <c r="AL6954" s="10"/>
      <c r="AM6954" s="10"/>
      <c r="AN6954" s="10"/>
      <c r="AO6954" s="10"/>
      <c r="AP6954" s="10"/>
      <c r="AQ6954" s="10"/>
      <c r="AR6954" s="10"/>
      <c r="AS6954" s="10"/>
      <c r="AT6954" s="10"/>
      <c r="AU6954" s="10"/>
      <c r="AV6954" s="10"/>
      <c r="AW6954" s="10"/>
      <c r="AX6954" s="10"/>
      <c r="AY6954" s="10"/>
      <c r="AZ6954" s="10"/>
      <c r="BC6954" s="10"/>
      <c r="BD6954" s="10"/>
      <c r="BE6954" s="10"/>
      <c r="BF6954" s="10"/>
      <c r="BG6954" s="10"/>
      <c r="BH6954" s="10"/>
      <c r="BI6954" s="10"/>
      <c r="BL6954" s="10"/>
      <c r="BM6954" s="10"/>
      <c r="BN6954" s="10"/>
      <c r="BO6954" s="10"/>
      <c r="BP6954" s="10"/>
      <c r="BQ6954" s="10"/>
      <c r="BR6954" s="10"/>
      <c r="BU6954" s="66"/>
    </row>
    <row r="6955" spans="22:73" s="6" customFormat="1" x14ac:dyDescent="0.3">
      <c r="V6955" s="21"/>
      <c r="W6955" s="22"/>
      <c r="X6955" s="22"/>
      <c r="Y6955" s="22"/>
      <c r="Z6955" s="22"/>
      <c r="AA6955" s="22"/>
      <c r="AB6955" s="10"/>
      <c r="AC6955" s="10"/>
      <c r="AD6955" s="10"/>
      <c r="AE6955" s="10"/>
      <c r="AF6955" s="10"/>
      <c r="AG6955" s="10"/>
      <c r="AH6955" s="10"/>
      <c r="AI6955" s="10"/>
      <c r="AJ6955" s="10"/>
      <c r="AK6955" s="10"/>
      <c r="AL6955" s="10"/>
      <c r="AM6955" s="10"/>
      <c r="AN6955" s="10"/>
      <c r="AO6955" s="10"/>
      <c r="AP6955" s="10"/>
      <c r="AQ6955" s="10"/>
      <c r="AR6955" s="10"/>
      <c r="AS6955" s="10"/>
      <c r="AT6955" s="10"/>
      <c r="AU6955" s="10"/>
      <c r="AV6955" s="10"/>
      <c r="AW6955" s="10"/>
      <c r="AX6955" s="10"/>
      <c r="AY6955" s="10"/>
      <c r="AZ6955" s="10"/>
      <c r="BC6955" s="10"/>
      <c r="BD6955" s="10"/>
      <c r="BE6955" s="10"/>
      <c r="BF6955" s="10"/>
      <c r="BG6955" s="10"/>
      <c r="BH6955" s="10"/>
      <c r="BI6955" s="10"/>
      <c r="BL6955" s="10"/>
      <c r="BM6955" s="10"/>
      <c r="BN6955" s="10"/>
      <c r="BO6955" s="10"/>
      <c r="BP6955" s="10"/>
      <c r="BQ6955" s="10"/>
      <c r="BR6955" s="10"/>
      <c r="BU6955" s="66"/>
    </row>
    <row r="6956" spans="22:73" s="6" customFormat="1" x14ac:dyDescent="0.3">
      <c r="V6956" s="21"/>
      <c r="W6956" s="22"/>
      <c r="X6956" s="22"/>
      <c r="Y6956" s="22"/>
      <c r="Z6956" s="22"/>
      <c r="AA6956" s="22"/>
      <c r="AB6956" s="10"/>
      <c r="AC6956" s="10"/>
      <c r="AD6956" s="10"/>
      <c r="AE6956" s="10"/>
      <c r="AF6956" s="10"/>
      <c r="AG6956" s="10"/>
      <c r="AH6956" s="10"/>
      <c r="AI6956" s="10"/>
      <c r="AJ6956" s="10"/>
      <c r="AK6956" s="10"/>
      <c r="AL6956" s="10"/>
      <c r="AM6956" s="10"/>
      <c r="AN6956" s="10"/>
      <c r="AO6956" s="10"/>
      <c r="AP6956" s="10"/>
      <c r="AQ6956" s="10"/>
      <c r="AR6956" s="10"/>
      <c r="AS6956" s="10"/>
      <c r="AT6956" s="10"/>
      <c r="AU6956" s="10"/>
      <c r="AV6956" s="10"/>
      <c r="AW6956" s="10"/>
      <c r="AX6956" s="10"/>
      <c r="AY6956" s="10"/>
      <c r="AZ6956" s="10"/>
      <c r="BC6956" s="10"/>
      <c r="BD6956" s="10"/>
      <c r="BE6956" s="10"/>
      <c r="BF6956" s="10"/>
      <c r="BG6956" s="10"/>
      <c r="BH6956" s="10"/>
      <c r="BI6956" s="10"/>
      <c r="BL6956" s="10"/>
      <c r="BM6956" s="10"/>
      <c r="BN6956" s="10"/>
      <c r="BO6956" s="10"/>
      <c r="BP6956" s="10"/>
      <c r="BQ6956" s="10"/>
      <c r="BR6956" s="10"/>
      <c r="BU6956" s="66"/>
    </row>
    <row r="6957" spans="22:73" s="6" customFormat="1" x14ac:dyDescent="0.3">
      <c r="V6957" s="21"/>
      <c r="W6957" s="22"/>
      <c r="X6957" s="22"/>
      <c r="Y6957" s="22"/>
      <c r="Z6957" s="22"/>
      <c r="AA6957" s="22"/>
      <c r="AB6957" s="10"/>
      <c r="AC6957" s="10"/>
      <c r="AD6957" s="10"/>
      <c r="AE6957" s="10"/>
      <c r="AF6957" s="10"/>
      <c r="AG6957" s="10"/>
      <c r="AH6957" s="10"/>
      <c r="AI6957" s="10"/>
      <c r="AJ6957" s="10"/>
      <c r="AK6957" s="10"/>
      <c r="AL6957" s="10"/>
      <c r="AM6957" s="10"/>
      <c r="AN6957" s="10"/>
      <c r="AO6957" s="10"/>
      <c r="AP6957" s="10"/>
      <c r="AQ6957" s="10"/>
      <c r="AR6957" s="10"/>
      <c r="AS6957" s="10"/>
      <c r="AT6957" s="10"/>
      <c r="AU6957" s="10"/>
      <c r="AV6957" s="10"/>
      <c r="AW6957" s="10"/>
      <c r="AX6957" s="10"/>
      <c r="AY6957" s="10"/>
      <c r="AZ6957" s="10"/>
      <c r="BC6957" s="10"/>
      <c r="BD6957" s="10"/>
      <c r="BE6957" s="10"/>
      <c r="BF6957" s="10"/>
      <c r="BG6957" s="10"/>
      <c r="BH6957" s="10"/>
      <c r="BI6957" s="10"/>
      <c r="BL6957" s="10"/>
      <c r="BM6957" s="10"/>
      <c r="BN6957" s="10"/>
      <c r="BO6957" s="10"/>
      <c r="BP6957" s="10"/>
      <c r="BQ6957" s="10"/>
      <c r="BR6957" s="10"/>
      <c r="BU6957" s="66"/>
    </row>
    <row r="6958" spans="22:73" s="6" customFormat="1" x14ac:dyDescent="0.3">
      <c r="V6958" s="21"/>
      <c r="W6958" s="22"/>
      <c r="X6958" s="22"/>
      <c r="Y6958" s="22"/>
      <c r="Z6958" s="22"/>
      <c r="AA6958" s="22"/>
      <c r="AB6958" s="10"/>
      <c r="AC6958" s="10"/>
      <c r="AD6958" s="10"/>
      <c r="AE6958" s="10"/>
      <c r="AF6958" s="10"/>
      <c r="AG6958" s="10"/>
      <c r="AH6958" s="10"/>
      <c r="AI6958" s="10"/>
      <c r="AJ6958" s="10"/>
      <c r="AK6958" s="10"/>
      <c r="AL6958" s="10"/>
      <c r="AM6958" s="10"/>
      <c r="AN6958" s="10"/>
      <c r="AO6958" s="10"/>
      <c r="AP6958" s="10"/>
      <c r="AQ6958" s="10"/>
      <c r="AR6958" s="10"/>
      <c r="AS6958" s="10"/>
      <c r="AT6958" s="10"/>
      <c r="AU6958" s="10"/>
      <c r="AV6958" s="10"/>
      <c r="AW6958" s="10"/>
      <c r="AX6958" s="10"/>
      <c r="AY6958" s="10"/>
      <c r="AZ6958" s="10"/>
      <c r="BC6958" s="10"/>
      <c r="BD6958" s="10"/>
      <c r="BE6958" s="10"/>
      <c r="BF6958" s="10"/>
      <c r="BG6958" s="10"/>
      <c r="BH6958" s="10"/>
      <c r="BI6958" s="10"/>
      <c r="BL6958" s="10"/>
      <c r="BM6958" s="10"/>
      <c r="BN6958" s="10"/>
      <c r="BO6958" s="10"/>
      <c r="BP6958" s="10"/>
      <c r="BQ6958" s="10"/>
      <c r="BR6958" s="10"/>
      <c r="BU6958" s="66"/>
    </row>
    <row r="6959" spans="22:73" s="6" customFormat="1" x14ac:dyDescent="0.3">
      <c r="V6959" s="21"/>
      <c r="W6959" s="22"/>
      <c r="X6959" s="22"/>
      <c r="Y6959" s="22"/>
      <c r="Z6959" s="22"/>
      <c r="AA6959" s="22"/>
      <c r="AB6959" s="10"/>
      <c r="AC6959" s="10"/>
      <c r="AD6959" s="10"/>
      <c r="AE6959" s="10"/>
      <c r="AF6959" s="10"/>
      <c r="AG6959" s="10"/>
      <c r="AH6959" s="10"/>
      <c r="AI6959" s="10"/>
      <c r="AJ6959" s="10"/>
      <c r="AK6959" s="10"/>
      <c r="AL6959" s="10"/>
      <c r="AM6959" s="10"/>
      <c r="AN6959" s="10"/>
      <c r="AO6959" s="10"/>
      <c r="AP6959" s="10"/>
      <c r="AQ6959" s="10"/>
      <c r="AR6959" s="10"/>
      <c r="AS6959" s="10"/>
      <c r="AT6959" s="10"/>
      <c r="AU6959" s="10"/>
      <c r="AV6959" s="10"/>
      <c r="AW6959" s="10"/>
      <c r="AX6959" s="10"/>
      <c r="AY6959" s="10"/>
      <c r="AZ6959" s="10"/>
      <c r="BC6959" s="10"/>
      <c r="BD6959" s="10"/>
      <c r="BE6959" s="10"/>
      <c r="BF6959" s="10"/>
      <c r="BG6959" s="10"/>
      <c r="BH6959" s="10"/>
      <c r="BI6959" s="10"/>
      <c r="BL6959" s="10"/>
      <c r="BM6959" s="10"/>
      <c r="BN6959" s="10"/>
      <c r="BO6959" s="10"/>
      <c r="BP6959" s="10"/>
      <c r="BQ6959" s="10"/>
      <c r="BR6959" s="10"/>
      <c r="BU6959" s="66"/>
    </row>
    <row r="6960" spans="22:73" s="6" customFormat="1" x14ac:dyDescent="0.3">
      <c r="V6960" s="21"/>
      <c r="W6960" s="22"/>
      <c r="X6960" s="22"/>
      <c r="Y6960" s="22"/>
      <c r="Z6960" s="22"/>
      <c r="AA6960" s="22"/>
      <c r="AB6960" s="10"/>
      <c r="AC6960" s="10"/>
      <c r="AD6960" s="10"/>
      <c r="AE6960" s="10"/>
      <c r="AF6960" s="10"/>
      <c r="AG6960" s="10"/>
      <c r="AH6960" s="10"/>
      <c r="AI6960" s="10"/>
      <c r="AJ6960" s="10"/>
      <c r="AK6960" s="10"/>
      <c r="AL6960" s="10"/>
      <c r="AM6960" s="10"/>
      <c r="AN6960" s="10"/>
      <c r="AO6960" s="10"/>
      <c r="AP6960" s="10"/>
      <c r="AQ6960" s="10"/>
      <c r="AR6960" s="10"/>
      <c r="AS6960" s="10"/>
      <c r="AT6960" s="10"/>
      <c r="AU6960" s="10"/>
      <c r="AV6960" s="10"/>
      <c r="AW6960" s="10"/>
      <c r="AX6960" s="10"/>
      <c r="AY6960" s="10"/>
      <c r="AZ6960" s="10"/>
      <c r="BC6960" s="10"/>
      <c r="BD6960" s="10"/>
      <c r="BE6960" s="10"/>
      <c r="BF6960" s="10"/>
      <c r="BG6960" s="10"/>
      <c r="BH6960" s="10"/>
      <c r="BI6960" s="10"/>
      <c r="BL6960" s="10"/>
      <c r="BM6960" s="10"/>
      <c r="BN6960" s="10"/>
      <c r="BO6960" s="10"/>
      <c r="BP6960" s="10"/>
      <c r="BQ6960" s="10"/>
      <c r="BR6960" s="10"/>
      <c r="BU6960" s="66"/>
    </row>
    <row r="6961" spans="22:73" s="6" customFormat="1" x14ac:dyDescent="0.3">
      <c r="V6961" s="21"/>
      <c r="W6961" s="22"/>
      <c r="X6961" s="22"/>
      <c r="Y6961" s="22"/>
      <c r="Z6961" s="22"/>
      <c r="AA6961" s="22"/>
      <c r="AB6961" s="10"/>
      <c r="AC6961" s="10"/>
      <c r="AD6961" s="10"/>
      <c r="AE6961" s="10"/>
      <c r="AF6961" s="10"/>
      <c r="AG6961" s="10"/>
      <c r="AH6961" s="10"/>
      <c r="AI6961" s="10"/>
      <c r="AJ6961" s="10"/>
      <c r="AK6961" s="10"/>
      <c r="AL6961" s="10"/>
      <c r="AM6961" s="10"/>
      <c r="AN6961" s="10"/>
      <c r="AO6961" s="10"/>
      <c r="AP6961" s="10"/>
      <c r="AQ6961" s="10"/>
      <c r="AR6961" s="10"/>
      <c r="AS6961" s="10"/>
      <c r="AT6961" s="10"/>
      <c r="AU6961" s="10"/>
      <c r="AV6961" s="10"/>
      <c r="AW6961" s="10"/>
      <c r="AX6961" s="10"/>
      <c r="AY6961" s="10"/>
      <c r="AZ6961" s="10"/>
      <c r="BC6961" s="10"/>
      <c r="BD6961" s="10"/>
      <c r="BE6961" s="10"/>
      <c r="BF6961" s="10"/>
      <c r="BG6961" s="10"/>
      <c r="BH6961" s="10"/>
      <c r="BI6961" s="10"/>
      <c r="BL6961" s="10"/>
      <c r="BM6961" s="10"/>
      <c r="BN6961" s="10"/>
      <c r="BO6961" s="10"/>
      <c r="BP6961" s="10"/>
      <c r="BQ6961" s="10"/>
      <c r="BR6961" s="10"/>
      <c r="BU6961" s="66"/>
    </row>
    <row r="6962" spans="22:73" s="6" customFormat="1" x14ac:dyDescent="0.3">
      <c r="V6962" s="21"/>
      <c r="W6962" s="22"/>
      <c r="X6962" s="22"/>
      <c r="Y6962" s="22"/>
      <c r="Z6962" s="22"/>
      <c r="AA6962" s="22"/>
      <c r="AB6962" s="10"/>
      <c r="AC6962" s="10"/>
      <c r="AD6962" s="10"/>
      <c r="AE6962" s="10"/>
      <c r="AF6962" s="10"/>
      <c r="AG6962" s="10"/>
      <c r="AH6962" s="10"/>
      <c r="AI6962" s="10"/>
      <c r="AJ6962" s="10"/>
      <c r="AK6962" s="10"/>
      <c r="AL6962" s="10"/>
      <c r="AM6962" s="10"/>
      <c r="AN6962" s="10"/>
      <c r="AO6962" s="10"/>
      <c r="AP6962" s="10"/>
      <c r="AQ6962" s="10"/>
      <c r="AR6962" s="10"/>
      <c r="AS6962" s="10"/>
      <c r="AT6962" s="10"/>
      <c r="AU6962" s="10"/>
      <c r="AV6962" s="10"/>
      <c r="AW6962" s="10"/>
      <c r="AX6962" s="10"/>
      <c r="AY6962" s="10"/>
      <c r="AZ6962" s="10"/>
      <c r="BC6962" s="10"/>
      <c r="BD6962" s="10"/>
      <c r="BE6962" s="10"/>
      <c r="BF6962" s="10"/>
      <c r="BG6962" s="10"/>
      <c r="BH6962" s="10"/>
      <c r="BI6962" s="10"/>
      <c r="BL6962" s="10"/>
      <c r="BM6962" s="10"/>
      <c r="BN6962" s="10"/>
      <c r="BO6962" s="10"/>
      <c r="BP6962" s="10"/>
      <c r="BQ6962" s="10"/>
      <c r="BR6962" s="10"/>
      <c r="BU6962" s="66"/>
    </row>
    <row r="6963" spans="22:73" s="6" customFormat="1" x14ac:dyDescent="0.3">
      <c r="V6963" s="21"/>
      <c r="W6963" s="22"/>
      <c r="X6963" s="22"/>
      <c r="Y6963" s="22"/>
      <c r="Z6963" s="22"/>
      <c r="AA6963" s="22"/>
      <c r="AB6963" s="10"/>
      <c r="AC6963" s="10"/>
      <c r="AD6963" s="10"/>
      <c r="AE6963" s="10"/>
      <c r="AF6963" s="10"/>
      <c r="AG6963" s="10"/>
      <c r="AH6963" s="10"/>
      <c r="AI6963" s="10"/>
      <c r="AJ6963" s="10"/>
      <c r="AK6963" s="10"/>
      <c r="AL6963" s="10"/>
      <c r="AM6963" s="10"/>
      <c r="AN6963" s="10"/>
      <c r="AO6963" s="10"/>
      <c r="AP6963" s="10"/>
      <c r="AQ6963" s="10"/>
      <c r="AR6963" s="10"/>
      <c r="AS6963" s="10"/>
      <c r="AT6963" s="10"/>
      <c r="AU6963" s="10"/>
      <c r="AV6963" s="10"/>
      <c r="AW6963" s="10"/>
      <c r="AX6963" s="10"/>
      <c r="AY6963" s="10"/>
      <c r="AZ6963" s="10"/>
      <c r="BC6963" s="10"/>
      <c r="BD6963" s="10"/>
      <c r="BE6963" s="10"/>
      <c r="BF6963" s="10"/>
      <c r="BG6963" s="10"/>
      <c r="BH6963" s="10"/>
      <c r="BI6963" s="10"/>
      <c r="BL6963" s="10"/>
      <c r="BM6963" s="10"/>
      <c r="BN6963" s="10"/>
      <c r="BO6963" s="10"/>
      <c r="BP6963" s="10"/>
      <c r="BQ6963" s="10"/>
      <c r="BR6963" s="10"/>
      <c r="BU6963" s="66"/>
    </row>
    <row r="6964" spans="22:73" s="6" customFormat="1" x14ac:dyDescent="0.3">
      <c r="V6964" s="21"/>
      <c r="W6964" s="22"/>
      <c r="X6964" s="22"/>
      <c r="Y6964" s="22"/>
      <c r="Z6964" s="22"/>
      <c r="AA6964" s="22"/>
      <c r="AB6964" s="10"/>
      <c r="AC6964" s="10"/>
      <c r="AD6964" s="10"/>
      <c r="AE6964" s="10"/>
      <c r="AF6964" s="10"/>
      <c r="AG6964" s="10"/>
      <c r="AH6964" s="10"/>
      <c r="AI6964" s="10"/>
      <c r="AJ6964" s="10"/>
      <c r="AK6964" s="10"/>
      <c r="AL6964" s="10"/>
      <c r="AM6964" s="10"/>
      <c r="AN6964" s="10"/>
      <c r="AO6964" s="10"/>
      <c r="AP6964" s="10"/>
      <c r="AQ6964" s="10"/>
      <c r="AR6964" s="10"/>
      <c r="AS6964" s="10"/>
      <c r="AT6964" s="10"/>
      <c r="AU6964" s="10"/>
      <c r="AV6964" s="10"/>
      <c r="AW6964" s="10"/>
      <c r="AX6964" s="10"/>
      <c r="AY6964" s="10"/>
      <c r="AZ6964" s="10"/>
      <c r="BC6964" s="10"/>
      <c r="BD6964" s="10"/>
      <c r="BE6964" s="10"/>
      <c r="BF6964" s="10"/>
      <c r="BG6964" s="10"/>
      <c r="BH6964" s="10"/>
      <c r="BI6964" s="10"/>
      <c r="BL6964" s="10"/>
      <c r="BM6964" s="10"/>
      <c r="BN6964" s="10"/>
      <c r="BO6964" s="10"/>
      <c r="BP6964" s="10"/>
      <c r="BQ6964" s="10"/>
      <c r="BR6964" s="10"/>
      <c r="BU6964" s="66"/>
    </row>
    <row r="6965" spans="22:73" s="6" customFormat="1" x14ac:dyDescent="0.3">
      <c r="V6965" s="21"/>
      <c r="W6965" s="22"/>
      <c r="X6965" s="22"/>
      <c r="Y6965" s="22"/>
      <c r="Z6965" s="22"/>
      <c r="AA6965" s="22"/>
      <c r="AB6965" s="10"/>
      <c r="AC6965" s="10"/>
      <c r="AD6965" s="10"/>
      <c r="AE6965" s="10"/>
      <c r="AF6965" s="10"/>
      <c r="AG6965" s="10"/>
      <c r="AH6965" s="10"/>
      <c r="AI6965" s="10"/>
      <c r="AJ6965" s="10"/>
      <c r="AK6965" s="10"/>
      <c r="AL6965" s="10"/>
      <c r="AM6965" s="10"/>
      <c r="AN6965" s="10"/>
      <c r="AO6965" s="10"/>
      <c r="AP6965" s="10"/>
      <c r="AQ6965" s="10"/>
      <c r="AR6965" s="10"/>
      <c r="AS6965" s="10"/>
      <c r="AT6965" s="10"/>
      <c r="AU6965" s="10"/>
      <c r="AV6965" s="10"/>
      <c r="AW6965" s="10"/>
      <c r="AX6965" s="10"/>
      <c r="AY6965" s="10"/>
      <c r="AZ6965" s="10"/>
      <c r="BC6965" s="10"/>
      <c r="BD6965" s="10"/>
      <c r="BE6965" s="10"/>
      <c r="BF6965" s="10"/>
      <c r="BG6965" s="10"/>
      <c r="BH6965" s="10"/>
      <c r="BI6965" s="10"/>
      <c r="BL6965" s="10"/>
      <c r="BM6965" s="10"/>
      <c r="BN6965" s="10"/>
      <c r="BO6965" s="10"/>
      <c r="BP6965" s="10"/>
      <c r="BQ6965" s="10"/>
      <c r="BR6965" s="10"/>
      <c r="BU6965" s="66"/>
    </row>
    <row r="6966" spans="22:73" s="6" customFormat="1" x14ac:dyDescent="0.3">
      <c r="V6966" s="21"/>
      <c r="W6966" s="22"/>
      <c r="X6966" s="22"/>
      <c r="Y6966" s="22"/>
      <c r="Z6966" s="22"/>
      <c r="AA6966" s="22"/>
      <c r="AB6966" s="10"/>
      <c r="AC6966" s="10"/>
      <c r="AD6966" s="10"/>
      <c r="AE6966" s="10"/>
      <c r="AF6966" s="10"/>
      <c r="AG6966" s="10"/>
      <c r="AH6966" s="10"/>
      <c r="AI6966" s="10"/>
      <c r="AJ6966" s="10"/>
      <c r="AK6966" s="10"/>
      <c r="AL6966" s="10"/>
      <c r="AM6966" s="10"/>
      <c r="AN6966" s="10"/>
      <c r="AO6966" s="10"/>
      <c r="AP6966" s="10"/>
      <c r="AQ6966" s="10"/>
      <c r="AR6966" s="10"/>
      <c r="AS6966" s="10"/>
      <c r="AT6966" s="10"/>
      <c r="AU6966" s="10"/>
      <c r="AV6966" s="10"/>
      <c r="AW6966" s="10"/>
      <c r="AX6966" s="10"/>
      <c r="AY6966" s="10"/>
      <c r="AZ6966" s="10"/>
      <c r="BC6966" s="10"/>
      <c r="BD6966" s="10"/>
      <c r="BE6966" s="10"/>
      <c r="BF6966" s="10"/>
      <c r="BG6966" s="10"/>
      <c r="BH6966" s="10"/>
      <c r="BI6966" s="10"/>
      <c r="BL6966" s="10"/>
      <c r="BM6966" s="10"/>
      <c r="BN6966" s="10"/>
      <c r="BO6966" s="10"/>
      <c r="BP6966" s="10"/>
      <c r="BQ6966" s="10"/>
      <c r="BR6966" s="10"/>
      <c r="BU6966" s="66"/>
    </row>
    <row r="6967" spans="22:73" s="6" customFormat="1" x14ac:dyDescent="0.3">
      <c r="V6967" s="21"/>
      <c r="W6967" s="22"/>
      <c r="X6967" s="22"/>
      <c r="Y6967" s="22"/>
      <c r="Z6967" s="22"/>
      <c r="AA6967" s="22"/>
      <c r="AB6967" s="10"/>
      <c r="AC6967" s="10"/>
      <c r="AD6967" s="10"/>
      <c r="AE6967" s="10"/>
      <c r="AF6967" s="10"/>
      <c r="AG6967" s="10"/>
      <c r="AH6967" s="10"/>
      <c r="AI6967" s="10"/>
      <c r="AJ6967" s="10"/>
      <c r="AK6967" s="10"/>
      <c r="AL6967" s="10"/>
      <c r="AM6967" s="10"/>
      <c r="AN6967" s="10"/>
      <c r="AO6967" s="10"/>
      <c r="AP6967" s="10"/>
      <c r="AQ6967" s="10"/>
      <c r="AR6967" s="10"/>
      <c r="AS6967" s="10"/>
      <c r="AT6967" s="10"/>
      <c r="AU6967" s="10"/>
      <c r="AV6967" s="10"/>
      <c r="AW6967" s="10"/>
      <c r="AX6967" s="10"/>
      <c r="AY6967" s="10"/>
      <c r="AZ6967" s="10"/>
      <c r="BC6967" s="10"/>
      <c r="BD6967" s="10"/>
      <c r="BE6967" s="10"/>
      <c r="BF6967" s="10"/>
      <c r="BG6967" s="10"/>
      <c r="BH6967" s="10"/>
      <c r="BI6967" s="10"/>
      <c r="BL6967" s="10"/>
      <c r="BM6967" s="10"/>
      <c r="BN6967" s="10"/>
      <c r="BO6967" s="10"/>
      <c r="BP6967" s="10"/>
      <c r="BQ6967" s="10"/>
      <c r="BR6967" s="10"/>
      <c r="BU6967" s="66"/>
    </row>
    <row r="6968" spans="22:73" s="6" customFormat="1" x14ac:dyDescent="0.3">
      <c r="V6968" s="21"/>
      <c r="W6968" s="22"/>
      <c r="X6968" s="22"/>
      <c r="Y6968" s="22"/>
      <c r="Z6968" s="22"/>
      <c r="AA6968" s="22"/>
      <c r="AB6968" s="10"/>
      <c r="AC6968" s="10"/>
      <c r="AD6968" s="10"/>
      <c r="AE6968" s="10"/>
      <c r="AF6968" s="10"/>
      <c r="AG6968" s="10"/>
      <c r="AH6968" s="10"/>
      <c r="AI6968" s="10"/>
      <c r="AJ6968" s="10"/>
      <c r="AK6968" s="10"/>
      <c r="AL6968" s="10"/>
      <c r="AM6968" s="10"/>
      <c r="AN6968" s="10"/>
      <c r="AO6968" s="10"/>
      <c r="AP6968" s="10"/>
      <c r="AQ6968" s="10"/>
      <c r="AR6968" s="10"/>
      <c r="AS6968" s="10"/>
      <c r="AT6968" s="10"/>
      <c r="AU6968" s="10"/>
      <c r="AV6968" s="10"/>
      <c r="AW6968" s="10"/>
      <c r="AX6968" s="10"/>
      <c r="AY6968" s="10"/>
      <c r="AZ6968" s="10"/>
      <c r="BC6968" s="10"/>
      <c r="BD6968" s="10"/>
      <c r="BE6968" s="10"/>
      <c r="BF6968" s="10"/>
      <c r="BG6968" s="10"/>
      <c r="BH6968" s="10"/>
      <c r="BI6968" s="10"/>
      <c r="BL6968" s="10"/>
      <c r="BM6968" s="10"/>
      <c r="BN6968" s="10"/>
      <c r="BO6968" s="10"/>
      <c r="BP6968" s="10"/>
      <c r="BQ6968" s="10"/>
      <c r="BR6968" s="10"/>
      <c r="BU6968" s="66"/>
    </row>
    <row r="6969" spans="22:73" s="6" customFormat="1" x14ac:dyDescent="0.3">
      <c r="V6969" s="21"/>
      <c r="W6969" s="22"/>
      <c r="X6969" s="22"/>
      <c r="Y6969" s="22"/>
      <c r="Z6969" s="22"/>
      <c r="AA6969" s="22"/>
      <c r="AB6969" s="10"/>
      <c r="AC6969" s="10"/>
      <c r="AD6969" s="10"/>
      <c r="AE6969" s="10"/>
      <c r="AF6969" s="10"/>
      <c r="AG6969" s="10"/>
      <c r="AH6969" s="10"/>
      <c r="AI6969" s="10"/>
      <c r="AJ6969" s="10"/>
      <c r="AK6969" s="10"/>
      <c r="AL6969" s="10"/>
      <c r="AM6969" s="10"/>
      <c r="AN6969" s="10"/>
      <c r="AO6969" s="10"/>
      <c r="AP6969" s="10"/>
      <c r="AQ6969" s="10"/>
      <c r="AR6969" s="10"/>
      <c r="AS6969" s="10"/>
      <c r="AT6969" s="10"/>
      <c r="AU6969" s="10"/>
      <c r="AV6969" s="10"/>
      <c r="AW6969" s="10"/>
      <c r="AX6969" s="10"/>
      <c r="AY6969" s="10"/>
      <c r="AZ6969" s="10"/>
      <c r="BC6969" s="10"/>
      <c r="BD6969" s="10"/>
      <c r="BE6969" s="10"/>
      <c r="BF6969" s="10"/>
      <c r="BG6969" s="10"/>
      <c r="BH6969" s="10"/>
      <c r="BI6969" s="10"/>
      <c r="BL6969" s="10"/>
      <c r="BM6969" s="10"/>
      <c r="BN6969" s="10"/>
      <c r="BO6969" s="10"/>
      <c r="BP6969" s="10"/>
      <c r="BQ6969" s="10"/>
      <c r="BR6969" s="10"/>
      <c r="BU6969" s="66"/>
    </row>
    <row r="6970" spans="22:73" s="6" customFormat="1" x14ac:dyDescent="0.3">
      <c r="V6970" s="21"/>
      <c r="W6970" s="22"/>
      <c r="X6970" s="22"/>
      <c r="Y6970" s="22"/>
      <c r="Z6970" s="22"/>
      <c r="AA6970" s="22"/>
      <c r="AB6970" s="10"/>
      <c r="AC6970" s="10"/>
      <c r="AD6970" s="10"/>
      <c r="AE6970" s="10"/>
      <c r="AF6970" s="10"/>
      <c r="AG6970" s="10"/>
      <c r="AH6970" s="10"/>
      <c r="AI6970" s="10"/>
      <c r="AJ6970" s="10"/>
      <c r="AK6970" s="10"/>
      <c r="AL6970" s="10"/>
      <c r="AM6970" s="10"/>
      <c r="AN6970" s="10"/>
      <c r="AO6970" s="10"/>
      <c r="AP6970" s="10"/>
      <c r="AQ6970" s="10"/>
      <c r="AR6970" s="10"/>
      <c r="AS6970" s="10"/>
      <c r="AT6970" s="10"/>
      <c r="AU6970" s="10"/>
      <c r="AV6970" s="10"/>
      <c r="AW6970" s="10"/>
      <c r="AX6970" s="10"/>
      <c r="AY6970" s="10"/>
      <c r="AZ6970" s="10"/>
      <c r="BC6970" s="10"/>
      <c r="BD6970" s="10"/>
      <c r="BE6970" s="10"/>
      <c r="BF6970" s="10"/>
      <c r="BG6970" s="10"/>
      <c r="BH6970" s="10"/>
      <c r="BI6970" s="10"/>
      <c r="BL6970" s="10"/>
      <c r="BM6970" s="10"/>
      <c r="BN6970" s="10"/>
      <c r="BO6970" s="10"/>
      <c r="BP6970" s="10"/>
      <c r="BQ6970" s="10"/>
      <c r="BR6970" s="10"/>
      <c r="BU6970" s="66"/>
    </row>
    <row r="6971" spans="22:73" s="6" customFormat="1" x14ac:dyDescent="0.3">
      <c r="V6971" s="21"/>
      <c r="W6971" s="22"/>
      <c r="X6971" s="22"/>
      <c r="Y6971" s="22"/>
      <c r="Z6971" s="22"/>
      <c r="AA6971" s="22"/>
      <c r="AB6971" s="10"/>
      <c r="AC6971" s="10"/>
      <c r="AD6971" s="10"/>
      <c r="AE6971" s="10"/>
      <c r="AF6971" s="10"/>
      <c r="AG6971" s="10"/>
      <c r="AH6971" s="10"/>
      <c r="AI6971" s="10"/>
      <c r="AJ6971" s="10"/>
      <c r="AK6971" s="10"/>
      <c r="AL6971" s="10"/>
      <c r="AM6971" s="10"/>
      <c r="AN6971" s="10"/>
      <c r="AO6971" s="10"/>
      <c r="AP6971" s="10"/>
      <c r="AQ6971" s="10"/>
      <c r="AR6971" s="10"/>
      <c r="AS6971" s="10"/>
      <c r="AT6971" s="10"/>
      <c r="AU6971" s="10"/>
      <c r="AV6971" s="10"/>
      <c r="AW6971" s="10"/>
      <c r="AX6971" s="10"/>
      <c r="AY6971" s="10"/>
      <c r="AZ6971" s="10"/>
      <c r="BC6971" s="10"/>
      <c r="BD6971" s="10"/>
      <c r="BE6971" s="10"/>
      <c r="BF6971" s="10"/>
      <c r="BG6971" s="10"/>
      <c r="BH6971" s="10"/>
      <c r="BI6971" s="10"/>
      <c r="BL6971" s="10"/>
      <c r="BM6971" s="10"/>
      <c r="BN6971" s="10"/>
      <c r="BO6971" s="10"/>
      <c r="BP6971" s="10"/>
      <c r="BQ6971" s="10"/>
      <c r="BR6971" s="10"/>
      <c r="BU6971" s="66"/>
    </row>
    <row r="6972" spans="22:73" s="6" customFormat="1" x14ac:dyDescent="0.3">
      <c r="V6972" s="21"/>
      <c r="W6972" s="22"/>
      <c r="X6972" s="22"/>
      <c r="Y6972" s="22"/>
      <c r="Z6972" s="22"/>
      <c r="AA6972" s="22"/>
      <c r="AB6972" s="10"/>
      <c r="AC6972" s="10"/>
      <c r="AD6972" s="10"/>
      <c r="AE6972" s="10"/>
      <c r="AF6972" s="10"/>
      <c r="AG6972" s="10"/>
      <c r="AH6972" s="10"/>
      <c r="AI6972" s="10"/>
      <c r="AJ6972" s="10"/>
      <c r="AK6972" s="10"/>
      <c r="AL6972" s="10"/>
      <c r="AM6972" s="10"/>
      <c r="AN6972" s="10"/>
      <c r="AO6972" s="10"/>
      <c r="AP6972" s="10"/>
      <c r="AQ6972" s="10"/>
      <c r="AR6972" s="10"/>
      <c r="AS6972" s="10"/>
      <c r="AT6972" s="10"/>
      <c r="AU6972" s="10"/>
      <c r="AV6972" s="10"/>
      <c r="AW6972" s="10"/>
      <c r="AX6972" s="10"/>
      <c r="AY6972" s="10"/>
      <c r="AZ6972" s="10"/>
      <c r="BC6972" s="10"/>
      <c r="BD6972" s="10"/>
      <c r="BE6972" s="10"/>
      <c r="BF6972" s="10"/>
      <c r="BG6972" s="10"/>
      <c r="BH6972" s="10"/>
      <c r="BI6972" s="10"/>
      <c r="BL6972" s="10"/>
      <c r="BM6972" s="10"/>
      <c r="BN6972" s="10"/>
      <c r="BO6972" s="10"/>
      <c r="BP6972" s="10"/>
      <c r="BQ6972" s="10"/>
      <c r="BR6972" s="10"/>
      <c r="BU6972" s="66"/>
    </row>
    <row r="6973" spans="22:73" s="6" customFormat="1" x14ac:dyDescent="0.3">
      <c r="V6973" s="21"/>
      <c r="W6973" s="22"/>
      <c r="X6973" s="22"/>
      <c r="Y6973" s="22"/>
      <c r="Z6973" s="22"/>
      <c r="AA6973" s="22"/>
      <c r="AB6973" s="10"/>
      <c r="AC6973" s="10"/>
      <c r="AD6973" s="10"/>
      <c r="AE6973" s="10"/>
      <c r="AF6973" s="10"/>
      <c r="AG6973" s="10"/>
      <c r="AH6973" s="10"/>
      <c r="AI6973" s="10"/>
      <c r="AJ6973" s="10"/>
      <c r="AK6973" s="10"/>
      <c r="AL6973" s="10"/>
      <c r="AM6973" s="10"/>
      <c r="AN6973" s="10"/>
      <c r="AO6973" s="10"/>
      <c r="AP6973" s="10"/>
      <c r="AQ6973" s="10"/>
      <c r="AR6973" s="10"/>
      <c r="AS6973" s="10"/>
      <c r="AT6973" s="10"/>
      <c r="AU6973" s="10"/>
      <c r="AV6973" s="10"/>
      <c r="AW6973" s="10"/>
      <c r="AX6973" s="10"/>
      <c r="AY6973" s="10"/>
      <c r="AZ6973" s="10"/>
      <c r="BC6973" s="10"/>
      <c r="BD6973" s="10"/>
      <c r="BE6973" s="10"/>
      <c r="BF6973" s="10"/>
      <c r="BG6973" s="10"/>
      <c r="BH6973" s="10"/>
      <c r="BI6973" s="10"/>
      <c r="BL6973" s="10"/>
      <c r="BM6973" s="10"/>
      <c r="BN6973" s="10"/>
      <c r="BO6973" s="10"/>
      <c r="BP6973" s="10"/>
      <c r="BQ6973" s="10"/>
      <c r="BR6973" s="10"/>
      <c r="BU6973" s="66"/>
    </row>
    <row r="6974" spans="22:73" s="6" customFormat="1" x14ac:dyDescent="0.3">
      <c r="V6974" s="21"/>
      <c r="W6974" s="22"/>
      <c r="X6974" s="22"/>
      <c r="Y6974" s="22"/>
      <c r="Z6974" s="22"/>
      <c r="AA6974" s="22"/>
      <c r="AB6974" s="10"/>
      <c r="AC6974" s="10"/>
      <c r="AD6974" s="10"/>
      <c r="AE6974" s="10"/>
      <c r="AF6974" s="10"/>
      <c r="AG6974" s="10"/>
      <c r="AH6974" s="10"/>
      <c r="AI6974" s="10"/>
      <c r="AJ6974" s="10"/>
      <c r="AK6974" s="10"/>
      <c r="AL6974" s="10"/>
      <c r="AM6974" s="10"/>
      <c r="AN6974" s="10"/>
      <c r="AO6974" s="10"/>
      <c r="AP6974" s="10"/>
      <c r="AQ6974" s="10"/>
      <c r="AR6974" s="10"/>
      <c r="AS6974" s="10"/>
      <c r="AT6974" s="10"/>
      <c r="AU6974" s="10"/>
      <c r="AV6974" s="10"/>
      <c r="AW6974" s="10"/>
      <c r="AX6974" s="10"/>
      <c r="AY6974" s="10"/>
      <c r="AZ6974" s="10"/>
      <c r="BC6974" s="10"/>
      <c r="BD6974" s="10"/>
      <c r="BE6974" s="10"/>
      <c r="BF6974" s="10"/>
      <c r="BG6974" s="10"/>
      <c r="BH6974" s="10"/>
      <c r="BI6974" s="10"/>
      <c r="BL6974" s="10"/>
      <c r="BM6974" s="10"/>
      <c r="BN6974" s="10"/>
      <c r="BO6974" s="10"/>
      <c r="BP6974" s="10"/>
      <c r="BQ6974" s="10"/>
      <c r="BR6974" s="10"/>
      <c r="BU6974" s="66"/>
    </row>
    <row r="6975" spans="22:73" s="6" customFormat="1" x14ac:dyDescent="0.3">
      <c r="V6975" s="21"/>
      <c r="W6975" s="22"/>
      <c r="X6975" s="22"/>
      <c r="Y6975" s="22"/>
      <c r="Z6975" s="22"/>
      <c r="AA6975" s="22"/>
      <c r="AB6975" s="10"/>
      <c r="AC6975" s="10"/>
      <c r="AD6975" s="10"/>
      <c r="AE6975" s="10"/>
      <c r="AF6975" s="10"/>
      <c r="AG6975" s="10"/>
      <c r="AH6975" s="10"/>
      <c r="AI6975" s="10"/>
      <c r="AJ6975" s="10"/>
      <c r="AK6975" s="10"/>
      <c r="AL6975" s="10"/>
      <c r="AM6975" s="10"/>
      <c r="AN6975" s="10"/>
      <c r="AO6975" s="10"/>
      <c r="AP6975" s="10"/>
      <c r="AQ6975" s="10"/>
      <c r="AR6975" s="10"/>
      <c r="AS6975" s="10"/>
      <c r="AT6975" s="10"/>
      <c r="AU6975" s="10"/>
      <c r="AV6975" s="10"/>
      <c r="AW6975" s="10"/>
      <c r="AX6975" s="10"/>
      <c r="AY6975" s="10"/>
      <c r="AZ6975" s="10"/>
      <c r="BC6975" s="10"/>
      <c r="BD6975" s="10"/>
      <c r="BE6975" s="10"/>
      <c r="BF6975" s="10"/>
      <c r="BG6975" s="10"/>
      <c r="BH6975" s="10"/>
      <c r="BI6975" s="10"/>
      <c r="BL6975" s="10"/>
      <c r="BM6975" s="10"/>
      <c r="BN6975" s="10"/>
      <c r="BO6975" s="10"/>
      <c r="BP6975" s="10"/>
      <c r="BQ6975" s="10"/>
      <c r="BR6975" s="10"/>
      <c r="BU6975" s="66"/>
    </row>
    <row r="6976" spans="22:73" s="6" customFormat="1" x14ac:dyDescent="0.3">
      <c r="V6976" s="21"/>
      <c r="W6976" s="22"/>
      <c r="X6976" s="22"/>
      <c r="Y6976" s="22"/>
      <c r="Z6976" s="22"/>
      <c r="AA6976" s="22"/>
      <c r="AB6976" s="10"/>
      <c r="AC6976" s="10"/>
      <c r="AD6976" s="10"/>
      <c r="AE6976" s="10"/>
      <c r="AF6976" s="10"/>
      <c r="AG6976" s="10"/>
      <c r="AH6976" s="10"/>
      <c r="AI6976" s="10"/>
      <c r="AJ6976" s="10"/>
      <c r="AK6976" s="10"/>
      <c r="AL6976" s="10"/>
      <c r="AM6976" s="10"/>
      <c r="AN6976" s="10"/>
      <c r="AO6976" s="10"/>
      <c r="AP6976" s="10"/>
      <c r="AQ6976" s="10"/>
      <c r="AR6976" s="10"/>
      <c r="AS6976" s="10"/>
      <c r="AT6976" s="10"/>
      <c r="AU6976" s="10"/>
      <c r="AV6976" s="10"/>
      <c r="AW6976" s="10"/>
      <c r="AX6976" s="10"/>
      <c r="AY6976" s="10"/>
      <c r="AZ6976" s="10"/>
      <c r="BC6976" s="10"/>
      <c r="BD6976" s="10"/>
      <c r="BE6976" s="10"/>
      <c r="BF6976" s="10"/>
      <c r="BG6976" s="10"/>
      <c r="BH6976" s="10"/>
      <c r="BI6976" s="10"/>
      <c r="BL6976" s="10"/>
      <c r="BM6976" s="10"/>
      <c r="BN6976" s="10"/>
      <c r="BO6976" s="10"/>
      <c r="BP6976" s="10"/>
      <c r="BQ6976" s="10"/>
      <c r="BR6976" s="10"/>
      <c r="BU6976" s="66"/>
    </row>
    <row r="6977" spans="22:73" s="6" customFormat="1" x14ac:dyDescent="0.3">
      <c r="V6977" s="21"/>
      <c r="W6977" s="22"/>
      <c r="X6977" s="22"/>
      <c r="Y6977" s="22"/>
      <c r="Z6977" s="22"/>
      <c r="AA6977" s="22"/>
      <c r="AB6977" s="10"/>
      <c r="AC6977" s="10"/>
      <c r="AD6977" s="10"/>
      <c r="AE6977" s="10"/>
      <c r="AF6977" s="10"/>
      <c r="AG6977" s="10"/>
      <c r="AH6977" s="10"/>
      <c r="AI6977" s="10"/>
      <c r="AJ6977" s="10"/>
      <c r="AK6977" s="10"/>
      <c r="AL6977" s="10"/>
      <c r="AM6977" s="10"/>
      <c r="AN6977" s="10"/>
      <c r="AO6977" s="10"/>
      <c r="AP6977" s="10"/>
      <c r="AQ6977" s="10"/>
      <c r="AR6977" s="10"/>
      <c r="AS6977" s="10"/>
      <c r="AT6977" s="10"/>
      <c r="AU6977" s="10"/>
      <c r="AV6977" s="10"/>
      <c r="AW6977" s="10"/>
      <c r="AX6977" s="10"/>
      <c r="AY6977" s="10"/>
      <c r="AZ6977" s="10"/>
      <c r="BC6977" s="10"/>
      <c r="BD6977" s="10"/>
      <c r="BE6977" s="10"/>
      <c r="BF6977" s="10"/>
      <c r="BG6977" s="10"/>
      <c r="BH6977" s="10"/>
      <c r="BI6977" s="10"/>
      <c r="BL6977" s="10"/>
      <c r="BM6977" s="10"/>
      <c r="BN6977" s="10"/>
      <c r="BO6977" s="10"/>
      <c r="BP6977" s="10"/>
      <c r="BQ6977" s="10"/>
      <c r="BR6977" s="10"/>
      <c r="BU6977" s="66"/>
    </row>
    <row r="6978" spans="22:73" s="6" customFormat="1" x14ac:dyDescent="0.3">
      <c r="V6978" s="21"/>
      <c r="W6978" s="22"/>
      <c r="X6978" s="22"/>
      <c r="Y6978" s="22"/>
      <c r="Z6978" s="22"/>
      <c r="AA6978" s="22"/>
      <c r="AB6978" s="10"/>
      <c r="AC6978" s="10"/>
      <c r="AD6978" s="10"/>
      <c r="AE6978" s="10"/>
      <c r="AF6978" s="10"/>
      <c r="AG6978" s="10"/>
      <c r="AH6978" s="10"/>
      <c r="AI6978" s="10"/>
      <c r="AJ6978" s="10"/>
      <c r="AK6978" s="10"/>
      <c r="AL6978" s="10"/>
      <c r="AM6978" s="10"/>
      <c r="AN6978" s="10"/>
      <c r="AO6978" s="10"/>
      <c r="AP6978" s="10"/>
      <c r="AQ6978" s="10"/>
      <c r="AR6978" s="10"/>
      <c r="AS6978" s="10"/>
      <c r="AT6978" s="10"/>
      <c r="AU6978" s="10"/>
      <c r="AV6978" s="10"/>
      <c r="AW6978" s="10"/>
      <c r="AX6978" s="10"/>
      <c r="AY6978" s="10"/>
      <c r="AZ6978" s="10"/>
      <c r="BC6978" s="10"/>
      <c r="BD6978" s="10"/>
      <c r="BE6978" s="10"/>
      <c r="BF6978" s="10"/>
      <c r="BG6978" s="10"/>
      <c r="BH6978" s="10"/>
      <c r="BI6978" s="10"/>
      <c r="BL6978" s="10"/>
      <c r="BM6978" s="10"/>
      <c r="BN6978" s="10"/>
      <c r="BO6978" s="10"/>
      <c r="BP6978" s="10"/>
      <c r="BQ6978" s="10"/>
      <c r="BR6978" s="10"/>
      <c r="BU6978" s="66"/>
    </row>
    <row r="6979" spans="22:73" s="6" customFormat="1" x14ac:dyDescent="0.3">
      <c r="V6979" s="21"/>
      <c r="W6979" s="22"/>
      <c r="X6979" s="22"/>
      <c r="Y6979" s="22"/>
      <c r="Z6979" s="22"/>
      <c r="AA6979" s="22"/>
      <c r="AB6979" s="10"/>
      <c r="AC6979" s="10"/>
      <c r="AD6979" s="10"/>
      <c r="AE6979" s="10"/>
      <c r="AF6979" s="10"/>
      <c r="AG6979" s="10"/>
      <c r="AH6979" s="10"/>
      <c r="AI6979" s="10"/>
      <c r="AJ6979" s="10"/>
      <c r="AK6979" s="10"/>
      <c r="AL6979" s="10"/>
      <c r="AM6979" s="10"/>
      <c r="AN6979" s="10"/>
      <c r="AO6979" s="10"/>
      <c r="AP6979" s="10"/>
      <c r="AQ6979" s="10"/>
      <c r="AR6979" s="10"/>
      <c r="AS6979" s="10"/>
      <c r="AT6979" s="10"/>
      <c r="AU6979" s="10"/>
      <c r="AV6979" s="10"/>
      <c r="AW6979" s="10"/>
      <c r="AX6979" s="10"/>
      <c r="AY6979" s="10"/>
      <c r="AZ6979" s="10"/>
      <c r="BC6979" s="10"/>
      <c r="BD6979" s="10"/>
      <c r="BE6979" s="10"/>
      <c r="BF6979" s="10"/>
      <c r="BG6979" s="10"/>
      <c r="BH6979" s="10"/>
      <c r="BI6979" s="10"/>
      <c r="BL6979" s="10"/>
      <c r="BM6979" s="10"/>
      <c r="BN6979" s="10"/>
      <c r="BO6979" s="10"/>
      <c r="BP6979" s="10"/>
      <c r="BQ6979" s="10"/>
      <c r="BR6979" s="10"/>
      <c r="BU6979" s="66"/>
    </row>
    <row r="6980" spans="22:73" s="6" customFormat="1" x14ac:dyDescent="0.3">
      <c r="V6980" s="21"/>
      <c r="W6980" s="22"/>
      <c r="X6980" s="22"/>
      <c r="Y6980" s="22"/>
      <c r="Z6980" s="22"/>
      <c r="AA6980" s="22"/>
      <c r="AB6980" s="10"/>
      <c r="AC6980" s="10"/>
      <c r="AD6980" s="10"/>
      <c r="AE6980" s="10"/>
      <c r="AF6980" s="10"/>
      <c r="AG6980" s="10"/>
      <c r="AH6980" s="10"/>
      <c r="AI6980" s="10"/>
      <c r="AJ6980" s="10"/>
      <c r="AK6980" s="10"/>
      <c r="AL6980" s="10"/>
      <c r="AM6980" s="10"/>
      <c r="AN6980" s="10"/>
      <c r="AO6980" s="10"/>
      <c r="AP6980" s="10"/>
      <c r="AQ6980" s="10"/>
      <c r="AR6980" s="10"/>
      <c r="AS6980" s="10"/>
      <c r="AT6980" s="10"/>
      <c r="AU6980" s="10"/>
      <c r="AV6980" s="10"/>
      <c r="AW6980" s="10"/>
      <c r="AX6980" s="10"/>
      <c r="AY6980" s="10"/>
      <c r="AZ6980" s="10"/>
      <c r="BC6980" s="10"/>
      <c r="BD6980" s="10"/>
      <c r="BE6980" s="10"/>
      <c r="BF6980" s="10"/>
      <c r="BG6980" s="10"/>
      <c r="BH6980" s="10"/>
      <c r="BI6980" s="10"/>
      <c r="BL6980" s="10"/>
      <c r="BM6980" s="10"/>
      <c r="BN6980" s="10"/>
      <c r="BO6980" s="10"/>
      <c r="BP6980" s="10"/>
      <c r="BQ6980" s="10"/>
      <c r="BR6980" s="10"/>
      <c r="BU6980" s="66"/>
    </row>
    <row r="6981" spans="22:73" s="6" customFormat="1" x14ac:dyDescent="0.3">
      <c r="V6981" s="21"/>
      <c r="W6981" s="22"/>
      <c r="X6981" s="22"/>
      <c r="Y6981" s="22"/>
      <c r="Z6981" s="22"/>
      <c r="AA6981" s="22"/>
      <c r="AB6981" s="10"/>
      <c r="AC6981" s="10"/>
      <c r="AD6981" s="10"/>
      <c r="AE6981" s="10"/>
      <c r="AF6981" s="10"/>
      <c r="AG6981" s="10"/>
      <c r="AH6981" s="10"/>
      <c r="AI6981" s="10"/>
      <c r="AJ6981" s="10"/>
      <c r="AK6981" s="10"/>
      <c r="AL6981" s="10"/>
      <c r="AM6981" s="10"/>
      <c r="AN6981" s="10"/>
      <c r="AO6981" s="10"/>
      <c r="AP6981" s="10"/>
      <c r="AQ6981" s="10"/>
      <c r="AR6981" s="10"/>
      <c r="AS6981" s="10"/>
      <c r="AT6981" s="10"/>
      <c r="AU6981" s="10"/>
      <c r="AV6981" s="10"/>
      <c r="AW6981" s="10"/>
      <c r="AX6981" s="10"/>
      <c r="AY6981" s="10"/>
      <c r="AZ6981" s="10"/>
      <c r="BC6981" s="10"/>
      <c r="BD6981" s="10"/>
      <c r="BE6981" s="10"/>
      <c r="BF6981" s="10"/>
      <c r="BG6981" s="10"/>
      <c r="BH6981" s="10"/>
      <c r="BI6981" s="10"/>
      <c r="BL6981" s="10"/>
      <c r="BM6981" s="10"/>
      <c r="BN6981" s="10"/>
      <c r="BO6981" s="10"/>
      <c r="BP6981" s="10"/>
      <c r="BQ6981" s="10"/>
      <c r="BR6981" s="10"/>
      <c r="BU6981" s="66"/>
    </row>
    <row r="6982" spans="22:73" s="6" customFormat="1" x14ac:dyDescent="0.3">
      <c r="V6982" s="21"/>
      <c r="W6982" s="22"/>
      <c r="X6982" s="22"/>
      <c r="Y6982" s="22"/>
      <c r="Z6982" s="22"/>
      <c r="AA6982" s="22"/>
      <c r="AB6982" s="10"/>
      <c r="AC6982" s="10"/>
      <c r="AD6982" s="10"/>
      <c r="AE6982" s="10"/>
      <c r="AF6982" s="10"/>
      <c r="AG6982" s="10"/>
      <c r="AH6982" s="10"/>
      <c r="AI6982" s="10"/>
      <c r="AJ6982" s="10"/>
      <c r="AK6982" s="10"/>
      <c r="AL6982" s="10"/>
      <c r="AM6982" s="10"/>
      <c r="AN6982" s="10"/>
      <c r="AO6982" s="10"/>
      <c r="AP6982" s="10"/>
      <c r="AQ6982" s="10"/>
      <c r="AR6982" s="10"/>
      <c r="AS6982" s="10"/>
      <c r="AT6982" s="10"/>
      <c r="AU6982" s="10"/>
      <c r="AV6982" s="10"/>
      <c r="AW6982" s="10"/>
      <c r="AX6982" s="10"/>
      <c r="AY6982" s="10"/>
      <c r="AZ6982" s="10"/>
      <c r="BC6982" s="10"/>
      <c r="BD6982" s="10"/>
      <c r="BE6982" s="10"/>
      <c r="BF6982" s="10"/>
      <c r="BG6982" s="10"/>
      <c r="BH6982" s="10"/>
      <c r="BI6982" s="10"/>
      <c r="BL6982" s="10"/>
      <c r="BM6982" s="10"/>
      <c r="BN6982" s="10"/>
      <c r="BO6982" s="10"/>
      <c r="BP6982" s="10"/>
      <c r="BQ6982" s="10"/>
      <c r="BR6982" s="10"/>
      <c r="BU6982" s="66"/>
    </row>
    <row r="6983" spans="22:73" s="6" customFormat="1" x14ac:dyDescent="0.3">
      <c r="V6983" s="21"/>
      <c r="W6983" s="22"/>
      <c r="X6983" s="22"/>
      <c r="Y6983" s="22"/>
      <c r="Z6983" s="22"/>
      <c r="AA6983" s="22"/>
      <c r="AB6983" s="10"/>
      <c r="AC6983" s="10"/>
      <c r="AD6983" s="10"/>
      <c r="AE6983" s="10"/>
      <c r="AF6983" s="10"/>
      <c r="AG6983" s="10"/>
      <c r="AH6983" s="10"/>
      <c r="AI6983" s="10"/>
      <c r="AJ6983" s="10"/>
      <c r="AK6983" s="10"/>
      <c r="AL6983" s="10"/>
      <c r="AM6983" s="10"/>
      <c r="AN6983" s="10"/>
      <c r="AO6983" s="10"/>
      <c r="AP6983" s="10"/>
      <c r="AQ6983" s="10"/>
      <c r="AR6983" s="10"/>
      <c r="AS6983" s="10"/>
      <c r="AT6983" s="10"/>
      <c r="AU6983" s="10"/>
      <c r="AV6983" s="10"/>
      <c r="AW6983" s="10"/>
      <c r="AX6983" s="10"/>
      <c r="AY6983" s="10"/>
      <c r="AZ6983" s="10"/>
      <c r="BC6983" s="10"/>
      <c r="BD6983" s="10"/>
      <c r="BE6983" s="10"/>
      <c r="BF6983" s="10"/>
      <c r="BG6983" s="10"/>
      <c r="BH6983" s="10"/>
      <c r="BI6983" s="10"/>
      <c r="BL6983" s="10"/>
      <c r="BM6983" s="10"/>
      <c r="BN6983" s="10"/>
      <c r="BO6983" s="10"/>
      <c r="BP6983" s="10"/>
      <c r="BQ6983" s="10"/>
      <c r="BR6983" s="10"/>
      <c r="BU6983" s="66"/>
    </row>
    <row r="6984" spans="22:73" s="6" customFormat="1" x14ac:dyDescent="0.3">
      <c r="V6984" s="21"/>
      <c r="W6984" s="22"/>
      <c r="X6984" s="22"/>
      <c r="Y6984" s="22"/>
      <c r="Z6984" s="22"/>
      <c r="AA6984" s="22"/>
      <c r="AB6984" s="10"/>
      <c r="AC6984" s="10"/>
      <c r="AD6984" s="10"/>
      <c r="AE6984" s="10"/>
      <c r="AF6984" s="10"/>
      <c r="AG6984" s="10"/>
      <c r="AH6984" s="10"/>
      <c r="AI6984" s="10"/>
      <c r="AJ6984" s="10"/>
      <c r="AK6984" s="10"/>
      <c r="AL6984" s="10"/>
      <c r="AM6984" s="10"/>
      <c r="AN6984" s="10"/>
      <c r="AO6984" s="10"/>
      <c r="AP6984" s="10"/>
      <c r="AQ6984" s="10"/>
      <c r="AR6984" s="10"/>
      <c r="AS6984" s="10"/>
      <c r="AT6984" s="10"/>
      <c r="AU6984" s="10"/>
      <c r="AV6984" s="10"/>
      <c r="AW6984" s="10"/>
      <c r="AX6984" s="10"/>
      <c r="AY6984" s="10"/>
      <c r="AZ6984" s="10"/>
      <c r="BC6984" s="10"/>
      <c r="BD6984" s="10"/>
      <c r="BE6984" s="10"/>
      <c r="BF6984" s="10"/>
      <c r="BG6984" s="10"/>
      <c r="BH6984" s="10"/>
      <c r="BI6984" s="10"/>
      <c r="BL6984" s="10"/>
      <c r="BM6984" s="10"/>
      <c r="BN6984" s="10"/>
      <c r="BO6984" s="10"/>
      <c r="BP6984" s="10"/>
      <c r="BQ6984" s="10"/>
      <c r="BR6984" s="10"/>
      <c r="BU6984" s="66"/>
    </row>
    <row r="6985" spans="22:73" s="6" customFormat="1" x14ac:dyDescent="0.3">
      <c r="V6985" s="21"/>
      <c r="W6985" s="22"/>
      <c r="X6985" s="22"/>
      <c r="Y6985" s="22"/>
      <c r="Z6985" s="22"/>
      <c r="AA6985" s="22"/>
      <c r="AB6985" s="10"/>
      <c r="AC6985" s="10"/>
      <c r="AD6985" s="10"/>
      <c r="AE6985" s="10"/>
      <c r="AF6985" s="10"/>
      <c r="AG6985" s="10"/>
      <c r="AH6985" s="10"/>
      <c r="AI6985" s="10"/>
      <c r="AJ6985" s="10"/>
      <c r="AK6985" s="10"/>
      <c r="AL6985" s="10"/>
      <c r="AM6985" s="10"/>
      <c r="AN6985" s="10"/>
      <c r="AO6985" s="10"/>
      <c r="AP6985" s="10"/>
      <c r="AQ6985" s="10"/>
      <c r="AR6985" s="10"/>
      <c r="AS6985" s="10"/>
      <c r="AT6985" s="10"/>
      <c r="AU6985" s="10"/>
      <c r="AV6985" s="10"/>
      <c r="AW6985" s="10"/>
      <c r="AX6985" s="10"/>
      <c r="AY6985" s="10"/>
      <c r="AZ6985" s="10"/>
      <c r="BC6985" s="10"/>
      <c r="BD6985" s="10"/>
      <c r="BE6985" s="10"/>
      <c r="BF6985" s="10"/>
      <c r="BG6985" s="10"/>
      <c r="BH6985" s="10"/>
      <c r="BI6985" s="10"/>
      <c r="BL6985" s="10"/>
      <c r="BM6985" s="10"/>
      <c r="BN6985" s="10"/>
      <c r="BO6985" s="10"/>
      <c r="BP6985" s="10"/>
      <c r="BQ6985" s="10"/>
      <c r="BR6985" s="10"/>
      <c r="BU6985" s="66"/>
    </row>
    <row r="6986" spans="22:73" s="6" customFormat="1" x14ac:dyDescent="0.3">
      <c r="V6986" s="21"/>
      <c r="W6986" s="22"/>
      <c r="X6986" s="22"/>
      <c r="Y6986" s="22"/>
      <c r="Z6986" s="22"/>
      <c r="AA6986" s="22"/>
      <c r="AB6986" s="10"/>
      <c r="AC6986" s="10"/>
      <c r="AD6986" s="10"/>
      <c r="AE6986" s="10"/>
      <c r="AF6986" s="10"/>
      <c r="AG6986" s="10"/>
      <c r="AH6986" s="10"/>
      <c r="AI6986" s="10"/>
      <c r="AJ6986" s="10"/>
      <c r="AK6986" s="10"/>
      <c r="AL6986" s="10"/>
      <c r="AM6986" s="10"/>
      <c r="AN6986" s="10"/>
      <c r="AO6986" s="10"/>
      <c r="AP6986" s="10"/>
      <c r="AQ6986" s="10"/>
      <c r="AR6986" s="10"/>
      <c r="AS6986" s="10"/>
      <c r="AT6986" s="10"/>
      <c r="AU6986" s="10"/>
      <c r="AV6986" s="10"/>
      <c r="AW6986" s="10"/>
      <c r="AX6986" s="10"/>
      <c r="AY6986" s="10"/>
      <c r="AZ6986" s="10"/>
      <c r="BC6986" s="10"/>
      <c r="BD6986" s="10"/>
      <c r="BE6986" s="10"/>
      <c r="BF6986" s="10"/>
      <c r="BG6986" s="10"/>
      <c r="BH6986" s="10"/>
      <c r="BI6986" s="10"/>
      <c r="BL6986" s="10"/>
      <c r="BM6986" s="10"/>
      <c r="BN6986" s="10"/>
      <c r="BO6986" s="10"/>
      <c r="BP6986" s="10"/>
      <c r="BQ6986" s="10"/>
      <c r="BR6986" s="10"/>
      <c r="BU6986" s="66"/>
    </row>
    <row r="6987" spans="22:73" s="6" customFormat="1" x14ac:dyDescent="0.3">
      <c r="V6987" s="21"/>
      <c r="W6987" s="22"/>
      <c r="X6987" s="22"/>
      <c r="Y6987" s="22"/>
      <c r="Z6987" s="22"/>
      <c r="AA6987" s="22"/>
      <c r="AB6987" s="10"/>
      <c r="AC6987" s="10"/>
      <c r="AD6987" s="10"/>
      <c r="AE6987" s="10"/>
      <c r="AF6987" s="10"/>
      <c r="AG6987" s="10"/>
      <c r="AH6987" s="10"/>
      <c r="AI6987" s="10"/>
      <c r="AJ6987" s="10"/>
      <c r="AK6987" s="10"/>
      <c r="AL6987" s="10"/>
      <c r="AM6987" s="10"/>
      <c r="AN6987" s="10"/>
      <c r="AO6987" s="10"/>
      <c r="AP6987" s="10"/>
      <c r="AQ6987" s="10"/>
      <c r="AR6987" s="10"/>
      <c r="AS6987" s="10"/>
      <c r="AT6987" s="10"/>
      <c r="AU6987" s="10"/>
      <c r="AV6987" s="10"/>
      <c r="AW6987" s="10"/>
      <c r="AX6987" s="10"/>
      <c r="AY6987" s="10"/>
      <c r="AZ6987" s="10"/>
      <c r="BC6987" s="10"/>
      <c r="BD6987" s="10"/>
      <c r="BE6987" s="10"/>
      <c r="BF6987" s="10"/>
      <c r="BG6987" s="10"/>
      <c r="BH6987" s="10"/>
      <c r="BI6987" s="10"/>
      <c r="BL6987" s="10"/>
      <c r="BM6987" s="10"/>
      <c r="BN6987" s="10"/>
      <c r="BO6987" s="10"/>
      <c r="BP6987" s="10"/>
      <c r="BQ6987" s="10"/>
      <c r="BR6987" s="10"/>
      <c r="BU6987" s="66"/>
    </row>
    <row r="6988" spans="22:73" s="6" customFormat="1" x14ac:dyDescent="0.3">
      <c r="V6988" s="21"/>
      <c r="W6988" s="22"/>
      <c r="X6988" s="22"/>
      <c r="Y6988" s="22"/>
      <c r="Z6988" s="22"/>
      <c r="AA6988" s="22"/>
      <c r="AB6988" s="10"/>
      <c r="AC6988" s="10"/>
      <c r="AD6988" s="10"/>
      <c r="AE6988" s="10"/>
      <c r="AF6988" s="10"/>
      <c r="AG6988" s="10"/>
      <c r="AH6988" s="10"/>
      <c r="AI6988" s="10"/>
      <c r="AJ6988" s="10"/>
      <c r="AK6988" s="10"/>
      <c r="AL6988" s="10"/>
      <c r="AM6988" s="10"/>
      <c r="AN6988" s="10"/>
      <c r="AO6988" s="10"/>
      <c r="AP6988" s="10"/>
      <c r="AQ6988" s="10"/>
      <c r="AR6988" s="10"/>
      <c r="AS6988" s="10"/>
      <c r="AT6988" s="10"/>
      <c r="AU6988" s="10"/>
      <c r="AV6988" s="10"/>
      <c r="AW6988" s="10"/>
      <c r="AX6988" s="10"/>
      <c r="AY6988" s="10"/>
      <c r="AZ6988" s="10"/>
      <c r="BC6988" s="10"/>
      <c r="BD6988" s="10"/>
      <c r="BE6988" s="10"/>
      <c r="BF6988" s="10"/>
      <c r="BG6988" s="10"/>
      <c r="BH6988" s="10"/>
      <c r="BI6988" s="10"/>
      <c r="BL6988" s="10"/>
      <c r="BM6988" s="10"/>
      <c r="BN6988" s="10"/>
      <c r="BO6988" s="10"/>
      <c r="BP6988" s="10"/>
      <c r="BQ6988" s="10"/>
      <c r="BR6988" s="10"/>
      <c r="BU6988" s="66"/>
    </row>
    <row r="6989" spans="22:73" s="6" customFormat="1" x14ac:dyDescent="0.3">
      <c r="V6989" s="21"/>
      <c r="W6989" s="22"/>
      <c r="X6989" s="22"/>
      <c r="Y6989" s="22"/>
      <c r="Z6989" s="22"/>
      <c r="AA6989" s="22"/>
      <c r="AB6989" s="10"/>
      <c r="AC6989" s="10"/>
      <c r="AD6989" s="10"/>
      <c r="AE6989" s="10"/>
      <c r="AF6989" s="10"/>
      <c r="AG6989" s="10"/>
      <c r="AH6989" s="10"/>
      <c r="AI6989" s="10"/>
      <c r="AJ6989" s="10"/>
      <c r="AK6989" s="10"/>
      <c r="AL6989" s="10"/>
      <c r="AM6989" s="10"/>
      <c r="AN6989" s="10"/>
      <c r="AO6989" s="10"/>
      <c r="AP6989" s="10"/>
      <c r="AQ6989" s="10"/>
      <c r="AR6989" s="10"/>
      <c r="AS6989" s="10"/>
      <c r="AT6989" s="10"/>
      <c r="AU6989" s="10"/>
      <c r="AV6989" s="10"/>
      <c r="AW6989" s="10"/>
      <c r="AX6989" s="10"/>
      <c r="AY6989" s="10"/>
      <c r="AZ6989" s="10"/>
      <c r="BC6989" s="10"/>
      <c r="BD6989" s="10"/>
      <c r="BE6989" s="10"/>
      <c r="BF6989" s="10"/>
      <c r="BG6989" s="10"/>
      <c r="BH6989" s="10"/>
      <c r="BI6989" s="10"/>
      <c r="BL6989" s="10"/>
      <c r="BM6989" s="10"/>
      <c r="BN6989" s="10"/>
      <c r="BO6989" s="10"/>
      <c r="BP6989" s="10"/>
      <c r="BQ6989" s="10"/>
      <c r="BR6989" s="10"/>
      <c r="BU6989" s="66"/>
    </row>
    <row r="6990" spans="22:73" s="6" customFormat="1" x14ac:dyDescent="0.3">
      <c r="V6990" s="21"/>
      <c r="W6990" s="22"/>
      <c r="X6990" s="22"/>
      <c r="Y6990" s="22"/>
      <c r="Z6990" s="22"/>
      <c r="AA6990" s="22"/>
      <c r="AB6990" s="10"/>
      <c r="AC6990" s="10"/>
      <c r="AD6990" s="10"/>
      <c r="AE6990" s="10"/>
      <c r="AF6990" s="10"/>
      <c r="AG6990" s="10"/>
      <c r="AH6990" s="10"/>
      <c r="AI6990" s="10"/>
      <c r="AJ6990" s="10"/>
      <c r="AK6990" s="10"/>
      <c r="AL6990" s="10"/>
      <c r="AM6990" s="10"/>
      <c r="AN6990" s="10"/>
      <c r="AO6990" s="10"/>
      <c r="AP6990" s="10"/>
      <c r="AQ6990" s="10"/>
      <c r="AR6990" s="10"/>
      <c r="AS6990" s="10"/>
      <c r="AT6990" s="10"/>
      <c r="AU6990" s="10"/>
      <c r="AV6990" s="10"/>
      <c r="AW6990" s="10"/>
      <c r="AX6990" s="10"/>
      <c r="AY6990" s="10"/>
      <c r="AZ6990" s="10"/>
      <c r="BC6990" s="10"/>
      <c r="BD6990" s="10"/>
      <c r="BE6990" s="10"/>
      <c r="BF6990" s="10"/>
      <c r="BG6990" s="10"/>
      <c r="BH6990" s="10"/>
      <c r="BI6990" s="10"/>
      <c r="BL6990" s="10"/>
      <c r="BM6990" s="10"/>
      <c r="BN6990" s="10"/>
      <c r="BO6990" s="10"/>
      <c r="BP6990" s="10"/>
      <c r="BQ6990" s="10"/>
      <c r="BR6990" s="10"/>
      <c r="BU6990" s="66"/>
    </row>
    <row r="6991" spans="22:73" s="6" customFormat="1" x14ac:dyDescent="0.3">
      <c r="V6991" s="21"/>
      <c r="W6991" s="22"/>
      <c r="X6991" s="22"/>
      <c r="Y6991" s="22"/>
      <c r="Z6991" s="22"/>
      <c r="AA6991" s="22"/>
      <c r="AB6991" s="10"/>
      <c r="AC6991" s="10"/>
      <c r="AD6991" s="10"/>
      <c r="AE6991" s="10"/>
      <c r="AF6991" s="10"/>
      <c r="AG6991" s="10"/>
      <c r="AH6991" s="10"/>
      <c r="AI6991" s="10"/>
      <c r="AJ6991" s="10"/>
      <c r="AK6991" s="10"/>
      <c r="AL6991" s="10"/>
      <c r="AM6991" s="10"/>
      <c r="AN6991" s="10"/>
      <c r="AO6991" s="10"/>
      <c r="AP6991" s="10"/>
      <c r="AQ6991" s="10"/>
      <c r="AR6991" s="10"/>
      <c r="AS6991" s="10"/>
      <c r="AT6991" s="10"/>
      <c r="AU6991" s="10"/>
      <c r="AV6991" s="10"/>
      <c r="AW6991" s="10"/>
      <c r="AX6991" s="10"/>
      <c r="AY6991" s="10"/>
      <c r="AZ6991" s="10"/>
      <c r="BC6991" s="10"/>
      <c r="BD6991" s="10"/>
      <c r="BE6991" s="10"/>
      <c r="BF6991" s="10"/>
      <c r="BG6991" s="10"/>
      <c r="BH6991" s="10"/>
      <c r="BI6991" s="10"/>
      <c r="BL6991" s="10"/>
      <c r="BM6991" s="10"/>
      <c r="BN6991" s="10"/>
      <c r="BO6991" s="10"/>
      <c r="BP6991" s="10"/>
      <c r="BQ6991" s="10"/>
      <c r="BR6991" s="10"/>
      <c r="BU6991" s="66"/>
    </row>
    <row r="6992" spans="22:73" s="6" customFormat="1" x14ac:dyDescent="0.3">
      <c r="V6992" s="21"/>
      <c r="W6992" s="22"/>
      <c r="X6992" s="22"/>
      <c r="Y6992" s="22"/>
      <c r="Z6992" s="22"/>
      <c r="AA6992" s="22"/>
      <c r="AB6992" s="10"/>
      <c r="AC6992" s="10"/>
      <c r="AD6992" s="10"/>
      <c r="AE6992" s="10"/>
      <c r="AF6992" s="10"/>
      <c r="AG6992" s="10"/>
      <c r="AH6992" s="10"/>
      <c r="AI6992" s="10"/>
      <c r="AJ6992" s="10"/>
      <c r="AK6992" s="10"/>
      <c r="AL6992" s="10"/>
      <c r="AM6992" s="10"/>
      <c r="AN6992" s="10"/>
      <c r="AO6992" s="10"/>
      <c r="AP6992" s="10"/>
      <c r="AQ6992" s="10"/>
      <c r="AR6992" s="10"/>
      <c r="AS6992" s="10"/>
      <c r="AT6992" s="10"/>
      <c r="AU6992" s="10"/>
      <c r="AV6992" s="10"/>
      <c r="AW6992" s="10"/>
      <c r="AX6992" s="10"/>
      <c r="AY6992" s="10"/>
      <c r="AZ6992" s="10"/>
      <c r="BC6992" s="10"/>
      <c r="BD6992" s="10"/>
      <c r="BE6992" s="10"/>
      <c r="BF6992" s="10"/>
      <c r="BG6992" s="10"/>
      <c r="BH6992" s="10"/>
      <c r="BI6992" s="10"/>
      <c r="BL6992" s="10"/>
      <c r="BM6992" s="10"/>
      <c r="BN6992" s="10"/>
      <c r="BO6992" s="10"/>
      <c r="BP6992" s="10"/>
      <c r="BQ6992" s="10"/>
      <c r="BR6992" s="10"/>
      <c r="BU6992" s="66"/>
    </row>
    <row r="6993" spans="22:73" s="6" customFormat="1" x14ac:dyDescent="0.3">
      <c r="V6993" s="21"/>
      <c r="W6993" s="22"/>
      <c r="X6993" s="22"/>
      <c r="Y6993" s="22"/>
      <c r="Z6993" s="22"/>
      <c r="AA6993" s="22"/>
      <c r="AB6993" s="10"/>
      <c r="AC6993" s="10"/>
      <c r="AD6993" s="10"/>
      <c r="AE6993" s="10"/>
      <c r="AF6993" s="10"/>
      <c r="AG6993" s="10"/>
      <c r="AH6993" s="10"/>
      <c r="AI6993" s="10"/>
      <c r="AJ6993" s="10"/>
      <c r="AK6993" s="10"/>
      <c r="AL6993" s="10"/>
      <c r="AM6993" s="10"/>
      <c r="AN6993" s="10"/>
      <c r="AO6993" s="10"/>
      <c r="AP6993" s="10"/>
      <c r="AQ6993" s="10"/>
      <c r="AR6993" s="10"/>
      <c r="AS6993" s="10"/>
      <c r="AT6993" s="10"/>
      <c r="AU6993" s="10"/>
      <c r="AV6993" s="10"/>
      <c r="AW6993" s="10"/>
      <c r="AX6993" s="10"/>
      <c r="AY6993" s="10"/>
      <c r="AZ6993" s="10"/>
      <c r="BC6993" s="10"/>
      <c r="BD6993" s="10"/>
      <c r="BE6993" s="10"/>
      <c r="BF6993" s="10"/>
      <c r="BG6993" s="10"/>
      <c r="BH6993" s="10"/>
      <c r="BI6993" s="10"/>
      <c r="BL6993" s="10"/>
      <c r="BM6993" s="10"/>
      <c r="BN6993" s="10"/>
      <c r="BO6993" s="10"/>
      <c r="BP6993" s="10"/>
      <c r="BQ6993" s="10"/>
      <c r="BR6993" s="10"/>
      <c r="BU6993" s="66"/>
    </row>
    <row r="6994" spans="22:73" s="6" customFormat="1" x14ac:dyDescent="0.3">
      <c r="V6994" s="21"/>
      <c r="W6994" s="22"/>
      <c r="X6994" s="22"/>
      <c r="Y6994" s="22"/>
      <c r="Z6994" s="22"/>
      <c r="AA6994" s="22"/>
      <c r="AB6994" s="10"/>
      <c r="AC6994" s="10"/>
      <c r="AD6994" s="10"/>
      <c r="AE6994" s="10"/>
      <c r="AF6994" s="10"/>
      <c r="AG6994" s="10"/>
      <c r="AH6994" s="10"/>
      <c r="AI6994" s="10"/>
      <c r="AJ6994" s="10"/>
      <c r="AK6994" s="10"/>
      <c r="AL6994" s="10"/>
      <c r="AM6994" s="10"/>
      <c r="AN6994" s="10"/>
      <c r="AO6994" s="10"/>
      <c r="AP6994" s="10"/>
      <c r="AQ6994" s="10"/>
      <c r="AR6994" s="10"/>
      <c r="AS6994" s="10"/>
      <c r="AT6994" s="10"/>
      <c r="AU6994" s="10"/>
      <c r="AV6994" s="10"/>
      <c r="AW6994" s="10"/>
      <c r="AX6994" s="10"/>
      <c r="AY6994" s="10"/>
      <c r="AZ6994" s="10"/>
      <c r="BC6994" s="10"/>
      <c r="BD6994" s="10"/>
      <c r="BE6994" s="10"/>
      <c r="BF6994" s="10"/>
      <c r="BG6994" s="10"/>
      <c r="BH6994" s="10"/>
      <c r="BI6994" s="10"/>
      <c r="BL6994" s="10"/>
      <c r="BM6994" s="10"/>
      <c r="BN6994" s="10"/>
      <c r="BO6994" s="10"/>
      <c r="BP6994" s="10"/>
      <c r="BQ6994" s="10"/>
      <c r="BR6994" s="10"/>
      <c r="BU6994" s="66"/>
    </row>
    <row r="6995" spans="22:73" s="6" customFormat="1" x14ac:dyDescent="0.3">
      <c r="V6995" s="21"/>
      <c r="W6995" s="22"/>
      <c r="X6995" s="22"/>
      <c r="Y6995" s="22"/>
      <c r="Z6995" s="22"/>
      <c r="AA6995" s="22"/>
      <c r="AB6995" s="10"/>
      <c r="AC6995" s="10"/>
      <c r="AD6995" s="10"/>
      <c r="AE6995" s="10"/>
      <c r="AF6995" s="10"/>
      <c r="AG6995" s="10"/>
      <c r="AH6995" s="10"/>
      <c r="AI6995" s="10"/>
      <c r="AJ6995" s="10"/>
      <c r="AK6995" s="10"/>
      <c r="AL6995" s="10"/>
      <c r="AM6995" s="10"/>
      <c r="AN6995" s="10"/>
      <c r="AO6995" s="10"/>
      <c r="AP6995" s="10"/>
      <c r="AQ6995" s="10"/>
      <c r="AR6995" s="10"/>
      <c r="AS6995" s="10"/>
      <c r="AT6995" s="10"/>
      <c r="AU6995" s="10"/>
      <c r="AV6995" s="10"/>
      <c r="AW6995" s="10"/>
      <c r="AX6995" s="10"/>
      <c r="AY6995" s="10"/>
      <c r="AZ6995" s="10"/>
      <c r="BC6995" s="10"/>
      <c r="BD6995" s="10"/>
      <c r="BE6995" s="10"/>
      <c r="BF6995" s="10"/>
      <c r="BG6995" s="10"/>
      <c r="BH6995" s="10"/>
      <c r="BI6995" s="10"/>
      <c r="BL6995" s="10"/>
      <c r="BM6995" s="10"/>
      <c r="BN6995" s="10"/>
      <c r="BO6995" s="10"/>
      <c r="BP6995" s="10"/>
      <c r="BQ6995" s="10"/>
      <c r="BR6995" s="10"/>
      <c r="BU6995" s="66"/>
    </row>
    <row r="6996" spans="22:73" s="6" customFormat="1" x14ac:dyDescent="0.3">
      <c r="V6996" s="21"/>
      <c r="W6996" s="22"/>
      <c r="X6996" s="22"/>
      <c r="Y6996" s="22"/>
      <c r="Z6996" s="22"/>
      <c r="AA6996" s="22"/>
      <c r="AB6996" s="10"/>
      <c r="AC6996" s="10"/>
      <c r="AD6996" s="10"/>
      <c r="AE6996" s="10"/>
      <c r="AF6996" s="10"/>
      <c r="AG6996" s="10"/>
      <c r="AH6996" s="10"/>
      <c r="AI6996" s="10"/>
      <c r="AJ6996" s="10"/>
      <c r="AK6996" s="10"/>
      <c r="AL6996" s="10"/>
      <c r="AM6996" s="10"/>
      <c r="AN6996" s="10"/>
      <c r="AO6996" s="10"/>
      <c r="AP6996" s="10"/>
      <c r="AQ6996" s="10"/>
      <c r="AR6996" s="10"/>
      <c r="AS6996" s="10"/>
      <c r="AT6996" s="10"/>
      <c r="AU6996" s="10"/>
      <c r="AV6996" s="10"/>
      <c r="AW6996" s="10"/>
      <c r="AX6996" s="10"/>
      <c r="AY6996" s="10"/>
      <c r="AZ6996" s="10"/>
      <c r="BC6996" s="10"/>
      <c r="BD6996" s="10"/>
      <c r="BE6996" s="10"/>
      <c r="BF6996" s="10"/>
      <c r="BG6996" s="10"/>
      <c r="BH6996" s="10"/>
      <c r="BI6996" s="10"/>
      <c r="BL6996" s="10"/>
      <c r="BM6996" s="10"/>
      <c r="BN6996" s="10"/>
      <c r="BO6996" s="10"/>
      <c r="BP6996" s="10"/>
      <c r="BQ6996" s="10"/>
      <c r="BR6996" s="10"/>
      <c r="BU6996" s="66"/>
    </row>
    <row r="6997" spans="22:73" s="6" customFormat="1" x14ac:dyDescent="0.3">
      <c r="V6997" s="21"/>
      <c r="W6997" s="22"/>
      <c r="X6997" s="22"/>
      <c r="Y6997" s="22"/>
      <c r="Z6997" s="22"/>
      <c r="AA6997" s="22"/>
      <c r="AB6997" s="10"/>
      <c r="AC6997" s="10"/>
      <c r="AD6997" s="10"/>
      <c r="AE6997" s="10"/>
      <c r="AF6997" s="10"/>
      <c r="AG6997" s="10"/>
      <c r="AH6997" s="10"/>
      <c r="AI6997" s="10"/>
      <c r="AJ6997" s="10"/>
      <c r="AK6997" s="10"/>
      <c r="AL6997" s="10"/>
      <c r="AM6997" s="10"/>
      <c r="AN6997" s="10"/>
      <c r="AO6997" s="10"/>
      <c r="AP6997" s="10"/>
      <c r="AQ6997" s="10"/>
      <c r="AR6997" s="10"/>
      <c r="AS6997" s="10"/>
      <c r="AT6997" s="10"/>
      <c r="AU6997" s="10"/>
      <c r="AV6997" s="10"/>
      <c r="AW6997" s="10"/>
      <c r="AX6997" s="10"/>
      <c r="AY6997" s="10"/>
      <c r="AZ6997" s="10"/>
      <c r="BC6997" s="10"/>
      <c r="BD6997" s="10"/>
      <c r="BE6997" s="10"/>
      <c r="BF6997" s="10"/>
      <c r="BG6997" s="10"/>
      <c r="BH6997" s="10"/>
      <c r="BI6997" s="10"/>
      <c r="BL6997" s="10"/>
      <c r="BM6997" s="10"/>
      <c r="BN6997" s="10"/>
      <c r="BO6997" s="10"/>
      <c r="BP6997" s="10"/>
      <c r="BQ6997" s="10"/>
      <c r="BR6997" s="10"/>
      <c r="BU6997" s="66"/>
    </row>
    <row r="6998" spans="22:73" s="6" customFormat="1" x14ac:dyDescent="0.3">
      <c r="V6998" s="21"/>
      <c r="W6998" s="22"/>
      <c r="X6998" s="22"/>
      <c r="Y6998" s="22"/>
      <c r="Z6998" s="22"/>
      <c r="AA6998" s="22"/>
      <c r="AB6998" s="10"/>
      <c r="AC6998" s="10"/>
      <c r="AD6998" s="10"/>
      <c r="AE6998" s="10"/>
      <c r="AF6998" s="10"/>
      <c r="AG6998" s="10"/>
      <c r="AH6998" s="10"/>
      <c r="AI6998" s="10"/>
      <c r="AJ6998" s="10"/>
      <c r="AK6998" s="10"/>
      <c r="AL6998" s="10"/>
      <c r="AM6998" s="10"/>
      <c r="AN6998" s="10"/>
      <c r="AO6998" s="10"/>
      <c r="AP6998" s="10"/>
      <c r="AQ6998" s="10"/>
      <c r="AR6998" s="10"/>
      <c r="AS6998" s="10"/>
      <c r="AT6998" s="10"/>
      <c r="AU6998" s="10"/>
      <c r="AV6998" s="10"/>
      <c r="AW6998" s="10"/>
      <c r="AX6998" s="10"/>
      <c r="AY6998" s="10"/>
      <c r="AZ6998" s="10"/>
      <c r="BC6998" s="10"/>
      <c r="BD6998" s="10"/>
      <c r="BE6998" s="10"/>
      <c r="BF6998" s="10"/>
      <c r="BG6998" s="10"/>
      <c r="BH6998" s="10"/>
      <c r="BI6998" s="10"/>
      <c r="BL6998" s="10"/>
      <c r="BM6998" s="10"/>
      <c r="BN6998" s="10"/>
      <c r="BO6998" s="10"/>
      <c r="BP6998" s="10"/>
      <c r="BQ6998" s="10"/>
      <c r="BR6998" s="10"/>
      <c r="BU6998" s="66"/>
    </row>
    <row r="6999" spans="22:73" s="6" customFormat="1" x14ac:dyDescent="0.3">
      <c r="V6999" s="21"/>
      <c r="W6999" s="22"/>
      <c r="X6999" s="22"/>
      <c r="Y6999" s="22"/>
      <c r="Z6999" s="22"/>
      <c r="AA6999" s="22"/>
      <c r="AB6999" s="10"/>
      <c r="AC6999" s="10"/>
      <c r="AD6999" s="10"/>
      <c r="AE6999" s="10"/>
      <c r="AF6999" s="10"/>
      <c r="AG6999" s="10"/>
      <c r="AH6999" s="10"/>
      <c r="AI6999" s="10"/>
      <c r="AJ6999" s="10"/>
      <c r="AK6999" s="10"/>
      <c r="AL6999" s="10"/>
      <c r="AM6999" s="10"/>
      <c r="AN6999" s="10"/>
      <c r="AO6999" s="10"/>
      <c r="AP6999" s="10"/>
      <c r="AQ6999" s="10"/>
      <c r="AR6999" s="10"/>
      <c r="AS6999" s="10"/>
      <c r="AT6999" s="10"/>
      <c r="AU6999" s="10"/>
      <c r="AV6999" s="10"/>
      <c r="AW6999" s="10"/>
      <c r="AX6999" s="10"/>
      <c r="AY6999" s="10"/>
      <c r="AZ6999" s="10"/>
      <c r="BC6999" s="10"/>
      <c r="BD6999" s="10"/>
      <c r="BE6999" s="10"/>
      <c r="BF6999" s="10"/>
      <c r="BG6999" s="10"/>
      <c r="BH6999" s="10"/>
      <c r="BI6999" s="10"/>
      <c r="BL6999" s="10"/>
      <c r="BM6999" s="10"/>
      <c r="BN6999" s="10"/>
      <c r="BO6999" s="10"/>
      <c r="BP6999" s="10"/>
      <c r="BQ6999" s="10"/>
      <c r="BR6999" s="10"/>
      <c r="BU6999" s="66"/>
    </row>
    <row r="7000" spans="22:73" s="6" customFormat="1" x14ac:dyDescent="0.3">
      <c r="V7000" s="21"/>
      <c r="W7000" s="22"/>
      <c r="X7000" s="22"/>
      <c r="Y7000" s="22"/>
      <c r="Z7000" s="22"/>
      <c r="AA7000" s="22"/>
      <c r="AB7000" s="10"/>
      <c r="AC7000" s="10"/>
      <c r="AD7000" s="10"/>
      <c r="AE7000" s="10"/>
      <c r="AF7000" s="10"/>
      <c r="AG7000" s="10"/>
      <c r="AH7000" s="10"/>
      <c r="AI7000" s="10"/>
      <c r="AJ7000" s="10"/>
      <c r="AK7000" s="10"/>
      <c r="AL7000" s="10"/>
      <c r="AM7000" s="10"/>
      <c r="AN7000" s="10"/>
      <c r="AO7000" s="10"/>
      <c r="AP7000" s="10"/>
      <c r="AQ7000" s="10"/>
      <c r="AR7000" s="10"/>
      <c r="AS7000" s="10"/>
      <c r="AT7000" s="10"/>
      <c r="AU7000" s="10"/>
      <c r="AV7000" s="10"/>
      <c r="AW7000" s="10"/>
      <c r="AX7000" s="10"/>
      <c r="AY7000" s="10"/>
      <c r="AZ7000" s="10"/>
      <c r="BC7000" s="10"/>
      <c r="BD7000" s="10"/>
      <c r="BE7000" s="10"/>
      <c r="BF7000" s="10"/>
      <c r="BG7000" s="10"/>
      <c r="BH7000" s="10"/>
      <c r="BI7000" s="10"/>
      <c r="BL7000" s="10"/>
      <c r="BM7000" s="10"/>
      <c r="BN7000" s="10"/>
      <c r="BO7000" s="10"/>
      <c r="BP7000" s="10"/>
      <c r="BQ7000" s="10"/>
      <c r="BR7000" s="10"/>
      <c r="BU7000" s="66"/>
    </row>
    <row r="7001" spans="22:73" s="6" customFormat="1" x14ac:dyDescent="0.3">
      <c r="V7001" s="21"/>
      <c r="W7001" s="22"/>
      <c r="X7001" s="22"/>
      <c r="Y7001" s="22"/>
      <c r="Z7001" s="22"/>
      <c r="AA7001" s="22"/>
      <c r="AB7001" s="10"/>
      <c r="AC7001" s="10"/>
      <c r="AD7001" s="10"/>
      <c r="AE7001" s="10"/>
      <c r="AF7001" s="10"/>
      <c r="AG7001" s="10"/>
      <c r="AH7001" s="10"/>
      <c r="AI7001" s="10"/>
      <c r="AJ7001" s="10"/>
      <c r="AK7001" s="10"/>
      <c r="AL7001" s="10"/>
      <c r="AM7001" s="10"/>
      <c r="AN7001" s="10"/>
      <c r="AO7001" s="10"/>
      <c r="AP7001" s="10"/>
      <c r="AQ7001" s="10"/>
      <c r="AR7001" s="10"/>
      <c r="AS7001" s="10"/>
      <c r="AT7001" s="10"/>
      <c r="AU7001" s="10"/>
      <c r="AV7001" s="10"/>
      <c r="AW7001" s="10"/>
      <c r="AX7001" s="10"/>
      <c r="AY7001" s="10"/>
      <c r="AZ7001" s="10"/>
      <c r="BC7001" s="10"/>
      <c r="BD7001" s="10"/>
      <c r="BE7001" s="10"/>
      <c r="BF7001" s="10"/>
      <c r="BG7001" s="10"/>
      <c r="BH7001" s="10"/>
      <c r="BI7001" s="10"/>
      <c r="BL7001" s="10"/>
      <c r="BM7001" s="10"/>
      <c r="BN7001" s="10"/>
      <c r="BO7001" s="10"/>
      <c r="BP7001" s="10"/>
      <c r="BQ7001" s="10"/>
      <c r="BR7001" s="10"/>
      <c r="BU7001" s="66"/>
    </row>
    <row r="7002" spans="22:73" s="6" customFormat="1" x14ac:dyDescent="0.3">
      <c r="V7002" s="21"/>
      <c r="W7002" s="22"/>
      <c r="X7002" s="22"/>
      <c r="Y7002" s="22"/>
      <c r="Z7002" s="22"/>
      <c r="AA7002" s="22"/>
      <c r="AB7002" s="10"/>
      <c r="AC7002" s="10"/>
      <c r="AD7002" s="10"/>
      <c r="AE7002" s="10"/>
      <c r="AF7002" s="10"/>
      <c r="AG7002" s="10"/>
      <c r="AH7002" s="10"/>
      <c r="AI7002" s="10"/>
      <c r="AJ7002" s="10"/>
      <c r="AK7002" s="10"/>
      <c r="AL7002" s="10"/>
      <c r="AM7002" s="10"/>
      <c r="AN7002" s="10"/>
      <c r="AO7002" s="10"/>
      <c r="AP7002" s="10"/>
      <c r="AQ7002" s="10"/>
      <c r="AR7002" s="10"/>
      <c r="AS7002" s="10"/>
      <c r="AT7002" s="10"/>
      <c r="AU7002" s="10"/>
      <c r="AV7002" s="10"/>
      <c r="AW7002" s="10"/>
      <c r="AX7002" s="10"/>
      <c r="AY7002" s="10"/>
      <c r="AZ7002" s="10"/>
      <c r="BC7002" s="10"/>
      <c r="BD7002" s="10"/>
      <c r="BE7002" s="10"/>
      <c r="BF7002" s="10"/>
      <c r="BG7002" s="10"/>
      <c r="BH7002" s="10"/>
      <c r="BI7002" s="10"/>
      <c r="BL7002" s="10"/>
      <c r="BM7002" s="10"/>
      <c r="BN7002" s="10"/>
      <c r="BO7002" s="10"/>
      <c r="BP7002" s="10"/>
      <c r="BQ7002" s="10"/>
      <c r="BR7002" s="10"/>
      <c r="BU7002" s="66"/>
    </row>
    <row r="7003" spans="22:73" s="6" customFormat="1" x14ac:dyDescent="0.3">
      <c r="V7003" s="21"/>
      <c r="W7003" s="22"/>
      <c r="X7003" s="22"/>
      <c r="Y7003" s="22"/>
      <c r="Z7003" s="22"/>
      <c r="AA7003" s="22"/>
      <c r="AB7003" s="10"/>
      <c r="AC7003" s="10"/>
      <c r="AD7003" s="10"/>
      <c r="AE7003" s="10"/>
      <c r="AF7003" s="10"/>
      <c r="AG7003" s="10"/>
      <c r="AH7003" s="10"/>
      <c r="AI7003" s="10"/>
      <c r="AJ7003" s="10"/>
      <c r="AK7003" s="10"/>
      <c r="AL7003" s="10"/>
      <c r="AM7003" s="10"/>
      <c r="AN7003" s="10"/>
      <c r="AO7003" s="10"/>
      <c r="AP7003" s="10"/>
      <c r="AQ7003" s="10"/>
      <c r="AR7003" s="10"/>
      <c r="AS7003" s="10"/>
      <c r="AT7003" s="10"/>
      <c r="AU7003" s="10"/>
      <c r="AV7003" s="10"/>
      <c r="AW7003" s="10"/>
      <c r="AX7003" s="10"/>
      <c r="AY7003" s="10"/>
      <c r="AZ7003" s="10"/>
      <c r="BC7003" s="10"/>
      <c r="BD7003" s="10"/>
      <c r="BE7003" s="10"/>
      <c r="BF7003" s="10"/>
      <c r="BG7003" s="10"/>
      <c r="BH7003" s="10"/>
      <c r="BI7003" s="10"/>
      <c r="BL7003" s="10"/>
      <c r="BM7003" s="10"/>
      <c r="BN7003" s="10"/>
      <c r="BO7003" s="10"/>
      <c r="BP7003" s="10"/>
      <c r="BQ7003" s="10"/>
      <c r="BR7003" s="10"/>
      <c r="BU7003" s="66"/>
    </row>
    <row r="7004" spans="22:73" s="6" customFormat="1" x14ac:dyDescent="0.3">
      <c r="V7004" s="21"/>
      <c r="W7004" s="22"/>
      <c r="X7004" s="22"/>
      <c r="Y7004" s="22"/>
      <c r="Z7004" s="22"/>
      <c r="AA7004" s="22"/>
      <c r="AB7004" s="10"/>
      <c r="AC7004" s="10"/>
      <c r="AD7004" s="10"/>
      <c r="AE7004" s="10"/>
      <c r="AF7004" s="10"/>
      <c r="AG7004" s="10"/>
      <c r="AH7004" s="10"/>
      <c r="AI7004" s="10"/>
      <c r="AJ7004" s="10"/>
      <c r="AK7004" s="10"/>
      <c r="AL7004" s="10"/>
      <c r="AM7004" s="10"/>
      <c r="AN7004" s="10"/>
      <c r="AO7004" s="10"/>
      <c r="AP7004" s="10"/>
      <c r="AQ7004" s="10"/>
      <c r="AR7004" s="10"/>
      <c r="AS7004" s="10"/>
      <c r="AT7004" s="10"/>
      <c r="AU7004" s="10"/>
      <c r="AV7004" s="10"/>
      <c r="AW7004" s="10"/>
      <c r="AX7004" s="10"/>
      <c r="AY7004" s="10"/>
      <c r="AZ7004" s="10"/>
      <c r="BC7004" s="10"/>
      <c r="BD7004" s="10"/>
      <c r="BE7004" s="10"/>
      <c r="BF7004" s="10"/>
      <c r="BG7004" s="10"/>
      <c r="BH7004" s="10"/>
      <c r="BI7004" s="10"/>
      <c r="BL7004" s="10"/>
      <c r="BM7004" s="10"/>
      <c r="BN7004" s="10"/>
      <c r="BO7004" s="10"/>
      <c r="BP7004" s="10"/>
      <c r="BQ7004" s="10"/>
      <c r="BR7004" s="10"/>
      <c r="BU7004" s="66"/>
    </row>
    <row r="7005" spans="22:73" s="6" customFormat="1" x14ac:dyDescent="0.3">
      <c r="V7005" s="21"/>
      <c r="W7005" s="22"/>
      <c r="X7005" s="22"/>
      <c r="Y7005" s="22"/>
      <c r="Z7005" s="22"/>
      <c r="AA7005" s="22"/>
      <c r="AB7005" s="10"/>
      <c r="AC7005" s="10"/>
      <c r="AD7005" s="10"/>
      <c r="AE7005" s="10"/>
      <c r="AF7005" s="10"/>
      <c r="AG7005" s="10"/>
      <c r="AH7005" s="10"/>
      <c r="AI7005" s="10"/>
      <c r="AJ7005" s="10"/>
      <c r="AK7005" s="10"/>
      <c r="AL7005" s="10"/>
      <c r="AM7005" s="10"/>
      <c r="AN7005" s="10"/>
      <c r="AO7005" s="10"/>
      <c r="AP7005" s="10"/>
      <c r="AQ7005" s="10"/>
      <c r="AR7005" s="10"/>
      <c r="AS7005" s="10"/>
      <c r="AT7005" s="10"/>
      <c r="AU7005" s="10"/>
      <c r="AV7005" s="10"/>
      <c r="AW7005" s="10"/>
      <c r="AX7005" s="10"/>
      <c r="AY7005" s="10"/>
      <c r="AZ7005" s="10"/>
      <c r="BC7005" s="10"/>
      <c r="BD7005" s="10"/>
      <c r="BE7005" s="10"/>
      <c r="BF7005" s="10"/>
      <c r="BG7005" s="10"/>
      <c r="BH7005" s="10"/>
      <c r="BI7005" s="10"/>
      <c r="BL7005" s="10"/>
      <c r="BM7005" s="10"/>
      <c r="BN7005" s="10"/>
      <c r="BO7005" s="10"/>
      <c r="BP7005" s="10"/>
      <c r="BQ7005" s="10"/>
      <c r="BR7005" s="10"/>
      <c r="BU7005" s="66"/>
    </row>
    <row r="7006" spans="22:73" s="6" customFormat="1" x14ac:dyDescent="0.3">
      <c r="V7006" s="21"/>
      <c r="W7006" s="22"/>
      <c r="X7006" s="22"/>
      <c r="Y7006" s="22"/>
      <c r="Z7006" s="22"/>
      <c r="AA7006" s="22"/>
      <c r="AB7006" s="10"/>
      <c r="AC7006" s="10"/>
      <c r="AD7006" s="10"/>
      <c r="AE7006" s="10"/>
      <c r="AF7006" s="10"/>
      <c r="AG7006" s="10"/>
      <c r="AH7006" s="10"/>
      <c r="AI7006" s="10"/>
      <c r="AJ7006" s="10"/>
      <c r="AK7006" s="10"/>
      <c r="AL7006" s="10"/>
      <c r="AM7006" s="10"/>
      <c r="AN7006" s="10"/>
      <c r="AO7006" s="10"/>
      <c r="AP7006" s="10"/>
      <c r="AQ7006" s="10"/>
      <c r="AR7006" s="10"/>
      <c r="AS7006" s="10"/>
      <c r="AT7006" s="10"/>
      <c r="AU7006" s="10"/>
      <c r="AV7006" s="10"/>
      <c r="AW7006" s="10"/>
      <c r="AX7006" s="10"/>
      <c r="AY7006" s="10"/>
      <c r="AZ7006" s="10"/>
      <c r="BC7006" s="10"/>
      <c r="BD7006" s="10"/>
      <c r="BE7006" s="10"/>
      <c r="BF7006" s="10"/>
      <c r="BG7006" s="10"/>
      <c r="BH7006" s="10"/>
      <c r="BI7006" s="10"/>
      <c r="BL7006" s="10"/>
      <c r="BM7006" s="10"/>
      <c r="BN7006" s="10"/>
      <c r="BO7006" s="10"/>
      <c r="BP7006" s="10"/>
      <c r="BQ7006" s="10"/>
      <c r="BR7006" s="10"/>
      <c r="BU7006" s="66"/>
    </row>
    <row r="7007" spans="22:73" s="6" customFormat="1" x14ac:dyDescent="0.3">
      <c r="V7007" s="21"/>
      <c r="W7007" s="22"/>
      <c r="X7007" s="22"/>
      <c r="Y7007" s="22"/>
      <c r="Z7007" s="22"/>
      <c r="AA7007" s="22"/>
      <c r="AB7007" s="10"/>
      <c r="AC7007" s="10"/>
      <c r="AD7007" s="10"/>
      <c r="AE7007" s="10"/>
      <c r="AF7007" s="10"/>
      <c r="AG7007" s="10"/>
      <c r="AH7007" s="10"/>
      <c r="AI7007" s="10"/>
      <c r="AJ7007" s="10"/>
      <c r="AK7007" s="10"/>
      <c r="AL7007" s="10"/>
      <c r="AM7007" s="10"/>
      <c r="AN7007" s="10"/>
      <c r="AO7007" s="10"/>
      <c r="AP7007" s="10"/>
      <c r="AQ7007" s="10"/>
      <c r="AR7007" s="10"/>
      <c r="AS7007" s="10"/>
      <c r="AT7007" s="10"/>
      <c r="AU7007" s="10"/>
      <c r="AV7007" s="10"/>
      <c r="AW7007" s="10"/>
      <c r="AX7007" s="10"/>
      <c r="AY7007" s="10"/>
      <c r="AZ7007" s="10"/>
      <c r="BC7007" s="10"/>
      <c r="BD7007" s="10"/>
      <c r="BE7007" s="10"/>
      <c r="BF7007" s="10"/>
      <c r="BG7007" s="10"/>
      <c r="BH7007" s="10"/>
      <c r="BI7007" s="10"/>
      <c r="BL7007" s="10"/>
      <c r="BM7007" s="10"/>
      <c r="BN7007" s="10"/>
      <c r="BO7007" s="10"/>
      <c r="BP7007" s="10"/>
      <c r="BQ7007" s="10"/>
      <c r="BR7007" s="10"/>
      <c r="BU7007" s="66"/>
    </row>
    <row r="7008" spans="22:73" s="6" customFormat="1" x14ac:dyDescent="0.3">
      <c r="V7008" s="21"/>
      <c r="W7008" s="22"/>
      <c r="X7008" s="22"/>
      <c r="Y7008" s="22"/>
      <c r="Z7008" s="22"/>
      <c r="AA7008" s="22"/>
      <c r="AB7008" s="10"/>
      <c r="AC7008" s="10"/>
      <c r="AD7008" s="10"/>
      <c r="AE7008" s="10"/>
      <c r="AF7008" s="10"/>
      <c r="AG7008" s="10"/>
      <c r="AH7008" s="10"/>
      <c r="AI7008" s="10"/>
      <c r="AJ7008" s="10"/>
      <c r="AK7008" s="10"/>
      <c r="AL7008" s="10"/>
      <c r="AM7008" s="10"/>
      <c r="AN7008" s="10"/>
      <c r="AO7008" s="10"/>
      <c r="AP7008" s="10"/>
      <c r="AQ7008" s="10"/>
      <c r="AR7008" s="10"/>
      <c r="AS7008" s="10"/>
      <c r="AT7008" s="10"/>
      <c r="AU7008" s="10"/>
      <c r="AV7008" s="10"/>
      <c r="AW7008" s="10"/>
      <c r="AX7008" s="10"/>
      <c r="AY7008" s="10"/>
      <c r="AZ7008" s="10"/>
      <c r="BC7008" s="10"/>
      <c r="BD7008" s="10"/>
      <c r="BE7008" s="10"/>
      <c r="BF7008" s="10"/>
      <c r="BG7008" s="10"/>
      <c r="BH7008" s="10"/>
      <c r="BI7008" s="10"/>
      <c r="BL7008" s="10"/>
      <c r="BM7008" s="10"/>
      <c r="BN7008" s="10"/>
      <c r="BO7008" s="10"/>
      <c r="BP7008" s="10"/>
      <c r="BQ7008" s="10"/>
      <c r="BR7008" s="10"/>
      <c r="BU7008" s="66"/>
    </row>
    <row r="7009" spans="22:73" s="6" customFormat="1" x14ac:dyDescent="0.3">
      <c r="V7009" s="21"/>
      <c r="W7009" s="22"/>
      <c r="X7009" s="22"/>
      <c r="Y7009" s="22"/>
      <c r="Z7009" s="22"/>
      <c r="AA7009" s="22"/>
      <c r="AB7009" s="10"/>
      <c r="AC7009" s="10"/>
      <c r="AD7009" s="10"/>
      <c r="AE7009" s="10"/>
      <c r="AF7009" s="10"/>
      <c r="AG7009" s="10"/>
      <c r="AH7009" s="10"/>
      <c r="AI7009" s="10"/>
      <c r="AJ7009" s="10"/>
      <c r="AK7009" s="10"/>
      <c r="AL7009" s="10"/>
      <c r="AM7009" s="10"/>
      <c r="AN7009" s="10"/>
      <c r="AO7009" s="10"/>
      <c r="AP7009" s="10"/>
      <c r="AQ7009" s="10"/>
      <c r="AR7009" s="10"/>
      <c r="AS7009" s="10"/>
      <c r="AT7009" s="10"/>
      <c r="AU7009" s="10"/>
      <c r="AV7009" s="10"/>
      <c r="AW7009" s="10"/>
      <c r="AX7009" s="10"/>
      <c r="AY7009" s="10"/>
      <c r="AZ7009" s="10"/>
      <c r="BC7009" s="10"/>
      <c r="BD7009" s="10"/>
      <c r="BE7009" s="10"/>
      <c r="BF7009" s="10"/>
      <c r="BG7009" s="10"/>
      <c r="BH7009" s="10"/>
      <c r="BI7009" s="10"/>
      <c r="BL7009" s="10"/>
      <c r="BM7009" s="10"/>
      <c r="BN7009" s="10"/>
      <c r="BO7009" s="10"/>
      <c r="BP7009" s="10"/>
      <c r="BQ7009" s="10"/>
      <c r="BR7009" s="10"/>
      <c r="BU7009" s="66"/>
    </row>
    <row r="7010" spans="22:73" s="6" customFormat="1" x14ac:dyDescent="0.3">
      <c r="V7010" s="21"/>
      <c r="W7010" s="22"/>
      <c r="X7010" s="22"/>
      <c r="Y7010" s="22"/>
      <c r="Z7010" s="22"/>
      <c r="AA7010" s="22"/>
      <c r="AB7010" s="10"/>
      <c r="AC7010" s="10"/>
      <c r="AD7010" s="10"/>
      <c r="AE7010" s="10"/>
      <c r="AF7010" s="10"/>
      <c r="AG7010" s="10"/>
      <c r="AH7010" s="10"/>
      <c r="AI7010" s="10"/>
      <c r="AJ7010" s="10"/>
      <c r="AK7010" s="10"/>
      <c r="AL7010" s="10"/>
      <c r="AM7010" s="10"/>
      <c r="AN7010" s="10"/>
      <c r="AO7010" s="10"/>
      <c r="AP7010" s="10"/>
      <c r="AQ7010" s="10"/>
      <c r="AR7010" s="10"/>
      <c r="AS7010" s="10"/>
      <c r="AT7010" s="10"/>
      <c r="AU7010" s="10"/>
      <c r="AV7010" s="10"/>
      <c r="AW7010" s="10"/>
      <c r="AX7010" s="10"/>
      <c r="AY7010" s="10"/>
      <c r="AZ7010" s="10"/>
      <c r="BC7010" s="10"/>
      <c r="BD7010" s="10"/>
      <c r="BE7010" s="10"/>
      <c r="BF7010" s="10"/>
      <c r="BG7010" s="10"/>
      <c r="BH7010" s="10"/>
      <c r="BI7010" s="10"/>
      <c r="BL7010" s="10"/>
      <c r="BM7010" s="10"/>
      <c r="BN7010" s="10"/>
      <c r="BO7010" s="10"/>
      <c r="BP7010" s="10"/>
      <c r="BQ7010" s="10"/>
      <c r="BR7010" s="10"/>
      <c r="BU7010" s="66"/>
    </row>
    <row r="7011" spans="22:73" s="6" customFormat="1" x14ac:dyDescent="0.3">
      <c r="V7011" s="21"/>
      <c r="W7011" s="22"/>
      <c r="X7011" s="22"/>
      <c r="Y7011" s="22"/>
      <c r="Z7011" s="22"/>
      <c r="AA7011" s="22"/>
      <c r="AB7011" s="10"/>
      <c r="AC7011" s="10"/>
      <c r="AD7011" s="10"/>
      <c r="AE7011" s="10"/>
      <c r="AF7011" s="10"/>
      <c r="AG7011" s="10"/>
      <c r="AH7011" s="10"/>
      <c r="AI7011" s="10"/>
      <c r="AJ7011" s="10"/>
      <c r="AK7011" s="10"/>
      <c r="AL7011" s="10"/>
      <c r="AM7011" s="10"/>
      <c r="AN7011" s="10"/>
      <c r="AO7011" s="10"/>
      <c r="AP7011" s="10"/>
      <c r="AQ7011" s="10"/>
      <c r="AR7011" s="10"/>
      <c r="AS7011" s="10"/>
      <c r="AT7011" s="10"/>
      <c r="AU7011" s="10"/>
      <c r="AV7011" s="10"/>
      <c r="AW7011" s="10"/>
      <c r="AX7011" s="10"/>
      <c r="AY7011" s="10"/>
      <c r="AZ7011" s="10"/>
      <c r="BC7011" s="10"/>
      <c r="BD7011" s="10"/>
      <c r="BE7011" s="10"/>
      <c r="BF7011" s="10"/>
      <c r="BG7011" s="10"/>
      <c r="BH7011" s="10"/>
      <c r="BI7011" s="10"/>
      <c r="BL7011" s="10"/>
      <c r="BM7011" s="10"/>
      <c r="BN7011" s="10"/>
      <c r="BO7011" s="10"/>
      <c r="BP7011" s="10"/>
      <c r="BQ7011" s="10"/>
      <c r="BR7011" s="10"/>
      <c r="BU7011" s="66"/>
    </row>
    <row r="7012" spans="22:73" s="6" customFormat="1" x14ac:dyDescent="0.3">
      <c r="V7012" s="21"/>
      <c r="W7012" s="22"/>
      <c r="X7012" s="22"/>
      <c r="Y7012" s="22"/>
      <c r="Z7012" s="22"/>
      <c r="AA7012" s="22"/>
      <c r="AB7012" s="10"/>
      <c r="AC7012" s="10"/>
      <c r="AD7012" s="10"/>
      <c r="AE7012" s="10"/>
      <c r="AF7012" s="10"/>
      <c r="AG7012" s="10"/>
      <c r="AH7012" s="10"/>
      <c r="AI7012" s="10"/>
      <c r="AJ7012" s="10"/>
      <c r="AK7012" s="10"/>
      <c r="AL7012" s="10"/>
      <c r="AM7012" s="10"/>
      <c r="AN7012" s="10"/>
      <c r="AO7012" s="10"/>
      <c r="AP7012" s="10"/>
      <c r="AQ7012" s="10"/>
      <c r="AR7012" s="10"/>
      <c r="AS7012" s="10"/>
      <c r="AT7012" s="10"/>
      <c r="AU7012" s="10"/>
      <c r="AV7012" s="10"/>
      <c r="AW7012" s="10"/>
      <c r="AX7012" s="10"/>
      <c r="AY7012" s="10"/>
      <c r="AZ7012" s="10"/>
      <c r="BC7012" s="10"/>
      <c r="BD7012" s="10"/>
      <c r="BE7012" s="10"/>
      <c r="BF7012" s="10"/>
      <c r="BG7012" s="10"/>
      <c r="BH7012" s="10"/>
      <c r="BI7012" s="10"/>
      <c r="BL7012" s="10"/>
      <c r="BM7012" s="10"/>
      <c r="BN7012" s="10"/>
      <c r="BO7012" s="10"/>
      <c r="BP7012" s="10"/>
      <c r="BQ7012" s="10"/>
      <c r="BR7012" s="10"/>
      <c r="BU7012" s="66"/>
    </row>
    <row r="7013" spans="22:73" s="6" customFormat="1" x14ac:dyDescent="0.3">
      <c r="V7013" s="21"/>
      <c r="W7013" s="22"/>
      <c r="X7013" s="22"/>
      <c r="Y7013" s="22"/>
      <c r="Z7013" s="22"/>
      <c r="AA7013" s="22"/>
      <c r="AB7013" s="10"/>
      <c r="AC7013" s="10"/>
      <c r="AD7013" s="10"/>
      <c r="AE7013" s="10"/>
      <c r="AF7013" s="10"/>
      <c r="AG7013" s="10"/>
      <c r="AH7013" s="10"/>
      <c r="AI7013" s="10"/>
      <c r="AJ7013" s="10"/>
      <c r="AK7013" s="10"/>
      <c r="AL7013" s="10"/>
      <c r="AM7013" s="10"/>
      <c r="AN7013" s="10"/>
      <c r="AO7013" s="10"/>
      <c r="AP7013" s="10"/>
      <c r="AQ7013" s="10"/>
      <c r="AR7013" s="10"/>
      <c r="AS7013" s="10"/>
      <c r="AT7013" s="10"/>
      <c r="AU7013" s="10"/>
      <c r="AV7013" s="10"/>
      <c r="AW7013" s="10"/>
      <c r="AX7013" s="10"/>
      <c r="AY7013" s="10"/>
      <c r="AZ7013" s="10"/>
      <c r="BC7013" s="10"/>
      <c r="BD7013" s="10"/>
      <c r="BE7013" s="10"/>
      <c r="BF7013" s="10"/>
      <c r="BG7013" s="10"/>
      <c r="BH7013" s="10"/>
      <c r="BI7013" s="10"/>
      <c r="BL7013" s="10"/>
      <c r="BM7013" s="10"/>
      <c r="BN7013" s="10"/>
      <c r="BO7013" s="10"/>
      <c r="BP7013" s="10"/>
      <c r="BQ7013" s="10"/>
      <c r="BR7013" s="10"/>
      <c r="BU7013" s="66"/>
    </row>
    <row r="7014" spans="22:73" s="6" customFormat="1" x14ac:dyDescent="0.3">
      <c r="V7014" s="21"/>
      <c r="W7014" s="22"/>
      <c r="X7014" s="22"/>
      <c r="Y7014" s="22"/>
      <c r="Z7014" s="22"/>
      <c r="AA7014" s="22"/>
      <c r="AB7014" s="10"/>
      <c r="AC7014" s="10"/>
      <c r="AD7014" s="10"/>
      <c r="AE7014" s="10"/>
      <c r="AF7014" s="10"/>
      <c r="AG7014" s="10"/>
      <c r="AH7014" s="10"/>
      <c r="AI7014" s="10"/>
      <c r="AJ7014" s="10"/>
      <c r="AK7014" s="10"/>
      <c r="AL7014" s="10"/>
      <c r="AM7014" s="10"/>
      <c r="AN7014" s="10"/>
      <c r="AO7014" s="10"/>
      <c r="AP7014" s="10"/>
      <c r="AQ7014" s="10"/>
      <c r="AR7014" s="10"/>
      <c r="AS7014" s="10"/>
      <c r="AT7014" s="10"/>
      <c r="AU7014" s="10"/>
      <c r="AV7014" s="10"/>
      <c r="AW7014" s="10"/>
      <c r="AX7014" s="10"/>
      <c r="AY7014" s="10"/>
      <c r="AZ7014" s="10"/>
      <c r="BC7014" s="10"/>
      <c r="BD7014" s="10"/>
      <c r="BE7014" s="10"/>
      <c r="BF7014" s="10"/>
      <c r="BG7014" s="10"/>
      <c r="BH7014" s="10"/>
      <c r="BI7014" s="10"/>
      <c r="BL7014" s="10"/>
      <c r="BM7014" s="10"/>
      <c r="BN7014" s="10"/>
      <c r="BO7014" s="10"/>
      <c r="BP7014" s="10"/>
      <c r="BQ7014" s="10"/>
      <c r="BR7014" s="10"/>
      <c r="BU7014" s="66"/>
    </row>
    <row r="7015" spans="22:73" s="6" customFormat="1" x14ac:dyDescent="0.3">
      <c r="V7015" s="21"/>
      <c r="W7015" s="22"/>
      <c r="X7015" s="22"/>
      <c r="Y7015" s="22"/>
      <c r="Z7015" s="22"/>
      <c r="AA7015" s="22"/>
      <c r="AB7015" s="10"/>
      <c r="AC7015" s="10"/>
      <c r="AD7015" s="10"/>
      <c r="AE7015" s="10"/>
      <c r="AF7015" s="10"/>
      <c r="AG7015" s="10"/>
      <c r="AH7015" s="10"/>
      <c r="AI7015" s="10"/>
      <c r="AJ7015" s="10"/>
      <c r="AK7015" s="10"/>
      <c r="AL7015" s="10"/>
      <c r="AM7015" s="10"/>
      <c r="AN7015" s="10"/>
      <c r="AO7015" s="10"/>
      <c r="AP7015" s="10"/>
      <c r="AQ7015" s="10"/>
      <c r="AR7015" s="10"/>
      <c r="AS7015" s="10"/>
      <c r="AT7015" s="10"/>
      <c r="AU7015" s="10"/>
      <c r="AV7015" s="10"/>
      <c r="AW7015" s="10"/>
      <c r="AX7015" s="10"/>
      <c r="AY7015" s="10"/>
      <c r="AZ7015" s="10"/>
      <c r="BC7015" s="10"/>
      <c r="BD7015" s="10"/>
      <c r="BE7015" s="10"/>
      <c r="BF7015" s="10"/>
      <c r="BG7015" s="10"/>
      <c r="BH7015" s="10"/>
      <c r="BI7015" s="10"/>
      <c r="BL7015" s="10"/>
      <c r="BM7015" s="10"/>
      <c r="BN7015" s="10"/>
      <c r="BO7015" s="10"/>
      <c r="BP7015" s="10"/>
      <c r="BQ7015" s="10"/>
      <c r="BR7015" s="10"/>
      <c r="BU7015" s="66"/>
    </row>
    <row r="7016" spans="22:73" s="6" customFormat="1" x14ac:dyDescent="0.3">
      <c r="V7016" s="21"/>
      <c r="W7016" s="22"/>
      <c r="X7016" s="22"/>
      <c r="Y7016" s="22"/>
      <c r="Z7016" s="22"/>
      <c r="AA7016" s="22"/>
      <c r="AB7016" s="10"/>
      <c r="AC7016" s="10"/>
      <c r="AD7016" s="10"/>
      <c r="AE7016" s="10"/>
      <c r="AF7016" s="10"/>
      <c r="AG7016" s="10"/>
      <c r="AH7016" s="10"/>
      <c r="AI7016" s="10"/>
      <c r="AJ7016" s="10"/>
      <c r="AK7016" s="10"/>
      <c r="AL7016" s="10"/>
      <c r="AM7016" s="10"/>
      <c r="AN7016" s="10"/>
      <c r="AO7016" s="10"/>
      <c r="AP7016" s="10"/>
      <c r="AQ7016" s="10"/>
      <c r="AR7016" s="10"/>
      <c r="AS7016" s="10"/>
      <c r="AT7016" s="10"/>
      <c r="AU7016" s="10"/>
      <c r="AV7016" s="10"/>
      <c r="AW7016" s="10"/>
      <c r="AX7016" s="10"/>
      <c r="AY7016" s="10"/>
      <c r="AZ7016" s="10"/>
      <c r="BC7016" s="10"/>
      <c r="BD7016" s="10"/>
      <c r="BE7016" s="10"/>
      <c r="BF7016" s="10"/>
      <c r="BG7016" s="10"/>
      <c r="BH7016" s="10"/>
      <c r="BI7016" s="10"/>
      <c r="BL7016" s="10"/>
      <c r="BM7016" s="10"/>
      <c r="BN7016" s="10"/>
      <c r="BO7016" s="10"/>
      <c r="BP7016" s="10"/>
      <c r="BQ7016" s="10"/>
      <c r="BR7016" s="10"/>
      <c r="BU7016" s="66"/>
    </row>
    <row r="7017" spans="22:73" s="6" customFormat="1" x14ac:dyDescent="0.3">
      <c r="V7017" s="21"/>
      <c r="W7017" s="22"/>
      <c r="X7017" s="22"/>
      <c r="Y7017" s="22"/>
      <c r="Z7017" s="22"/>
      <c r="AA7017" s="22"/>
      <c r="AB7017" s="10"/>
      <c r="AC7017" s="10"/>
      <c r="AD7017" s="10"/>
      <c r="AE7017" s="10"/>
      <c r="AF7017" s="10"/>
      <c r="AG7017" s="10"/>
      <c r="AH7017" s="10"/>
      <c r="AI7017" s="10"/>
      <c r="AJ7017" s="10"/>
      <c r="AK7017" s="10"/>
      <c r="AL7017" s="10"/>
      <c r="AM7017" s="10"/>
      <c r="AN7017" s="10"/>
      <c r="AO7017" s="10"/>
      <c r="AP7017" s="10"/>
      <c r="AQ7017" s="10"/>
      <c r="AR7017" s="10"/>
      <c r="AS7017" s="10"/>
      <c r="AT7017" s="10"/>
      <c r="AU7017" s="10"/>
      <c r="AV7017" s="10"/>
      <c r="AW7017" s="10"/>
      <c r="AX7017" s="10"/>
      <c r="AY7017" s="10"/>
      <c r="AZ7017" s="10"/>
      <c r="BC7017" s="10"/>
      <c r="BD7017" s="10"/>
      <c r="BE7017" s="10"/>
      <c r="BF7017" s="10"/>
      <c r="BG7017" s="10"/>
      <c r="BH7017" s="10"/>
      <c r="BI7017" s="10"/>
      <c r="BL7017" s="10"/>
      <c r="BM7017" s="10"/>
      <c r="BN7017" s="10"/>
      <c r="BO7017" s="10"/>
      <c r="BP7017" s="10"/>
      <c r="BQ7017" s="10"/>
      <c r="BR7017" s="10"/>
      <c r="BU7017" s="66"/>
    </row>
    <row r="7018" spans="22:73" s="6" customFormat="1" x14ac:dyDescent="0.3">
      <c r="V7018" s="21"/>
      <c r="W7018" s="22"/>
      <c r="X7018" s="22"/>
      <c r="Y7018" s="22"/>
      <c r="Z7018" s="22"/>
      <c r="AA7018" s="22"/>
      <c r="AB7018" s="10"/>
      <c r="AC7018" s="10"/>
      <c r="AD7018" s="10"/>
      <c r="AE7018" s="10"/>
      <c r="AF7018" s="10"/>
      <c r="AG7018" s="10"/>
      <c r="AH7018" s="10"/>
      <c r="AI7018" s="10"/>
      <c r="AJ7018" s="10"/>
      <c r="AK7018" s="10"/>
      <c r="AL7018" s="10"/>
      <c r="AM7018" s="10"/>
      <c r="AN7018" s="10"/>
      <c r="AO7018" s="10"/>
      <c r="AP7018" s="10"/>
      <c r="AQ7018" s="10"/>
      <c r="AR7018" s="10"/>
      <c r="AS7018" s="10"/>
      <c r="AT7018" s="10"/>
      <c r="AU7018" s="10"/>
      <c r="AV7018" s="10"/>
      <c r="AW7018" s="10"/>
      <c r="AX7018" s="10"/>
      <c r="AY7018" s="10"/>
      <c r="AZ7018" s="10"/>
      <c r="BC7018" s="10"/>
      <c r="BD7018" s="10"/>
      <c r="BE7018" s="10"/>
      <c r="BF7018" s="10"/>
      <c r="BG7018" s="10"/>
      <c r="BH7018" s="10"/>
      <c r="BI7018" s="10"/>
      <c r="BL7018" s="10"/>
      <c r="BM7018" s="10"/>
      <c r="BN7018" s="10"/>
      <c r="BO7018" s="10"/>
      <c r="BP7018" s="10"/>
      <c r="BQ7018" s="10"/>
      <c r="BR7018" s="10"/>
      <c r="BU7018" s="66"/>
    </row>
    <row r="7019" spans="22:73" s="6" customFormat="1" x14ac:dyDescent="0.3">
      <c r="V7019" s="21"/>
      <c r="W7019" s="22"/>
      <c r="X7019" s="22"/>
      <c r="Y7019" s="22"/>
      <c r="Z7019" s="22"/>
      <c r="AA7019" s="22"/>
      <c r="AB7019" s="10"/>
      <c r="AC7019" s="10"/>
      <c r="AD7019" s="10"/>
      <c r="AE7019" s="10"/>
      <c r="AF7019" s="10"/>
      <c r="AG7019" s="10"/>
      <c r="AH7019" s="10"/>
      <c r="AI7019" s="10"/>
      <c r="AJ7019" s="10"/>
      <c r="AK7019" s="10"/>
      <c r="AL7019" s="10"/>
      <c r="AM7019" s="10"/>
      <c r="AN7019" s="10"/>
      <c r="AO7019" s="10"/>
      <c r="AP7019" s="10"/>
      <c r="AQ7019" s="10"/>
      <c r="AR7019" s="10"/>
      <c r="AS7019" s="10"/>
      <c r="AT7019" s="10"/>
      <c r="AU7019" s="10"/>
      <c r="AV7019" s="10"/>
      <c r="AW7019" s="10"/>
      <c r="AX7019" s="10"/>
      <c r="AY7019" s="10"/>
      <c r="AZ7019" s="10"/>
      <c r="BC7019" s="10"/>
      <c r="BD7019" s="10"/>
      <c r="BE7019" s="10"/>
      <c r="BF7019" s="10"/>
      <c r="BG7019" s="10"/>
      <c r="BH7019" s="10"/>
      <c r="BI7019" s="10"/>
      <c r="BL7019" s="10"/>
      <c r="BM7019" s="10"/>
      <c r="BN7019" s="10"/>
      <c r="BO7019" s="10"/>
      <c r="BP7019" s="10"/>
      <c r="BQ7019" s="10"/>
      <c r="BR7019" s="10"/>
      <c r="BU7019" s="66"/>
    </row>
    <row r="7020" spans="22:73" s="6" customFormat="1" x14ac:dyDescent="0.3">
      <c r="V7020" s="21"/>
      <c r="W7020" s="22"/>
      <c r="X7020" s="22"/>
      <c r="Y7020" s="22"/>
      <c r="Z7020" s="22"/>
      <c r="AA7020" s="22"/>
      <c r="AB7020" s="10"/>
      <c r="AC7020" s="10"/>
      <c r="AD7020" s="10"/>
      <c r="AE7020" s="10"/>
      <c r="AF7020" s="10"/>
      <c r="AG7020" s="10"/>
      <c r="AH7020" s="10"/>
      <c r="AI7020" s="10"/>
      <c r="AJ7020" s="10"/>
      <c r="AK7020" s="10"/>
      <c r="AL7020" s="10"/>
      <c r="AM7020" s="10"/>
      <c r="AN7020" s="10"/>
      <c r="AO7020" s="10"/>
      <c r="AP7020" s="10"/>
      <c r="AQ7020" s="10"/>
      <c r="AR7020" s="10"/>
      <c r="AS7020" s="10"/>
      <c r="AT7020" s="10"/>
      <c r="AU7020" s="10"/>
      <c r="AV7020" s="10"/>
      <c r="AW7020" s="10"/>
      <c r="AX7020" s="10"/>
      <c r="AY7020" s="10"/>
      <c r="AZ7020" s="10"/>
      <c r="BC7020" s="10"/>
      <c r="BD7020" s="10"/>
      <c r="BE7020" s="10"/>
      <c r="BF7020" s="10"/>
      <c r="BG7020" s="10"/>
      <c r="BH7020" s="10"/>
      <c r="BI7020" s="10"/>
      <c r="BL7020" s="10"/>
      <c r="BM7020" s="10"/>
      <c r="BN7020" s="10"/>
      <c r="BO7020" s="10"/>
      <c r="BP7020" s="10"/>
      <c r="BQ7020" s="10"/>
      <c r="BR7020" s="10"/>
      <c r="BU7020" s="66"/>
    </row>
    <row r="7021" spans="22:73" s="6" customFormat="1" x14ac:dyDescent="0.3">
      <c r="V7021" s="21"/>
      <c r="W7021" s="22"/>
      <c r="X7021" s="22"/>
      <c r="Y7021" s="22"/>
      <c r="Z7021" s="22"/>
      <c r="AA7021" s="22"/>
      <c r="AB7021" s="10"/>
      <c r="AC7021" s="10"/>
      <c r="AD7021" s="10"/>
      <c r="AE7021" s="10"/>
      <c r="AF7021" s="10"/>
      <c r="AG7021" s="10"/>
      <c r="AH7021" s="10"/>
      <c r="AI7021" s="10"/>
      <c r="AJ7021" s="10"/>
      <c r="AK7021" s="10"/>
      <c r="AL7021" s="10"/>
      <c r="AM7021" s="10"/>
      <c r="AN7021" s="10"/>
      <c r="AO7021" s="10"/>
      <c r="AP7021" s="10"/>
      <c r="AQ7021" s="10"/>
      <c r="AR7021" s="10"/>
      <c r="AS7021" s="10"/>
      <c r="AT7021" s="10"/>
      <c r="AU7021" s="10"/>
      <c r="AV7021" s="10"/>
      <c r="AW7021" s="10"/>
      <c r="AX7021" s="10"/>
      <c r="AY7021" s="10"/>
      <c r="AZ7021" s="10"/>
      <c r="BC7021" s="10"/>
      <c r="BD7021" s="10"/>
      <c r="BE7021" s="10"/>
      <c r="BF7021" s="10"/>
      <c r="BG7021" s="10"/>
      <c r="BH7021" s="10"/>
      <c r="BI7021" s="10"/>
      <c r="BL7021" s="10"/>
      <c r="BM7021" s="10"/>
      <c r="BN7021" s="10"/>
      <c r="BO7021" s="10"/>
      <c r="BP7021" s="10"/>
      <c r="BQ7021" s="10"/>
      <c r="BR7021" s="10"/>
      <c r="BU7021" s="66"/>
    </row>
    <row r="7022" spans="22:73" s="6" customFormat="1" x14ac:dyDescent="0.3">
      <c r="V7022" s="21"/>
      <c r="W7022" s="22"/>
      <c r="X7022" s="22"/>
      <c r="Y7022" s="22"/>
      <c r="Z7022" s="22"/>
      <c r="AA7022" s="22"/>
      <c r="AB7022" s="10"/>
      <c r="AC7022" s="10"/>
      <c r="AD7022" s="10"/>
      <c r="AE7022" s="10"/>
      <c r="AF7022" s="10"/>
      <c r="AG7022" s="10"/>
      <c r="AH7022" s="10"/>
      <c r="AI7022" s="10"/>
      <c r="AJ7022" s="10"/>
      <c r="AK7022" s="10"/>
      <c r="AL7022" s="10"/>
      <c r="AM7022" s="10"/>
      <c r="AN7022" s="10"/>
      <c r="AO7022" s="10"/>
      <c r="AP7022" s="10"/>
      <c r="AQ7022" s="10"/>
      <c r="AR7022" s="10"/>
      <c r="AS7022" s="10"/>
      <c r="AT7022" s="10"/>
      <c r="AU7022" s="10"/>
      <c r="AV7022" s="10"/>
      <c r="AW7022" s="10"/>
      <c r="AX7022" s="10"/>
      <c r="AY7022" s="10"/>
      <c r="AZ7022" s="10"/>
      <c r="BC7022" s="10"/>
      <c r="BD7022" s="10"/>
      <c r="BE7022" s="10"/>
      <c r="BF7022" s="10"/>
      <c r="BG7022" s="10"/>
      <c r="BH7022" s="10"/>
      <c r="BI7022" s="10"/>
      <c r="BL7022" s="10"/>
      <c r="BM7022" s="10"/>
      <c r="BN7022" s="10"/>
      <c r="BO7022" s="10"/>
      <c r="BP7022" s="10"/>
      <c r="BQ7022" s="10"/>
      <c r="BR7022" s="10"/>
      <c r="BU7022" s="66"/>
    </row>
    <row r="7023" spans="22:73" s="6" customFormat="1" x14ac:dyDescent="0.3">
      <c r="V7023" s="21"/>
      <c r="W7023" s="22"/>
      <c r="X7023" s="22"/>
      <c r="Y7023" s="22"/>
      <c r="Z7023" s="22"/>
      <c r="AA7023" s="22"/>
      <c r="AB7023" s="10"/>
      <c r="AC7023" s="10"/>
      <c r="AD7023" s="10"/>
      <c r="AE7023" s="10"/>
      <c r="AF7023" s="10"/>
      <c r="AG7023" s="10"/>
      <c r="AH7023" s="10"/>
      <c r="AI7023" s="10"/>
      <c r="AJ7023" s="10"/>
      <c r="AK7023" s="10"/>
      <c r="AL7023" s="10"/>
      <c r="AM7023" s="10"/>
      <c r="AN7023" s="10"/>
      <c r="AO7023" s="10"/>
      <c r="AP7023" s="10"/>
      <c r="AQ7023" s="10"/>
      <c r="AR7023" s="10"/>
      <c r="AS7023" s="10"/>
      <c r="AT7023" s="10"/>
      <c r="AU7023" s="10"/>
      <c r="AV7023" s="10"/>
      <c r="AW7023" s="10"/>
      <c r="AX7023" s="10"/>
      <c r="AY7023" s="10"/>
      <c r="AZ7023" s="10"/>
      <c r="BC7023" s="10"/>
      <c r="BD7023" s="10"/>
      <c r="BE7023" s="10"/>
      <c r="BF7023" s="10"/>
      <c r="BG7023" s="10"/>
      <c r="BH7023" s="10"/>
      <c r="BI7023" s="10"/>
      <c r="BL7023" s="10"/>
      <c r="BM7023" s="10"/>
      <c r="BN7023" s="10"/>
      <c r="BO7023" s="10"/>
      <c r="BP7023" s="10"/>
      <c r="BQ7023" s="10"/>
      <c r="BR7023" s="10"/>
      <c r="BU7023" s="66"/>
    </row>
    <row r="7024" spans="22:73" s="6" customFormat="1" x14ac:dyDescent="0.3">
      <c r="V7024" s="21"/>
      <c r="W7024" s="22"/>
      <c r="X7024" s="22"/>
      <c r="Y7024" s="22"/>
      <c r="Z7024" s="22"/>
      <c r="AA7024" s="22"/>
      <c r="AB7024" s="10"/>
      <c r="AC7024" s="10"/>
      <c r="AD7024" s="10"/>
      <c r="AE7024" s="10"/>
      <c r="AF7024" s="10"/>
      <c r="AG7024" s="10"/>
      <c r="AH7024" s="10"/>
      <c r="AI7024" s="10"/>
      <c r="AJ7024" s="10"/>
      <c r="AK7024" s="10"/>
      <c r="AL7024" s="10"/>
      <c r="AM7024" s="10"/>
      <c r="AN7024" s="10"/>
      <c r="AO7024" s="10"/>
      <c r="AP7024" s="10"/>
      <c r="AQ7024" s="10"/>
      <c r="AR7024" s="10"/>
      <c r="AS7024" s="10"/>
      <c r="AT7024" s="10"/>
      <c r="AU7024" s="10"/>
      <c r="AV7024" s="10"/>
      <c r="AW7024" s="10"/>
      <c r="AX7024" s="10"/>
      <c r="AY7024" s="10"/>
      <c r="AZ7024" s="10"/>
      <c r="BC7024" s="10"/>
      <c r="BD7024" s="10"/>
      <c r="BE7024" s="10"/>
      <c r="BF7024" s="10"/>
      <c r="BG7024" s="10"/>
      <c r="BH7024" s="10"/>
      <c r="BI7024" s="10"/>
      <c r="BL7024" s="10"/>
      <c r="BM7024" s="10"/>
      <c r="BN7024" s="10"/>
      <c r="BO7024" s="10"/>
      <c r="BP7024" s="10"/>
      <c r="BQ7024" s="10"/>
      <c r="BR7024" s="10"/>
      <c r="BU7024" s="66"/>
    </row>
    <row r="7025" spans="22:73" s="6" customFormat="1" x14ac:dyDescent="0.3">
      <c r="V7025" s="21"/>
      <c r="W7025" s="22"/>
      <c r="X7025" s="22"/>
      <c r="Y7025" s="22"/>
      <c r="Z7025" s="22"/>
      <c r="AA7025" s="22"/>
      <c r="AB7025" s="10"/>
      <c r="AC7025" s="10"/>
      <c r="AD7025" s="10"/>
      <c r="AE7025" s="10"/>
      <c r="AF7025" s="10"/>
      <c r="AG7025" s="10"/>
      <c r="AH7025" s="10"/>
      <c r="AI7025" s="10"/>
      <c r="AJ7025" s="10"/>
      <c r="AK7025" s="10"/>
      <c r="AL7025" s="10"/>
      <c r="AM7025" s="10"/>
      <c r="AN7025" s="10"/>
      <c r="AO7025" s="10"/>
      <c r="AP7025" s="10"/>
      <c r="AQ7025" s="10"/>
      <c r="AR7025" s="10"/>
      <c r="AS7025" s="10"/>
      <c r="AT7025" s="10"/>
      <c r="AU7025" s="10"/>
      <c r="AV7025" s="10"/>
      <c r="AW7025" s="10"/>
      <c r="AX7025" s="10"/>
      <c r="AY7025" s="10"/>
      <c r="AZ7025" s="10"/>
      <c r="BC7025" s="10"/>
      <c r="BD7025" s="10"/>
      <c r="BE7025" s="10"/>
      <c r="BF7025" s="10"/>
      <c r="BG7025" s="10"/>
      <c r="BH7025" s="10"/>
      <c r="BI7025" s="10"/>
      <c r="BL7025" s="10"/>
      <c r="BM7025" s="10"/>
      <c r="BN7025" s="10"/>
      <c r="BO7025" s="10"/>
      <c r="BP7025" s="10"/>
      <c r="BQ7025" s="10"/>
      <c r="BR7025" s="10"/>
      <c r="BU7025" s="66"/>
    </row>
    <row r="7026" spans="22:73" s="6" customFormat="1" x14ac:dyDescent="0.3">
      <c r="V7026" s="21"/>
      <c r="W7026" s="22"/>
      <c r="X7026" s="22"/>
      <c r="Y7026" s="22"/>
      <c r="Z7026" s="22"/>
      <c r="AA7026" s="22"/>
      <c r="AB7026" s="10"/>
      <c r="AC7026" s="10"/>
      <c r="AD7026" s="10"/>
      <c r="AE7026" s="10"/>
      <c r="AF7026" s="10"/>
      <c r="AG7026" s="10"/>
      <c r="AH7026" s="10"/>
      <c r="AI7026" s="10"/>
      <c r="AJ7026" s="10"/>
      <c r="AK7026" s="10"/>
      <c r="AL7026" s="10"/>
      <c r="AM7026" s="10"/>
      <c r="AN7026" s="10"/>
      <c r="AO7026" s="10"/>
      <c r="AP7026" s="10"/>
      <c r="AQ7026" s="10"/>
      <c r="AR7026" s="10"/>
      <c r="AS7026" s="10"/>
      <c r="AT7026" s="10"/>
      <c r="AU7026" s="10"/>
      <c r="AV7026" s="10"/>
      <c r="AW7026" s="10"/>
      <c r="AX7026" s="10"/>
      <c r="AY7026" s="10"/>
      <c r="AZ7026" s="10"/>
      <c r="BC7026" s="10"/>
      <c r="BD7026" s="10"/>
      <c r="BE7026" s="10"/>
      <c r="BF7026" s="10"/>
      <c r="BG7026" s="10"/>
      <c r="BH7026" s="10"/>
      <c r="BI7026" s="10"/>
      <c r="BL7026" s="10"/>
      <c r="BM7026" s="10"/>
      <c r="BN7026" s="10"/>
      <c r="BO7026" s="10"/>
      <c r="BP7026" s="10"/>
      <c r="BQ7026" s="10"/>
      <c r="BR7026" s="10"/>
      <c r="BU7026" s="66"/>
    </row>
    <row r="7027" spans="22:73" s="6" customFormat="1" x14ac:dyDescent="0.3">
      <c r="V7027" s="21"/>
      <c r="W7027" s="22"/>
      <c r="X7027" s="22"/>
      <c r="Y7027" s="22"/>
      <c r="Z7027" s="22"/>
      <c r="AA7027" s="22"/>
      <c r="AB7027" s="10"/>
      <c r="AC7027" s="10"/>
      <c r="AD7027" s="10"/>
      <c r="AE7027" s="10"/>
      <c r="AF7027" s="10"/>
      <c r="AG7027" s="10"/>
      <c r="AH7027" s="10"/>
      <c r="AI7027" s="10"/>
      <c r="AJ7027" s="10"/>
      <c r="AK7027" s="10"/>
      <c r="AL7027" s="10"/>
      <c r="AM7027" s="10"/>
      <c r="AN7027" s="10"/>
      <c r="AO7027" s="10"/>
      <c r="AP7027" s="10"/>
      <c r="AQ7027" s="10"/>
      <c r="AR7027" s="10"/>
      <c r="AS7027" s="10"/>
      <c r="AT7027" s="10"/>
      <c r="AU7027" s="10"/>
      <c r="AV7027" s="10"/>
      <c r="AW7027" s="10"/>
      <c r="AX7027" s="10"/>
      <c r="AY7027" s="10"/>
      <c r="AZ7027" s="10"/>
      <c r="BC7027" s="10"/>
      <c r="BD7027" s="10"/>
      <c r="BE7027" s="10"/>
      <c r="BF7027" s="10"/>
      <c r="BG7027" s="10"/>
      <c r="BH7027" s="10"/>
      <c r="BI7027" s="10"/>
      <c r="BL7027" s="10"/>
      <c r="BM7027" s="10"/>
      <c r="BN7027" s="10"/>
      <c r="BO7027" s="10"/>
      <c r="BP7027" s="10"/>
      <c r="BQ7027" s="10"/>
      <c r="BR7027" s="10"/>
      <c r="BU7027" s="66"/>
    </row>
    <row r="7028" spans="22:73" s="6" customFormat="1" x14ac:dyDescent="0.3">
      <c r="V7028" s="21"/>
      <c r="W7028" s="22"/>
      <c r="X7028" s="22"/>
      <c r="Y7028" s="22"/>
      <c r="Z7028" s="22"/>
      <c r="AA7028" s="22"/>
      <c r="AB7028" s="10"/>
      <c r="AC7028" s="10"/>
      <c r="AD7028" s="10"/>
      <c r="AE7028" s="10"/>
      <c r="AF7028" s="10"/>
      <c r="AG7028" s="10"/>
      <c r="AH7028" s="10"/>
      <c r="AI7028" s="10"/>
      <c r="AJ7028" s="10"/>
      <c r="AK7028" s="10"/>
      <c r="AL7028" s="10"/>
      <c r="AM7028" s="10"/>
      <c r="AN7028" s="10"/>
      <c r="AO7028" s="10"/>
      <c r="AP7028" s="10"/>
      <c r="AQ7028" s="10"/>
      <c r="AR7028" s="10"/>
      <c r="AS7028" s="10"/>
      <c r="AT7028" s="10"/>
      <c r="AU7028" s="10"/>
      <c r="AV7028" s="10"/>
      <c r="AW7028" s="10"/>
      <c r="AX7028" s="10"/>
      <c r="AY7028" s="10"/>
      <c r="AZ7028" s="10"/>
      <c r="BC7028" s="10"/>
      <c r="BD7028" s="10"/>
      <c r="BE7028" s="10"/>
      <c r="BF7028" s="10"/>
      <c r="BG7028" s="10"/>
      <c r="BH7028" s="10"/>
      <c r="BI7028" s="10"/>
      <c r="BL7028" s="10"/>
      <c r="BM7028" s="10"/>
      <c r="BN7028" s="10"/>
      <c r="BO7028" s="10"/>
      <c r="BP7028" s="10"/>
      <c r="BQ7028" s="10"/>
      <c r="BR7028" s="10"/>
      <c r="BU7028" s="66"/>
    </row>
    <row r="7029" spans="22:73" s="6" customFormat="1" x14ac:dyDescent="0.3">
      <c r="V7029" s="21"/>
      <c r="W7029" s="22"/>
      <c r="X7029" s="22"/>
      <c r="Y7029" s="22"/>
      <c r="Z7029" s="22"/>
      <c r="AA7029" s="22"/>
      <c r="AB7029" s="10"/>
      <c r="AC7029" s="10"/>
      <c r="AD7029" s="10"/>
      <c r="AE7029" s="10"/>
      <c r="AF7029" s="10"/>
      <c r="AG7029" s="10"/>
      <c r="AH7029" s="10"/>
      <c r="AI7029" s="10"/>
      <c r="AJ7029" s="10"/>
      <c r="AK7029" s="10"/>
      <c r="AL7029" s="10"/>
      <c r="AM7029" s="10"/>
      <c r="AN7029" s="10"/>
      <c r="AO7029" s="10"/>
      <c r="AP7029" s="10"/>
      <c r="AQ7029" s="10"/>
      <c r="AR7029" s="10"/>
      <c r="AS7029" s="10"/>
      <c r="AT7029" s="10"/>
      <c r="AU7029" s="10"/>
      <c r="AV7029" s="10"/>
      <c r="AW7029" s="10"/>
      <c r="AX7029" s="10"/>
      <c r="AY7029" s="10"/>
      <c r="AZ7029" s="10"/>
      <c r="BC7029" s="10"/>
      <c r="BD7029" s="10"/>
      <c r="BE7029" s="10"/>
      <c r="BF7029" s="10"/>
      <c r="BG7029" s="10"/>
      <c r="BH7029" s="10"/>
      <c r="BI7029" s="10"/>
      <c r="BL7029" s="10"/>
      <c r="BM7029" s="10"/>
      <c r="BN7029" s="10"/>
      <c r="BO7029" s="10"/>
      <c r="BP7029" s="10"/>
      <c r="BQ7029" s="10"/>
      <c r="BR7029" s="10"/>
      <c r="BU7029" s="66"/>
    </row>
    <row r="7030" spans="22:73" s="6" customFormat="1" x14ac:dyDescent="0.3">
      <c r="V7030" s="21"/>
      <c r="W7030" s="22"/>
      <c r="X7030" s="22"/>
      <c r="Y7030" s="22"/>
      <c r="Z7030" s="22"/>
      <c r="AA7030" s="22"/>
      <c r="AB7030" s="10"/>
      <c r="AC7030" s="10"/>
      <c r="AD7030" s="10"/>
      <c r="AE7030" s="10"/>
      <c r="AF7030" s="10"/>
      <c r="AG7030" s="10"/>
      <c r="AH7030" s="10"/>
      <c r="AI7030" s="10"/>
      <c r="AJ7030" s="10"/>
      <c r="AK7030" s="10"/>
      <c r="AL7030" s="10"/>
      <c r="AM7030" s="10"/>
      <c r="AN7030" s="10"/>
      <c r="AO7030" s="10"/>
      <c r="AP7030" s="10"/>
      <c r="AQ7030" s="10"/>
      <c r="AR7030" s="10"/>
      <c r="AS7030" s="10"/>
      <c r="AT7030" s="10"/>
      <c r="AU7030" s="10"/>
      <c r="AV7030" s="10"/>
      <c r="AW7030" s="10"/>
      <c r="AX7030" s="10"/>
      <c r="AY7030" s="10"/>
      <c r="AZ7030" s="10"/>
      <c r="BC7030" s="10"/>
      <c r="BD7030" s="10"/>
      <c r="BE7030" s="10"/>
      <c r="BF7030" s="10"/>
      <c r="BG7030" s="10"/>
      <c r="BH7030" s="10"/>
      <c r="BI7030" s="10"/>
      <c r="BL7030" s="10"/>
      <c r="BM7030" s="10"/>
      <c r="BN7030" s="10"/>
      <c r="BO7030" s="10"/>
      <c r="BP7030" s="10"/>
      <c r="BQ7030" s="10"/>
      <c r="BR7030" s="10"/>
      <c r="BU7030" s="66"/>
    </row>
    <row r="7031" spans="22:73" s="6" customFormat="1" x14ac:dyDescent="0.3">
      <c r="V7031" s="21"/>
      <c r="W7031" s="22"/>
      <c r="X7031" s="22"/>
      <c r="Y7031" s="22"/>
      <c r="Z7031" s="22"/>
      <c r="AA7031" s="22"/>
      <c r="AB7031" s="10"/>
      <c r="AC7031" s="10"/>
      <c r="AD7031" s="10"/>
      <c r="AE7031" s="10"/>
      <c r="AF7031" s="10"/>
      <c r="AG7031" s="10"/>
      <c r="AH7031" s="10"/>
      <c r="AI7031" s="10"/>
      <c r="AJ7031" s="10"/>
      <c r="AK7031" s="10"/>
      <c r="AL7031" s="10"/>
      <c r="AM7031" s="10"/>
      <c r="AN7031" s="10"/>
      <c r="AO7031" s="10"/>
      <c r="AP7031" s="10"/>
      <c r="AQ7031" s="10"/>
      <c r="AR7031" s="10"/>
      <c r="AS7031" s="10"/>
      <c r="AT7031" s="10"/>
      <c r="AU7031" s="10"/>
      <c r="AV7031" s="10"/>
      <c r="AW7031" s="10"/>
      <c r="AX7031" s="10"/>
      <c r="AY7031" s="10"/>
      <c r="AZ7031" s="10"/>
      <c r="BC7031" s="10"/>
      <c r="BD7031" s="10"/>
      <c r="BE7031" s="10"/>
      <c r="BF7031" s="10"/>
      <c r="BG7031" s="10"/>
      <c r="BH7031" s="10"/>
      <c r="BI7031" s="10"/>
      <c r="BL7031" s="10"/>
      <c r="BM7031" s="10"/>
      <c r="BN7031" s="10"/>
      <c r="BO7031" s="10"/>
      <c r="BP7031" s="10"/>
      <c r="BQ7031" s="10"/>
      <c r="BR7031" s="10"/>
      <c r="BU7031" s="66"/>
    </row>
    <row r="7032" spans="22:73" s="6" customFormat="1" x14ac:dyDescent="0.3">
      <c r="V7032" s="21"/>
      <c r="W7032" s="22"/>
      <c r="X7032" s="22"/>
      <c r="Y7032" s="22"/>
      <c r="Z7032" s="22"/>
      <c r="AA7032" s="22"/>
      <c r="AB7032" s="10"/>
      <c r="AC7032" s="10"/>
      <c r="AD7032" s="10"/>
      <c r="AE7032" s="10"/>
      <c r="AF7032" s="10"/>
      <c r="AG7032" s="10"/>
      <c r="AH7032" s="10"/>
      <c r="AI7032" s="10"/>
      <c r="AJ7032" s="10"/>
      <c r="AK7032" s="10"/>
      <c r="AL7032" s="10"/>
      <c r="AM7032" s="10"/>
      <c r="AN7032" s="10"/>
      <c r="AO7032" s="10"/>
      <c r="AP7032" s="10"/>
      <c r="AQ7032" s="10"/>
      <c r="AR7032" s="10"/>
      <c r="AS7032" s="10"/>
      <c r="AT7032" s="10"/>
      <c r="AU7032" s="10"/>
      <c r="AV7032" s="10"/>
      <c r="AW7032" s="10"/>
      <c r="AX7032" s="10"/>
      <c r="AY7032" s="10"/>
      <c r="AZ7032" s="10"/>
      <c r="BC7032" s="10"/>
      <c r="BD7032" s="10"/>
      <c r="BE7032" s="10"/>
      <c r="BF7032" s="10"/>
      <c r="BG7032" s="10"/>
      <c r="BH7032" s="10"/>
      <c r="BI7032" s="10"/>
      <c r="BL7032" s="10"/>
      <c r="BM7032" s="10"/>
      <c r="BN7032" s="10"/>
      <c r="BO7032" s="10"/>
      <c r="BP7032" s="10"/>
      <c r="BQ7032" s="10"/>
      <c r="BR7032" s="10"/>
      <c r="BU7032" s="66"/>
    </row>
    <row r="7033" spans="22:73" s="6" customFormat="1" x14ac:dyDescent="0.3">
      <c r="V7033" s="21"/>
      <c r="W7033" s="22"/>
      <c r="X7033" s="22"/>
      <c r="Y7033" s="22"/>
      <c r="Z7033" s="22"/>
      <c r="AA7033" s="22"/>
      <c r="AB7033" s="10"/>
      <c r="AC7033" s="10"/>
      <c r="AD7033" s="10"/>
      <c r="AE7033" s="10"/>
      <c r="AF7033" s="10"/>
      <c r="AG7033" s="10"/>
      <c r="AH7033" s="10"/>
      <c r="AI7033" s="10"/>
      <c r="AJ7033" s="10"/>
      <c r="AK7033" s="10"/>
      <c r="AL7033" s="10"/>
      <c r="AM7033" s="10"/>
      <c r="AN7033" s="10"/>
      <c r="AO7033" s="10"/>
      <c r="AP7033" s="10"/>
      <c r="AQ7033" s="10"/>
      <c r="AR7033" s="10"/>
      <c r="AS7033" s="10"/>
      <c r="AT7033" s="10"/>
      <c r="AU7033" s="10"/>
      <c r="AV7033" s="10"/>
      <c r="AW7033" s="10"/>
      <c r="AX7033" s="10"/>
      <c r="AY7033" s="10"/>
      <c r="AZ7033" s="10"/>
      <c r="BC7033" s="10"/>
      <c r="BD7033" s="10"/>
      <c r="BE7033" s="10"/>
      <c r="BF7033" s="10"/>
      <c r="BG7033" s="10"/>
      <c r="BH7033" s="10"/>
      <c r="BI7033" s="10"/>
      <c r="BL7033" s="10"/>
      <c r="BM7033" s="10"/>
      <c r="BN7033" s="10"/>
      <c r="BO7033" s="10"/>
      <c r="BP7033" s="10"/>
      <c r="BQ7033" s="10"/>
      <c r="BR7033" s="10"/>
      <c r="BU7033" s="66"/>
    </row>
    <row r="7034" spans="22:73" s="6" customFormat="1" x14ac:dyDescent="0.3">
      <c r="V7034" s="21"/>
      <c r="W7034" s="22"/>
      <c r="X7034" s="22"/>
      <c r="Y7034" s="22"/>
      <c r="Z7034" s="22"/>
      <c r="AA7034" s="22"/>
      <c r="AB7034" s="10"/>
      <c r="AC7034" s="10"/>
      <c r="AD7034" s="10"/>
      <c r="AE7034" s="10"/>
      <c r="AF7034" s="10"/>
      <c r="AG7034" s="10"/>
      <c r="AH7034" s="10"/>
      <c r="AI7034" s="10"/>
      <c r="AJ7034" s="10"/>
      <c r="AK7034" s="10"/>
      <c r="AL7034" s="10"/>
      <c r="AM7034" s="10"/>
      <c r="AN7034" s="10"/>
      <c r="AO7034" s="10"/>
      <c r="AP7034" s="10"/>
      <c r="AQ7034" s="10"/>
      <c r="AR7034" s="10"/>
      <c r="AS7034" s="10"/>
      <c r="AT7034" s="10"/>
      <c r="AU7034" s="10"/>
      <c r="AV7034" s="10"/>
      <c r="AW7034" s="10"/>
      <c r="AX7034" s="10"/>
      <c r="AY7034" s="10"/>
      <c r="AZ7034" s="10"/>
      <c r="BC7034" s="10"/>
      <c r="BD7034" s="10"/>
      <c r="BE7034" s="10"/>
      <c r="BF7034" s="10"/>
      <c r="BG7034" s="10"/>
      <c r="BH7034" s="10"/>
      <c r="BI7034" s="10"/>
      <c r="BL7034" s="10"/>
      <c r="BM7034" s="10"/>
      <c r="BN7034" s="10"/>
      <c r="BO7034" s="10"/>
      <c r="BP7034" s="10"/>
      <c r="BQ7034" s="10"/>
      <c r="BR7034" s="10"/>
      <c r="BU7034" s="66"/>
    </row>
    <row r="7035" spans="22:73" s="6" customFormat="1" x14ac:dyDescent="0.3">
      <c r="V7035" s="21"/>
      <c r="W7035" s="22"/>
      <c r="X7035" s="22"/>
      <c r="Y7035" s="22"/>
      <c r="Z7035" s="22"/>
      <c r="AA7035" s="22"/>
      <c r="AB7035" s="10"/>
      <c r="AC7035" s="10"/>
      <c r="AD7035" s="10"/>
      <c r="AE7035" s="10"/>
      <c r="AF7035" s="10"/>
      <c r="AG7035" s="10"/>
      <c r="AH7035" s="10"/>
      <c r="AI7035" s="10"/>
      <c r="AJ7035" s="10"/>
      <c r="AK7035" s="10"/>
      <c r="AL7035" s="10"/>
      <c r="AM7035" s="10"/>
      <c r="AN7035" s="10"/>
      <c r="AO7035" s="10"/>
      <c r="AP7035" s="10"/>
      <c r="AQ7035" s="10"/>
      <c r="AR7035" s="10"/>
      <c r="AS7035" s="10"/>
      <c r="AT7035" s="10"/>
      <c r="AU7035" s="10"/>
      <c r="AV7035" s="10"/>
      <c r="AW7035" s="10"/>
      <c r="AX7035" s="10"/>
      <c r="AY7035" s="10"/>
      <c r="AZ7035" s="10"/>
      <c r="BC7035" s="10"/>
      <c r="BD7035" s="10"/>
      <c r="BE7035" s="10"/>
      <c r="BF7035" s="10"/>
      <c r="BG7035" s="10"/>
      <c r="BH7035" s="10"/>
      <c r="BI7035" s="10"/>
      <c r="BL7035" s="10"/>
      <c r="BM7035" s="10"/>
      <c r="BN7035" s="10"/>
      <c r="BO7035" s="10"/>
      <c r="BP7035" s="10"/>
      <c r="BQ7035" s="10"/>
      <c r="BR7035" s="10"/>
      <c r="BU7035" s="66"/>
    </row>
    <row r="7036" spans="22:73" s="6" customFormat="1" x14ac:dyDescent="0.3">
      <c r="V7036" s="21"/>
      <c r="W7036" s="22"/>
      <c r="X7036" s="22"/>
      <c r="Y7036" s="22"/>
      <c r="Z7036" s="22"/>
      <c r="AA7036" s="22"/>
      <c r="AB7036" s="10"/>
      <c r="AC7036" s="10"/>
      <c r="AD7036" s="10"/>
      <c r="AE7036" s="10"/>
      <c r="AF7036" s="10"/>
      <c r="AG7036" s="10"/>
      <c r="AH7036" s="10"/>
      <c r="AI7036" s="10"/>
      <c r="AJ7036" s="10"/>
      <c r="AK7036" s="10"/>
      <c r="AL7036" s="10"/>
      <c r="AM7036" s="10"/>
      <c r="AN7036" s="10"/>
      <c r="AO7036" s="10"/>
      <c r="AP7036" s="10"/>
      <c r="AQ7036" s="10"/>
      <c r="AR7036" s="10"/>
      <c r="AS7036" s="10"/>
      <c r="AT7036" s="10"/>
      <c r="AU7036" s="10"/>
      <c r="AV7036" s="10"/>
      <c r="AW7036" s="10"/>
      <c r="AX7036" s="10"/>
      <c r="AY7036" s="10"/>
      <c r="AZ7036" s="10"/>
      <c r="BC7036" s="10"/>
      <c r="BD7036" s="10"/>
      <c r="BE7036" s="10"/>
      <c r="BF7036" s="10"/>
      <c r="BG7036" s="10"/>
      <c r="BH7036" s="10"/>
      <c r="BI7036" s="10"/>
      <c r="BL7036" s="10"/>
      <c r="BM7036" s="10"/>
      <c r="BN7036" s="10"/>
      <c r="BO7036" s="10"/>
      <c r="BP7036" s="10"/>
      <c r="BQ7036" s="10"/>
      <c r="BR7036" s="10"/>
      <c r="BU7036" s="66"/>
    </row>
    <row r="7037" spans="22:73" s="6" customFormat="1" x14ac:dyDescent="0.3">
      <c r="V7037" s="21"/>
      <c r="W7037" s="22"/>
      <c r="X7037" s="22"/>
      <c r="Y7037" s="22"/>
      <c r="Z7037" s="22"/>
      <c r="AA7037" s="22"/>
      <c r="AB7037" s="10"/>
      <c r="AC7037" s="10"/>
      <c r="AD7037" s="10"/>
      <c r="AE7037" s="10"/>
      <c r="AF7037" s="10"/>
      <c r="AG7037" s="10"/>
      <c r="AH7037" s="10"/>
      <c r="AI7037" s="10"/>
      <c r="AJ7037" s="10"/>
      <c r="AK7037" s="10"/>
      <c r="AL7037" s="10"/>
      <c r="AM7037" s="10"/>
      <c r="AN7037" s="10"/>
      <c r="AO7037" s="10"/>
      <c r="AP7037" s="10"/>
      <c r="AQ7037" s="10"/>
      <c r="AR7037" s="10"/>
      <c r="AS7037" s="10"/>
      <c r="AT7037" s="10"/>
      <c r="AU7037" s="10"/>
      <c r="AV7037" s="10"/>
      <c r="AW7037" s="10"/>
      <c r="AX7037" s="10"/>
      <c r="AY7037" s="10"/>
      <c r="AZ7037" s="10"/>
      <c r="BC7037" s="10"/>
      <c r="BD7037" s="10"/>
      <c r="BE7037" s="10"/>
      <c r="BF7037" s="10"/>
      <c r="BG7037" s="10"/>
      <c r="BH7037" s="10"/>
      <c r="BI7037" s="10"/>
      <c r="BL7037" s="10"/>
      <c r="BM7037" s="10"/>
      <c r="BN7037" s="10"/>
      <c r="BO7037" s="10"/>
      <c r="BP7037" s="10"/>
      <c r="BQ7037" s="10"/>
      <c r="BR7037" s="10"/>
      <c r="BU7037" s="66"/>
    </row>
    <row r="7038" spans="22:73" s="6" customFormat="1" x14ac:dyDescent="0.3">
      <c r="V7038" s="21"/>
      <c r="W7038" s="22"/>
      <c r="X7038" s="22"/>
      <c r="Y7038" s="22"/>
      <c r="Z7038" s="22"/>
      <c r="AA7038" s="22"/>
      <c r="AB7038" s="10"/>
      <c r="AC7038" s="10"/>
      <c r="AD7038" s="10"/>
      <c r="AE7038" s="10"/>
      <c r="AF7038" s="10"/>
      <c r="AG7038" s="10"/>
      <c r="AH7038" s="10"/>
      <c r="AI7038" s="10"/>
      <c r="AJ7038" s="10"/>
      <c r="AK7038" s="10"/>
      <c r="AL7038" s="10"/>
      <c r="AM7038" s="10"/>
      <c r="AN7038" s="10"/>
      <c r="AO7038" s="10"/>
      <c r="AP7038" s="10"/>
      <c r="AQ7038" s="10"/>
      <c r="AR7038" s="10"/>
      <c r="AS7038" s="10"/>
      <c r="AT7038" s="10"/>
      <c r="AU7038" s="10"/>
      <c r="AV7038" s="10"/>
      <c r="AW7038" s="10"/>
      <c r="AX7038" s="10"/>
      <c r="AY7038" s="10"/>
      <c r="AZ7038" s="10"/>
      <c r="BC7038" s="10"/>
      <c r="BD7038" s="10"/>
      <c r="BE7038" s="10"/>
      <c r="BF7038" s="10"/>
      <c r="BG7038" s="10"/>
      <c r="BH7038" s="10"/>
      <c r="BI7038" s="10"/>
      <c r="BL7038" s="10"/>
      <c r="BM7038" s="10"/>
      <c r="BN7038" s="10"/>
      <c r="BO7038" s="10"/>
      <c r="BP7038" s="10"/>
      <c r="BQ7038" s="10"/>
      <c r="BR7038" s="10"/>
      <c r="BU7038" s="66"/>
    </row>
    <row r="7039" spans="22:73" s="6" customFormat="1" x14ac:dyDescent="0.3">
      <c r="V7039" s="21"/>
      <c r="W7039" s="22"/>
      <c r="X7039" s="22"/>
      <c r="Y7039" s="22"/>
      <c r="Z7039" s="22"/>
      <c r="AA7039" s="22"/>
      <c r="AB7039" s="10"/>
      <c r="AC7039" s="10"/>
      <c r="AD7039" s="10"/>
      <c r="AE7039" s="10"/>
      <c r="AF7039" s="10"/>
      <c r="AG7039" s="10"/>
      <c r="AH7039" s="10"/>
      <c r="AI7039" s="10"/>
      <c r="AJ7039" s="10"/>
      <c r="AK7039" s="10"/>
      <c r="AL7039" s="10"/>
      <c r="AM7039" s="10"/>
      <c r="AN7039" s="10"/>
      <c r="AO7039" s="10"/>
      <c r="AP7039" s="10"/>
      <c r="AQ7039" s="10"/>
      <c r="AR7039" s="10"/>
      <c r="AS7039" s="10"/>
      <c r="AT7039" s="10"/>
      <c r="AU7039" s="10"/>
      <c r="AV7039" s="10"/>
      <c r="AW7039" s="10"/>
      <c r="AX7039" s="10"/>
      <c r="AY7039" s="10"/>
      <c r="AZ7039" s="10"/>
      <c r="BC7039" s="10"/>
      <c r="BD7039" s="10"/>
      <c r="BE7039" s="10"/>
      <c r="BF7039" s="10"/>
      <c r="BG7039" s="10"/>
      <c r="BH7039" s="10"/>
      <c r="BI7039" s="10"/>
      <c r="BL7039" s="10"/>
      <c r="BM7039" s="10"/>
      <c r="BN7039" s="10"/>
      <c r="BO7039" s="10"/>
      <c r="BP7039" s="10"/>
      <c r="BQ7039" s="10"/>
      <c r="BR7039" s="10"/>
      <c r="BU7039" s="66"/>
    </row>
    <row r="7040" spans="22:73" s="6" customFormat="1" x14ac:dyDescent="0.3">
      <c r="V7040" s="21"/>
      <c r="W7040" s="22"/>
      <c r="X7040" s="22"/>
      <c r="Y7040" s="22"/>
      <c r="Z7040" s="22"/>
      <c r="AA7040" s="22"/>
      <c r="AB7040" s="10"/>
      <c r="AC7040" s="10"/>
      <c r="AD7040" s="10"/>
      <c r="AE7040" s="10"/>
      <c r="AF7040" s="10"/>
      <c r="AG7040" s="10"/>
      <c r="AH7040" s="10"/>
      <c r="AI7040" s="10"/>
      <c r="AJ7040" s="10"/>
      <c r="AK7040" s="10"/>
      <c r="AL7040" s="10"/>
      <c r="AM7040" s="10"/>
      <c r="AN7040" s="10"/>
      <c r="AO7040" s="10"/>
      <c r="AP7040" s="10"/>
      <c r="AQ7040" s="10"/>
      <c r="AR7040" s="10"/>
      <c r="AS7040" s="10"/>
      <c r="AT7040" s="10"/>
      <c r="AU7040" s="10"/>
      <c r="AV7040" s="10"/>
      <c r="AW7040" s="10"/>
      <c r="AX7040" s="10"/>
      <c r="AY7040" s="10"/>
      <c r="AZ7040" s="10"/>
      <c r="BC7040" s="10"/>
      <c r="BD7040" s="10"/>
      <c r="BE7040" s="10"/>
      <c r="BF7040" s="10"/>
      <c r="BG7040" s="10"/>
      <c r="BH7040" s="10"/>
      <c r="BI7040" s="10"/>
      <c r="BL7040" s="10"/>
      <c r="BM7040" s="10"/>
      <c r="BN7040" s="10"/>
      <c r="BO7040" s="10"/>
      <c r="BP7040" s="10"/>
      <c r="BQ7040" s="10"/>
      <c r="BR7040" s="10"/>
      <c r="BU7040" s="66"/>
    </row>
    <row r="7041" spans="22:73" s="6" customFormat="1" x14ac:dyDescent="0.3">
      <c r="V7041" s="21"/>
      <c r="W7041" s="22"/>
      <c r="X7041" s="22"/>
      <c r="Y7041" s="22"/>
      <c r="Z7041" s="22"/>
      <c r="AA7041" s="22"/>
      <c r="AB7041" s="10"/>
      <c r="AC7041" s="10"/>
      <c r="AD7041" s="10"/>
      <c r="AE7041" s="10"/>
      <c r="AF7041" s="10"/>
      <c r="AG7041" s="10"/>
      <c r="AH7041" s="10"/>
      <c r="AI7041" s="10"/>
      <c r="AJ7041" s="10"/>
      <c r="AK7041" s="10"/>
      <c r="AL7041" s="10"/>
      <c r="AM7041" s="10"/>
      <c r="AN7041" s="10"/>
      <c r="AO7041" s="10"/>
      <c r="AP7041" s="10"/>
      <c r="AQ7041" s="10"/>
      <c r="AR7041" s="10"/>
      <c r="AS7041" s="10"/>
      <c r="AT7041" s="10"/>
      <c r="AU7041" s="10"/>
      <c r="AV7041" s="10"/>
      <c r="AW7041" s="10"/>
      <c r="AX7041" s="10"/>
      <c r="AY7041" s="10"/>
      <c r="AZ7041" s="10"/>
      <c r="BC7041" s="10"/>
      <c r="BD7041" s="10"/>
      <c r="BE7041" s="10"/>
      <c r="BF7041" s="10"/>
      <c r="BG7041" s="10"/>
      <c r="BH7041" s="10"/>
      <c r="BI7041" s="10"/>
      <c r="BL7041" s="10"/>
      <c r="BM7041" s="10"/>
      <c r="BN7041" s="10"/>
      <c r="BO7041" s="10"/>
      <c r="BP7041" s="10"/>
      <c r="BQ7041" s="10"/>
      <c r="BR7041" s="10"/>
      <c r="BU7041" s="66"/>
    </row>
    <row r="7042" spans="22:73" s="6" customFormat="1" x14ac:dyDescent="0.3">
      <c r="V7042" s="21"/>
      <c r="W7042" s="22"/>
      <c r="X7042" s="22"/>
      <c r="Y7042" s="22"/>
      <c r="Z7042" s="22"/>
      <c r="AA7042" s="22"/>
      <c r="AB7042" s="10"/>
      <c r="AC7042" s="10"/>
      <c r="AD7042" s="10"/>
      <c r="AE7042" s="10"/>
      <c r="AF7042" s="10"/>
      <c r="AG7042" s="10"/>
      <c r="AH7042" s="10"/>
      <c r="AI7042" s="10"/>
      <c r="AJ7042" s="10"/>
      <c r="AK7042" s="10"/>
      <c r="AL7042" s="10"/>
      <c r="AM7042" s="10"/>
      <c r="AN7042" s="10"/>
      <c r="AO7042" s="10"/>
      <c r="AP7042" s="10"/>
      <c r="AQ7042" s="10"/>
      <c r="AR7042" s="10"/>
      <c r="AS7042" s="10"/>
      <c r="AT7042" s="10"/>
      <c r="AU7042" s="10"/>
      <c r="AV7042" s="10"/>
      <c r="AW7042" s="10"/>
      <c r="AX7042" s="10"/>
      <c r="AY7042" s="10"/>
      <c r="AZ7042" s="10"/>
      <c r="BC7042" s="10"/>
      <c r="BD7042" s="10"/>
      <c r="BE7042" s="10"/>
      <c r="BF7042" s="10"/>
      <c r="BG7042" s="10"/>
      <c r="BH7042" s="10"/>
      <c r="BI7042" s="10"/>
      <c r="BL7042" s="10"/>
      <c r="BM7042" s="10"/>
      <c r="BN7042" s="10"/>
      <c r="BO7042" s="10"/>
      <c r="BP7042" s="10"/>
      <c r="BQ7042" s="10"/>
      <c r="BR7042" s="10"/>
      <c r="BU7042" s="66"/>
    </row>
    <row r="7043" spans="22:73" s="6" customFormat="1" x14ac:dyDescent="0.3">
      <c r="V7043" s="21"/>
      <c r="W7043" s="22"/>
      <c r="X7043" s="22"/>
      <c r="Y7043" s="22"/>
      <c r="Z7043" s="22"/>
      <c r="AA7043" s="22"/>
      <c r="AB7043" s="10"/>
      <c r="AC7043" s="10"/>
      <c r="AD7043" s="10"/>
      <c r="AE7043" s="10"/>
      <c r="AF7043" s="10"/>
      <c r="AG7043" s="10"/>
      <c r="AH7043" s="10"/>
      <c r="AI7043" s="10"/>
      <c r="AJ7043" s="10"/>
      <c r="AK7043" s="10"/>
      <c r="AL7043" s="10"/>
      <c r="AM7043" s="10"/>
      <c r="AN7043" s="10"/>
      <c r="AO7043" s="10"/>
      <c r="AP7043" s="10"/>
      <c r="AQ7043" s="10"/>
      <c r="AR7043" s="10"/>
      <c r="AS7043" s="10"/>
      <c r="AT7043" s="10"/>
      <c r="AU7043" s="10"/>
      <c r="AV7043" s="10"/>
      <c r="AW7043" s="10"/>
      <c r="AX7043" s="10"/>
      <c r="AY7043" s="10"/>
      <c r="AZ7043" s="10"/>
      <c r="BC7043" s="10"/>
      <c r="BD7043" s="10"/>
      <c r="BE7043" s="10"/>
      <c r="BF7043" s="10"/>
      <c r="BG7043" s="10"/>
      <c r="BH7043" s="10"/>
      <c r="BI7043" s="10"/>
      <c r="BL7043" s="10"/>
      <c r="BM7043" s="10"/>
      <c r="BN7043" s="10"/>
      <c r="BO7043" s="10"/>
      <c r="BP7043" s="10"/>
      <c r="BQ7043" s="10"/>
      <c r="BR7043" s="10"/>
      <c r="BU7043" s="66"/>
    </row>
    <row r="7044" spans="22:73" s="6" customFormat="1" x14ac:dyDescent="0.3">
      <c r="V7044" s="21"/>
      <c r="W7044" s="22"/>
      <c r="X7044" s="22"/>
      <c r="Y7044" s="22"/>
      <c r="Z7044" s="22"/>
      <c r="AA7044" s="22"/>
      <c r="AB7044" s="10"/>
      <c r="AC7044" s="10"/>
      <c r="AD7044" s="10"/>
      <c r="AE7044" s="10"/>
      <c r="AF7044" s="10"/>
      <c r="AG7044" s="10"/>
      <c r="AH7044" s="10"/>
      <c r="AI7044" s="10"/>
      <c r="AJ7044" s="10"/>
      <c r="AK7044" s="10"/>
      <c r="AL7044" s="10"/>
      <c r="AM7044" s="10"/>
      <c r="AN7044" s="10"/>
      <c r="AO7044" s="10"/>
      <c r="AP7044" s="10"/>
      <c r="AQ7044" s="10"/>
      <c r="AR7044" s="10"/>
      <c r="AS7044" s="10"/>
      <c r="AT7044" s="10"/>
      <c r="AU7044" s="10"/>
      <c r="AV7044" s="10"/>
      <c r="AW7044" s="10"/>
      <c r="AX7044" s="10"/>
      <c r="AY7044" s="10"/>
      <c r="AZ7044" s="10"/>
      <c r="BC7044" s="10"/>
      <c r="BD7044" s="10"/>
      <c r="BE7044" s="10"/>
      <c r="BF7044" s="10"/>
      <c r="BG7044" s="10"/>
      <c r="BH7044" s="10"/>
      <c r="BI7044" s="10"/>
      <c r="BL7044" s="10"/>
      <c r="BM7044" s="10"/>
      <c r="BN7044" s="10"/>
      <c r="BO7044" s="10"/>
      <c r="BP7044" s="10"/>
      <c r="BQ7044" s="10"/>
      <c r="BR7044" s="10"/>
      <c r="BU7044" s="66"/>
    </row>
    <row r="7045" spans="22:73" s="6" customFormat="1" x14ac:dyDescent="0.3">
      <c r="V7045" s="21"/>
      <c r="W7045" s="22"/>
      <c r="X7045" s="22"/>
      <c r="Y7045" s="22"/>
      <c r="Z7045" s="22"/>
      <c r="AA7045" s="22"/>
      <c r="AB7045" s="10"/>
      <c r="AC7045" s="10"/>
      <c r="AD7045" s="10"/>
      <c r="AE7045" s="10"/>
      <c r="AF7045" s="10"/>
      <c r="AG7045" s="10"/>
      <c r="AH7045" s="10"/>
      <c r="AI7045" s="10"/>
      <c r="AJ7045" s="10"/>
      <c r="AK7045" s="10"/>
      <c r="AL7045" s="10"/>
      <c r="AM7045" s="10"/>
      <c r="AN7045" s="10"/>
      <c r="AO7045" s="10"/>
      <c r="AP7045" s="10"/>
      <c r="AQ7045" s="10"/>
      <c r="AR7045" s="10"/>
      <c r="AS7045" s="10"/>
      <c r="AT7045" s="10"/>
      <c r="AU7045" s="10"/>
      <c r="AV7045" s="10"/>
      <c r="AW7045" s="10"/>
      <c r="AX7045" s="10"/>
      <c r="AY7045" s="10"/>
      <c r="AZ7045" s="10"/>
      <c r="BC7045" s="10"/>
      <c r="BD7045" s="10"/>
      <c r="BE7045" s="10"/>
      <c r="BF7045" s="10"/>
      <c r="BG7045" s="10"/>
      <c r="BH7045" s="10"/>
      <c r="BI7045" s="10"/>
      <c r="BL7045" s="10"/>
      <c r="BM7045" s="10"/>
      <c r="BN7045" s="10"/>
      <c r="BO7045" s="10"/>
      <c r="BP7045" s="10"/>
      <c r="BQ7045" s="10"/>
      <c r="BR7045" s="10"/>
      <c r="BU7045" s="66"/>
    </row>
    <row r="7046" spans="22:73" s="6" customFormat="1" x14ac:dyDescent="0.3">
      <c r="V7046" s="21"/>
      <c r="W7046" s="22"/>
      <c r="X7046" s="22"/>
      <c r="Y7046" s="22"/>
      <c r="Z7046" s="22"/>
      <c r="AA7046" s="22"/>
      <c r="AB7046" s="10"/>
      <c r="AC7046" s="10"/>
      <c r="AD7046" s="10"/>
      <c r="AE7046" s="10"/>
      <c r="AF7046" s="10"/>
      <c r="AG7046" s="10"/>
      <c r="AH7046" s="10"/>
      <c r="AI7046" s="10"/>
      <c r="AJ7046" s="10"/>
      <c r="AK7046" s="10"/>
      <c r="AL7046" s="10"/>
      <c r="AM7046" s="10"/>
      <c r="AN7046" s="10"/>
      <c r="AO7046" s="10"/>
      <c r="AP7046" s="10"/>
      <c r="AQ7046" s="10"/>
      <c r="AR7046" s="10"/>
      <c r="AS7046" s="10"/>
      <c r="AT7046" s="10"/>
      <c r="AU7046" s="10"/>
      <c r="AV7046" s="10"/>
      <c r="AW7046" s="10"/>
      <c r="AX7046" s="10"/>
      <c r="AY7046" s="10"/>
      <c r="AZ7046" s="10"/>
      <c r="BC7046" s="10"/>
      <c r="BD7046" s="10"/>
      <c r="BE7046" s="10"/>
      <c r="BF7046" s="10"/>
      <c r="BG7046" s="10"/>
      <c r="BH7046" s="10"/>
      <c r="BI7046" s="10"/>
      <c r="BL7046" s="10"/>
      <c r="BM7046" s="10"/>
      <c r="BN7046" s="10"/>
      <c r="BO7046" s="10"/>
      <c r="BP7046" s="10"/>
      <c r="BQ7046" s="10"/>
      <c r="BR7046" s="10"/>
      <c r="BU7046" s="66"/>
    </row>
    <row r="7047" spans="22:73" s="6" customFormat="1" x14ac:dyDescent="0.3">
      <c r="V7047" s="21"/>
      <c r="W7047" s="22"/>
      <c r="X7047" s="22"/>
      <c r="Y7047" s="22"/>
      <c r="Z7047" s="22"/>
      <c r="AA7047" s="22"/>
      <c r="AB7047" s="10"/>
      <c r="AC7047" s="10"/>
      <c r="AD7047" s="10"/>
      <c r="AE7047" s="10"/>
      <c r="AF7047" s="10"/>
      <c r="AG7047" s="10"/>
      <c r="AH7047" s="10"/>
      <c r="AI7047" s="10"/>
      <c r="AJ7047" s="10"/>
      <c r="AK7047" s="10"/>
      <c r="AL7047" s="10"/>
      <c r="AM7047" s="10"/>
      <c r="AN7047" s="10"/>
      <c r="AO7047" s="10"/>
      <c r="AP7047" s="10"/>
      <c r="AQ7047" s="10"/>
      <c r="AR7047" s="10"/>
      <c r="AS7047" s="10"/>
      <c r="AT7047" s="10"/>
      <c r="AU7047" s="10"/>
      <c r="AV7047" s="10"/>
      <c r="AW7047" s="10"/>
      <c r="AX7047" s="10"/>
      <c r="AY7047" s="10"/>
      <c r="AZ7047" s="10"/>
      <c r="BC7047" s="10"/>
      <c r="BD7047" s="10"/>
      <c r="BE7047" s="10"/>
      <c r="BF7047" s="10"/>
      <c r="BG7047" s="10"/>
      <c r="BH7047" s="10"/>
      <c r="BI7047" s="10"/>
      <c r="BL7047" s="10"/>
      <c r="BM7047" s="10"/>
      <c r="BN7047" s="10"/>
      <c r="BO7047" s="10"/>
      <c r="BP7047" s="10"/>
      <c r="BQ7047" s="10"/>
      <c r="BR7047" s="10"/>
      <c r="BU7047" s="66"/>
    </row>
    <row r="7048" spans="22:73" s="6" customFormat="1" x14ac:dyDescent="0.3">
      <c r="V7048" s="21"/>
      <c r="W7048" s="22"/>
      <c r="X7048" s="22"/>
      <c r="Y7048" s="22"/>
      <c r="Z7048" s="22"/>
      <c r="AA7048" s="22"/>
      <c r="AB7048" s="10"/>
      <c r="AC7048" s="10"/>
      <c r="AD7048" s="10"/>
      <c r="AE7048" s="10"/>
      <c r="AF7048" s="10"/>
      <c r="AG7048" s="10"/>
      <c r="AH7048" s="10"/>
      <c r="AI7048" s="10"/>
      <c r="AJ7048" s="10"/>
      <c r="AK7048" s="10"/>
      <c r="AL7048" s="10"/>
      <c r="AM7048" s="10"/>
      <c r="AN7048" s="10"/>
      <c r="AO7048" s="10"/>
      <c r="AP7048" s="10"/>
      <c r="AQ7048" s="10"/>
      <c r="AR7048" s="10"/>
      <c r="AS7048" s="10"/>
      <c r="AT7048" s="10"/>
      <c r="AU7048" s="10"/>
      <c r="AV7048" s="10"/>
      <c r="AW7048" s="10"/>
      <c r="AX7048" s="10"/>
      <c r="AY7048" s="10"/>
      <c r="AZ7048" s="10"/>
      <c r="BC7048" s="10"/>
      <c r="BD7048" s="10"/>
      <c r="BE7048" s="10"/>
      <c r="BF7048" s="10"/>
      <c r="BG7048" s="10"/>
      <c r="BH7048" s="10"/>
      <c r="BI7048" s="10"/>
      <c r="BL7048" s="10"/>
      <c r="BM7048" s="10"/>
      <c r="BN7048" s="10"/>
      <c r="BO7048" s="10"/>
      <c r="BP7048" s="10"/>
      <c r="BQ7048" s="10"/>
      <c r="BR7048" s="10"/>
      <c r="BU7048" s="66"/>
    </row>
    <row r="7049" spans="22:73" s="6" customFormat="1" x14ac:dyDescent="0.3">
      <c r="V7049" s="21"/>
      <c r="W7049" s="22"/>
      <c r="X7049" s="22"/>
      <c r="Y7049" s="22"/>
      <c r="Z7049" s="22"/>
      <c r="AA7049" s="22"/>
      <c r="AB7049" s="10"/>
      <c r="AC7049" s="10"/>
      <c r="AD7049" s="10"/>
      <c r="AE7049" s="10"/>
      <c r="AF7049" s="10"/>
      <c r="AG7049" s="10"/>
      <c r="AH7049" s="10"/>
      <c r="AI7049" s="10"/>
      <c r="AJ7049" s="10"/>
      <c r="AK7049" s="10"/>
      <c r="AL7049" s="10"/>
      <c r="AM7049" s="10"/>
      <c r="AN7049" s="10"/>
      <c r="AO7049" s="10"/>
      <c r="AP7049" s="10"/>
      <c r="AQ7049" s="10"/>
      <c r="AR7049" s="10"/>
      <c r="AS7049" s="10"/>
      <c r="AT7049" s="10"/>
      <c r="AU7049" s="10"/>
      <c r="AV7049" s="10"/>
      <c r="AW7049" s="10"/>
      <c r="AX7049" s="10"/>
      <c r="AY7049" s="10"/>
      <c r="AZ7049" s="10"/>
      <c r="BC7049" s="10"/>
      <c r="BD7049" s="10"/>
      <c r="BE7049" s="10"/>
      <c r="BF7049" s="10"/>
      <c r="BG7049" s="10"/>
      <c r="BH7049" s="10"/>
      <c r="BI7049" s="10"/>
      <c r="BL7049" s="10"/>
      <c r="BM7049" s="10"/>
      <c r="BN7049" s="10"/>
      <c r="BO7049" s="10"/>
      <c r="BP7049" s="10"/>
      <c r="BQ7049" s="10"/>
      <c r="BR7049" s="10"/>
      <c r="BU7049" s="66"/>
    </row>
    <row r="7050" spans="22:73" s="6" customFormat="1" x14ac:dyDescent="0.3">
      <c r="V7050" s="21"/>
      <c r="W7050" s="22"/>
      <c r="X7050" s="22"/>
      <c r="Y7050" s="22"/>
      <c r="Z7050" s="22"/>
      <c r="AA7050" s="22"/>
      <c r="AB7050" s="10"/>
      <c r="AC7050" s="10"/>
      <c r="AD7050" s="10"/>
      <c r="AE7050" s="10"/>
      <c r="AF7050" s="10"/>
      <c r="AG7050" s="10"/>
      <c r="AH7050" s="10"/>
      <c r="AI7050" s="10"/>
      <c r="AJ7050" s="10"/>
      <c r="AK7050" s="10"/>
      <c r="AL7050" s="10"/>
      <c r="AM7050" s="10"/>
      <c r="AN7050" s="10"/>
      <c r="AO7050" s="10"/>
      <c r="AP7050" s="10"/>
      <c r="AQ7050" s="10"/>
      <c r="AR7050" s="10"/>
      <c r="AS7050" s="10"/>
      <c r="AT7050" s="10"/>
      <c r="AU7050" s="10"/>
      <c r="AV7050" s="10"/>
      <c r="AW7050" s="10"/>
      <c r="AX7050" s="10"/>
      <c r="AY7050" s="10"/>
      <c r="AZ7050" s="10"/>
      <c r="BC7050" s="10"/>
      <c r="BD7050" s="10"/>
      <c r="BE7050" s="10"/>
      <c r="BF7050" s="10"/>
      <c r="BG7050" s="10"/>
      <c r="BH7050" s="10"/>
      <c r="BI7050" s="10"/>
      <c r="BL7050" s="10"/>
      <c r="BM7050" s="10"/>
      <c r="BN7050" s="10"/>
      <c r="BO7050" s="10"/>
      <c r="BP7050" s="10"/>
      <c r="BQ7050" s="10"/>
      <c r="BR7050" s="10"/>
      <c r="BU7050" s="66"/>
    </row>
    <row r="7051" spans="22:73" s="6" customFormat="1" x14ac:dyDescent="0.3">
      <c r="V7051" s="21"/>
      <c r="W7051" s="22"/>
      <c r="X7051" s="22"/>
      <c r="Y7051" s="22"/>
      <c r="Z7051" s="22"/>
      <c r="AA7051" s="22"/>
      <c r="AB7051" s="10"/>
      <c r="AC7051" s="10"/>
      <c r="AD7051" s="10"/>
      <c r="AE7051" s="10"/>
      <c r="AF7051" s="10"/>
      <c r="AG7051" s="10"/>
      <c r="AH7051" s="10"/>
      <c r="AI7051" s="10"/>
      <c r="AJ7051" s="10"/>
      <c r="AK7051" s="10"/>
      <c r="AL7051" s="10"/>
      <c r="AM7051" s="10"/>
      <c r="AN7051" s="10"/>
      <c r="AO7051" s="10"/>
      <c r="AP7051" s="10"/>
      <c r="AQ7051" s="10"/>
      <c r="AR7051" s="10"/>
      <c r="AS7051" s="10"/>
      <c r="AT7051" s="10"/>
      <c r="AU7051" s="10"/>
      <c r="AV7051" s="10"/>
      <c r="AW7051" s="10"/>
      <c r="AX7051" s="10"/>
      <c r="AY7051" s="10"/>
      <c r="AZ7051" s="10"/>
      <c r="BC7051" s="10"/>
      <c r="BD7051" s="10"/>
      <c r="BE7051" s="10"/>
      <c r="BF7051" s="10"/>
      <c r="BG7051" s="10"/>
      <c r="BH7051" s="10"/>
      <c r="BI7051" s="10"/>
      <c r="BL7051" s="10"/>
      <c r="BM7051" s="10"/>
      <c r="BN7051" s="10"/>
      <c r="BO7051" s="10"/>
      <c r="BP7051" s="10"/>
      <c r="BQ7051" s="10"/>
      <c r="BR7051" s="10"/>
      <c r="BU7051" s="66"/>
    </row>
    <row r="7052" spans="22:73" s="6" customFormat="1" x14ac:dyDescent="0.3">
      <c r="V7052" s="21"/>
      <c r="W7052" s="22"/>
      <c r="X7052" s="22"/>
      <c r="Y7052" s="22"/>
      <c r="Z7052" s="22"/>
      <c r="AA7052" s="22"/>
      <c r="AB7052" s="10"/>
      <c r="AC7052" s="10"/>
      <c r="AD7052" s="10"/>
      <c r="AE7052" s="10"/>
      <c r="AF7052" s="10"/>
      <c r="AG7052" s="10"/>
      <c r="AH7052" s="10"/>
      <c r="AI7052" s="10"/>
      <c r="AJ7052" s="10"/>
      <c r="AK7052" s="10"/>
      <c r="AL7052" s="10"/>
      <c r="AM7052" s="10"/>
      <c r="AN7052" s="10"/>
      <c r="AO7052" s="10"/>
      <c r="AP7052" s="10"/>
      <c r="AQ7052" s="10"/>
      <c r="AR7052" s="10"/>
      <c r="AS7052" s="10"/>
      <c r="AT7052" s="10"/>
      <c r="AU7052" s="10"/>
      <c r="AV7052" s="10"/>
      <c r="AW7052" s="10"/>
      <c r="AX7052" s="10"/>
      <c r="AY7052" s="10"/>
      <c r="AZ7052" s="10"/>
      <c r="BC7052" s="10"/>
      <c r="BD7052" s="10"/>
      <c r="BE7052" s="10"/>
      <c r="BF7052" s="10"/>
      <c r="BG7052" s="10"/>
      <c r="BH7052" s="10"/>
      <c r="BI7052" s="10"/>
      <c r="BL7052" s="10"/>
      <c r="BM7052" s="10"/>
      <c r="BN7052" s="10"/>
      <c r="BO7052" s="10"/>
      <c r="BP7052" s="10"/>
      <c r="BQ7052" s="10"/>
      <c r="BR7052" s="10"/>
      <c r="BU7052" s="66"/>
    </row>
    <row r="7053" spans="22:73" s="6" customFormat="1" x14ac:dyDescent="0.3">
      <c r="V7053" s="21"/>
      <c r="W7053" s="22"/>
      <c r="X7053" s="22"/>
      <c r="Y7053" s="22"/>
      <c r="Z7053" s="22"/>
      <c r="AA7053" s="22"/>
      <c r="AB7053" s="10"/>
      <c r="AC7053" s="10"/>
      <c r="AD7053" s="10"/>
      <c r="AE7053" s="10"/>
      <c r="AF7053" s="10"/>
      <c r="AG7053" s="10"/>
      <c r="AH7053" s="10"/>
      <c r="AI7053" s="10"/>
      <c r="AJ7053" s="10"/>
      <c r="AK7053" s="10"/>
      <c r="AL7053" s="10"/>
      <c r="AM7053" s="10"/>
      <c r="AN7053" s="10"/>
      <c r="AO7053" s="10"/>
      <c r="AP7053" s="10"/>
      <c r="AQ7053" s="10"/>
      <c r="AR7053" s="10"/>
      <c r="AS7053" s="10"/>
      <c r="AT7053" s="10"/>
      <c r="AU7053" s="10"/>
      <c r="AV7053" s="10"/>
      <c r="AW7053" s="10"/>
      <c r="AX7053" s="10"/>
      <c r="AY7053" s="10"/>
      <c r="AZ7053" s="10"/>
      <c r="BC7053" s="10"/>
      <c r="BD7053" s="10"/>
      <c r="BE7053" s="10"/>
      <c r="BF7053" s="10"/>
      <c r="BG7053" s="10"/>
      <c r="BH7053" s="10"/>
      <c r="BI7053" s="10"/>
      <c r="BL7053" s="10"/>
      <c r="BM7053" s="10"/>
      <c r="BN7053" s="10"/>
      <c r="BO7053" s="10"/>
      <c r="BP7053" s="10"/>
      <c r="BQ7053" s="10"/>
      <c r="BR7053" s="10"/>
      <c r="BU7053" s="66"/>
    </row>
    <row r="7054" spans="22:73" s="6" customFormat="1" x14ac:dyDescent="0.3">
      <c r="V7054" s="21"/>
      <c r="W7054" s="22"/>
      <c r="X7054" s="22"/>
      <c r="Y7054" s="22"/>
      <c r="Z7054" s="22"/>
      <c r="AA7054" s="22"/>
      <c r="AB7054" s="10"/>
      <c r="AC7054" s="10"/>
      <c r="AD7054" s="10"/>
      <c r="AE7054" s="10"/>
      <c r="AF7054" s="10"/>
      <c r="AG7054" s="10"/>
      <c r="AH7054" s="10"/>
      <c r="AI7054" s="10"/>
      <c r="AJ7054" s="10"/>
      <c r="AK7054" s="10"/>
      <c r="AL7054" s="10"/>
      <c r="AM7054" s="10"/>
      <c r="AN7054" s="10"/>
      <c r="AO7054" s="10"/>
      <c r="AP7054" s="10"/>
      <c r="AQ7054" s="10"/>
      <c r="AR7054" s="10"/>
      <c r="AS7054" s="10"/>
      <c r="AT7054" s="10"/>
      <c r="AU7054" s="10"/>
      <c r="AV7054" s="10"/>
      <c r="AW7054" s="10"/>
      <c r="AX7054" s="10"/>
      <c r="AY7054" s="10"/>
      <c r="AZ7054" s="10"/>
      <c r="BC7054" s="10"/>
      <c r="BD7054" s="10"/>
      <c r="BE7054" s="10"/>
      <c r="BF7054" s="10"/>
      <c r="BG7054" s="10"/>
      <c r="BH7054" s="10"/>
      <c r="BI7054" s="10"/>
      <c r="BL7054" s="10"/>
      <c r="BM7054" s="10"/>
      <c r="BN7054" s="10"/>
      <c r="BO7054" s="10"/>
      <c r="BP7054" s="10"/>
      <c r="BQ7054" s="10"/>
      <c r="BR7054" s="10"/>
      <c r="BU7054" s="66"/>
    </row>
    <row r="7055" spans="22:73" s="6" customFormat="1" x14ac:dyDescent="0.3">
      <c r="V7055" s="21"/>
      <c r="W7055" s="22"/>
      <c r="X7055" s="22"/>
      <c r="Y7055" s="22"/>
      <c r="Z7055" s="22"/>
      <c r="AA7055" s="22"/>
      <c r="AB7055" s="10"/>
      <c r="AC7055" s="10"/>
      <c r="AD7055" s="10"/>
      <c r="AE7055" s="10"/>
      <c r="AF7055" s="10"/>
      <c r="AG7055" s="10"/>
      <c r="AH7055" s="10"/>
      <c r="AI7055" s="10"/>
      <c r="AJ7055" s="10"/>
      <c r="AK7055" s="10"/>
      <c r="AL7055" s="10"/>
      <c r="AM7055" s="10"/>
      <c r="AN7055" s="10"/>
      <c r="AO7055" s="10"/>
      <c r="AP7055" s="10"/>
      <c r="AQ7055" s="10"/>
      <c r="AR7055" s="10"/>
      <c r="AS7055" s="10"/>
      <c r="AT7055" s="10"/>
      <c r="AU7055" s="10"/>
      <c r="AV7055" s="10"/>
      <c r="AW7055" s="10"/>
      <c r="AX7055" s="10"/>
      <c r="AY7055" s="10"/>
      <c r="AZ7055" s="10"/>
      <c r="BC7055" s="10"/>
      <c r="BD7055" s="10"/>
      <c r="BE7055" s="10"/>
      <c r="BF7055" s="10"/>
      <c r="BG7055" s="10"/>
      <c r="BH7055" s="10"/>
      <c r="BI7055" s="10"/>
      <c r="BL7055" s="10"/>
      <c r="BM7055" s="10"/>
      <c r="BN7055" s="10"/>
      <c r="BO7055" s="10"/>
      <c r="BP7055" s="10"/>
      <c r="BQ7055" s="10"/>
      <c r="BR7055" s="10"/>
      <c r="BU7055" s="66"/>
    </row>
    <row r="7056" spans="22:73" s="6" customFormat="1" x14ac:dyDescent="0.3">
      <c r="V7056" s="21"/>
      <c r="W7056" s="22"/>
      <c r="X7056" s="22"/>
      <c r="Y7056" s="22"/>
      <c r="Z7056" s="22"/>
      <c r="AA7056" s="22"/>
      <c r="AB7056" s="10"/>
      <c r="AC7056" s="10"/>
      <c r="AD7056" s="10"/>
      <c r="AE7056" s="10"/>
      <c r="AF7056" s="10"/>
      <c r="AG7056" s="10"/>
      <c r="AH7056" s="10"/>
      <c r="AI7056" s="10"/>
      <c r="AJ7056" s="10"/>
      <c r="AK7056" s="10"/>
      <c r="AL7056" s="10"/>
      <c r="AM7056" s="10"/>
      <c r="AN7056" s="10"/>
      <c r="AO7056" s="10"/>
      <c r="AP7056" s="10"/>
      <c r="AQ7056" s="10"/>
      <c r="AR7056" s="10"/>
      <c r="AS7056" s="10"/>
      <c r="AT7056" s="10"/>
      <c r="AU7056" s="10"/>
      <c r="AV7056" s="10"/>
      <c r="AW7056" s="10"/>
      <c r="AX7056" s="10"/>
      <c r="AY7056" s="10"/>
      <c r="AZ7056" s="10"/>
      <c r="BC7056" s="10"/>
      <c r="BD7056" s="10"/>
      <c r="BE7056" s="10"/>
      <c r="BF7056" s="10"/>
      <c r="BG7056" s="10"/>
      <c r="BH7056" s="10"/>
      <c r="BI7056" s="10"/>
      <c r="BL7056" s="10"/>
      <c r="BM7056" s="10"/>
      <c r="BN7056" s="10"/>
      <c r="BO7056" s="10"/>
      <c r="BP7056" s="10"/>
      <c r="BQ7056" s="10"/>
      <c r="BR7056" s="10"/>
      <c r="BU7056" s="66"/>
    </row>
    <row r="7057" spans="22:73" s="6" customFormat="1" x14ac:dyDescent="0.3">
      <c r="V7057" s="21"/>
      <c r="W7057" s="22"/>
      <c r="X7057" s="22"/>
      <c r="Y7057" s="22"/>
      <c r="Z7057" s="22"/>
      <c r="AA7057" s="22"/>
      <c r="AB7057" s="10"/>
      <c r="AC7057" s="10"/>
      <c r="AD7057" s="10"/>
      <c r="AE7057" s="10"/>
      <c r="AF7057" s="10"/>
      <c r="AG7057" s="10"/>
      <c r="AH7057" s="10"/>
      <c r="AI7057" s="10"/>
      <c r="AJ7057" s="10"/>
      <c r="AK7057" s="10"/>
      <c r="AL7057" s="10"/>
      <c r="AM7057" s="10"/>
      <c r="AN7057" s="10"/>
      <c r="AO7057" s="10"/>
      <c r="AP7057" s="10"/>
      <c r="AQ7057" s="10"/>
      <c r="AR7057" s="10"/>
      <c r="AS7057" s="10"/>
      <c r="AT7057" s="10"/>
      <c r="AU7057" s="10"/>
      <c r="AV7057" s="10"/>
      <c r="AW7057" s="10"/>
      <c r="AX7057" s="10"/>
      <c r="AY7057" s="10"/>
      <c r="AZ7057" s="10"/>
      <c r="BC7057" s="10"/>
      <c r="BD7057" s="10"/>
      <c r="BE7057" s="10"/>
      <c r="BF7057" s="10"/>
      <c r="BG7057" s="10"/>
      <c r="BH7057" s="10"/>
      <c r="BI7057" s="10"/>
      <c r="BL7057" s="10"/>
      <c r="BM7057" s="10"/>
      <c r="BN7057" s="10"/>
      <c r="BO7057" s="10"/>
      <c r="BP7057" s="10"/>
      <c r="BQ7057" s="10"/>
      <c r="BR7057" s="10"/>
      <c r="BU7057" s="66"/>
    </row>
    <row r="7058" spans="22:73" s="6" customFormat="1" x14ac:dyDescent="0.3">
      <c r="V7058" s="21"/>
      <c r="W7058" s="22"/>
      <c r="X7058" s="22"/>
      <c r="Y7058" s="22"/>
      <c r="Z7058" s="22"/>
      <c r="AA7058" s="22"/>
      <c r="AB7058" s="10"/>
      <c r="AC7058" s="10"/>
      <c r="AD7058" s="10"/>
      <c r="AE7058" s="10"/>
      <c r="AF7058" s="10"/>
      <c r="AG7058" s="10"/>
      <c r="AH7058" s="10"/>
      <c r="AI7058" s="10"/>
      <c r="AJ7058" s="10"/>
      <c r="AK7058" s="10"/>
      <c r="AL7058" s="10"/>
      <c r="AM7058" s="10"/>
      <c r="AN7058" s="10"/>
      <c r="AO7058" s="10"/>
      <c r="AP7058" s="10"/>
      <c r="AQ7058" s="10"/>
      <c r="AR7058" s="10"/>
      <c r="AS7058" s="10"/>
      <c r="AT7058" s="10"/>
      <c r="AU7058" s="10"/>
      <c r="AV7058" s="10"/>
      <c r="AW7058" s="10"/>
      <c r="AX7058" s="10"/>
      <c r="AY7058" s="10"/>
      <c r="AZ7058" s="10"/>
      <c r="BC7058" s="10"/>
      <c r="BD7058" s="10"/>
      <c r="BE7058" s="10"/>
      <c r="BF7058" s="10"/>
      <c r="BG7058" s="10"/>
      <c r="BH7058" s="10"/>
      <c r="BI7058" s="10"/>
      <c r="BL7058" s="10"/>
      <c r="BM7058" s="10"/>
      <c r="BN7058" s="10"/>
      <c r="BO7058" s="10"/>
      <c r="BP7058" s="10"/>
      <c r="BQ7058" s="10"/>
      <c r="BR7058" s="10"/>
      <c r="BU7058" s="66"/>
    </row>
    <row r="7059" spans="22:73" s="6" customFormat="1" x14ac:dyDescent="0.3">
      <c r="V7059" s="21"/>
      <c r="W7059" s="22"/>
      <c r="X7059" s="22"/>
      <c r="Y7059" s="22"/>
      <c r="Z7059" s="22"/>
      <c r="AA7059" s="22"/>
      <c r="AB7059" s="10"/>
      <c r="AC7059" s="10"/>
      <c r="AD7059" s="10"/>
      <c r="AE7059" s="10"/>
      <c r="AF7059" s="10"/>
      <c r="AG7059" s="10"/>
      <c r="AH7059" s="10"/>
      <c r="AI7059" s="10"/>
      <c r="AJ7059" s="10"/>
      <c r="AK7059" s="10"/>
      <c r="AL7059" s="10"/>
      <c r="AM7059" s="10"/>
      <c r="AN7059" s="10"/>
      <c r="AO7059" s="10"/>
      <c r="AP7059" s="10"/>
      <c r="AQ7059" s="10"/>
      <c r="AR7059" s="10"/>
      <c r="AS7059" s="10"/>
      <c r="AT7059" s="10"/>
      <c r="AU7059" s="10"/>
      <c r="AV7059" s="10"/>
      <c r="AW7059" s="10"/>
      <c r="AX7059" s="10"/>
      <c r="AY7059" s="10"/>
      <c r="AZ7059" s="10"/>
      <c r="BC7059" s="10"/>
      <c r="BD7059" s="10"/>
      <c r="BE7059" s="10"/>
      <c r="BF7059" s="10"/>
      <c r="BG7059" s="10"/>
      <c r="BH7059" s="10"/>
      <c r="BI7059" s="10"/>
      <c r="BL7059" s="10"/>
      <c r="BM7059" s="10"/>
      <c r="BN7059" s="10"/>
      <c r="BO7059" s="10"/>
      <c r="BP7059" s="10"/>
      <c r="BQ7059" s="10"/>
      <c r="BR7059" s="10"/>
      <c r="BU7059" s="66"/>
    </row>
    <row r="7060" spans="22:73" s="6" customFormat="1" x14ac:dyDescent="0.3">
      <c r="V7060" s="21"/>
      <c r="W7060" s="22"/>
      <c r="X7060" s="22"/>
      <c r="Y7060" s="22"/>
      <c r="Z7060" s="22"/>
      <c r="AA7060" s="22"/>
      <c r="AB7060" s="10"/>
      <c r="AC7060" s="10"/>
      <c r="AD7060" s="10"/>
      <c r="AE7060" s="10"/>
      <c r="AF7060" s="10"/>
      <c r="AG7060" s="10"/>
      <c r="AH7060" s="10"/>
      <c r="AI7060" s="10"/>
      <c r="AJ7060" s="10"/>
      <c r="AK7060" s="10"/>
      <c r="AL7060" s="10"/>
      <c r="AM7060" s="10"/>
      <c r="AN7060" s="10"/>
      <c r="AO7060" s="10"/>
      <c r="AP7060" s="10"/>
      <c r="AQ7060" s="10"/>
      <c r="AR7060" s="10"/>
      <c r="AS7060" s="10"/>
      <c r="AT7060" s="10"/>
      <c r="AU7060" s="10"/>
      <c r="AV7060" s="10"/>
      <c r="AW7060" s="10"/>
      <c r="AX7060" s="10"/>
      <c r="AY7060" s="10"/>
      <c r="AZ7060" s="10"/>
      <c r="BC7060" s="10"/>
      <c r="BD7060" s="10"/>
      <c r="BE7060" s="10"/>
      <c r="BF7060" s="10"/>
      <c r="BG7060" s="10"/>
      <c r="BH7060" s="10"/>
      <c r="BI7060" s="10"/>
      <c r="BL7060" s="10"/>
      <c r="BM7060" s="10"/>
      <c r="BN7060" s="10"/>
      <c r="BO7060" s="10"/>
      <c r="BP7060" s="10"/>
      <c r="BQ7060" s="10"/>
      <c r="BR7060" s="10"/>
      <c r="BU7060" s="66"/>
    </row>
    <row r="7061" spans="22:73" s="6" customFormat="1" x14ac:dyDescent="0.3">
      <c r="V7061" s="21"/>
      <c r="W7061" s="22"/>
      <c r="X7061" s="22"/>
      <c r="Y7061" s="22"/>
      <c r="Z7061" s="22"/>
      <c r="AA7061" s="22"/>
      <c r="AB7061" s="10"/>
      <c r="AC7061" s="10"/>
      <c r="AD7061" s="10"/>
      <c r="AE7061" s="10"/>
      <c r="AF7061" s="10"/>
      <c r="AG7061" s="10"/>
      <c r="AH7061" s="10"/>
      <c r="AI7061" s="10"/>
      <c r="AJ7061" s="10"/>
      <c r="AK7061" s="10"/>
      <c r="AL7061" s="10"/>
      <c r="AM7061" s="10"/>
      <c r="AN7061" s="10"/>
      <c r="AO7061" s="10"/>
      <c r="AP7061" s="10"/>
      <c r="AQ7061" s="10"/>
      <c r="AR7061" s="10"/>
      <c r="AS7061" s="10"/>
      <c r="AT7061" s="10"/>
      <c r="AU7061" s="10"/>
      <c r="AV7061" s="10"/>
      <c r="AW7061" s="10"/>
      <c r="AX7061" s="10"/>
      <c r="AY7061" s="10"/>
      <c r="AZ7061" s="10"/>
      <c r="BC7061" s="10"/>
      <c r="BD7061" s="10"/>
      <c r="BE7061" s="10"/>
      <c r="BF7061" s="10"/>
      <c r="BG7061" s="10"/>
      <c r="BH7061" s="10"/>
      <c r="BI7061" s="10"/>
      <c r="BL7061" s="10"/>
      <c r="BM7061" s="10"/>
      <c r="BN7061" s="10"/>
      <c r="BO7061" s="10"/>
      <c r="BP7061" s="10"/>
      <c r="BQ7061" s="10"/>
      <c r="BR7061" s="10"/>
      <c r="BU7061" s="66"/>
    </row>
    <row r="7062" spans="22:73" s="6" customFormat="1" x14ac:dyDescent="0.3">
      <c r="V7062" s="21"/>
      <c r="W7062" s="22"/>
      <c r="X7062" s="22"/>
      <c r="Y7062" s="22"/>
      <c r="Z7062" s="22"/>
      <c r="AA7062" s="22"/>
      <c r="AB7062" s="10"/>
      <c r="AC7062" s="10"/>
      <c r="AD7062" s="10"/>
      <c r="AE7062" s="10"/>
      <c r="AF7062" s="10"/>
      <c r="AG7062" s="10"/>
      <c r="AH7062" s="10"/>
      <c r="AI7062" s="10"/>
      <c r="AJ7062" s="10"/>
      <c r="AK7062" s="10"/>
      <c r="AL7062" s="10"/>
      <c r="AM7062" s="10"/>
      <c r="AN7062" s="10"/>
      <c r="AO7062" s="10"/>
      <c r="AP7062" s="10"/>
      <c r="AQ7062" s="10"/>
      <c r="AR7062" s="10"/>
      <c r="AS7062" s="10"/>
      <c r="AT7062" s="10"/>
      <c r="AU7062" s="10"/>
      <c r="AV7062" s="10"/>
      <c r="AW7062" s="10"/>
      <c r="AX7062" s="10"/>
      <c r="AY7062" s="10"/>
      <c r="AZ7062" s="10"/>
      <c r="BC7062" s="10"/>
      <c r="BD7062" s="10"/>
      <c r="BE7062" s="10"/>
      <c r="BF7062" s="10"/>
      <c r="BG7062" s="10"/>
      <c r="BH7062" s="10"/>
      <c r="BI7062" s="10"/>
      <c r="BL7062" s="10"/>
      <c r="BM7062" s="10"/>
      <c r="BN7062" s="10"/>
      <c r="BO7062" s="10"/>
      <c r="BP7062" s="10"/>
      <c r="BQ7062" s="10"/>
      <c r="BR7062" s="10"/>
      <c r="BU7062" s="66"/>
    </row>
    <row r="7063" spans="22:73" s="6" customFormat="1" x14ac:dyDescent="0.3">
      <c r="V7063" s="21"/>
      <c r="W7063" s="22"/>
      <c r="X7063" s="22"/>
      <c r="Y7063" s="22"/>
      <c r="Z7063" s="22"/>
      <c r="AA7063" s="22"/>
      <c r="AB7063" s="10"/>
      <c r="AC7063" s="10"/>
      <c r="AD7063" s="10"/>
      <c r="AE7063" s="10"/>
      <c r="AF7063" s="10"/>
      <c r="AG7063" s="10"/>
      <c r="AH7063" s="10"/>
      <c r="AI7063" s="10"/>
      <c r="AJ7063" s="10"/>
      <c r="AK7063" s="10"/>
      <c r="AL7063" s="10"/>
      <c r="AM7063" s="10"/>
      <c r="AN7063" s="10"/>
      <c r="AO7063" s="10"/>
      <c r="AP7063" s="10"/>
      <c r="AQ7063" s="10"/>
      <c r="AR7063" s="10"/>
      <c r="AS7063" s="10"/>
      <c r="AT7063" s="10"/>
      <c r="AU7063" s="10"/>
      <c r="AV7063" s="10"/>
      <c r="AW7063" s="10"/>
      <c r="AX7063" s="10"/>
      <c r="AY7063" s="10"/>
      <c r="AZ7063" s="10"/>
      <c r="BC7063" s="10"/>
      <c r="BD7063" s="10"/>
      <c r="BE7063" s="10"/>
      <c r="BF7063" s="10"/>
      <c r="BG7063" s="10"/>
      <c r="BH7063" s="10"/>
      <c r="BI7063" s="10"/>
      <c r="BL7063" s="10"/>
      <c r="BM7063" s="10"/>
      <c r="BN7063" s="10"/>
      <c r="BO7063" s="10"/>
      <c r="BP7063" s="10"/>
      <c r="BQ7063" s="10"/>
      <c r="BR7063" s="10"/>
      <c r="BU7063" s="66"/>
    </row>
    <row r="7064" spans="22:73" s="6" customFormat="1" x14ac:dyDescent="0.3">
      <c r="V7064" s="21"/>
      <c r="W7064" s="22"/>
      <c r="X7064" s="22"/>
      <c r="Y7064" s="22"/>
      <c r="Z7064" s="22"/>
      <c r="AA7064" s="22"/>
      <c r="AB7064" s="10"/>
      <c r="AC7064" s="10"/>
      <c r="AD7064" s="10"/>
      <c r="AE7064" s="10"/>
      <c r="AF7064" s="10"/>
      <c r="AG7064" s="10"/>
      <c r="AH7064" s="10"/>
      <c r="AI7064" s="10"/>
      <c r="AJ7064" s="10"/>
      <c r="AK7064" s="10"/>
      <c r="AL7064" s="10"/>
      <c r="AM7064" s="10"/>
      <c r="AN7064" s="10"/>
      <c r="AO7064" s="10"/>
      <c r="AP7064" s="10"/>
      <c r="AQ7064" s="10"/>
      <c r="AR7064" s="10"/>
      <c r="AS7064" s="10"/>
      <c r="AT7064" s="10"/>
      <c r="AU7064" s="10"/>
      <c r="AV7064" s="10"/>
      <c r="AW7064" s="10"/>
      <c r="AX7064" s="10"/>
      <c r="AY7064" s="10"/>
      <c r="AZ7064" s="10"/>
      <c r="BC7064" s="10"/>
      <c r="BD7064" s="10"/>
      <c r="BE7064" s="10"/>
      <c r="BF7064" s="10"/>
      <c r="BG7064" s="10"/>
      <c r="BH7064" s="10"/>
      <c r="BI7064" s="10"/>
      <c r="BL7064" s="10"/>
      <c r="BM7064" s="10"/>
      <c r="BN7064" s="10"/>
      <c r="BO7064" s="10"/>
      <c r="BP7064" s="10"/>
      <c r="BQ7064" s="10"/>
      <c r="BR7064" s="10"/>
      <c r="BU7064" s="66"/>
    </row>
    <row r="7065" spans="22:73" s="6" customFormat="1" x14ac:dyDescent="0.3">
      <c r="V7065" s="21"/>
      <c r="W7065" s="22"/>
      <c r="X7065" s="22"/>
      <c r="Y7065" s="22"/>
      <c r="Z7065" s="22"/>
      <c r="AA7065" s="22"/>
      <c r="AB7065" s="10"/>
      <c r="AC7065" s="10"/>
      <c r="AD7065" s="10"/>
      <c r="AE7065" s="10"/>
      <c r="AF7065" s="10"/>
      <c r="AG7065" s="10"/>
      <c r="AH7065" s="10"/>
      <c r="AI7065" s="10"/>
      <c r="AJ7065" s="10"/>
      <c r="AK7065" s="10"/>
      <c r="AL7065" s="10"/>
      <c r="AM7065" s="10"/>
      <c r="AN7065" s="10"/>
      <c r="AO7065" s="10"/>
      <c r="AP7065" s="10"/>
      <c r="AQ7065" s="10"/>
      <c r="AR7065" s="10"/>
      <c r="AS7065" s="10"/>
      <c r="AT7065" s="10"/>
      <c r="AU7065" s="10"/>
      <c r="AV7065" s="10"/>
      <c r="AW7065" s="10"/>
      <c r="AX7065" s="10"/>
      <c r="AY7065" s="10"/>
      <c r="AZ7065" s="10"/>
      <c r="BC7065" s="10"/>
      <c r="BD7065" s="10"/>
      <c r="BE7065" s="10"/>
      <c r="BF7065" s="10"/>
      <c r="BG7065" s="10"/>
      <c r="BH7065" s="10"/>
      <c r="BI7065" s="10"/>
      <c r="BL7065" s="10"/>
      <c r="BM7065" s="10"/>
      <c r="BN7065" s="10"/>
      <c r="BO7065" s="10"/>
      <c r="BP7065" s="10"/>
      <c r="BQ7065" s="10"/>
      <c r="BR7065" s="10"/>
      <c r="BU7065" s="66"/>
    </row>
    <row r="7066" spans="22:73" s="6" customFormat="1" x14ac:dyDescent="0.3">
      <c r="V7066" s="21"/>
      <c r="W7066" s="22"/>
      <c r="X7066" s="22"/>
      <c r="Y7066" s="22"/>
      <c r="Z7066" s="22"/>
      <c r="AA7066" s="22"/>
      <c r="AB7066" s="10"/>
      <c r="AC7066" s="10"/>
      <c r="AD7066" s="10"/>
      <c r="AE7066" s="10"/>
      <c r="AF7066" s="10"/>
      <c r="AG7066" s="10"/>
      <c r="AH7066" s="10"/>
      <c r="AI7066" s="10"/>
      <c r="AJ7066" s="10"/>
      <c r="AK7066" s="10"/>
      <c r="AL7066" s="10"/>
      <c r="AM7066" s="10"/>
      <c r="AN7066" s="10"/>
      <c r="AO7066" s="10"/>
      <c r="AP7066" s="10"/>
      <c r="AQ7066" s="10"/>
      <c r="AR7066" s="10"/>
      <c r="AS7066" s="10"/>
      <c r="AT7066" s="10"/>
      <c r="AU7066" s="10"/>
      <c r="AV7066" s="10"/>
      <c r="AW7066" s="10"/>
      <c r="AX7066" s="10"/>
      <c r="AY7066" s="10"/>
      <c r="AZ7066" s="10"/>
      <c r="BC7066" s="10"/>
      <c r="BD7066" s="10"/>
      <c r="BE7066" s="10"/>
      <c r="BF7066" s="10"/>
      <c r="BG7066" s="10"/>
      <c r="BH7066" s="10"/>
      <c r="BI7066" s="10"/>
      <c r="BL7066" s="10"/>
      <c r="BM7066" s="10"/>
      <c r="BN7066" s="10"/>
      <c r="BO7066" s="10"/>
      <c r="BP7066" s="10"/>
      <c r="BQ7066" s="10"/>
      <c r="BR7066" s="10"/>
      <c r="BU7066" s="66"/>
    </row>
    <row r="7067" spans="22:73" s="6" customFormat="1" x14ac:dyDescent="0.3">
      <c r="V7067" s="21"/>
      <c r="W7067" s="22"/>
      <c r="X7067" s="22"/>
      <c r="Y7067" s="22"/>
      <c r="Z7067" s="22"/>
      <c r="AA7067" s="22"/>
      <c r="AB7067" s="10"/>
      <c r="AC7067" s="10"/>
      <c r="AD7067" s="10"/>
      <c r="AE7067" s="10"/>
      <c r="AF7067" s="10"/>
      <c r="AG7067" s="10"/>
      <c r="AH7067" s="10"/>
      <c r="AI7067" s="10"/>
      <c r="AJ7067" s="10"/>
      <c r="AK7067" s="10"/>
      <c r="AL7067" s="10"/>
      <c r="AM7067" s="10"/>
      <c r="AN7067" s="10"/>
      <c r="AO7067" s="10"/>
      <c r="AP7067" s="10"/>
      <c r="AQ7067" s="10"/>
      <c r="AR7067" s="10"/>
      <c r="AS7067" s="10"/>
      <c r="AT7067" s="10"/>
      <c r="AU7067" s="10"/>
      <c r="AV7067" s="10"/>
      <c r="AW7067" s="10"/>
      <c r="AX7067" s="10"/>
      <c r="AY7067" s="10"/>
      <c r="AZ7067" s="10"/>
      <c r="BC7067" s="10"/>
      <c r="BD7067" s="10"/>
      <c r="BE7067" s="10"/>
      <c r="BF7067" s="10"/>
      <c r="BG7067" s="10"/>
      <c r="BH7067" s="10"/>
      <c r="BI7067" s="10"/>
      <c r="BL7067" s="10"/>
      <c r="BM7067" s="10"/>
      <c r="BN7067" s="10"/>
      <c r="BO7067" s="10"/>
      <c r="BP7067" s="10"/>
      <c r="BQ7067" s="10"/>
      <c r="BR7067" s="10"/>
      <c r="BU7067" s="66"/>
    </row>
    <row r="7068" spans="22:73" s="6" customFormat="1" x14ac:dyDescent="0.3">
      <c r="V7068" s="21"/>
      <c r="W7068" s="22"/>
      <c r="X7068" s="22"/>
      <c r="Y7068" s="22"/>
      <c r="Z7068" s="22"/>
      <c r="AA7068" s="22"/>
      <c r="AB7068" s="10"/>
      <c r="AC7068" s="10"/>
      <c r="AD7068" s="10"/>
      <c r="AE7068" s="10"/>
      <c r="AF7068" s="10"/>
      <c r="AG7068" s="10"/>
      <c r="AH7068" s="10"/>
      <c r="AI7068" s="10"/>
      <c r="AJ7068" s="10"/>
      <c r="AK7068" s="10"/>
      <c r="AL7068" s="10"/>
      <c r="AM7068" s="10"/>
      <c r="AN7068" s="10"/>
      <c r="AO7068" s="10"/>
      <c r="AP7068" s="10"/>
      <c r="AQ7068" s="10"/>
      <c r="AR7068" s="10"/>
      <c r="AS7068" s="10"/>
      <c r="AT7068" s="10"/>
      <c r="AU7068" s="10"/>
      <c r="AV7068" s="10"/>
      <c r="AW7068" s="10"/>
      <c r="AX7068" s="10"/>
      <c r="AY7068" s="10"/>
      <c r="AZ7068" s="10"/>
      <c r="BC7068" s="10"/>
      <c r="BD7068" s="10"/>
      <c r="BE7068" s="10"/>
      <c r="BF7068" s="10"/>
      <c r="BG7068" s="10"/>
      <c r="BH7068" s="10"/>
      <c r="BI7068" s="10"/>
      <c r="BL7068" s="10"/>
      <c r="BM7068" s="10"/>
      <c r="BN7068" s="10"/>
      <c r="BO7068" s="10"/>
      <c r="BP7068" s="10"/>
      <c r="BQ7068" s="10"/>
      <c r="BR7068" s="10"/>
      <c r="BU7068" s="66"/>
    </row>
    <row r="7069" spans="22:73" s="6" customFormat="1" x14ac:dyDescent="0.3">
      <c r="V7069" s="21"/>
      <c r="W7069" s="22"/>
      <c r="X7069" s="22"/>
      <c r="Y7069" s="22"/>
      <c r="Z7069" s="22"/>
      <c r="AA7069" s="22"/>
      <c r="AB7069" s="10"/>
      <c r="AC7069" s="10"/>
      <c r="AD7069" s="10"/>
      <c r="AE7069" s="10"/>
      <c r="AF7069" s="10"/>
      <c r="AG7069" s="10"/>
      <c r="AH7069" s="10"/>
      <c r="AI7069" s="10"/>
      <c r="AJ7069" s="10"/>
      <c r="AK7069" s="10"/>
      <c r="AL7069" s="10"/>
      <c r="AM7069" s="10"/>
      <c r="AN7069" s="10"/>
      <c r="AO7069" s="10"/>
      <c r="AP7069" s="10"/>
      <c r="AQ7069" s="10"/>
      <c r="AR7069" s="10"/>
      <c r="AS7069" s="10"/>
      <c r="AT7069" s="10"/>
      <c r="AU7069" s="10"/>
      <c r="AV7069" s="10"/>
      <c r="AW7069" s="10"/>
      <c r="AX7069" s="10"/>
      <c r="AY7069" s="10"/>
      <c r="AZ7069" s="10"/>
      <c r="BC7069" s="10"/>
      <c r="BD7069" s="10"/>
      <c r="BE7069" s="10"/>
      <c r="BF7069" s="10"/>
      <c r="BG7069" s="10"/>
      <c r="BH7069" s="10"/>
      <c r="BI7069" s="10"/>
      <c r="BL7069" s="10"/>
      <c r="BM7069" s="10"/>
      <c r="BN7069" s="10"/>
      <c r="BO7069" s="10"/>
      <c r="BP7069" s="10"/>
      <c r="BQ7069" s="10"/>
      <c r="BR7069" s="10"/>
      <c r="BU7069" s="66"/>
    </row>
    <row r="7070" spans="22:73" s="6" customFormat="1" x14ac:dyDescent="0.3">
      <c r="V7070" s="21"/>
      <c r="W7070" s="22"/>
      <c r="X7070" s="22"/>
      <c r="Y7070" s="22"/>
      <c r="Z7070" s="22"/>
      <c r="AA7070" s="22"/>
      <c r="AB7070" s="10"/>
      <c r="AC7070" s="10"/>
      <c r="AD7070" s="10"/>
      <c r="AE7070" s="10"/>
      <c r="AF7070" s="10"/>
      <c r="AG7070" s="10"/>
      <c r="AH7070" s="10"/>
      <c r="AI7070" s="10"/>
      <c r="AJ7070" s="10"/>
      <c r="AK7070" s="10"/>
      <c r="AL7070" s="10"/>
      <c r="AM7070" s="10"/>
      <c r="AN7070" s="10"/>
      <c r="AO7070" s="10"/>
      <c r="AP7070" s="10"/>
      <c r="AQ7070" s="10"/>
      <c r="AR7070" s="10"/>
      <c r="AS7070" s="10"/>
      <c r="AT7070" s="10"/>
      <c r="AU7070" s="10"/>
      <c r="AV7070" s="10"/>
      <c r="AW7070" s="10"/>
      <c r="AX7070" s="10"/>
      <c r="AY7070" s="10"/>
      <c r="AZ7070" s="10"/>
      <c r="BC7070" s="10"/>
      <c r="BD7070" s="10"/>
      <c r="BE7070" s="10"/>
      <c r="BF7070" s="10"/>
      <c r="BG7070" s="10"/>
      <c r="BH7070" s="10"/>
      <c r="BI7070" s="10"/>
      <c r="BL7070" s="10"/>
      <c r="BM7070" s="10"/>
      <c r="BN7070" s="10"/>
      <c r="BO7070" s="10"/>
      <c r="BP7070" s="10"/>
      <c r="BQ7070" s="10"/>
      <c r="BR7070" s="10"/>
      <c r="BU7070" s="66"/>
    </row>
    <row r="7071" spans="22:73" s="6" customFormat="1" x14ac:dyDescent="0.3">
      <c r="V7071" s="21"/>
      <c r="W7071" s="22"/>
      <c r="X7071" s="22"/>
      <c r="Y7071" s="22"/>
      <c r="Z7071" s="22"/>
      <c r="AA7071" s="22"/>
      <c r="AB7071" s="10"/>
      <c r="AC7071" s="10"/>
      <c r="AD7071" s="10"/>
      <c r="AE7071" s="10"/>
      <c r="AF7071" s="10"/>
      <c r="AG7071" s="10"/>
      <c r="AH7071" s="10"/>
      <c r="AI7071" s="10"/>
      <c r="AJ7071" s="10"/>
      <c r="AK7071" s="10"/>
      <c r="AL7071" s="10"/>
      <c r="AM7071" s="10"/>
      <c r="AN7071" s="10"/>
      <c r="AO7071" s="10"/>
      <c r="AP7071" s="10"/>
      <c r="AQ7071" s="10"/>
      <c r="AR7071" s="10"/>
      <c r="AS7071" s="10"/>
      <c r="AT7071" s="10"/>
      <c r="AU7071" s="10"/>
      <c r="AV7071" s="10"/>
      <c r="AW7071" s="10"/>
      <c r="AX7071" s="10"/>
      <c r="AY7071" s="10"/>
      <c r="AZ7071" s="10"/>
      <c r="BC7071" s="10"/>
      <c r="BD7071" s="10"/>
      <c r="BE7071" s="10"/>
      <c r="BF7071" s="10"/>
      <c r="BG7071" s="10"/>
      <c r="BH7071" s="10"/>
      <c r="BI7071" s="10"/>
      <c r="BL7071" s="10"/>
      <c r="BM7071" s="10"/>
      <c r="BN7071" s="10"/>
      <c r="BO7071" s="10"/>
      <c r="BP7071" s="10"/>
      <c r="BQ7071" s="10"/>
      <c r="BR7071" s="10"/>
      <c r="BU7071" s="66"/>
    </row>
    <row r="7072" spans="22:73" s="6" customFormat="1" x14ac:dyDescent="0.3">
      <c r="V7072" s="21"/>
      <c r="W7072" s="22"/>
      <c r="X7072" s="22"/>
      <c r="Y7072" s="22"/>
      <c r="Z7072" s="22"/>
      <c r="AA7072" s="22"/>
      <c r="AB7072" s="10"/>
      <c r="AC7072" s="10"/>
      <c r="AD7072" s="10"/>
      <c r="AE7072" s="10"/>
      <c r="AF7072" s="10"/>
      <c r="AG7072" s="10"/>
      <c r="AH7072" s="10"/>
      <c r="AI7072" s="10"/>
      <c r="AJ7072" s="10"/>
      <c r="AK7072" s="10"/>
      <c r="AL7072" s="10"/>
      <c r="AM7072" s="10"/>
      <c r="AN7072" s="10"/>
      <c r="AO7072" s="10"/>
      <c r="AP7072" s="10"/>
      <c r="AQ7072" s="10"/>
      <c r="AR7072" s="10"/>
      <c r="AS7072" s="10"/>
      <c r="AT7072" s="10"/>
      <c r="AU7072" s="10"/>
      <c r="AV7072" s="10"/>
      <c r="AW7072" s="10"/>
      <c r="AX7072" s="10"/>
      <c r="AY7072" s="10"/>
      <c r="AZ7072" s="10"/>
      <c r="BC7072" s="10"/>
      <c r="BD7072" s="10"/>
      <c r="BE7072" s="10"/>
      <c r="BF7072" s="10"/>
      <c r="BG7072" s="10"/>
      <c r="BH7072" s="10"/>
      <c r="BI7072" s="10"/>
      <c r="BL7072" s="10"/>
      <c r="BM7072" s="10"/>
      <c r="BN7072" s="10"/>
      <c r="BO7072" s="10"/>
      <c r="BP7072" s="10"/>
      <c r="BQ7072" s="10"/>
      <c r="BR7072" s="10"/>
      <c r="BU7072" s="66"/>
    </row>
    <row r="7073" spans="22:73" s="6" customFormat="1" x14ac:dyDescent="0.3">
      <c r="V7073" s="21"/>
      <c r="W7073" s="22"/>
      <c r="X7073" s="22"/>
      <c r="Y7073" s="22"/>
      <c r="Z7073" s="22"/>
      <c r="AA7073" s="22"/>
      <c r="AB7073" s="10"/>
      <c r="AC7073" s="10"/>
      <c r="AD7073" s="10"/>
      <c r="AE7073" s="10"/>
      <c r="AF7073" s="10"/>
      <c r="AG7073" s="10"/>
      <c r="AH7073" s="10"/>
      <c r="AI7073" s="10"/>
      <c r="AJ7073" s="10"/>
      <c r="AK7073" s="10"/>
      <c r="AL7073" s="10"/>
      <c r="AM7073" s="10"/>
      <c r="AN7073" s="10"/>
      <c r="AO7073" s="10"/>
      <c r="AP7073" s="10"/>
      <c r="AQ7073" s="10"/>
      <c r="AR7073" s="10"/>
      <c r="AS7073" s="10"/>
      <c r="AT7073" s="10"/>
      <c r="AU7073" s="10"/>
      <c r="AV7073" s="10"/>
      <c r="AW7073" s="10"/>
      <c r="AX7073" s="10"/>
      <c r="AY7073" s="10"/>
      <c r="AZ7073" s="10"/>
      <c r="BC7073" s="10"/>
      <c r="BD7073" s="10"/>
      <c r="BE7073" s="10"/>
      <c r="BF7073" s="10"/>
      <c r="BG7073" s="10"/>
      <c r="BH7073" s="10"/>
      <c r="BI7073" s="10"/>
      <c r="BL7073" s="10"/>
      <c r="BM7073" s="10"/>
      <c r="BN7073" s="10"/>
      <c r="BO7073" s="10"/>
      <c r="BP7073" s="10"/>
      <c r="BQ7073" s="10"/>
      <c r="BR7073" s="10"/>
      <c r="BU7073" s="66"/>
    </row>
    <row r="7074" spans="22:73" s="6" customFormat="1" x14ac:dyDescent="0.3">
      <c r="V7074" s="21"/>
      <c r="W7074" s="22"/>
      <c r="X7074" s="22"/>
      <c r="Y7074" s="22"/>
      <c r="Z7074" s="22"/>
      <c r="AA7074" s="22"/>
      <c r="AB7074" s="10"/>
      <c r="AC7074" s="10"/>
      <c r="AD7074" s="10"/>
      <c r="AE7074" s="10"/>
      <c r="AF7074" s="10"/>
      <c r="AG7074" s="10"/>
      <c r="AH7074" s="10"/>
      <c r="AI7074" s="10"/>
      <c r="AJ7074" s="10"/>
      <c r="AK7074" s="10"/>
      <c r="AL7074" s="10"/>
      <c r="AM7074" s="10"/>
      <c r="AN7074" s="10"/>
      <c r="AO7074" s="10"/>
      <c r="AP7074" s="10"/>
      <c r="AQ7074" s="10"/>
      <c r="AR7074" s="10"/>
      <c r="AS7074" s="10"/>
      <c r="AT7074" s="10"/>
      <c r="AU7074" s="10"/>
      <c r="AV7074" s="10"/>
      <c r="AW7074" s="10"/>
      <c r="AX7074" s="10"/>
      <c r="AY7074" s="10"/>
      <c r="AZ7074" s="10"/>
      <c r="BC7074" s="10"/>
      <c r="BD7074" s="10"/>
      <c r="BE7074" s="10"/>
      <c r="BF7074" s="10"/>
      <c r="BG7074" s="10"/>
      <c r="BH7074" s="10"/>
      <c r="BI7074" s="10"/>
      <c r="BL7074" s="10"/>
      <c r="BM7074" s="10"/>
      <c r="BN7074" s="10"/>
      <c r="BO7074" s="10"/>
      <c r="BP7074" s="10"/>
      <c r="BQ7074" s="10"/>
      <c r="BR7074" s="10"/>
      <c r="BU7074" s="66"/>
    </row>
    <row r="7075" spans="22:73" s="6" customFormat="1" x14ac:dyDescent="0.3">
      <c r="V7075" s="21"/>
      <c r="W7075" s="22"/>
      <c r="X7075" s="22"/>
      <c r="Y7075" s="22"/>
      <c r="Z7075" s="22"/>
      <c r="AA7075" s="22"/>
      <c r="AB7075" s="10"/>
      <c r="AC7075" s="10"/>
      <c r="AD7075" s="10"/>
      <c r="AE7075" s="10"/>
      <c r="AF7075" s="10"/>
      <c r="AG7075" s="10"/>
      <c r="AH7075" s="10"/>
      <c r="AI7075" s="10"/>
      <c r="AJ7075" s="10"/>
      <c r="AK7075" s="10"/>
      <c r="AL7075" s="10"/>
      <c r="AM7075" s="10"/>
      <c r="AN7075" s="10"/>
      <c r="AO7075" s="10"/>
      <c r="AP7075" s="10"/>
      <c r="AQ7075" s="10"/>
      <c r="AR7075" s="10"/>
      <c r="AS7075" s="10"/>
      <c r="AT7075" s="10"/>
      <c r="AU7075" s="10"/>
      <c r="AV7075" s="10"/>
      <c r="AW7075" s="10"/>
      <c r="AX7075" s="10"/>
      <c r="AY7075" s="10"/>
      <c r="AZ7075" s="10"/>
      <c r="BC7075" s="10"/>
      <c r="BD7075" s="10"/>
      <c r="BE7075" s="10"/>
      <c r="BF7075" s="10"/>
      <c r="BG7075" s="10"/>
      <c r="BH7075" s="10"/>
      <c r="BI7075" s="10"/>
      <c r="BL7075" s="10"/>
      <c r="BM7075" s="10"/>
      <c r="BN7075" s="10"/>
      <c r="BO7075" s="10"/>
      <c r="BP7075" s="10"/>
      <c r="BQ7075" s="10"/>
      <c r="BR7075" s="10"/>
      <c r="BU7075" s="66"/>
    </row>
    <row r="7076" spans="22:73" s="6" customFormat="1" x14ac:dyDescent="0.3">
      <c r="V7076" s="21"/>
      <c r="W7076" s="22"/>
      <c r="X7076" s="22"/>
      <c r="Y7076" s="22"/>
      <c r="Z7076" s="22"/>
      <c r="AA7076" s="22"/>
      <c r="AB7076" s="10"/>
      <c r="AC7076" s="10"/>
      <c r="AD7076" s="10"/>
      <c r="AE7076" s="10"/>
      <c r="AF7076" s="10"/>
      <c r="AG7076" s="10"/>
      <c r="AH7076" s="10"/>
      <c r="AI7076" s="10"/>
      <c r="AJ7076" s="10"/>
      <c r="AK7076" s="10"/>
      <c r="AL7076" s="10"/>
      <c r="AM7076" s="10"/>
      <c r="AN7076" s="10"/>
      <c r="AO7076" s="10"/>
      <c r="AP7076" s="10"/>
      <c r="AQ7076" s="10"/>
      <c r="AR7076" s="10"/>
      <c r="AS7076" s="10"/>
      <c r="AT7076" s="10"/>
      <c r="AU7076" s="10"/>
      <c r="AV7076" s="10"/>
      <c r="AW7076" s="10"/>
      <c r="AX7076" s="10"/>
      <c r="AY7076" s="10"/>
      <c r="AZ7076" s="10"/>
      <c r="BC7076" s="10"/>
      <c r="BD7076" s="10"/>
      <c r="BE7076" s="10"/>
      <c r="BF7076" s="10"/>
      <c r="BG7076" s="10"/>
      <c r="BH7076" s="10"/>
      <c r="BI7076" s="10"/>
      <c r="BL7076" s="10"/>
      <c r="BM7076" s="10"/>
      <c r="BN7076" s="10"/>
      <c r="BO7076" s="10"/>
      <c r="BP7076" s="10"/>
      <c r="BQ7076" s="10"/>
      <c r="BR7076" s="10"/>
      <c r="BU7076" s="66"/>
    </row>
    <row r="7077" spans="22:73" s="6" customFormat="1" x14ac:dyDescent="0.3">
      <c r="V7077" s="21"/>
      <c r="W7077" s="22"/>
      <c r="X7077" s="22"/>
      <c r="Y7077" s="22"/>
      <c r="Z7077" s="22"/>
      <c r="AA7077" s="22"/>
      <c r="AB7077" s="10"/>
      <c r="AC7077" s="10"/>
      <c r="AD7077" s="10"/>
      <c r="AE7077" s="10"/>
      <c r="AF7077" s="10"/>
      <c r="AG7077" s="10"/>
      <c r="AH7077" s="10"/>
      <c r="AI7077" s="10"/>
      <c r="AJ7077" s="10"/>
      <c r="AK7077" s="10"/>
      <c r="AL7077" s="10"/>
      <c r="AM7077" s="10"/>
      <c r="AN7077" s="10"/>
      <c r="AO7077" s="10"/>
      <c r="AP7077" s="10"/>
      <c r="AQ7077" s="10"/>
      <c r="AR7077" s="10"/>
      <c r="AS7077" s="10"/>
      <c r="AT7077" s="10"/>
      <c r="AU7077" s="10"/>
      <c r="AV7077" s="10"/>
      <c r="AW7077" s="10"/>
      <c r="AX7077" s="10"/>
      <c r="AY7077" s="10"/>
      <c r="AZ7077" s="10"/>
      <c r="BC7077" s="10"/>
      <c r="BD7077" s="10"/>
      <c r="BE7077" s="10"/>
      <c r="BF7077" s="10"/>
      <c r="BG7077" s="10"/>
      <c r="BH7077" s="10"/>
      <c r="BI7077" s="10"/>
      <c r="BL7077" s="10"/>
      <c r="BM7077" s="10"/>
      <c r="BN7077" s="10"/>
      <c r="BO7077" s="10"/>
      <c r="BP7077" s="10"/>
      <c r="BQ7077" s="10"/>
      <c r="BR7077" s="10"/>
      <c r="BU7077" s="66"/>
    </row>
    <row r="7078" spans="22:73" s="6" customFormat="1" x14ac:dyDescent="0.3">
      <c r="V7078" s="21"/>
      <c r="W7078" s="22"/>
      <c r="X7078" s="22"/>
      <c r="Y7078" s="22"/>
      <c r="Z7078" s="22"/>
      <c r="AA7078" s="22"/>
      <c r="AB7078" s="10"/>
      <c r="AC7078" s="10"/>
      <c r="AD7078" s="10"/>
      <c r="AE7078" s="10"/>
      <c r="AF7078" s="10"/>
      <c r="AG7078" s="10"/>
      <c r="AH7078" s="10"/>
      <c r="AI7078" s="10"/>
      <c r="AJ7078" s="10"/>
      <c r="AK7078" s="10"/>
      <c r="AL7078" s="10"/>
      <c r="AM7078" s="10"/>
      <c r="AN7078" s="10"/>
      <c r="AO7078" s="10"/>
      <c r="AP7078" s="10"/>
      <c r="AQ7078" s="10"/>
      <c r="AR7078" s="10"/>
      <c r="AS7078" s="10"/>
      <c r="AT7078" s="10"/>
      <c r="AU7078" s="10"/>
      <c r="AV7078" s="10"/>
      <c r="AW7078" s="10"/>
      <c r="AX7078" s="10"/>
      <c r="AY7078" s="10"/>
      <c r="AZ7078" s="10"/>
      <c r="BC7078" s="10"/>
      <c r="BD7078" s="10"/>
      <c r="BE7078" s="10"/>
      <c r="BF7078" s="10"/>
      <c r="BG7078" s="10"/>
      <c r="BH7078" s="10"/>
      <c r="BI7078" s="10"/>
      <c r="BL7078" s="10"/>
      <c r="BM7078" s="10"/>
      <c r="BN7078" s="10"/>
      <c r="BO7078" s="10"/>
      <c r="BP7078" s="10"/>
      <c r="BQ7078" s="10"/>
      <c r="BR7078" s="10"/>
      <c r="BU7078" s="66"/>
    </row>
    <row r="7079" spans="22:73" s="6" customFormat="1" x14ac:dyDescent="0.3">
      <c r="V7079" s="21"/>
      <c r="W7079" s="22"/>
      <c r="X7079" s="22"/>
      <c r="Y7079" s="22"/>
      <c r="Z7079" s="22"/>
      <c r="AA7079" s="22"/>
      <c r="AB7079" s="10"/>
      <c r="AC7079" s="10"/>
      <c r="AD7079" s="10"/>
      <c r="AE7079" s="10"/>
      <c r="AF7079" s="10"/>
      <c r="AG7079" s="10"/>
      <c r="AH7079" s="10"/>
      <c r="AI7079" s="10"/>
      <c r="AJ7079" s="10"/>
      <c r="AK7079" s="10"/>
      <c r="AL7079" s="10"/>
      <c r="AM7079" s="10"/>
      <c r="AN7079" s="10"/>
      <c r="AO7079" s="10"/>
      <c r="AP7079" s="10"/>
      <c r="AQ7079" s="10"/>
      <c r="AR7079" s="10"/>
      <c r="AS7079" s="10"/>
      <c r="AT7079" s="10"/>
      <c r="AU7079" s="10"/>
      <c r="AV7079" s="10"/>
      <c r="AW7079" s="10"/>
      <c r="AX7079" s="10"/>
      <c r="AY7079" s="10"/>
      <c r="AZ7079" s="10"/>
      <c r="BC7079" s="10"/>
      <c r="BD7079" s="10"/>
      <c r="BE7079" s="10"/>
      <c r="BF7079" s="10"/>
      <c r="BG7079" s="10"/>
      <c r="BH7079" s="10"/>
      <c r="BI7079" s="10"/>
      <c r="BL7079" s="10"/>
      <c r="BM7079" s="10"/>
      <c r="BN7079" s="10"/>
      <c r="BO7079" s="10"/>
      <c r="BP7079" s="10"/>
      <c r="BQ7079" s="10"/>
      <c r="BR7079" s="10"/>
      <c r="BU7079" s="66"/>
    </row>
    <row r="7080" spans="22:73" s="6" customFormat="1" x14ac:dyDescent="0.3">
      <c r="V7080" s="21"/>
      <c r="W7080" s="22"/>
      <c r="X7080" s="22"/>
      <c r="Y7080" s="22"/>
      <c r="Z7080" s="22"/>
      <c r="AA7080" s="22"/>
      <c r="AB7080" s="10"/>
      <c r="AC7080" s="10"/>
      <c r="AD7080" s="10"/>
      <c r="AE7080" s="10"/>
      <c r="AF7080" s="10"/>
      <c r="AG7080" s="10"/>
      <c r="AH7080" s="10"/>
      <c r="AI7080" s="10"/>
      <c r="AJ7080" s="10"/>
      <c r="AK7080" s="10"/>
      <c r="AL7080" s="10"/>
      <c r="AM7080" s="10"/>
      <c r="AN7080" s="10"/>
      <c r="AO7080" s="10"/>
      <c r="AP7080" s="10"/>
      <c r="AQ7080" s="10"/>
      <c r="AR7080" s="10"/>
      <c r="AS7080" s="10"/>
      <c r="AT7080" s="10"/>
      <c r="AU7080" s="10"/>
      <c r="AV7080" s="10"/>
      <c r="AW7080" s="10"/>
      <c r="AX7080" s="10"/>
      <c r="AY7080" s="10"/>
      <c r="AZ7080" s="10"/>
      <c r="BC7080" s="10"/>
      <c r="BD7080" s="10"/>
      <c r="BE7080" s="10"/>
      <c r="BF7080" s="10"/>
      <c r="BG7080" s="10"/>
      <c r="BH7080" s="10"/>
      <c r="BI7080" s="10"/>
      <c r="BL7080" s="10"/>
      <c r="BM7080" s="10"/>
      <c r="BN7080" s="10"/>
      <c r="BO7080" s="10"/>
      <c r="BP7080" s="10"/>
      <c r="BQ7080" s="10"/>
      <c r="BR7080" s="10"/>
      <c r="BU7080" s="66"/>
    </row>
    <row r="7081" spans="22:73" s="6" customFormat="1" x14ac:dyDescent="0.3">
      <c r="V7081" s="21"/>
      <c r="W7081" s="22"/>
      <c r="X7081" s="22"/>
      <c r="Y7081" s="22"/>
      <c r="Z7081" s="22"/>
      <c r="AA7081" s="22"/>
      <c r="AB7081" s="10"/>
      <c r="AC7081" s="10"/>
      <c r="AD7081" s="10"/>
      <c r="AE7081" s="10"/>
      <c r="AF7081" s="10"/>
      <c r="AG7081" s="10"/>
      <c r="AH7081" s="10"/>
      <c r="AI7081" s="10"/>
      <c r="AJ7081" s="10"/>
      <c r="AK7081" s="10"/>
      <c r="AL7081" s="10"/>
      <c r="AM7081" s="10"/>
      <c r="AN7081" s="10"/>
      <c r="AO7081" s="10"/>
      <c r="AP7081" s="10"/>
      <c r="AQ7081" s="10"/>
      <c r="AR7081" s="10"/>
      <c r="AS7081" s="10"/>
      <c r="AT7081" s="10"/>
      <c r="AU7081" s="10"/>
      <c r="AV7081" s="10"/>
      <c r="AW7081" s="10"/>
      <c r="AX7081" s="10"/>
      <c r="AY7081" s="10"/>
      <c r="AZ7081" s="10"/>
      <c r="BC7081" s="10"/>
      <c r="BD7081" s="10"/>
      <c r="BE7081" s="10"/>
      <c r="BF7081" s="10"/>
      <c r="BG7081" s="10"/>
      <c r="BH7081" s="10"/>
      <c r="BI7081" s="10"/>
      <c r="BL7081" s="10"/>
      <c r="BM7081" s="10"/>
      <c r="BN7081" s="10"/>
      <c r="BO7081" s="10"/>
      <c r="BP7081" s="10"/>
      <c r="BQ7081" s="10"/>
      <c r="BR7081" s="10"/>
      <c r="BU7081" s="66"/>
    </row>
    <row r="7082" spans="22:73" s="6" customFormat="1" x14ac:dyDescent="0.3">
      <c r="V7082" s="21"/>
      <c r="W7082" s="22"/>
      <c r="X7082" s="22"/>
      <c r="Y7082" s="22"/>
      <c r="Z7082" s="22"/>
      <c r="AA7082" s="22"/>
      <c r="AB7082" s="10"/>
      <c r="AC7082" s="10"/>
      <c r="AD7082" s="10"/>
      <c r="AE7082" s="10"/>
      <c r="AF7082" s="10"/>
      <c r="AG7082" s="10"/>
      <c r="AH7082" s="10"/>
      <c r="AI7082" s="10"/>
      <c r="AJ7082" s="10"/>
      <c r="AK7082" s="10"/>
      <c r="AL7082" s="10"/>
      <c r="AM7082" s="10"/>
      <c r="AN7082" s="10"/>
      <c r="AO7082" s="10"/>
      <c r="AP7082" s="10"/>
      <c r="AQ7082" s="10"/>
      <c r="AR7082" s="10"/>
      <c r="AS7082" s="10"/>
      <c r="AT7082" s="10"/>
      <c r="AU7082" s="10"/>
      <c r="AV7082" s="10"/>
      <c r="AW7082" s="10"/>
      <c r="AX7082" s="10"/>
      <c r="AY7082" s="10"/>
      <c r="AZ7082" s="10"/>
      <c r="BC7082" s="10"/>
      <c r="BD7082" s="10"/>
      <c r="BE7082" s="10"/>
      <c r="BF7082" s="10"/>
      <c r="BG7082" s="10"/>
      <c r="BH7082" s="10"/>
      <c r="BI7082" s="10"/>
      <c r="BL7082" s="10"/>
      <c r="BM7082" s="10"/>
      <c r="BN7082" s="10"/>
      <c r="BO7082" s="10"/>
      <c r="BP7082" s="10"/>
      <c r="BQ7082" s="10"/>
      <c r="BR7082" s="10"/>
      <c r="BU7082" s="66"/>
    </row>
    <row r="7083" spans="22:73" s="6" customFormat="1" x14ac:dyDescent="0.3">
      <c r="V7083" s="21"/>
      <c r="W7083" s="22"/>
      <c r="X7083" s="22"/>
      <c r="Y7083" s="22"/>
      <c r="Z7083" s="22"/>
      <c r="AA7083" s="22"/>
      <c r="AB7083" s="10"/>
      <c r="AC7083" s="10"/>
      <c r="AD7083" s="10"/>
      <c r="AE7083" s="10"/>
      <c r="AF7083" s="10"/>
      <c r="AG7083" s="10"/>
      <c r="AH7083" s="10"/>
      <c r="AI7083" s="10"/>
      <c r="AJ7083" s="10"/>
      <c r="AK7083" s="10"/>
      <c r="AL7083" s="10"/>
      <c r="AM7083" s="10"/>
      <c r="AN7083" s="10"/>
      <c r="AO7083" s="10"/>
      <c r="AP7083" s="10"/>
      <c r="AQ7083" s="10"/>
      <c r="AR7083" s="10"/>
      <c r="AS7083" s="10"/>
      <c r="AT7083" s="10"/>
      <c r="AU7083" s="10"/>
      <c r="AV7083" s="10"/>
      <c r="AW7083" s="10"/>
      <c r="AX7083" s="10"/>
      <c r="AY7083" s="10"/>
      <c r="AZ7083" s="10"/>
      <c r="BC7083" s="10"/>
      <c r="BD7083" s="10"/>
      <c r="BE7083" s="10"/>
      <c r="BF7083" s="10"/>
      <c r="BG7083" s="10"/>
      <c r="BH7083" s="10"/>
      <c r="BI7083" s="10"/>
      <c r="BL7083" s="10"/>
      <c r="BM7083" s="10"/>
      <c r="BN7083" s="10"/>
      <c r="BO7083" s="10"/>
      <c r="BP7083" s="10"/>
      <c r="BQ7083" s="10"/>
      <c r="BR7083" s="10"/>
      <c r="BU7083" s="66"/>
    </row>
    <row r="7084" spans="22:73" s="6" customFormat="1" x14ac:dyDescent="0.3">
      <c r="V7084" s="21"/>
      <c r="W7084" s="22"/>
      <c r="X7084" s="22"/>
      <c r="Y7084" s="22"/>
      <c r="Z7084" s="22"/>
      <c r="AA7084" s="22"/>
      <c r="AB7084" s="10"/>
      <c r="AC7084" s="10"/>
      <c r="AD7084" s="10"/>
      <c r="AE7084" s="10"/>
      <c r="AF7084" s="10"/>
      <c r="AG7084" s="10"/>
      <c r="AH7084" s="10"/>
      <c r="AI7084" s="10"/>
      <c r="AJ7084" s="10"/>
      <c r="AK7084" s="10"/>
      <c r="AL7084" s="10"/>
      <c r="AM7084" s="10"/>
      <c r="AN7084" s="10"/>
      <c r="AO7084" s="10"/>
      <c r="AP7084" s="10"/>
      <c r="AQ7084" s="10"/>
      <c r="AR7084" s="10"/>
      <c r="AS7084" s="10"/>
      <c r="AT7084" s="10"/>
      <c r="AU7084" s="10"/>
      <c r="AV7084" s="10"/>
      <c r="AW7084" s="10"/>
      <c r="AX7084" s="10"/>
      <c r="AY7084" s="10"/>
      <c r="AZ7084" s="10"/>
      <c r="BC7084" s="10"/>
      <c r="BD7084" s="10"/>
      <c r="BE7084" s="10"/>
      <c r="BF7084" s="10"/>
      <c r="BG7084" s="10"/>
      <c r="BH7084" s="10"/>
      <c r="BI7084" s="10"/>
      <c r="BL7084" s="10"/>
      <c r="BM7084" s="10"/>
      <c r="BN7084" s="10"/>
      <c r="BO7084" s="10"/>
      <c r="BP7084" s="10"/>
      <c r="BQ7084" s="10"/>
      <c r="BR7084" s="10"/>
      <c r="BU7084" s="66"/>
    </row>
    <row r="7085" spans="22:73" s="6" customFormat="1" x14ac:dyDescent="0.3">
      <c r="V7085" s="21"/>
      <c r="W7085" s="22"/>
      <c r="X7085" s="22"/>
      <c r="Y7085" s="22"/>
      <c r="Z7085" s="22"/>
      <c r="AA7085" s="22"/>
      <c r="AB7085" s="10"/>
      <c r="AC7085" s="10"/>
      <c r="AD7085" s="10"/>
      <c r="AE7085" s="10"/>
      <c r="AF7085" s="10"/>
      <c r="AG7085" s="10"/>
      <c r="AH7085" s="10"/>
      <c r="AI7085" s="10"/>
      <c r="AJ7085" s="10"/>
      <c r="AK7085" s="10"/>
      <c r="AL7085" s="10"/>
      <c r="AM7085" s="10"/>
      <c r="AN7085" s="10"/>
      <c r="AO7085" s="10"/>
      <c r="AP7085" s="10"/>
      <c r="AQ7085" s="10"/>
      <c r="AR7085" s="10"/>
      <c r="AS7085" s="10"/>
      <c r="AT7085" s="10"/>
      <c r="AU7085" s="10"/>
      <c r="AV7085" s="10"/>
      <c r="AW7085" s="10"/>
      <c r="AX7085" s="10"/>
      <c r="AY7085" s="10"/>
      <c r="AZ7085" s="10"/>
      <c r="BC7085" s="10"/>
      <c r="BD7085" s="10"/>
      <c r="BE7085" s="10"/>
      <c r="BF7085" s="10"/>
      <c r="BG7085" s="10"/>
      <c r="BH7085" s="10"/>
      <c r="BI7085" s="10"/>
      <c r="BL7085" s="10"/>
      <c r="BM7085" s="10"/>
      <c r="BN7085" s="10"/>
      <c r="BO7085" s="10"/>
      <c r="BP7085" s="10"/>
      <c r="BQ7085" s="10"/>
      <c r="BR7085" s="10"/>
      <c r="BU7085" s="66"/>
    </row>
    <row r="7086" spans="22:73" s="6" customFormat="1" x14ac:dyDescent="0.3">
      <c r="V7086" s="21"/>
      <c r="W7086" s="22"/>
      <c r="X7086" s="22"/>
      <c r="Y7086" s="22"/>
      <c r="Z7086" s="22"/>
      <c r="AA7086" s="22"/>
      <c r="AB7086" s="10"/>
      <c r="AC7086" s="10"/>
      <c r="AD7086" s="10"/>
      <c r="AE7086" s="10"/>
      <c r="AF7086" s="10"/>
      <c r="AG7086" s="10"/>
      <c r="AH7086" s="10"/>
      <c r="AI7086" s="10"/>
      <c r="AJ7086" s="10"/>
      <c r="AK7086" s="10"/>
      <c r="AL7086" s="10"/>
      <c r="AM7086" s="10"/>
      <c r="AN7086" s="10"/>
      <c r="AO7086" s="10"/>
      <c r="AP7086" s="10"/>
      <c r="AQ7086" s="10"/>
      <c r="AR7086" s="10"/>
      <c r="AS7086" s="10"/>
      <c r="AT7086" s="10"/>
      <c r="AU7086" s="10"/>
      <c r="AV7086" s="10"/>
      <c r="AW7086" s="10"/>
      <c r="AX7086" s="10"/>
      <c r="AY7086" s="10"/>
      <c r="AZ7086" s="10"/>
      <c r="BC7086" s="10"/>
      <c r="BD7086" s="10"/>
      <c r="BE7086" s="10"/>
      <c r="BF7086" s="10"/>
      <c r="BG7086" s="10"/>
      <c r="BH7086" s="10"/>
      <c r="BI7086" s="10"/>
      <c r="BL7086" s="10"/>
      <c r="BM7086" s="10"/>
      <c r="BN7086" s="10"/>
      <c r="BO7086" s="10"/>
      <c r="BP7086" s="10"/>
      <c r="BQ7086" s="10"/>
      <c r="BR7086" s="10"/>
      <c r="BU7086" s="66"/>
    </row>
    <row r="7087" spans="22:73" s="6" customFormat="1" x14ac:dyDescent="0.3">
      <c r="V7087" s="21"/>
      <c r="W7087" s="22"/>
      <c r="X7087" s="22"/>
      <c r="Y7087" s="22"/>
      <c r="Z7087" s="22"/>
      <c r="AA7087" s="22"/>
      <c r="AB7087" s="10"/>
      <c r="AC7087" s="10"/>
      <c r="AD7087" s="10"/>
      <c r="AE7087" s="10"/>
      <c r="AF7087" s="10"/>
      <c r="AG7087" s="10"/>
      <c r="AH7087" s="10"/>
      <c r="AI7087" s="10"/>
      <c r="AJ7087" s="10"/>
      <c r="AK7087" s="10"/>
      <c r="AL7087" s="10"/>
      <c r="AM7087" s="10"/>
      <c r="AN7087" s="10"/>
      <c r="AO7087" s="10"/>
      <c r="AP7087" s="10"/>
      <c r="AQ7087" s="10"/>
      <c r="AR7087" s="10"/>
      <c r="AS7087" s="10"/>
      <c r="AT7087" s="10"/>
      <c r="AU7087" s="10"/>
      <c r="AV7087" s="10"/>
      <c r="AW7087" s="10"/>
      <c r="AX7087" s="10"/>
      <c r="AY7087" s="10"/>
      <c r="AZ7087" s="10"/>
      <c r="BC7087" s="10"/>
      <c r="BD7087" s="10"/>
      <c r="BE7087" s="10"/>
      <c r="BF7087" s="10"/>
      <c r="BG7087" s="10"/>
      <c r="BH7087" s="10"/>
      <c r="BI7087" s="10"/>
      <c r="BL7087" s="10"/>
      <c r="BM7087" s="10"/>
      <c r="BN7087" s="10"/>
      <c r="BO7087" s="10"/>
      <c r="BP7087" s="10"/>
      <c r="BQ7087" s="10"/>
      <c r="BR7087" s="10"/>
      <c r="BU7087" s="66"/>
    </row>
    <row r="7088" spans="22:73" s="6" customFormat="1" x14ac:dyDescent="0.3">
      <c r="V7088" s="21"/>
      <c r="W7088" s="22"/>
      <c r="X7088" s="22"/>
      <c r="Y7088" s="22"/>
      <c r="Z7088" s="22"/>
      <c r="AA7088" s="22"/>
      <c r="AB7088" s="10"/>
      <c r="AC7088" s="10"/>
      <c r="AD7088" s="10"/>
      <c r="AE7088" s="10"/>
      <c r="AF7088" s="10"/>
      <c r="AG7088" s="10"/>
      <c r="AH7088" s="10"/>
      <c r="AI7088" s="10"/>
      <c r="AJ7088" s="10"/>
      <c r="AK7088" s="10"/>
      <c r="AL7088" s="10"/>
      <c r="AM7088" s="10"/>
      <c r="AN7088" s="10"/>
      <c r="AO7088" s="10"/>
      <c r="AP7088" s="10"/>
      <c r="AQ7088" s="10"/>
      <c r="AR7088" s="10"/>
      <c r="AS7088" s="10"/>
      <c r="AT7088" s="10"/>
      <c r="AU7088" s="10"/>
      <c r="AV7088" s="10"/>
      <c r="AW7088" s="10"/>
      <c r="AX7088" s="10"/>
      <c r="AY7088" s="10"/>
      <c r="AZ7088" s="10"/>
      <c r="BC7088" s="10"/>
      <c r="BD7088" s="10"/>
      <c r="BE7088" s="10"/>
      <c r="BF7088" s="10"/>
      <c r="BG7088" s="10"/>
      <c r="BH7088" s="10"/>
      <c r="BI7088" s="10"/>
      <c r="BL7088" s="10"/>
      <c r="BM7088" s="10"/>
      <c r="BN7088" s="10"/>
      <c r="BO7088" s="10"/>
      <c r="BP7088" s="10"/>
      <c r="BQ7088" s="10"/>
      <c r="BR7088" s="10"/>
      <c r="BU7088" s="66"/>
    </row>
    <row r="7089" spans="22:73" s="6" customFormat="1" x14ac:dyDescent="0.3">
      <c r="V7089" s="21"/>
      <c r="W7089" s="22"/>
      <c r="X7089" s="22"/>
      <c r="Y7089" s="22"/>
      <c r="Z7089" s="22"/>
      <c r="AA7089" s="22"/>
      <c r="AB7089" s="10"/>
      <c r="AC7089" s="10"/>
      <c r="AD7089" s="10"/>
      <c r="AE7089" s="10"/>
      <c r="AF7089" s="10"/>
      <c r="AG7089" s="10"/>
      <c r="AH7089" s="10"/>
      <c r="AI7089" s="10"/>
      <c r="AJ7089" s="10"/>
      <c r="AK7089" s="10"/>
      <c r="AL7089" s="10"/>
      <c r="AM7089" s="10"/>
      <c r="AN7089" s="10"/>
      <c r="AO7089" s="10"/>
      <c r="AP7089" s="10"/>
      <c r="AQ7089" s="10"/>
      <c r="AR7089" s="10"/>
      <c r="AS7089" s="10"/>
      <c r="AT7089" s="10"/>
      <c r="AU7089" s="10"/>
      <c r="AV7089" s="10"/>
      <c r="AW7089" s="10"/>
      <c r="AX7089" s="10"/>
      <c r="AY7089" s="10"/>
      <c r="AZ7089" s="10"/>
      <c r="BC7089" s="10"/>
      <c r="BD7089" s="10"/>
      <c r="BE7089" s="10"/>
      <c r="BF7089" s="10"/>
      <c r="BG7089" s="10"/>
      <c r="BH7089" s="10"/>
      <c r="BI7089" s="10"/>
      <c r="BL7089" s="10"/>
      <c r="BM7089" s="10"/>
      <c r="BN7089" s="10"/>
      <c r="BO7089" s="10"/>
      <c r="BP7089" s="10"/>
      <c r="BQ7089" s="10"/>
      <c r="BR7089" s="10"/>
      <c r="BU7089" s="66"/>
    </row>
    <row r="7090" spans="22:73" s="6" customFormat="1" x14ac:dyDescent="0.3">
      <c r="V7090" s="21"/>
      <c r="W7090" s="22"/>
      <c r="X7090" s="22"/>
      <c r="Y7090" s="22"/>
      <c r="Z7090" s="22"/>
      <c r="AA7090" s="22"/>
      <c r="AB7090" s="10"/>
      <c r="AC7090" s="10"/>
      <c r="AD7090" s="10"/>
      <c r="AE7090" s="10"/>
      <c r="AF7090" s="10"/>
      <c r="AG7090" s="10"/>
      <c r="AH7090" s="10"/>
      <c r="AI7090" s="10"/>
      <c r="AJ7090" s="10"/>
      <c r="AK7090" s="10"/>
      <c r="AL7090" s="10"/>
      <c r="AM7090" s="10"/>
      <c r="AN7090" s="10"/>
      <c r="AO7090" s="10"/>
      <c r="AP7090" s="10"/>
      <c r="AQ7090" s="10"/>
      <c r="AR7090" s="10"/>
      <c r="AS7090" s="10"/>
      <c r="AT7090" s="10"/>
      <c r="AU7090" s="10"/>
      <c r="AV7090" s="10"/>
      <c r="AW7090" s="10"/>
      <c r="AX7090" s="10"/>
      <c r="AY7090" s="10"/>
      <c r="AZ7090" s="10"/>
      <c r="BC7090" s="10"/>
      <c r="BD7090" s="10"/>
      <c r="BE7090" s="10"/>
      <c r="BF7090" s="10"/>
      <c r="BG7090" s="10"/>
      <c r="BH7090" s="10"/>
      <c r="BI7090" s="10"/>
      <c r="BL7090" s="10"/>
      <c r="BM7090" s="10"/>
      <c r="BN7090" s="10"/>
      <c r="BO7090" s="10"/>
      <c r="BP7090" s="10"/>
      <c r="BQ7090" s="10"/>
      <c r="BR7090" s="10"/>
      <c r="BU7090" s="66"/>
    </row>
    <row r="7091" spans="22:73" s="6" customFormat="1" x14ac:dyDescent="0.3">
      <c r="V7091" s="21"/>
      <c r="W7091" s="22"/>
      <c r="X7091" s="22"/>
      <c r="Y7091" s="22"/>
      <c r="Z7091" s="22"/>
      <c r="AA7091" s="22"/>
      <c r="AB7091" s="10"/>
      <c r="AC7091" s="10"/>
      <c r="AD7091" s="10"/>
      <c r="AE7091" s="10"/>
      <c r="AF7091" s="10"/>
      <c r="AG7091" s="10"/>
      <c r="AH7091" s="10"/>
      <c r="AI7091" s="10"/>
      <c r="AJ7091" s="10"/>
      <c r="AK7091" s="10"/>
      <c r="AL7091" s="10"/>
      <c r="AM7091" s="10"/>
      <c r="AN7091" s="10"/>
      <c r="AO7091" s="10"/>
      <c r="AP7091" s="10"/>
      <c r="AQ7091" s="10"/>
      <c r="AR7091" s="10"/>
      <c r="AS7091" s="10"/>
      <c r="AT7091" s="10"/>
      <c r="AU7091" s="10"/>
      <c r="AV7091" s="10"/>
      <c r="AW7091" s="10"/>
      <c r="AX7091" s="10"/>
      <c r="AY7091" s="10"/>
      <c r="AZ7091" s="10"/>
      <c r="BC7091" s="10"/>
      <c r="BD7091" s="10"/>
      <c r="BE7091" s="10"/>
      <c r="BF7091" s="10"/>
      <c r="BG7091" s="10"/>
      <c r="BH7091" s="10"/>
      <c r="BI7091" s="10"/>
      <c r="BL7091" s="10"/>
      <c r="BM7091" s="10"/>
      <c r="BN7091" s="10"/>
      <c r="BO7091" s="10"/>
      <c r="BP7091" s="10"/>
      <c r="BQ7091" s="10"/>
      <c r="BR7091" s="10"/>
      <c r="BU7091" s="66"/>
    </row>
    <row r="7092" spans="22:73" s="6" customFormat="1" x14ac:dyDescent="0.3">
      <c r="V7092" s="21"/>
      <c r="W7092" s="22"/>
      <c r="X7092" s="22"/>
      <c r="Y7092" s="22"/>
      <c r="Z7092" s="22"/>
      <c r="AA7092" s="22"/>
      <c r="AB7092" s="10"/>
      <c r="AC7092" s="10"/>
      <c r="AD7092" s="10"/>
      <c r="AE7092" s="10"/>
      <c r="AF7092" s="10"/>
      <c r="AG7092" s="10"/>
      <c r="AH7092" s="10"/>
      <c r="AI7092" s="10"/>
      <c r="AJ7092" s="10"/>
      <c r="AK7092" s="10"/>
      <c r="AL7092" s="10"/>
      <c r="AM7092" s="10"/>
      <c r="AN7092" s="10"/>
      <c r="AO7092" s="10"/>
      <c r="AP7092" s="10"/>
      <c r="AQ7092" s="10"/>
      <c r="AR7092" s="10"/>
      <c r="AS7092" s="10"/>
      <c r="AT7092" s="10"/>
      <c r="AU7092" s="10"/>
      <c r="AV7092" s="10"/>
      <c r="AW7092" s="10"/>
      <c r="AX7092" s="10"/>
      <c r="AY7092" s="10"/>
      <c r="AZ7092" s="10"/>
      <c r="BC7092" s="10"/>
      <c r="BD7092" s="10"/>
      <c r="BE7092" s="10"/>
      <c r="BF7092" s="10"/>
      <c r="BG7092" s="10"/>
      <c r="BH7092" s="10"/>
      <c r="BI7092" s="10"/>
      <c r="BL7092" s="10"/>
      <c r="BM7092" s="10"/>
      <c r="BN7092" s="10"/>
      <c r="BO7092" s="10"/>
      <c r="BP7092" s="10"/>
      <c r="BQ7092" s="10"/>
      <c r="BR7092" s="10"/>
      <c r="BU7092" s="66"/>
    </row>
    <row r="7093" spans="22:73" s="6" customFormat="1" x14ac:dyDescent="0.3">
      <c r="V7093" s="21"/>
      <c r="W7093" s="22"/>
      <c r="X7093" s="22"/>
      <c r="Y7093" s="22"/>
      <c r="Z7093" s="22"/>
      <c r="AA7093" s="22"/>
      <c r="AB7093" s="10"/>
      <c r="AC7093" s="10"/>
      <c r="AD7093" s="10"/>
      <c r="AE7093" s="10"/>
      <c r="AF7093" s="10"/>
      <c r="AG7093" s="10"/>
      <c r="AH7093" s="10"/>
      <c r="AI7093" s="10"/>
      <c r="AJ7093" s="10"/>
      <c r="AK7093" s="10"/>
      <c r="AL7093" s="10"/>
      <c r="AM7093" s="10"/>
      <c r="AN7093" s="10"/>
      <c r="AO7093" s="10"/>
      <c r="AP7093" s="10"/>
      <c r="AQ7093" s="10"/>
      <c r="AR7093" s="10"/>
      <c r="AS7093" s="10"/>
      <c r="AT7093" s="10"/>
      <c r="AU7093" s="10"/>
      <c r="AV7093" s="10"/>
      <c r="AW7093" s="10"/>
      <c r="AX7093" s="10"/>
      <c r="AY7093" s="10"/>
      <c r="AZ7093" s="10"/>
      <c r="BC7093" s="10"/>
      <c r="BD7093" s="10"/>
      <c r="BE7093" s="10"/>
      <c r="BF7093" s="10"/>
      <c r="BG7093" s="10"/>
      <c r="BH7093" s="10"/>
      <c r="BI7093" s="10"/>
      <c r="BL7093" s="10"/>
      <c r="BM7093" s="10"/>
      <c r="BN7093" s="10"/>
      <c r="BO7093" s="10"/>
      <c r="BP7093" s="10"/>
      <c r="BQ7093" s="10"/>
      <c r="BR7093" s="10"/>
      <c r="BU7093" s="66"/>
    </row>
    <row r="7094" spans="22:73" s="6" customFormat="1" x14ac:dyDescent="0.3">
      <c r="V7094" s="21"/>
      <c r="W7094" s="22"/>
      <c r="X7094" s="22"/>
      <c r="Y7094" s="22"/>
      <c r="Z7094" s="22"/>
      <c r="AA7094" s="22"/>
      <c r="AB7094" s="10"/>
      <c r="AC7094" s="10"/>
      <c r="AD7094" s="10"/>
      <c r="AE7094" s="10"/>
      <c r="AF7094" s="10"/>
      <c r="AG7094" s="10"/>
      <c r="AH7094" s="10"/>
      <c r="AI7094" s="10"/>
      <c r="AJ7094" s="10"/>
      <c r="AK7094" s="10"/>
      <c r="AL7094" s="10"/>
      <c r="AM7094" s="10"/>
      <c r="AN7094" s="10"/>
      <c r="AO7094" s="10"/>
      <c r="AP7094" s="10"/>
      <c r="AQ7094" s="10"/>
      <c r="AR7094" s="10"/>
      <c r="AS7094" s="10"/>
      <c r="AT7094" s="10"/>
      <c r="AU7094" s="10"/>
      <c r="AV7094" s="10"/>
      <c r="AW7094" s="10"/>
      <c r="AX7094" s="10"/>
      <c r="AY7094" s="10"/>
      <c r="AZ7094" s="10"/>
      <c r="BC7094" s="10"/>
      <c r="BD7094" s="10"/>
      <c r="BE7094" s="10"/>
      <c r="BF7094" s="10"/>
      <c r="BG7094" s="10"/>
      <c r="BH7094" s="10"/>
      <c r="BI7094" s="10"/>
      <c r="BL7094" s="10"/>
      <c r="BM7094" s="10"/>
      <c r="BN7094" s="10"/>
      <c r="BO7094" s="10"/>
      <c r="BP7094" s="10"/>
      <c r="BQ7094" s="10"/>
      <c r="BR7094" s="10"/>
      <c r="BU7094" s="66"/>
    </row>
    <row r="7095" spans="22:73" s="6" customFormat="1" x14ac:dyDescent="0.3">
      <c r="V7095" s="21"/>
      <c r="W7095" s="22"/>
      <c r="X7095" s="22"/>
      <c r="Y7095" s="22"/>
      <c r="Z7095" s="22"/>
      <c r="AA7095" s="22"/>
      <c r="AB7095" s="10"/>
      <c r="AC7095" s="10"/>
      <c r="AD7095" s="10"/>
      <c r="AE7095" s="10"/>
      <c r="AF7095" s="10"/>
      <c r="AG7095" s="10"/>
      <c r="AH7095" s="10"/>
      <c r="AI7095" s="10"/>
      <c r="AJ7095" s="10"/>
      <c r="AK7095" s="10"/>
      <c r="AL7095" s="10"/>
      <c r="AM7095" s="10"/>
      <c r="AN7095" s="10"/>
      <c r="AO7095" s="10"/>
      <c r="AP7095" s="10"/>
      <c r="AQ7095" s="10"/>
      <c r="AR7095" s="10"/>
      <c r="AS7095" s="10"/>
      <c r="AT7095" s="10"/>
      <c r="AU7095" s="10"/>
      <c r="AV7095" s="10"/>
      <c r="AW7095" s="10"/>
      <c r="AX7095" s="10"/>
      <c r="AY7095" s="10"/>
      <c r="AZ7095" s="10"/>
      <c r="BC7095" s="10"/>
      <c r="BD7095" s="10"/>
      <c r="BE7095" s="10"/>
      <c r="BF7095" s="10"/>
      <c r="BG7095" s="10"/>
      <c r="BH7095" s="10"/>
      <c r="BI7095" s="10"/>
      <c r="BL7095" s="10"/>
      <c r="BM7095" s="10"/>
      <c r="BN7095" s="10"/>
      <c r="BO7095" s="10"/>
      <c r="BP7095" s="10"/>
      <c r="BQ7095" s="10"/>
      <c r="BR7095" s="10"/>
      <c r="BU7095" s="66"/>
    </row>
    <row r="7096" spans="22:73" s="6" customFormat="1" x14ac:dyDescent="0.3">
      <c r="V7096" s="21"/>
      <c r="W7096" s="22"/>
      <c r="X7096" s="22"/>
      <c r="Y7096" s="22"/>
      <c r="Z7096" s="22"/>
      <c r="AA7096" s="22"/>
      <c r="AB7096" s="10"/>
      <c r="AC7096" s="10"/>
      <c r="AD7096" s="10"/>
      <c r="AE7096" s="10"/>
      <c r="AF7096" s="10"/>
      <c r="AG7096" s="10"/>
      <c r="AH7096" s="10"/>
      <c r="AI7096" s="10"/>
      <c r="AJ7096" s="10"/>
      <c r="AK7096" s="10"/>
      <c r="AL7096" s="10"/>
      <c r="AM7096" s="10"/>
      <c r="AN7096" s="10"/>
      <c r="AO7096" s="10"/>
      <c r="AP7096" s="10"/>
      <c r="AQ7096" s="10"/>
      <c r="AR7096" s="10"/>
      <c r="AS7096" s="10"/>
      <c r="AT7096" s="10"/>
      <c r="AU7096" s="10"/>
      <c r="AV7096" s="10"/>
      <c r="AW7096" s="10"/>
      <c r="AX7096" s="10"/>
      <c r="AY7096" s="10"/>
      <c r="AZ7096" s="10"/>
      <c r="BC7096" s="10"/>
      <c r="BD7096" s="10"/>
      <c r="BE7096" s="10"/>
      <c r="BF7096" s="10"/>
      <c r="BG7096" s="10"/>
      <c r="BH7096" s="10"/>
      <c r="BI7096" s="10"/>
      <c r="BL7096" s="10"/>
      <c r="BM7096" s="10"/>
      <c r="BN7096" s="10"/>
      <c r="BO7096" s="10"/>
      <c r="BP7096" s="10"/>
      <c r="BQ7096" s="10"/>
      <c r="BR7096" s="10"/>
      <c r="BU7096" s="66"/>
    </row>
    <row r="7097" spans="22:73" s="6" customFormat="1" x14ac:dyDescent="0.3">
      <c r="V7097" s="21"/>
      <c r="W7097" s="22"/>
      <c r="X7097" s="22"/>
      <c r="Y7097" s="22"/>
      <c r="Z7097" s="22"/>
      <c r="AA7097" s="22"/>
      <c r="AB7097" s="10"/>
      <c r="AC7097" s="10"/>
      <c r="AD7097" s="10"/>
      <c r="AE7097" s="10"/>
      <c r="AF7097" s="10"/>
      <c r="AG7097" s="10"/>
      <c r="AH7097" s="10"/>
      <c r="AI7097" s="10"/>
      <c r="AJ7097" s="10"/>
      <c r="AK7097" s="10"/>
      <c r="AL7097" s="10"/>
      <c r="AM7097" s="10"/>
      <c r="AN7097" s="10"/>
      <c r="AO7097" s="10"/>
      <c r="AP7097" s="10"/>
      <c r="AQ7097" s="10"/>
      <c r="AR7097" s="10"/>
      <c r="AS7097" s="10"/>
      <c r="AT7097" s="10"/>
      <c r="AU7097" s="10"/>
      <c r="AV7097" s="10"/>
      <c r="AW7097" s="10"/>
      <c r="AX7097" s="10"/>
      <c r="AY7097" s="10"/>
      <c r="AZ7097" s="10"/>
      <c r="BC7097" s="10"/>
      <c r="BD7097" s="10"/>
      <c r="BE7097" s="10"/>
      <c r="BF7097" s="10"/>
      <c r="BG7097" s="10"/>
      <c r="BH7097" s="10"/>
      <c r="BI7097" s="10"/>
      <c r="BL7097" s="10"/>
      <c r="BM7097" s="10"/>
      <c r="BN7097" s="10"/>
      <c r="BO7097" s="10"/>
      <c r="BP7097" s="10"/>
      <c r="BQ7097" s="10"/>
      <c r="BR7097" s="10"/>
      <c r="BU7097" s="66"/>
    </row>
    <row r="7098" spans="22:73" s="6" customFormat="1" x14ac:dyDescent="0.3">
      <c r="V7098" s="21"/>
      <c r="W7098" s="22"/>
      <c r="X7098" s="22"/>
      <c r="Y7098" s="22"/>
      <c r="Z7098" s="22"/>
      <c r="AA7098" s="22"/>
      <c r="AB7098" s="10"/>
      <c r="AC7098" s="10"/>
      <c r="AD7098" s="10"/>
      <c r="AE7098" s="10"/>
      <c r="AF7098" s="10"/>
      <c r="AG7098" s="10"/>
      <c r="AH7098" s="10"/>
      <c r="AI7098" s="10"/>
      <c r="AJ7098" s="10"/>
      <c r="AK7098" s="10"/>
      <c r="AL7098" s="10"/>
      <c r="AM7098" s="10"/>
      <c r="AN7098" s="10"/>
      <c r="AO7098" s="10"/>
      <c r="AP7098" s="10"/>
      <c r="AQ7098" s="10"/>
      <c r="AR7098" s="10"/>
      <c r="AS7098" s="10"/>
      <c r="AT7098" s="10"/>
      <c r="AU7098" s="10"/>
      <c r="AV7098" s="10"/>
      <c r="AW7098" s="10"/>
      <c r="AX7098" s="10"/>
      <c r="AY7098" s="10"/>
      <c r="AZ7098" s="10"/>
      <c r="BC7098" s="10"/>
      <c r="BD7098" s="10"/>
      <c r="BE7098" s="10"/>
      <c r="BF7098" s="10"/>
      <c r="BG7098" s="10"/>
      <c r="BH7098" s="10"/>
      <c r="BI7098" s="10"/>
      <c r="BL7098" s="10"/>
      <c r="BM7098" s="10"/>
      <c r="BN7098" s="10"/>
      <c r="BO7098" s="10"/>
      <c r="BP7098" s="10"/>
      <c r="BQ7098" s="10"/>
      <c r="BR7098" s="10"/>
      <c r="BU7098" s="66"/>
    </row>
    <row r="7099" spans="22:73" s="6" customFormat="1" x14ac:dyDescent="0.3">
      <c r="V7099" s="21"/>
      <c r="W7099" s="22"/>
      <c r="X7099" s="22"/>
      <c r="Y7099" s="22"/>
      <c r="Z7099" s="22"/>
      <c r="AA7099" s="22"/>
      <c r="AB7099" s="10"/>
      <c r="AC7099" s="10"/>
      <c r="AD7099" s="10"/>
      <c r="AE7099" s="10"/>
      <c r="AF7099" s="10"/>
      <c r="AG7099" s="10"/>
      <c r="AH7099" s="10"/>
      <c r="AI7099" s="10"/>
      <c r="AJ7099" s="10"/>
      <c r="AK7099" s="10"/>
      <c r="AL7099" s="10"/>
      <c r="AM7099" s="10"/>
      <c r="AN7099" s="10"/>
      <c r="AO7099" s="10"/>
      <c r="AP7099" s="10"/>
      <c r="AQ7099" s="10"/>
      <c r="AR7099" s="10"/>
      <c r="AS7099" s="10"/>
      <c r="AT7099" s="10"/>
      <c r="AU7099" s="10"/>
      <c r="AV7099" s="10"/>
      <c r="AW7099" s="10"/>
      <c r="AX7099" s="10"/>
      <c r="AY7099" s="10"/>
      <c r="AZ7099" s="10"/>
      <c r="BC7099" s="10"/>
      <c r="BD7099" s="10"/>
      <c r="BE7099" s="10"/>
      <c r="BF7099" s="10"/>
      <c r="BG7099" s="10"/>
      <c r="BH7099" s="10"/>
      <c r="BI7099" s="10"/>
      <c r="BL7099" s="10"/>
      <c r="BM7099" s="10"/>
      <c r="BN7099" s="10"/>
      <c r="BO7099" s="10"/>
      <c r="BP7099" s="10"/>
      <c r="BQ7099" s="10"/>
      <c r="BR7099" s="10"/>
      <c r="BU7099" s="66"/>
    </row>
    <row r="7100" spans="22:73" s="6" customFormat="1" x14ac:dyDescent="0.3">
      <c r="V7100" s="21"/>
      <c r="W7100" s="22"/>
      <c r="X7100" s="22"/>
      <c r="Y7100" s="22"/>
      <c r="Z7100" s="22"/>
      <c r="AA7100" s="22"/>
      <c r="AB7100" s="10"/>
      <c r="AC7100" s="10"/>
      <c r="AD7100" s="10"/>
      <c r="AE7100" s="10"/>
      <c r="AF7100" s="10"/>
      <c r="AG7100" s="10"/>
      <c r="AH7100" s="10"/>
      <c r="AI7100" s="10"/>
      <c r="AJ7100" s="10"/>
      <c r="AK7100" s="10"/>
      <c r="AL7100" s="10"/>
      <c r="AM7100" s="10"/>
      <c r="AN7100" s="10"/>
      <c r="AO7100" s="10"/>
      <c r="AP7100" s="10"/>
      <c r="AQ7100" s="10"/>
      <c r="AR7100" s="10"/>
      <c r="AS7100" s="10"/>
      <c r="AT7100" s="10"/>
      <c r="AU7100" s="10"/>
      <c r="AV7100" s="10"/>
      <c r="AW7100" s="10"/>
      <c r="AX7100" s="10"/>
      <c r="AY7100" s="10"/>
      <c r="AZ7100" s="10"/>
      <c r="BC7100" s="10"/>
      <c r="BD7100" s="10"/>
      <c r="BE7100" s="10"/>
      <c r="BF7100" s="10"/>
      <c r="BG7100" s="10"/>
      <c r="BH7100" s="10"/>
      <c r="BI7100" s="10"/>
      <c r="BL7100" s="10"/>
      <c r="BM7100" s="10"/>
      <c r="BN7100" s="10"/>
      <c r="BO7100" s="10"/>
      <c r="BP7100" s="10"/>
      <c r="BQ7100" s="10"/>
      <c r="BR7100" s="10"/>
      <c r="BU7100" s="66"/>
    </row>
    <row r="7101" spans="22:73" s="6" customFormat="1" x14ac:dyDescent="0.3">
      <c r="V7101" s="21"/>
      <c r="W7101" s="22"/>
      <c r="X7101" s="22"/>
      <c r="Y7101" s="22"/>
      <c r="Z7101" s="22"/>
      <c r="AA7101" s="22"/>
      <c r="AB7101" s="10"/>
      <c r="AC7101" s="10"/>
      <c r="AD7101" s="10"/>
      <c r="AE7101" s="10"/>
      <c r="AF7101" s="10"/>
      <c r="AG7101" s="10"/>
      <c r="AH7101" s="10"/>
      <c r="AI7101" s="10"/>
      <c r="AJ7101" s="10"/>
      <c r="AK7101" s="10"/>
      <c r="AL7101" s="10"/>
      <c r="AM7101" s="10"/>
      <c r="AN7101" s="10"/>
      <c r="AO7101" s="10"/>
      <c r="AP7101" s="10"/>
      <c r="AQ7101" s="10"/>
      <c r="AR7101" s="10"/>
      <c r="AS7101" s="10"/>
      <c r="AT7101" s="10"/>
      <c r="AU7101" s="10"/>
      <c r="AV7101" s="10"/>
      <c r="AW7101" s="10"/>
      <c r="AX7101" s="10"/>
      <c r="AY7101" s="10"/>
      <c r="AZ7101" s="10"/>
      <c r="BC7101" s="10"/>
      <c r="BD7101" s="10"/>
      <c r="BE7101" s="10"/>
      <c r="BF7101" s="10"/>
      <c r="BG7101" s="10"/>
      <c r="BH7101" s="10"/>
      <c r="BI7101" s="10"/>
      <c r="BL7101" s="10"/>
      <c r="BM7101" s="10"/>
      <c r="BN7101" s="10"/>
      <c r="BO7101" s="10"/>
      <c r="BP7101" s="10"/>
      <c r="BQ7101" s="10"/>
      <c r="BR7101" s="10"/>
      <c r="BU7101" s="66"/>
    </row>
    <row r="7102" spans="22:73" s="6" customFormat="1" x14ac:dyDescent="0.3">
      <c r="V7102" s="21"/>
      <c r="W7102" s="22"/>
      <c r="X7102" s="22"/>
      <c r="Y7102" s="22"/>
      <c r="Z7102" s="22"/>
      <c r="AA7102" s="22"/>
      <c r="AB7102" s="10"/>
      <c r="AC7102" s="10"/>
      <c r="AD7102" s="10"/>
      <c r="AE7102" s="10"/>
      <c r="AF7102" s="10"/>
      <c r="AG7102" s="10"/>
      <c r="AH7102" s="10"/>
      <c r="AI7102" s="10"/>
      <c r="AJ7102" s="10"/>
      <c r="AK7102" s="10"/>
      <c r="AL7102" s="10"/>
      <c r="AM7102" s="10"/>
      <c r="AN7102" s="10"/>
      <c r="AO7102" s="10"/>
      <c r="AP7102" s="10"/>
      <c r="AQ7102" s="10"/>
      <c r="AR7102" s="10"/>
      <c r="AS7102" s="10"/>
      <c r="AT7102" s="10"/>
      <c r="AU7102" s="10"/>
      <c r="AV7102" s="10"/>
      <c r="AW7102" s="10"/>
      <c r="AX7102" s="10"/>
      <c r="AY7102" s="10"/>
      <c r="AZ7102" s="10"/>
      <c r="BC7102" s="10"/>
      <c r="BD7102" s="10"/>
      <c r="BE7102" s="10"/>
      <c r="BF7102" s="10"/>
      <c r="BG7102" s="10"/>
      <c r="BH7102" s="10"/>
      <c r="BI7102" s="10"/>
      <c r="BL7102" s="10"/>
      <c r="BM7102" s="10"/>
      <c r="BN7102" s="10"/>
      <c r="BO7102" s="10"/>
      <c r="BP7102" s="10"/>
      <c r="BQ7102" s="10"/>
      <c r="BR7102" s="10"/>
      <c r="BU7102" s="66"/>
    </row>
    <row r="7103" spans="22:73" s="6" customFormat="1" x14ac:dyDescent="0.3">
      <c r="V7103" s="21"/>
      <c r="W7103" s="22"/>
      <c r="X7103" s="22"/>
      <c r="Y7103" s="22"/>
      <c r="Z7103" s="22"/>
      <c r="AA7103" s="22"/>
      <c r="AB7103" s="10"/>
      <c r="AC7103" s="10"/>
      <c r="AD7103" s="10"/>
      <c r="AE7103" s="10"/>
      <c r="AF7103" s="10"/>
      <c r="AG7103" s="10"/>
      <c r="AH7103" s="10"/>
      <c r="AI7103" s="10"/>
      <c r="AJ7103" s="10"/>
      <c r="AK7103" s="10"/>
      <c r="AL7103" s="10"/>
      <c r="AM7103" s="10"/>
      <c r="AN7103" s="10"/>
      <c r="AO7103" s="10"/>
      <c r="AP7103" s="10"/>
      <c r="AQ7103" s="10"/>
      <c r="AR7103" s="10"/>
      <c r="AS7103" s="10"/>
      <c r="AT7103" s="10"/>
      <c r="AU7103" s="10"/>
      <c r="AV7103" s="10"/>
      <c r="AW7103" s="10"/>
      <c r="AX7103" s="10"/>
      <c r="AY7103" s="10"/>
      <c r="AZ7103" s="10"/>
      <c r="BC7103" s="10"/>
      <c r="BD7103" s="10"/>
      <c r="BE7103" s="10"/>
      <c r="BF7103" s="10"/>
      <c r="BG7103" s="10"/>
      <c r="BH7103" s="10"/>
      <c r="BI7103" s="10"/>
      <c r="BL7103" s="10"/>
      <c r="BM7103" s="10"/>
      <c r="BN7103" s="10"/>
      <c r="BO7103" s="10"/>
      <c r="BP7103" s="10"/>
      <c r="BQ7103" s="10"/>
      <c r="BR7103" s="10"/>
      <c r="BU7103" s="66"/>
    </row>
    <row r="7104" spans="22:73" s="6" customFormat="1" x14ac:dyDescent="0.3">
      <c r="V7104" s="21"/>
      <c r="W7104" s="22"/>
      <c r="X7104" s="22"/>
      <c r="Y7104" s="22"/>
      <c r="Z7104" s="22"/>
      <c r="AA7104" s="22"/>
      <c r="AB7104" s="10"/>
      <c r="AC7104" s="10"/>
      <c r="AD7104" s="10"/>
      <c r="AE7104" s="10"/>
      <c r="AF7104" s="10"/>
      <c r="AG7104" s="10"/>
      <c r="AH7104" s="10"/>
      <c r="AI7104" s="10"/>
      <c r="AJ7104" s="10"/>
      <c r="AK7104" s="10"/>
      <c r="AL7104" s="10"/>
      <c r="AM7104" s="10"/>
      <c r="AN7104" s="10"/>
      <c r="AO7104" s="10"/>
      <c r="AP7104" s="10"/>
      <c r="AQ7104" s="10"/>
      <c r="AR7104" s="10"/>
      <c r="AS7104" s="10"/>
      <c r="AT7104" s="10"/>
      <c r="AU7104" s="10"/>
      <c r="AV7104" s="10"/>
      <c r="AW7104" s="10"/>
      <c r="AX7104" s="10"/>
      <c r="AY7104" s="10"/>
      <c r="AZ7104" s="10"/>
      <c r="BC7104" s="10"/>
      <c r="BD7104" s="10"/>
      <c r="BE7104" s="10"/>
      <c r="BF7104" s="10"/>
      <c r="BG7104" s="10"/>
      <c r="BH7104" s="10"/>
      <c r="BI7104" s="10"/>
      <c r="BL7104" s="10"/>
      <c r="BM7104" s="10"/>
      <c r="BN7104" s="10"/>
      <c r="BO7104" s="10"/>
      <c r="BP7104" s="10"/>
      <c r="BQ7104" s="10"/>
      <c r="BR7104" s="10"/>
      <c r="BU7104" s="66"/>
    </row>
    <row r="7105" spans="22:73" s="6" customFormat="1" x14ac:dyDescent="0.3">
      <c r="V7105" s="21"/>
      <c r="W7105" s="22"/>
      <c r="X7105" s="22"/>
      <c r="Y7105" s="22"/>
      <c r="Z7105" s="22"/>
      <c r="AA7105" s="22"/>
      <c r="AB7105" s="10"/>
      <c r="AC7105" s="10"/>
      <c r="AD7105" s="10"/>
      <c r="AE7105" s="10"/>
      <c r="AF7105" s="10"/>
      <c r="AG7105" s="10"/>
      <c r="AH7105" s="10"/>
      <c r="AI7105" s="10"/>
      <c r="AJ7105" s="10"/>
      <c r="AK7105" s="10"/>
      <c r="AL7105" s="10"/>
      <c r="AM7105" s="10"/>
      <c r="AN7105" s="10"/>
      <c r="AO7105" s="10"/>
      <c r="AP7105" s="10"/>
      <c r="AQ7105" s="10"/>
      <c r="AR7105" s="10"/>
      <c r="AS7105" s="10"/>
      <c r="AT7105" s="10"/>
      <c r="AU7105" s="10"/>
      <c r="AV7105" s="10"/>
      <c r="AW7105" s="10"/>
      <c r="AX7105" s="10"/>
      <c r="AY7105" s="10"/>
      <c r="AZ7105" s="10"/>
      <c r="BC7105" s="10"/>
      <c r="BD7105" s="10"/>
      <c r="BE7105" s="10"/>
      <c r="BF7105" s="10"/>
      <c r="BG7105" s="10"/>
      <c r="BH7105" s="10"/>
      <c r="BI7105" s="10"/>
      <c r="BL7105" s="10"/>
      <c r="BM7105" s="10"/>
      <c r="BN7105" s="10"/>
      <c r="BO7105" s="10"/>
      <c r="BP7105" s="10"/>
      <c r="BQ7105" s="10"/>
      <c r="BR7105" s="10"/>
      <c r="BU7105" s="66"/>
    </row>
    <row r="7106" spans="22:73" s="6" customFormat="1" x14ac:dyDescent="0.3">
      <c r="V7106" s="21"/>
      <c r="W7106" s="22"/>
      <c r="X7106" s="22"/>
      <c r="Y7106" s="22"/>
      <c r="Z7106" s="22"/>
      <c r="AA7106" s="22"/>
      <c r="AB7106" s="10"/>
      <c r="AC7106" s="10"/>
      <c r="AD7106" s="10"/>
      <c r="AE7106" s="10"/>
      <c r="AF7106" s="10"/>
      <c r="AG7106" s="10"/>
      <c r="AH7106" s="10"/>
      <c r="AI7106" s="10"/>
      <c r="AJ7106" s="10"/>
      <c r="AK7106" s="10"/>
      <c r="AL7106" s="10"/>
      <c r="AM7106" s="10"/>
      <c r="AN7106" s="10"/>
      <c r="AO7106" s="10"/>
      <c r="AP7106" s="10"/>
      <c r="AQ7106" s="10"/>
      <c r="AR7106" s="10"/>
      <c r="AS7106" s="10"/>
      <c r="AT7106" s="10"/>
      <c r="AU7106" s="10"/>
      <c r="AV7106" s="10"/>
      <c r="AW7106" s="10"/>
      <c r="AX7106" s="10"/>
      <c r="AY7106" s="10"/>
      <c r="AZ7106" s="10"/>
      <c r="BC7106" s="10"/>
      <c r="BD7106" s="10"/>
      <c r="BE7106" s="10"/>
      <c r="BF7106" s="10"/>
      <c r="BG7106" s="10"/>
      <c r="BH7106" s="10"/>
      <c r="BI7106" s="10"/>
      <c r="BL7106" s="10"/>
      <c r="BM7106" s="10"/>
      <c r="BN7106" s="10"/>
      <c r="BO7106" s="10"/>
      <c r="BP7106" s="10"/>
      <c r="BQ7106" s="10"/>
      <c r="BR7106" s="10"/>
      <c r="BU7106" s="66"/>
    </row>
    <row r="7107" spans="22:73" s="6" customFormat="1" x14ac:dyDescent="0.3">
      <c r="V7107" s="21"/>
      <c r="W7107" s="22"/>
      <c r="X7107" s="22"/>
      <c r="Y7107" s="22"/>
      <c r="Z7107" s="22"/>
      <c r="AA7107" s="22"/>
      <c r="AB7107" s="10"/>
      <c r="AC7107" s="10"/>
      <c r="AD7107" s="10"/>
      <c r="AE7107" s="10"/>
      <c r="AF7107" s="10"/>
      <c r="AG7107" s="10"/>
      <c r="AH7107" s="10"/>
      <c r="AI7107" s="10"/>
      <c r="AJ7107" s="10"/>
      <c r="AK7107" s="10"/>
      <c r="AL7107" s="10"/>
      <c r="AM7107" s="10"/>
      <c r="AN7107" s="10"/>
      <c r="AO7107" s="10"/>
      <c r="AP7107" s="10"/>
      <c r="AQ7107" s="10"/>
      <c r="AR7107" s="10"/>
      <c r="AS7107" s="10"/>
      <c r="AT7107" s="10"/>
      <c r="AU7107" s="10"/>
      <c r="AV7107" s="10"/>
      <c r="AW7107" s="10"/>
      <c r="AX7107" s="10"/>
      <c r="AY7107" s="10"/>
      <c r="AZ7107" s="10"/>
      <c r="BC7107" s="10"/>
      <c r="BD7107" s="10"/>
      <c r="BE7107" s="10"/>
      <c r="BF7107" s="10"/>
      <c r="BG7107" s="10"/>
      <c r="BH7107" s="10"/>
      <c r="BI7107" s="10"/>
      <c r="BL7107" s="10"/>
      <c r="BM7107" s="10"/>
      <c r="BN7107" s="10"/>
      <c r="BO7107" s="10"/>
      <c r="BP7107" s="10"/>
      <c r="BQ7107" s="10"/>
      <c r="BR7107" s="10"/>
      <c r="BU7107" s="66"/>
    </row>
    <row r="7108" spans="22:73" s="6" customFormat="1" x14ac:dyDescent="0.3">
      <c r="V7108" s="21"/>
      <c r="W7108" s="22"/>
      <c r="X7108" s="22"/>
      <c r="Y7108" s="22"/>
      <c r="Z7108" s="22"/>
      <c r="AA7108" s="22"/>
      <c r="AB7108" s="10"/>
      <c r="AC7108" s="10"/>
      <c r="AD7108" s="10"/>
      <c r="AE7108" s="10"/>
      <c r="AF7108" s="10"/>
      <c r="AG7108" s="10"/>
      <c r="AH7108" s="10"/>
      <c r="AI7108" s="10"/>
      <c r="AJ7108" s="10"/>
      <c r="AK7108" s="10"/>
      <c r="AL7108" s="10"/>
      <c r="AM7108" s="10"/>
      <c r="AN7108" s="10"/>
      <c r="AO7108" s="10"/>
      <c r="AP7108" s="10"/>
      <c r="AQ7108" s="10"/>
      <c r="AR7108" s="10"/>
      <c r="AS7108" s="10"/>
      <c r="AT7108" s="10"/>
      <c r="AU7108" s="10"/>
      <c r="AV7108" s="10"/>
      <c r="AW7108" s="10"/>
      <c r="AX7108" s="10"/>
      <c r="AY7108" s="10"/>
      <c r="AZ7108" s="10"/>
      <c r="BC7108" s="10"/>
      <c r="BD7108" s="10"/>
      <c r="BE7108" s="10"/>
      <c r="BF7108" s="10"/>
      <c r="BG7108" s="10"/>
      <c r="BH7108" s="10"/>
      <c r="BI7108" s="10"/>
      <c r="BL7108" s="10"/>
      <c r="BM7108" s="10"/>
      <c r="BN7108" s="10"/>
      <c r="BO7108" s="10"/>
      <c r="BP7108" s="10"/>
      <c r="BQ7108" s="10"/>
      <c r="BR7108" s="10"/>
      <c r="BU7108" s="66"/>
    </row>
    <row r="7109" spans="22:73" s="6" customFormat="1" x14ac:dyDescent="0.3">
      <c r="V7109" s="21"/>
      <c r="W7109" s="22"/>
      <c r="X7109" s="22"/>
      <c r="Y7109" s="22"/>
      <c r="Z7109" s="22"/>
      <c r="AA7109" s="22"/>
      <c r="AB7109" s="10"/>
      <c r="AC7109" s="10"/>
      <c r="AD7109" s="10"/>
      <c r="AE7109" s="10"/>
      <c r="AF7109" s="10"/>
      <c r="AG7109" s="10"/>
      <c r="AH7109" s="10"/>
      <c r="AI7109" s="10"/>
      <c r="AJ7109" s="10"/>
      <c r="AK7109" s="10"/>
      <c r="AL7109" s="10"/>
      <c r="AM7109" s="10"/>
      <c r="AN7109" s="10"/>
      <c r="AO7109" s="10"/>
      <c r="AP7109" s="10"/>
      <c r="AQ7109" s="10"/>
      <c r="AR7109" s="10"/>
      <c r="AS7109" s="10"/>
      <c r="AT7109" s="10"/>
      <c r="AU7109" s="10"/>
      <c r="AV7109" s="10"/>
      <c r="AW7109" s="10"/>
      <c r="AX7109" s="10"/>
      <c r="AY7109" s="10"/>
      <c r="AZ7109" s="10"/>
      <c r="BC7109" s="10"/>
      <c r="BD7109" s="10"/>
      <c r="BE7109" s="10"/>
      <c r="BF7109" s="10"/>
      <c r="BG7109" s="10"/>
      <c r="BH7109" s="10"/>
      <c r="BI7109" s="10"/>
      <c r="BL7109" s="10"/>
      <c r="BM7109" s="10"/>
      <c r="BN7109" s="10"/>
      <c r="BO7109" s="10"/>
      <c r="BP7109" s="10"/>
      <c r="BQ7109" s="10"/>
      <c r="BR7109" s="10"/>
      <c r="BU7109" s="66"/>
    </row>
    <row r="7110" spans="22:73" s="6" customFormat="1" x14ac:dyDescent="0.3">
      <c r="V7110" s="21"/>
      <c r="W7110" s="22"/>
      <c r="X7110" s="22"/>
      <c r="Y7110" s="22"/>
      <c r="Z7110" s="22"/>
      <c r="AA7110" s="22"/>
      <c r="AB7110" s="10"/>
      <c r="AC7110" s="10"/>
      <c r="AD7110" s="10"/>
      <c r="AE7110" s="10"/>
      <c r="AF7110" s="10"/>
      <c r="AG7110" s="10"/>
      <c r="AH7110" s="10"/>
      <c r="AI7110" s="10"/>
      <c r="AJ7110" s="10"/>
      <c r="AK7110" s="10"/>
      <c r="AL7110" s="10"/>
      <c r="AM7110" s="10"/>
      <c r="AN7110" s="10"/>
      <c r="AO7110" s="10"/>
      <c r="AP7110" s="10"/>
      <c r="AQ7110" s="10"/>
      <c r="AR7110" s="10"/>
      <c r="AS7110" s="10"/>
      <c r="AT7110" s="10"/>
      <c r="AU7110" s="10"/>
      <c r="AV7110" s="10"/>
      <c r="AW7110" s="10"/>
      <c r="AX7110" s="10"/>
      <c r="AY7110" s="10"/>
      <c r="AZ7110" s="10"/>
      <c r="BC7110" s="10"/>
      <c r="BD7110" s="10"/>
      <c r="BE7110" s="10"/>
      <c r="BF7110" s="10"/>
      <c r="BG7110" s="10"/>
      <c r="BH7110" s="10"/>
      <c r="BI7110" s="10"/>
      <c r="BL7110" s="10"/>
      <c r="BM7110" s="10"/>
      <c r="BN7110" s="10"/>
      <c r="BO7110" s="10"/>
      <c r="BP7110" s="10"/>
      <c r="BQ7110" s="10"/>
      <c r="BR7110" s="10"/>
      <c r="BU7110" s="66"/>
    </row>
    <row r="7111" spans="22:73" s="6" customFormat="1" x14ac:dyDescent="0.3">
      <c r="V7111" s="21"/>
      <c r="W7111" s="22"/>
      <c r="X7111" s="22"/>
      <c r="Y7111" s="22"/>
      <c r="Z7111" s="22"/>
      <c r="AA7111" s="22"/>
      <c r="AB7111" s="10"/>
      <c r="AC7111" s="10"/>
      <c r="AD7111" s="10"/>
      <c r="AE7111" s="10"/>
      <c r="AF7111" s="10"/>
      <c r="AG7111" s="10"/>
      <c r="AH7111" s="10"/>
      <c r="AI7111" s="10"/>
      <c r="AJ7111" s="10"/>
      <c r="AK7111" s="10"/>
      <c r="AL7111" s="10"/>
      <c r="AM7111" s="10"/>
      <c r="AN7111" s="10"/>
      <c r="AO7111" s="10"/>
      <c r="AP7111" s="10"/>
      <c r="AQ7111" s="10"/>
      <c r="AR7111" s="10"/>
      <c r="AS7111" s="10"/>
      <c r="AT7111" s="10"/>
      <c r="AU7111" s="10"/>
      <c r="AV7111" s="10"/>
      <c r="AW7111" s="10"/>
      <c r="AX7111" s="10"/>
      <c r="AY7111" s="10"/>
      <c r="AZ7111" s="10"/>
      <c r="BC7111" s="10"/>
      <c r="BD7111" s="10"/>
      <c r="BE7111" s="10"/>
      <c r="BF7111" s="10"/>
      <c r="BG7111" s="10"/>
      <c r="BH7111" s="10"/>
      <c r="BI7111" s="10"/>
      <c r="BL7111" s="10"/>
      <c r="BM7111" s="10"/>
      <c r="BN7111" s="10"/>
      <c r="BO7111" s="10"/>
      <c r="BP7111" s="10"/>
      <c r="BQ7111" s="10"/>
      <c r="BR7111" s="10"/>
      <c r="BU7111" s="66"/>
    </row>
    <row r="7112" spans="22:73" s="6" customFormat="1" x14ac:dyDescent="0.3">
      <c r="V7112" s="21"/>
      <c r="W7112" s="22"/>
      <c r="X7112" s="22"/>
      <c r="Y7112" s="22"/>
      <c r="Z7112" s="22"/>
      <c r="AA7112" s="22"/>
      <c r="AB7112" s="10"/>
      <c r="AC7112" s="10"/>
      <c r="AD7112" s="10"/>
      <c r="AE7112" s="10"/>
      <c r="AF7112" s="10"/>
      <c r="AG7112" s="10"/>
      <c r="AH7112" s="10"/>
      <c r="AI7112" s="10"/>
      <c r="AJ7112" s="10"/>
      <c r="AK7112" s="10"/>
      <c r="AL7112" s="10"/>
      <c r="AM7112" s="10"/>
      <c r="AN7112" s="10"/>
      <c r="AO7112" s="10"/>
      <c r="AP7112" s="10"/>
      <c r="AQ7112" s="10"/>
      <c r="AR7112" s="10"/>
      <c r="AS7112" s="10"/>
      <c r="AT7112" s="10"/>
      <c r="AU7112" s="10"/>
      <c r="AV7112" s="10"/>
      <c r="AW7112" s="10"/>
      <c r="AX7112" s="10"/>
      <c r="AY7112" s="10"/>
      <c r="AZ7112" s="10"/>
      <c r="BC7112" s="10"/>
      <c r="BD7112" s="10"/>
      <c r="BE7112" s="10"/>
      <c r="BF7112" s="10"/>
      <c r="BG7112" s="10"/>
      <c r="BH7112" s="10"/>
      <c r="BI7112" s="10"/>
      <c r="BL7112" s="10"/>
      <c r="BM7112" s="10"/>
      <c r="BN7112" s="10"/>
      <c r="BO7112" s="10"/>
      <c r="BP7112" s="10"/>
      <c r="BQ7112" s="10"/>
      <c r="BR7112" s="10"/>
      <c r="BU7112" s="66"/>
    </row>
    <row r="7113" spans="22:73" s="6" customFormat="1" x14ac:dyDescent="0.3">
      <c r="V7113" s="21"/>
      <c r="W7113" s="22"/>
      <c r="X7113" s="22"/>
      <c r="Y7113" s="22"/>
      <c r="Z7113" s="22"/>
      <c r="AA7113" s="22"/>
      <c r="AB7113" s="10"/>
      <c r="AC7113" s="10"/>
      <c r="AD7113" s="10"/>
      <c r="AE7113" s="10"/>
      <c r="AF7113" s="10"/>
      <c r="AG7113" s="10"/>
      <c r="AH7113" s="10"/>
      <c r="AI7113" s="10"/>
      <c r="AJ7113" s="10"/>
      <c r="AK7113" s="10"/>
      <c r="AL7113" s="10"/>
      <c r="AM7113" s="10"/>
      <c r="AN7113" s="10"/>
      <c r="AO7113" s="10"/>
      <c r="AP7113" s="10"/>
      <c r="AQ7113" s="10"/>
      <c r="AR7113" s="10"/>
      <c r="AS7113" s="10"/>
      <c r="AT7113" s="10"/>
      <c r="AU7113" s="10"/>
      <c r="AV7113" s="10"/>
      <c r="AW7113" s="10"/>
      <c r="AX7113" s="10"/>
      <c r="AY7113" s="10"/>
      <c r="AZ7113" s="10"/>
      <c r="BC7113" s="10"/>
      <c r="BD7113" s="10"/>
      <c r="BE7113" s="10"/>
      <c r="BF7113" s="10"/>
      <c r="BG7113" s="10"/>
      <c r="BH7113" s="10"/>
      <c r="BI7113" s="10"/>
      <c r="BL7113" s="10"/>
      <c r="BM7113" s="10"/>
      <c r="BN7113" s="10"/>
      <c r="BO7113" s="10"/>
      <c r="BP7113" s="10"/>
      <c r="BQ7113" s="10"/>
      <c r="BR7113" s="10"/>
      <c r="BU7113" s="66"/>
    </row>
    <row r="7114" spans="22:73" s="6" customFormat="1" x14ac:dyDescent="0.3">
      <c r="V7114" s="21"/>
      <c r="W7114" s="22"/>
      <c r="X7114" s="22"/>
      <c r="Y7114" s="22"/>
      <c r="Z7114" s="22"/>
      <c r="AA7114" s="22"/>
      <c r="AB7114" s="10"/>
      <c r="AC7114" s="10"/>
      <c r="AD7114" s="10"/>
      <c r="AE7114" s="10"/>
      <c r="AF7114" s="10"/>
      <c r="AG7114" s="10"/>
      <c r="AH7114" s="10"/>
      <c r="AI7114" s="10"/>
      <c r="AJ7114" s="10"/>
      <c r="AK7114" s="10"/>
      <c r="AL7114" s="10"/>
      <c r="AM7114" s="10"/>
      <c r="AN7114" s="10"/>
      <c r="AO7114" s="10"/>
      <c r="AP7114" s="10"/>
      <c r="AQ7114" s="10"/>
      <c r="AR7114" s="10"/>
      <c r="AS7114" s="10"/>
      <c r="AT7114" s="10"/>
      <c r="AU7114" s="10"/>
      <c r="AV7114" s="10"/>
      <c r="AW7114" s="10"/>
      <c r="AX7114" s="10"/>
      <c r="AY7114" s="10"/>
      <c r="AZ7114" s="10"/>
      <c r="BC7114" s="10"/>
      <c r="BD7114" s="10"/>
      <c r="BE7114" s="10"/>
      <c r="BF7114" s="10"/>
      <c r="BG7114" s="10"/>
      <c r="BH7114" s="10"/>
      <c r="BI7114" s="10"/>
      <c r="BL7114" s="10"/>
      <c r="BM7114" s="10"/>
      <c r="BN7114" s="10"/>
      <c r="BO7114" s="10"/>
      <c r="BP7114" s="10"/>
      <c r="BQ7114" s="10"/>
      <c r="BR7114" s="10"/>
      <c r="BU7114" s="66"/>
    </row>
    <row r="7115" spans="22:73" s="6" customFormat="1" x14ac:dyDescent="0.3">
      <c r="V7115" s="21"/>
      <c r="W7115" s="22"/>
      <c r="X7115" s="22"/>
      <c r="Y7115" s="22"/>
      <c r="Z7115" s="22"/>
      <c r="AA7115" s="22"/>
      <c r="AB7115" s="10"/>
      <c r="AC7115" s="10"/>
      <c r="AD7115" s="10"/>
      <c r="AE7115" s="10"/>
      <c r="AF7115" s="10"/>
      <c r="AG7115" s="10"/>
      <c r="AH7115" s="10"/>
      <c r="AI7115" s="10"/>
      <c r="AJ7115" s="10"/>
      <c r="AK7115" s="10"/>
      <c r="AL7115" s="10"/>
      <c r="AM7115" s="10"/>
      <c r="AN7115" s="10"/>
      <c r="AO7115" s="10"/>
      <c r="AP7115" s="10"/>
      <c r="AQ7115" s="10"/>
      <c r="AR7115" s="10"/>
      <c r="AS7115" s="10"/>
      <c r="AT7115" s="10"/>
      <c r="AU7115" s="10"/>
      <c r="AV7115" s="10"/>
      <c r="AW7115" s="10"/>
      <c r="AX7115" s="10"/>
      <c r="AY7115" s="10"/>
      <c r="AZ7115" s="10"/>
      <c r="BC7115" s="10"/>
      <c r="BD7115" s="10"/>
      <c r="BE7115" s="10"/>
      <c r="BF7115" s="10"/>
      <c r="BG7115" s="10"/>
      <c r="BH7115" s="10"/>
      <c r="BI7115" s="10"/>
      <c r="BL7115" s="10"/>
      <c r="BM7115" s="10"/>
      <c r="BN7115" s="10"/>
      <c r="BO7115" s="10"/>
      <c r="BP7115" s="10"/>
      <c r="BQ7115" s="10"/>
      <c r="BR7115" s="10"/>
      <c r="BU7115" s="66"/>
    </row>
    <row r="7116" spans="22:73" s="6" customFormat="1" x14ac:dyDescent="0.3">
      <c r="V7116" s="21"/>
      <c r="W7116" s="22"/>
      <c r="X7116" s="22"/>
      <c r="Y7116" s="22"/>
      <c r="Z7116" s="22"/>
      <c r="AA7116" s="22"/>
      <c r="AB7116" s="10"/>
      <c r="AC7116" s="10"/>
      <c r="AD7116" s="10"/>
      <c r="AE7116" s="10"/>
      <c r="AF7116" s="10"/>
      <c r="AG7116" s="10"/>
      <c r="AH7116" s="10"/>
      <c r="AI7116" s="10"/>
      <c r="AJ7116" s="10"/>
      <c r="AK7116" s="10"/>
      <c r="AL7116" s="10"/>
      <c r="AM7116" s="10"/>
      <c r="AN7116" s="10"/>
      <c r="AO7116" s="10"/>
      <c r="AP7116" s="10"/>
      <c r="AQ7116" s="10"/>
      <c r="AR7116" s="10"/>
      <c r="AS7116" s="10"/>
      <c r="AT7116" s="10"/>
      <c r="AU7116" s="10"/>
      <c r="AV7116" s="10"/>
      <c r="AW7116" s="10"/>
      <c r="AX7116" s="10"/>
      <c r="AY7116" s="10"/>
      <c r="AZ7116" s="10"/>
      <c r="BC7116" s="10"/>
      <c r="BD7116" s="10"/>
      <c r="BE7116" s="10"/>
      <c r="BF7116" s="10"/>
      <c r="BG7116" s="10"/>
      <c r="BH7116" s="10"/>
      <c r="BI7116" s="10"/>
      <c r="BL7116" s="10"/>
      <c r="BM7116" s="10"/>
      <c r="BN7116" s="10"/>
      <c r="BO7116" s="10"/>
      <c r="BP7116" s="10"/>
      <c r="BQ7116" s="10"/>
      <c r="BR7116" s="10"/>
      <c r="BU7116" s="66"/>
    </row>
    <row r="7117" spans="22:73" s="6" customFormat="1" x14ac:dyDescent="0.3">
      <c r="V7117" s="21"/>
      <c r="W7117" s="22"/>
      <c r="X7117" s="22"/>
      <c r="Y7117" s="22"/>
      <c r="Z7117" s="22"/>
      <c r="AA7117" s="22"/>
      <c r="AB7117" s="10"/>
      <c r="AC7117" s="10"/>
      <c r="AD7117" s="10"/>
      <c r="AE7117" s="10"/>
      <c r="AF7117" s="10"/>
      <c r="AG7117" s="10"/>
      <c r="AH7117" s="10"/>
      <c r="AI7117" s="10"/>
      <c r="AJ7117" s="10"/>
      <c r="AK7117" s="10"/>
      <c r="AL7117" s="10"/>
      <c r="AM7117" s="10"/>
      <c r="AN7117" s="10"/>
      <c r="AO7117" s="10"/>
      <c r="AP7117" s="10"/>
      <c r="AQ7117" s="10"/>
      <c r="AR7117" s="10"/>
      <c r="AS7117" s="10"/>
      <c r="AT7117" s="10"/>
      <c r="AU7117" s="10"/>
      <c r="AV7117" s="10"/>
      <c r="AW7117" s="10"/>
      <c r="AX7117" s="10"/>
      <c r="AY7117" s="10"/>
      <c r="AZ7117" s="10"/>
      <c r="BC7117" s="10"/>
      <c r="BD7117" s="10"/>
      <c r="BE7117" s="10"/>
      <c r="BF7117" s="10"/>
      <c r="BG7117" s="10"/>
      <c r="BH7117" s="10"/>
      <c r="BI7117" s="10"/>
      <c r="BL7117" s="10"/>
      <c r="BM7117" s="10"/>
      <c r="BN7117" s="10"/>
      <c r="BO7117" s="10"/>
      <c r="BP7117" s="10"/>
      <c r="BQ7117" s="10"/>
      <c r="BR7117" s="10"/>
      <c r="BU7117" s="66"/>
    </row>
    <row r="7118" spans="22:73" s="6" customFormat="1" x14ac:dyDescent="0.3">
      <c r="V7118" s="21"/>
      <c r="W7118" s="22"/>
      <c r="X7118" s="22"/>
      <c r="Y7118" s="22"/>
      <c r="Z7118" s="22"/>
      <c r="AA7118" s="22"/>
      <c r="AB7118" s="10"/>
      <c r="AC7118" s="10"/>
      <c r="AD7118" s="10"/>
      <c r="AE7118" s="10"/>
      <c r="AF7118" s="10"/>
      <c r="AG7118" s="10"/>
      <c r="AH7118" s="10"/>
      <c r="AI7118" s="10"/>
      <c r="AJ7118" s="10"/>
      <c r="AK7118" s="10"/>
      <c r="AL7118" s="10"/>
      <c r="AM7118" s="10"/>
      <c r="AN7118" s="10"/>
      <c r="AO7118" s="10"/>
      <c r="AP7118" s="10"/>
      <c r="AQ7118" s="10"/>
      <c r="AR7118" s="10"/>
      <c r="AS7118" s="10"/>
      <c r="AT7118" s="10"/>
      <c r="AU7118" s="10"/>
      <c r="AV7118" s="10"/>
      <c r="AW7118" s="10"/>
      <c r="AX7118" s="10"/>
      <c r="AY7118" s="10"/>
      <c r="AZ7118" s="10"/>
      <c r="BC7118" s="10"/>
      <c r="BD7118" s="10"/>
      <c r="BE7118" s="10"/>
      <c r="BF7118" s="10"/>
      <c r="BG7118" s="10"/>
      <c r="BH7118" s="10"/>
      <c r="BI7118" s="10"/>
      <c r="BL7118" s="10"/>
      <c r="BM7118" s="10"/>
      <c r="BN7118" s="10"/>
      <c r="BO7118" s="10"/>
      <c r="BP7118" s="10"/>
      <c r="BQ7118" s="10"/>
      <c r="BR7118" s="10"/>
      <c r="BU7118" s="66"/>
    </row>
    <row r="7119" spans="22:73" s="6" customFormat="1" x14ac:dyDescent="0.3">
      <c r="V7119" s="21"/>
      <c r="W7119" s="22"/>
      <c r="X7119" s="22"/>
      <c r="Y7119" s="22"/>
      <c r="Z7119" s="22"/>
      <c r="AA7119" s="22"/>
      <c r="AB7119" s="10"/>
      <c r="AC7119" s="10"/>
      <c r="AD7119" s="10"/>
      <c r="AE7119" s="10"/>
      <c r="AF7119" s="10"/>
      <c r="AG7119" s="10"/>
      <c r="AH7119" s="10"/>
      <c r="AI7119" s="10"/>
      <c r="AJ7119" s="10"/>
      <c r="AK7119" s="10"/>
      <c r="AL7119" s="10"/>
      <c r="AM7119" s="10"/>
      <c r="AN7119" s="10"/>
      <c r="AO7119" s="10"/>
      <c r="AP7119" s="10"/>
      <c r="AQ7119" s="10"/>
      <c r="AR7119" s="10"/>
      <c r="AS7119" s="10"/>
      <c r="AT7119" s="10"/>
      <c r="AU7119" s="10"/>
      <c r="AV7119" s="10"/>
      <c r="AW7119" s="10"/>
      <c r="AX7119" s="10"/>
      <c r="AY7119" s="10"/>
      <c r="AZ7119" s="10"/>
      <c r="BC7119" s="10"/>
      <c r="BD7119" s="10"/>
      <c r="BE7119" s="10"/>
      <c r="BF7119" s="10"/>
      <c r="BG7119" s="10"/>
      <c r="BH7119" s="10"/>
      <c r="BI7119" s="10"/>
      <c r="BL7119" s="10"/>
      <c r="BM7119" s="10"/>
      <c r="BN7119" s="10"/>
      <c r="BO7119" s="10"/>
      <c r="BP7119" s="10"/>
      <c r="BQ7119" s="10"/>
      <c r="BR7119" s="10"/>
      <c r="BU7119" s="66"/>
    </row>
    <row r="7120" spans="22:73" s="6" customFormat="1" x14ac:dyDescent="0.3">
      <c r="V7120" s="21"/>
      <c r="W7120" s="22"/>
      <c r="X7120" s="22"/>
      <c r="Y7120" s="22"/>
      <c r="Z7120" s="22"/>
      <c r="AA7120" s="22"/>
      <c r="AB7120" s="10"/>
      <c r="AC7120" s="10"/>
      <c r="AD7120" s="10"/>
      <c r="AE7120" s="10"/>
      <c r="AF7120" s="10"/>
      <c r="AG7120" s="10"/>
      <c r="AH7120" s="10"/>
      <c r="AI7120" s="10"/>
      <c r="AJ7120" s="10"/>
      <c r="AK7120" s="10"/>
      <c r="AL7120" s="10"/>
      <c r="AM7120" s="10"/>
      <c r="AN7120" s="10"/>
      <c r="AO7120" s="10"/>
      <c r="AP7120" s="10"/>
      <c r="AQ7120" s="10"/>
      <c r="AR7120" s="10"/>
      <c r="AS7120" s="10"/>
      <c r="AT7120" s="10"/>
      <c r="AU7120" s="10"/>
      <c r="AV7120" s="10"/>
      <c r="AW7120" s="10"/>
      <c r="AX7120" s="10"/>
      <c r="AY7120" s="10"/>
      <c r="AZ7120" s="10"/>
      <c r="BC7120" s="10"/>
      <c r="BD7120" s="10"/>
      <c r="BE7120" s="10"/>
      <c r="BF7120" s="10"/>
      <c r="BG7120" s="10"/>
      <c r="BH7120" s="10"/>
      <c r="BI7120" s="10"/>
      <c r="BL7120" s="10"/>
      <c r="BM7120" s="10"/>
      <c r="BN7120" s="10"/>
      <c r="BO7120" s="10"/>
      <c r="BP7120" s="10"/>
      <c r="BQ7120" s="10"/>
      <c r="BR7120" s="10"/>
      <c r="BU7120" s="66"/>
    </row>
    <row r="7121" spans="22:73" s="6" customFormat="1" x14ac:dyDescent="0.3">
      <c r="V7121" s="21"/>
      <c r="W7121" s="22"/>
      <c r="X7121" s="22"/>
      <c r="Y7121" s="22"/>
      <c r="Z7121" s="22"/>
      <c r="AA7121" s="22"/>
      <c r="AB7121" s="10"/>
      <c r="AC7121" s="10"/>
      <c r="AD7121" s="10"/>
      <c r="AE7121" s="10"/>
      <c r="AF7121" s="10"/>
      <c r="AG7121" s="10"/>
      <c r="AH7121" s="10"/>
      <c r="AI7121" s="10"/>
      <c r="AJ7121" s="10"/>
      <c r="AK7121" s="10"/>
      <c r="AL7121" s="10"/>
      <c r="AM7121" s="10"/>
      <c r="AN7121" s="10"/>
      <c r="AO7121" s="10"/>
      <c r="AP7121" s="10"/>
      <c r="AQ7121" s="10"/>
      <c r="AR7121" s="10"/>
      <c r="AS7121" s="10"/>
      <c r="AT7121" s="10"/>
      <c r="AU7121" s="10"/>
      <c r="AV7121" s="10"/>
      <c r="AW7121" s="10"/>
      <c r="AX7121" s="10"/>
      <c r="AY7121" s="10"/>
      <c r="AZ7121" s="10"/>
      <c r="BC7121" s="10"/>
      <c r="BD7121" s="10"/>
      <c r="BE7121" s="10"/>
      <c r="BF7121" s="10"/>
      <c r="BG7121" s="10"/>
      <c r="BH7121" s="10"/>
      <c r="BI7121" s="10"/>
      <c r="BL7121" s="10"/>
      <c r="BM7121" s="10"/>
      <c r="BN7121" s="10"/>
      <c r="BO7121" s="10"/>
      <c r="BP7121" s="10"/>
      <c r="BQ7121" s="10"/>
      <c r="BR7121" s="10"/>
      <c r="BU7121" s="66"/>
    </row>
    <row r="7122" spans="22:73" s="6" customFormat="1" x14ac:dyDescent="0.3">
      <c r="V7122" s="21"/>
      <c r="W7122" s="22"/>
      <c r="X7122" s="22"/>
      <c r="Y7122" s="22"/>
      <c r="Z7122" s="22"/>
      <c r="AA7122" s="22"/>
      <c r="AB7122" s="10"/>
      <c r="AC7122" s="10"/>
      <c r="AD7122" s="10"/>
      <c r="AE7122" s="10"/>
      <c r="AF7122" s="10"/>
      <c r="AG7122" s="10"/>
      <c r="AH7122" s="10"/>
      <c r="AI7122" s="10"/>
      <c r="AJ7122" s="10"/>
      <c r="AK7122" s="10"/>
      <c r="AL7122" s="10"/>
      <c r="AM7122" s="10"/>
      <c r="AN7122" s="10"/>
      <c r="AO7122" s="10"/>
      <c r="AP7122" s="10"/>
      <c r="AQ7122" s="10"/>
      <c r="AR7122" s="10"/>
      <c r="AS7122" s="10"/>
      <c r="AT7122" s="10"/>
      <c r="AU7122" s="10"/>
      <c r="AV7122" s="10"/>
      <c r="AW7122" s="10"/>
      <c r="AX7122" s="10"/>
      <c r="AY7122" s="10"/>
      <c r="AZ7122" s="10"/>
      <c r="BC7122" s="10"/>
      <c r="BD7122" s="10"/>
      <c r="BE7122" s="10"/>
      <c r="BF7122" s="10"/>
      <c r="BG7122" s="10"/>
      <c r="BH7122" s="10"/>
      <c r="BI7122" s="10"/>
      <c r="BL7122" s="10"/>
      <c r="BM7122" s="10"/>
      <c r="BN7122" s="10"/>
      <c r="BO7122" s="10"/>
      <c r="BP7122" s="10"/>
      <c r="BQ7122" s="10"/>
      <c r="BR7122" s="10"/>
      <c r="BU7122" s="66"/>
    </row>
    <row r="7123" spans="22:73" s="6" customFormat="1" x14ac:dyDescent="0.3">
      <c r="V7123" s="21"/>
      <c r="W7123" s="22"/>
      <c r="X7123" s="22"/>
      <c r="Y7123" s="22"/>
      <c r="Z7123" s="22"/>
      <c r="AA7123" s="22"/>
      <c r="AB7123" s="10"/>
      <c r="AC7123" s="10"/>
      <c r="AD7123" s="10"/>
      <c r="AE7123" s="10"/>
      <c r="AF7123" s="10"/>
      <c r="AG7123" s="10"/>
      <c r="AH7123" s="10"/>
      <c r="AI7123" s="10"/>
      <c r="AJ7123" s="10"/>
      <c r="AK7123" s="10"/>
      <c r="AL7123" s="10"/>
      <c r="AM7123" s="10"/>
      <c r="AN7123" s="10"/>
      <c r="AO7123" s="10"/>
      <c r="AP7123" s="10"/>
      <c r="AQ7123" s="10"/>
      <c r="AR7123" s="10"/>
      <c r="AS7123" s="10"/>
      <c r="AT7123" s="10"/>
      <c r="AU7123" s="10"/>
      <c r="AV7123" s="10"/>
      <c r="AW7123" s="10"/>
      <c r="AX7123" s="10"/>
      <c r="AY7123" s="10"/>
      <c r="AZ7123" s="10"/>
      <c r="BC7123" s="10"/>
      <c r="BD7123" s="10"/>
      <c r="BE7123" s="10"/>
      <c r="BF7123" s="10"/>
      <c r="BG7123" s="10"/>
      <c r="BH7123" s="10"/>
      <c r="BI7123" s="10"/>
      <c r="BL7123" s="10"/>
      <c r="BM7123" s="10"/>
      <c r="BN7123" s="10"/>
      <c r="BO7123" s="10"/>
      <c r="BP7123" s="10"/>
      <c r="BQ7123" s="10"/>
      <c r="BR7123" s="10"/>
      <c r="BU7123" s="66"/>
    </row>
    <row r="7124" spans="22:73" s="6" customFormat="1" x14ac:dyDescent="0.3">
      <c r="V7124" s="21"/>
      <c r="W7124" s="22"/>
      <c r="X7124" s="22"/>
      <c r="Y7124" s="22"/>
      <c r="Z7124" s="22"/>
      <c r="AA7124" s="22"/>
      <c r="AB7124" s="10"/>
      <c r="AC7124" s="10"/>
      <c r="AD7124" s="10"/>
      <c r="AE7124" s="10"/>
      <c r="AF7124" s="10"/>
      <c r="AG7124" s="10"/>
      <c r="AH7124" s="10"/>
      <c r="AI7124" s="10"/>
      <c r="AJ7124" s="10"/>
      <c r="AK7124" s="10"/>
      <c r="AL7124" s="10"/>
      <c r="AM7124" s="10"/>
      <c r="AN7124" s="10"/>
      <c r="AO7124" s="10"/>
      <c r="AP7124" s="10"/>
      <c r="AQ7124" s="10"/>
      <c r="AR7124" s="10"/>
      <c r="AS7124" s="10"/>
      <c r="AT7124" s="10"/>
      <c r="AU7124" s="10"/>
      <c r="AV7124" s="10"/>
      <c r="AW7124" s="10"/>
      <c r="AX7124" s="10"/>
      <c r="AY7124" s="10"/>
      <c r="AZ7124" s="10"/>
      <c r="BC7124" s="10"/>
      <c r="BD7124" s="10"/>
      <c r="BE7124" s="10"/>
      <c r="BF7124" s="10"/>
      <c r="BG7124" s="10"/>
      <c r="BH7124" s="10"/>
      <c r="BI7124" s="10"/>
      <c r="BL7124" s="10"/>
      <c r="BM7124" s="10"/>
      <c r="BN7124" s="10"/>
      <c r="BO7124" s="10"/>
      <c r="BP7124" s="10"/>
      <c r="BQ7124" s="10"/>
      <c r="BR7124" s="10"/>
      <c r="BU7124" s="66"/>
    </row>
    <row r="7125" spans="22:73" s="6" customFormat="1" x14ac:dyDescent="0.3">
      <c r="V7125" s="21"/>
      <c r="W7125" s="22"/>
      <c r="X7125" s="22"/>
      <c r="Y7125" s="22"/>
      <c r="Z7125" s="22"/>
      <c r="AA7125" s="22"/>
      <c r="AB7125" s="10"/>
      <c r="AC7125" s="10"/>
      <c r="AD7125" s="10"/>
      <c r="AE7125" s="10"/>
      <c r="AF7125" s="10"/>
      <c r="AG7125" s="10"/>
      <c r="AH7125" s="10"/>
      <c r="AI7125" s="10"/>
      <c r="AJ7125" s="10"/>
      <c r="AK7125" s="10"/>
      <c r="AL7125" s="10"/>
      <c r="AM7125" s="10"/>
      <c r="AN7125" s="10"/>
      <c r="AO7125" s="10"/>
      <c r="AP7125" s="10"/>
      <c r="AQ7125" s="10"/>
      <c r="AR7125" s="10"/>
      <c r="AS7125" s="10"/>
      <c r="AT7125" s="10"/>
      <c r="AU7125" s="10"/>
      <c r="AV7125" s="10"/>
      <c r="AW7125" s="10"/>
      <c r="AX7125" s="10"/>
      <c r="AY7125" s="10"/>
      <c r="AZ7125" s="10"/>
      <c r="BC7125" s="10"/>
      <c r="BD7125" s="10"/>
      <c r="BE7125" s="10"/>
      <c r="BF7125" s="10"/>
      <c r="BG7125" s="10"/>
      <c r="BH7125" s="10"/>
      <c r="BI7125" s="10"/>
      <c r="BL7125" s="10"/>
      <c r="BM7125" s="10"/>
      <c r="BN7125" s="10"/>
      <c r="BO7125" s="10"/>
      <c r="BP7125" s="10"/>
      <c r="BQ7125" s="10"/>
      <c r="BR7125" s="10"/>
      <c r="BU7125" s="66"/>
    </row>
    <row r="7126" spans="22:73" s="6" customFormat="1" x14ac:dyDescent="0.3">
      <c r="V7126" s="21"/>
      <c r="W7126" s="22"/>
      <c r="X7126" s="22"/>
      <c r="Y7126" s="22"/>
      <c r="Z7126" s="22"/>
      <c r="AA7126" s="22"/>
      <c r="AB7126" s="10"/>
      <c r="AC7126" s="10"/>
      <c r="AD7126" s="10"/>
      <c r="AE7126" s="10"/>
      <c r="AF7126" s="10"/>
      <c r="AG7126" s="10"/>
      <c r="AH7126" s="10"/>
      <c r="AI7126" s="10"/>
      <c r="AJ7126" s="10"/>
      <c r="AK7126" s="10"/>
      <c r="AL7126" s="10"/>
      <c r="AM7126" s="10"/>
      <c r="AN7126" s="10"/>
      <c r="AO7126" s="10"/>
      <c r="AP7126" s="10"/>
      <c r="AQ7126" s="10"/>
      <c r="AR7126" s="10"/>
      <c r="AS7126" s="10"/>
      <c r="AT7126" s="10"/>
      <c r="AU7126" s="10"/>
      <c r="AV7126" s="10"/>
      <c r="AW7126" s="10"/>
      <c r="AX7126" s="10"/>
      <c r="AY7126" s="10"/>
      <c r="AZ7126" s="10"/>
      <c r="BC7126" s="10"/>
      <c r="BD7126" s="10"/>
      <c r="BE7126" s="10"/>
      <c r="BF7126" s="10"/>
      <c r="BG7126" s="10"/>
      <c r="BH7126" s="10"/>
      <c r="BI7126" s="10"/>
      <c r="BL7126" s="10"/>
      <c r="BM7126" s="10"/>
      <c r="BN7126" s="10"/>
      <c r="BO7126" s="10"/>
      <c r="BP7126" s="10"/>
      <c r="BQ7126" s="10"/>
      <c r="BR7126" s="10"/>
      <c r="BU7126" s="66"/>
    </row>
    <row r="7127" spans="22:73" s="6" customFormat="1" x14ac:dyDescent="0.3">
      <c r="V7127" s="21"/>
      <c r="W7127" s="22"/>
      <c r="X7127" s="22"/>
      <c r="Y7127" s="22"/>
      <c r="Z7127" s="22"/>
      <c r="AA7127" s="22"/>
      <c r="AB7127" s="10"/>
      <c r="AC7127" s="10"/>
      <c r="AD7127" s="10"/>
      <c r="AE7127" s="10"/>
      <c r="AF7127" s="10"/>
      <c r="AG7127" s="10"/>
      <c r="AH7127" s="10"/>
      <c r="AI7127" s="10"/>
      <c r="AJ7127" s="10"/>
      <c r="AK7127" s="10"/>
      <c r="AL7127" s="10"/>
      <c r="AM7127" s="10"/>
      <c r="AN7127" s="10"/>
      <c r="AO7127" s="10"/>
      <c r="AP7127" s="10"/>
      <c r="AQ7127" s="10"/>
      <c r="AR7127" s="10"/>
      <c r="AS7127" s="10"/>
      <c r="AT7127" s="10"/>
      <c r="AU7127" s="10"/>
      <c r="AV7127" s="10"/>
      <c r="AW7127" s="10"/>
      <c r="AX7127" s="10"/>
      <c r="AY7127" s="10"/>
      <c r="AZ7127" s="10"/>
      <c r="BC7127" s="10"/>
      <c r="BD7127" s="10"/>
      <c r="BE7127" s="10"/>
      <c r="BF7127" s="10"/>
      <c r="BG7127" s="10"/>
      <c r="BH7127" s="10"/>
      <c r="BI7127" s="10"/>
      <c r="BL7127" s="10"/>
      <c r="BM7127" s="10"/>
      <c r="BN7127" s="10"/>
      <c r="BO7127" s="10"/>
      <c r="BP7127" s="10"/>
      <c r="BQ7127" s="10"/>
      <c r="BR7127" s="10"/>
      <c r="BU7127" s="66"/>
    </row>
    <row r="7128" spans="22:73" s="6" customFormat="1" x14ac:dyDescent="0.3">
      <c r="V7128" s="21"/>
      <c r="W7128" s="22"/>
      <c r="X7128" s="22"/>
      <c r="Y7128" s="22"/>
      <c r="Z7128" s="22"/>
      <c r="AA7128" s="22"/>
      <c r="AB7128" s="10"/>
      <c r="AC7128" s="10"/>
      <c r="AD7128" s="10"/>
      <c r="AE7128" s="10"/>
      <c r="AF7128" s="10"/>
      <c r="AG7128" s="10"/>
      <c r="AH7128" s="10"/>
      <c r="AI7128" s="10"/>
      <c r="AJ7128" s="10"/>
      <c r="AK7128" s="10"/>
      <c r="AL7128" s="10"/>
      <c r="AM7128" s="10"/>
      <c r="AN7128" s="10"/>
      <c r="AO7128" s="10"/>
      <c r="AP7128" s="10"/>
      <c r="AQ7128" s="10"/>
      <c r="AR7128" s="10"/>
      <c r="AS7128" s="10"/>
      <c r="AT7128" s="10"/>
      <c r="AU7128" s="10"/>
      <c r="AV7128" s="10"/>
      <c r="AW7128" s="10"/>
      <c r="AX7128" s="10"/>
      <c r="AY7128" s="10"/>
      <c r="AZ7128" s="10"/>
      <c r="BC7128" s="10"/>
      <c r="BD7128" s="10"/>
      <c r="BE7128" s="10"/>
      <c r="BF7128" s="10"/>
      <c r="BG7128" s="10"/>
      <c r="BH7128" s="10"/>
      <c r="BI7128" s="10"/>
      <c r="BL7128" s="10"/>
      <c r="BM7128" s="10"/>
      <c r="BN7128" s="10"/>
      <c r="BO7128" s="10"/>
      <c r="BP7128" s="10"/>
      <c r="BQ7128" s="10"/>
      <c r="BR7128" s="10"/>
      <c r="BU7128" s="66"/>
    </row>
    <row r="7129" spans="22:73" s="6" customFormat="1" x14ac:dyDescent="0.3">
      <c r="V7129" s="21"/>
      <c r="W7129" s="22"/>
      <c r="X7129" s="22"/>
      <c r="Y7129" s="22"/>
      <c r="Z7129" s="22"/>
      <c r="AA7129" s="22"/>
      <c r="AB7129" s="10"/>
      <c r="AC7129" s="10"/>
      <c r="AD7129" s="10"/>
      <c r="AE7129" s="10"/>
      <c r="AF7129" s="10"/>
      <c r="AG7129" s="10"/>
      <c r="AH7129" s="10"/>
      <c r="AI7129" s="10"/>
      <c r="AJ7129" s="10"/>
      <c r="AK7129" s="10"/>
      <c r="AL7129" s="10"/>
      <c r="AM7129" s="10"/>
      <c r="AN7129" s="10"/>
      <c r="AO7129" s="10"/>
      <c r="AP7129" s="10"/>
      <c r="AQ7129" s="10"/>
      <c r="AR7129" s="10"/>
      <c r="AS7129" s="10"/>
      <c r="AT7129" s="10"/>
      <c r="AU7129" s="10"/>
      <c r="AV7129" s="10"/>
      <c r="AW7129" s="10"/>
      <c r="AX7129" s="10"/>
      <c r="AY7129" s="10"/>
      <c r="AZ7129" s="10"/>
      <c r="BC7129" s="10"/>
      <c r="BD7129" s="10"/>
      <c r="BE7129" s="10"/>
      <c r="BF7129" s="10"/>
      <c r="BG7129" s="10"/>
      <c r="BH7129" s="10"/>
      <c r="BI7129" s="10"/>
      <c r="BL7129" s="10"/>
      <c r="BM7129" s="10"/>
      <c r="BN7129" s="10"/>
      <c r="BO7129" s="10"/>
      <c r="BP7129" s="10"/>
      <c r="BQ7129" s="10"/>
      <c r="BR7129" s="10"/>
      <c r="BU7129" s="66"/>
    </row>
    <row r="7130" spans="22:73" s="6" customFormat="1" x14ac:dyDescent="0.3">
      <c r="V7130" s="21"/>
      <c r="W7130" s="22"/>
      <c r="X7130" s="22"/>
      <c r="Y7130" s="22"/>
      <c r="Z7130" s="22"/>
      <c r="AA7130" s="22"/>
      <c r="AB7130" s="10"/>
      <c r="AC7130" s="10"/>
      <c r="AD7130" s="10"/>
      <c r="AE7130" s="10"/>
      <c r="AF7130" s="10"/>
      <c r="AG7130" s="10"/>
      <c r="AH7130" s="10"/>
      <c r="AI7130" s="10"/>
      <c r="AJ7130" s="10"/>
      <c r="AK7130" s="10"/>
      <c r="AL7130" s="10"/>
      <c r="AM7130" s="10"/>
      <c r="AN7130" s="10"/>
      <c r="AO7130" s="10"/>
      <c r="AP7130" s="10"/>
      <c r="AQ7130" s="10"/>
      <c r="AR7130" s="10"/>
      <c r="AS7130" s="10"/>
      <c r="AT7130" s="10"/>
      <c r="AU7130" s="10"/>
      <c r="AV7130" s="10"/>
      <c r="AW7130" s="10"/>
      <c r="AX7130" s="10"/>
      <c r="AY7130" s="10"/>
      <c r="AZ7130" s="10"/>
      <c r="BC7130" s="10"/>
      <c r="BD7130" s="10"/>
      <c r="BE7130" s="10"/>
      <c r="BF7130" s="10"/>
      <c r="BG7130" s="10"/>
      <c r="BH7130" s="10"/>
      <c r="BI7130" s="10"/>
      <c r="BL7130" s="10"/>
      <c r="BM7130" s="10"/>
      <c r="BN7130" s="10"/>
      <c r="BO7130" s="10"/>
      <c r="BP7130" s="10"/>
      <c r="BQ7130" s="10"/>
      <c r="BR7130" s="10"/>
      <c r="BU7130" s="66"/>
    </row>
    <row r="7131" spans="22:73" s="6" customFormat="1" x14ac:dyDescent="0.3">
      <c r="V7131" s="21"/>
      <c r="W7131" s="22"/>
      <c r="X7131" s="22"/>
      <c r="Y7131" s="22"/>
      <c r="Z7131" s="22"/>
      <c r="AA7131" s="22"/>
      <c r="AB7131" s="10"/>
      <c r="AC7131" s="10"/>
      <c r="AD7131" s="10"/>
      <c r="AE7131" s="10"/>
      <c r="AF7131" s="10"/>
      <c r="AG7131" s="10"/>
      <c r="AH7131" s="10"/>
      <c r="AI7131" s="10"/>
      <c r="AJ7131" s="10"/>
      <c r="AK7131" s="10"/>
      <c r="AL7131" s="10"/>
      <c r="AM7131" s="10"/>
      <c r="AN7131" s="10"/>
      <c r="AO7131" s="10"/>
      <c r="AP7131" s="10"/>
      <c r="AQ7131" s="10"/>
      <c r="AR7131" s="10"/>
      <c r="AS7131" s="10"/>
      <c r="AT7131" s="10"/>
      <c r="AU7131" s="10"/>
      <c r="AV7131" s="10"/>
      <c r="AW7131" s="10"/>
      <c r="AX7131" s="10"/>
      <c r="AY7131" s="10"/>
      <c r="AZ7131" s="10"/>
      <c r="BC7131" s="10"/>
      <c r="BD7131" s="10"/>
      <c r="BE7131" s="10"/>
      <c r="BF7131" s="10"/>
      <c r="BG7131" s="10"/>
      <c r="BH7131" s="10"/>
      <c r="BI7131" s="10"/>
      <c r="BL7131" s="10"/>
      <c r="BM7131" s="10"/>
      <c r="BN7131" s="10"/>
      <c r="BO7131" s="10"/>
      <c r="BP7131" s="10"/>
      <c r="BQ7131" s="10"/>
      <c r="BR7131" s="10"/>
      <c r="BU7131" s="66"/>
    </row>
    <row r="7132" spans="22:73" s="6" customFormat="1" x14ac:dyDescent="0.3">
      <c r="V7132" s="21"/>
      <c r="W7132" s="22"/>
      <c r="X7132" s="22"/>
      <c r="Y7132" s="22"/>
      <c r="Z7132" s="22"/>
      <c r="AA7132" s="22"/>
      <c r="AB7132" s="10"/>
      <c r="AC7132" s="10"/>
      <c r="AD7132" s="10"/>
      <c r="AE7132" s="10"/>
      <c r="AF7132" s="10"/>
      <c r="AG7132" s="10"/>
      <c r="AH7132" s="10"/>
      <c r="AI7132" s="10"/>
      <c r="AJ7132" s="10"/>
      <c r="AK7132" s="10"/>
      <c r="AL7132" s="10"/>
      <c r="AM7132" s="10"/>
      <c r="AN7132" s="10"/>
      <c r="AO7132" s="10"/>
      <c r="AP7132" s="10"/>
      <c r="AQ7132" s="10"/>
      <c r="AR7132" s="10"/>
      <c r="AS7132" s="10"/>
      <c r="AT7132" s="10"/>
      <c r="AU7132" s="10"/>
      <c r="AV7132" s="10"/>
      <c r="AW7132" s="10"/>
      <c r="AX7132" s="10"/>
      <c r="AY7132" s="10"/>
      <c r="AZ7132" s="10"/>
      <c r="BC7132" s="10"/>
      <c r="BD7132" s="10"/>
      <c r="BE7132" s="10"/>
      <c r="BF7132" s="10"/>
      <c r="BG7132" s="10"/>
      <c r="BH7132" s="10"/>
      <c r="BI7132" s="10"/>
      <c r="BL7132" s="10"/>
      <c r="BM7132" s="10"/>
      <c r="BN7132" s="10"/>
      <c r="BO7132" s="10"/>
      <c r="BP7132" s="10"/>
      <c r="BQ7132" s="10"/>
      <c r="BR7132" s="10"/>
      <c r="BU7132" s="66"/>
    </row>
    <row r="7133" spans="22:73" s="6" customFormat="1" x14ac:dyDescent="0.3">
      <c r="V7133" s="21"/>
      <c r="W7133" s="22"/>
      <c r="X7133" s="22"/>
      <c r="Y7133" s="22"/>
      <c r="Z7133" s="22"/>
      <c r="AA7133" s="22"/>
      <c r="AB7133" s="10"/>
      <c r="AC7133" s="10"/>
      <c r="AD7133" s="10"/>
      <c r="AE7133" s="10"/>
      <c r="AF7133" s="10"/>
      <c r="AG7133" s="10"/>
      <c r="AH7133" s="10"/>
      <c r="AI7133" s="10"/>
      <c r="AJ7133" s="10"/>
      <c r="AK7133" s="10"/>
      <c r="AL7133" s="10"/>
      <c r="AM7133" s="10"/>
      <c r="AN7133" s="10"/>
      <c r="AO7133" s="10"/>
      <c r="AP7133" s="10"/>
      <c r="AQ7133" s="10"/>
      <c r="AR7133" s="10"/>
      <c r="AS7133" s="10"/>
      <c r="AT7133" s="10"/>
      <c r="AU7133" s="10"/>
      <c r="AV7133" s="10"/>
      <c r="AW7133" s="10"/>
      <c r="AX7133" s="10"/>
      <c r="AY7133" s="10"/>
      <c r="AZ7133" s="10"/>
      <c r="BC7133" s="10"/>
      <c r="BD7133" s="10"/>
      <c r="BE7133" s="10"/>
      <c r="BF7133" s="10"/>
      <c r="BG7133" s="10"/>
      <c r="BH7133" s="10"/>
      <c r="BI7133" s="10"/>
      <c r="BL7133" s="10"/>
      <c r="BM7133" s="10"/>
      <c r="BN7133" s="10"/>
      <c r="BO7133" s="10"/>
      <c r="BP7133" s="10"/>
      <c r="BQ7133" s="10"/>
      <c r="BR7133" s="10"/>
      <c r="BU7133" s="66"/>
    </row>
    <row r="7134" spans="22:73" s="6" customFormat="1" x14ac:dyDescent="0.3">
      <c r="V7134" s="21"/>
      <c r="W7134" s="22"/>
      <c r="X7134" s="22"/>
      <c r="Y7134" s="22"/>
      <c r="Z7134" s="22"/>
      <c r="AA7134" s="22"/>
      <c r="AB7134" s="10"/>
      <c r="AC7134" s="10"/>
      <c r="AD7134" s="10"/>
      <c r="AE7134" s="10"/>
      <c r="AF7134" s="10"/>
      <c r="AG7134" s="10"/>
      <c r="AH7134" s="10"/>
      <c r="AI7134" s="10"/>
      <c r="AJ7134" s="10"/>
      <c r="AK7134" s="10"/>
      <c r="AL7134" s="10"/>
      <c r="AM7134" s="10"/>
      <c r="AN7134" s="10"/>
      <c r="AO7134" s="10"/>
      <c r="AP7134" s="10"/>
      <c r="AQ7134" s="10"/>
      <c r="AR7134" s="10"/>
      <c r="AS7134" s="10"/>
      <c r="AT7134" s="10"/>
      <c r="AU7134" s="10"/>
      <c r="AV7134" s="10"/>
      <c r="AW7134" s="10"/>
      <c r="AX7134" s="10"/>
      <c r="AY7134" s="10"/>
      <c r="AZ7134" s="10"/>
      <c r="BC7134" s="10"/>
      <c r="BD7134" s="10"/>
      <c r="BE7134" s="10"/>
      <c r="BF7134" s="10"/>
      <c r="BG7134" s="10"/>
      <c r="BH7134" s="10"/>
      <c r="BI7134" s="10"/>
      <c r="BL7134" s="10"/>
      <c r="BM7134" s="10"/>
      <c r="BN7134" s="10"/>
      <c r="BO7134" s="10"/>
      <c r="BP7134" s="10"/>
      <c r="BQ7134" s="10"/>
      <c r="BR7134" s="10"/>
      <c r="BU7134" s="66"/>
    </row>
    <row r="7135" spans="22:73" s="6" customFormat="1" x14ac:dyDescent="0.3">
      <c r="V7135" s="21"/>
      <c r="W7135" s="22"/>
      <c r="X7135" s="22"/>
      <c r="Y7135" s="22"/>
      <c r="Z7135" s="22"/>
      <c r="AA7135" s="22"/>
      <c r="AB7135" s="10"/>
      <c r="AC7135" s="10"/>
      <c r="AD7135" s="10"/>
      <c r="AE7135" s="10"/>
      <c r="AF7135" s="10"/>
      <c r="AG7135" s="10"/>
      <c r="AH7135" s="10"/>
      <c r="AI7135" s="10"/>
      <c r="AJ7135" s="10"/>
      <c r="AK7135" s="10"/>
      <c r="AL7135" s="10"/>
      <c r="AM7135" s="10"/>
      <c r="AN7135" s="10"/>
      <c r="AO7135" s="10"/>
      <c r="AP7135" s="10"/>
      <c r="AQ7135" s="10"/>
      <c r="AR7135" s="10"/>
      <c r="AS7135" s="10"/>
      <c r="AT7135" s="10"/>
      <c r="AU7135" s="10"/>
      <c r="AV7135" s="10"/>
      <c r="AW7135" s="10"/>
      <c r="AX7135" s="10"/>
      <c r="AY7135" s="10"/>
      <c r="AZ7135" s="10"/>
      <c r="BC7135" s="10"/>
      <c r="BD7135" s="10"/>
      <c r="BE7135" s="10"/>
      <c r="BF7135" s="10"/>
      <c r="BG7135" s="10"/>
      <c r="BH7135" s="10"/>
      <c r="BI7135" s="10"/>
      <c r="BL7135" s="10"/>
      <c r="BM7135" s="10"/>
      <c r="BN7135" s="10"/>
      <c r="BO7135" s="10"/>
      <c r="BP7135" s="10"/>
      <c r="BQ7135" s="10"/>
      <c r="BR7135" s="10"/>
      <c r="BU7135" s="66"/>
    </row>
    <row r="7136" spans="22:73" s="6" customFormat="1" x14ac:dyDescent="0.3">
      <c r="V7136" s="21"/>
      <c r="W7136" s="22"/>
      <c r="X7136" s="22"/>
      <c r="Y7136" s="22"/>
      <c r="Z7136" s="22"/>
      <c r="AA7136" s="22"/>
      <c r="AB7136" s="10"/>
      <c r="AC7136" s="10"/>
      <c r="AD7136" s="10"/>
      <c r="AE7136" s="10"/>
      <c r="AF7136" s="10"/>
      <c r="AG7136" s="10"/>
      <c r="AH7136" s="10"/>
      <c r="AI7136" s="10"/>
      <c r="AJ7136" s="10"/>
      <c r="AK7136" s="10"/>
      <c r="AL7136" s="10"/>
      <c r="AM7136" s="10"/>
      <c r="AN7136" s="10"/>
      <c r="AO7136" s="10"/>
      <c r="AP7136" s="10"/>
      <c r="AQ7136" s="10"/>
      <c r="AR7136" s="10"/>
      <c r="AS7136" s="10"/>
      <c r="AT7136" s="10"/>
      <c r="AU7136" s="10"/>
      <c r="AV7136" s="10"/>
      <c r="AW7136" s="10"/>
      <c r="AX7136" s="10"/>
      <c r="AY7136" s="10"/>
      <c r="AZ7136" s="10"/>
      <c r="BC7136" s="10"/>
      <c r="BD7136" s="10"/>
      <c r="BE7136" s="10"/>
      <c r="BF7136" s="10"/>
      <c r="BG7136" s="10"/>
      <c r="BH7136" s="10"/>
      <c r="BI7136" s="10"/>
      <c r="BL7136" s="10"/>
      <c r="BM7136" s="10"/>
      <c r="BN7136" s="10"/>
      <c r="BO7136" s="10"/>
      <c r="BP7136" s="10"/>
      <c r="BQ7136" s="10"/>
      <c r="BR7136" s="10"/>
      <c r="BU7136" s="66"/>
    </row>
    <row r="7137" spans="22:73" s="6" customFormat="1" x14ac:dyDescent="0.3">
      <c r="V7137" s="21"/>
      <c r="W7137" s="22"/>
      <c r="X7137" s="22"/>
      <c r="Y7137" s="22"/>
      <c r="Z7137" s="22"/>
      <c r="AA7137" s="22"/>
      <c r="AB7137" s="10"/>
      <c r="AC7137" s="10"/>
      <c r="AD7137" s="10"/>
      <c r="AE7137" s="10"/>
      <c r="AF7137" s="10"/>
      <c r="AG7137" s="10"/>
      <c r="AH7137" s="10"/>
      <c r="AI7137" s="10"/>
      <c r="AJ7137" s="10"/>
      <c r="AK7137" s="10"/>
      <c r="AL7137" s="10"/>
      <c r="AM7137" s="10"/>
      <c r="AN7137" s="10"/>
      <c r="AO7137" s="10"/>
      <c r="AP7137" s="10"/>
      <c r="AQ7137" s="10"/>
      <c r="AR7137" s="10"/>
      <c r="AS7137" s="10"/>
      <c r="AT7137" s="10"/>
      <c r="AU7137" s="10"/>
      <c r="AV7137" s="10"/>
      <c r="AW7137" s="10"/>
      <c r="AX7137" s="10"/>
      <c r="AY7137" s="10"/>
      <c r="AZ7137" s="10"/>
      <c r="BC7137" s="10"/>
      <c r="BD7137" s="10"/>
      <c r="BE7137" s="10"/>
      <c r="BF7137" s="10"/>
      <c r="BG7137" s="10"/>
      <c r="BH7137" s="10"/>
      <c r="BI7137" s="10"/>
      <c r="BL7137" s="10"/>
      <c r="BM7137" s="10"/>
      <c r="BN7137" s="10"/>
      <c r="BO7137" s="10"/>
      <c r="BP7137" s="10"/>
      <c r="BQ7137" s="10"/>
      <c r="BR7137" s="10"/>
      <c r="BU7137" s="66"/>
    </row>
    <row r="7138" spans="22:73" s="6" customFormat="1" x14ac:dyDescent="0.3">
      <c r="V7138" s="21"/>
      <c r="W7138" s="22"/>
      <c r="X7138" s="22"/>
      <c r="Y7138" s="22"/>
      <c r="Z7138" s="22"/>
      <c r="AA7138" s="22"/>
      <c r="AB7138" s="10"/>
      <c r="AC7138" s="10"/>
      <c r="AD7138" s="10"/>
      <c r="AE7138" s="10"/>
      <c r="AF7138" s="10"/>
      <c r="AG7138" s="10"/>
      <c r="AH7138" s="10"/>
      <c r="AI7138" s="10"/>
      <c r="AJ7138" s="10"/>
      <c r="AK7138" s="10"/>
      <c r="AL7138" s="10"/>
      <c r="AM7138" s="10"/>
      <c r="AN7138" s="10"/>
      <c r="AO7138" s="10"/>
      <c r="AP7138" s="10"/>
      <c r="AQ7138" s="10"/>
      <c r="AR7138" s="10"/>
      <c r="AS7138" s="10"/>
      <c r="AT7138" s="10"/>
      <c r="AU7138" s="10"/>
      <c r="AV7138" s="10"/>
      <c r="AW7138" s="10"/>
      <c r="AX7138" s="10"/>
      <c r="AY7138" s="10"/>
      <c r="AZ7138" s="10"/>
      <c r="BC7138" s="10"/>
      <c r="BD7138" s="10"/>
      <c r="BE7138" s="10"/>
      <c r="BF7138" s="10"/>
      <c r="BG7138" s="10"/>
      <c r="BH7138" s="10"/>
      <c r="BI7138" s="10"/>
      <c r="BL7138" s="10"/>
      <c r="BM7138" s="10"/>
      <c r="BN7138" s="10"/>
      <c r="BO7138" s="10"/>
      <c r="BP7138" s="10"/>
      <c r="BQ7138" s="10"/>
      <c r="BR7138" s="10"/>
      <c r="BU7138" s="66"/>
    </row>
    <row r="7139" spans="22:73" s="6" customFormat="1" x14ac:dyDescent="0.3">
      <c r="V7139" s="21"/>
      <c r="W7139" s="22"/>
      <c r="X7139" s="22"/>
      <c r="Y7139" s="22"/>
      <c r="Z7139" s="22"/>
      <c r="AA7139" s="22"/>
      <c r="AB7139" s="10"/>
      <c r="AC7139" s="10"/>
      <c r="AD7139" s="10"/>
      <c r="AE7139" s="10"/>
      <c r="AF7139" s="10"/>
      <c r="AG7139" s="10"/>
      <c r="AH7139" s="10"/>
      <c r="AI7139" s="10"/>
      <c r="AJ7139" s="10"/>
      <c r="AK7139" s="10"/>
      <c r="AL7139" s="10"/>
      <c r="AM7139" s="10"/>
      <c r="AN7139" s="10"/>
      <c r="AO7139" s="10"/>
      <c r="AP7139" s="10"/>
      <c r="AQ7139" s="10"/>
      <c r="AR7139" s="10"/>
      <c r="AS7139" s="10"/>
      <c r="AT7139" s="10"/>
      <c r="AU7139" s="10"/>
      <c r="AV7139" s="10"/>
      <c r="AW7139" s="10"/>
      <c r="AX7139" s="10"/>
      <c r="AY7139" s="10"/>
      <c r="AZ7139" s="10"/>
      <c r="BC7139" s="10"/>
      <c r="BD7139" s="10"/>
      <c r="BE7139" s="10"/>
      <c r="BF7139" s="10"/>
      <c r="BG7139" s="10"/>
      <c r="BH7139" s="10"/>
      <c r="BI7139" s="10"/>
      <c r="BL7139" s="10"/>
      <c r="BM7139" s="10"/>
      <c r="BN7139" s="10"/>
      <c r="BO7139" s="10"/>
      <c r="BP7139" s="10"/>
      <c r="BQ7139" s="10"/>
      <c r="BR7139" s="10"/>
      <c r="BU7139" s="66"/>
    </row>
    <row r="7140" spans="22:73" s="6" customFormat="1" x14ac:dyDescent="0.3">
      <c r="V7140" s="21"/>
      <c r="W7140" s="22"/>
      <c r="X7140" s="22"/>
      <c r="Y7140" s="22"/>
      <c r="Z7140" s="22"/>
      <c r="AA7140" s="22"/>
      <c r="AB7140" s="10"/>
      <c r="AC7140" s="10"/>
      <c r="AD7140" s="10"/>
      <c r="AE7140" s="10"/>
      <c r="AF7140" s="10"/>
      <c r="AG7140" s="10"/>
      <c r="AH7140" s="10"/>
      <c r="AI7140" s="10"/>
      <c r="AJ7140" s="10"/>
      <c r="AK7140" s="10"/>
      <c r="AL7140" s="10"/>
      <c r="AM7140" s="10"/>
      <c r="AN7140" s="10"/>
      <c r="AO7140" s="10"/>
      <c r="AP7140" s="10"/>
      <c r="AQ7140" s="10"/>
      <c r="AR7140" s="10"/>
      <c r="AS7140" s="10"/>
      <c r="AT7140" s="10"/>
      <c r="AU7140" s="10"/>
      <c r="AV7140" s="10"/>
      <c r="AW7140" s="10"/>
      <c r="AX7140" s="10"/>
      <c r="AY7140" s="10"/>
      <c r="AZ7140" s="10"/>
      <c r="BC7140" s="10"/>
      <c r="BD7140" s="10"/>
      <c r="BE7140" s="10"/>
      <c r="BF7140" s="10"/>
      <c r="BG7140" s="10"/>
      <c r="BH7140" s="10"/>
      <c r="BI7140" s="10"/>
      <c r="BL7140" s="10"/>
      <c r="BM7140" s="10"/>
      <c r="BN7140" s="10"/>
      <c r="BO7140" s="10"/>
      <c r="BP7140" s="10"/>
      <c r="BQ7140" s="10"/>
      <c r="BR7140" s="10"/>
      <c r="BU7140" s="66"/>
    </row>
    <row r="7141" spans="22:73" s="6" customFormat="1" x14ac:dyDescent="0.3">
      <c r="V7141" s="21"/>
      <c r="W7141" s="22"/>
      <c r="X7141" s="22"/>
      <c r="Y7141" s="22"/>
      <c r="Z7141" s="22"/>
      <c r="AA7141" s="22"/>
      <c r="AB7141" s="10"/>
      <c r="AC7141" s="10"/>
      <c r="AD7141" s="10"/>
      <c r="AE7141" s="10"/>
      <c r="AF7141" s="10"/>
      <c r="AG7141" s="10"/>
      <c r="AH7141" s="10"/>
      <c r="AI7141" s="10"/>
      <c r="AJ7141" s="10"/>
      <c r="AK7141" s="10"/>
      <c r="AL7141" s="10"/>
      <c r="AM7141" s="10"/>
      <c r="AN7141" s="10"/>
      <c r="AO7141" s="10"/>
      <c r="AP7141" s="10"/>
      <c r="AQ7141" s="10"/>
      <c r="AR7141" s="10"/>
      <c r="AS7141" s="10"/>
      <c r="AT7141" s="10"/>
      <c r="AU7141" s="10"/>
      <c r="AV7141" s="10"/>
      <c r="AW7141" s="10"/>
      <c r="AX7141" s="10"/>
      <c r="AY7141" s="10"/>
      <c r="AZ7141" s="10"/>
      <c r="BC7141" s="10"/>
      <c r="BD7141" s="10"/>
      <c r="BE7141" s="10"/>
      <c r="BF7141" s="10"/>
      <c r="BG7141" s="10"/>
      <c r="BH7141" s="10"/>
      <c r="BI7141" s="10"/>
      <c r="BL7141" s="10"/>
      <c r="BM7141" s="10"/>
      <c r="BN7141" s="10"/>
      <c r="BO7141" s="10"/>
      <c r="BP7141" s="10"/>
      <c r="BQ7141" s="10"/>
      <c r="BR7141" s="10"/>
      <c r="BU7141" s="66"/>
    </row>
    <row r="7142" spans="22:73" s="6" customFormat="1" x14ac:dyDescent="0.3">
      <c r="V7142" s="21"/>
      <c r="W7142" s="22"/>
      <c r="X7142" s="22"/>
      <c r="Y7142" s="22"/>
      <c r="Z7142" s="22"/>
      <c r="AA7142" s="22"/>
      <c r="AB7142" s="10"/>
      <c r="AC7142" s="10"/>
      <c r="AD7142" s="10"/>
      <c r="AE7142" s="10"/>
      <c r="AF7142" s="10"/>
      <c r="AG7142" s="10"/>
      <c r="AH7142" s="10"/>
      <c r="AI7142" s="10"/>
      <c r="AJ7142" s="10"/>
      <c r="AK7142" s="10"/>
      <c r="AL7142" s="10"/>
      <c r="AM7142" s="10"/>
      <c r="AN7142" s="10"/>
      <c r="AO7142" s="10"/>
      <c r="AP7142" s="10"/>
      <c r="AQ7142" s="10"/>
      <c r="AR7142" s="10"/>
      <c r="AS7142" s="10"/>
      <c r="AT7142" s="10"/>
      <c r="AU7142" s="10"/>
      <c r="AV7142" s="10"/>
      <c r="AW7142" s="10"/>
      <c r="AX7142" s="10"/>
      <c r="AY7142" s="10"/>
      <c r="AZ7142" s="10"/>
      <c r="BC7142" s="10"/>
      <c r="BD7142" s="10"/>
      <c r="BE7142" s="10"/>
      <c r="BF7142" s="10"/>
      <c r="BG7142" s="10"/>
      <c r="BH7142" s="10"/>
      <c r="BI7142" s="10"/>
      <c r="BL7142" s="10"/>
      <c r="BM7142" s="10"/>
      <c r="BN7142" s="10"/>
      <c r="BO7142" s="10"/>
      <c r="BP7142" s="10"/>
      <c r="BQ7142" s="10"/>
      <c r="BR7142" s="10"/>
      <c r="BU7142" s="66"/>
    </row>
    <row r="7143" spans="22:73" s="6" customFormat="1" x14ac:dyDescent="0.3">
      <c r="V7143" s="21"/>
      <c r="W7143" s="22"/>
      <c r="X7143" s="22"/>
      <c r="Y7143" s="22"/>
      <c r="Z7143" s="22"/>
      <c r="AA7143" s="22"/>
      <c r="AB7143" s="10"/>
      <c r="AC7143" s="10"/>
      <c r="AD7143" s="10"/>
      <c r="AE7143" s="10"/>
      <c r="AF7143" s="10"/>
      <c r="AG7143" s="10"/>
      <c r="AH7143" s="10"/>
      <c r="AI7143" s="10"/>
      <c r="AJ7143" s="10"/>
      <c r="AK7143" s="10"/>
      <c r="AL7143" s="10"/>
      <c r="AM7143" s="10"/>
      <c r="AN7143" s="10"/>
      <c r="AO7143" s="10"/>
      <c r="AP7143" s="10"/>
      <c r="AQ7143" s="10"/>
      <c r="AR7143" s="10"/>
      <c r="AS7143" s="10"/>
      <c r="AT7143" s="10"/>
      <c r="AU7143" s="10"/>
      <c r="AV7143" s="10"/>
      <c r="AW7143" s="10"/>
      <c r="AX7143" s="10"/>
      <c r="AY7143" s="10"/>
      <c r="AZ7143" s="10"/>
      <c r="BC7143" s="10"/>
      <c r="BD7143" s="10"/>
      <c r="BE7143" s="10"/>
      <c r="BF7143" s="10"/>
      <c r="BG7143" s="10"/>
      <c r="BH7143" s="10"/>
      <c r="BI7143" s="10"/>
      <c r="BL7143" s="10"/>
      <c r="BM7143" s="10"/>
      <c r="BN7143" s="10"/>
      <c r="BO7143" s="10"/>
      <c r="BP7143" s="10"/>
      <c r="BQ7143" s="10"/>
      <c r="BR7143" s="10"/>
      <c r="BU7143" s="66"/>
    </row>
    <row r="7144" spans="22:73" s="6" customFormat="1" x14ac:dyDescent="0.3">
      <c r="V7144" s="21"/>
      <c r="W7144" s="22"/>
      <c r="X7144" s="22"/>
      <c r="Y7144" s="22"/>
      <c r="Z7144" s="22"/>
      <c r="AA7144" s="22"/>
      <c r="AB7144" s="10"/>
      <c r="AC7144" s="10"/>
      <c r="AD7144" s="10"/>
      <c r="AE7144" s="10"/>
      <c r="AF7144" s="10"/>
      <c r="AG7144" s="10"/>
      <c r="AH7144" s="10"/>
      <c r="AI7144" s="10"/>
      <c r="AJ7144" s="10"/>
      <c r="AK7144" s="10"/>
      <c r="AL7144" s="10"/>
      <c r="AM7144" s="10"/>
      <c r="AN7144" s="10"/>
      <c r="AO7144" s="10"/>
      <c r="AP7144" s="10"/>
      <c r="AQ7144" s="10"/>
      <c r="AR7144" s="10"/>
      <c r="AS7144" s="10"/>
      <c r="AT7144" s="10"/>
      <c r="AU7144" s="10"/>
      <c r="AV7144" s="10"/>
      <c r="AW7144" s="10"/>
      <c r="AX7144" s="10"/>
      <c r="AY7144" s="10"/>
      <c r="AZ7144" s="10"/>
      <c r="BC7144" s="10"/>
      <c r="BD7144" s="10"/>
      <c r="BE7144" s="10"/>
      <c r="BF7144" s="10"/>
      <c r="BG7144" s="10"/>
      <c r="BH7144" s="10"/>
      <c r="BI7144" s="10"/>
      <c r="BL7144" s="10"/>
      <c r="BM7144" s="10"/>
      <c r="BN7144" s="10"/>
      <c r="BO7144" s="10"/>
      <c r="BP7144" s="10"/>
      <c r="BQ7144" s="10"/>
      <c r="BR7144" s="10"/>
      <c r="BU7144" s="66"/>
    </row>
    <row r="7145" spans="22:73" s="6" customFormat="1" x14ac:dyDescent="0.3">
      <c r="V7145" s="21"/>
      <c r="W7145" s="22"/>
      <c r="X7145" s="22"/>
      <c r="Y7145" s="22"/>
      <c r="Z7145" s="22"/>
      <c r="AA7145" s="22"/>
      <c r="AB7145" s="10"/>
      <c r="AC7145" s="10"/>
      <c r="AD7145" s="10"/>
      <c r="AE7145" s="10"/>
      <c r="AF7145" s="10"/>
      <c r="AG7145" s="10"/>
      <c r="AH7145" s="10"/>
      <c r="AI7145" s="10"/>
      <c r="AJ7145" s="10"/>
      <c r="AK7145" s="10"/>
      <c r="AL7145" s="10"/>
      <c r="AM7145" s="10"/>
      <c r="AN7145" s="10"/>
      <c r="AO7145" s="10"/>
      <c r="AP7145" s="10"/>
      <c r="AQ7145" s="10"/>
      <c r="AR7145" s="10"/>
      <c r="AS7145" s="10"/>
      <c r="AT7145" s="10"/>
      <c r="AU7145" s="10"/>
      <c r="AV7145" s="10"/>
      <c r="AW7145" s="10"/>
      <c r="AX7145" s="10"/>
      <c r="AY7145" s="10"/>
      <c r="AZ7145" s="10"/>
      <c r="BC7145" s="10"/>
      <c r="BD7145" s="10"/>
      <c r="BE7145" s="10"/>
      <c r="BF7145" s="10"/>
      <c r="BG7145" s="10"/>
      <c r="BH7145" s="10"/>
      <c r="BI7145" s="10"/>
      <c r="BL7145" s="10"/>
      <c r="BM7145" s="10"/>
      <c r="BN7145" s="10"/>
      <c r="BO7145" s="10"/>
      <c r="BP7145" s="10"/>
      <c r="BQ7145" s="10"/>
      <c r="BR7145" s="10"/>
      <c r="BU7145" s="66"/>
    </row>
    <row r="7146" spans="22:73" s="6" customFormat="1" x14ac:dyDescent="0.3">
      <c r="V7146" s="21"/>
      <c r="W7146" s="22"/>
      <c r="X7146" s="22"/>
      <c r="Y7146" s="22"/>
      <c r="Z7146" s="22"/>
      <c r="AA7146" s="22"/>
      <c r="AB7146" s="10"/>
      <c r="AC7146" s="10"/>
      <c r="AD7146" s="10"/>
      <c r="AE7146" s="10"/>
      <c r="AF7146" s="10"/>
      <c r="AG7146" s="10"/>
      <c r="AH7146" s="10"/>
      <c r="AI7146" s="10"/>
      <c r="AJ7146" s="10"/>
      <c r="AK7146" s="10"/>
      <c r="AL7146" s="10"/>
      <c r="AM7146" s="10"/>
      <c r="AN7146" s="10"/>
      <c r="AO7146" s="10"/>
      <c r="AP7146" s="10"/>
      <c r="AQ7146" s="10"/>
      <c r="AR7146" s="10"/>
      <c r="AS7146" s="10"/>
      <c r="AT7146" s="10"/>
      <c r="AU7146" s="10"/>
      <c r="AV7146" s="10"/>
      <c r="AW7146" s="10"/>
      <c r="AX7146" s="10"/>
      <c r="AY7146" s="10"/>
      <c r="AZ7146" s="10"/>
      <c r="BC7146" s="10"/>
      <c r="BD7146" s="10"/>
      <c r="BE7146" s="10"/>
      <c r="BF7146" s="10"/>
      <c r="BG7146" s="10"/>
      <c r="BH7146" s="10"/>
      <c r="BI7146" s="10"/>
      <c r="BL7146" s="10"/>
      <c r="BM7146" s="10"/>
      <c r="BN7146" s="10"/>
      <c r="BO7146" s="10"/>
      <c r="BP7146" s="10"/>
      <c r="BQ7146" s="10"/>
      <c r="BR7146" s="10"/>
      <c r="BU7146" s="66"/>
    </row>
    <row r="7147" spans="22:73" s="6" customFormat="1" x14ac:dyDescent="0.3">
      <c r="V7147" s="21"/>
      <c r="W7147" s="22"/>
      <c r="X7147" s="22"/>
      <c r="Y7147" s="22"/>
      <c r="Z7147" s="22"/>
      <c r="AA7147" s="22"/>
      <c r="AB7147" s="10"/>
      <c r="AC7147" s="10"/>
      <c r="AD7147" s="10"/>
      <c r="AE7147" s="10"/>
      <c r="AF7147" s="10"/>
      <c r="AG7147" s="10"/>
      <c r="AH7147" s="10"/>
      <c r="AI7147" s="10"/>
      <c r="AJ7147" s="10"/>
      <c r="AK7147" s="10"/>
      <c r="AL7147" s="10"/>
      <c r="AM7147" s="10"/>
      <c r="AN7147" s="10"/>
      <c r="AO7147" s="10"/>
      <c r="AP7147" s="10"/>
      <c r="AQ7147" s="10"/>
      <c r="AR7147" s="10"/>
      <c r="AS7147" s="10"/>
      <c r="AT7147" s="10"/>
      <c r="AU7147" s="10"/>
      <c r="AV7147" s="10"/>
      <c r="AW7147" s="10"/>
      <c r="AX7147" s="10"/>
      <c r="AY7147" s="10"/>
      <c r="AZ7147" s="10"/>
      <c r="BC7147" s="10"/>
      <c r="BD7147" s="10"/>
      <c r="BE7147" s="10"/>
      <c r="BF7147" s="10"/>
      <c r="BG7147" s="10"/>
      <c r="BH7147" s="10"/>
      <c r="BI7147" s="10"/>
      <c r="BL7147" s="10"/>
      <c r="BM7147" s="10"/>
      <c r="BN7147" s="10"/>
      <c r="BO7147" s="10"/>
      <c r="BP7147" s="10"/>
      <c r="BQ7147" s="10"/>
      <c r="BR7147" s="10"/>
      <c r="BU7147" s="66"/>
    </row>
    <row r="7148" spans="22:73" s="6" customFormat="1" x14ac:dyDescent="0.3">
      <c r="V7148" s="21"/>
      <c r="W7148" s="22"/>
      <c r="X7148" s="22"/>
      <c r="Y7148" s="22"/>
      <c r="Z7148" s="22"/>
      <c r="AA7148" s="22"/>
      <c r="AB7148" s="10"/>
      <c r="AC7148" s="10"/>
      <c r="AD7148" s="10"/>
      <c r="AE7148" s="10"/>
      <c r="AF7148" s="10"/>
      <c r="AG7148" s="10"/>
      <c r="AH7148" s="10"/>
      <c r="AI7148" s="10"/>
      <c r="AJ7148" s="10"/>
      <c r="AK7148" s="10"/>
      <c r="AL7148" s="10"/>
      <c r="AM7148" s="10"/>
      <c r="AN7148" s="10"/>
      <c r="AO7148" s="10"/>
      <c r="AP7148" s="10"/>
      <c r="AQ7148" s="10"/>
      <c r="AR7148" s="10"/>
      <c r="AS7148" s="10"/>
      <c r="AT7148" s="10"/>
      <c r="AU7148" s="10"/>
      <c r="AV7148" s="10"/>
      <c r="AW7148" s="10"/>
      <c r="AX7148" s="10"/>
      <c r="AY7148" s="10"/>
      <c r="AZ7148" s="10"/>
      <c r="BC7148" s="10"/>
      <c r="BD7148" s="10"/>
      <c r="BE7148" s="10"/>
      <c r="BF7148" s="10"/>
      <c r="BG7148" s="10"/>
      <c r="BH7148" s="10"/>
      <c r="BI7148" s="10"/>
      <c r="BL7148" s="10"/>
      <c r="BM7148" s="10"/>
      <c r="BN7148" s="10"/>
      <c r="BO7148" s="10"/>
      <c r="BP7148" s="10"/>
      <c r="BQ7148" s="10"/>
      <c r="BR7148" s="10"/>
      <c r="BU7148" s="66"/>
    </row>
    <row r="7149" spans="22:73" s="6" customFormat="1" x14ac:dyDescent="0.3">
      <c r="V7149" s="21"/>
      <c r="W7149" s="22"/>
      <c r="X7149" s="22"/>
      <c r="Y7149" s="22"/>
      <c r="Z7149" s="22"/>
      <c r="AA7149" s="22"/>
      <c r="AB7149" s="10"/>
      <c r="AC7149" s="10"/>
      <c r="AD7149" s="10"/>
      <c r="AE7149" s="10"/>
      <c r="AF7149" s="10"/>
      <c r="AG7149" s="10"/>
      <c r="AH7149" s="10"/>
      <c r="AI7149" s="10"/>
      <c r="AJ7149" s="10"/>
      <c r="AK7149" s="10"/>
      <c r="AL7149" s="10"/>
      <c r="AM7149" s="10"/>
      <c r="AN7149" s="10"/>
      <c r="AO7149" s="10"/>
      <c r="AP7149" s="10"/>
      <c r="AQ7149" s="10"/>
      <c r="AR7149" s="10"/>
      <c r="AS7149" s="10"/>
      <c r="AT7149" s="10"/>
      <c r="AU7149" s="10"/>
      <c r="AV7149" s="10"/>
      <c r="AW7149" s="10"/>
      <c r="AX7149" s="10"/>
      <c r="AY7149" s="10"/>
      <c r="AZ7149" s="10"/>
      <c r="BC7149" s="10"/>
      <c r="BD7149" s="10"/>
      <c r="BE7149" s="10"/>
      <c r="BF7149" s="10"/>
      <c r="BG7149" s="10"/>
      <c r="BH7149" s="10"/>
      <c r="BI7149" s="10"/>
      <c r="BL7149" s="10"/>
      <c r="BM7149" s="10"/>
      <c r="BN7149" s="10"/>
      <c r="BO7149" s="10"/>
      <c r="BP7149" s="10"/>
      <c r="BQ7149" s="10"/>
      <c r="BR7149" s="10"/>
      <c r="BU7149" s="66"/>
    </row>
    <row r="7150" spans="22:73" s="6" customFormat="1" x14ac:dyDescent="0.3">
      <c r="V7150" s="21"/>
      <c r="W7150" s="22"/>
      <c r="X7150" s="22"/>
      <c r="Y7150" s="22"/>
      <c r="Z7150" s="22"/>
      <c r="AA7150" s="22"/>
      <c r="AB7150" s="10"/>
      <c r="AC7150" s="10"/>
      <c r="AD7150" s="10"/>
      <c r="AE7150" s="10"/>
      <c r="AF7150" s="10"/>
      <c r="AG7150" s="10"/>
      <c r="AH7150" s="10"/>
      <c r="AI7150" s="10"/>
      <c r="AJ7150" s="10"/>
      <c r="AK7150" s="10"/>
      <c r="AL7150" s="10"/>
      <c r="AM7150" s="10"/>
      <c r="AN7150" s="10"/>
      <c r="AO7150" s="10"/>
      <c r="AP7150" s="10"/>
      <c r="AQ7150" s="10"/>
      <c r="AR7150" s="10"/>
      <c r="AS7150" s="10"/>
      <c r="AT7150" s="10"/>
      <c r="AU7150" s="10"/>
      <c r="AV7150" s="10"/>
      <c r="AW7150" s="10"/>
      <c r="AX7150" s="10"/>
      <c r="AY7150" s="10"/>
      <c r="AZ7150" s="10"/>
      <c r="BC7150" s="10"/>
      <c r="BD7150" s="10"/>
      <c r="BE7150" s="10"/>
      <c r="BF7150" s="10"/>
      <c r="BG7150" s="10"/>
      <c r="BH7150" s="10"/>
      <c r="BI7150" s="10"/>
      <c r="BL7150" s="10"/>
      <c r="BM7150" s="10"/>
      <c r="BN7150" s="10"/>
      <c r="BO7150" s="10"/>
      <c r="BP7150" s="10"/>
      <c r="BQ7150" s="10"/>
      <c r="BR7150" s="10"/>
      <c r="BU7150" s="66"/>
    </row>
    <row r="7151" spans="22:73" s="6" customFormat="1" x14ac:dyDescent="0.3">
      <c r="V7151" s="21"/>
      <c r="W7151" s="22"/>
      <c r="X7151" s="22"/>
      <c r="Y7151" s="22"/>
      <c r="Z7151" s="22"/>
      <c r="AA7151" s="22"/>
      <c r="AB7151" s="10"/>
      <c r="AC7151" s="10"/>
      <c r="AD7151" s="10"/>
      <c r="AE7151" s="10"/>
      <c r="AF7151" s="10"/>
      <c r="AG7151" s="10"/>
      <c r="AH7151" s="10"/>
      <c r="AI7151" s="10"/>
      <c r="AJ7151" s="10"/>
      <c r="AK7151" s="10"/>
      <c r="AL7151" s="10"/>
      <c r="AM7151" s="10"/>
      <c r="AN7151" s="10"/>
      <c r="AO7151" s="10"/>
      <c r="AP7151" s="10"/>
      <c r="AQ7151" s="10"/>
      <c r="AR7151" s="10"/>
      <c r="AS7151" s="10"/>
      <c r="AT7151" s="10"/>
      <c r="AU7151" s="10"/>
      <c r="AV7151" s="10"/>
      <c r="AW7151" s="10"/>
      <c r="AX7151" s="10"/>
      <c r="AY7151" s="10"/>
      <c r="AZ7151" s="10"/>
      <c r="BC7151" s="10"/>
      <c r="BD7151" s="10"/>
      <c r="BE7151" s="10"/>
      <c r="BF7151" s="10"/>
      <c r="BG7151" s="10"/>
      <c r="BH7151" s="10"/>
      <c r="BI7151" s="10"/>
      <c r="BL7151" s="10"/>
      <c r="BM7151" s="10"/>
      <c r="BN7151" s="10"/>
      <c r="BO7151" s="10"/>
      <c r="BP7151" s="10"/>
      <c r="BQ7151" s="10"/>
      <c r="BR7151" s="10"/>
      <c r="BU7151" s="66"/>
    </row>
    <row r="7152" spans="22:73" s="6" customFormat="1" x14ac:dyDescent="0.3">
      <c r="V7152" s="21"/>
      <c r="W7152" s="22"/>
      <c r="X7152" s="22"/>
      <c r="Y7152" s="22"/>
      <c r="Z7152" s="22"/>
      <c r="AA7152" s="22"/>
      <c r="AB7152" s="10"/>
      <c r="AC7152" s="10"/>
      <c r="AD7152" s="10"/>
      <c r="AE7152" s="10"/>
      <c r="AF7152" s="10"/>
      <c r="AG7152" s="10"/>
      <c r="AH7152" s="10"/>
      <c r="AI7152" s="10"/>
      <c r="AJ7152" s="10"/>
      <c r="AK7152" s="10"/>
      <c r="AL7152" s="10"/>
      <c r="AM7152" s="10"/>
      <c r="AN7152" s="10"/>
      <c r="AO7152" s="10"/>
      <c r="AP7152" s="10"/>
      <c r="AQ7152" s="10"/>
      <c r="AR7152" s="10"/>
      <c r="AS7152" s="10"/>
      <c r="AT7152" s="10"/>
      <c r="AU7152" s="10"/>
      <c r="AV7152" s="10"/>
      <c r="AW7152" s="10"/>
      <c r="AX7152" s="10"/>
      <c r="AY7152" s="10"/>
      <c r="AZ7152" s="10"/>
      <c r="BC7152" s="10"/>
      <c r="BD7152" s="10"/>
      <c r="BE7152" s="10"/>
      <c r="BF7152" s="10"/>
      <c r="BG7152" s="10"/>
      <c r="BH7152" s="10"/>
      <c r="BI7152" s="10"/>
      <c r="BL7152" s="10"/>
      <c r="BM7152" s="10"/>
      <c r="BN7152" s="10"/>
      <c r="BO7152" s="10"/>
      <c r="BP7152" s="10"/>
      <c r="BQ7152" s="10"/>
      <c r="BR7152" s="10"/>
      <c r="BU7152" s="66"/>
    </row>
    <row r="7153" spans="22:73" s="6" customFormat="1" x14ac:dyDescent="0.3">
      <c r="V7153" s="21"/>
      <c r="W7153" s="22"/>
      <c r="X7153" s="22"/>
      <c r="Y7153" s="22"/>
      <c r="Z7153" s="22"/>
      <c r="AA7153" s="22"/>
      <c r="AB7153" s="10"/>
      <c r="AC7153" s="10"/>
      <c r="AD7153" s="10"/>
      <c r="AE7153" s="10"/>
      <c r="AF7153" s="10"/>
      <c r="AG7153" s="10"/>
      <c r="AH7153" s="10"/>
      <c r="AI7153" s="10"/>
      <c r="AJ7153" s="10"/>
      <c r="AK7153" s="10"/>
      <c r="AL7153" s="10"/>
      <c r="AM7153" s="10"/>
      <c r="AN7153" s="10"/>
      <c r="AO7153" s="10"/>
      <c r="AP7153" s="10"/>
      <c r="AQ7153" s="10"/>
      <c r="AR7153" s="10"/>
      <c r="AS7153" s="10"/>
      <c r="AT7153" s="10"/>
      <c r="AU7153" s="10"/>
      <c r="AV7153" s="10"/>
      <c r="AW7153" s="10"/>
      <c r="AX7153" s="10"/>
      <c r="AY7153" s="10"/>
      <c r="AZ7153" s="10"/>
      <c r="BC7153" s="10"/>
      <c r="BD7153" s="10"/>
      <c r="BE7153" s="10"/>
      <c r="BF7153" s="10"/>
      <c r="BG7153" s="10"/>
      <c r="BH7153" s="10"/>
      <c r="BI7153" s="10"/>
      <c r="BL7153" s="10"/>
      <c r="BM7153" s="10"/>
      <c r="BN7153" s="10"/>
      <c r="BO7153" s="10"/>
      <c r="BP7153" s="10"/>
      <c r="BQ7153" s="10"/>
      <c r="BR7153" s="10"/>
      <c r="BU7153" s="66"/>
    </row>
    <row r="7154" spans="22:73" s="6" customFormat="1" x14ac:dyDescent="0.3">
      <c r="V7154" s="21"/>
      <c r="W7154" s="22"/>
      <c r="X7154" s="22"/>
      <c r="Y7154" s="22"/>
      <c r="Z7154" s="22"/>
      <c r="AA7154" s="22"/>
      <c r="AB7154" s="10"/>
      <c r="AC7154" s="10"/>
      <c r="AD7154" s="10"/>
      <c r="AE7154" s="10"/>
      <c r="AF7154" s="10"/>
      <c r="AG7154" s="10"/>
      <c r="AH7154" s="10"/>
      <c r="AI7154" s="10"/>
      <c r="AJ7154" s="10"/>
      <c r="AK7154" s="10"/>
      <c r="AL7154" s="10"/>
      <c r="AM7154" s="10"/>
      <c r="AN7154" s="10"/>
      <c r="AO7154" s="10"/>
      <c r="AP7154" s="10"/>
      <c r="AQ7154" s="10"/>
      <c r="AR7154" s="10"/>
      <c r="AS7154" s="10"/>
      <c r="AT7154" s="10"/>
      <c r="AU7154" s="10"/>
      <c r="AV7154" s="10"/>
      <c r="AW7154" s="10"/>
      <c r="AX7154" s="10"/>
      <c r="AY7154" s="10"/>
      <c r="AZ7154" s="10"/>
      <c r="BC7154" s="10"/>
      <c r="BD7154" s="10"/>
      <c r="BE7154" s="10"/>
      <c r="BF7154" s="10"/>
      <c r="BG7154" s="10"/>
      <c r="BH7154" s="10"/>
      <c r="BI7154" s="10"/>
      <c r="BL7154" s="10"/>
      <c r="BM7154" s="10"/>
      <c r="BN7154" s="10"/>
      <c r="BO7154" s="10"/>
      <c r="BP7154" s="10"/>
      <c r="BQ7154" s="10"/>
      <c r="BR7154" s="10"/>
      <c r="BU7154" s="66"/>
    </row>
    <row r="7155" spans="22:73" s="6" customFormat="1" x14ac:dyDescent="0.3">
      <c r="V7155" s="21"/>
      <c r="W7155" s="22"/>
      <c r="X7155" s="22"/>
      <c r="Y7155" s="22"/>
      <c r="Z7155" s="22"/>
      <c r="AA7155" s="22"/>
      <c r="AB7155" s="10"/>
      <c r="AC7155" s="10"/>
      <c r="AD7155" s="10"/>
      <c r="AE7155" s="10"/>
      <c r="AF7155" s="10"/>
      <c r="AG7155" s="10"/>
      <c r="AH7155" s="10"/>
      <c r="AI7155" s="10"/>
      <c r="AJ7155" s="10"/>
      <c r="AK7155" s="10"/>
      <c r="AL7155" s="10"/>
      <c r="AM7155" s="10"/>
      <c r="AN7155" s="10"/>
      <c r="AO7155" s="10"/>
      <c r="AP7155" s="10"/>
      <c r="AQ7155" s="10"/>
      <c r="AR7155" s="10"/>
      <c r="AS7155" s="10"/>
      <c r="AT7155" s="10"/>
      <c r="AU7155" s="10"/>
      <c r="AV7155" s="10"/>
      <c r="AW7155" s="10"/>
      <c r="AX7155" s="10"/>
      <c r="AY7155" s="10"/>
      <c r="AZ7155" s="10"/>
      <c r="BC7155" s="10"/>
      <c r="BD7155" s="10"/>
      <c r="BE7155" s="10"/>
      <c r="BF7155" s="10"/>
      <c r="BG7155" s="10"/>
      <c r="BH7155" s="10"/>
      <c r="BI7155" s="10"/>
      <c r="BL7155" s="10"/>
      <c r="BM7155" s="10"/>
      <c r="BN7155" s="10"/>
      <c r="BO7155" s="10"/>
      <c r="BP7155" s="10"/>
      <c r="BQ7155" s="10"/>
      <c r="BR7155" s="10"/>
      <c r="BU7155" s="66"/>
    </row>
    <row r="7156" spans="22:73" s="6" customFormat="1" x14ac:dyDescent="0.3">
      <c r="V7156" s="21"/>
      <c r="W7156" s="22"/>
      <c r="X7156" s="22"/>
      <c r="Y7156" s="22"/>
      <c r="Z7156" s="22"/>
      <c r="AA7156" s="22"/>
      <c r="AB7156" s="10"/>
      <c r="AC7156" s="10"/>
      <c r="AD7156" s="10"/>
      <c r="AE7156" s="10"/>
      <c r="AF7156" s="10"/>
      <c r="AG7156" s="10"/>
      <c r="AH7156" s="10"/>
      <c r="AI7156" s="10"/>
      <c r="AJ7156" s="10"/>
      <c r="AK7156" s="10"/>
      <c r="AL7156" s="10"/>
      <c r="AM7156" s="10"/>
      <c r="AN7156" s="10"/>
      <c r="AO7156" s="10"/>
      <c r="AP7156" s="10"/>
      <c r="AQ7156" s="10"/>
      <c r="AR7156" s="10"/>
      <c r="AS7156" s="10"/>
      <c r="AT7156" s="10"/>
      <c r="AU7156" s="10"/>
      <c r="AV7156" s="10"/>
      <c r="AW7156" s="10"/>
      <c r="AX7156" s="10"/>
      <c r="AY7156" s="10"/>
      <c r="AZ7156" s="10"/>
      <c r="BC7156" s="10"/>
      <c r="BD7156" s="10"/>
      <c r="BE7156" s="10"/>
      <c r="BF7156" s="10"/>
      <c r="BG7156" s="10"/>
      <c r="BH7156" s="10"/>
      <c r="BI7156" s="10"/>
      <c r="BL7156" s="10"/>
      <c r="BM7156" s="10"/>
      <c r="BN7156" s="10"/>
      <c r="BO7156" s="10"/>
      <c r="BP7156" s="10"/>
      <c r="BQ7156" s="10"/>
      <c r="BR7156" s="10"/>
      <c r="BU7156" s="66"/>
    </row>
    <row r="7157" spans="22:73" s="6" customFormat="1" x14ac:dyDescent="0.3">
      <c r="V7157" s="21"/>
      <c r="W7157" s="22"/>
      <c r="X7157" s="22"/>
      <c r="Y7157" s="22"/>
      <c r="Z7157" s="22"/>
      <c r="AA7157" s="22"/>
      <c r="AB7157" s="10"/>
      <c r="AC7157" s="10"/>
      <c r="AD7157" s="10"/>
      <c r="AE7157" s="10"/>
      <c r="AF7157" s="10"/>
      <c r="AG7157" s="10"/>
      <c r="AH7157" s="10"/>
      <c r="AI7157" s="10"/>
      <c r="AJ7157" s="10"/>
      <c r="AK7157" s="10"/>
      <c r="AL7157" s="10"/>
      <c r="AM7157" s="10"/>
      <c r="AN7157" s="10"/>
      <c r="AO7157" s="10"/>
      <c r="AP7157" s="10"/>
      <c r="AQ7157" s="10"/>
      <c r="AR7157" s="10"/>
      <c r="AS7157" s="10"/>
      <c r="AT7157" s="10"/>
      <c r="AU7157" s="10"/>
      <c r="AV7157" s="10"/>
      <c r="AW7157" s="10"/>
      <c r="AX7157" s="10"/>
      <c r="AY7157" s="10"/>
      <c r="AZ7157" s="10"/>
      <c r="BC7157" s="10"/>
      <c r="BD7157" s="10"/>
      <c r="BE7157" s="10"/>
      <c r="BF7157" s="10"/>
      <c r="BG7157" s="10"/>
      <c r="BH7157" s="10"/>
      <c r="BI7157" s="10"/>
      <c r="BL7157" s="10"/>
      <c r="BM7157" s="10"/>
      <c r="BN7157" s="10"/>
      <c r="BO7157" s="10"/>
      <c r="BP7157" s="10"/>
      <c r="BQ7157" s="10"/>
      <c r="BR7157" s="10"/>
      <c r="BU7157" s="66"/>
    </row>
    <row r="7158" spans="22:73" s="6" customFormat="1" x14ac:dyDescent="0.3">
      <c r="V7158" s="21"/>
      <c r="W7158" s="22"/>
      <c r="X7158" s="22"/>
      <c r="Y7158" s="22"/>
      <c r="Z7158" s="22"/>
      <c r="AA7158" s="22"/>
      <c r="AB7158" s="10"/>
      <c r="AC7158" s="10"/>
      <c r="AD7158" s="10"/>
      <c r="AE7158" s="10"/>
      <c r="AF7158" s="10"/>
      <c r="AG7158" s="10"/>
      <c r="AH7158" s="10"/>
      <c r="AI7158" s="10"/>
      <c r="AJ7158" s="10"/>
      <c r="AK7158" s="10"/>
      <c r="AL7158" s="10"/>
      <c r="AM7158" s="10"/>
      <c r="AN7158" s="10"/>
      <c r="AO7158" s="10"/>
      <c r="AP7158" s="10"/>
      <c r="AQ7158" s="10"/>
      <c r="AR7158" s="10"/>
      <c r="AS7158" s="10"/>
      <c r="AT7158" s="10"/>
      <c r="AU7158" s="10"/>
      <c r="AV7158" s="10"/>
      <c r="AW7158" s="10"/>
      <c r="AX7158" s="10"/>
      <c r="AY7158" s="10"/>
      <c r="AZ7158" s="10"/>
      <c r="BC7158" s="10"/>
      <c r="BD7158" s="10"/>
      <c r="BE7158" s="10"/>
      <c r="BF7158" s="10"/>
      <c r="BG7158" s="10"/>
      <c r="BH7158" s="10"/>
      <c r="BI7158" s="10"/>
      <c r="BL7158" s="10"/>
      <c r="BM7158" s="10"/>
      <c r="BN7158" s="10"/>
      <c r="BO7158" s="10"/>
      <c r="BP7158" s="10"/>
      <c r="BQ7158" s="10"/>
      <c r="BR7158" s="10"/>
      <c r="BU7158" s="66"/>
    </row>
    <row r="7159" spans="22:73" s="6" customFormat="1" x14ac:dyDescent="0.3">
      <c r="V7159" s="21"/>
      <c r="W7159" s="22"/>
      <c r="X7159" s="22"/>
      <c r="Y7159" s="22"/>
      <c r="Z7159" s="22"/>
      <c r="AA7159" s="22"/>
      <c r="AB7159" s="10"/>
      <c r="AC7159" s="10"/>
      <c r="AD7159" s="10"/>
      <c r="AE7159" s="10"/>
      <c r="AF7159" s="10"/>
      <c r="AG7159" s="10"/>
      <c r="AH7159" s="10"/>
      <c r="AI7159" s="10"/>
      <c r="AJ7159" s="10"/>
      <c r="AK7159" s="10"/>
      <c r="AL7159" s="10"/>
      <c r="AM7159" s="10"/>
      <c r="AN7159" s="10"/>
      <c r="AO7159" s="10"/>
      <c r="AP7159" s="10"/>
      <c r="AQ7159" s="10"/>
      <c r="AR7159" s="10"/>
      <c r="AS7159" s="10"/>
      <c r="AT7159" s="10"/>
      <c r="AU7159" s="10"/>
      <c r="AV7159" s="10"/>
      <c r="AW7159" s="10"/>
      <c r="AX7159" s="10"/>
      <c r="AY7159" s="10"/>
      <c r="AZ7159" s="10"/>
      <c r="BC7159" s="10"/>
      <c r="BD7159" s="10"/>
      <c r="BE7159" s="10"/>
      <c r="BF7159" s="10"/>
      <c r="BG7159" s="10"/>
      <c r="BH7159" s="10"/>
      <c r="BI7159" s="10"/>
      <c r="BL7159" s="10"/>
      <c r="BM7159" s="10"/>
      <c r="BN7159" s="10"/>
      <c r="BO7159" s="10"/>
      <c r="BP7159" s="10"/>
      <c r="BQ7159" s="10"/>
      <c r="BR7159" s="10"/>
      <c r="BU7159" s="66"/>
    </row>
    <row r="7160" spans="22:73" s="6" customFormat="1" x14ac:dyDescent="0.3">
      <c r="V7160" s="21"/>
      <c r="W7160" s="22"/>
      <c r="X7160" s="22"/>
      <c r="Y7160" s="22"/>
      <c r="Z7160" s="22"/>
      <c r="AA7160" s="22"/>
      <c r="AB7160" s="10"/>
      <c r="AC7160" s="10"/>
      <c r="AD7160" s="10"/>
      <c r="AE7160" s="10"/>
      <c r="AF7160" s="10"/>
      <c r="AG7160" s="10"/>
      <c r="AH7160" s="10"/>
      <c r="AI7160" s="10"/>
      <c r="AJ7160" s="10"/>
      <c r="AK7160" s="10"/>
      <c r="AL7160" s="10"/>
      <c r="AM7160" s="10"/>
      <c r="AN7160" s="10"/>
      <c r="AO7160" s="10"/>
      <c r="AP7160" s="10"/>
      <c r="AQ7160" s="10"/>
      <c r="AR7160" s="10"/>
      <c r="AS7160" s="10"/>
      <c r="AT7160" s="10"/>
      <c r="AU7160" s="10"/>
      <c r="AV7160" s="10"/>
      <c r="AW7160" s="10"/>
      <c r="AX7160" s="10"/>
      <c r="AY7160" s="10"/>
      <c r="AZ7160" s="10"/>
      <c r="BC7160" s="10"/>
      <c r="BD7160" s="10"/>
      <c r="BE7160" s="10"/>
      <c r="BF7160" s="10"/>
      <c r="BG7160" s="10"/>
      <c r="BH7160" s="10"/>
      <c r="BI7160" s="10"/>
      <c r="BL7160" s="10"/>
      <c r="BM7160" s="10"/>
      <c r="BN7160" s="10"/>
      <c r="BO7160" s="10"/>
      <c r="BP7160" s="10"/>
      <c r="BQ7160" s="10"/>
      <c r="BR7160" s="10"/>
      <c r="BU7160" s="66"/>
    </row>
    <row r="7161" spans="22:73" s="6" customFormat="1" x14ac:dyDescent="0.3">
      <c r="V7161" s="21"/>
      <c r="W7161" s="22"/>
      <c r="X7161" s="22"/>
      <c r="Y7161" s="22"/>
      <c r="Z7161" s="22"/>
      <c r="AA7161" s="22"/>
      <c r="AB7161" s="10"/>
      <c r="AC7161" s="10"/>
      <c r="AD7161" s="10"/>
      <c r="AE7161" s="10"/>
      <c r="AF7161" s="10"/>
      <c r="AG7161" s="10"/>
      <c r="AH7161" s="10"/>
      <c r="AI7161" s="10"/>
      <c r="AJ7161" s="10"/>
      <c r="AK7161" s="10"/>
      <c r="AL7161" s="10"/>
      <c r="AM7161" s="10"/>
      <c r="AN7161" s="10"/>
      <c r="AO7161" s="10"/>
      <c r="AP7161" s="10"/>
      <c r="AQ7161" s="10"/>
      <c r="AR7161" s="10"/>
      <c r="AS7161" s="10"/>
      <c r="AT7161" s="10"/>
      <c r="AU7161" s="10"/>
      <c r="AV7161" s="10"/>
      <c r="AW7161" s="10"/>
      <c r="AX7161" s="10"/>
      <c r="AY7161" s="10"/>
      <c r="AZ7161" s="10"/>
      <c r="BC7161" s="10"/>
      <c r="BD7161" s="10"/>
      <c r="BE7161" s="10"/>
      <c r="BF7161" s="10"/>
      <c r="BG7161" s="10"/>
      <c r="BH7161" s="10"/>
      <c r="BI7161" s="10"/>
      <c r="BL7161" s="10"/>
      <c r="BM7161" s="10"/>
      <c r="BN7161" s="10"/>
      <c r="BO7161" s="10"/>
      <c r="BP7161" s="10"/>
      <c r="BQ7161" s="10"/>
      <c r="BR7161" s="10"/>
      <c r="BU7161" s="66"/>
    </row>
    <row r="7162" spans="22:73" s="6" customFormat="1" x14ac:dyDescent="0.3">
      <c r="V7162" s="21"/>
      <c r="W7162" s="22"/>
      <c r="X7162" s="22"/>
      <c r="Y7162" s="22"/>
      <c r="Z7162" s="22"/>
      <c r="AA7162" s="22"/>
      <c r="AB7162" s="10"/>
      <c r="AC7162" s="10"/>
      <c r="AD7162" s="10"/>
      <c r="AE7162" s="10"/>
      <c r="AF7162" s="10"/>
      <c r="AG7162" s="10"/>
      <c r="AH7162" s="10"/>
      <c r="AI7162" s="10"/>
      <c r="AJ7162" s="10"/>
      <c r="AK7162" s="10"/>
      <c r="AL7162" s="10"/>
      <c r="AM7162" s="10"/>
      <c r="AN7162" s="10"/>
      <c r="AO7162" s="10"/>
      <c r="AP7162" s="10"/>
      <c r="AQ7162" s="10"/>
      <c r="AR7162" s="10"/>
      <c r="AS7162" s="10"/>
      <c r="AT7162" s="10"/>
      <c r="AU7162" s="10"/>
      <c r="AV7162" s="10"/>
      <c r="AW7162" s="10"/>
      <c r="AX7162" s="10"/>
      <c r="AY7162" s="10"/>
      <c r="AZ7162" s="10"/>
      <c r="BC7162" s="10"/>
      <c r="BD7162" s="10"/>
      <c r="BE7162" s="10"/>
      <c r="BF7162" s="10"/>
      <c r="BG7162" s="10"/>
      <c r="BH7162" s="10"/>
      <c r="BI7162" s="10"/>
      <c r="BL7162" s="10"/>
      <c r="BM7162" s="10"/>
      <c r="BN7162" s="10"/>
      <c r="BO7162" s="10"/>
      <c r="BP7162" s="10"/>
      <c r="BQ7162" s="10"/>
      <c r="BR7162" s="10"/>
      <c r="BU7162" s="66"/>
    </row>
    <row r="7163" spans="22:73" s="6" customFormat="1" x14ac:dyDescent="0.3">
      <c r="V7163" s="21"/>
      <c r="W7163" s="22"/>
      <c r="X7163" s="22"/>
      <c r="Y7163" s="22"/>
      <c r="Z7163" s="22"/>
      <c r="AA7163" s="22"/>
      <c r="AB7163" s="10"/>
      <c r="AC7163" s="10"/>
      <c r="AD7163" s="10"/>
      <c r="AE7163" s="10"/>
      <c r="AF7163" s="10"/>
      <c r="AG7163" s="10"/>
      <c r="AH7163" s="10"/>
      <c r="AI7163" s="10"/>
      <c r="AJ7163" s="10"/>
      <c r="AK7163" s="10"/>
      <c r="AL7163" s="10"/>
      <c r="AM7163" s="10"/>
      <c r="AN7163" s="10"/>
      <c r="AO7163" s="10"/>
      <c r="AP7163" s="10"/>
      <c r="AQ7163" s="10"/>
      <c r="AR7163" s="10"/>
      <c r="AS7163" s="10"/>
      <c r="AT7163" s="10"/>
      <c r="AU7163" s="10"/>
      <c r="AV7163" s="10"/>
      <c r="AW7163" s="10"/>
      <c r="AX7163" s="10"/>
      <c r="AY7163" s="10"/>
      <c r="AZ7163" s="10"/>
      <c r="BC7163" s="10"/>
      <c r="BD7163" s="10"/>
      <c r="BE7163" s="10"/>
      <c r="BF7163" s="10"/>
      <c r="BG7163" s="10"/>
      <c r="BH7163" s="10"/>
      <c r="BI7163" s="10"/>
      <c r="BL7163" s="10"/>
      <c r="BM7163" s="10"/>
      <c r="BN7163" s="10"/>
      <c r="BO7163" s="10"/>
      <c r="BP7163" s="10"/>
      <c r="BQ7163" s="10"/>
      <c r="BR7163" s="10"/>
      <c r="BU7163" s="66"/>
    </row>
    <row r="7164" spans="22:73" s="6" customFormat="1" x14ac:dyDescent="0.3">
      <c r="V7164" s="21"/>
      <c r="W7164" s="22"/>
      <c r="X7164" s="22"/>
      <c r="Y7164" s="22"/>
      <c r="Z7164" s="22"/>
      <c r="AA7164" s="22"/>
      <c r="AB7164" s="10"/>
      <c r="AC7164" s="10"/>
      <c r="AD7164" s="10"/>
      <c r="AE7164" s="10"/>
      <c r="AF7164" s="10"/>
      <c r="AG7164" s="10"/>
      <c r="AH7164" s="10"/>
      <c r="AI7164" s="10"/>
      <c r="AJ7164" s="10"/>
      <c r="AK7164" s="10"/>
      <c r="AL7164" s="10"/>
      <c r="AM7164" s="10"/>
      <c r="AN7164" s="10"/>
      <c r="AO7164" s="10"/>
      <c r="AP7164" s="10"/>
      <c r="AQ7164" s="10"/>
      <c r="AR7164" s="10"/>
      <c r="AS7164" s="10"/>
      <c r="AT7164" s="10"/>
      <c r="AU7164" s="10"/>
      <c r="AV7164" s="10"/>
      <c r="AW7164" s="10"/>
      <c r="AX7164" s="10"/>
      <c r="AY7164" s="10"/>
      <c r="AZ7164" s="10"/>
      <c r="BC7164" s="10"/>
      <c r="BD7164" s="10"/>
      <c r="BE7164" s="10"/>
      <c r="BF7164" s="10"/>
      <c r="BG7164" s="10"/>
      <c r="BH7164" s="10"/>
      <c r="BI7164" s="10"/>
      <c r="BL7164" s="10"/>
      <c r="BM7164" s="10"/>
      <c r="BN7164" s="10"/>
      <c r="BO7164" s="10"/>
      <c r="BP7164" s="10"/>
      <c r="BQ7164" s="10"/>
      <c r="BR7164" s="10"/>
      <c r="BU7164" s="66"/>
    </row>
    <row r="7165" spans="22:73" s="6" customFormat="1" x14ac:dyDescent="0.3">
      <c r="V7165" s="21"/>
      <c r="W7165" s="22"/>
      <c r="X7165" s="22"/>
      <c r="Y7165" s="22"/>
      <c r="Z7165" s="22"/>
      <c r="AA7165" s="22"/>
      <c r="AB7165" s="10"/>
      <c r="AC7165" s="10"/>
      <c r="AD7165" s="10"/>
      <c r="AE7165" s="10"/>
      <c r="AF7165" s="10"/>
      <c r="AG7165" s="10"/>
      <c r="AH7165" s="10"/>
      <c r="AI7165" s="10"/>
      <c r="AJ7165" s="10"/>
      <c r="AK7165" s="10"/>
      <c r="AL7165" s="10"/>
      <c r="AM7165" s="10"/>
      <c r="AN7165" s="10"/>
      <c r="AO7165" s="10"/>
      <c r="AP7165" s="10"/>
      <c r="AQ7165" s="10"/>
      <c r="AR7165" s="10"/>
      <c r="AS7165" s="10"/>
      <c r="AT7165" s="10"/>
      <c r="AU7165" s="10"/>
      <c r="AV7165" s="10"/>
      <c r="AW7165" s="10"/>
      <c r="AX7165" s="10"/>
      <c r="AY7165" s="10"/>
      <c r="AZ7165" s="10"/>
      <c r="BC7165" s="10"/>
      <c r="BD7165" s="10"/>
      <c r="BE7165" s="10"/>
      <c r="BF7165" s="10"/>
      <c r="BG7165" s="10"/>
      <c r="BH7165" s="10"/>
      <c r="BI7165" s="10"/>
      <c r="BL7165" s="10"/>
      <c r="BM7165" s="10"/>
      <c r="BN7165" s="10"/>
      <c r="BO7165" s="10"/>
      <c r="BP7165" s="10"/>
      <c r="BQ7165" s="10"/>
      <c r="BR7165" s="10"/>
      <c r="BU7165" s="66"/>
    </row>
    <row r="7166" spans="22:73" s="6" customFormat="1" x14ac:dyDescent="0.3">
      <c r="V7166" s="21"/>
      <c r="W7166" s="22"/>
      <c r="X7166" s="22"/>
      <c r="Y7166" s="22"/>
      <c r="Z7166" s="22"/>
      <c r="AA7166" s="22"/>
      <c r="AB7166" s="10"/>
      <c r="AC7166" s="10"/>
      <c r="AD7166" s="10"/>
      <c r="AE7166" s="10"/>
      <c r="AF7166" s="10"/>
      <c r="AG7166" s="10"/>
      <c r="AH7166" s="10"/>
      <c r="AI7166" s="10"/>
      <c r="AJ7166" s="10"/>
      <c r="AK7166" s="10"/>
      <c r="AL7166" s="10"/>
      <c r="AM7166" s="10"/>
      <c r="AN7166" s="10"/>
      <c r="AO7166" s="10"/>
      <c r="AP7166" s="10"/>
      <c r="AQ7166" s="10"/>
      <c r="AR7166" s="10"/>
      <c r="AS7166" s="10"/>
      <c r="AT7166" s="10"/>
      <c r="AU7166" s="10"/>
      <c r="AV7166" s="10"/>
      <c r="AW7166" s="10"/>
      <c r="AX7166" s="10"/>
      <c r="AY7166" s="10"/>
      <c r="AZ7166" s="10"/>
      <c r="BC7166" s="10"/>
      <c r="BD7166" s="10"/>
      <c r="BE7166" s="10"/>
      <c r="BF7166" s="10"/>
      <c r="BG7166" s="10"/>
      <c r="BH7166" s="10"/>
      <c r="BI7166" s="10"/>
      <c r="BL7166" s="10"/>
      <c r="BM7166" s="10"/>
      <c r="BN7166" s="10"/>
      <c r="BO7166" s="10"/>
      <c r="BP7166" s="10"/>
      <c r="BQ7166" s="10"/>
      <c r="BR7166" s="10"/>
      <c r="BU7166" s="66"/>
    </row>
    <row r="7167" spans="22:73" s="6" customFormat="1" x14ac:dyDescent="0.3">
      <c r="V7167" s="21"/>
      <c r="W7167" s="22"/>
      <c r="X7167" s="22"/>
      <c r="Y7167" s="22"/>
      <c r="Z7167" s="22"/>
      <c r="AA7167" s="22"/>
      <c r="AB7167" s="10"/>
      <c r="AC7167" s="10"/>
      <c r="AD7167" s="10"/>
      <c r="AE7167" s="10"/>
      <c r="AF7167" s="10"/>
      <c r="AG7167" s="10"/>
      <c r="AH7167" s="10"/>
      <c r="AI7167" s="10"/>
      <c r="AJ7167" s="10"/>
      <c r="AK7167" s="10"/>
      <c r="AL7167" s="10"/>
      <c r="AM7167" s="10"/>
      <c r="AN7167" s="10"/>
      <c r="AO7167" s="10"/>
      <c r="AP7167" s="10"/>
      <c r="AQ7167" s="10"/>
      <c r="AR7167" s="10"/>
      <c r="AS7167" s="10"/>
      <c r="AT7167" s="10"/>
      <c r="AU7167" s="10"/>
      <c r="AV7167" s="10"/>
      <c r="AW7167" s="10"/>
      <c r="AX7167" s="10"/>
      <c r="AY7167" s="10"/>
      <c r="AZ7167" s="10"/>
      <c r="BC7167" s="10"/>
      <c r="BD7167" s="10"/>
      <c r="BE7167" s="10"/>
      <c r="BF7167" s="10"/>
      <c r="BG7167" s="10"/>
      <c r="BH7167" s="10"/>
      <c r="BI7167" s="10"/>
      <c r="BL7167" s="10"/>
      <c r="BM7167" s="10"/>
      <c r="BN7167" s="10"/>
      <c r="BO7167" s="10"/>
      <c r="BP7167" s="10"/>
      <c r="BQ7167" s="10"/>
      <c r="BR7167" s="10"/>
      <c r="BU7167" s="66"/>
    </row>
    <row r="7168" spans="22:73" s="6" customFormat="1" x14ac:dyDescent="0.3">
      <c r="V7168" s="21"/>
      <c r="W7168" s="22"/>
      <c r="X7168" s="22"/>
      <c r="Y7168" s="22"/>
      <c r="Z7168" s="22"/>
      <c r="AA7168" s="22"/>
      <c r="AB7168" s="10"/>
      <c r="AC7168" s="10"/>
      <c r="AD7168" s="10"/>
      <c r="AE7168" s="10"/>
      <c r="AF7168" s="10"/>
      <c r="AG7168" s="10"/>
      <c r="AH7168" s="10"/>
      <c r="AI7168" s="10"/>
      <c r="AJ7168" s="10"/>
      <c r="AK7168" s="10"/>
      <c r="AL7168" s="10"/>
      <c r="AM7168" s="10"/>
      <c r="AN7168" s="10"/>
      <c r="AO7168" s="10"/>
      <c r="AP7168" s="10"/>
      <c r="AQ7168" s="10"/>
      <c r="AR7168" s="10"/>
      <c r="AS7168" s="10"/>
      <c r="AT7168" s="10"/>
      <c r="AU7168" s="10"/>
      <c r="AV7168" s="10"/>
      <c r="AW7168" s="10"/>
      <c r="AX7168" s="10"/>
      <c r="AY7168" s="10"/>
      <c r="AZ7168" s="10"/>
      <c r="BC7168" s="10"/>
      <c r="BD7168" s="10"/>
      <c r="BE7168" s="10"/>
      <c r="BF7168" s="10"/>
      <c r="BG7168" s="10"/>
      <c r="BH7168" s="10"/>
      <c r="BI7168" s="10"/>
      <c r="BL7168" s="10"/>
      <c r="BM7168" s="10"/>
      <c r="BN7168" s="10"/>
      <c r="BO7168" s="10"/>
      <c r="BP7168" s="10"/>
      <c r="BQ7168" s="10"/>
      <c r="BR7168" s="10"/>
      <c r="BU7168" s="66"/>
    </row>
    <row r="7169" spans="22:73" s="6" customFormat="1" x14ac:dyDescent="0.3">
      <c r="V7169" s="21"/>
      <c r="W7169" s="22"/>
      <c r="X7169" s="22"/>
      <c r="Y7169" s="22"/>
      <c r="Z7169" s="22"/>
      <c r="AA7169" s="22"/>
      <c r="AB7169" s="10"/>
      <c r="AC7169" s="10"/>
      <c r="AD7169" s="10"/>
      <c r="AE7169" s="10"/>
      <c r="AF7169" s="10"/>
      <c r="AG7169" s="10"/>
      <c r="AH7169" s="10"/>
      <c r="AI7169" s="10"/>
      <c r="AJ7169" s="10"/>
      <c r="AK7169" s="10"/>
      <c r="AL7169" s="10"/>
      <c r="AM7169" s="10"/>
      <c r="AN7169" s="10"/>
      <c r="AO7169" s="10"/>
      <c r="AP7169" s="10"/>
      <c r="AQ7169" s="10"/>
      <c r="AR7169" s="10"/>
      <c r="AS7169" s="10"/>
      <c r="AT7169" s="10"/>
      <c r="AU7169" s="10"/>
      <c r="AV7169" s="10"/>
      <c r="AW7169" s="10"/>
      <c r="AX7169" s="10"/>
      <c r="AY7169" s="10"/>
      <c r="AZ7169" s="10"/>
      <c r="BC7169" s="10"/>
      <c r="BD7169" s="10"/>
      <c r="BE7169" s="10"/>
      <c r="BF7169" s="10"/>
      <c r="BG7169" s="10"/>
      <c r="BH7169" s="10"/>
      <c r="BI7169" s="10"/>
      <c r="BL7169" s="10"/>
      <c r="BM7169" s="10"/>
      <c r="BN7169" s="10"/>
      <c r="BO7169" s="10"/>
      <c r="BP7169" s="10"/>
      <c r="BQ7169" s="10"/>
      <c r="BR7169" s="10"/>
      <c r="BU7169" s="66"/>
    </row>
    <row r="7170" spans="22:73" s="6" customFormat="1" x14ac:dyDescent="0.3">
      <c r="V7170" s="21"/>
      <c r="W7170" s="22"/>
      <c r="X7170" s="22"/>
      <c r="Y7170" s="22"/>
      <c r="Z7170" s="22"/>
      <c r="AA7170" s="22"/>
      <c r="AB7170" s="10"/>
      <c r="AC7170" s="10"/>
      <c r="AD7170" s="10"/>
      <c r="AE7170" s="10"/>
      <c r="AF7170" s="10"/>
      <c r="AG7170" s="10"/>
      <c r="AH7170" s="10"/>
      <c r="AI7170" s="10"/>
      <c r="AJ7170" s="10"/>
      <c r="AK7170" s="10"/>
      <c r="AL7170" s="10"/>
      <c r="AM7170" s="10"/>
      <c r="AN7170" s="10"/>
      <c r="AO7170" s="10"/>
      <c r="AP7170" s="10"/>
      <c r="AQ7170" s="10"/>
      <c r="AR7170" s="10"/>
      <c r="AS7170" s="10"/>
      <c r="AT7170" s="10"/>
      <c r="AU7170" s="10"/>
      <c r="AV7170" s="10"/>
      <c r="AW7170" s="10"/>
      <c r="AX7170" s="10"/>
      <c r="AY7170" s="10"/>
      <c r="AZ7170" s="10"/>
      <c r="BC7170" s="10"/>
      <c r="BD7170" s="10"/>
      <c r="BE7170" s="10"/>
      <c r="BF7170" s="10"/>
      <c r="BG7170" s="10"/>
      <c r="BH7170" s="10"/>
      <c r="BI7170" s="10"/>
      <c r="BL7170" s="10"/>
      <c r="BM7170" s="10"/>
      <c r="BN7170" s="10"/>
      <c r="BO7170" s="10"/>
      <c r="BP7170" s="10"/>
      <c r="BQ7170" s="10"/>
      <c r="BR7170" s="10"/>
      <c r="BU7170" s="66"/>
    </row>
    <row r="7171" spans="22:73" s="6" customFormat="1" x14ac:dyDescent="0.3">
      <c r="V7171" s="21"/>
      <c r="W7171" s="22"/>
      <c r="X7171" s="22"/>
      <c r="Y7171" s="22"/>
      <c r="Z7171" s="22"/>
      <c r="AA7171" s="22"/>
      <c r="AB7171" s="10"/>
      <c r="AC7171" s="10"/>
      <c r="AD7171" s="10"/>
      <c r="AE7171" s="10"/>
      <c r="AF7171" s="10"/>
      <c r="AG7171" s="10"/>
      <c r="AH7171" s="10"/>
      <c r="AI7171" s="10"/>
      <c r="AJ7171" s="10"/>
      <c r="AK7171" s="10"/>
      <c r="AL7171" s="10"/>
      <c r="AM7171" s="10"/>
      <c r="AN7171" s="10"/>
      <c r="AO7171" s="10"/>
      <c r="AP7171" s="10"/>
      <c r="AQ7171" s="10"/>
      <c r="AR7171" s="10"/>
      <c r="AS7171" s="10"/>
      <c r="AT7171" s="10"/>
      <c r="AU7171" s="10"/>
      <c r="AV7171" s="10"/>
      <c r="AW7171" s="10"/>
      <c r="AX7171" s="10"/>
      <c r="AY7171" s="10"/>
      <c r="AZ7171" s="10"/>
      <c r="BC7171" s="10"/>
      <c r="BD7171" s="10"/>
      <c r="BE7171" s="10"/>
      <c r="BF7171" s="10"/>
      <c r="BG7171" s="10"/>
      <c r="BH7171" s="10"/>
      <c r="BI7171" s="10"/>
      <c r="BL7171" s="10"/>
      <c r="BM7171" s="10"/>
      <c r="BN7171" s="10"/>
      <c r="BO7171" s="10"/>
      <c r="BP7171" s="10"/>
      <c r="BQ7171" s="10"/>
      <c r="BR7171" s="10"/>
      <c r="BU7171" s="66"/>
    </row>
    <row r="7172" spans="22:73" s="6" customFormat="1" x14ac:dyDescent="0.3">
      <c r="V7172" s="21"/>
      <c r="W7172" s="22"/>
      <c r="X7172" s="22"/>
      <c r="Y7172" s="22"/>
      <c r="Z7172" s="22"/>
      <c r="AA7172" s="22"/>
      <c r="AB7172" s="10"/>
      <c r="AC7172" s="10"/>
      <c r="AD7172" s="10"/>
      <c r="AE7172" s="10"/>
      <c r="AF7172" s="10"/>
      <c r="AG7172" s="10"/>
      <c r="AH7172" s="10"/>
      <c r="AI7172" s="10"/>
      <c r="AJ7172" s="10"/>
      <c r="AK7172" s="10"/>
      <c r="AL7172" s="10"/>
      <c r="AM7172" s="10"/>
      <c r="AN7172" s="10"/>
      <c r="AO7172" s="10"/>
      <c r="AP7172" s="10"/>
      <c r="AQ7172" s="10"/>
      <c r="AR7172" s="10"/>
      <c r="AS7172" s="10"/>
      <c r="AT7172" s="10"/>
      <c r="AU7172" s="10"/>
      <c r="AV7172" s="10"/>
      <c r="AW7172" s="10"/>
      <c r="AX7172" s="10"/>
      <c r="AY7172" s="10"/>
      <c r="AZ7172" s="10"/>
      <c r="BC7172" s="10"/>
      <c r="BD7172" s="10"/>
      <c r="BE7172" s="10"/>
      <c r="BF7172" s="10"/>
      <c r="BG7172" s="10"/>
      <c r="BH7172" s="10"/>
      <c r="BI7172" s="10"/>
      <c r="BL7172" s="10"/>
      <c r="BM7172" s="10"/>
      <c r="BN7172" s="10"/>
      <c r="BO7172" s="10"/>
      <c r="BP7172" s="10"/>
      <c r="BQ7172" s="10"/>
      <c r="BR7172" s="10"/>
      <c r="BU7172" s="66"/>
    </row>
    <row r="7173" spans="22:73" s="6" customFormat="1" x14ac:dyDescent="0.3">
      <c r="V7173" s="21"/>
      <c r="W7173" s="22"/>
      <c r="X7173" s="22"/>
      <c r="Y7173" s="22"/>
      <c r="Z7173" s="22"/>
      <c r="AA7173" s="22"/>
      <c r="AB7173" s="10"/>
      <c r="AC7173" s="10"/>
      <c r="AD7173" s="10"/>
      <c r="AE7173" s="10"/>
      <c r="AF7173" s="10"/>
      <c r="AG7173" s="10"/>
      <c r="AH7173" s="10"/>
      <c r="AI7173" s="10"/>
      <c r="AJ7173" s="10"/>
      <c r="AK7173" s="10"/>
      <c r="AL7173" s="10"/>
      <c r="AM7173" s="10"/>
      <c r="AN7173" s="10"/>
      <c r="AO7173" s="10"/>
      <c r="AP7173" s="10"/>
      <c r="AQ7173" s="10"/>
      <c r="AR7173" s="10"/>
      <c r="AS7173" s="10"/>
      <c r="AT7173" s="10"/>
      <c r="AU7173" s="10"/>
      <c r="AV7173" s="10"/>
      <c r="AW7173" s="10"/>
      <c r="AX7173" s="10"/>
      <c r="AY7173" s="10"/>
      <c r="AZ7173" s="10"/>
      <c r="BC7173" s="10"/>
      <c r="BD7173" s="10"/>
      <c r="BE7173" s="10"/>
      <c r="BF7173" s="10"/>
      <c r="BG7173" s="10"/>
      <c r="BH7173" s="10"/>
      <c r="BI7173" s="10"/>
      <c r="BL7173" s="10"/>
      <c r="BM7173" s="10"/>
      <c r="BN7173" s="10"/>
      <c r="BO7173" s="10"/>
      <c r="BP7173" s="10"/>
      <c r="BQ7173" s="10"/>
      <c r="BR7173" s="10"/>
      <c r="BU7173" s="66"/>
    </row>
    <row r="7174" spans="22:73" s="6" customFormat="1" x14ac:dyDescent="0.3">
      <c r="V7174" s="21"/>
      <c r="W7174" s="22"/>
      <c r="X7174" s="22"/>
      <c r="Y7174" s="22"/>
      <c r="Z7174" s="22"/>
      <c r="AA7174" s="22"/>
      <c r="AB7174" s="10"/>
      <c r="AC7174" s="10"/>
      <c r="AD7174" s="10"/>
      <c r="AE7174" s="10"/>
      <c r="AF7174" s="10"/>
      <c r="AG7174" s="10"/>
      <c r="AH7174" s="10"/>
      <c r="AI7174" s="10"/>
      <c r="AJ7174" s="10"/>
      <c r="AK7174" s="10"/>
      <c r="AL7174" s="10"/>
      <c r="AM7174" s="10"/>
      <c r="AN7174" s="10"/>
      <c r="AO7174" s="10"/>
      <c r="AP7174" s="10"/>
      <c r="AQ7174" s="10"/>
      <c r="AR7174" s="10"/>
      <c r="AS7174" s="10"/>
      <c r="AT7174" s="10"/>
      <c r="AU7174" s="10"/>
      <c r="AV7174" s="10"/>
      <c r="AW7174" s="10"/>
      <c r="AX7174" s="10"/>
      <c r="AY7174" s="10"/>
      <c r="AZ7174" s="10"/>
      <c r="BC7174" s="10"/>
      <c r="BD7174" s="10"/>
      <c r="BE7174" s="10"/>
      <c r="BF7174" s="10"/>
      <c r="BG7174" s="10"/>
      <c r="BH7174" s="10"/>
      <c r="BI7174" s="10"/>
      <c r="BL7174" s="10"/>
      <c r="BM7174" s="10"/>
      <c r="BN7174" s="10"/>
      <c r="BO7174" s="10"/>
      <c r="BP7174" s="10"/>
      <c r="BQ7174" s="10"/>
      <c r="BR7174" s="10"/>
      <c r="BU7174" s="66"/>
    </row>
    <row r="7175" spans="22:73" s="6" customFormat="1" x14ac:dyDescent="0.3">
      <c r="V7175" s="21"/>
      <c r="W7175" s="22"/>
      <c r="X7175" s="22"/>
      <c r="Y7175" s="22"/>
      <c r="Z7175" s="22"/>
      <c r="AA7175" s="22"/>
      <c r="AB7175" s="10"/>
      <c r="AC7175" s="10"/>
      <c r="AD7175" s="10"/>
      <c r="AE7175" s="10"/>
      <c r="AF7175" s="10"/>
      <c r="AG7175" s="10"/>
      <c r="AH7175" s="10"/>
      <c r="AI7175" s="10"/>
      <c r="AJ7175" s="10"/>
      <c r="AK7175" s="10"/>
      <c r="AL7175" s="10"/>
      <c r="AM7175" s="10"/>
      <c r="AN7175" s="10"/>
      <c r="AO7175" s="10"/>
      <c r="AP7175" s="10"/>
      <c r="AQ7175" s="10"/>
      <c r="AR7175" s="10"/>
      <c r="AS7175" s="10"/>
      <c r="AT7175" s="10"/>
      <c r="AU7175" s="10"/>
      <c r="AV7175" s="10"/>
      <c r="AW7175" s="10"/>
      <c r="AX7175" s="10"/>
      <c r="AY7175" s="10"/>
      <c r="AZ7175" s="10"/>
      <c r="BC7175" s="10"/>
      <c r="BD7175" s="10"/>
      <c r="BE7175" s="10"/>
      <c r="BF7175" s="10"/>
      <c r="BG7175" s="10"/>
      <c r="BH7175" s="10"/>
      <c r="BI7175" s="10"/>
      <c r="BL7175" s="10"/>
      <c r="BM7175" s="10"/>
      <c r="BN7175" s="10"/>
      <c r="BO7175" s="10"/>
      <c r="BP7175" s="10"/>
      <c r="BQ7175" s="10"/>
      <c r="BR7175" s="10"/>
      <c r="BU7175" s="66"/>
    </row>
    <row r="7176" spans="22:73" s="6" customFormat="1" x14ac:dyDescent="0.3">
      <c r="V7176" s="21"/>
      <c r="W7176" s="22"/>
      <c r="X7176" s="22"/>
      <c r="Y7176" s="22"/>
      <c r="Z7176" s="22"/>
      <c r="AA7176" s="22"/>
      <c r="AB7176" s="10"/>
      <c r="AC7176" s="10"/>
      <c r="AD7176" s="10"/>
      <c r="AE7176" s="10"/>
      <c r="AF7176" s="10"/>
      <c r="AG7176" s="10"/>
      <c r="AH7176" s="10"/>
      <c r="AI7176" s="10"/>
      <c r="AJ7176" s="10"/>
      <c r="AK7176" s="10"/>
      <c r="AL7176" s="10"/>
      <c r="AM7176" s="10"/>
      <c r="AN7176" s="10"/>
      <c r="AO7176" s="10"/>
      <c r="AP7176" s="10"/>
      <c r="AQ7176" s="10"/>
      <c r="AR7176" s="10"/>
      <c r="AS7176" s="10"/>
      <c r="AT7176" s="10"/>
      <c r="AU7176" s="10"/>
      <c r="AV7176" s="10"/>
      <c r="AW7176" s="10"/>
      <c r="AX7176" s="10"/>
      <c r="AY7176" s="10"/>
      <c r="AZ7176" s="10"/>
      <c r="BC7176" s="10"/>
      <c r="BD7176" s="10"/>
      <c r="BE7176" s="10"/>
      <c r="BF7176" s="10"/>
      <c r="BG7176" s="10"/>
      <c r="BH7176" s="10"/>
      <c r="BI7176" s="10"/>
      <c r="BL7176" s="10"/>
      <c r="BM7176" s="10"/>
      <c r="BN7176" s="10"/>
      <c r="BO7176" s="10"/>
      <c r="BP7176" s="10"/>
      <c r="BQ7176" s="10"/>
      <c r="BR7176" s="10"/>
      <c r="BU7176" s="66"/>
    </row>
    <row r="7177" spans="22:73" s="6" customFormat="1" x14ac:dyDescent="0.3">
      <c r="V7177" s="21"/>
      <c r="W7177" s="22"/>
      <c r="X7177" s="22"/>
      <c r="Y7177" s="22"/>
      <c r="Z7177" s="22"/>
      <c r="AA7177" s="22"/>
      <c r="AB7177" s="10"/>
      <c r="AC7177" s="10"/>
      <c r="AD7177" s="10"/>
      <c r="AE7177" s="10"/>
      <c r="AF7177" s="10"/>
      <c r="AG7177" s="10"/>
      <c r="AH7177" s="10"/>
      <c r="AI7177" s="10"/>
      <c r="AJ7177" s="10"/>
      <c r="AK7177" s="10"/>
      <c r="AL7177" s="10"/>
      <c r="AM7177" s="10"/>
      <c r="AN7177" s="10"/>
      <c r="AO7177" s="10"/>
      <c r="AP7177" s="10"/>
      <c r="AQ7177" s="10"/>
      <c r="AR7177" s="10"/>
      <c r="AS7177" s="10"/>
      <c r="AT7177" s="10"/>
      <c r="AU7177" s="10"/>
      <c r="AV7177" s="10"/>
      <c r="AW7177" s="10"/>
      <c r="AX7177" s="10"/>
      <c r="AY7177" s="10"/>
      <c r="AZ7177" s="10"/>
      <c r="BC7177" s="10"/>
      <c r="BD7177" s="10"/>
      <c r="BE7177" s="10"/>
      <c r="BF7177" s="10"/>
      <c r="BG7177" s="10"/>
      <c r="BH7177" s="10"/>
      <c r="BI7177" s="10"/>
      <c r="BL7177" s="10"/>
      <c r="BM7177" s="10"/>
      <c r="BN7177" s="10"/>
      <c r="BO7177" s="10"/>
      <c r="BP7177" s="10"/>
      <c r="BQ7177" s="10"/>
      <c r="BR7177" s="10"/>
      <c r="BU7177" s="66"/>
    </row>
    <row r="7178" spans="22:73" s="6" customFormat="1" x14ac:dyDescent="0.3">
      <c r="V7178" s="21"/>
      <c r="W7178" s="22"/>
      <c r="X7178" s="22"/>
      <c r="Y7178" s="22"/>
      <c r="Z7178" s="22"/>
      <c r="AA7178" s="22"/>
      <c r="AB7178" s="10"/>
      <c r="AC7178" s="10"/>
      <c r="AD7178" s="10"/>
      <c r="AE7178" s="10"/>
      <c r="AF7178" s="10"/>
      <c r="AG7178" s="10"/>
      <c r="AH7178" s="10"/>
      <c r="AI7178" s="10"/>
      <c r="AJ7178" s="10"/>
      <c r="AK7178" s="10"/>
      <c r="AL7178" s="10"/>
      <c r="AM7178" s="10"/>
      <c r="AN7178" s="10"/>
      <c r="AO7178" s="10"/>
      <c r="AP7178" s="10"/>
      <c r="AQ7178" s="10"/>
      <c r="AR7178" s="10"/>
      <c r="AS7178" s="10"/>
      <c r="AT7178" s="10"/>
      <c r="AU7178" s="10"/>
      <c r="AV7178" s="10"/>
      <c r="AW7178" s="10"/>
      <c r="AX7178" s="10"/>
      <c r="AY7178" s="10"/>
      <c r="AZ7178" s="10"/>
      <c r="BC7178" s="10"/>
      <c r="BD7178" s="10"/>
      <c r="BE7178" s="10"/>
      <c r="BF7178" s="10"/>
      <c r="BG7178" s="10"/>
      <c r="BH7178" s="10"/>
      <c r="BI7178" s="10"/>
      <c r="BL7178" s="10"/>
      <c r="BM7178" s="10"/>
      <c r="BN7178" s="10"/>
      <c r="BO7178" s="10"/>
      <c r="BP7178" s="10"/>
      <c r="BQ7178" s="10"/>
      <c r="BR7178" s="10"/>
      <c r="BU7178" s="66"/>
    </row>
    <row r="7179" spans="22:73" s="6" customFormat="1" x14ac:dyDescent="0.3">
      <c r="V7179" s="21"/>
      <c r="W7179" s="22"/>
      <c r="X7179" s="22"/>
      <c r="Y7179" s="22"/>
      <c r="Z7179" s="22"/>
      <c r="AA7179" s="22"/>
      <c r="AB7179" s="10"/>
      <c r="AC7179" s="10"/>
      <c r="AD7179" s="10"/>
      <c r="AE7179" s="10"/>
      <c r="AF7179" s="10"/>
      <c r="AG7179" s="10"/>
      <c r="AH7179" s="10"/>
      <c r="AI7179" s="10"/>
      <c r="AJ7179" s="10"/>
      <c r="AK7179" s="10"/>
      <c r="AL7179" s="10"/>
      <c r="AM7179" s="10"/>
      <c r="AN7179" s="10"/>
      <c r="AO7179" s="10"/>
      <c r="AP7179" s="10"/>
      <c r="AQ7179" s="10"/>
      <c r="AR7179" s="10"/>
      <c r="AS7179" s="10"/>
      <c r="AT7179" s="10"/>
      <c r="AU7179" s="10"/>
      <c r="AV7179" s="10"/>
      <c r="AW7179" s="10"/>
      <c r="AX7179" s="10"/>
      <c r="AY7179" s="10"/>
      <c r="AZ7179" s="10"/>
      <c r="BC7179" s="10"/>
      <c r="BD7179" s="10"/>
      <c r="BE7179" s="10"/>
      <c r="BF7179" s="10"/>
      <c r="BG7179" s="10"/>
      <c r="BH7179" s="10"/>
      <c r="BI7179" s="10"/>
      <c r="BL7179" s="10"/>
      <c r="BM7179" s="10"/>
      <c r="BN7179" s="10"/>
      <c r="BO7179" s="10"/>
      <c r="BP7179" s="10"/>
      <c r="BQ7179" s="10"/>
      <c r="BR7179" s="10"/>
      <c r="BU7179" s="66"/>
    </row>
    <row r="7180" spans="22:73" s="6" customFormat="1" x14ac:dyDescent="0.3">
      <c r="V7180" s="21"/>
      <c r="W7180" s="22"/>
      <c r="X7180" s="22"/>
      <c r="Y7180" s="22"/>
      <c r="Z7180" s="22"/>
      <c r="AA7180" s="22"/>
      <c r="AB7180" s="10"/>
      <c r="AC7180" s="10"/>
      <c r="AD7180" s="10"/>
      <c r="AE7180" s="10"/>
      <c r="AF7180" s="10"/>
      <c r="AG7180" s="10"/>
      <c r="AH7180" s="10"/>
      <c r="AI7180" s="10"/>
      <c r="AJ7180" s="10"/>
      <c r="AK7180" s="10"/>
      <c r="AL7180" s="10"/>
      <c r="AM7180" s="10"/>
      <c r="AN7180" s="10"/>
      <c r="AO7180" s="10"/>
      <c r="AP7180" s="10"/>
      <c r="AQ7180" s="10"/>
      <c r="AR7180" s="10"/>
      <c r="AS7180" s="10"/>
      <c r="AT7180" s="10"/>
      <c r="AU7180" s="10"/>
      <c r="AV7180" s="10"/>
      <c r="AW7180" s="10"/>
      <c r="AX7180" s="10"/>
      <c r="AY7180" s="10"/>
      <c r="AZ7180" s="10"/>
      <c r="BC7180" s="10"/>
      <c r="BD7180" s="10"/>
      <c r="BE7180" s="10"/>
      <c r="BF7180" s="10"/>
      <c r="BG7180" s="10"/>
      <c r="BH7180" s="10"/>
      <c r="BI7180" s="10"/>
      <c r="BL7180" s="10"/>
      <c r="BM7180" s="10"/>
      <c r="BN7180" s="10"/>
      <c r="BO7180" s="10"/>
      <c r="BP7180" s="10"/>
      <c r="BQ7180" s="10"/>
      <c r="BR7180" s="10"/>
      <c r="BU7180" s="66"/>
    </row>
    <row r="7181" spans="22:73" s="6" customFormat="1" x14ac:dyDescent="0.3">
      <c r="V7181" s="21"/>
      <c r="W7181" s="22"/>
      <c r="X7181" s="22"/>
      <c r="Y7181" s="22"/>
      <c r="Z7181" s="22"/>
      <c r="AA7181" s="22"/>
      <c r="AB7181" s="10"/>
      <c r="AC7181" s="10"/>
      <c r="AD7181" s="10"/>
      <c r="AE7181" s="10"/>
      <c r="AF7181" s="10"/>
      <c r="AG7181" s="10"/>
      <c r="AH7181" s="10"/>
      <c r="AI7181" s="10"/>
      <c r="AJ7181" s="10"/>
      <c r="AK7181" s="10"/>
      <c r="AL7181" s="10"/>
      <c r="AM7181" s="10"/>
      <c r="AN7181" s="10"/>
      <c r="AO7181" s="10"/>
      <c r="AP7181" s="10"/>
      <c r="AQ7181" s="10"/>
      <c r="AR7181" s="10"/>
      <c r="AS7181" s="10"/>
      <c r="AT7181" s="10"/>
      <c r="AU7181" s="10"/>
      <c r="AV7181" s="10"/>
      <c r="AW7181" s="10"/>
      <c r="AX7181" s="10"/>
      <c r="AY7181" s="10"/>
      <c r="AZ7181" s="10"/>
      <c r="BC7181" s="10"/>
      <c r="BD7181" s="10"/>
      <c r="BE7181" s="10"/>
      <c r="BF7181" s="10"/>
      <c r="BG7181" s="10"/>
      <c r="BH7181" s="10"/>
      <c r="BI7181" s="10"/>
      <c r="BL7181" s="10"/>
      <c r="BM7181" s="10"/>
      <c r="BN7181" s="10"/>
      <c r="BO7181" s="10"/>
      <c r="BP7181" s="10"/>
      <c r="BQ7181" s="10"/>
      <c r="BR7181" s="10"/>
      <c r="BU7181" s="66"/>
    </row>
    <row r="7182" spans="22:73" s="6" customFormat="1" x14ac:dyDescent="0.3">
      <c r="V7182" s="21"/>
      <c r="W7182" s="22"/>
      <c r="X7182" s="22"/>
      <c r="Y7182" s="22"/>
      <c r="Z7182" s="22"/>
      <c r="AA7182" s="22"/>
      <c r="AB7182" s="10"/>
      <c r="AC7182" s="10"/>
      <c r="AD7182" s="10"/>
      <c r="AE7182" s="10"/>
      <c r="AF7182" s="10"/>
      <c r="AG7182" s="10"/>
      <c r="AH7182" s="10"/>
      <c r="AI7182" s="10"/>
      <c r="AJ7182" s="10"/>
      <c r="AK7182" s="10"/>
      <c r="AL7182" s="10"/>
      <c r="AM7182" s="10"/>
      <c r="AN7182" s="10"/>
      <c r="AO7182" s="10"/>
      <c r="AP7182" s="10"/>
      <c r="AQ7182" s="10"/>
      <c r="AR7182" s="10"/>
      <c r="AS7182" s="10"/>
      <c r="AT7182" s="10"/>
      <c r="AU7182" s="10"/>
      <c r="AV7182" s="10"/>
      <c r="AW7182" s="10"/>
      <c r="AX7182" s="10"/>
      <c r="AY7182" s="10"/>
      <c r="AZ7182" s="10"/>
      <c r="BC7182" s="10"/>
      <c r="BD7182" s="10"/>
      <c r="BE7182" s="10"/>
      <c r="BF7182" s="10"/>
      <c r="BG7182" s="10"/>
      <c r="BH7182" s="10"/>
      <c r="BI7182" s="10"/>
      <c r="BL7182" s="10"/>
      <c r="BM7182" s="10"/>
      <c r="BN7182" s="10"/>
      <c r="BO7182" s="10"/>
      <c r="BP7182" s="10"/>
      <c r="BQ7182" s="10"/>
      <c r="BR7182" s="10"/>
      <c r="BU7182" s="66"/>
    </row>
    <row r="7183" spans="22:73" s="6" customFormat="1" x14ac:dyDescent="0.3">
      <c r="V7183" s="21"/>
      <c r="W7183" s="22"/>
      <c r="X7183" s="22"/>
      <c r="Y7183" s="22"/>
      <c r="Z7183" s="22"/>
      <c r="AA7183" s="22"/>
      <c r="AB7183" s="10"/>
      <c r="AC7183" s="10"/>
      <c r="AD7183" s="10"/>
      <c r="AE7183" s="10"/>
      <c r="AF7183" s="10"/>
      <c r="AG7183" s="10"/>
      <c r="AH7183" s="10"/>
      <c r="AI7183" s="10"/>
      <c r="AJ7183" s="10"/>
      <c r="AK7183" s="10"/>
      <c r="AL7183" s="10"/>
      <c r="AM7183" s="10"/>
      <c r="AN7183" s="10"/>
      <c r="AO7183" s="10"/>
      <c r="AP7183" s="10"/>
      <c r="AQ7183" s="10"/>
      <c r="AR7183" s="10"/>
      <c r="AS7183" s="10"/>
      <c r="AT7183" s="10"/>
      <c r="AU7183" s="10"/>
      <c r="AV7183" s="10"/>
      <c r="AW7183" s="10"/>
      <c r="AX7183" s="10"/>
      <c r="AY7183" s="10"/>
      <c r="AZ7183" s="10"/>
      <c r="BC7183" s="10"/>
      <c r="BD7183" s="10"/>
      <c r="BE7183" s="10"/>
      <c r="BF7183" s="10"/>
      <c r="BG7183" s="10"/>
      <c r="BH7183" s="10"/>
      <c r="BI7183" s="10"/>
      <c r="BL7183" s="10"/>
      <c r="BM7183" s="10"/>
      <c r="BN7183" s="10"/>
      <c r="BO7183" s="10"/>
      <c r="BP7183" s="10"/>
      <c r="BQ7183" s="10"/>
      <c r="BR7183" s="10"/>
      <c r="BU7183" s="66"/>
    </row>
    <row r="7184" spans="22:73" s="6" customFormat="1" x14ac:dyDescent="0.3">
      <c r="V7184" s="21"/>
      <c r="W7184" s="22"/>
      <c r="X7184" s="22"/>
      <c r="Y7184" s="22"/>
      <c r="Z7184" s="22"/>
      <c r="AA7184" s="22"/>
      <c r="AB7184" s="10"/>
      <c r="AC7184" s="10"/>
      <c r="AD7184" s="10"/>
      <c r="AE7184" s="10"/>
      <c r="AF7184" s="10"/>
      <c r="AG7184" s="10"/>
      <c r="AH7184" s="10"/>
      <c r="AI7184" s="10"/>
      <c r="AJ7184" s="10"/>
      <c r="AK7184" s="10"/>
      <c r="AL7184" s="10"/>
      <c r="AM7184" s="10"/>
      <c r="AN7184" s="10"/>
      <c r="AO7184" s="10"/>
      <c r="AP7184" s="10"/>
      <c r="AQ7184" s="10"/>
      <c r="AR7184" s="10"/>
      <c r="AS7184" s="10"/>
      <c r="AT7184" s="10"/>
      <c r="AU7184" s="10"/>
      <c r="AV7184" s="10"/>
      <c r="AW7184" s="10"/>
      <c r="AX7184" s="10"/>
      <c r="AY7184" s="10"/>
      <c r="AZ7184" s="10"/>
      <c r="BC7184" s="10"/>
      <c r="BD7184" s="10"/>
      <c r="BE7184" s="10"/>
      <c r="BF7184" s="10"/>
      <c r="BG7184" s="10"/>
      <c r="BH7184" s="10"/>
      <c r="BI7184" s="10"/>
      <c r="BL7184" s="10"/>
      <c r="BM7184" s="10"/>
      <c r="BN7184" s="10"/>
      <c r="BO7184" s="10"/>
      <c r="BP7184" s="10"/>
      <c r="BQ7184" s="10"/>
      <c r="BR7184" s="10"/>
      <c r="BU7184" s="66"/>
    </row>
    <row r="7185" spans="22:73" s="6" customFormat="1" x14ac:dyDescent="0.3">
      <c r="V7185" s="21"/>
      <c r="W7185" s="22"/>
      <c r="X7185" s="22"/>
      <c r="Y7185" s="22"/>
      <c r="Z7185" s="22"/>
      <c r="AA7185" s="22"/>
      <c r="AB7185" s="10"/>
      <c r="AC7185" s="10"/>
      <c r="AD7185" s="10"/>
      <c r="AE7185" s="10"/>
      <c r="AF7185" s="10"/>
      <c r="AG7185" s="10"/>
      <c r="AH7185" s="10"/>
      <c r="AI7185" s="10"/>
      <c r="AJ7185" s="10"/>
      <c r="AK7185" s="10"/>
      <c r="AL7185" s="10"/>
      <c r="AM7185" s="10"/>
      <c r="AN7185" s="10"/>
      <c r="AO7185" s="10"/>
      <c r="AP7185" s="10"/>
      <c r="AQ7185" s="10"/>
      <c r="AR7185" s="10"/>
      <c r="AS7185" s="10"/>
      <c r="AT7185" s="10"/>
      <c r="AU7185" s="10"/>
      <c r="AV7185" s="10"/>
      <c r="AW7185" s="10"/>
      <c r="AX7185" s="10"/>
      <c r="AY7185" s="10"/>
      <c r="AZ7185" s="10"/>
      <c r="BC7185" s="10"/>
      <c r="BD7185" s="10"/>
      <c r="BE7185" s="10"/>
      <c r="BF7185" s="10"/>
      <c r="BG7185" s="10"/>
      <c r="BH7185" s="10"/>
      <c r="BI7185" s="10"/>
      <c r="BL7185" s="10"/>
      <c r="BM7185" s="10"/>
      <c r="BN7185" s="10"/>
      <c r="BO7185" s="10"/>
      <c r="BP7185" s="10"/>
      <c r="BQ7185" s="10"/>
      <c r="BR7185" s="10"/>
      <c r="BU7185" s="66"/>
    </row>
    <row r="7186" spans="22:73" s="6" customFormat="1" x14ac:dyDescent="0.3">
      <c r="V7186" s="21"/>
      <c r="W7186" s="22"/>
      <c r="X7186" s="22"/>
      <c r="Y7186" s="22"/>
      <c r="Z7186" s="22"/>
      <c r="AA7186" s="22"/>
      <c r="AB7186" s="10"/>
      <c r="AC7186" s="10"/>
      <c r="AD7186" s="10"/>
      <c r="AE7186" s="10"/>
      <c r="AF7186" s="10"/>
      <c r="AG7186" s="10"/>
      <c r="AH7186" s="10"/>
      <c r="AI7186" s="10"/>
      <c r="AJ7186" s="10"/>
      <c r="AK7186" s="10"/>
      <c r="AL7186" s="10"/>
      <c r="AM7186" s="10"/>
      <c r="AN7186" s="10"/>
      <c r="AO7186" s="10"/>
      <c r="AP7186" s="10"/>
      <c r="AQ7186" s="10"/>
      <c r="AR7186" s="10"/>
      <c r="AS7186" s="10"/>
      <c r="AT7186" s="10"/>
      <c r="AU7186" s="10"/>
      <c r="AV7186" s="10"/>
      <c r="AW7186" s="10"/>
      <c r="AX7186" s="10"/>
      <c r="AY7186" s="10"/>
      <c r="AZ7186" s="10"/>
      <c r="BC7186" s="10"/>
      <c r="BD7186" s="10"/>
      <c r="BE7186" s="10"/>
      <c r="BF7186" s="10"/>
      <c r="BG7186" s="10"/>
      <c r="BH7186" s="10"/>
      <c r="BI7186" s="10"/>
      <c r="BL7186" s="10"/>
      <c r="BM7186" s="10"/>
      <c r="BN7186" s="10"/>
      <c r="BO7186" s="10"/>
      <c r="BP7186" s="10"/>
      <c r="BQ7186" s="10"/>
      <c r="BR7186" s="10"/>
      <c r="BU7186" s="66"/>
    </row>
    <row r="7187" spans="22:73" s="6" customFormat="1" x14ac:dyDescent="0.3">
      <c r="V7187" s="21"/>
      <c r="W7187" s="22"/>
      <c r="X7187" s="22"/>
      <c r="Y7187" s="22"/>
      <c r="Z7187" s="22"/>
      <c r="AA7187" s="22"/>
      <c r="AB7187" s="10"/>
      <c r="AC7187" s="10"/>
      <c r="AD7187" s="10"/>
      <c r="AE7187" s="10"/>
      <c r="AF7187" s="10"/>
      <c r="AG7187" s="10"/>
      <c r="AH7187" s="10"/>
      <c r="AI7187" s="10"/>
      <c r="AJ7187" s="10"/>
      <c r="AK7187" s="10"/>
      <c r="AL7187" s="10"/>
      <c r="AM7187" s="10"/>
      <c r="AN7187" s="10"/>
      <c r="AO7187" s="10"/>
      <c r="AP7187" s="10"/>
      <c r="AQ7187" s="10"/>
      <c r="AR7187" s="10"/>
      <c r="AS7187" s="10"/>
      <c r="AT7187" s="10"/>
      <c r="AU7187" s="10"/>
      <c r="AV7187" s="10"/>
      <c r="AW7187" s="10"/>
      <c r="AX7187" s="10"/>
      <c r="AY7187" s="10"/>
      <c r="AZ7187" s="10"/>
      <c r="BC7187" s="10"/>
      <c r="BD7187" s="10"/>
      <c r="BE7187" s="10"/>
      <c r="BF7187" s="10"/>
      <c r="BG7187" s="10"/>
      <c r="BH7187" s="10"/>
      <c r="BI7187" s="10"/>
      <c r="BL7187" s="10"/>
      <c r="BM7187" s="10"/>
      <c r="BN7187" s="10"/>
      <c r="BO7187" s="10"/>
      <c r="BP7187" s="10"/>
      <c r="BQ7187" s="10"/>
      <c r="BR7187" s="10"/>
      <c r="BU7187" s="66"/>
    </row>
    <row r="7188" spans="22:73" s="6" customFormat="1" x14ac:dyDescent="0.3">
      <c r="V7188" s="21"/>
      <c r="W7188" s="22"/>
      <c r="X7188" s="22"/>
      <c r="Y7188" s="22"/>
      <c r="Z7188" s="22"/>
      <c r="AA7188" s="22"/>
      <c r="AB7188" s="10"/>
      <c r="AC7188" s="10"/>
      <c r="AD7188" s="10"/>
      <c r="AE7188" s="10"/>
      <c r="AF7188" s="10"/>
      <c r="AG7188" s="10"/>
      <c r="AH7188" s="10"/>
      <c r="AI7188" s="10"/>
      <c r="AJ7188" s="10"/>
      <c r="AK7188" s="10"/>
      <c r="AL7188" s="10"/>
      <c r="AM7188" s="10"/>
      <c r="AN7188" s="10"/>
      <c r="AO7188" s="10"/>
      <c r="AP7188" s="10"/>
      <c r="AQ7188" s="10"/>
      <c r="AR7188" s="10"/>
      <c r="AS7188" s="10"/>
      <c r="AT7188" s="10"/>
      <c r="AU7188" s="10"/>
      <c r="AV7188" s="10"/>
      <c r="AW7188" s="10"/>
      <c r="AX7188" s="10"/>
      <c r="AY7188" s="10"/>
      <c r="AZ7188" s="10"/>
      <c r="BC7188" s="10"/>
      <c r="BD7188" s="10"/>
      <c r="BE7188" s="10"/>
      <c r="BF7188" s="10"/>
      <c r="BG7188" s="10"/>
      <c r="BH7188" s="10"/>
      <c r="BI7188" s="10"/>
      <c r="BL7188" s="10"/>
      <c r="BM7188" s="10"/>
      <c r="BN7188" s="10"/>
      <c r="BO7188" s="10"/>
      <c r="BP7188" s="10"/>
      <c r="BQ7188" s="10"/>
      <c r="BR7188" s="10"/>
      <c r="BU7188" s="66"/>
    </row>
    <row r="7189" spans="22:73" s="6" customFormat="1" x14ac:dyDescent="0.3">
      <c r="V7189" s="21"/>
      <c r="W7189" s="22"/>
      <c r="X7189" s="22"/>
      <c r="Y7189" s="22"/>
      <c r="Z7189" s="22"/>
      <c r="AA7189" s="22"/>
      <c r="AB7189" s="10"/>
      <c r="AC7189" s="10"/>
      <c r="AD7189" s="10"/>
      <c r="AE7189" s="10"/>
      <c r="AF7189" s="10"/>
      <c r="AG7189" s="10"/>
      <c r="AH7189" s="10"/>
      <c r="AI7189" s="10"/>
      <c r="AJ7189" s="10"/>
      <c r="AK7189" s="10"/>
      <c r="AL7189" s="10"/>
      <c r="AM7189" s="10"/>
      <c r="AN7189" s="10"/>
      <c r="AO7189" s="10"/>
      <c r="AP7189" s="10"/>
      <c r="AQ7189" s="10"/>
      <c r="AR7189" s="10"/>
      <c r="AS7189" s="10"/>
      <c r="AT7189" s="10"/>
      <c r="AU7189" s="10"/>
      <c r="AV7189" s="10"/>
      <c r="AW7189" s="10"/>
      <c r="AX7189" s="10"/>
      <c r="AY7189" s="10"/>
      <c r="AZ7189" s="10"/>
      <c r="BC7189" s="10"/>
      <c r="BD7189" s="10"/>
      <c r="BE7189" s="10"/>
      <c r="BF7189" s="10"/>
      <c r="BG7189" s="10"/>
      <c r="BH7189" s="10"/>
      <c r="BI7189" s="10"/>
      <c r="BL7189" s="10"/>
      <c r="BM7189" s="10"/>
      <c r="BN7189" s="10"/>
      <c r="BO7189" s="10"/>
      <c r="BP7189" s="10"/>
      <c r="BQ7189" s="10"/>
      <c r="BR7189" s="10"/>
      <c r="BU7189" s="66"/>
    </row>
    <row r="7190" spans="22:73" s="6" customFormat="1" x14ac:dyDescent="0.3">
      <c r="V7190" s="21"/>
      <c r="W7190" s="22"/>
      <c r="X7190" s="22"/>
      <c r="Y7190" s="22"/>
      <c r="Z7190" s="22"/>
      <c r="AA7190" s="22"/>
      <c r="AB7190" s="10"/>
      <c r="AC7190" s="10"/>
      <c r="AD7190" s="10"/>
      <c r="AE7190" s="10"/>
      <c r="AF7190" s="10"/>
      <c r="AG7190" s="10"/>
      <c r="AH7190" s="10"/>
      <c r="AI7190" s="10"/>
      <c r="AJ7190" s="10"/>
      <c r="AK7190" s="10"/>
      <c r="AL7190" s="10"/>
      <c r="AM7190" s="10"/>
      <c r="AN7190" s="10"/>
      <c r="AO7190" s="10"/>
      <c r="AP7190" s="10"/>
      <c r="AQ7190" s="10"/>
      <c r="AR7190" s="10"/>
      <c r="AS7190" s="10"/>
      <c r="AT7190" s="10"/>
      <c r="AU7190" s="10"/>
      <c r="AV7190" s="10"/>
      <c r="AW7190" s="10"/>
      <c r="AX7190" s="10"/>
      <c r="AY7190" s="10"/>
      <c r="AZ7190" s="10"/>
      <c r="BC7190" s="10"/>
      <c r="BD7190" s="10"/>
      <c r="BE7190" s="10"/>
      <c r="BF7190" s="10"/>
      <c r="BG7190" s="10"/>
      <c r="BH7190" s="10"/>
      <c r="BI7190" s="10"/>
      <c r="BL7190" s="10"/>
      <c r="BM7190" s="10"/>
      <c r="BN7190" s="10"/>
      <c r="BO7190" s="10"/>
      <c r="BP7190" s="10"/>
      <c r="BQ7190" s="10"/>
      <c r="BR7190" s="10"/>
      <c r="BU7190" s="66"/>
    </row>
    <row r="7191" spans="22:73" s="6" customFormat="1" x14ac:dyDescent="0.3">
      <c r="V7191" s="21"/>
      <c r="W7191" s="22"/>
      <c r="X7191" s="22"/>
      <c r="Y7191" s="22"/>
      <c r="Z7191" s="22"/>
      <c r="AA7191" s="22"/>
      <c r="AB7191" s="10"/>
      <c r="AC7191" s="10"/>
      <c r="AD7191" s="10"/>
      <c r="AE7191" s="10"/>
      <c r="AF7191" s="10"/>
      <c r="AG7191" s="10"/>
      <c r="AH7191" s="10"/>
      <c r="AI7191" s="10"/>
      <c r="AJ7191" s="10"/>
      <c r="AK7191" s="10"/>
      <c r="AL7191" s="10"/>
      <c r="AM7191" s="10"/>
      <c r="AN7191" s="10"/>
      <c r="AO7191" s="10"/>
      <c r="AP7191" s="10"/>
      <c r="AQ7191" s="10"/>
      <c r="AR7191" s="10"/>
      <c r="AS7191" s="10"/>
      <c r="AT7191" s="10"/>
      <c r="AU7191" s="10"/>
      <c r="AV7191" s="10"/>
      <c r="AW7191" s="10"/>
      <c r="AX7191" s="10"/>
      <c r="AY7191" s="10"/>
      <c r="AZ7191" s="10"/>
      <c r="BC7191" s="10"/>
      <c r="BD7191" s="10"/>
      <c r="BE7191" s="10"/>
      <c r="BF7191" s="10"/>
      <c r="BG7191" s="10"/>
      <c r="BH7191" s="10"/>
      <c r="BI7191" s="10"/>
      <c r="BL7191" s="10"/>
      <c r="BM7191" s="10"/>
      <c r="BN7191" s="10"/>
      <c r="BO7191" s="10"/>
      <c r="BP7191" s="10"/>
      <c r="BQ7191" s="10"/>
      <c r="BR7191" s="10"/>
      <c r="BU7191" s="66"/>
    </row>
    <row r="7192" spans="22:73" s="6" customFormat="1" x14ac:dyDescent="0.3">
      <c r="V7192" s="21"/>
      <c r="W7192" s="22"/>
      <c r="X7192" s="22"/>
      <c r="Y7192" s="22"/>
      <c r="Z7192" s="22"/>
      <c r="AA7192" s="22"/>
      <c r="AB7192" s="10"/>
      <c r="AC7192" s="10"/>
      <c r="AD7192" s="10"/>
      <c r="AE7192" s="10"/>
      <c r="AF7192" s="10"/>
      <c r="AG7192" s="10"/>
      <c r="AH7192" s="10"/>
      <c r="AI7192" s="10"/>
      <c r="AJ7192" s="10"/>
      <c r="AK7192" s="10"/>
      <c r="AL7192" s="10"/>
      <c r="AM7192" s="10"/>
      <c r="AN7192" s="10"/>
      <c r="AO7192" s="10"/>
      <c r="AP7192" s="10"/>
      <c r="AQ7192" s="10"/>
      <c r="AR7192" s="10"/>
      <c r="AS7192" s="10"/>
      <c r="AT7192" s="10"/>
      <c r="AU7192" s="10"/>
      <c r="AV7192" s="10"/>
      <c r="AW7192" s="10"/>
      <c r="AX7192" s="10"/>
      <c r="AY7192" s="10"/>
      <c r="AZ7192" s="10"/>
      <c r="BC7192" s="10"/>
      <c r="BD7192" s="10"/>
      <c r="BE7192" s="10"/>
      <c r="BF7192" s="10"/>
      <c r="BG7192" s="10"/>
      <c r="BH7192" s="10"/>
      <c r="BI7192" s="10"/>
      <c r="BL7192" s="10"/>
      <c r="BM7192" s="10"/>
      <c r="BN7192" s="10"/>
      <c r="BO7192" s="10"/>
      <c r="BP7192" s="10"/>
      <c r="BQ7192" s="10"/>
      <c r="BR7192" s="10"/>
      <c r="BU7192" s="66"/>
    </row>
    <row r="7193" spans="22:73" s="6" customFormat="1" x14ac:dyDescent="0.3">
      <c r="V7193" s="21"/>
      <c r="W7193" s="22"/>
      <c r="X7193" s="22"/>
      <c r="Y7193" s="22"/>
      <c r="Z7193" s="22"/>
      <c r="AA7193" s="22"/>
      <c r="AB7193" s="10"/>
      <c r="AC7193" s="10"/>
      <c r="AD7193" s="10"/>
      <c r="AE7193" s="10"/>
      <c r="AF7193" s="10"/>
      <c r="AG7193" s="10"/>
      <c r="AH7193" s="10"/>
      <c r="AI7193" s="10"/>
      <c r="AJ7193" s="10"/>
      <c r="AK7193" s="10"/>
      <c r="AL7193" s="10"/>
      <c r="AM7193" s="10"/>
      <c r="AN7193" s="10"/>
      <c r="AO7193" s="10"/>
      <c r="AP7193" s="10"/>
      <c r="AQ7193" s="10"/>
      <c r="AR7193" s="10"/>
      <c r="AS7193" s="10"/>
      <c r="AT7193" s="10"/>
      <c r="AU7193" s="10"/>
      <c r="AV7193" s="10"/>
      <c r="AW7193" s="10"/>
      <c r="AX7193" s="10"/>
      <c r="AY7193" s="10"/>
      <c r="AZ7193" s="10"/>
      <c r="BC7193" s="10"/>
      <c r="BD7193" s="10"/>
      <c r="BE7193" s="10"/>
      <c r="BF7193" s="10"/>
      <c r="BG7193" s="10"/>
      <c r="BH7193" s="10"/>
      <c r="BI7193" s="10"/>
      <c r="BL7193" s="10"/>
      <c r="BM7193" s="10"/>
      <c r="BN7193" s="10"/>
      <c r="BO7193" s="10"/>
      <c r="BP7193" s="10"/>
      <c r="BQ7193" s="10"/>
      <c r="BR7193" s="10"/>
      <c r="BU7193" s="66"/>
    </row>
    <row r="7194" spans="22:73" s="6" customFormat="1" x14ac:dyDescent="0.3">
      <c r="V7194" s="21"/>
      <c r="W7194" s="22"/>
      <c r="X7194" s="22"/>
      <c r="Y7194" s="22"/>
      <c r="Z7194" s="22"/>
      <c r="AA7194" s="22"/>
      <c r="AB7194" s="10"/>
      <c r="AC7194" s="10"/>
      <c r="AD7194" s="10"/>
      <c r="AE7194" s="10"/>
      <c r="AF7194" s="10"/>
      <c r="AG7194" s="10"/>
      <c r="AH7194" s="10"/>
      <c r="AI7194" s="10"/>
      <c r="AJ7194" s="10"/>
      <c r="AK7194" s="10"/>
      <c r="AL7194" s="10"/>
      <c r="AM7194" s="10"/>
      <c r="AN7194" s="10"/>
      <c r="AO7194" s="10"/>
      <c r="AP7194" s="10"/>
      <c r="AQ7194" s="10"/>
      <c r="AR7194" s="10"/>
      <c r="AS7194" s="10"/>
      <c r="AT7194" s="10"/>
      <c r="AU7194" s="10"/>
      <c r="AV7194" s="10"/>
      <c r="AW7194" s="10"/>
      <c r="AX7194" s="10"/>
      <c r="AY7194" s="10"/>
      <c r="AZ7194" s="10"/>
      <c r="BC7194" s="10"/>
      <c r="BD7194" s="10"/>
      <c r="BE7194" s="10"/>
      <c r="BF7194" s="10"/>
      <c r="BG7194" s="10"/>
      <c r="BH7194" s="10"/>
      <c r="BI7194" s="10"/>
      <c r="BL7194" s="10"/>
      <c r="BM7194" s="10"/>
      <c r="BN7194" s="10"/>
      <c r="BO7194" s="10"/>
      <c r="BP7194" s="10"/>
      <c r="BQ7194" s="10"/>
      <c r="BR7194" s="10"/>
      <c r="BU7194" s="66"/>
    </row>
    <row r="7195" spans="22:73" s="6" customFormat="1" x14ac:dyDescent="0.3">
      <c r="V7195" s="21"/>
      <c r="W7195" s="22"/>
      <c r="X7195" s="22"/>
      <c r="Y7195" s="22"/>
      <c r="Z7195" s="22"/>
      <c r="AA7195" s="22"/>
      <c r="AB7195" s="10"/>
      <c r="AC7195" s="10"/>
      <c r="AD7195" s="10"/>
      <c r="AE7195" s="10"/>
      <c r="AF7195" s="10"/>
      <c r="AG7195" s="10"/>
      <c r="AH7195" s="10"/>
      <c r="AI7195" s="10"/>
      <c r="AJ7195" s="10"/>
      <c r="AK7195" s="10"/>
      <c r="AL7195" s="10"/>
      <c r="AM7195" s="10"/>
      <c r="AN7195" s="10"/>
      <c r="AO7195" s="10"/>
      <c r="AP7195" s="10"/>
      <c r="AQ7195" s="10"/>
      <c r="AR7195" s="10"/>
      <c r="AS7195" s="10"/>
      <c r="AT7195" s="10"/>
      <c r="AU7195" s="10"/>
      <c r="AV7195" s="10"/>
      <c r="AW7195" s="10"/>
      <c r="AX7195" s="10"/>
      <c r="AY7195" s="10"/>
      <c r="AZ7195" s="10"/>
      <c r="BC7195" s="10"/>
      <c r="BD7195" s="10"/>
      <c r="BE7195" s="10"/>
      <c r="BF7195" s="10"/>
      <c r="BG7195" s="10"/>
      <c r="BH7195" s="10"/>
      <c r="BI7195" s="10"/>
      <c r="BL7195" s="10"/>
      <c r="BM7195" s="10"/>
      <c r="BN7195" s="10"/>
      <c r="BO7195" s="10"/>
      <c r="BP7195" s="10"/>
      <c r="BQ7195" s="10"/>
      <c r="BR7195" s="10"/>
      <c r="BU7195" s="66"/>
    </row>
    <row r="7196" spans="22:73" s="6" customFormat="1" x14ac:dyDescent="0.3">
      <c r="V7196" s="21"/>
      <c r="W7196" s="22"/>
      <c r="X7196" s="22"/>
      <c r="Y7196" s="22"/>
      <c r="Z7196" s="22"/>
      <c r="AA7196" s="22"/>
      <c r="AB7196" s="10"/>
      <c r="AC7196" s="10"/>
      <c r="AD7196" s="10"/>
      <c r="AE7196" s="10"/>
      <c r="AF7196" s="10"/>
      <c r="AG7196" s="10"/>
      <c r="AH7196" s="10"/>
      <c r="AI7196" s="10"/>
      <c r="AJ7196" s="10"/>
      <c r="AK7196" s="10"/>
      <c r="AL7196" s="10"/>
      <c r="AM7196" s="10"/>
      <c r="AN7196" s="10"/>
      <c r="AO7196" s="10"/>
      <c r="AP7196" s="10"/>
      <c r="AQ7196" s="10"/>
      <c r="AR7196" s="10"/>
      <c r="AS7196" s="10"/>
      <c r="AT7196" s="10"/>
      <c r="AU7196" s="10"/>
      <c r="AV7196" s="10"/>
      <c r="AW7196" s="10"/>
      <c r="AX7196" s="10"/>
      <c r="AY7196" s="10"/>
      <c r="AZ7196" s="10"/>
      <c r="BC7196" s="10"/>
      <c r="BD7196" s="10"/>
      <c r="BE7196" s="10"/>
      <c r="BF7196" s="10"/>
      <c r="BG7196" s="10"/>
      <c r="BH7196" s="10"/>
      <c r="BI7196" s="10"/>
      <c r="BL7196" s="10"/>
      <c r="BM7196" s="10"/>
      <c r="BN7196" s="10"/>
      <c r="BO7196" s="10"/>
      <c r="BP7196" s="10"/>
      <c r="BQ7196" s="10"/>
      <c r="BR7196" s="10"/>
      <c r="BU7196" s="66"/>
    </row>
    <row r="7197" spans="22:73" s="6" customFormat="1" x14ac:dyDescent="0.3">
      <c r="V7197" s="21"/>
      <c r="W7197" s="22"/>
      <c r="X7197" s="22"/>
      <c r="Y7197" s="22"/>
      <c r="Z7197" s="22"/>
      <c r="AA7197" s="22"/>
      <c r="AB7197" s="10"/>
      <c r="AC7197" s="10"/>
      <c r="AD7197" s="10"/>
      <c r="AE7197" s="10"/>
      <c r="AF7197" s="10"/>
      <c r="AG7197" s="10"/>
      <c r="AH7197" s="10"/>
      <c r="AI7197" s="10"/>
      <c r="AJ7197" s="10"/>
      <c r="AK7197" s="10"/>
      <c r="AL7197" s="10"/>
      <c r="AM7197" s="10"/>
      <c r="AN7197" s="10"/>
      <c r="AO7197" s="10"/>
      <c r="AP7197" s="10"/>
      <c r="AQ7197" s="10"/>
      <c r="AR7197" s="10"/>
      <c r="AS7197" s="10"/>
      <c r="AT7197" s="10"/>
      <c r="AU7197" s="10"/>
      <c r="AV7197" s="10"/>
      <c r="AW7197" s="10"/>
      <c r="AX7197" s="10"/>
      <c r="AY7197" s="10"/>
      <c r="AZ7197" s="10"/>
      <c r="BC7197" s="10"/>
      <c r="BD7197" s="10"/>
      <c r="BE7197" s="10"/>
      <c r="BF7197" s="10"/>
      <c r="BG7197" s="10"/>
      <c r="BH7197" s="10"/>
      <c r="BI7197" s="10"/>
      <c r="BL7197" s="10"/>
      <c r="BM7197" s="10"/>
      <c r="BN7197" s="10"/>
      <c r="BO7197" s="10"/>
      <c r="BP7197" s="10"/>
      <c r="BQ7197" s="10"/>
      <c r="BR7197" s="10"/>
      <c r="BU7197" s="66"/>
    </row>
    <row r="7198" spans="22:73" s="6" customFormat="1" x14ac:dyDescent="0.3">
      <c r="V7198" s="21"/>
      <c r="W7198" s="22"/>
      <c r="X7198" s="22"/>
      <c r="Y7198" s="22"/>
      <c r="Z7198" s="22"/>
      <c r="AA7198" s="22"/>
      <c r="AB7198" s="10"/>
      <c r="AC7198" s="10"/>
      <c r="AD7198" s="10"/>
      <c r="AE7198" s="10"/>
      <c r="AF7198" s="10"/>
      <c r="AG7198" s="10"/>
      <c r="AH7198" s="10"/>
      <c r="AI7198" s="10"/>
      <c r="AJ7198" s="10"/>
      <c r="AK7198" s="10"/>
      <c r="AL7198" s="10"/>
      <c r="AM7198" s="10"/>
      <c r="AN7198" s="10"/>
      <c r="AO7198" s="10"/>
      <c r="AP7198" s="10"/>
      <c r="AQ7198" s="10"/>
      <c r="AR7198" s="10"/>
      <c r="AS7198" s="10"/>
      <c r="AT7198" s="10"/>
      <c r="AU7198" s="10"/>
      <c r="AV7198" s="10"/>
      <c r="AW7198" s="10"/>
      <c r="AX7198" s="10"/>
      <c r="AY7198" s="10"/>
      <c r="AZ7198" s="10"/>
      <c r="BC7198" s="10"/>
      <c r="BD7198" s="10"/>
      <c r="BE7198" s="10"/>
      <c r="BF7198" s="10"/>
      <c r="BG7198" s="10"/>
      <c r="BH7198" s="10"/>
      <c r="BI7198" s="10"/>
      <c r="BL7198" s="10"/>
      <c r="BM7198" s="10"/>
      <c r="BN7198" s="10"/>
      <c r="BO7198" s="10"/>
      <c r="BP7198" s="10"/>
      <c r="BQ7198" s="10"/>
      <c r="BR7198" s="10"/>
      <c r="BU7198" s="66"/>
    </row>
    <row r="7199" spans="22:73" s="6" customFormat="1" x14ac:dyDescent="0.3">
      <c r="V7199" s="21"/>
      <c r="W7199" s="22"/>
      <c r="X7199" s="22"/>
      <c r="Y7199" s="22"/>
      <c r="Z7199" s="22"/>
      <c r="AA7199" s="22"/>
      <c r="AB7199" s="10"/>
      <c r="AC7199" s="10"/>
      <c r="AD7199" s="10"/>
      <c r="AE7199" s="10"/>
      <c r="AF7199" s="10"/>
      <c r="AG7199" s="10"/>
      <c r="AH7199" s="10"/>
      <c r="AI7199" s="10"/>
      <c r="AJ7199" s="10"/>
      <c r="AK7199" s="10"/>
      <c r="AL7199" s="10"/>
      <c r="AM7199" s="10"/>
      <c r="AN7199" s="10"/>
      <c r="AO7199" s="10"/>
      <c r="AP7199" s="10"/>
      <c r="AQ7199" s="10"/>
      <c r="AR7199" s="10"/>
      <c r="AS7199" s="10"/>
      <c r="AT7199" s="10"/>
      <c r="AU7199" s="10"/>
      <c r="AV7199" s="10"/>
      <c r="AW7199" s="10"/>
      <c r="AX7199" s="10"/>
      <c r="AY7199" s="10"/>
      <c r="AZ7199" s="10"/>
      <c r="BC7199" s="10"/>
      <c r="BD7199" s="10"/>
      <c r="BE7199" s="10"/>
      <c r="BF7199" s="10"/>
      <c r="BG7199" s="10"/>
      <c r="BH7199" s="10"/>
      <c r="BI7199" s="10"/>
      <c r="BL7199" s="10"/>
      <c r="BM7199" s="10"/>
      <c r="BN7199" s="10"/>
      <c r="BO7199" s="10"/>
      <c r="BP7199" s="10"/>
      <c r="BQ7199" s="10"/>
      <c r="BR7199" s="10"/>
      <c r="BU7199" s="66"/>
    </row>
    <row r="7200" spans="22:73" s="6" customFormat="1" x14ac:dyDescent="0.3">
      <c r="V7200" s="21"/>
      <c r="W7200" s="22"/>
      <c r="X7200" s="22"/>
      <c r="Y7200" s="22"/>
      <c r="Z7200" s="22"/>
      <c r="AA7200" s="22"/>
      <c r="AB7200" s="10"/>
      <c r="AC7200" s="10"/>
      <c r="AD7200" s="10"/>
      <c r="AE7200" s="10"/>
      <c r="AF7200" s="10"/>
      <c r="AG7200" s="10"/>
      <c r="AH7200" s="10"/>
      <c r="AI7200" s="10"/>
      <c r="AJ7200" s="10"/>
      <c r="AK7200" s="10"/>
      <c r="AL7200" s="10"/>
      <c r="AM7200" s="10"/>
      <c r="AN7200" s="10"/>
      <c r="AO7200" s="10"/>
      <c r="AP7200" s="10"/>
      <c r="AQ7200" s="10"/>
      <c r="AR7200" s="10"/>
      <c r="AS7200" s="10"/>
      <c r="AT7200" s="10"/>
      <c r="AU7200" s="10"/>
      <c r="AV7200" s="10"/>
      <c r="AW7200" s="10"/>
      <c r="AX7200" s="10"/>
      <c r="AY7200" s="10"/>
      <c r="AZ7200" s="10"/>
      <c r="BC7200" s="10"/>
      <c r="BD7200" s="10"/>
      <c r="BE7200" s="10"/>
      <c r="BF7200" s="10"/>
      <c r="BG7200" s="10"/>
      <c r="BH7200" s="10"/>
      <c r="BI7200" s="10"/>
      <c r="BL7200" s="10"/>
      <c r="BM7200" s="10"/>
      <c r="BN7200" s="10"/>
      <c r="BO7200" s="10"/>
      <c r="BP7200" s="10"/>
      <c r="BQ7200" s="10"/>
      <c r="BR7200" s="10"/>
      <c r="BU7200" s="66"/>
    </row>
    <row r="7201" spans="22:73" s="6" customFormat="1" x14ac:dyDescent="0.3">
      <c r="V7201" s="21"/>
      <c r="W7201" s="22"/>
      <c r="X7201" s="22"/>
      <c r="Y7201" s="22"/>
      <c r="Z7201" s="22"/>
      <c r="AA7201" s="22"/>
      <c r="AB7201" s="10"/>
      <c r="AC7201" s="10"/>
      <c r="AD7201" s="10"/>
      <c r="AE7201" s="10"/>
      <c r="AF7201" s="10"/>
      <c r="AG7201" s="10"/>
      <c r="AH7201" s="10"/>
      <c r="AI7201" s="10"/>
      <c r="AJ7201" s="10"/>
      <c r="AK7201" s="10"/>
      <c r="AL7201" s="10"/>
      <c r="AM7201" s="10"/>
      <c r="AN7201" s="10"/>
      <c r="AO7201" s="10"/>
      <c r="AP7201" s="10"/>
      <c r="AQ7201" s="10"/>
      <c r="AR7201" s="10"/>
      <c r="AS7201" s="10"/>
      <c r="AT7201" s="10"/>
      <c r="AU7201" s="10"/>
      <c r="AV7201" s="10"/>
      <c r="AW7201" s="10"/>
      <c r="AX7201" s="10"/>
      <c r="AY7201" s="10"/>
      <c r="AZ7201" s="10"/>
      <c r="BC7201" s="10"/>
      <c r="BD7201" s="10"/>
      <c r="BE7201" s="10"/>
      <c r="BF7201" s="10"/>
      <c r="BG7201" s="10"/>
      <c r="BH7201" s="10"/>
      <c r="BI7201" s="10"/>
      <c r="BL7201" s="10"/>
      <c r="BM7201" s="10"/>
      <c r="BN7201" s="10"/>
      <c r="BO7201" s="10"/>
      <c r="BP7201" s="10"/>
      <c r="BQ7201" s="10"/>
      <c r="BR7201" s="10"/>
      <c r="BU7201" s="66"/>
    </row>
    <row r="7202" spans="22:73" s="6" customFormat="1" x14ac:dyDescent="0.3">
      <c r="V7202" s="21"/>
      <c r="W7202" s="22"/>
      <c r="X7202" s="22"/>
      <c r="Y7202" s="22"/>
      <c r="Z7202" s="22"/>
      <c r="AA7202" s="22"/>
      <c r="AB7202" s="10"/>
      <c r="AC7202" s="10"/>
      <c r="AD7202" s="10"/>
      <c r="AE7202" s="10"/>
      <c r="AF7202" s="10"/>
      <c r="AG7202" s="10"/>
      <c r="AH7202" s="10"/>
      <c r="AI7202" s="10"/>
      <c r="AJ7202" s="10"/>
      <c r="AK7202" s="10"/>
      <c r="AL7202" s="10"/>
      <c r="AM7202" s="10"/>
      <c r="AN7202" s="10"/>
      <c r="AO7202" s="10"/>
      <c r="AP7202" s="10"/>
      <c r="AQ7202" s="10"/>
      <c r="AR7202" s="10"/>
      <c r="AS7202" s="10"/>
      <c r="AT7202" s="10"/>
      <c r="AU7202" s="10"/>
      <c r="AV7202" s="10"/>
      <c r="AW7202" s="10"/>
      <c r="AX7202" s="10"/>
      <c r="AY7202" s="10"/>
      <c r="AZ7202" s="10"/>
      <c r="BC7202" s="10"/>
      <c r="BD7202" s="10"/>
      <c r="BE7202" s="10"/>
      <c r="BF7202" s="10"/>
      <c r="BG7202" s="10"/>
      <c r="BH7202" s="10"/>
      <c r="BI7202" s="10"/>
      <c r="BL7202" s="10"/>
      <c r="BM7202" s="10"/>
      <c r="BN7202" s="10"/>
      <c r="BO7202" s="10"/>
      <c r="BP7202" s="10"/>
      <c r="BQ7202" s="10"/>
      <c r="BR7202" s="10"/>
      <c r="BU7202" s="66"/>
    </row>
    <row r="7203" spans="22:73" s="6" customFormat="1" x14ac:dyDescent="0.3">
      <c r="V7203" s="21"/>
      <c r="W7203" s="22"/>
      <c r="X7203" s="22"/>
      <c r="Y7203" s="22"/>
      <c r="Z7203" s="22"/>
      <c r="AA7203" s="22"/>
      <c r="AB7203" s="10"/>
      <c r="AC7203" s="10"/>
      <c r="AD7203" s="10"/>
      <c r="AE7203" s="10"/>
      <c r="AF7203" s="10"/>
      <c r="AG7203" s="10"/>
      <c r="AH7203" s="10"/>
      <c r="AI7203" s="10"/>
      <c r="AJ7203" s="10"/>
      <c r="AK7203" s="10"/>
      <c r="AL7203" s="10"/>
      <c r="AM7203" s="10"/>
      <c r="AN7203" s="10"/>
      <c r="AO7203" s="10"/>
      <c r="AP7203" s="10"/>
      <c r="AQ7203" s="10"/>
      <c r="AR7203" s="10"/>
      <c r="AS7203" s="10"/>
      <c r="AT7203" s="10"/>
      <c r="AU7203" s="10"/>
      <c r="AV7203" s="10"/>
      <c r="AW7203" s="10"/>
      <c r="AX7203" s="10"/>
      <c r="AY7203" s="10"/>
      <c r="AZ7203" s="10"/>
      <c r="BC7203" s="10"/>
      <c r="BD7203" s="10"/>
      <c r="BE7203" s="10"/>
      <c r="BF7203" s="10"/>
      <c r="BG7203" s="10"/>
      <c r="BH7203" s="10"/>
      <c r="BI7203" s="10"/>
      <c r="BL7203" s="10"/>
      <c r="BM7203" s="10"/>
      <c r="BN7203" s="10"/>
      <c r="BO7203" s="10"/>
      <c r="BP7203" s="10"/>
      <c r="BQ7203" s="10"/>
      <c r="BR7203" s="10"/>
      <c r="BU7203" s="66"/>
    </row>
    <row r="7204" spans="22:73" s="6" customFormat="1" x14ac:dyDescent="0.3">
      <c r="V7204" s="21"/>
      <c r="W7204" s="22"/>
      <c r="X7204" s="22"/>
      <c r="Y7204" s="22"/>
      <c r="Z7204" s="22"/>
      <c r="AA7204" s="22"/>
      <c r="AB7204" s="10"/>
      <c r="AC7204" s="10"/>
      <c r="AD7204" s="10"/>
      <c r="AE7204" s="10"/>
      <c r="AF7204" s="10"/>
      <c r="AG7204" s="10"/>
      <c r="AH7204" s="10"/>
      <c r="AI7204" s="10"/>
      <c r="AJ7204" s="10"/>
      <c r="AK7204" s="10"/>
      <c r="AL7204" s="10"/>
      <c r="AM7204" s="10"/>
      <c r="AN7204" s="10"/>
      <c r="AO7204" s="10"/>
      <c r="AP7204" s="10"/>
      <c r="AQ7204" s="10"/>
      <c r="AR7204" s="10"/>
      <c r="AS7204" s="10"/>
      <c r="AT7204" s="10"/>
      <c r="AU7204" s="10"/>
      <c r="AV7204" s="10"/>
      <c r="AW7204" s="10"/>
      <c r="AX7204" s="10"/>
      <c r="AY7204" s="10"/>
      <c r="AZ7204" s="10"/>
      <c r="BC7204" s="10"/>
      <c r="BD7204" s="10"/>
      <c r="BE7204" s="10"/>
      <c r="BF7204" s="10"/>
      <c r="BG7204" s="10"/>
      <c r="BH7204" s="10"/>
      <c r="BI7204" s="10"/>
      <c r="BL7204" s="10"/>
      <c r="BM7204" s="10"/>
      <c r="BN7204" s="10"/>
      <c r="BO7204" s="10"/>
      <c r="BP7204" s="10"/>
      <c r="BQ7204" s="10"/>
      <c r="BR7204" s="10"/>
      <c r="BU7204" s="66"/>
    </row>
    <row r="7205" spans="22:73" s="6" customFormat="1" x14ac:dyDescent="0.3">
      <c r="V7205" s="21"/>
      <c r="W7205" s="22"/>
      <c r="X7205" s="22"/>
      <c r="Y7205" s="22"/>
      <c r="Z7205" s="22"/>
      <c r="AA7205" s="22"/>
      <c r="AB7205" s="10"/>
      <c r="AC7205" s="10"/>
      <c r="AD7205" s="10"/>
      <c r="AE7205" s="10"/>
      <c r="AF7205" s="10"/>
      <c r="AG7205" s="10"/>
      <c r="AH7205" s="10"/>
      <c r="AI7205" s="10"/>
      <c r="AJ7205" s="10"/>
      <c r="AK7205" s="10"/>
      <c r="AL7205" s="10"/>
      <c r="AM7205" s="10"/>
      <c r="AN7205" s="10"/>
      <c r="AO7205" s="10"/>
      <c r="AP7205" s="10"/>
      <c r="AQ7205" s="10"/>
      <c r="AR7205" s="10"/>
      <c r="AS7205" s="10"/>
      <c r="AT7205" s="10"/>
      <c r="AU7205" s="10"/>
      <c r="AV7205" s="10"/>
      <c r="AW7205" s="10"/>
      <c r="AX7205" s="10"/>
      <c r="AY7205" s="10"/>
      <c r="AZ7205" s="10"/>
      <c r="BC7205" s="10"/>
      <c r="BD7205" s="10"/>
      <c r="BE7205" s="10"/>
      <c r="BF7205" s="10"/>
      <c r="BG7205" s="10"/>
      <c r="BH7205" s="10"/>
      <c r="BI7205" s="10"/>
      <c r="BL7205" s="10"/>
      <c r="BM7205" s="10"/>
      <c r="BN7205" s="10"/>
      <c r="BO7205" s="10"/>
      <c r="BP7205" s="10"/>
      <c r="BQ7205" s="10"/>
      <c r="BR7205" s="10"/>
      <c r="BU7205" s="66"/>
    </row>
    <row r="7206" spans="22:73" s="6" customFormat="1" x14ac:dyDescent="0.3">
      <c r="V7206" s="21"/>
      <c r="W7206" s="22"/>
      <c r="X7206" s="22"/>
      <c r="Y7206" s="22"/>
      <c r="Z7206" s="22"/>
      <c r="AA7206" s="22"/>
      <c r="AB7206" s="10"/>
      <c r="AC7206" s="10"/>
      <c r="AD7206" s="10"/>
      <c r="AE7206" s="10"/>
      <c r="AF7206" s="10"/>
      <c r="AG7206" s="10"/>
      <c r="AH7206" s="10"/>
      <c r="AI7206" s="10"/>
      <c r="AJ7206" s="10"/>
      <c r="AK7206" s="10"/>
      <c r="AL7206" s="10"/>
      <c r="AM7206" s="10"/>
      <c r="AN7206" s="10"/>
      <c r="AO7206" s="10"/>
      <c r="AP7206" s="10"/>
      <c r="AQ7206" s="10"/>
      <c r="AR7206" s="10"/>
      <c r="AS7206" s="10"/>
      <c r="AT7206" s="10"/>
      <c r="AU7206" s="10"/>
      <c r="AV7206" s="10"/>
      <c r="AW7206" s="10"/>
      <c r="AX7206" s="10"/>
      <c r="AY7206" s="10"/>
      <c r="AZ7206" s="10"/>
      <c r="BC7206" s="10"/>
      <c r="BD7206" s="10"/>
      <c r="BE7206" s="10"/>
      <c r="BF7206" s="10"/>
      <c r="BG7206" s="10"/>
      <c r="BH7206" s="10"/>
      <c r="BI7206" s="10"/>
      <c r="BL7206" s="10"/>
      <c r="BM7206" s="10"/>
      <c r="BN7206" s="10"/>
      <c r="BO7206" s="10"/>
      <c r="BP7206" s="10"/>
      <c r="BQ7206" s="10"/>
      <c r="BR7206" s="10"/>
      <c r="BU7206" s="66"/>
    </row>
    <row r="7207" spans="22:73" s="6" customFormat="1" x14ac:dyDescent="0.3">
      <c r="V7207" s="21"/>
      <c r="W7207" s="22"/>
      <c r="X7207" s="22"/>
      <c r="Y7207" s="22"/>
      <c r="Z7207" s="22"/>
      <c r="AA7207" s="22"/>
      <c r="AB7207" s="10"/>
      <c r="AC7207" s="10"/>
      <c r="AD7207" s="10"/>
      <c r="AE7207" s="10"/>
      <c r="AF7207" s="10"/>
      <c r="AG7207" s="10"/>
      <c r="AH7207" s="10"/>
      <c r="AI7207" s="10"/>
      <c r="AJ7207" s="10"/>
      <c r="AK7207" s="10"/>
      <c r="AL7207" s="10"/>
      <c r="AM7207" s="10"/>
      <c r="AN7207" s="10"/>
      <c r="AO7207" s="10"/>
      <c r="AP7207" s="10"/>
      <c r="AQ7207" s="10"/>
      <c r="AR7207" s="10"/>
      <c r="AS7207" s="10"/>
      <c r="AT7207" s="10"/>
      <c r="AU7207" s="10"/>
      <c r="AV7207" s="10"/>
      <c r="AW7207" s="10"/>
      <c r="AX7207" s="10"/>
      <c r="AY7207" s="10"/>
      <c r="AZ7207" s="10"/>
      <c r="BC7207" s="10"/>
      <c r="BD7207" s="10"/>
      <c r="BE7207" s="10"/>
      <c r="BF7207" s="10"/>
      <c r="BG7207" s="10"/>
      <c r="BH7207" s="10"/>
      <c r="BI7207" s="10"/>
      <c r="BL7207" s="10"/>
      <c r="BM7207" s="10"/>
      <c r="BN7207" s="10"/>
      <c r="BO7207" s="10"/>
      <c r="BP7207" s="10"/>
      <c r="BQ7207" s="10"/>
      <c r="BR7207" s="10"/>
      <c r="BU7207" s="66"/>
    </row>
    <row r="7208" spans="22:73" s="6" customFormat="1" x14ac:dyDescent="0.3">
      <c r="V7208" s="21"/>
      <c r="W7208" s="22"/>
      <c r="X7208" s="22"/>
      <c r="Y7208" s="22"/>
      <c r="Z7208" s="22"/>
      <c r="AA7208" s="22"/>
      <c r="AB7208" s="10"/>
      <c r="AC7208" s="10"/>
      <c r="AD7208" s="10"/>
      <c r="AE7208" s="10"/>
      <c r="AF7208" s="10"/>
      <c r="AG7208" s="10"/>
      <c r="AH7208" s="10"/>
      <c r="AI7208" s="10"/>
      <c r="AJ7208" s="10"/>
      <c r="AK7208" s="10"/>
      <c r="AL7208" s="10"/>
      <c r="AM7208" s="10"/>
      <c r="AN7208" s="10"/>
      <c r="AO7208" s="10"/>
      <c r="AP7208" s="10"/>
      <c r="AQ7208" s="10"/>
      <c r="AR7208" s="10"/>
      <c r="AS7208" s="10"/>
      <c r="AT7208" s="10"/>
      <c r="AU7208" s="10"/>
      <c r="AV7208" s="10"/>
      <c r="AW7208" s="10"/>
      <c r="AX7208" s="10"/>
      <c r="AY7208" s="10"/>
      <c r="AZ7208" s="10"/>
      <c r="BC7208" s="10"/>
      <c r="BD7208" s="10"/>
      <c r="BE7208" s="10"/>
      <c r="BF7208" s="10"/>
      <c r="BG7208" s="10"/>
      <c r="BH7208" s="10"/>
      <c r="BI7208" s="10"/>
      <c r="BL7208" s="10"/>
      <c r="BM7208" s="10"/>
      <c r="BN7208" s="10"/>
      <c r="BO7208" s="10"/>
      <c r="BP7208" s="10"/>
      <c r="BQ7208" s="10"/>
      <c r="BR7208" s="10"/>
      <c r="BU7208" s="66"/>
    </row>
    <row r="7209" spans="22:73" s="6" customFormat="1" x14ac:dyDescent="0.3">
      <c r="V7209" s="21"/>
      <c r="W7209" s="22"/>
      <c r="X7209" s="22"/>
      <c r="Y7209" s="22"/>
      <c r="Z7209" s="22"/>
      <c r="AA7209" s="22"/>
      <c r="AB7209" s="10"/>
      <c r="AC7209" s="10"/>
      <c r="AD7209" s="10"/>
      <c r="AE7209" s="10"/>
      <c r="AF7209" s="10"/>
      <c r="AG7209" s="10"/>
      <c r="AH7209" s="10"/>
      <c r="AI7209" s="10"/>
      <c r="AJ7209" s="10"/>
      <c r="AK7209" s="10"/>
      <c r="AL7209" s="10"/>
      <c r="AM7209" s="10"/>
      <c r="AN7209" s="10"/>
      <c r="AO7209" s="10"/>
      <c r="AP7209" s="10"/>
      <c r="AQ7209" s="10"/>
      <c r="AR7209" s="10"/>
      <c r="AS7209" s="10"/>
      <c r="AT7209" s="10"/>
      <c r="AU7209" s="10"/>
      <c r="AV7209" s="10"/>
      <c r="AW7209" s="10"/>
      <c r="AX7209" s="10"/>
      <c r="AY7209" s="10"/>
      <c r="AZ7209" s="10"/>
      <c r="BC7209" s="10"/>
      <c r="BD7209" s="10"/>
      <c r="BE7209" s="10"/>
      <c r="BF7209" s="10"/>
      <c r="BG7209" s="10"/>
      <c r="BH7209" s="10"/>
      <c r="BI7209" s="10"/>
      <c r="BL7209" s="10"/>
      <c r="BM7209" s="10"/>
      <c r="BN7209" s="10"/>
      <c r="BO7209" s="10"/>
      <c r="BP7209" s="10"/>
      <c r="BQ7209" s="10"/>
      <c r="BR7209" s="10"/>
      <c r="BU7209" s="66"/>
    </row>
    <row r="7210" spans="22:73" s="6" customFormat="1" x14ac:dyDescent="0.3">
      <c r="V7210" s="21"/>
      <c r="W7210" s="22"/>
      <c r="X7210" s="22"/>
      <c r="Y7210" s="22"/>
      <c r="Z7210" s="22"/>
      <c r="AA7210" s="22"/>
      <c r="AB7210" s="10"/>
      <c r="AC7210" s="10"/>
      <c r="AD7210" s="10"/>
      <c r="AE7210" s="10"/>
      <c r="AF7210" s="10"/>
      <c r="AG7210" s="10"/>
      <c r="AH7210" s="10"/>
      <c r="AI7210" s="10"/>
      <c r="AJ7210" s="10"/>
      <c r="AK7210" s="10"/>
      <c r="AL7210" s="10"/>
      <c r="AM7210" s="10"/>
      <c r="AN7210" s="10"/>
      <c r="AO7210" s="10"/>
      <c r="AP7210" s="10"/>
      <c r="AQ7210" s="10"/>
      <c r="AR7210" s="10"/>
      <c r="AS7210" s="10"/>
      <c r="AT7210" s="10"/>
      <c r="AU7210" s="10"/>
      <c r="AV7210" s="10"/>
      <c r="AW7210" s="10"/>
      <c r="AX7210" s="10"/>
      <c r="AY7210" s="10"/>
      <c r="AZ7210" s="10"/>
      <c r="BC7210" s="10"/>
      <c r="BD7210" s="10"/>
      <c r="BE7210" s="10"/>
      <c r="BF7210" s="10"/>
      <c r="BG7210" s="10"/>
      <c r="BH7210" s="10"/>
      <c r="BI7210" s="10"/>
      <c r="BL7210" s="10"/>
      <c r="BM7210" s="10"/>
      <c r="BN7210" s="10"/>
      <c r="BO7210" s="10"/>
      <c r="BP7210" s="10"/>
      <c r="BQ7210" s="10"/>
      <c r="BR7210" s="10"/>
      <c r="BU7210" s="66"/>
    </row>
    <row r="7211" spans="22:73" s="6" customFormat="1" x14ac:dyDescent="0.3">
      <c r="V7211" s="21"/>
      <c r="W7211" s="22"/>
      <c r="X7211" s="22"/>
      <c r="Y7211" s="22"/>
      <c r="Z7211" s="22"/>
      <c r="AA7211" s="22"/>
      <c r="AB7211" s="10"/>
      <c r="AC7211" s="10"/>
      <c r="AD7211" s="10"/>
      <c r="AE7211" s="10"/>
      <c r="AF7211" s="10"/>
      <c r="AG7211" s="10"/>
      <c r="AH7211" s="10"/>
      <c r="AI7211" s="10"/>
      <c r="AJ7211" s="10"/>
      <c r="AK7211" s="10"/>
      <c r="AL7211" s="10"/>
      <c r="AM7211" s="10"/>
      <c r="AN7211" s="10"/>
      <c r="AO7211" s="10"/>
      <c r="AP7211" s="10"/>
      <c r="AQ7211" s="10"/>
      <c r="AR7211" s="10"/>
      <c r="AS7211" s="10"/>
      <c r="AT7211" s="10"/>
      <c r="AU7211" s="10"/>
      <c r="AV7211" s="10"/>
      <c r="AW7211" s="10"/>
      <c r="AX7211" s="10"/>
      <c r="AY7211" s="10"/>
      <c r="AZ7211" s="10"/>
      <c r="BC7211" s="10"/>
      <c r="BD7211" s="10"/>
      <c r="BE7211" s="10"/>
      <c r="BF7211" s="10"/>
      <c r="BG7211" s="10"/>
      <c r="BH7211" s="10"/>
      <c r="BI7211" s="10"/>
      <c r="BL7211" s="10"/>
      <c r="BM7211" s="10"/>
      <c r="BN7211" s="10"/>
      <c r="BO7211" s="10"/>
      <c r="BP7211" s="10"/>
      <c r="BQ7211" s="10"/>
      <c r="BR7211" s="10"/>
      <c r="BU7211" s="66"/>
    </row>
    <row r="7212" spans="22:73" s="6" customFormat="1" x14ac:dyDescent="0.3">
      <c r="V7212" s="21"/>
      <c r="W7212" s="22"/>
      <c r="X7212" s="22"/>
      <c r="Y7212" s="22"/>
      <c r="Z7212" s="22"/>
      <c r="AA7212" s="22"/>
      <c r="AB7212" s="10"/>
      <c r="AC7212" s="10"/>
      <c r="AD7212" s="10"/>
      <c r="AE7212" s="10"/>
      <c r="AF7212" s="10"/>
      <c r="AG7212" s="10"/>
      <c r="AH7212" s="10"/>
      <c r="AI7212" s="10"/>
      <c r="AJ7212" s="10"/>
      <c r="AK7212" s="10"/>
      <c r="AL7212" s="10"/>
      <c r="AM7212" s="10"/>
      <c r="AN7212" s="10"/>
      <c r="AO7212" s="10"/>
      <c r="AP7212" s="10"/>
      <c r="AQ7212" s="10"/>
      <c r="AR7212" s="10"/>
      <c r="AS7212" s="10"/>
      <c r="AT7212" s="10"/>
      <c r="AU7212" s="10"/>
      <c r="AV7212" s="10"/>
      <c r="AW7212" s="10"/>
      <c r="AX7212" s="10"/>
      <c r="AY7212" s="10"/>
      <c r="AZ7212" s="10"/>
      <c r="BC7212" s="10"/>
      <c r="BD7212" s="10"/>
      <c r="BE7212" s="10"/>
      <c r="BF7212" s="10"/>
      <c r="BG7212" s="10"/>
      <c r="BH7212" s="10"/>
      <c r="BI7212" s="10"/>
      <c r="BL7212" s="10"/>
      <c r="BM7212" s="10"/>
      <c r="BN7212" s="10"/>
      <c r="BO7212" s="10"/>
      <c r="BP7212" s="10"/>
      <c r="BQ7212" s="10"/>
      <c r="BR7212" s="10"/>
      <c r="BU7212" s="66"/>
    </row>
    <row r="7213" spans="22:73" s="6" customFormat="1" x14ac:dyDescent="0.3">
      <c r="V7213" s="21"/>
      <c r="W7213" s="22"/>
      <c r="X7213" s="22"/>
      <c r="Y7213" s="22"/>
      <c r="Z7213" s="22"/>
      <c r="AA7213" s="22"/>
      <c r="AB7213" s="10"/>
      <c r="AC7213" s="10"/>
      <c r="AD7213" s="10"/>
      <c r="AE7213" s="10"/>
      <c r="AF7213" s="10"/>
      <c r="AG7213" s="10"/>
      <c r="AH7213" s="10"/>
      <c r="AI7213" s="10"/>
      <c r="AJ7213" s="10"/>
      <c r="AK7213" s="10"/>
      <c r="AL7213" s="10"/>
      <c r="AM7213" s="10"/>
      <c r="AN7213" s="10"/>
      <c r="AO7213" s="10"/>
      <c r="AP7213" s="10"/>
      <c r="AQ7213" s="10"/>
      <c r="AR7213" s="10"/>
      <c r="AS7213" s="10"/>
      <c r="AT7213" s="10"/>
      <c r="AU7213" s="10"/>
      <c r="AV7213" s="10"/>
      <c r="AW7213" s="10"/>
      <c r="AX7213" s="10"/>
      <c r="AY7213" s="10"/>
      <c r="AZ7213" s="10"/>
      <c r="BC7213" s="10"/>
      <c r="BD7213" s="10"/>
      <c r="BE7213" s="10"/>
      <c r="BF7213" s="10"/>
      <c r="BG7213" s="10"/>
      <c r="BH7213" s="10"/>
      <c r="BI7213" s="10"/>
      <c r="BL7213" s="10"/>
      <c r="BM7213" s="10"/>
      <c r="BN7213" s="10"/>
      <c r="BO7213" s="10"/>
      <c r="BP7213" s="10"/>
      <c r="BQ7213" s="10"/>
      <c r="BR7213" s="10"/>
      <c r="BU7213" s="66"/>
    </row>
    <row r="7214" spans="22:73" s="6" customFormat="1" x14ac:dyDescent="0.3">
      <c r="V7214" s="21"/>
      <c r="W7214" s="22"/>
      <c r="X7214" s="22"/>
      <c r="Y7214" s="22"/>
      <c r="Z7214" s="22"/>
      <c r="AA7214" s="22"/>
      <c r="AB7214" s="10"/>
      <c r="AC7214" s="10"/>
      <c r="AD7214" s="10"/>
      <c r="AE7214" s="10"/>
      <c r="AF7214" s="10"/>
      <c r="AG7214" s="10"/>
      <c r="AH7214" s="10"/>
      <c r="AI7214" s="10"/>
      <c r="AJ7214" s="10"/>
      <c r="AK7214" s="10"/>
      <c r="AL7214" s="10"/>
      <c r="AM7214" s="10"/>
      <c r="AN7214" s="10"/>
      <c r="AO7214" s="10"/>
      <c r="AP7214" s="10"/>
      <c r="AQ7214" s="10"/>
      <c r="AR7214" s="10"/>
      <c r="AS7214" s="10"/>
      <c r="AT7214" s="10"/>
      <c r="AU7214" s="10"/>
      <c r="AV7214" s="10"/>
      <c r="AW7214" s="10"/>
      <c r="AX7214" s="10"/>
      <c r="AY7214" s="10"/>
      <c r="AZ7214" s="10"/>
      <c r="BC7214" s="10"/>
      <c r="BD7214" s="10"/>
      <c r="BE7214" s="10"/>
      <c r="BF7214" s="10"/>
      <c r="BG7214" s="10"/>
      <c r="BH7214" s="10"/>
      <c r="BI7214" s="10"/>
      <c r="BL7214" s="10"/>
      <c r="BM7214" s="10"/>
      <c r="BN7214" s="10"/>
      <c r="BO7214" s="10"/>
      <c r="BP7214" s="10"/>
      <c r="BQ7214" s="10"/>
      <c r="BR7214" s="10"/>
      <c r="BU7214" s="66"/>
    </row>
    <row r="7215" spans="22:73" s="6" customFormat="1" x14ac:dyDescent="0.3">
      <c r="V7215" s="21"/>
      <c r="W7215" s="22"/>
      <c r="X7215" s="22"/>
      <c r="Y7215" s="22"/>
      <c r="Z7215" s="22"/>
      <c r="AA7215" s="22"/>
      <c r="AB7215" s="10"/>
      <c r="AC7215" s="10"/>
      <c r="AD7215" s="10"/>
      <c r="AE7215" s="10"/>
      <c r="AF7215" s="10"/>
      <c r="AG7215" s="10"/>
      <c r="AH7215" s="10"/>
      <c r="AI7215" s="10"/>
      <c r="AJ7215" s="10"/>
      <c r="AK7215" s="10"/>
      <c r="AL7215" s="10"/>
      <c r="AM7215" s="10"/>
      <c r="AN7215" s="10"/>
      <c r="AO7215" s="10"/>
      <c r="AP7215" s="10"/>
      <c r="AQ7215" s="10"/>
      <c r="AR7215" s="10"/>
      <c r="AS7215" s="10"/>
      <c r="AT7215" s="10"/>
      <c r="AU7215" s="10"/>
      <c r="AV7215" s="10"/>
      <c r="AW7215" s="10"/>
      <c r="AX7215" s="10"/>
      <c r="AY7215" s="10"/>
      <c r="AZ7215" s="10"/>
      <c r="BC7215" s="10"/>
      <c r="BD7215" s="10"/>
      <c r="BE7215" s="10"/>
      <c r="BF7215" s="10"/>
      <c r="BG7215" s="10"/>
      <c r="BH7215" s="10"/>
      <c r="BI7215" s="10"/>
      <c r="BL7215" s="10"/>
      <c r="BM7215" s="10"/>
      <c r="BN7215" s="10"/>
      <c r="BO7215" s="10"/>
      <c r="BP7215" s="10"/>
      <c r="BQ7215" s="10"/>
      <c r="BR7215" s="10"/>
      <c r="BU7215" s="66"/>
    </row>
    <row r="7216" spans="22:73" s="6" customFormat="1" x14ac:dyDescent="0.3">
      <c r="V7216" s="21"/>
      <c r="W7216" s="22"/>
      <c r="X7216" s="22"/>
      <c r="Y7216" s="22"/>
      <c r="Z7216" s="22"/>
      <c r="AA7216" s="22"/>
      <c r="AB7216" s="10"/>
      <c r="AC7216" s="10"/>
      <c r="AD7216" s="10"/>
      <c r="AE7216" s="10"/>
      <c r="AF7216" s="10"/>
      <c r="AG7216" s="10"/>
      <c r="AH7216" s="10"/>
      <c r="AI7216" s="10"/>
      <c r="AJ7216" s="10"/>
      <c r="AK7216" s="10"/>
      <c r="AL7216" s="10"/>
      <c r="AM7216" s="10"/>
      <c r="AN7216" s="10"/>
      <c r="AO7216" s="10"/>
      <c r="AP7216" s="10"/>
      <c r="AQ7216" s="10"/>
      <c r="AR7216" s="10"/>
      <c r="AS7216" s="10"/>
      <c r="AT7216" s="10"/>
      <c r="AU7216" s="10"/>
      <c r="AV7216" s="10"/>
      <c r="AW7216" s="10"/>
      <c r="AX7216" s="10"/>
      <c r="AY7216" s="10"/>
      <c r="AZ7216" s="10"/>
      <c r="BC7216" s="10"/>
      <c r="BD7216" s="10"/>
      <c r="BE7216" s="10"/>
      <c r="BF7216" s="10"/>
      <c r="BG7216" s="10"/>
      <c r="BH7216" s="10"/>
      <c r="BI7216" s="10"/>
      <c r="BL7216" s="10"/>
      <c r="BM7216" s="10"/>
      <c r="BN7216" s="10"/>
      <c r="BO7216" s="10"/>
      <c r="BP7216" s="10"/>
      <c r="BQ7216" s="10"/>
      <c r="BR7216" s="10"/>
      <c r="BU7216" s="66"/>
    </row>
    <row r="7217" spans="22:73" s="6" customFormat="1" x14ac:dyDescent="0.3">
      <c r="V7217" s="21"/>
      <c r="W7217" s="22"/>
      <c r="X7217" s="22"/>
      <c r="Y7217" s="22"/>
      <c r="Z7217" s="22"/>
      <c r="AA7217" s="22"/>
      <c r="AB7217" s="10"/>
      <c r="AC7217" s="10"/>
      <c r="AD7217" s="10"/>
      <c r="AE7217" s="10"/>
      <c r="AF7217" s="10"/>
      <c r="AG7217" s="10"/>
      <c r="AH7217" s="10"/>
      <c r="AI7217" s="10"/>
      <c r="AJ7217" s="10"/>
      <c r="AK7217" s="10"/>
      <c r="AL7217" s="10"/>
      <c r="AM7217" s="10"/>
      <c r="AN7217" s="10"/>
      <c r="AO7217" s="10"/>
      <c r="AP7217" s="10"/>
      <c r="AQ7217" s="10"/>
      <c r="AR7217" s="10"/>
      <c r="AS7217" s="10"/>
      <c r="AT7217" s="10"/>
      <c r="AU7217" s="10"/>
      <c r="AV7217" s="10"/>
      <c r="AW7217" s="10"/>
      <c r="AX7217" s="10"/>
      <c r="AY7217" s="10"/>
      <c r="AZ7217" s="10"/>
      <c r="BC7217" s="10"/>
      <c r="BD7217" s="10"/>
      <c r="BE7217" s="10"/>
      <c r="BF7217" s="10"/>
      <c r="BG7217" s="10"/>
      <c r="BH7217" s="10"/>
      <c r="BI7217" s="10"/>
      <c r="BL7217" s="10"/>
      <c r="BM7217" s="10"/>
      <c r="BN7217" s="10"/>
      <c r="BO7217" s="10"/>
      <c r="BP7217" s="10"/>
      <c r="BQ7217" s="10"/>
      <c r="BR7217" s="10"/>
      <c r="BU7217" s="66"/>
    </row>
    <row r="7218" spans="22:73" s="6" customFormat="1" x14ac:dyDescent="0.3">
      <c r="V7218" s="21"/>
      <c r="W7218" s="22"/>
      <c r="X7218" s="22"/>
      <c r="Y7218" s="22"/>
      <c r="Z7218" s="22"/>
      <c r="AA7218" s="22"/>
      <c r="AB7218" s="10"/>
      <c r="AC7218" s="10"/>
      <c r="AD7218" s="10"/>
      <c r="AE7218" s="10"/>
      <c r="AF7218" s="10"/>
      <c r="AG7218" s="10"/>
      <c r="AH7218" s="10"/>
      <c r="AI7218" s="10"/>
      <c r="AJ7218" s="10"/>
      <c r="AK7218" s="10"/>
      <c r="AL7218" s="10"/>
      <c r="AM7218" s="10"/>
      <c r="AN7218" s="10"/>
      <c r="AO7218" s="10"/>
      <c r="AP7218" s="10"/>
      <c r="AQ7218" s="10"/>
      <c r="AR7218" s="10"/>
      <c r="AS7218" s="10"/>
      <c r="AT7218" s="10"/>
      <c r="AU7218" s="10"/>
      <c r="AV7218" s="10"/>
      <c r="AW7218" s="10"/>
      <c r="AX7218" s="10"/>
      <c r="AY7218" s="10"/>
      <c r="AZ7218" s="10"/>
      <c r="BC7218" s="10"/>
      <c r="BD7218" s="10"/>
      <c r="BE7218" s="10"/>
      <c r="BF7218" s="10"/>
      <c r="BG7218" s="10"/>
      <c r="BH7218" s="10"/>
      <c r="BI7218" s="10"/>
      <c r="BL7218" s="10"/>
      <c r="BM7218" s="10"/>
      <c r="BN7218" s="10"/>
      <c r="BO7218" s="10"/>
      <c r="BP7218" s="10"/>
      <c r="BQ7218" s="10"/>
      <c r="BR7218" s="10"/>
      <c r="BU7218" s="66"/>
    </row>
    <row r="7219" spans="22:73" s="6" customFormat="1" x14ac:dyDescent="0.3">
      <c r="V7219" s="21"/>
      <c r="W7219" s="22"/>
      <c r="X7219" s="22"/>
      <c r="Y7219" s="22"/>
      <c r="Z7219" s="22"/>
      <c r="AA7219" s="22"/>
      <c r="AB7219" s="10"/>
      <c r="AC7219" s="10"/>
      <c r="AD7219" s="10"/>
      <c r="AE7219" s="10"/>
      <c r="AF7219" s="10"/>
      <c r="AG7219" s="10"/>
      <c r="AH7219" s="10"/>
      <c r="AI7219" s="10"/>
      <c r="AJ7219" s="10"/>
      <c r="AK7219" s="10"/>
      <c r="AL7219" s="10"/>
      <c r="AM7219" s="10"/>
      <c r="AN7219" s="10"/>
      <c r="AO7219" s="10"/>
      <c r="AP7219" s="10"/>
      <c r="AQ7219" s="10"/>
      <c r="AR7219" s="10"/>
      <c r="AS7219" s="10"/>
      <c r="AT7219" s="10"/>
      <c r="AU7219" s="10"/>
      <c r="AV7219" s="10"/>
      <c r="AW7219" s="10"/>
      <c r="AX7219" s="10"/>
      <c r="AY7219" s="10"/>
      <c r="AZ7219" s="10"/>
      <c r="BC7219" s="10"/>
      <c r="BD7219" s="10"/>
      <c r="BE7219" s="10"/>
      <c r="BF7219" s="10"/>
      <c r="BG7219" s="10"/>
      <c r="BH7219" s="10"/>
      <c r="BI7219" s="10"/>
      <c r="BL7219" s="10"/>
      <c r="BM7219" s="10"/>
      <c r="BN7219" s="10"/>
      <c r="BO7219" s="10"/>
      <c r="BP7219" s="10"/>
      <c r="BQ7219" s="10"/>
      <c r="BR7219" s="10"/>
      <c r="BU7219" s="66"/>
    </row>
    <row r="7220" spans="22:73" s="6" customFormat="1" x14ac:dyDescent="0.3">
      <c r="V7220" s="21"/>
      <c r="W7220" s="22"/>
      <c r="X7220" s="22"/>
      <c r="Y7220" s="22"/>
      <c r="Z7220" s="22"/>
      <c r="AA7220" s="22"/>
      <c r="AB7220" s="10"/>
      <c r="AC7220" s="10"/>
      <c r="AD7220" s="10"/>
      <c r="AE7220" s="10"/>
      <c r="AF7220" s="10"/>
      <c r="AG7220" s="10"/>
      <c r="AH7220" s="10"/>
      <c r="AI7220" s="10"/>
      <c r="AJ7220" s="10"/>
      <c r="AK7220" s="10"/>
      <c r="AL7220" s="10"/>
      <c r="AM7220" s="10"/>
      <c r="AN7220" s="10"/>
      <c r="AO7220" s="10"/>
      <c r="AP7220" s="10"/>
      <c r="AQ7220" s="10"/>
      <c r="AR7220" s="10"/>
      <c r="AS7220" s="10"/>
      <c r="AT7220" s="10"/>
      <c r="AU7220" s="10"/>
      <c r="AV7220" s="10"/>
      <c r="AW7220" s="10"/>
      <c r="AX7220" s="10"/>
      <c r="AY7220" s="10"/>
      <c r="AZ7220" s="10"/>
      <c r="BC7220" s="10"/>
      <c r="BD7220" s="10"/>
      <c r="BE7220" s="10"/>
      <c r="BF7220" s="10"/>
      <c r="BG7220" s="10"/>
      <c r="BH7220" s="10"/>
      <c r="BI7220" s="10"/>
      <c r="BL7220" s="10"/>
      <c r="BM7220" s="10"/>
      <c r="BN7220" s="10"/>
      <c r="BO7220" s="10"/>
      <c r="BP7220" s="10"/>
      <c r="BQ7220" s="10"/>
      <c r="BR7220" s="10"/>
      <c r="BU7220" s="66"/>
    </row>
    <row r="7221" spans="22:73" s="6" customFormat="1" x14ac:dyDescent="0.3">
      <c r="V7221" s="21"/>
      <c r="W7221" s="22"/>
      <c r="X7221" s="22"/>
      <c r="Y7221" s="22"/>
      <c r="Z7221" s="22"/>
      <c r="AA7221" s="22"/>
      <c r="AB7221" s="10"/>
      <c r="AC7221" s="10"/>
      <c r="AD7221" s="10"/>
      <c r="AE7221" s="10"/>
      <c r="AF7221" s="10"/>
      <c r="AG7221" s="10"/>
      <c r="AH7221" s="10"/>
      <c r="AI7221" s="10"/>
      <c r="AJ7221" s="10"/>
      <c r="AK7221" s="10"/>
      <c r="AL7221" s="10"/>
      <c r="AM7221" s="10"/>
      <c r="AN7221" s="10"/>
      <c r="AO7221" s="10"/>
      <c r="AP7221" s="10"/>
      <c r="AQ7221" s="10"/>
      <c r="AR7221" s="10"/>
      <c r="AS7221" s="10"/>
      <c r="AT7221" s="10"/>
      <c r="AU7221" s="10"/>
      <c r="AV7221" s="10"/>
      <c r="AW7221" s="10"/>
      <c r="AX7221" s="10"/>
      <c r="AY7221" s="10"/>
      <c r="AZ7221" s="10"/>
      <c r="BC7221" s="10"/>
      <c r="BD7221" s="10"/>
      <c r="BE7221" s="10"/>
      <c r="BF7221" s="10"/>
      <c r="BG7221" s="10"/>
      <c r="BH7221" s="10"/>
      <c r="BI7221" s="10"/>
      <c r="BL7221" s="10"/>
      <c r="BM7221" s="10"/>
      <c r="BN7221" s="10"/>
      <c r="BO7221" s="10"/>
      <c r="BP7221" s="10"/>
      <c r="BQ7221" s="10"/>
      <c r="BR7221" s="10"/>
      <c r="BU7221" s="66"/>
    </row>
    <row r="7222" spans="22:73" s="6" customFormat="1" x14ac:dyDescent="0.3">
      <c r="V7222" s="21"/>
      <c r="W7222" s="22"/>
      <c r="X7222" s="22"/>
      <c r="Y7222" s="22"/>
      <c r="Z7222" s="22"/>
      <c r="AA7222" s="22"/>
      <c r="AB7222" s="10"/>
      <c r="AC7222" s="10"/>
      <c r="AD7222" s="10"/>
      <c r="AE7222" s="10"/>
      <c r="AF7222" s="10"/>
      <c r="AG7222" s="10"/>
      <c r="AH7222" s="10"/>
      <c r="AI7222" s="10"/>
      <c r="AJ7222" s="10"/>
      <c r="AK7222" s="10"/>
      <c r="AL7222" s="10"/>
      <c r="AM7222" s="10"/>
      <c r="AN7222" s="10"/>
      <c r="AO7222" s="10"/>
      <c r="AP7222" s="10"/>
      <c r="AQ7222" s="10"/>
      <c r="AR7222" s="10"/>
      <c r="AS7222" s="10"/>
      <c r="AT7222" s="10"/>
      <c r="AU7222" s="10"/>
      <c r="AV7222" s="10"/>
      <c r="AW7222" s="10"/>
      <c r="AX7222" s="10"/>
      <c r="AY7222" s="10"/>
      <c r="AZ7222" s="10"/>
      <c r="BC7222" s="10"/>
      <c r="BD7222" s="10"/>
      <c r="BE7222" s="10"/>
      <c r="BF7222" s="10"/>
      <c r="BG7222" s="10"/>
      <c r="BH7222" s="10"/>
      <c r="BI7222" s="10"/>
      <c r="BL7222" s="10"/>
      <c r="BM7222" s="10"/>
      <c r="BN7222" s="10"/>
      <c r="BO7222" s="10"/>
      <c r="BP7222" s="10"/>
      <c r="BQ7222" s="10"/>
      <c r="BR7222" s="10"/>
      <c r="BU7222" s="66"/>
    </row>
    <row r="7223" spans="22:73" s="6" customFormat="1" x14ac:dyDescent="0.3">
      <c r="V7223" s="21"/>
      <c r="W7223" s="22"/>
      <c r="X7223" s="22"/>
      <c r="Y7223" s="22"/>
      <c r="Z7223" s="22"/>
      <c r="AA7223" s="22"/>
      <c r="AB7223" s="10"/>
      <c r="AC7223" s="10"/>
      <c r="AD7223" s="10"/>
      <c r="AE7223" s="10"/>
      <c r="AF7223" s="10"/>
      <c r="AG7223" s="10"/>
      <c r="AH7223" s="10"/>
      <c r="AI7223" s="10"/>
      <c r="AJ7223" s="10"/>
      <c r="AK7223" s="10"/>
      <c r="AL7223" s="10"/>
      <c r="AM7223" s="10"/>
      <c r="AN7223" s="10"/>
      <c r="AO7223" s="10"/>
      <c r="AP7223" s="10"/>
      <c r="AQ7223" s="10"/>
      <c r="AR7223" s="10"/>
      <c r="AS7223" s="10"/>
      <c r="AT7223" s="10"/>
      <c r="AU7223" s="10"/>
      <c r="AV7223" s="10"/>
      <c r="AW7223" s="10"/>
      <c r="AX7223" s="10"/>
      <c r="AY7223" s="10"/>
      <c r="AZ7223" s="10"/>
      <c r="BC7223" s="10"/>
      <c r="BD7223" s="10"/>
      <c r="BE7223" s="10"/>
      <c r="BF7223" s="10"/>
      <c r="BG7223" s="10"/>
      <c r="BH7223" s="10"/>
      <c r="BI7223" s="10"/>
      <c r="BL7223" s="10"/>
      <c r="BM7223" s="10"/>
      <c r="BN7223" s="10"/>
      <c r="BO7223" s="10"/>
      <c r="BP7223" s="10"/>
      <c r="BQ7223" s="10"/>
      <c r="BR7223" s="10"/>
      <c r="BU7223" s="66"/>
    </row>
    <row r="7224" spans="22:73" s="6" customFormat="1" x14ac:dyDescent="0.3">
      <c r="V7224" s="21"/>
      <c r="W7224" s="22"/>
      <c r="X7224" s="22"/>
      <c r="Y7224" s="22"/>
      <c r="Z7224" s="22"/>
      <c r="AA7224" s="22"/>
      <c r="AB7224" s="10"/>
      <c r="AC7224" s="10"/>
      <c r="AD7224" s="10"/>
      <c r="AE7224" s="10"/>
      <c r="AF7224" s="10"/>
      <c r="AG7224" s="10"/>
      <c r="AH7224" s="10"/>
      <c r="AI7224" s="10"/>
      <c r="AJ7224" s="10"/>
      <c r="AK7224" s="10"/>
      <c r="AL7224" s="10"/>
      <c r="AM7224" s="10"/>
      <c r="AN7224" s="10"/>
      <c r="AO7224" s="10"/>
      <c r="AP7224" s="10"/>
      <c r="AQ7224" s="10"/>
      <c r="AR7224" s="10"/>
      <c r="AS7224" s="10"/>
      <c r="AT7224" s="10"/>
      <c r="AU7224" s="10"/>
      <c r="AV7224" s="10"/>
      <c r="AW7224" s="10"/>
      <c r="AX7224" s="10"/>
      <c r="AY7224" s="10"/>
      <c r="AZ7224" s="10"/>
      <c r="BC7224" s="10"/>
      <c r="BD7224" s="10"/>
      <c r="BE7224" s="10"/>
      <c r="BF7224" s="10"/>
      <c r="BG7224" s="10"/>
      <c r="BH7224" s="10"/>
      <c r="BI7224" s="10"/>
      <c r="BL7224" s="10"/>
      <c r="BM7224" s="10"/>
      <c r="BN7224" s="10"/>
      <c r="BO7224" s="10"/>
      <c r="BP7224" s="10"/>
      <c r="BQ7224" s="10"/>
      <c r="BR7224" s="10"/>
      <c r="BU7224" s="66"/>
    </row>
    <row r="7225" spans="22:73" s="6" customFormat="1" x14ac:dyDescent="0.3">
      <c r="V7225" s="21"/>
      <c r="W7225" s="22"/>
      <c r="X7225" s="22"/>
      <c r="Y7225" s="22"/>
      <c r="Z7225" s="22"/>
      <c r="AA7225" s="22"/>
      <c r="AB7225" s="10"/>
      <c r="AC7225" s="10"/>
      <c r="AD7225" s="10"/>
      <c r="AE7225" s="10"/>
      <c r="AF7225" s="10"/>
      <c r="AG7225" s="10"/>
      <c r="AH7225" s="10"/>
      <c r="AI7225" s="10"/>
      <c r="AJ7225" s="10"/>
      <c r="AK7225" s="10"/>
      <c r="AL7225" s="10"/>
      <c r="AM7225" s="10"/>
      <c r="AN7225" s="10"/>
      <c r="AO7225" s="10"/>
      <c r="AP7225" s="10"/>
      <c r="AQ7225" s="10"/>
      <c r="AR7225" s="10"/>
      <c r="AS7225" s="10"/>
      <c r="AT7225" s="10"/>
      <c r="AU7225" s="10"/>
      <c r="AV7225" s="10"/>
      <c r="AW7225" s="10"/>
      <c r="AX7225" s="10"/>
      <c r="AY7225" s="10"/>
      <c r="AZ7225" s="10"/>
      <c r="BC7225" s="10"/>
      <c r="BD7225" s="10"/>
      <c r="BE7225" s="10"/>
      <c r="BF7225" s="10"/>
      <c r="BG7225" s="10"/>
      <c r="BH7225" s="10"/>
      <c r="BI7225" s="10"/>
      <c r="BL7225" s="10"/>
      <c r="BM7225" s="10"/>
      <c r="BN7225" s="10"/>
      <c r="BO7225" s="10"/>
      <c r="BP7225" s="10"/>
      <c r="BQ7225" s="10"/>
      <c r="BR7225" s="10"/>
      <c r="BU7225" s="66"/>
    </row>
    <row r="7226" spans="22:73" s="6" customFormat="1" x14ac:dyDescent="0.3">
      <c r="V7226" s="21"/>
      <c r="W7226" s="22"/>
      <c r="X7226" s="22"/>
      <c r="Y7226" s="22"/>
      <c r="Z7226" s="22"/>
      <c r="AA7226" s="22"/>
      <c r="AB7226" s="10"/>
      <c r="AC7226" s="10"/>
      <c r="AD7226" s="10"/>
      <c r="AE7226" s="10"/>
      <c r="AF7226" s="10"/>
      <c r="AG7226" s="10"/>
      <c r="AH7226" s="10"/>
      <c r="AI7226" s="10"/>
      <c r="AJ7226" s="10"/>
      <c r="AK7226" s="10"/>
      <c r="AL7226" s="10"/>
      <c r="AM7226" s="10"/>
      <c r="AN7226" s="10"/>
      <c r="AO7226" s="10"/>
      <c r="AP7226" s="10"/>
      <c r="AQ7226" s="10"/>
      <c r="AR7226" s="10"/>
      <c r="AS7226" s="10"/>
      <c r="AT7226" s="10"/>
      <c r="AU7226" s="10"/>
      <c r="AV7226" s="10"/>
      <c r="AW7226" s="10"/>
      <c r="AX7226" s="10"/>
      <c r="AY7226" s="10"/>
      <c r="AZ7226" s="10"/>
      <c r="BC7226" s="10"/>
      <c r="BD7226" s="10"/>
      <c r="BE7226" s="10"/>
      <c r="BF7226" s="10"/>
      <c r="BG7226" s="10"/>
      <c r="BH7226" s="10"/>
      <c r="BI7226" s="10"/>
      <c r="BL7226" s="10"/>
      <c r="BM7226" s="10"/>
      <c r="BN7226" s="10"/>
      <c r="BO7226" s="10"/>
      <c r="BP7226" s="10"/>
      <c r="BQ7226" s="10"/>
      <c r="BR7226" s="10"/>
      <c r="BU7226" s="66"/>
    </row>
    <row r="7227" spans="22:73" s="6" customFormat="1" x14ac:dyDescent="0.3">
      <c r="V7227" s="21"/>
      <c r="W7227" s="22"/>
      <c r="X7227" s="22"/>
      <c r="Y7227" s="22"/>
      <c r="Z7227" s="22"/>
      <c r="AA7227" s="22"/>
      <c r="AB7227" s="10"/>
      <c r="AC7227" s="10"/>
      <c r="AD7227" s="10"/>
      <c r="AE7227" s="10"/>
      <c r="AF7227" s="10"/>
      <c r="AG7227" s="10"/>
      <c r="AH7227" s="10"/>
      <c r="AI7227" s="10"/>
      <c r="AJ7227" s="10"/>
      <c r="AK7227" s="10"/>
      <c r="AL7227" s="10"/>
      <c r="AM7227" s="10"/>
      <c r="AN7227" s="10"/>
      <c r="AO7227" s="10"/>
      <c r="AP7227" s="10"/>
      <c r="AQ7227" s="10"/>
      <c r="AR7227" s="10"/>
      <c r="AS7227" s="10"/>
      <c r="AT7227" s="10"/>
      <c r="AU7227" s="10"/>
      <c r="AV7227" s="10"/>
      <c r="AW7227" s="10"/>
      <c r="AX7227" s="10"/>
      <c r="AY7227" s="10"/>
      <c r="AZ7227" s="10"/>
      <c r="BC7227" s="10"/>
      <c r="BD7227" s="10"/>
      <c r="BE7227" s="10"/>
      <c r="BF7227" s="10"/>
      <c r="BG7227" s="10"/>
      <c r="BH7227" s="10"/>
      <c r="BI7227" s="10"/>
      <c r="BL7227" s="10"/>
      <c r="BM7227" s="10"/>
      <c r="BN7227" s="10"/>
      <c r="BO7227" s="10"/>
      <c r="BP7227" s="10"/>
      <c r="BQ7227" s="10"/>
      <c r="BR7227" s="10"/>
      <c r="BU7227" s="66"/>
    </row>
    <row r="7228" spans="22:73" s="6" customFormat="1" x14ac:dyDescent="0.3">
      <c r="V7228" s="21"/>
      <c r="W7228" s="22"/>
      <c r="X7228" s="22"/>
      <c r="Y7228" s="22"/>
      <c r="Z7228" s="22"/>
      <c r="AA7228" s="22"/>
      <c r="AB7228" s="10"/>
      <c r="AC7228" s="10"/>
      <c r="AD7228" s="10"/>
      <c r="AE7228" s="10"/>
      <c r="AF7228" s="10"/>
      <c r="AG7228" s="10"/>
      <c r="AH7228" s="10"/>
      <c r="AI7228" s="10"/>
      <c r="AJ7228" s="10"/>
      <c r="AK7228" s="10"/>
      <c r="AL7228" s="10"/>
      <c r="AM7228" s="10"/>
      <c r="AN7228" s="10"/>
      <c r="AO7228" s="10"/>
      <c r="AP7228" s="10"/>
      <c r="AQ7228" s="10"/>
      <c r="AR7228" s="10"/>
      <c r="AS7228" s="10"/>
      <c r="AT7228" s="10"/>
      <c r="AU7228" s="10"/>
      <c r="AV7228" s="10"/>
      <c r="AW7228" s="10"/>
      <c r="AX7228" s="10"/>
      <c r="AY7228" s="10"/>
      <c r="AZ7228" s="10"/>
      <c r="BC7228" s="10"/>
      <c r="BD7228" s="10"/>
      <c r="BE7228" s="10"/>
      <c r="BF7228" s="10"/>
      <c r="BG7228" s="10"/>
      <c r="BH7228" s="10"/>
      <c r="BI7228" s="10"/>
      <c r="BL7228" s="10"/>
      <c r="BM7228" s="10"/>
      <c r="BN7228" s="10"/>
      <c r="BO7228" s="10"/>
      <c r="BP7228" s="10"/>
      <c r="BQ7228" s="10"/>
      <c r="BR7228" s="10"/>
      <c r="BU7228" s="66"/>
    </row>
    <row r="7229" spans="22:73" s="6" customFormat="1" x14ac:dyDescent="0.3">
      <c r="V7229" s="21"/>
      <c r="W7229" s="22"/>
      <c r="X7229" s="22"/>
      <c r="Y7229" s="22"/>
      <c r="Z7229" s="22"/>
      <c r="AA7229" s="22"/>
      <c r="AB7229" s="10"/>
      <c r="AC7229" s="10"/>
      <c r="AD7229" s="10"/>
      <c r="AE7229" s="10"/>
      <c r="AF7229" s="10"/>
      <c r="AG7229" s="10"/>
      <c r="AH7229" s="10"/>
      <c r="AI7229" s="10"/>
      <c r="AJ7229" s="10"/>
      <c r="AK7229" s="10"/>
      <c r="AL7229" s="10"/>
      <c r="AM7229" s="10"/>
      <c r="AN7229" s="10"/>
      <c r="AO7229" s="10"/>
      <c r="AP7229" s="10"/>
      <c r="AQ7229" s="10"/>
      <c r="AR7229" s="10"/>
      <c r="AS7229" s="10"/>
      <c r="AT7229" s="10"/>
      <c r="AU7229" s="10"/>
      <c r="AV7229" s="10"/>
      <c r="AW7229" s="10"/>
      <c r="AX7229" s="10"/>
      <c r="AY7229" s="10"/>
      <c r="AZ7229" s="10"/>
      <c r="BC7229" s="10"/>
      <c r="BD7229" s="10"/>
      <c r="BE7229" s="10"/>
      <c r="BF7229" s="10"/>
      <c r="BG7229" s="10"/>
      <c r="BH7229" s="10"/>
      <c r="BI7229" s="10"/>
      <c r="BL7229" s="10"/>
      <c r="BM7229" s="10"/>
      <c r="BN7229" s="10"/>
      <c r="BO7229" s="10"/>
      <c r="BP7229" s="10"/>
      <c r="BQ7229" s="10"/>
      <c r="BR7229" s="10"/>
      <c r="BU7229" s="66"/>
    </row>
    <row r="7230" spans="22:73" s="6" customFormat="1" x14ac:dyDescent="0.3">
      <c r="V7230" s="21"/>
      <c r="W7230" s="22"/>
      <c r="X7230" s="22"/>
      <c r="Y7230" s="22"/>
      <c r="Z7230" s="22"/>
      <c r="AA7230" s="22"/>
      <c r="AB7230" s="10"/>
      <c r="AC7230" s="10"/>
      <c r="AD7230" s="10"/>
      <c r="AE7230" s="10"/>
      <c r="AF7230" s="10"/>
      <c r="AG7230" s="10"/>
      <c r="AH7230" s="10"/>
      <c r="AI7230" s="10"/>
      <c r="AJ7230" s="10"/>
      <c r="AK7230" s="10"/>
      <c r="AL7230" s="10"/>
      <c r="AM7230" s="10"/>
      <c r="AN7230" s="10"/>
      <c r="AO7230" s="10"/>
      <c r="AP7230" s="10"/>
      <c r="AQ7230" s="10"/>
      <c r="AR7230" s="10"/>
      <c r="AS7230" s="10"/>
      <c r="AT7230" s="10"/>
      <c r="AU7230" s="10"/>
      <c r="AV7230" s="10"/>
      <c r="AW7230" s="10"/>
      <c r="AX7230" s="10"/>
      <c r="AY7230" s="10"/>
      <c r="AZ7230" s="10"/>
      <c r="BC7230" s="10"/>
      <c r="BD7230" s="10"/>
      <c r="BE7230" s="10"/>
      <c r="BF7230" s="10"/>
      <c r="BG7230" s="10"/>
      <c r="BH7230" s="10"/>
      <c r="BI7230" s="10"/>
      <c r="BL7230" s="10"/>
      <c r="BM7230" s="10"/>
      <c r="BN7230" s="10"/>
      <c r="BO7230" s="10"/>
      <c r="BP7230" s="10"/>
      <c r="BQ7230" s="10"/>
      <c r="BR7230" s="10"/>
      <c r="BU7230" s="66"/>
    </row>
    <row r="7231" spans="22:73" s="6" customFormat="1" x14ac:dyDescent="0.3">
      <c r="V7231" s="21"/>
      <c r="W7231" s="22"/>
      <c r="X7231" s="22"/>
      <c r="Y7231" s="22"/>
      <c r="Z7231" s="22"/>
      <c r="AA7231" s="22"/>
      <c r="AB7231" s="10"/>
      <c r="AC7231" s="10"/>
      <c r="AD7231" s="10"/>
      <c r="AE7231" s="10"/>
      <c r="AF7231" s="10"/>
      <c r="AG7231" s="10"/>
      <c r="AH7231" s="10"/>
      <c r="AI7231" s="10"/>
      <c r="AJ7231" s="10"/>
      <c r="AK7231" s="10"/>
      <c r="AL7231" s="10"/>
      <c r="AM7231" s="10"/>
      <c r="AN7231" s="10"/>
      <c r="AO7231" s="10"/>
      <c r="AP7231" s="10"/>
      <c r="AQ7231" s="10"/>
      <c r="AR7231" s="10"/>
      <c r="AS7231" s="10"/>
      <c r="AT7231" s="10"/>
      <c r="AU7231" s="10"/>
      <c r="AV7231" s="10"/>
      <c r="AW7231" s="10"/>
      <c r="AX7231" s="10"/>
      <c r="AY7231" s="10"/>
      <c r="AZ7231" s="10"/>
      <c r="BC7231" s="10"/>
      <c r="BD7231" s="10"/>
      <c r="BE7231" s="10"/>
      <c r="BF7231" s="10"/>
      <c r="BG7231" s="10"/>
      <c r="BH7231" s="10"/>
      <c r="BI7231" s="10"/>
      <c r="BL7231" s="10"/>
      <c r="BM7231" s="10"/>
      <c r="BN7231" s="10"/>
      <c r="BO7231" s="10"/>
      <c r="BP7231" s="10"/>
      <c r="BQ7231" s="10"/>
      <c r="BR7231" s="10"/>
      <c r="BU7231" s="66"/>
    </row>
    <row r="7232" spans="22:73" s="6" customFormat="1" x14ac:dyDescent="0.3">
      <c r="V7232" s="21"/>
      <c r="W7232" s="22"/>
      <c r="X7232" s="22"/>
      <c r="Y7232" s="22"/>
      <c r="Z7232" s="22"/>
      <c r="AA7232" s="22"/>
      <c r="AB7232" s="10"/>
      <c r="AC7232" s="10"/>
      <c r="AD7232" s="10"/>
      <c r="AE7232" s="10"/>
      <c r="AF7232" s="10"/>
      <c r="AG7232" s="10"/>
      <c r="AH7232" s="10"/>
      <c r="AI7232" s="10"/>
      <c r="AJ7232" s="10"/>
      <c r="AK7232" s="10"/>
      <c r="AL7232" s="10"/>
      <c r="AM7232" s="10"/>
      <c r="AN7232" s="10"/>
      <c r="AO7232" s="10"/>
      <c r="AP7232" s="10"/>
      <c r="AQ7232" s="10"/>
      <c r="AR7232" s="10"/>
      <c r="AS7232" s="10"/>
      <c r="AT7232" s="10"/>
      <c r="AU7232" s="10"/>
      <c r="AV7232" s="10"/>
      <c r="AW7232" s="10"/>
      <c r="AX7232" s="10"/>
      <c r="AY7232" s="10"/>
      <c r="AZ7232" s="10"/>
      <c r="BC7232" s="10"/>
      <c r="BD7232" s="10"/>
      <c r="BE7232" s="10"/>
      <c r="BF7232" s="10"/>
      <c r="BG7232" s="10"/>
      <c r="BH7232" s="10"/>
      <c r="BI7232" s="10"/>
      <c r="BL7232" s="10"/>
      <c r="BM7232" s="10"/>
      <c r="BN7232" s="10"/>
      <c r="BO7232" s="10"/>
      <c r="BP7232" s="10"/>
      <c r="BQ7232" s="10"/>
      <c r="BR7232" s="10"/>
      <c r="BU7232" s="66"/>
    </row>
    <row r="7233" spans="22:73" s="6" customFormat="1" x14ac:dyDescent="0.3">
      <c r="V7233" s="21"/>
      <c r="W7233" s="22"/>
      <c r="X7233" s="22"/>
      <c r="Y7233" s="22"/>
      <c r="Z7233" s="22"/>
      <c r="AA7233" s="22"/>
      <c r="AB7233" s="10"/>
      <c r="AC7233" s="10"/>
      <c r="AD7233" s="10"/>
      <c r="AE7233" s="10"/>
      <c r="AF7233" s="10"/>
      <c r="AG7233" s="10"/>
      <c r="AH7233" s="10"/>
      <c r="AI7233" s="10"/>
      <c r="AJ7233" s="10"/>
      <c r="AK7233" s="10"/>
      <c r="AL7233" s="10"/>
      <c r="AM7233" s="10"/>
      <c r="AN7233" s="10"/>
      <c r="AO7233" s="10"/>
      <c r="AP7233" s="10"/>
      <c r="AQ7233" s="10"/>
      <c r="AR7233" s="10"/>
      <c r="AS7233" s="10"/>
      <c r="AT7233" s="10"/>
      <c r="AU7233" s="10"/>
      <c r="AV7233" s="10"/>
      <c r="AW7233" s="10"/>
      <c r="AX7233" s="10"/>
      <c r="AY7233" s="10"/>
      <c r="AZ7233" s="10"/>
      <c r="BC7233" s="10"/>
      <c r="BD7233" s="10"/>
      <c r="BE7233" s="10"/>
      <c r="BF7233" s="10"/>
      <c r="BG7233" s="10"/>
      <c r="BH7233" s="10"/>
      <c r="BI7233" s="10"/>
      <c r="BL7233" s="10"/>
      <c r="BM7233" s="10"/>
      <c r="BN7233" s="10"/>
      <c r="BO7233" s="10"/>
      <c r="BP7233" s="10"/>
      <c r="BQ7233" s="10"/>
      <c r="BR7233" s="10"/>
      <c r="BU7233" s="66"/>
    </row>
    <row r="7234" spans="22:73" s="6" customFormat="1" x14ac:dyDescent="0.3">
      <c r="V7234" s="21"/>
      <c r="W7234" s="22"/>
      <c r="X7234" s="22"/>
      <c r="Y7234" s="22"/>
      <c r="Z7234" s="22"/>
      <c r="AA7234" s="22"/>
      <c r="AB7234" s="10"/>
      <c r="AC7234" s="10"/>
      <c r="AD7234" s="10"/>
      <c r="AE7234" s="10"/>
      <c r="AF7234" s="10"/>
      <c r="AG7234" s="10"/>
      <c r="AH7234" s="10"/>
      <c r="AI7234" s="10"/>
      <c r="AJ7234" s="10"/>
      <c r="AK7234" s="10"/>
      <c r="AL7234" s="10"/>
      <c r="AM7234" s="10"/>
      <c r="AN7234" s="10"/>
      <c r="AO7234" s="10"/>
      <c r="AP7234" s="10"/>
      <c r="AQ7234" s="10"/>
      <c r="AR7234" s="10"/>
      <c r="AS7234" s="10"/>
      <c r="AT7234" s="10"/>
      <c r="AU7234" s="10"/>
      <c r="AV7234" s="10"/>
      <c r="AW7234" s="10"/>
      <c r="AX7234" s="10"/>
      <c r="AY7234" s="10"/>
      <c r="AZ7234" s="10"/>
      <c r="BC7234" s="10"/>
      <c r="BD7234" s="10"/>
      <c r="BE7234" s="10"/>
      <c r="BF7234" s="10"/>
      <c r="BG7234" s="10"/>
      <c r="BH7234" s="10"/>
      <c r="BI7234" s="10"/>
      <c r="BL7234" s="10"/>
      <c r="BM7234" s="10"/>
      <c r="BN7234" s="10"/>
      <c r="BO7234" s="10"/>
      <c r="BP7234" s="10"/>
      <c r="BQ7234" s="10"/>
      <c r="BR7234" s="10"/>
      <c r="BU7234" s="66"/>
    </row>
    <row r="7235" spans="22:73" s="6" customFormat="1" x14ac:dyDescent="0.3">
      <c r="V7235" s="21"/>
      <c r="W7235" s="22"/>
      <c r="X7235" s="22"/>
      <c r="Y7235" s="22"/>
      <c r="Z7235" s="22"/>
      <c r="AA7235" s="22"/>
      <c r="AB7235" s="10"/>
      <c r="AC7235" s="10"/>
      <c r="AD7235" s="10"/>
      <c r="AE7235" s="10"/>
      <c r="AF7235" s="10"/>
      <c r="AG7235" s="10"/>
      <c r="AH7235" s="10"/>
      <c r="AI7235" s="10"/>
      <c r="AJ7235" s="10"/>
      <c r="AK7235" s="10"/>
      <c r="AL7235" s="10"/>
      <c r="AM7235" s="10"/>
      <c r="AN7235" s="10"/>
      <c r="AO7235" s="10"/>
      <c r="AP7235" s="10"/>
      <c r="AQ7235" s="10"/>
      <c r="AR7235" s="10"/>
      <c r="AS7235" s="10"/>
      <c r="AT7235" s="10"/>
      <c r="AU7235" s="10"/>
      <c r="AV7235" s="10"/>
      <c r="AW7235" s="10"/>
      <c r="AX7235" s="10"/>
      <c r="AY7235" s="10"/>
      <c r="AZ7235" s="10"/>
      <c r="BC7235" s="10"/>
      <c r="BD7235" s="10"/>
      <c r="BE7235" s="10"/>
      <c r="BF7235" s="10"/>
      <c r="BG7235" s="10"/>
      <c r="BH7235" s="10"/>
      <c r="BI7235" s="10"/>
      <c r="BL7235" s="10"/>
      <c r="BM7235" s="10"/>
      <c r="BN7235" s="10"/>
      <c r="BO7235" s="10"/>
      <c r="BP7235" s="10"/>
      <c r="BQ7235" s="10"/>
      <c r="BR7235" s="10"/>
      <c r="BU7235" s="66"/>
    </row>
    <row r="7236" spans="22:73" s="6" customFormat="1" x14ac:dyDescent="0.3">
      <c r="V7236" s="21"/>
      <c r="W7236" s="22"/>
      <c r="X7236" s="22"/>
      <c r="Y7236" s="22"/>
      <c r="Z7236" s="22"/>
      <c r="AA7236" s="22"/>
      <c r="AB7236" s="10"/>
      <c r="AC7236" s="10"/>
      <c r="AD7236" s="10"/>
      <c r="AE7236" s="10"/>
      <c r="AF7236" s="10"/>
      <c r="AG7236" s="10"/>
      <c r="AH7236" s="10"/>
      <c r="AI7236" s="10"/>
      <c r="AJ7236" s="10"/>
      <c r="AK7236" s="10"/>
      <c r="AL7236" s="10"/>
      <c r="AM7236" s="10"/>
      <c r="AN7236" s="10"/>
      <c r="AO7236" s="10"/>
      <c r="AP7236" s="10"/>
      <c r="AQ7236" s="10"/>
      <c r="AR7236" s="10"/>
      <c r="AS7236" s="10"/>
      <c r="AT7236" s="10"/>
      <c r="AU7236" s="10"/>
      <c r="AV7236" s="10"/>
      <c r="AW7236" s="10"/>
      <c r="AX7236" s="10"/>
      <c r="AY7236" s="10"/>
      <c r="AZ7236" s="10"/>
      <c r="BC7236" s="10"/>
      <c r="BD7236" s="10"/>
      <c r="BE7236" s="10"/>
      <c r="BF7236" s="10"/>
      <c r="BG7236" s="10"/>
      <c r="BH7236" s="10"/>
      <c r="BI7236" s="10"/>
      <c r="BL7236" s="10"/>
      <c r="BM7236" s="10"/>
      <c r="BN7236" s="10"/>
      <c r="BO7236" s="10"/>
      <c r="BP7236" s="10"/>
      <c r="BQ7236" s="10"/>
      <c r="BR7236" s="10"/>
      <c r="BU7236" s="66"/>
    </row>
    <row r="7237" spans="22:73" s="6" customFormat="1" x14ac:dyDescent="0.3">
      <c r="V7237" s="21"/>
      <c r="W7237" s="22"/>
      <c r="X7237" s="22"/>
      <c r="Y7237" s="22"/>
      <c r="Z7237" s="22"/>
      <c r="AA7237" s="22"/>
      <c r="AB7237" s="10"/>
      <c r="AC7237" s="10"/>
      <c r="AD7237" s="10"/>
      <c r="AE7237" s="10"/>
      <c r="AF7237" s="10"/>
      <c r="AG7237" s="10"/>
      <c r="AH7237" s="10"/>
      <c r="AI7237" s="10"/>
      <c r="AJ7237" s="10"/>
      <c r="AK7237" s="10"/>
      <c r="AL7237" s="10"/>
      <c r="AM7237" s="10"/>
      <c r="AN7237" s="10"/>
      <c r="AO7237" s="10"/>
      <c r="AP7237" s="10"/>
      <c r="AQ7237" s="10"/>
      <c r="AR7237" s="10"/>
      <c r="AS7237" s="10"/>
      <c r="AT7237" s="10"/>
      <c r="AU7237" s="10"/>
      <c r="AV7237" s="10"/>
      <c r="AW7237" s="10"/>
      <c r="AX7237" s="10"/>
      <c r="AY7237" s="10"/>
      <c r="AZ7237" s="10"/>
      <c r="BC7237" s="10"/>
      <c r="BD7237" s="10"/>
      <c r="BE7237" s="10"/>
      <c r="BF7237" s="10"/>
      <c r="BG7237" s="10"/>
      <c r="BH7237" s="10"/>
      <c r="BI7237" s="10"/>
      <c r="BL7237" s="10"/>
      <c r="BM7237" s="10"/>
      <c r="BN7237" s="10"/>
      <c r="BO7237" s="10"/>
      <c r="BP7237" s="10"/>
      <c r="BQ7237" s="10"/>
      <c r="BR7237" s="10"/>
      <c r="BU7237" s="66"/>
    </row>
    <row r="7238" spans="22:73" s="6" customFormat="1" x14ac:dyDescent="0.3">
      <c r="V7238" s="21"/>
      <c r="W7238" s="22"/>
      <c r="X7238" s="22"/>
      <c r="Y7238" s="22"/>
      <c r="Z7238" s="22"/>
      <c r="AA7238" s="22"/>
      <c r="AB7238" s="10"/>
      <c r="AC7238" s="10"/>
      <c r="AD7238" s="10"/>
      <c r="AE7238" s="10"/>
      <c r="AF7238" s="10"/>
      <c r="AG7238" s="10"/>
      <c r="AH7238" s="10"/>
      <c r="AI7238" s="10"/>
      <c r="AJ7238" s="10"/>
      <c r="AK7238" s="10"/>
      <c r="AL7238" s="10"/>
      <c r="AM7238" s="10"/>
      <c r="AN7238" s="10"/>
      <c r="AO7238" s="10"/>
      <c r="AP7238" s="10"/>
      <c r="AQ7238" s="10"/>
      <c r="AR7238" s="10"/>
      <c r="AS7238" s="10"/>
      <c r="AT7238" s="10"/>
      <c r="AU7238" s="10"/>
      <c r="AV7238" s="10"/>
      <c r="AW7238" s="10"/>
      <c r="AX7238" s="10"/>
      <c r="AY7238" s="10"/>
      <c r="AZ7238" s="10"/>
      <c r="BC7238" s="10"/>
      <c r="BD7238" s="10"/>
      <c r="BE7238" s="10"/>
      <c r="BF7238" s="10"/>
      <c r="BG7238" s="10"/>
      <c r="BH7238" s="10"/>
      <c r="BI7238" s="10"/>
      <c r="BL7238" s="10"/>
      <c r="BM7238" s="10"/>
      <c r="BN7238" s="10"/>
      <c r="BO7238" s="10"/>
      <c r="BP7238" s="10"/>
      <c r="BQ7238" s="10"/>
      <c r="BR7238" s="10"/>
      <c r="BU7238" s="66"/>
    </row>
    <row r="7239" spans="22:73" s="6" customFormat="1" x14ac:dyDescent="0.3">
      <c r="V7239" s="21"/>
      <c r="W7239" s="22"/>
      <c r="X7239" s="22"/>
      <c r="Y7239" s="22"/>
      <c r="Z7239" s="22"/>
      <c r="AA7239" s="22"/>
      <c r="AB7239" s="10"/>
      <c r="AC7239" s="10"/>
      <c r="AD7239" s="10"/>
      <c r="AE7239" s="10"/>
      <c r="AF7239" s="10"/>
      <c r="AG7239" s="10"/>
      <c r="AH7239" s="10"/>
      <c r="AI7239" s="10"/>
      <c r="AJ7239" s="10"/>
      <c r="AK7239" s="10"/>
      <c r="AL7239" s="10"/>
      <c r="AM7239" s="10"/>
      <c r="AN7239" s="10"/>
      <c r="AO7239" s="10"/>
      <c r="AP7239" s="10"/>
      <c r="AQ7239" s="10"/>
      <c r="AR7239" s="10"/>
      <c r="AS7239" s="10"/>
      <c r="AT7239" s="10"/>
      <c r="AU7239" s="10"/>
      <c r="AV7239" s="10"/>
      <c r="AW7239" s="10"/>
      <c r="AX7239" s="10"/>
      <c r="AY7239" s="10"/>
      <c r="AZ7239" s="10"/>
      <c r="BC7239" s="10"/>
      <c r="BD7239" s="10"/>
      <c r="BE7239" s="10"/>
      <c r="BF7239" s="10"/>
      <c r="BG7239" s="10"/>
      <c r="BH7239" s="10"/>
      <c r="BI7239" s="10"/>
      <c r="BL7239" s="10"/>
      <c r="BM7239" s="10"/>
      <c r="BN7239" s="10"/>
      <c r="BO7239" s="10"/>
      <c r="BP7239" s="10"/>
      <c r="BQ7239" s="10"/>
      <c r="BR7239" s="10"/>
      <c r="BU7239" s="66"/>
    </row>
    <row r="7240" spans="22:73" s="6" customFormat="1" x14ac:dyDescent="0.3">
      <c r="V7240" s="21"/>
      <c r="W7240" s="22"/>
      <c r="X7240" s="22"/>
      <c r="Y7240" s="22"/>
      <c r="Z7240" s="22"/>
      <c r="AA7240" s="22"/>
      <c r="AB7240" s="10"/>
      <c r="AC7240" s="10"/>
      <c r="AD7240" s="10"/>
      <c r="AE7240" s="10"/>
      <c r="AF7240" s="10"/>
      <c r="AG7240" s="10"/>
      <c r="AH7240" s="10"/>
      <c r="AI7240" s="10"/>
      <c r="AJ7240" s="10"/>
      <c r="AK7240" s="10"/>
      <c r="AL7240" s="10"/>
      <c r="AM7240" s="10"/>
      <c r="AN7240" s="10"/>
      <c r="AO7240" s="10"/>
      <c r="AP7240" s="10"/>
      <c r="AQ7240" s="10"/>
      <c r="AR7240" s="10"/>
      <c r="AS7240" s="10"/>
      <c r="AT7240" s="10"/>
      <c r="AU7240" s="10"/>
      <c r="AV7240" s="10"/>
      <c r="AW7240" s="10"/>
      <c r="AX7240" s="10"/>
      <c r="AY7240" s="10"/>
      <c r="AZ7240" s="10"/>
      <c r="BC7240" s="10"/>
      <c r="BD7240" s="10"/>
      <c r="BE7240" s="10"/>
      <c r="BF7240" s="10"/>
      <c r="BG7240" s="10"/>
      <c r="BH7240" s="10"/>
      <c r="BI7240" s="10"/>
      <c r="BL7240" s="10"/>
      <c r="BM7240" s="10"/>
      <c r="BN7240" s="10"/>
      <c r="BO7240" s="10"/>
      <c r="BP7240" s="10"/>
      <c r="BQ7240" s="10"/>
      <c r="BR7240" s="10"/>
      <c r="BU7240" s="66"/>
    </row>
    <row r="7241" spans="22:73" s="6" customFormat="1" x14ac:dyDescent="0.3">
      <c r="V7241" s="21"/>
      <c r="W7241" s="22"/>
      <c r="X7241" s="22"/>
      <c r="Y7241" s="22"/>
      <c r="Z7241" s="22"/>
      <c r="AA7241" s="22"/>
      <c r="AB7241" s="10"/>
      <c r="AC7241" s="10"/>
      <c r="AD7241" s="10"/>
      <c r="AE7241" s="10"/>
      <c r="AF7241" s="10"/>
      <c r="AG7241" s="10"/>
      <c r="AH7241" s="10"/>
      <c r="AI7241" s="10"/>
      <c r="AJ7241" s="10"/>
      <c r="AK7241" s="10"/>
      <c r="AL7241" s="10"/>
      <c r="AM7241" s="10"/>
      <c r="AN7241" s="10"/>
      <c r="AO7241" s="10"/>
      <c r="AP7241" s="10"/>
      <c r="AQ7241" s="10"/>
      <c r="AR7241" s="10"/>
      <c r="AS7241" s="10"/>
      <c r="AT7241" s="10"/>
      <c r="AU7241" s="10"/>
      <c r="AV7241" s="10"/>
      <c r="AW7241" s="10"/>
      <c r="AX7241" s="10"/>
      <c r="AY7241" s="10"/>
      <c r="AZ7241" s="10"/>
      <c r="BC7241" s="10"/>
      <c r="BD7241" s="10"/>
      <c r="BE7241" s="10"/>
      <c r="BF7241" s="10"/>
      <c r="BG7241" s="10"/>
      <c r="BH7241" s="10"/>
      <c r="BI7241" s="10"/>
      <c r="BL7241" s="10"/>
      <c r="BM7241" s="10"/>
      <c r="BN7241" s="10"/>
      <c r="BO7241" s="10"/>
      <c r="BP7241" s="10"/>
      <c r="BQ7241" s="10"/>
      <c r="BR7241" s="10"/>
      <c r="BU7241" s="66"/>
    </row>
    <row r="7242" spans="22:73" s="6" customFormat="1" x14ac:dyDescent="0.3">
      <c r="V7242" s="21"/>
      <c r="W7242" s="22"/>
      <c r="X7242" s="22"/>
      <c r="Y7242" s="22"/>
      <c r="Z7242" s="22"/>
      <c r="AA7242" s="22"/>
      <c r="AB7242" s="10"/>
      <c r="AC7242" s="10"/>
      <c r="AD7242" s="10"/>
      <c r="AE7242" s="10"/>
      <c r="AF7242" s="10"/>
      <c r="AG7242" s="10"/>
      <c r="AH7242" s="10"/>
      <c r="AI7242" s="10"/>
      <c r="AJ7242" s="10"/>
      <c r="AK7242" s="10"/>
      <c r="AL7242" s="10"/>
      <c r="AM7242" s="10"/>
      <c r="AN7242" s="10"/>
      <c r="AO7242" s="10"/>
      <c r="AP7242" s="10"/>
      <c r="AQ7242" s="10"/>
      <c r="AR7242" s="10"/>
      <c r="AS7242" s="10"/>
      <c r="AT7242" s="10"/>
      <c r="AU7242" s="10"/>
      <c r="AV7242" s="10"/>
      <c r="AW7242" s="10"/>
      <c r="AX7242" s="10"/>
      <c r="AY7242" s="10"/>
      <c r="AZ7242" s="10"/>
      <c r="BC7242" s="10"/>
      <c r="BD7242" s="10"/>
      <c r="BE7242" s="10"/>
      <c r="BF7242" s="10"/>
      <c r="BG7242" s="10"/>
      <c r="BH7242" s="10"/>
      <c r="BI7242" s="10"/>
      <c r="BL7242" s="10"/>
      <c r="BM7242" s="10"/>
      <c r="BN7242" s="10"/>
      <c r="BO7242" s="10"/>
      <c r="BP7242" s="10"/>
      <c r="BQ7242" s="10"/>
      <c r="BR7242" s="10"/>
      <c r="BU7242" s="66"/>
    </row>
    <row r="7243" spans="22:73" s="6" customFormat="1" x14ac:dyDescent="0.3">
      <c r="V7243" s="21"/>
      <c r="W7243" s="22"/>
      <c r="X7243" s="22"/>
      <c r="Y7243" s="22"/>
      <c r="Z7243" s="22"/>
      <c r="AA7243" s="22"/>
      <c r="AB7243" s="10"/>
      <c r="AC7243" s="10"/>
      <c r="AD7243" s="10"/>
      <c r="AE7243" s="10"/>
      <c r="AF7243" s="10"/>
      <c r="AG7243" s="10"/>
      <c r="AH7243" s="10"/>
      <c r="AI7243" s="10"/>
      <c r="AJ7243" s="10"/>
      <c r="AK7243" s="10"/>
      <c r="AL7243" s="10"/>
      <c r="AM7243" s="10"/>
      <c r="AN7243" s="10"/>
      <c r="AO7243" s="10"/>
      <c r="AP7243" s="10"/>
      <c r="AQ7243" s="10"/>
      <c r="AR7243" s="10"/>
      <c r="AS7243" s="10"/>
      <c r="AT7243" s="10"/>
      <c r="AU7243" s="10"/>
      <c r="AV7243" s="10"/>
      <c r="AW7243" s="10"/>
      <c r="AX7243" s="10"/>
      <c r="AY7243" s="10"/>
      <c r="AZ7243" s="10"/>
      <c r="BC7243" s="10"/>
      <c r="BD7243" s="10"/>
      <c r="BE7243" s="10"/>
      <c r="BF7243" s="10"/>
      <c r="BG7243" s="10"/>
      <c r="BH7243" s="10"/>
      <c r="BI7243" s="10"/>
      <c r="BL7243" s="10"/>
      <c r="BM7243" s="10"/>
      <c r="BN7243" s="10"/>
      <c r="BO7243" s="10"/>
      <c r="BP7243" s="10"/>
      <c r="BQ7243" s="10"/>
      <c r="BR7243" s="10"/>
      <c r="BU7243" s="66"/>
    </row>
    <row r="7244" spans="22:73" s="6" customFormat="1" x14ac:dyDescent="0.3">
      <c r="V7244" s="21"/>
      <c r="W7244" s="22"/>
      <c r="X7244" s="22"/>
      <c r="Y7244" s="22"/>
      <c r="Z7244" s="22"/>
      <c r="AA7244" s="22"/>
      <c r="AB7244" s="10"/>
      <c r="AC7244" s="10"/>
      <c r="AD7244" s="10"/>
      <c r="AE7244" s="10"/>
      <c r="AF7244" s="10"/>
      <c r="AG7244" s="10"/>
      <c r="AH7244" s="10"/>
      <c r="AI7244" s="10"/>
      <c r="AJ7244" s="10"/>
      <c r="AK7244" s="10"/>
      <c r="AL7244" s="10"/>
      <c r="AM7244" s="10"/>
      <c r="AN7244" s="10"/>
      <c r="AO7244" s="10"/>
      <c r="AP7244" s="10"/>
      <c r="AQ7244" s="10"/>
      <c r="AR7244" s="10"/>
      <c r="AS7244" s="10"/>
      <c r="AT7244" s="10"/>
      <c r="AU7244" s="10"/>
      <c r="AV7244" s="10"/>
      <c r="AW7244" s="10"/>
      <c r="AX7244" s="10"/>
      <c r="AY7244" s="10"/>
      <c r="AZ7244" s="10"/>
      <c r="BC7244" s="10"/>
      <c r="BD7244" s="10"/>
      <c r="BE7244" s="10"/>
      <c r="BF7244" s="10"/>
      <c r="BG7244" s="10"/>
      <c r="BH7244" s="10"/>
      <c r="BI7244" s="10"/>
      <c r="BL7244" s="10"/>
      <c r="BM7244" s="10"/>
      <c r="BN7244" s="10"/>
      <c r="BO7244" s="10"/>
      <c r="BP7244" s="10"/>
      <c r="BQ7244" s="10"/>
      <c r="BR7244" s="10"/>
      <c r="BU7244" s="66"/>
    </row>
    <row r="7245" spans="22:73" s="6" customFormat="1" x14ac:dyDescent="0.3">
      <c r="V7245" s="21"/>
      <c r="W7245" s="22"/>
      <c r="X7245" s="22"/>
      <c r="Y7245" s="22"/>
      <c r="Z7245" s="22"/>
      <c r="AA7245" s="22"/>
      <c r="AB7245" s="10"/>
      <c r="AC7245" s="10"/>
      <c r="AD7245" s="10"/>
      <c r="AE7245" s="10"/>
      <c r="AF7245" s="10"/>
      <c r="AG7245" s="10"/>
      <c r="AH7245" s="10"/>
      <c r="AI7245" s="10"/>
      <c r="AJ7245" s="10"/>
      <c r="AK7245" s="10"/>
      <c r="AL7245" s="10"/>
      <c r="AM7245" s="10"/>
      <c r="AN7245" s="10"/>
      <c r="AO7245" s="10"/>
      <c r="AP7245" s="10"/>
      <c r="AQ7245" s="10"/>
      <c r="AR7245" s="10"/>
      <c r="AS7245" s="10"/>
      <c r="AT7245" s="10"/>
      <c r="AU7245" s="10"/>
      <c r="AV7245" s="10"/>
      <c r="AW7245" s="10"/>
      <c r="AX7245" s="10"/>
      <c r="AY7245" s="10"/>
      <c r="AZ7245" s="10"/>
      <c r="BC7245" s="10"/>
      <c r="BD7245" s="10"/>
      <c r="BE7245" s="10"/>
      <c r="BF7245" s="10"/>
      <c r="BG7245" s="10"/>
      <c r="BH7245" s="10"/>
      <c r="BI7245" s="10"/>
      <c r="BL7245" s="10"/>
      <c r="BM7245" s="10"/>
      <c r="BN7245" s="10"/>
      <c r="BO7245" s="10"/>
      <c r="BP7245" s="10"/>
      <c r="BQ7245" s="10"/>
      <c r="BR7245" s="10"/>
      <c r="BU7245" s="66"/>
    </row>
    <row r="7246" spans="22:73" s="6" customFormat="1" x14ac:dyDescent="0.3">
      <c r="V7246" s="21"/>
      <c r="W7246" s="22"/>
      <c r="X7246" s="22"/>
      <c r="Y7246" s="22"/>
      <c r="Z7246" s="22"/>
      <c r="AA7246" s="22"/>
      <c r="AB7246" s="10"/>
      <c r="AC7246" s="10"/>
      <c r="AD7246" s="10"/>
      <c r="AE7246" s="10"/>
      <c r="AF7246" s="10"/>
      <c r="AG7246" s="10"/>
      <c r="AH7246" s="10"/>
      <c r="AI7246" s="10"/>
      <c r="AJ7246" s="10"/>
      <c r="AK7246" s="10"/>
      <c r="AL7246" s="10"/>
      <c r="AM7246" s="10"/>
      <c r="AN7246" s="10"/>
      <c r="AO7246" s="10"/>
      <c r="AP7246" s="10"/>
      <c r="AQ7246" s="10"/>
      <c r="AR7246" s="10"/>
      <c r="AS7246" s="10"/>
      <c r="AT7246" s="10"/>
      <c r="AU7246" s="10"/>
      <c r="AV7246" s="10"/>
      <c r="AW7246" s="10"/>
      <c r="AX7246" s="10"/>
      <c r="AY7246" s="10"/>
      <c r="AZ7246" s="10"/>
      <c r="BC7246" s="10"/>
      <c r="BD7246" s="10"/>
      <c r="BE7246" s="10"/>
      <c r="BF7246" s="10"/>
      <c r="BG7246" s="10"/>
      <c r="BH7246" s="10"/>
      <c r="BI7246" s="10"/>
      <c r="BL7246" s="10"/>
      <c r="BM7246" s="10"/>
      <c r="BN7246" s="10"/>
      <c r="BO7246" s="10"/>
      <c r="BP7246" s="10"/>
      <c r="BQ7246" s="10"/>
      <c r="BR7246" s="10"/>
      <c r="BU7246" s="66"/>
    </row>
    <row r="7247" spans="22:73" s="6" customFormat="1" x14ac:dyDescent="0.3">
      <c r="V7247" s="21"/>
      <c r="W7247" s="22"/>
      <c r="X7247" s="22"/>
      <c r="Y7247" s="22"/>
      <c r="Z7247" s="22"/>
      <c r="AA7247" s="22"/>
      <c r="AB7247" s="10"/>
      <c r="AC7247" s="10"/>
      <c r="AD7247" s="10"/>
      <c r="AE7247" s="10"/>
      <c r="AF7247" s="10"/>
      <c r="AG7247" s="10"/>
      <c r="AH7247" s="10"/>
      <c r="AI7247" s="10"/>
      <c r="AJ7247" s="10"/>
      <c r="AK7247" s="10"/>
      <c r="AL7247" s="10"/>
      <c r="AM7247" s="10"/>
      <c r="AN7247" s="10"/>
      <c r="AO7247" s="10"/>
      <c r="AP7247" s="10"/>
      <c r="AQ7247" s="10"/>
      <c r="AR7247" s="10"/>
      <c r="AS7247" s="10"/>
      <c r="AT7247" s="10"/>
      <c r="AU7247" s="10"/>
      <c r="AV7247" s="10"/>
      <c r="AW7247" s="10"/>
      <c r="AX7247" s="10"/>
      <c r="AY7247" s="10"/>
      <c r="AZ7247" s="10"/>
      <c r="BC7247" s="10"/>
      <c r="BD7247" s="10"/>
      <c r="BE7247" s="10"/>
      <c r="BF7247" s="10"/>
      <c r="BG7247" s="10"/>
      <c r="BH7247" s="10"/>
      <c r="BI7247" s="10"/>
      <c r="BL7247" s="10"/>
      <c r="BM7247" s="10"/>
      <c r="BN7247" s="10"/>
      <c r="BO7247" s="10"/>
      <c r="BP7247" s="10"/>
      <c r="BQ7247" s="10"/>
      <c r="BR7247" s="10"/>
      <c r="BU7247" s="66"/>
    </row>
    <row r="7248" spans="22:73" s="6" customFormat="1" x14ac:dyDescent="0.3">
      <c r="V7248" s="21"/>
      <c r="W7248" s="22"/>
      <c r="X7248" s="22"/>
      <c r="Y7248" s="22"/>
      <c r="Z7248" s="22"/>
      <c r="AA7248" s="22"/>
      <c r="AB7248" s="10"/>
      <c r="AC7248" s="10"/>
      <c r="AD7248" s="10"/>
      <c r="AE7248" s="10"/>
      <c r="AF7248" s="10"/>
      <c r="AG7248" s="10"/>
      <c r="AH7248" s="10"/>
      <c r="AI7248" s="10"/>
      <c r="AJ7248" s="10"/>
      <c r="AK7248" s="10"/>
      <c r="AL7248" s="10"/>
      <c r="AM7248" s="10"/>
      <c r="AN7248" s="10"/>
      <c r="AO7248" s="10"/>
      <c r="AP7248" s="10"/>
      <c r="AQ7248" s="10"/>
      <c r="AR7248" s="10"/>
      <c r="AS7248" s="10"/>
      <c r="AT7248" s="10"/>
      <c r="AU7248" s="10"/>
      <c r="AV7248" s="10"/>
      <c r="AW7248" s="10"/>
      <c r="AX7248" s="10"/>
      <c r="AY7248" s="10"/>
      <c r="AZ7248" s="10"/>
      <c r="BC7248" s="10"/>
      <c r="BD7248" s="10"/>
      <c r="BE7248" s="10"/>
      <c r="BF7248" s="10"/>
      <c r="BG7248" s="10"/>
      <c r="BH7248" s="10"/>
      <c r="BI7248" s="10"/>
      <c r="BL7248" s="10"/>
      <c r="BM7248" s="10"/>
      <c r="BN7248" s="10"/>
      <c r="BO7248" s="10"/>
      <c r="BP7248" s="10"/>
      <c r="BQ7248" s="10"/>
      <c r="BR7248" s="10"/>
      <c r="BU7248" s="66"/>
    </row>
    <row r="7249" spans="22:73" s="6" customFormat="1" x14ac:dyDescent="0.3">
      <c r="V7249" s="21"/>
      <c r="W7249" s="22"/>
      <c r="X7249" s="22"/>
      <c r="Y7249" s="22"/>
      <c r="Z7249" s="22"/>
      <c r="AA7249" s="22"/>
      <c r="AB7249" s="10"/>
      <c r="AC7249" s="10"/>
      <c r="AD7249" s="10"/>
      <c r="AE7249" s="10"/>
      <c r="AF7249" s="10"/>
      <c r="AG7249" s="10"/>
      <c r="AH7249" s="10"/>
      <c r="AI7249" s="10"/>
      <c r="AJ7249" s="10"/>
      <c r="AK7249" s="10"/>
      <c r="AL7249" s="10"/>
      <c r="AM7249" s="10"/>
      <c r="AN7249" s="10"/>
      <c r="AO7249" s="10"/>
      <c r="AP7249" s="10"/>
      <c r="AQ7249" s="10"/>
      <c r="AR7249" s="10"/>
      <c r="AS7249" s="10"/>
      <c r="AT7249" s="10"/>
      <c r="AU7249" s="10"/>
      <c r="AV7249" s="10"/>
      <c r="AW7249" s="10"/>
      <c r="AX7249" s="10"/>
      <c r="AY7249" s="10"/>
      <c r="AZ7249" s="10"/>
      <c r="BC7249" s="10"/>
      <c r="BD7249" s="10"/>
      <c r="BE7249" s="10"/>
      <c r="BF7249" s="10"/>
      <c r="BG7249" s="10"/>
      <c r="BH7249" s="10"/>
      <c r="BI7249" s="10"/>
      <c r="BL7249" s="10"/>
      <c r="BM7249" s="10"/>
      <c r="BN7249" s="10"/>
      <c r="BO7249" s="10"/>
      <c r="BP7249" s="10"/>
      <c r="BQ7249" s="10"/>
      <c r="BR7249" s="10"/>
      <c r="BU7249" s="66"/>
    </row>
    <row r="7250" spans="22:73" s="6" customFormat="1" x14ac:dyDescent="0.3">
      <c r="V7250" s="21"/>
      <c r="W7250" s="22"/>
      <c r="X7250" s="22"/>
      <c r="Y7250" s="22"/>
      <c r="Z7250" s="22"/>
      <c r="AA7250" s="22"/>
      <c r="AB7250" s="10"/>
      <c r="AC7250" s="10"/>
      <c r="AD7250" s="10"/>
      <c r="AE7250" s="10"/>
      <c r="AF7250" s="10"/>
      <c r="AG7250" s="10"/>
      <c r="AH7250" s="10"/>
      <c r="AI7250" s="10"/>
      <c r="AJ7250" s="10"/>
      <c r="AK7250" s="10"/>
      <c r="AL7250" s="10"/>
      <c r="AM7250" s="10"/>
      <c r="AN7250" s="10"/>
      <c r="AO7250" s="10"/>
      <c r="AP7250" s="10"/>
      <c r="AQ7250" s="10"/>
      <c r="AR7250" s="10"/>
      <c r="AS7250" s="10"/>
      <c r="AT7250" s="10"/>
      <c r="AU7250" s="10"/>
      <c r="AV7250" s="10"/>
      <c r="AW7250" s="10"/>
      <c r="AX7250" s="10"/>
      <c r="AY7250" s="10"/>
      <c r="AZ7250" s="10"/>
      <c r="BC7250" s="10"/>
      <c r="BD7250" s="10"/>
      <c r="BE7250" s="10"/>
      <c r="BF7250" s="10"/>
      <c r="BG7250" s="10"/>
      <c r="BH7250" s="10"/>
      <c r="BI7250" s="10"/>
      <c r="BL7250" s="10"/>
      <c r="BM7250" s="10"/>
      <c r="BN7250" s="10"/>
      <c r="BO7250" s="10"/>
      <c r="BP7250" s="10"/>
      <c r="BQ7250" s="10"/>
      <c r="BR7250" s="10"/>
      <c r="BU7250" s="66"/>
    </row>
    <row r="7251" spans="22:73" s="6" customFormat="1" x14ac:dyDescent="0.3">
      <c r="V7251" s="21"/>
      <c r="W7251" s="22"/>
      <c r="X7251" s="22"/>
      <c r="Y7251" s="22"/>
      <c r="Z7251" s="22"/>
      <c r="AA7251" s="22"/>
      <c r="AB7251" s="10"/>
      <c r="AC7251" s="10"/>
      <c r="AD7251" s="10"/>
      <c r="AE7251" s="10"/>
      <c r="AF7251" s="10"/>
      <c r="AG7251" s="10"/>
      <c r="AH7251" s="10"/>
      <c r="AI7251" s="10"/>
      <c r="AJ7251" s="10"/>
      <c r="AK7251" s="10"/>
      <c r="AL7251" s="10"/>
      <c r="AM7251" s="10"/>
      <c r="AN7251" s="10"/>
      <c r="AO7251" s="10"/>
      <c r="AP7251" s="10"/>
      <c r="AQ7251" s="10"/>
      <c r="AR7251" s="10"/>
      <c r="AS7251" s="10"/>
      <c r="AT7251" s="10"/>
      <c r="AU7251" s="10"/>
      <c r="AV7251" s="10"/>
      <c r="AW7251" s="10"/>
      <c r="AX7251" s="10"/>
      <c r="AY7251" s="10"/>
      <c r="AZ7251" s="10"/>
      <c r="BC7251" s="10"/>
      <c r="BD7251" s="10"/>
      <c r="BE7251" s="10"/>
      <c r="BF7251" s="10"/>
      <c r="BG7251" s="10"/>
      <c r="BH7251" s="10"/>
      <c r="BI7251" s="10"/>
      <c r="BL7251" s="10"/>
      <c r="BM7251" s="10"/>
      <c r="BN7251" s="10"/>
      <c r="BO7251" s="10"/>
      <c r="BP7251" s="10"/>
      <c r="BQ7251" s="10"/>
      <c r="BR7251" s="10"/>
      <c r="BU7251" s="66"/>
    </row>
    <row r="7252" spans="22:73" s="6" customFormat="1" x14ac:dyDescent="0.3">
      <c r="V7252" s="21"/>
      <c r="W7252" s="22"/>
      <c r="X7252" s="22"/>
      <c r="Y7252" s="22"/>
      <c r="Z7252" s="22"/>
      <c r="AA7252" s="22"/>
      <c r="AB7252" s="10"/>
      <c r="AC7252" s="10"/>
      <c r="AD7252" s="10"/>
      <c r="AE7252" s="10"/>
      <c r="AF7252" s="10"/>
      <c r="AG7252" s="10"/>
      <c r="AH7252" s="10"/>
      <c r="AI7252" s="10"/>
      <c r="AJ7252" s="10"/>
      <c r="AK7252" s="10"/>
      <c r="AL7252" s="10"/>
      <c r="AM7252" s="10"/>
      <c r="AN7252" s="10"/>
      <c r="AO7252" s="10"/>
      <c r="AP7252" s="10"/>
      <c r="AQ7252" s="10"/>
      <c r="AR7252" s="10"/>
      <c r="AS7252" s="10"/>
      <c r="AT7252" s="10"/>
      <c r="AU7252" s="10"/>
      <c r="AV7252" s="10"/>
      <c r="AW7252" s="10"/>
      <c r="AX7252" s="10"/>
      <c r="AY7252" s="10"/>
      <c r="AZ7252" s="10"/>
      <c r="BC7252" s="10"/>
      <c r="BD7252" s="10"/>
      <c r="BE7252" s="10"/>
      <c r="BF7252" s="10"/>
      <c r="BG7252" s="10"/>
      <c r="BH7252" s="10"/>
      <c r="BI7252" s="10"/>
      <c r="BL7252" s="10"/>
      <c r="BM7252" s="10"/>
      <c r="BN7252" s="10"/>
      <c r="BO7252" s="10"/>
      <c r="BP7252" s="10"/>
      <c r="BQ7252" s="10"/>
      <c r="BR7252" s="10"/>
      <c r="BU7252" s="66"/>
    </row>
    <row r="7253" spans="22:73" s="6" customFormat="1" x14ac:dyDescent="0.3">
      <c r="V7253" s="21"/>
      <c r="W7253" s="22"/>
      <c r="X7253" s="22"/>
      <c r="Y7253" s="22"/>
      <c r="Z7253" s="22"/>
      <c r="AA7253" s="22"/>
      <c r="AB7253" s="10"/>
      <c r="AC7253" s="10"/>
      <c r="AD7253" s="10"/>
      <c r="AE7253" s="10"/>
      <c r="AF7253" s="10"/>
      <c r="AG7253" s="10"/>
      <c r="AH7253" s="10"/>
      <c r="AI7253" s="10"/>
      <c r="AJ7253" s="10"/>
      <c r="AK7253" s="10"/>
      <c r="AL7253" s="10"/>
      <c r="AM7253" s="10"/>
      <c r="AN7253" s="10"/>
      <c r="AO7253" s="10"/>
      <c r="AP7253" s="10"/>
      <c r="AQ7253" s="10"/>
      <c r="AR7253" s="10"/>
      <c r="AS7253" s="10"/>
      <c r="AT7253" s="10"/>
      <c r="AU7253" s="10"/>
      <c r="AV7253" s="10"/>
      <c r="AW7253" s="10"/>
      <c r="AX7253" s="10"/>
      <c r="AY7253" s="10"/>
      <c r="AZ7253" s="10"/>
      <c r="BC7253" s="10"/>
      <c r="BD7253" s="10"/>
      <c r="BE7253" s="10"/>
      <c r="BF7253" s="10"/>
      <c r="BG7253" s="10"/>
      <c r="BH7253" s="10"/>
      <c r="BI7253" s="10"/>
      <c r="BL7253" s="10"/>
      <c r="BM7253" s="10"/>
      <c r="BN7253" s="10"/>
      <c r="BO7253" s="10"/>
      <c r="BP7253" s="10"/>
      <c r="BQ7253" s="10"/>
      <c r="BR7253" s="10"/>
      <c r="BU7253" s="66"/>
    </row>
    <row r="7254" spans="22:73" s="6" customFormat="1" x14ac:dyDescent="0.3">
      <c r="V7254" s="21"/>
      <c r="W7254" s="22"/>
      <c r="X7254" s="22"/>
      <c r="Y7254" s="22"/>
      <c r="Z7254" s="22"/>
      <c r="AA7254" s="22"/>
      <c r="AB7254" s="10"/>
      <c r="AC7254" s="10"/>
      <c r="AD7254" s="10"/>
      <c r="AE7254" s="10"/>
      <c r="AF7254" s="10"/>
      <c r="AG7254" s="10"/>
      <c r="AH7254" s="10"/>
      <c r="AI7254" s="10"/>
      <c r="AJ7254" s="10"/>
      <c r="AK7254" s="10"/>
      <c r="AL7254" s="10"/>
      <c r="AM7254" s="10"/>
      <c r="AN7254" s="10"/>
      <c r="AO7254" s="10"/>
      <c r="AP7254" s="10"/>
      <c r="AQ7254" s="10"/>
      <c r="AR7254" s="10"/>
      <c r="AS7254" s="10"/>
      <c r="AT7254" s="10"/>
      <c r="AU7254" s="10"/>
      <c r="AV7254" s="10"/>
      <c r="AW7254" s="10"/>
      <c r="AX7254" s="10"/>
      <c r="AY7254" s="10"/>
      <c r="AZ7254" s="10"/>
      <c r="BC7254" s="10"/>
      <c r="BD7254" s="10"/>
      <c r="BE7254" s="10"/>
      <c r="BF7254" s="10"/>
      <c r="BG7254" s="10"/>
      <c r="BH7254" s="10"/>
      <c r="BI7254" s="10"/>
      <c r="BL7254" s="10"/>
      <c r="BM7254" s="10"/>
      <c r="BN7254" s="10"/>
      <c r="BO7254" s="10"/>
      <c r="BP7254" s="10"/>
      <c r="BQ7254" s="10"/>
      <c r="BR7254" s="10"/>
      <c r="BU7254" s="66"/>
    </row>
    <row r="7255" spans="22:73" s="6" customFormat="1" x14ac:dyDescent="0.3">
      <c r="V7255" s="21"/>
      <c r="W7255" s="22"/>
      <c r="X7255" s="22"/>
      <c r="Y7255" s="22"/>
      <c r="Z7255" s="22"/>
      <c r="AA7255" s="22"/>
      <c r="AB7255" s="10"/>
      <c r="AC7255" s="10"/>
      <c r="AD7255" s="10"/>
      <c r="AE7255" s="10"/>
      <c r="AF7255" s="10"/>
      <c r="AG7255" s="10"/>
      <c r="AH7255" s="10"/>
      <c r="AI7255" s="10"/>
      <c r="AJ7255" s="10"/>
      <c r="AK7255" s="10"/>
      <c r="AL7255" s="10"/>
      <c r="AM7255" s="10"/>
      <c r="AN7255" s="10"/>
      <c r="AO7255" s="10"/>
      <c r="AP7255" s="10"/>
      <c r="AQ7255" s="10"/>
      <c r="AR7255" s="10"/>
      <c r="AS7255" s="10"/>
      <c r="AT7255" s="10"/>
      <c r="AU7255" s="10"/>
      <c r="AV7255" s="10"/>
      <c r="AW7255" s="10"/>
      <c r="AX7255" s="10"/>
      <c r="AY7255" s="10"/>
      <c r="AZ7255" s="10"/>
      <c r="BC7255" s="10"/>
      <c r="BD7255" s="10"/>
      <c r="BE7255" s="10"/>
      <c r="BF7255" s="10"/>
      <c r="BG7255" s="10"/>
      <c r="BH7255" s="10"/>
      <c r="BI7255" s="10"/>
      <c r="BL7255" s="10"/>
      <c r="BM7255" s="10"/>
      <c r="BN7255" s="10"/>
      <c r="BO7255" s="10"/>
      <c r="BP7255" s="10"/>
      <c r="BQ7255" s="10"/>
      <c r="BR7255" s="10"/>
      <c r="BU7255" s="66"/>
    </row>
    <row r="7256" spans="22:73" s="6" customFormat="1" x14ac:dyDescent="0.3">
      <c r="V7256" s="21"/>
      <c r="W7256" s="22"/>
      <c r="X7256" s="22"/>
      <c r="Y7256" s="22"/>
      <c r="Z7256" s="22"/>
      <c r="AA7256" s="22"/>
      <c r="AB7256" s="10"/>
      <c r="AC7256" s="10"/>
      <c r="AD7256" s="10"/>
      <c r="AE7256" s="10"/>
      <c r="AF7256" s="10"/>
      <c r="AG7256" s="10"/>
      <c r="AH7256" s="10"/>
      <c r="AI7256" s="10"/>
      <c r="AJ7256" s="10"/>
      <c r="AK7256" s="10"/>
      <c r="AL7256" s="10"/>
      <c r="AM7256" s="10"/>
      <c r="AN7256" s="10"/>
      <c r="AO7256" s="10"/>
      <c r="AP7256" s="10"/>
      <c r="AQ7256" s="10"/>
      <c r="AR7256" s="10"/>
      <c r="AS7256" s="10"/>
      <c r="AT7256" s="10"/>
      <c r="AU7256" s="10"/>
      <c r="AV7256" s="10"/>
      <c r="AW7256" s="10"/>
      <c r="AX7256" s="10"/>
      <c r="AY7256" s="10"/>
      <c r="AZ7256" s="10"/>
      <c r="BC7256" s="10"/>
      <c r="BD7256" s="10"/>
      <c r="BE7256" s="10"/>
      <c r="BF7256" s="10"/>
      <c r="BG7256" s="10"/>
      <c r="BH7256" s="10"/>
      <c r="BI7256" s="10"/>
      <c r="BL7256" s="10"/>
      <c r="BM7256" s="10"/>
      <c r="BN7256" s="10"/>
      <c r="BO7256" s="10"/>
      <c r="BP7256" s="10"/>
      <c r="BQ7256" s="10"/>
      <c r="BR7256" s="10"/>
      <c r="BU7256" s="66"/>
    </row>
    <row r="7257" spans="22:73" s="6" customFormat="1" x14ac:dyDescent="0.3">
      <c r="V7257" s="21"/>
      <c r="W7257" s="22"/>
      <c r="X7257" s="22"/>
      <c r="Y7257" s="22"/>
      <c r="Z7257" s="22"/>
      <c r="AA7257" s="22"/>
      <c r="AB7257" s="10"/>
      <c r="AC7257" s="10"/>
      <c r="AD7257" s="10"/>
      <c r="AE7257" s="10"/>
      <c r="AF7257" s="10"/>
      <c r="AG7257" s="10"/>
      <c r="AH7257" s="10"/>
      <c r="AI7257" s="10"/>
      <c r="AJ7257" s="10"/>
      <c r="AK7257" s="10"/>
      <c r="AL7257" s="10"/>
      <c r="AM7257" s="10"/>
      <c r="AN7257" s="10"/>
      <c r="AO7257" s="10"/>
      <c r="AP7257" s="10"/>
      <c r="AQ7257" s="10"/>
      <c r="AR7257" s="10"/>
      <c r="AS7257" s="10"/>
      <c r="AT7257" s="10"/>
      <c r="AU7257" s="10"/>
      <c r="AV7257" s="10"/>
      <c r="AW7257" s="10"/>
      <c r="AX7257" s="10"/>
      <c r="AY7257" s="10"/>
      <c r="AZ7257" s="10"/>
      <c r="BC7257" s="10"/>
      <c r="BD7257" s="10"/>
      <c r="BE7257" s="10"/>
      <c r="BF7257" s="10"/>
      <c r="BG7257" s="10"/>
      <c r="BH7257" s="10"/>
      <c r="BI7257" s="10"/>
      <c r="BL7257" s="10"/>
      <c r="BM7257" s="10"/>
      <c r="BN7257" s="10"/>
      <c r="BO7257" s="10"/>
      <c r="BP7257" s="10"/>
      <c r="BQ7257" s="10"/>
      <c r="BR7257" s="10"/>
      <c r="BU7257" s="66"/>
    </row>
    <row r="7258" spans="22:73" s="6" customFormat="1" x14ac:dyDescent="0.3">
      <c r="V7258" s="21"/>
      <c r="W7258" s="22"/>
      <c r="X7258" s="22"/>
      <c r="Y7258" s="22"/>
      <c r="Z7258" s="22"/>
      <c r="AA7258" s="22"/>
      <c r="AB7258" s="10"/>
      <c r="AC7258" s="10"/>
      <c r="AD7258" s="10"/>
      <c r="AE7258" s="10"/>
      <c r="AF7258" s="10"/>
      <c r="AG7258" s="10"/>
      <c r="AH7258" s="10"/>
      <c r="AI7258" s="10"/>
      <c r="AJ7258" s="10"/>
      <c r="AK7258" s="10"/>
      <c r="AL7258" s="10"/>
      <c r="AM7258" s="10"/>
      <c r="AN7258" s="10"/>
      <c r="AO7258" s="10"/>
      <c r="AP7258" s="10"/>
      <c r="AQ7258" s="10"/>
      <c r="AR7258" s="10"/>
      <c r="AS7258" s="10"/>
      <c r="AT7258" s="10"/>
      <c r="AU7258" s="10"/>
      <c r="AV7258" s="10"/>
      <c r="AW7258" s="10"/>
      <c r="AX7258" s="10"/>
      <c r="AY7258" s="10"/>
      <c r="AZ7258" s="10"/>
      <c r="BC7258" s="10"/>
      <c r="BD7258" s="10"/>
      <c r="BE7258" s="10"/>
      <c r="BF7258" s="10"/>
      <c r="BG7258" s="10"/>
      <c r="BH7258" s="10"/>
      <c r="BI7258" s="10"/>
      <c r="BL7258" s="10"/>
      <c r="BM7258" s="10"/>
      <c r="BN7258" s="10"/>
      <c r="BO7258" s="10"/>
      <c r="BP7258" s="10"/>
      <c r="BQ7258" s="10"/>
      <c r="BR7258" s="10"/>
      <c r="BU7258" s="66"/>
    </row>
    <row r="7259" spans="22:73" s="6" customFormat="1" x14ac:dyDescent="0.3">
      <c r="V7259" s="21"/>
      <c r="W7259" s="22"/>
      <c r="X7259" s="22"/>
      <c r="Y7259" s="22"/>
      <c r="Z7259" s="22"/>
      <c r="AA7259" s="22"/>
      <c r="AB7259" s="10"/>
      <c r="AC7259" s="10"/>
      <c r="AD7259" s="10"/>
      <c r="AE7259" s="10"/>
      <c r="AF7259" s="10"/>
      <c r="AG7259" s="10"/>
      <c r="AH7259" s="10"/>
      <c r="AI7259" s="10"/>
      <c r="AJ7259" s="10"/>
      <c r="AK7259" s="10"/>
      <c r="AL7259" s="10"/>
      <c r="AM7259" s="10"/>
      <c r="AN7259" s="10"/>
      <c r="AO7259" s="10"/>
      <c r="AP7259" s="10"/>
      <c r="AQ7259" s="10"/>
      <c r="AR7259" s="10"/>
      <c r="AS7259" s="10"/>
      <c r="AT7259" s="10"/>
      <c r="AU7259" s="10"/>
      <c r="AV7259" s="10"/>
      <c r="AW7259" s="10"/>
      <c r="AX7259" s="10"/>
      <c r="AY7259" s="10"/>
      <c r="AZ7259" s="10"/>
      <c r="BC7259" s="10"/>
      <c r="BD7259" s="10"/>
      <c r="BE7259" s="10"/>
      <c r="BF7259" s="10"/>
      <c r="BG7259" s="10"/>
      <c r="BH7259" s="10"/>
      <c r="BI7259" s="10"/>
      <c r="BL7259" s="10"/>
      <c r="BM7259" s="10"/>
      <c r="BN7259" s="10"/>
      <c r="BO7259" s="10"/>
      <c r="BP7259" s="10"/>
      <c r="BQ7259" s="10"/>
      <c r="BR7259" s="10"/>
      <c r="BU7259" s="66"/>
    </row>
    <row r="7260" spans="22:73" s="6" customFormat="1" x14ac:dyDescent="0.3">
      <c r="V7260" s="21"/>
      <c r="W7260" s="22"/>
      <c r="X7260" s="22"/>
      <c r="Y7260" s="22"/>
      <c r="Z7260" s="22"/>
      <c r="AA7260" s="22"/>
      <c r="AB7260" s="10"/>
      <c r="AC7260" s="10"/>
      <c r="AD7260" s="10"/>
      <c r="AE7260" s="10"/>
      <c r="AF7260" s="10"/>
      <c r="AG7260" s="10"/>
      <c r="AH7260" s="10"/>
      <c r="AI7260" s="10"/>
      <c r="AJ7260" s="10"/>
      <c r="AK7260" s="10"/>
      <c r="AL7260" s="10"/>
      <c r="AM7260" s="10"/>
      <c r="AN7260" s="10"/>
      <c r="AO7260" s="10"/>
      <c r="AP7260" s="10"/>
      <c r="AQ7260" s="10"/>
      <c r="AR7260" s="10"/>
      <c r="AS7260" s="10"/>
      <c r="AT7260" s="10"/>
      <c r="AU7260" s="10"/>
      <c r="AV7260" s="10"/>
      <c r="AW7260" s="10"/>
      <c r="AX7260" s="10"/>
      <c r="AY7260" s="10"/>
      <c r="AZ7260" s="10"/>
      <c r="BC7260" s="10"/>
      <c r="BD7260" s="10"/>
      <c r="BE7260" s="10"/>
      <c r="BF7260" s="10"/>
      <c r="BG7260" s="10"/>
      <c r="BH7260" s="10"/>
      <c r="BI7260" s="10"/>
      <c r="BL7260" s="10"/>
      <c r="BM7260" s="10"/>
      <c r="BN7260" s="10"/>
      <c r="BO7260" s="10"/>
      <c r="BP7260" s="10"/>
      <c r="BQ7260" s="10"/>
      <c r="BR7260" s="10"/>
      <c r="BU7260" s="66"/>
    </row>
    <row r="7261" spans="22:73" s="6" customFormat="1" x14ac:dyDescent="0.3">
      <c r="V7261" s="21"/>
      <c r="W7261" s="22"/>
      <c r="X7261" s="22"/>
      <c r="Y7261" s="22"/>
      <c r="Z7261" s="22"/>
      <c r="AA7261" s="22"/>
      <c r="AB7261" s="10"/>
      <c r="AC7261" s="10"/>
      <c r="AD7261" s="10"/>
      <c r="AE7261" s="10"/>
      <c r="AF7261" s="10"/>
      <c r="AG7261" s="10"/>
      <c r="AH7261" s="10"/>
      <c r="AI7261" s="10"/>
      <c r="AJ7261" s="10"/>
      <c r="AK7261" s="10"/>
      <c r="AL7261" s="10"/>
      <c r="AM7261" s="10"/>
      <c r="AN7261" s="10"/>
      <c r="AO7261" s="10"/>
      <c r="AP7261" s="10"/>
      <c r="AQ7261" s="10"/>
      <c r="AR7261" s="10"/>
      <c r="AS7261" s="10"/>
      <c r="AT7261" s="10"/>
      <c r="AU7261" s="10"/>
      <c r="AV7261" s="10"/>
      <c r="AW7261" s="10"/>
      <c r="AX7261" s="10"/>
      <c r="AY7261" s="10"/>
      <c r="AZ7261" s="10"/>
      <c r="BC7261" s="10"/>
      <c r="BD7261" s="10"/>
      <c r="BE7261" s="10"/>
      <c r="BF7261" s="10"/>
      <c r="BG7261" s="10"/>
      <c r="BH7261" s="10"/>
      <c r="BI7261" s="10"/>
      <c r="BL7261" s="10"/>
      <c r="BM7261" s="10"/>
      <c r="BN7261" s="10"/>
      <c r="BO7261" s="10"/>
      <c r="BP7261" s="10"/>
      <c r="BQ7261" s="10"/>
      <c r="BR7261" s="10"/>
      <c r="BU7261" s="66"/>
    </row>
    <row r="7262" spans="22:73" s="6" customFormat="1" x14ac:dyDescent="0.3">
      <c r="V7262" s="21"/>
      <c r="W7262" s="22"/>
      <c r="X7262" s="22"/>
      <c r="Y7262" s="22"/>
      <c r="Z7262" s="22"/>
      <c r="AA7262" s="22"/>
      <c r="AB7262" s="10"/>
      <c r="AC7262" s="10"/>
      <c r="AD7262" s="10"/>
      <c r="AE7262" s="10"/>
      <c r="AF7262" s="10"/>
      <c r="AG7262" s="10"/>
      <c r="AH7262" s="10"/>
      <c r="AI7262" s="10"/>
      <c r="AJ7262" s="10"/>
      <c r="AK7262" s="10"/>
      <c r="AL7262" s="10"/>
      <c r="AM7262" s="10"/>
      <c r="AN7262" s="10"/>
      <c r="AO7262" s="10"/>
      <c r="AP7262" s="10"/>
      <c r="AQ7262" s="10"/>
      <c r="AR7262" s="10"/>
      <c r="AS7262" s="10"/>
      <c r="AT7262" s="10"/>
      <c r="AU7262" s="10"/>
      <c r="AV7262" s="10"/>
      <c r="AW7262" s="10"/>
      <c r="AX7262" s="10"/>
      <c r="AY7262" s="10"/>
      <c r="AZ7262" s="10"/>
      <c r="BC7262" s="10"/>
      <c r="BD7262" s="10"/>
      <c r="BE7262" s="10"/>
      <c r="BF7262" s="10"/>
      <c r="BG7262" s="10"/>
      <c r="BH7262" s="10"/>
      <c r="BI7262" s="10"/>
      <c r="BL7262" s="10"/>
      <c r="BM7262" s="10"/>
      <c r="BN7262" s="10"/>
      <c r="BO7262" s="10"/>
      <c r="BP7262" s="10"/>
      <c r="BQ7262" s="10"/>
      <c r="BR7262" s="10"/>
      <c r="BU7262" s="66"/>
    </row>
    <row r="7263" spans="22:73" s="6" customFormat="1" x14ac:dyDescent="0.3">
      <c r="V7263" s="21"/>
      <c r="W7263" s="22"/>
      <c r="X7263" s="22"/>
      <c r="Y7263" s="22"/>
      <c r="Z7263" s="22"/>
      <c r="AA7263" s="22"/>
      <c r="AB7263" s="10"/>
      <c r="AC7263" s="10"/>
      <c r="AD7263" s="10"/>
      <c r="AE7263" s="10"/>
      <c r="AF7263" s="10"/>
      <c r="AG7263" s="10"/>
      <c r="AH7263" s="10"/>
      <c r="AI7263" s="10"/>
      <c r="AJ7263" s="10"/>
      <c r="AK7263" s="10"/>
      <c r="AL7263" s="10"/>
      <c r="AM7263" s="10"/>
      <c r="AN7263" s="10"/>
      <c r="AO7263" s="10"/>
      <c r="AP7263" s="10"/>
      <c r="AQ7263" s="10"/>
      <c r="AR7263" s="10"/>
      <c r="AS7263" s="10"/>
      <c r="AT7263" s="10"/>
      <c r="AU7263" s="10"/>
      <c r="AV7263" s="10"/>
      <c r="AW7263" s="10"/>
      <c r="AX7263" s="10"/>
      <c r="AY7263" s="10"/>
      <c r="AZ7263" s="10"/>
      <c r="BC7263" s="10"/>
      <c r="BD7263" s="10"/>
      <c r="BE7263" s="10"/>
      <c r="BF7263" s="10"/>
      <c r="BG7263" s="10"/>
      <c r="BH7263" s="10"/>
      <c r="BI7263" s="10"/>
      <c r="BL7263" s="10"/>
      <c r="BM7263" s="10"/>
      <c r="BN7263" s="10"/>
      <c r="BO7263" s="10"/>
      <c r="BP7263" s="10"/>
      <c r="BQ7263" s="10"/>
      <c r="BR7263" s="10"/>
      <c r="BU7263" s="66"/>
    </row>
    <row r="7264" spans="22:73" s="6" customFormat="1" x14ac:dyDescent="0.3">
      <c r="V7264" s="21"/>
      <c r="W7264" s="22"/>
      <c r="X7264" s="22"/>
      <c r="Y7264" s="22"/>
      <c r="Z7264" s="22"/>
      <c r="AA7264" s="22"/>
      <c r="AB7264" s="10"/>
      <c r="AC7264" s="10"/>
      <c r="AD7264" s="10"/>
      <c r="AE7264" s="10"/>
      <c r="AF7264" s="10"/>
      <c r="AG7264" s="10"/>
      <c r="AH7264" s="10"/>
      <c r="AI7264" s="10"/>
      <c r="AJ7264" s="10"/>
      <c r="AK7264" s="10"/>
      <c r="AL7264" s="10"/>
      <c r="AM7264" s="10"/>
      <c r="AN7264" s="10"/>
      <c r="AO7264" s="10"/>
      <c r="AP7264" s="10"/>
      <c r="AQ7264" s="10"/>
      <c r="AR7264" s="10"/>
      <c r="AS7264" s="10"/>
      <c r="AT7264" s="10"/>
      <c r="AU7264" s="10"/>
      <c r="AV7264" s="10"/>
      <c r="AW7264" s="10"/>
      <c r="AX7264" s="10"/>
      <c r="AY7264" s="10"/>
      <c r="AZ7264" s="10"/>
      <c r="BC7264" s="10"/>
      <c r="BD7264" s="10"/>
      <c r="BE7264" s="10"/>
      <c r="BF7264" s="10"/>
      <c r="BG7264" s="10"/>
      <c r="BH7264" s="10"/>
      <c r="BI7264" s="10"/>
      <c r="BL7264" s="10"/>
      <c r="BM7264" s="10"/>
      <c r="BN7264" s="10"/>
      <c r="BO7264" s="10"/>
      <c r="BP7264" s="10"/>
      <c r="BQ7264" s="10"/>
      <c r="BR7264" s="10"/>
      <c r="BU7264" s="66"/>
    </row>
    <row r="7265" spans="22:73" s="6" customFormat="1" x14ac:dyDescent="0.3">
      <c r="V7265" s="21"/>
      <c r="W7265" s="22"/>
      <c r="X7265" s="22"/>
      <c r="Y7265" s="22"/>
      <c r="Z7265" s="22"/>
      <c r="AA7265" s="22"/>
      <c r="AB7265" s="10"/>
      <c r="AC7265" s="10"/>
      <c r="AD7265" s="10"/>
      <c r="AE7265" s="10"/>
      <c r="AF7265" s="10"/>
      <c r="AG7265" s="10"/>
      <c r="AH7265" s="10"/>
      <c r="AI7265" s="10"/>
      <c r="AJ7265" s="10"/>
      <c r="AK7265" s="10"/>
      <c r="AL7265" s="10"/>
      <c r="AM7265" s="10"/>
      <c r="AN7265" s="10"/>
      <c r="AO7265" s="10"/>
      <c r="AP7265" s="10"/>
      <c r="AQ7265" s="10"/>
      <c r="AR7265" s="10"/>
      <c r="AS7265" s="10"/>
      <c r="AT7265" s="10"/>
      <c r="AU7265" s="10"/>
      <c r="AV7265" s="10"/>
      <c r="AW7265" s="10"/>
      <c r="AX7265" s="10"/>
      <c r="AY7265" s="10"/>
      <c r="AZ7265" s="10"/>
      <c r="BC7265" s="10"/>
      <c r="BD7265" s="10"/>
      <c r="BE7265" s="10"/>
      <c r="BF7265" s="10"/>
      <c r="BG7265" s="10"/>
      <c r="BH7265" s="10"/>
      <c r="BI7265" s="10"/>
      <c r="BL7265" s="10"/>
      <c r="BM7265" s="10"/>
      <c r="BN7265" s="10"/>
      <c r="BO7265" s="10"/>
      <c r="BP7265" s="10"/>
      <c r="BQ7265" s="10"/>
      <c r="BR7265" s="10"/>
      <c r="BU7265" s="66"/>
    </row>
    <row r="7266" spans="22:73" s="6" customFormat="1" x14ac:dyDescent="0.3">
      <c r="V7266" s="21"/>
      <c r="W7266" s="22"/>
      <c r="X7266" s="22"/>
      <c r="Y7266" s="22"/>
      <c r="Z7266" s="22"/>
      <c r="AA7266" s="22"/>
      <c r="AB7266" s="10"/>
      <c r="AC7266" s="10"/>
      <c r="AD7266" s="10"/>
      <c r="AE7266" s="10"/>
      <c r="AF7266" s="10"/>
      <c r="AG7266" s="10"/>
      <c r="AH7266" s="10"/>
      <c r="AI7266" s="10"/>
      <c r="AJ7266" s="10"/>
      <c r="AK7266" s="10"/>
      <c r="AL7266" s="10"/>
      <c r="AM7266" s="10"/>
      <c r="AN7266" s="10"/>
      <c r="AO7266" s="10"/>
      <c r="AP7266" s="10"/>
      <c r="AQ7266" s="10"/>
      <c r="AR7266" s="10"/>
      <c r="AS7266" s="10"/>
      <c r="AT7266" s="10"/>
      <c r="AU7266" s="10"/>
      <c r="AV7266" s="10"/>
      <c r="AW7266" s="10"/>
      <c r="AX7266" s="10"/>
      <c r="AY7266" s="10"/>
      <c r="AZ7266" s="10"/>
      <c r="BC7266" s="10"/>
      <c r="BD7266" s="10"/>
      <c r="BE7266" s="10"/>
      <c r="BF7266" s="10"/>
      <c r="BG7266" s="10"/>
      <c r="BH7266" s="10"/>
      <c r="BI7266" s="10"/>
      <c r="BL7266" s="10"/>
      <c r="BM7266" s="10"/>
      <c r="BN7266" s="10"/>
      <c r="BO7266" s="10"/>
      <c r="BP7266" s="10"/>
      <c r="BQ7266" s="10"/>
      <c r="BR7266" s="10"/>
      <c r="BU7266" s="66"/>
    </row>
    <row r="7267" spans="22:73" s="6" customFormat="1" x14ac:dyDescent="0.3">
      <c r="V7267" s="21"/>
      <c r="W7267" s="22"/>
      <c r="X7267" s="22"/>
      <c r="Y7267" s="22"/>
      <c r="Z7267" s="22"/>
      <c r="AA7267" s="22"/>
      <c r="AB7267" s="10"/>
      <c r="AC7267" s="10"/>
      <c r="AD7267" s="10"/>
      <c r="AE7267" s="10"/>
      <c r="AF7267" s="10"/>
      <c r="AG7267" s="10"/>
      <c r="AH7267" s="10"/>
      <c r="AI7267" s="10"/>
      <c r="AJ7267" s="10"/>
      <c r="AK7267" s="10"/>
      <c r="AL7267" s="10"/>
      <c r="AM7267" s="10"/>
      <c r="AN7267" s="10"/>
      <c r="AO7267" s="10"/>
      <c r="AP7267" s="10"/>
      <c r="AQ7267" s="10"/>
      <c r="AR7267" s="10"/>
      <c r="AS7267" s="10"/>
      <c r="AT7267" s="10"/>
      <c r="AU7267" s="10"/>
      <c r="AV7267" s="10"/>
      <c r="AW7267" s="10"/>
      <c r="AX7267" s="10"/>
      <c r="AY7267" s="10"/>
      <c r="AZ7267" s="10"/>
      <c r="BC7267" s="10"/>
      <c r="BD7267" s="10"/>
      <c r="BE7267" s="10"/>
      <c r="BF7267" s="10"/>
      <c r="BG7267" s="10"/>
      <c r="BH7267" s="10"/>
      <c r="BI7267" s="10"/>
      <c r="BL7267" s="10"/>
      <c r="BM7267" s="10"/>
      <c r="BN7267" s="10"/>
      <c r="BO7267" s="10"/>
      <c r="BP7267" s="10"/>
      <c r="BQ7267" s="10"/>
      <c r="BR7267" s="10"/>
      <c r="BU7267" s="66"/>
    </row>
    <row r="7268" spans="22:73" s="6" customFormat="1" x14ac:dyDescent="0.3">
      <c r="V7268" s="21"/>
      <c r="W7268" s="22"/>
      <c r="X7268" s="22"/>
      <c r="Y7268" s="22"/>
      <c r="Z7268" s="22"/>
      <c r="AA7268" s="22"/>
      <c r="AB7268" s="10"/>
      <c r="AC7268" s="10"/>
      <c r="AD7268" s="10"/>
      <c r="AE7268" s="10"/>
      <c r="AF7268" s="10"/>
      <c r="AG7268" s="10"/>
      <c r="AH7268" s="10"/>
      <c r="AI7268" s="10"/>
      <c r="AJ7268" s="10"/>
      <c r="AK7268" s="10"/>
      <c r="AL7268" s="10"/>
      <c r="AM7268" s="10"/>
      <c r="AN7268" s="10"/>
      <c r="AO7268" s="10"/>
      <c r="AP7268" s="10"/>
      <c r="AQ7268" s="10"/>
      <c r="AR7268" s="10"/>
      <c r="AS7268" s="10"/>
      <c r="AT7268" s="10"/>
      <c r="AU7268" s="10"/>
      <c r="AV7268" s="10"/>
      <c r="AW7268" s="10"/>
      <c r="AX7268" s="10"/>
      <c r="AY7268" s="10"/>
      <c r="AZ7268" s="10"/>
      <c r="BC7268" s="10"/>
      <c r="BD7268" s="10"/>
      <c r="BE7268" s="10"/>
      <c r="BF7268" s="10"/>
      <c r="BG7268" s="10"/>
      <c r="BH7268" s="10"/>
      <c r="BI7268" s="10"/>
      <c r="BL7268" s="10"/>
      <c r="BM7268" s="10"/>
      <c r="BN7268" s="10"/>
      <c r="BO7268" s="10"/>
      <c r="BP7268" s="10"/>
      <c r="BQ7268" s="10"/>
      <c r="BR7268" s="10"/>
      <c r="BU7268" s="66"/>
    </row>
    <row r="7269" spans="22:73" s="6" customFormat="1" x14ac:dyDescent="0.3">
      <c r="V7269" s="21"/>
      <c r="W7269" s="22"/>
      <c r="X7269" s="22"/>
      <c r="Y7269" s="22"/>
      <c r="Z7269" s="22"/>
      <c r="AA7269" s="22"/>
      <c r="AB7269" s="10"/>
      <c r="AC7269" s="10"/>
      <c r="AD7269" s="10"/>
      <c r="AE7269" s="10"/>
      <c r="AF7269" s="10"/>
      <c r="AG7269" s="10"/>
      <c r="AH7269" s="10"/>
      <c r="AI7269" s="10"/>
      <c r="AJ7269" s="10"/>
      <c r="AK7269" s="10"/>
      <c r="AL7269" s="10"/>
      <c r="AM7269" s="10"/>
      <c r="AN7269" s="10"/>
      <c r="AO7269" s="10"/>
      <c r="AP7269" s="10"/>
      <c r="AQ7269" s="10"/>
      <c r="AR7269" s="10"/>
      <c r="AS7269" s="10"/>
      <c r="AT7269" s="10"/>
      <c r="AU7269" s="10"/>
      <c r="AV7269" s="10"/>
      <c r="AW7269" s="10"/>
      <c r="AX7269" s="10"/>
      <c r="AY7269" s="10"/>
      <c r="AZ7269" s="10"/>
      <c r="BC7269" s="10"/>
      <c r="BD7269" s="10"/>
      <c r="BE7269" s="10"/>
      <c r="BF7269" s="10"/>
      <c r="BG7269" s="10"/>
      <c r="BH7269" s="10"/>
      <c r="BI7269" s="10"/>
      <c r="BL7269" s="10"/>
      <c r="BM7269" s="10"/>
      <c r="BN7269" s="10"/>
      <c r="BO7269" s="10"/>
      <c r="BP7269" s="10"/>
      <c r="BQ7269" s="10"/>
      <c r="BR7269" s="10"/>
      <c r="BU7269" s="66"/>
    </row>
    <row r="7270" spans="22:73" s="6" customFormat="1" x14ac:dyDescent="0.3">
      <c r="V7270" s="21"/>
      <c r="W7270" s="22"/>
      <c r="X7270" s="22"/>
      <c r="Y7270" s="22"/>
      <c r="Z7270" s="22"/>
      <c r="AA7270" s="22"/>
      <c r="AB7270" s="10"/>
      <c r="AC7270" s="10"/>
      <c r="AD7270" s="10"/>
      <c r="AE7270" s="10"/>
      <c r="AF7270" s="10"/>
      <c r="AG7270" s="10"/>
      <c r="AH7270" s="10"/>
      <c r="AI7270" s="10"/>
      <c r="AJ7270" s="10"/>
      <c r="AK7270" s="10"/>
      <c r="AL7270" s="10"/>
      <c r="AM7270" s="10"/>
      <c r="AN7270" s="10"/>
      <c r="AO7270" s="10"/>
      <c r="AP7270" s="10"/>
      <c r="AQ7270" s="10"/>
      <c r="AR7270" s="10"/>
      <c r="AS7270" s="10"/>
      <c r="AT7270" s="10"/>
      <c r="AU7270" s="10"/>
      <c r="AV7270" s="10"/>
      <c r="AW7270" s="10"/>
      <c r="AX7270" s="10"/>
      <c r="AY7270" s="10"/>
      <c r="AZ7270" s="10"/>
      <c r="BC7270" s="10"/>
      <c r="BD7270" s="10"/>
      <c r="BE7270" s="10"/>
      <c r="BF7270" s="10"/>
      <c r="BG7270" s="10"/>
      <c r="BH7270" s="10"/>
      <c r="BI7270" s="10"/>
      <c r="BL7270" s="10"/>
      <c r="BM7270" s="10"/>
      <c r="BN7270" s="10"/>
      <c r="BO7270" s="10"/>
      <c r="BP7270" s="10"/>
      <c r="BQ7270" s="10"/>
      <c r="BR7270" s="10"/>
      <c r="BU7270" s="66"/>
    </row>
    <row r="7271" spans="22:73" s="6" customFormat="1" x14ac:dyDescent="0.3">
      <c r="V7271" s="21"/>
      <c r="W7271" s="22"/>
      <c r="X7271" s="22"/>
      <c r="Y7271" s="22"/>
      <c r="Z7271" s="22"/>
      <c r="AA7271" s="22"/>
      <c r="AB7271" s="10"/>
      <c r="AC7271" s="10"/>
      <c r="AD7271" s="10"/>
      <c r="AE7271" s="10"/>
      <c r="AF7271" s="10"/>
      <c r="AG7271" s="10"/>
      <c r="AH7271" s="10"/>
      <c r="AI7271" s="10"/>
      <c r="AJ7271" s="10"/>
      <c r="AK7271" s="10"/>
      <c r="AL7271" s="10"/>
      <c r="AM7271" s="10"/>
      <c r="AN7271" s="10"/>
      <c r="AO7271" s="10"/>
      <c r="AP7271" s="10"/>
      <c r="AQ7271" s="10"/>
      <c r="AR7271" s="10"/>
      <c r="AS7271" s="10"/>
      <c r="AT7271" s="10"/>
      <c r="AU7271" s="10"/>
      <c r="AV7271" s="10"/>
      <c r="AW7271" s="10"/>
      <c r="AX7271" s="10"/>
      <c r="AY7271" s="10"/>
      <c r="AZ7271" s="10"/>
      <c r="BC7271" s="10"/>
      <c r="BD7271" s="10"/>
      <c r="BE7271" s="10"/>
      <c r="BF7271" s="10"/>
      <c r="BG7271" s="10"/>
      <c r="BH7271" s="10"/>
      <c r="BI7271" s="10"/>
      <c r="BL7271" s="10"/>
      <c r="BM7271" s="10"/>
      <c r="BN7271" s="10"/>
      <c r="BO7271" s="10"/>
      <c r="BP7271" s="10"/>
      <c r="BQ7271" s="10"/>
      <c r="BR7271" s="10"/>
      <c r="BU7271" s="66"/>
    </row>
    <row r="7272" spans="22:73" s="6" customFormat="1" x14ac:dyDescent="0.3">
      <c r="V7272" s="21"/>
      <c r="W7272" s="22"/>
      <c r="X7272" s="22"/>
      <c r="Y7272" s="22"/>
      <c r="Z7272" s="22"/>
      <c r="AA7272" s="22"/>
      <c r="AB7272" s="10"/>
      <c r="AC7272" s="10"/>
      <c r="AD7272" s="10"/>
      <c r="AE7272" s="10"/>
      <c r="AF7272" s="10"/>
      <c r="AG7272" s="10"/>
      <c r="AH7272" s="10"/>
      <c r="AI7272" s="10"/>
      <c r="AJ7272" s="10"/>
      <c r="AK7272" s="10"/>
      <c r="AL7272" s="10"/>
      <c r="AM7272" s="10"/>
      <c r="AN7272" s="10"/>
      <c r="AO7272" s="10"/>
      <c r="AP7272" s="10"/>
      <c r="AQ7272" s="10"/>
      <c r="AR7272" s="10"/>
      <c r="AS7272" s="10"/>
      <c r="AT7272" s="10"/>
      <c r="AU7272" s="10"/>
      <c r="AV7272" s="10"/>
      <c r="AW7272" s="10"/>
      <c r="AX7272" s="10"/>
      <c r="AY7272" s="10"/>
      <c r="AZ7272" s="10"/>
      <c r="BC7272" s="10"/>
      <c r="BD7272" s="10"/>
      <c r="BE7272" s="10"/>
      <c r="BF7272" s="10"/>
      <c r="BG7272" s="10"/>
      <c r="BH7272" s="10"/>
      <c r="BI7272" s="10"/>
      <c r="BL7272" s="10"/>
      <c r="BM7272" s="10"/>
      <c r="BN7272" s="10"/>
      <c r="BO7272" s="10"/>
      <c r="BP7272" s="10"/>
      <c r="BQ7272" s="10"/>
      <c r="BR7272" s="10"/>
      <c r="BU7272" s="66"/>
    </row>
    <row r="7273" spans="22:73" s="6" customFormat="1" x14ac:dyDescent="0.3">
      <c r="V7273" s="21"/>
      <c r="W7273" s="22"/>
      <c r="X7273" s="22"/>
      <c r="Y7273" s="22"/>
      <c r="Z7273" s="22"/>
      <c r="AA7273" s="22"/>
      <c r="AB7273" s="10"/>
      <c r="AC7273" s="10"/>
      <c r="AD7273" s="10"/>
      <c r="AE7273" s="10"/>
      <c r="AF7273" s="10"/>
      <c r="AG7273" s="10"/>
      <c r="AH7273" s="10"/>
      <c r="AI7273" s="10"/>
      <c r="AJ7273" s="10"/>
      <c r="AK7273" s="10"/>
      <c r="AL7273" s="10"/>
      <c r="AM7273" s="10"/>
      <c r="AN7273" s="10"/>
      <c r="AO7273" s="10"/>
      <c r="AP7273" s="10"/>
      <c r="AQ7273" s="10"/>
      <c r="AR7273" s="10"/>
      <c r="AS7273" s="10"/>
      <c r="AT7273" s="10"/>
      <c r="AU7273" s="10"/>
      <c r="AV7273" s="10"/>
      <c r="AW7273" s="10"/>
      <c r="AX7273" s="10"/>
      <c r="AY7273" s="10"/>
      <c r="AZ7273" s="10"/>
      <c r="BC7273" s="10"/>
      <c r="BD7273" s="10"/>
      <c r="BE7273" s="10"/>
      <c r="BF7273" s="10"/>
      <c r="BG7273" s="10"/>
      <c r="BH7273" s="10"/>
      <c r="BI7273" s="10"/>
      <c r="BL7273" s="10"/>
      <c r="BM7273" s="10"/>
      <c r="BN7273" s="10"/>
      <c r="BO7273" s="10"/>
      <c r="BP7273" s="10"/>
      <c r="BQ7273" s="10"/>
      <c r="BR7273" s="10"/>
      <c r="BU7273" s="66"/>
    </row>
    <row r="7274" spans="22:73" s="6" customFormat="1" x14ac:dyDescent="0.3">
      <c r="V7274" s="21"/>
      <c r="W7274" s="22"/>
      <c r="X7274" s="22"/>
      <c r="Y7274" s="22"/>
      <c r="Z7274" s="22"/>
      <c r="AA7274" s="22"/>
      <c r="AB7274" s="10"/>
      <c r="AC7274" s="10"/>
      <c r="AD7274" s="10"/>
      <c r="AE7274" s="10"/>
      <c r="AF7274" s="10"/>
      <c r="AG7274" s="10"/>
      <c r="AH7274" s="10"/>
      <c r="AI7274" s="10"/>
      <c r="AJ7274" s="10"/>
      <c r="AK7274" s="10"/>
      <c r="AL7274" s="10"/>
      <c r="AM7274" s="10"/>
      <c r="AN7274" s="10"/>
      <c r="AO7274" s="10"/>
      <c r="AP7274" s="10"/>
      <c r="AQ7274" s="10"/>
      <c r="AR7274" s="10"/>
      <c r="AS7274" s="10"/>
      <c r="AT7274" s="10"/>
      <c r="AU7274" s="10"/>
      <c r="AV7274" s="10"/>
      <c r="AW7274" s="10"/>
      <c r="AX7274" s="10"/>
      <c r="AY7274" s="10"/>
      <c r="AZ7274" s="10"/>
      <c r="BC7274" s="10"/>
      <c r="BD7274" s="10"/>
      <c r="BE7274" s="10"/>
      <c r="BF7274" s="10"/>
      <c r="BG7274" s="10"/>
      <c r="BH7274" s="10"/>
      <c r="BI7274" s="10"/>
      <c r="BL7274" s="10"/>
      <c r="BM7274" s="10"/>
      <c r="BN7274" s="10"/>
      <c r="BO7274" s="10"/>
      <c r="BP7274" s="10"/>
      <c r="BQ7274" s="10"/>
      <c r="BR7274" s="10"/>
      <c r="BU7274" s="66"/>
    </row>
    <row r="7275" spans="22:73" s="6" customFormat="1" x14ac:dyDescent="0.3">
      <c r="V7275" s="21"/>
      <c r="W7275" s="22"/>
      <c r="X7275" s="22"/>
      <c r="Y7275" s="22"/>
      <c r="Z7275" s="22"/>
      <c r="AA7275" s="22"/>
      <c r="AB7275" s="10"/>
      <c r="AC7275" s="10"/>
      <c r="AD7275" s="10"/>
      <c r="AE7275" s="10"/>
      <c r="AF7275" s="10"/>
      <c r="AG7275" s="10"/>
      <c r="AH7275" s="10"/>
      <c r="AI7275" s="10"/>
      <c r="AJ7275" s="10"/>
      <c r="AK7275" s="10"/>
      <c r="AL7275" s="10"/>
      <c r="AM7275" s="10"/>
      <c r="AN7275" s="10"/>
      <c r="AO7275" s="10"/>
      <c r="AP7275" s="10"/>
      <c r="AQ7275" s="10"/>
      <c r="AR7275" s="10"/>
      <c r="AS7275" s="10"/>
      <c r="AT7275" s="10"/>
      <c r="AU7275" s="10"/>
      <c r="AV7275" s="10"/>
      <c r="AW7275" s="10"/>
      <c r="AX7275" s="10"/>
      <c r="AY7275" s="10"/>
      <c r="AZ7275" s="10"/>
      <c r="BC7275" s="10"/>
      <c r="BD7275" s="10"/>
      <c r="BE7275" s="10"/>
      <c r="BF7275" s="10"/>
      <c r="BG7275" s="10"/>
      <c r="BH7275" s="10"/>
      <c r="BI7275" s="10"/>
      <c r="BL7275" s="10"/>
      <c r="BM7275" s="10"/>
      <c r="BN7275" s="10"/>
      <c r="BO7275" s="10"/>
      <c r="BP7275" s="10"/>
      <c r="BQ7275" s="10"/>
      <c r="BR7275" s="10"/>
      <c r="BU7275" s="66"/>
    </row>
    <row r="7276" spans="22:73" s="6" customFormat="1" x14ac:dyDescent="0.3">
      <c r="V7276" s="21"/>
      <c r="W7276" s="22"/>
      <c r="X7276" s="22"/>
      <c r="Y7276" s="22"/>
      <c r="Z7276" s="22"/>
      <c r="AA7276" s="22"/>
      <c r="AB7276" s="10"/>
      <c r="AC7276" s="10"/>
      <c r="AD7276" s="10"/>
      <c r="AE7276" s="10"/>
      <c r="AF7276" s="10"/>
      <c r="AG7276" s="10"/>
      <c r="AH7276" s="10"/>
      <c r="AI7276" s="10"/>
      <c r="AJ7276" s="10"/>
      <c r="AK7276" s="10"/>
      <c r="AL7276" s="10"/>
      <c r="AM7276" s="10"/>
      <c r="AN7276" s="10"/>
      <c r="AO7276" s="10"/>
      <c r="AP7276" s="10"/>
      <c r="AQ7276" s="10"/>
      <c r="AR7276" s="10"/>
      <c r="AS7276" s="10"/>
      <c r="AT7276" s="10"/>
      <c r="AU7276" s="10"/>
      <c r="AV7276" s="10"/>
      <c r="AW7276" s="10"/>
      <c r="AX7276" s="10"/>
      <c r="AY7276" s="10"/>
      <c r="AZ7276" s="10"/>
      <c r="BC7276" s="10"/>
      <c r="BD7276" s="10"/>
      <c r="BE7276" s="10"/>
      <c r="BF7276" s="10"/>
      <c r="BG7276" s="10"/>
      <c r="BH7276" s="10"/>
      <c r="BI7276" s="10"/>
      <c r="BL7276" s="10"/>
      <c r="BM7276" s="10"/>
      <c r="BN7276" s="10"/>
      <c r="BO7276" s="10"/>
      <c r="BP7276" s="10"/>
      <c r="BQ7276" s="10"/>
      <c r="BR7276" s="10"/>
      <c r="BU7276" s="66"/>
    </row>
    <row r="7277" spans="22:73" s="6" customFormat="1" x14ac:dyDescent="0.3">
      <c r="V7277" s="21"/>
      <c r="W7277" s="22"/>
      <c r="X7277" s="22"/>
      <c r="Y7277" s="22"/>
      <c r="Z7277" s="22"/>
      <c r="AA7277" s="22"/>
      <c r="AB7277" s="10"/>
      <c r="AC7277" s="10"/>
      <c r="AD7277" s="10"/>
      <c r="AE7277" s="10"/>
      <c r="AF7277" s="10"/>
      <c r="AG7277" s="10"/>
      <c r="AH7277" s="10"/>
      <c r="AI7277" s="10"/>
      <c r="AJ7277" s="10"/>
      <c r="AK7277" s="10"/>
      <c r="AL7277" s="10"/>
      <c r="AM7277" s="10"/>
      <c r="AN7277" s="10"/>
      <c r="AO7277" s="10"/>
      <c r="AP7277" s="10"/>
      <c r="AQ7277" s="10"/>
      <c r="AR7277" s="10"/>
      <c r="AS7277" s="10"/>
      <c r="AT7277" s="10"/>
      <c r="AU7277" s="10"/>
      <c r="AV7277" s="10"/>
      <c r="AW7277" s="10"/>
      <c r="AX7277" s="10"/>
      <c r="AY7277" s="10"/>
      <c r="AZ7277" s="10"/>
      <c r="BC7277" s="10"/>
      <c r="BD7277" s="10"/>
      <c r="BE7277" s="10"/>
      <c r="BF7277" s="10"/>
      <c r="BG7277" s="10"/>
      <c r="BH7277" s="10"/>
      <c r="BI7277" s="10"/>
      <c r="BL7277" s="10"/>
      <c r="BM7277" s="10"/>
      <c r="BN7277" s="10"/>
      <c r="BO7277" s="10"/>
      <c r="BP7277" s="10"/>
      <c r="BQ7277" s="10"/>
      <c r="BR7277" s="10"/>
      <c r="BU7277" s="66"/>
    </row>
    <row r="7278" spans="22:73" s="6" customFormat="1" x14ac:dyDescent="0.3">
      <c r="V7278" s="21"/>
      <c r="W7278" s="22"/>
      <c r="X7278" s="22"/>
      <c r="Y7278" s="22"/>
      <c r="Z7278" s="22"/>
      <c r="AA7278" s="22"/>
      <c r="AB7278" s="10"/>
      <c r="AC7278" s="10"/>
      <c r="AD7278" s="10"/>
      <c r="AE7278" s="10"/>
      <c r="AF7278" s="10"/>
      <c r="AG7278" s="10"/>
      <c r="AH7278" s="10"/>
      <c r="AI7278" s="10"/>
      <c r="AJ7278" s="10"/>
      <c r="AK7278" s="10"/>
      <c r="AL7278" s="10"/>
      <c r="AM7278" s="10"/>
      <c r="AN7278" s="10"/>
      <c r="AO7278" s="10"/>
      <c r="AP7278" s="10"/>
      <c r="AQ7278" s="10"/>
      <c r="AR7278" s="10"/>
      <c r="AS7278" s="10"/>
      <c r="AT7278" s="10"/>
      <c r="AU7278" s="10"/>
      <c r="AV7278" s="10"/>
      <c r="AW7278" s="10"/>
      <c r="AX7278" s="10"/>
      <c r="AY7278" s="10"/>
      <c r="AZ7278" s="10"/>
      <c r="BC7278" s="10"/>
      <c r="BD7278" s="10"/>
      <c r="BE7278" s="10"/>
      <c r="BF7278" s="10"/>
      <c r="BG7278" s="10"/>
      <c r="BH7278" s="10"/>
      <c r="BI7278" s="10"/>
      <c r="BL7278" s="10"/>
      <c r="BM7278" s="10"/>
      <c r="BN7278" s="10"/>
      <c r="BO7278" s="10"/>
      <c r="BP7278" s="10"/>
      <c r="BQ7278" s="10"/>
      <c r="BR7278" s="10"/>
      <c r="BU7278" s="66"/>
    </row>
    <row r="7279" spans="22:73" s="6" customFormat="1" x14ac:dyDescent="0.3">
      <c r="V7279" s="21"/>
      <c r="W7279" s="22"/>
      <c r="X7279" s="22"/>
      <c r="Y7279" s="22"/>
      <c r="Z7279" s="22"/>
      <c r="AA7279" s="22"/>
      <c r="AB7279" s="10"/>
      <c r="AC7279" s="10"/>
      <c r="AD7279" s="10"/>
      <c r="AE7279" s="10"/>
      <c r="AF7279" s="10"/>
      <c r="AG7279" s="10"/>
      <c r="AH7279" s="10"/>
      <c r="AI7279" s="10"/>
      <c r="AJ7279" s="10"/>
      <c r="AK7279" s="10"/>
      <c r="AL7279" s="10"/>
      <c r="AM7279" s="10"/>
      <c r="AN7279" s="10"/>
      <c r="AO7279" s="10"/>
      <c r="AP7279" s="10"/>
      <c r="AQ7279" s="10"/>
      <c r="AR7279" s="10"/>
      <c r="AS7279" s="10"/>
      <c r="AT7279" s="10"/>
      <c r="AU7279" s="10"/>
      <c r="AV7279" s="10"/>
      <c r="AW7279" s="10"/>
      <c r="AX7279" s="10"/>
      <c r="AY7279" s="10"/>
      <c r="AZ7279" s="10"/>
      <c r="BC7279" s="10"/>
      <c r="BD7279" s="10"/>
      <c r="BE7279" s="10"/>
      <c r="BF7279" s="10"/>
      <c r="BG7279" s="10"/>
      <c r="BH7279" s="10"/>
      <c r="BI7279" s="10"/>
      <c r="BL7279" s="10"/>
      <c r="BM7279" s="10"/>
      <c r="BN7279" s="10"/>
      <c r="BO7279" s="10"/>
      <c r="BP7279" s="10"/>
      <c r="BQ7279" s="10"/>
      <c r="BR7279" s="10"/>
      <c r="BU7279" s="66"/>
    </row>
    <row r="7280" spans="22:73" s="6" customFormat="1" x14ac:dyDescent="0.3">
      <c r="V7280" s="21"/>
      <c r="W7280" s="22"/>
      <c r="X7280" s="22"/>
      <c r="Y7280" s="22"/>
      <c r="Z7280" s="22"/>
      <c r="AA7280" s="22"/>
      <c r="AB7280" s="10"/>
      <c r="AC7280" s="10"/>
      <c r="AD7280" s="10"/>
      <c r="AE7280" s="10"/>
      <c r="AF7280" s="10"/>
      <c r="AG7280" s="10"/>
      <c r="AH7280" s="10"/>
      <c r="AI7280" s="10"/>
      <c r="AJ7280" s="10"/>
      <c r="AK7280" s="10"/>
      <c r="AL7280" s="10"/>
      <c r="AM7280" s="10"/>
      <c r="AN7280" s="10"/>
      <c r="AO7280" s="10"/>
      <c r="AP7280" s="10"/>
      <c r="AQ7280" s="10"/>
      <c r="AR7280" s="10"/>
      <c r="AS7280" s="10"/>
      <c r="AT7280" s="10"/>
      <c r="AU7280" s="10"/>
      <c r="AV7280" s="10"/>
      <c r="AW7280" s="10"/>
      <c r="AX7280" s="10"/>
      <c r="AY7280" s="10"/>
      <c r="AZ7280" s="10"/>
      <c r="BC7280" s="10"/>
      <c r="BD7280" s="10"/>
      <c r="BE7280" s="10"/>
      <c r="BF7280" s="10"/>
      <c r="BG7280" s="10"/>
      <c r="BH7280" s="10"/>
      <c r="BI7280" s="10"/>
      <c r="BL7280" s="10"/>
      <c r="BM7280" s="10"/>
      <c r="BN7280" s="10"/>
      <c r="BO7280" s="10"/>
      <c r="BP7280" s="10"/>
      <c r="BQ7280" s="10"/>
      <c r="BR7280" s="10"/>
      <c r="BU7280" s="66"/>
    </row>
    <row r="7281" spans="22:73" s="6" customFormat="1" x14ac:dyDescent="0.3">
      <c r="V7281" s="21"/>
      <c r="W7281" s="22"/>
      <c r="X7281" s="22"/>
      <c r="Y7281" s="22"/>
      <c r="Z7281" s="22"/>
      <c r="AA7281" s="22"/>
      <c r="AB7281" s="10"/>
      <c r="AC7281" s="10"/>
      <c r="AD7281" s="10"/>
      <c r="AE7281" s="10"/>
      <c r="AF7281" s="10"/>
      <c r="AG7281" s="10"/>
      <c r="AH7281" s="10"/>
      <c r="AI7281" s="10"/>
      <c r="AJ7281" s="10"/>
      <c r="AK7281" s="10"/>
      <c r="AL7281" s="10"/>
      <c r="AM7281" s="10"/>
      <c r="AN7281" s="10"/>
      <c r="AO7281" s="10"/>
      <c r="AP7281" s="10"/>
      <c r="AQ7281" s="10"/>
      <c r="AR7281" s="10"/>
      <c r="AS7281" s="10"/>
      <c r="AT7281" s="10"/>
      <c r="AU7281" s="10"/>
      <c r="AV7281" s="10"/>
      <c r="AW7281" s="10"/>
      <c r="AX7281" s="10"/>
      <c r="AY7281" s="10"/>
      <c r="AZ7281" s="10"/>
      <c r="BC7281" s="10"/>
      <c r="BD7281" s="10"/>
      <c r="BE7281" s="10"/>
      <c r="BF7281" s="10"/>
      <c r="BG7281" s="10"/>
      <c r="BH7281" s="10"/>
      <c r="BI7281" s="10"/>
      <c r="BL7281" s="10"/>
      <c r="BM7281" s="10"/>
      <c r="BN7281" s="10"/>
      <c r="BO7281" s="10"/>
      <c r="BP7281" s="10"/>
      <c r="BQ7281" s="10"/>
      <c r="BR7281" s="10"/>
      <c r="BU7281" s="66"/>
    </row>
    <row r="7282" spans="22:73" s="6" customFormat="1" x14ac:dyDescent="0.3">
      <c r="V7282" s="21"/>
      <c r="W7282" s="22"/>
      <c r="X7282" s="22"/>
      <c r="Y7282" s="22"/>
      <c r="Z7282" s="22"/>
      <c r="AA7282" s="22"/>
      <c r="AB7282" s="10"/>
      <c r="AC7282" s="10"/>
      <c r="AD7282" s="10"/>
      <c r="AE7282" s="10"/>
      <c r="AF7282" s="10"/>
      <c r="AG7282" s="10"/>
      <c r="AH7282" s="10"/>
      <c r="AI7282" s="10"/>
      <c r="AJ7282" s="10"/>
      <c r="AK7282" s="10"/>
      <c r="AL7282" s="10"/>
      <c r="AM7282" s="10"/>
      <c r="AN7282" s="10"/>
      <c r="AO7282" s="10"/>
      <c r="AP7282" s="10"/>
      <c r="AQ7282" s="10"/>
      <c r="AR7282" s="10"/>
      <c r="AS7282" s="10"/>
      <c r="AT7282" s="10"/>
      <c r="AU7282" s="10"/>
      <c r="AV7282" s="10"/>
      <c r="AW7282" s="10"/>
      <c r="AX7282" s="10"/>
      <c r="AY7282" s="10"/>
      <c r="AZ7282" s="10"/>
      <c r="BC7282" s="10"/>
      <c r="BD7282" s="10"/>
      <c r="BE7282" s="10"/>
      <c r="BF7282" s="10"/>
      <c r="BG7282" s="10"/>
      <c r="BH7282" s="10"/>
      <c r="BI7282" s="10"/>
      <c r="BL7282" s="10"/>
      <c r="BM7282" s="10"/>
      <c r="BN7282" s="10"/>
      <c r="BO7282" s="10"/>
      <c r="BP7282" s="10"/>
      <c r="BQ7282" s="10"/>
      <c r="BR7282" s="10"/>
      <c r="BU7282" s="66"/>
    </row>
    <row r="7283" spans="22:73" s="6" customFormat="1" x14ac:dyDescent="0.3">
      <c r="V7283" s="21"/>
      <c r="W7283" s="22"/>
      <c r="X7283" s="22"/>
      <c r="Y7283" s="22"/>
      <c r="Z7283" s="22"/>
      <c r="AA7283" s="22"/>
      <c r="AB7283" s="10"/>
      <c r="AC7283" s="10"/>
      <c r="AD7283" s="10"/>
      <c r="AE7283" s="10"/>
      <c r="AF7283" s="10"/>
      <c r="AG7283" s="10"/>
      <c r="AH7283" s="10"/>
      <c r="AI7283" s="10"/>
      <c r="AJ7283" s="10"/>
      <c r="AK7283" s="10"/>
      <c r="AL7283" s="10"/>
      <c r="AM7283" s="10"/>
      <c r="AN7283" s="10"/>
      <c r="AO7283" s="10"/>
      <c r="AP7283" s="10"/>
      <c r="AQ7283" s="10"/>
      <c r="AR7283" s="10"/>
      <c r="AS7283" s="10"/>
      <c r="AT7283" s="10"/>
      <c r="AU7283" s="10"/>
      <c r="AV7283" s="10"/>
      <c r="AW7283" s="10"/>
      <c r="AX7283" s="10"/>
      <c r="AY7283" s="10"/>
      <c r="AZ7283" s="10"/>
      <c r="BC7283" s="10"/>
      <c r="BD7283" s="10"/>
      <c r="BE7283" s="10"/>
      <c r="BF7283" s="10"/>
      <c r="BG7283" s="10"/>
      <c r="BH7283" s="10"/>
      <c r="BI7283" s="10"/>
      <c r="BL7283" s="10"/>
      <c r="BM7283" s="10"/>
      <c r="BN7283" s="10"/>
      <c r="BO7283" s="10"/>
      <c r="BP7283" s="10"/>
      <c r="BQ7283" s="10"/>
      <c r="BR7283" s="10"/>
      <c r="BU7283" s="66"/>
    </row>
    <row r="7284" spans="22:73" s="6" customFormat="1" x14ac:dyDescent="0.3">
      <c r="V7284" s="21"/>
      <c r="W7284" s="22"/>
      <c r="X7284" s="22"/>
      <c r="Y7284" s="22"/>
      <c r="Z7284" s="22"/>
      <c r="AA7284" s="22"/>
      <c r="AB7284" s="10"/>
      <c r="AC7284" s="10"/>
      <c r="AD7284" s="10"/>
      <c r="AE7284" s="10"/>
      <c r="AF7284" s="10"/>
      <c r="AG7284" s="10"/>
      <c r="AH7284" s="10"/>
      <c r="AI7284" s="10"/>
      <c r="AJ7284" s="10"/>
      <c r="AK7284" s="10"/>
      <c r="AL7284" s="10"/>
      <c r="AM7284" s="10"/>
      <c r="AN7284" s="10"/>
      <c r="AO7284" s="10"/>
      <c r="AP7284" s="10"/>
      <c r="AQ7284" s="10"/>
      <c r="AR7284" s="10"/>
      <c r="AS7284" s="10"/>
      <c r="AT7284" s="10"/>
      <c r="AU7284" s="10"/>
      <c r="AV7284" s="10"/>
      <c r="AW7284" s="10"/>
      <c r="AX7284" s="10"/>
      <c r="AY7284" s="10"/>
      <c r="AZ7284" s="10"/>
      <c r="BC7284" s="10"/>
      <c r="BD7284" s="10"/>
      <c r="BE7284" s="10"/>
      <c r="BF7284" s="10"/>
      <c r="BG7284" s="10"/>
      <c r="BH7284" s="10"/>
      <c r="BI7284" s="10"/>
      <c r="BL7284" s="10"/>
      <c r="BM7284" s="10"/>
      <c r="BN7284" s="10"/>
      <c r="BO7284" s="10"/>
      <c r="BP7284" s="10"/>
      <c r="BQ7284" s="10"/>
      <c r="BR7284" s="10"/>
      <c r="BU7284" s="66"/>
    </row>
    <row r="7285" spans="22:73" s="6" customFormat="1" x14ac:dyDescent="0.3">
      <c r="V7285" s="21"/>
      <c r="W7285" s="22"/>
      <c r="X7285" s="22"/>
      <c r="Y7285" s="22"/>
      <c r="Z7285" s="22"/>
      <c r="AA7285" s="22"/>
      <c r="AB7285" s="10"/>
      <c r="AC7285" s="10"/>
      <c r="AD7285" s="10"/>
      <c r="AE7285" s="10"/>
      <c r="AF7285" s="10"/>
      <c r="AG7285" s="10"/>
      <c r="AH7285" s="10"/>
      <c r="AI7285" s="10"/>
      <c r="AJ7285" s="10"/>
      <c r="AK7285" s="10"/>
      <c r="AL7285" s="10"/>
      <c r="AM7285" s="10"/>
      <c r="AN7285" s="10"/>
      <c r="AO7285" s="10"/>
      <c r="AP7285" s="10"/>
      <c r="AQ7285" s="10"/>
      <c r="AR7285" s="10"/>
      <c r="AS7285" s="10"/>
      <c r="AT7285" s="10"/>
      <c r="AU7285" s="10"/>
      <c r="AV7285" s="10"/>
      <c r="AW7285" s="10"/>
      <c r="AX7285" s="10"/>
      <c r="AY7285" s="10"/>
      <c r="AZ7285" s="10"/>
      <c r="BC7285" s="10"/>
      <c r="BD7285" s="10"/>
      <c r="BE7285" s="10"/>
      <c r="BF7285" s="10"/>
      <c r="BG7285" s="10"/>
      <c r="BH7285" s="10"/>
      <c r="BI7285" s="10"/>
      <c r="BL7285" s="10"/>
      <c r="BM7285" s="10"/>
      <c r="BN7285" s="10"/>
      <c r="BO7285" s="10"/>
      <c r="BP7285" s="10"/>
      <c r="BQ7285" s="10"/>
      <c r="BR7285" s="10"/>
      <c r="BU7285" s="66"/>
    </row>
    <row r="7286" spans="22:73" s="6" customFormat="1" x14ac:dyDescent="0.3">
      <c r="V7286" s="21"/>
      <c r="W7286" s="22"/>
      <c r="X7286" s="22"/>
      <c r="Y7286" s="22"/>
      <c r="Z7286" s="22"/>
      <c r="AA7286" s="22"/>
      <c r="AB7286" s="10"/>
      <c r="AC7286" s="10"/>
      <c r="AD7286" s="10"/>
      <c r="AE7286" s="10"/>
      <c r="AF7286" s="10"/>
      <c r="AG7286" s="10"/>
      <c r="AH7286" s="10"/>
      <c r="AI7286" s="10"/>
      <c r="AJ7286" s="10"/>
      <c r="AK7286" s="10"/>
      <c r="AL7286" s="10"/>
      <c r="AM7286" s="10"/>
      <c r="AN7286" s="10"/>
      <c r="AO7286" s="10"/>
      <c r="AP7286" s="10"/>
      <c r="AQ7286" s="10"/>
      <c r="AR7286" s="10"/>
      <c r="AS7286" s="10"/>
      <c r="AT7286" s="10"/>
      <c r="AU7286" s="10"/>
      <c r="AV7286" s="10"/>
      <c r="AW7286" s="10"/>
      <c r="AX7286" s="10"/>
      <c r="AY7286" s="10"/>
      <c r="AZ7286" s="10"/>
      <c r="BC7286" s="10"/>
      <c r="BD7286" s="10"/>
      <c r="BE7286" s="10"/>
      <c r="BF7286" s="10"/>
      <c r="BG7286" s="10"/>
      <c r="BH7286" s="10"/>
      <c r="BI7286" s="10"/>
      <c r="BL7286" s="10"/>
      <c r="BM7286" s="10"/>
      <c r="BN7286" s="10"/>
      <c r="BO7286" s="10"/>
      <c r="BP7286" s="10"/>
      <c r="BQ7286" s="10"/>
      <c r="BR7286" s="10"/>
      <c r="BU7286" s="66"/>
    </row>
    <row r="7287" spans="22:73" s="6" customFormat="1" x14ac:dyDescent="0.3">
      <c r="V7287" s="21"/>
      <c r="W7287" s="22"/>
      <c r="X7287" s="22"/>
      <c r="Y7287" s="22"/>
      <c r="Z7287" s="22"/>
      <c r="AA7287" s="22"/>
      <c r="AB7287" s="10"/>
      <c r="AC7287" s="10"/>
      <c r="AD7287" s="10"/>
      <c r="AE7287" s="10"/>
      <c r="AF7287" s="10"/>
      <c r="AG7287" s="10"/>
      <c r="AH7287" s="10"/>
      <c r="AI7287" s="10"/>
      <c r="AJ7287" s="10"/>
      <c r="AK7287" s="10"/>
      <c r="AL7287" s="10"/>
      <c r="AM7287" s="10"/>
      <c r="AN7287" s="10"/>
      <c r="AO7287" s="10"/>
      <c r="AP7287" s="10"/>
      <c r="AQ7287" s="10"/>
      <c r="AR7287" s="10"/>
      <c r="AS7287" s="10"/>
      <c r="AT7287" s="10"/>
      <c r="AU7287" s="10"/>
      <c r="AV7287" s="10"/>
      <c r="AW7287" s="10"/>
      <c r="AX7287" s="10"/>
      <c r="AY7287" s="10"/>
      <c r="AZ7287" s="10"/>
      <c r="BC7287" s="10"/>
      <c r="BD7287" s="10"/>
      <c r="BE7287" s="10"/>
      <c r="BF7287" s="10"/>
      <c r="BG7287" s="10"/>
      <c r="BH7287" s="10"/>
      <c r="BI7287" s="10"/>
      <c r="BL7287" s="10"/>
      <c r="BM7287" s="10"/>
      <c r="BN7287" s="10"/>
      <c r="BO7287" s="10"/>
      <c r="BP7287" s="10"/>
      <c r="BQ7287" s="10"/>
      <c r="BR7287" s="10"/>
      <c r="BU7287" s="66"/>
    </row>
    <row r="7288" spans="22:73" s="6" customFormat="1" x14ac:dyDescent="0.3">
      <c r="V7288" s="21"/>
      <c r="W7288" s="22"/>
      <c r="X7288" s="22"/>
      <c r="Y7288" s="22"/>
      <c r="Z7288" s="22"/>
      <c r="AA7288" s="22"/>
      <c r="AB7288" s="10"/>
      <c r="AC7288" s="10"/>
      <c r="AD7288" s="10"/>
      <c r="AE7288" s="10"/>
      <c r="AF7288" s="10"/>
      <c r="AG7288" s="10"/>
      <c r="AH7288" s="10"/>
      <c r="AI7288" s="10"/>
      <c r="AJ7288" s="10"/>
      <c r="AK7288" s="10"/>
      <c r="AL7288" s="10"/>
      <c r="AM7288" s="10"/>
      <c r="AN7288" s="10"/>
      <c r="AO7288" s="10"/>
      <c r="AP7288" s="10"/>
      <c r="AQ7288" s="10"/>
      <c r="AR7288" s="10"/>
      <c r="AS7288" s="10"/>
      <c r="AT7288" s="10"/>
      <c r="AU7288" s="10"/>
      <c r="AV7288" s="10"/>
      <c r="AW7288" s="10"/>
      <c r="AX7288" s="10"/>
      <c r="AY7288" s="10"/>
      <c r="AZ7288" s="10"/>
      <c r="BC7288" s="10"/>
      <c r="BD7288" s="10"/>
      <c r="BE7288" s="10"/>
      <c r="BF7288" s="10"/>
      <c r="BG7288" s="10"/>
      <c r="BH7288" s="10"/>
      <c r="BI7288" s="10"/>
      <c r="BL7288" s="10"/>
      <c r="BM7288" s="10"/>
      <c r="BN7288" s="10"/>
      <c r="BO7288" s="10"/>
      <c r="BP7288" s="10"/>
      <c r="BQ7288" s="10"/>
      <c r="BR7288" s="10"/>
      <c r="BU7288" s="66"/>
    </row>
    <row r="7289" spans="22:73" s="6" customFormat="1" x14ac:dyDescent="0.3">
      <c r="V7289" s="21"/>
      <c r="W7289" s="22"/>
      <c r="X7289" s="22"/>
      <c r="Y7289" s="22"/>
      <c r="Z7289" s="22"/>
      <c r="AA7289" s="22"/>
      <c r="AB7289" s="10"/>
      <c r="AC7289" s="10"/>
      <c r="AD7289" s="10"/>
      <c r="AE7289" s="10"/>
      <c r="AF7289" s="10"/>
      <c r="AG7289" s="10"/>
      <c r="AH7289" s="10"/>
      <c r="AI7289" s="10"/>
      <c r="AJ7289" s="10"/>
      <c r="AK7289" s="10"/>
      <c r="AL7289" s="10"/>
      <c r="AM7289" s="10"/>
      <c r="AN7289" s="10"/>
      <c r="AO7289" s="10"/>
      <c r="AP7289" s="10"/>
      <c r="AQ7289" s="10"/>
      <c r="AR7289" s="10"/>
      <c r="AS7289" s="10"/>
      <c r="AT7289" s="10"/>
      <c r="AU7289" s="10"/>
      <c r="AV7289" s="10"/>
      <c r="AW7289" s="10"/>
      <c r="AX7289" s="10"/>
      <c r="AY7289" s="10"/>
      <c r="AZ7289" s="10"/>
      <c r="BC7289" s="10"/>
      <c r="BD7289" s="10"/>
      <c r="BE7289" s="10"/>
      <c r="BF7289" s="10"/>
      <c r="BG7289" s="10"/>
      <c r="BH7289" s="10"/>
      <c r="BI7289" s="10"/>
      <c r="BL7289" s="10"/>
      <c r="BM7289" s="10"/>
      <c r="BN7289" s="10"/>
      <c r="BO7289" s="10"/>
      <c r="BP7289" s="10"/>
      <c r="BQ7289" s="10"/>
      <c r="BR7289" s="10"/>
      <c r="BU7289" s="66"/>
    </row>
    <row r="7290" spans="22:73" s="6" customFormat="1" x14ac:dyDescent="0.3">
      <c r="V7290" s="21"/>
      <c r="W7290" s="22"/>
      <c r="X7290" s="22"/>
      <c r="Y7290" s="22"/>
      <c r="Z7290" s="22"/>
      <c r="AA7290" s="22"/>
      <c r="AB7290" s="10"/>
      <c r="AC7290" s="10"/>
      <c r="AD7290" s="10"/>
      <c r="AE7290" s="10"/>
      <c r="AF7290" s="10"/>
      <c r="AG7290" s="10"/>
      <c r="AH7290" s="10"/>
      <c r="AI7290" s="10"/>
      <c r="AJ7290" s="10"/>
      <c r="AK7290" s="10"/>
      <c r="AL7290" s="10"/>
      <c r="AM7290" s="10"/>
      <c r="AN7290" s="10"/>
      <c r="AO7290" s="10"/>
      <c r="AP7290" s="10"/>
      <c r="AQ7290" s="10"/>
      <c r="AR7290" s="10"/>
      <c r="AS7290" s="10"/>
      <c r="AT7290" s="10"/>
      <c r="AU7290" s="10"/>
      <c r="AV7290" s="10"/>
      <c r="AW7290" s="10"/>
      <c r="AX7290" s="10"/>
      <c r="AY7290" s="10"/>
      <c r="AZ7290" s="10"/>
      <c r="BC7290" s="10"/>
      <c r="BD7290" s="10"/>
      <c r="BE7290" s="10"/>
      <c r="BF7290" s="10"/>
      <c r="BG7290" s="10"/>
      <c r="BH7290" s="10"/>
      <c r="BI7290" s="10"/>
      <c r="BL7290" s="10"/>
      <c r="BM7290" s="10"/>
      <c r="BN7290" s="10"/>
      <c r="BO7290" s="10"/>
      <c r="BP7290" s="10"/>
      <c r="BQ7290" s="10"/>
      <c r="BR7290" s="10"/>
      <c r="BU7290" s="66"/>
    </row>
    <row r="7291" spans="22:73" s="6" customFormat="1" x14ac:dyDescent="0.3">
      <c r="V7291" s="21"/>
      <c r="W7291" s="22"/>
      <c r="X7291" s="22"/>
      <c r="Y7291" s="22"/>
      <c r="Z7291" s="22"/>
      <c r="AA7291" s="22"/>
      <c r="AB7291" s="10"/>
      <c r="AC7291" s="10"/>
      <c r="AD7291" s="10"/>
      <c r="AE7291" s="10"/>
      <c r="AF7291" s="10"/>
      <c r="AG7291" s="10"/>
      <c r="AH7291" s="10"/>
      <c r="AI7291" s="10"/>
      <c r="AJ7291" s="10"/>
      <c r="AK7291" s="10"/>
      <c r="AL7291" s="10"/>
      <c r="AM7291" s="10"/>
      <c r="AN7291" s="10"/>
      <c r="AO7291" s="10"/>
      <c r="AP7291" s="10"/>
      <c r="AQ7291" s="10"/>
      <c r="AR7291" s="10"/>
      <c r="AS7291" s="10"/>
      <c r="AT7291" s="10"/>
      <c r="AU7291" s="10"/>
      <c r="AV7291" s="10"/>
      <c r="AW7291" s="10"/>
      <c r="AX7291" s="10"/>
      <c r="AY7291" s="10"/>
      <c r="AZ7291" s="10"/>
      <c r="BC7291" s="10"/>
      <c r="BD7291" s="10"/>
      <c r="BE7291" s="10"/>
      <c r="BF7291" s="10"/>
      <c r="BG7291" s="10"/>
      <c r="BH7291" s="10"/>
      <c r="BI7291" s="10"/>
      <c r="BL7291" s="10"/>
      <c r="BM7291" s="10"/>
      <c r="BN7291" s="10"/>
      <c r="BO7291" s="10"/>
      <c r="BP7291" s="10"/>
      <c r="BQ7291" s="10"/>
      <c r="BR7291" s="10"/>
      <c r="BU7291" s="66"/>
    </row>
    <row r="7292" spans="22:73" s="6" customFormat="1" x14ac:dyDescent="0.3">
      <c r="V7292" s="21"/>
      <c r="W7292" s="22"/>
      <c r="X7292" s="22"/>
      <c r="Y7292" s="22"/>
      <c r="Z7292" s="22"/>
      <c r="AA7292" s="22"/>
      <c r="AB7292" s="10"/>
      <c r="AC7292" s="10"/>
      <c r="AD7292" s="10"/>
      <c r="AE7292" s="10"/>
      <c r="AF7292" s="10"/>
      <c r="AG7292" s="10"/>
      <c r="AH7292" s="10"/>
      <c r="AI7292" s="10"/>
      <c r="AJ7292" s="10"/>
      <c r="AK7292" s="10"/>
      <c r="AL7292" s="10"/>
      <c r="AM7292" s="10"/>
      <c r="AN7292" s="10"/>
      <c r="AO7292" s="10"/>
      <c r="AP7292" s="10"/>
      <c r="AQ7292" s="10"/>
      <c r="AR7292" s="10"/>
      <c r="AS7292" s="10"/>
      <c r="AT7292" s="10"/>
      <c r="AU7292" s="10"/>
      <c r="AV7292" s="10"/>
      <c r="AW7292" s="10"/>
      <c r="AX7292" s="10"/>
      <c r="AY7292" s="10"/>
      <c r="AZ7292" s="10"/>
      <c r="BC7292" s="10"/>
      <c r="BD7292" s="10"/>
      <c r="BE7292" s="10"/>
      <c r="BF7292" s="10"/>
      <c r="BG7292" s="10"/>
      <c r="BH7292" s="10"/>
      <c r="BI7292" s="10"/>
      <c r="BL7292" s="10"/>
      <c r="BM7292" s="10"/>
      <c r="BN7292" s="10"/>
      <c r="BO7292" s="10"/>
      <c r="BP7292" s="10"/>
      <c r="BQ7292" s="10"/>
      <c r="BR7292" s="10"/>
      <c r="BU7292" s="66"/>
    </row>
    <row r="7293" spans="22:73" s="6" customFormat="1" x14ac:dyDescent="0.3">
      <c r="V7293" s="21"/>
      <c r="W7293" s="22"/>
      <c r="X7293" s="22"/>
      <c r="Y7293" s="22"/>
      <c r="Z7293" s="22"/>
      <c r="AA7293" s="22"/>
      <c r="AB7293" s="10"/>
      <c r="AC7293" s="10"/>
      <c r="AD7293" s="10"/>
      <c r="AE7293" s="10"/>
      <c r="AF7293" s="10"/>
      <c r="AG7293" s="10"/>
      <c r="AH7293" s="10"/>
      <c r="AI7293" s="10"/>
      <c r="AJ7293" s="10"/>
      <c r="AK7293" s="10"/>
      <c r="AL7293" s="10"/>
      <c r="AM7293" s="10"/>
      <c r="AN7293" s="10"/>
      <c r="AO7293" s="10"/>
      <c r="AP7293" s="10"/>
      <c r="AQ7293" s="10"/>
      <c r="AR7293" s="10"/>
      <c r="AS7293" s="10"/>
      <c r="AT7293" s="10"/>
      <c r="AU7293" s="10"/>
      <c r="AV7293" s="10"/>
      <c r="AW7293" s="10"/>
      <c r="AX7293" s="10"/>
      <c r="AY7293" s="10"/>
      <c r="AZ7293" s="10"/>
      <c r="BC7293" s="10"/>
      <c r="BD7293" s="10"/>
      <c r="BE7293" s="10"/>
      <c r="BF7293" s="10"/>
      <c r="BG7293" s="10"/>
      <c r="BH7293" s="10"/>
      <c r="BI7293" s="10"/>
      <c r="BL7293" s="10"/>
      <c r="BM7293" s="10"/>
      <c r="BN7293" s="10"/>
      <c r="BO7293" s="10"/>
      <c r="BP7293" s="10"/>
      <c r="BQ7293" s="10"/>
      <c r="BR7293" s="10"/>
      <c r="BU7293" s="66"/>
    </row>
    <row r="7294" spans="22:73" s="6" customFormat="1" x14ac:dyDescent="0.3">
      <c r="V7294" s="21"/>
      <c r="W7294" s="22"/>
      <c r="X7294" s="22"/>
      <c r="Y7294" s="22"/>
      <c r="Z7294" s="22"/>
      <c r="AA7294" s="22"/>
      <c r="AB7294" s="10"/>
      <c r="AC7294" s="10"/>
      <c r="AD7294" s="10"/>
      <c r="AE7294" s="10"/>
      <c r="AF7294" s="10"/>
      <c r="AG7294" s="10"/>
      <c r="AH7294" s="10"/>
      <c r="AI7294" s="10"/>
      <c r="AJ7294" s="10"/>
      <c r="AK7294" s="10"/>
      <c r="AL7294" s="10"/>
      <c r="AM7294" s="10"/>
      <c r="AN7294" s="10"/>
      <c r="AO7294" s="10"/>
      <c r="AP7294" s="10"/>
      <c r="AQ7294" s="10"/>
      <c r="AR7294" s="10"/>
      <c r="AS7294" s="10"/>
      <c r="AT7294" s="10"/>
      <c r="AU7294" s="10"/>
      <c r="AV7294" s="10"/>
      <c r="AW7294" s="10"/>
      <c r="AX7294" s="10"/>
      <c r="AY7294" s="10"/>
      <c r="AZ7294" s="10"/>
      <c r="BC7294" s="10"/>
      <c r="BD7294" s="10"/>
      <c r="BE7294" s="10"/>
      <c r="BF7294" s="10"/>
      <c r="BG7294" s="10"/>
      <c r="BH7294" s="10"/>
      <c r="BI7294" s="10"/>
      <c r="BL7294" s="10"/>
      <c r="BM7294" s="10"/>
      <c r="BN7294" s="10"/>
      <c r="BO7294" s="10"/>
      <c r="BP7294" s="10"/>
      <c r="BQ7294" s="10"/>
      <c r="BR7294" s="10"/>
      <c r="BU7294" s="66"/>
    </row>
    <row r="7295" spans="22:73" s="6" customFormat="1" x14ac:dyDescent="0.3">
      <c r="V7295" s="21"/>
      <c r="W7295" s="22"/>
      <c r="X7295" s="22"/>
      <c r="Y7295" s="22"/>
      <c r="Z7295" s="22"/>
      <c r="AA7295" s="22"/>
      <c r="AB7295" s="10"/>
      <c r="AC7295" s="10"/>
      <c r="AD7295" s="10"/>
      <c r="AE7295" s="10"/>
      <c r="AF7295" s="10"/>
      <c r="AG7295" s="10"/>
      <c r="AH7295" s="10"/>
      <c r="AI7295" s="10"/>
      <c r="AJ7295" s="10"/>
      <c r="AK7295" s="10"/>
      <c r="AL7295" s="10"/>
      <c r="AM7295" s="10"/>
      <c r="AN7295" s="10"/>
      <c r="AO7295" s="10"/>
      <c r="AP7295" s="10"/>
      <c r="AQ7295" s="10"/>
      <c r="AR7295" s="10"/>
      <c r="AS7295" s="10"/>
      <c r="AT7295" s="10"/>
      <c r="AU7295" s="10"/>
      <c r="AV7295" s="10"/>
      <c r="AW7295" s="10"/>
      <c r="AX7295" s="10"/>
      <c r="AY7295" s="10"/>
      <c r="AZ7295" s="10"/>
      <c r="BC7295" s="10"/>
      <c r="BD7295" s="10"/>
      <c r="BE7295" s="10"/>
      <c r="BF7295" s="10"/>
      <c r="BG7295" s="10"/>
      <c r="BH7295" s="10"/>
      <c r="BI7295" s="10"/>
      <c r="BL7295" s="10"/>
      <c r="BM7295" s="10"/>
      <c r="BN7295" s="10"/>
      <c r="BO7295" s="10"/>
      <c r="BP7295" s="10"/>
      <c r="BQ7295" s="10"/>
      <c r="BR7295" s="10"/>
      <c r="BU7295" s="66"/>
    </row>
    <row r="7296" spans="22:73" s="6" customFormat="1" x14ac:dyDescent="0.3">
      <c r="V7296" s="21"/>
      <c r="W7296" s="22"/>
      <c r="X7296" s="22"/>
      <c r="Y7296" s="22"/>
      <c r="Z7296" s="22"/>
      <c r="AA7296" s="22"/>
      <c r="AB7296" s="10"/>
      <c r="AC7296" s="10"/>
      <c r="AD7296" s="10"/>
      <c r="AE7296" s="10"/>
      <c r="AF7296" s="10"/>
      <c r="AG7296" s="10"/>
      <c r="AH7296" s="10"/>
      <c r="AI7296" s="10"/>
      <c r="AJ7296" s="10"/>
      <c r="AK7296" s="10"/>
      <c r="AL7296" s="10"/>
      <c r="AM7296" s="10"/>
      <c r="AN7296" s="10"/>
      <c r="AO7296" s="10"/>
      <c r="AP7296" s="10"/>
      <c r="AQ7296" s="10"/>
      <c r="AR7296" s="10"/>
      <c r="AS7296" s="10"/>
      <c r="AT7296" s="10"/>
      <c r="AU7296" s="10"/>
      <c r="AV7296" s="10"/>
      <c r="AW7296" s="10"/>
      <c r="AX7296" s="10"/>
      <c r="AY7296" s="10"/>
      <c r="AZ7296" s="10"/>
      <c r="BC7296" s="10"/>
      <c r="BD7296" s="10"/>
      <c r="BE7296" s="10"/>
      <c r="BF7296" s="10"/>
      <c r="BG7296" s="10"/>
      <c r="BH7296" s="10"/>
      <c r="BI7296" s="10"/>
      <c r="BL7296" s="10"/>
      <c r="BM7296" s="10"/>
      <c r="BN7296" s="10"/>
      <c r="BO7296" s="10"/>
      <c r="BP7296" s="10"/>
      <c r="BQ7296" s="10"/>
      <c r="BR7296" s="10"/>
      <c r="BU7296" s="66"/>
    </row>
    <row r="7297" spans="22:73" s="6" customFormat="1" x14ac:dyDescent="0.3">
      <c r="V7297" s="21"/>
      <c r="W7297" s="22"/>
      <c r="X7297" s="22"/>
      <c r="Y7297" s="22"/>
      <c r="Z7297" s="22"/>
      <c r="AA7297" s="22"/>
      <c r="AB7297" s="10"/>
      <c r="AC7297" s="10"/>
      <c r="AD7297" s="10"/>
      <c r="AE7297" s="10"/>
      <c r="AF7297" s="10"/>
      <c r="AG7297" s="10"/>
      <c r="AH7297" s="10"/>
      <c r="AI7297" s="10"/>
      <c r="AJ7297" s="10"/>
      <c r="AK7297" s="10"/>
      <c r="AL7297" s="10"/>
      <c r="AM7297" s="10"/>
      <c r="AN7297" s="10"/>
      <c r="AO7297" s="10"/>
      <c r="AP7297" s="10"/>
      <c r="AQ7297" s="10"/>
      <c r="AR7297" s="10"/>
      <c r="AS7297" s="10"/>
      <c r="AT7297" s="10"/>
      <c r="AU7297" s="10"/>
      <c r="AV7297" s="10"/>
      <c r="AW7297" s="10"/>
      <c r="AX7297" s="10"/>
      <c r="AY7297" s="10"/>
      <c r="AZ7297" s="10"/>
      <c r="BC7297" s="10"/>
      <c r="BD7297" s="10"/>
      <c r="BE7297" s="10"/>
      <c r="BF7297" s="10"/>
      <c r="BG7297" s="10"/>
      <c r="BH7297" s="10"/>
      <c r="BI7297" s="10"/>
      <c r="BL7297" s="10"/>
      <c r="BM7297" s="10"/>
      <c r="BN7297" s="10"/>
      <c r="BO7297" s="10"/>
      <c r="BP7297" s="10"/>
      <c r="BQ7297" s="10"/>
      <c r="BR7297" s="10"/>
      <c r="BU7297" s="66"/>
    </row>
    <row r="7298" spans="22:73" s="6" customFormat="1" x14ac:dyDescent="0.3">
      <c r="V7298" s="21"/>
      <c r="W7298" s="22"/>
      <c r="X7298" s="22"/>
      <c r="Y7298" s="22"/>
      <c r="Z7298" s="22"/>
      <c r="AA7298" s="22"/>
      <c r="AB7298" s="10"/>
      <c r="AC7298" s="10"/>
      <c r="AD7298" s="10"/>
      <c r="AE7298" s="10"/>
      <c r="AF7298" s="10"/>
      <c r="AG7298" s="10"/>
      <c r="AH7298" s="10"/>
      <c r="AI7298" s="10"/>
      <c r="AJ7298" s="10"/>
      <c r="AK7298" s="10"/>
      <c r="AL7298" s="10"/>
      <c r="AM7298" s="10"/>
      <c r="AN7298" s="10"/>
      <c r="AO7298" s="10"/>
      <c r="AP7298" s="10"/>
      <c r="AQ7298" s="10"/>
      <c r="AR7298" s="10"/>
      <c r="AS7298" s="10"/>
      <c r="AT7298" s="10"/>
      <c r="AU7298" s="10"/>
      <c r="AV7298" s="10"/>
      <c r="AW7298" s="10"/>
      <c r="AX7298" s="10"/>
      <c r="AY7298" s="10"/>
      <c r="AZ7298" s="10"/>
      <c r="BC7298" s="10"/>
      <c r="BD7298" s="10"/>
      <c r="BE7298" s="10"/>
      <c r="BF7298" s="10"/>
      <c r="BG7298" s="10"/>
      <c r="BH7298" s="10"/>
      <c r="BI7298" s="10"/>
      <c r="BL7298" s="10"/>
      <c r="BM7298" s="10"/>
      <c r="BN7298" s="10"/>
      <c r="BO7298" s="10"/>
      <c r="BP7298" s="10"/>
      <c r="BQ7298" s="10"/>
      <c r="BR7298" s="10"/>
      <c r="BU7298" s="66"/>
    </row>
    <row r="7299" spans="22:73" s="6" customFormat="1" x14ac:dyDescent="0.3">
      <c r="V7299" s="21"/>
      <c r="W7299" s="22"/>
      <c r="X7299" s="22"/>
      <c r="Y7299" s="22"/>
      <c r="Z7299" s="22"/>
      <c r="AA7299" s="22"/>
      <c r="AB7299" s="10"/>
      <c r="AC7299" s="10"/>
      <c r="AD7299" s="10"/>
      <c r="AE7299" s="10"/>
      <c r="AF7299" s="10"/>
      <c r="AG7299" s="10"/>
      <c r="AH7299" s="10"/>
      <c r="AI7299" s="10"/>
      <c r="AJ7299" s="10"/>
      <c r="AK7299" s="10"/>
      <c r="AL7299" s="10"/>
      <c r="AM7299" s="10"/>
      <c r="AN7299" s="10"/>
      <c r="AO7299" s="10"/>
      <c r="AP7299" s="10"/>
      <c r="AQ7299" s="10"/>
      <c r="AR7299" s="10"/>
      <c r="AS7299" s="10"/>
      <c r="AT7299" s="10"/>
      <c r="AU7299" s="10"/>
      <c r="AV7299" s="10"/>
      <c r="AW7299" s="10"/>
      <c r="AX7299" s="10"/>
      <c r="AY7299" s="10"/>
      <c r="AZ7299" s="10"/>
      <c r="BC7299" s="10"/>
      <c r="BD7299" s="10"/>
      <c r="BE7299" s="10"/>
      <c r="BF7299" s="10"/>
      <c r="BG7299" s="10"/>
      <c r="BH7299" s="10"/>
      <c r="BI7299" s="10"/>
      <c r="BL7299" s="10"/>
      <c r="BM7299" s="10"/>
      <c r="BN7299" s="10"/>
      <c r="BO7299" s="10"/>
      <c r="BP7299" s="10"/>
      <c r="BQ7299" s="10"/>
      <c r="BR7299" s="10"/>
      <c r="BU7299" s="66"/>
    </row>
    <row r="7300" spans="22:73" s="6" customFormat="1" x14ac:dyDescent="0.3">
      <c r="V7300" s="21"/>
      <c r="W7300" s="22"/>
      <c r="X7300" s="22"/>
      <c r="Y7300" s="22"/>
      <c r="Z7300" s="22"/>
      <c r="AA7300" s="22"/>
      <c r="AB7300" s="10"/>
      <c r="AC7300" s="10"/>
      <c r="AD7300" s="10"/>
      <c r="AE7300" s="10"/>
      <c r="AF7300" s="10"/>
      <c r="AG7300" s="10"/>
      <c r="AH7300" s="10"/>
      <c r="AI7300" s="10"/>
      <c r="AJ7300" s="10"/>
      <c r="AK7300" s="10"/>
      <c r="AL7300" s="10"/>
      <c r="AM7300" s="10"/>
      <c r="AN7300" s="10"/>
      <c r="AO7300" s="10"/>
      <c r="AP7300" s="10"/>
      <c r="AQ7300" s="10"/>
      <c r="AR7300" s="10"/>
      <c r="AS7300" s="10"/>
      <c r="AT7300" s="10"/>
      <c r="AU7300" s="10"/>
      <c r="AV7300" s="10"/>
      <c r="AW7300" s="10"/>
      <c r="AX7300" s="10"/>
      <c r="AY7300" s="10"/>
      <c r="AZ7300" s="10"/>
      <c r="BC7300" s="10"/>
      <c r="BD7300" s="10"/>
      <c r="BE7300" s="10"/>
      <c r="BF7300" s="10"/>
      <c r="BG7300" s="10"/>
      <c r="BH7300" s="10"/>
      <c r="BI7300" s="10"/>
      <c r="BL7300" s="10"/>
      <c r="BM7300" s="10"/>
      <c r="BN7300" s="10"/>
      <c r="BO7300" s="10"/>
      <c r="BP7300" s="10"/>
      <c r="BQ7300" s="10"/>
      <c r="BR7300" s="10"/>
      <c r="BU7300" s="66"/>
    </row>
    <row r="7301" spans="22:73" s="6" customFormat="1" x14ac:dyDescent="0.3">
      <c r="V7301" s="21"/>
      <c r="W7301" s="22"/>
      <c r="X7301" s="22"/>
      <c r="Y7301" s="22"/>
      <c r="Z7301" s="22"/>
      <c r="AA7301" s="22"/>
      <c r="AB7301" s="10"/>
      <c r="AC7301" s="10"/>
      <c r="AD7301" s="10"/>
      <c r="AE7301" s="10"/>
      <c r="AF7301" s="10"/>
      <c r="AG7301" s="10"/>
      <c r="AH7301" s="10"/>
      <c r="AI7301" s="10"/>
      <c r="AJ7301" s="10"/>
      <c r="AK7301" s="10"/>
      <c r="AL7301" s="10"/>
      <c r="AM7301" s="10"/>
      <c r="AN7301" s="10"/>
      <c r="AO7301" s="10"/>
      <c r="AP7301" s="10"/>
      <c r="AQ7301" s="10"/>
      <c r="AR7301" s="10"/>
      <c r="AS7301" s="10"/>
      <c r="AT7301" s="10"/>
      <c r="AU7301" s="10"/>
      <c r="AV7301" s="10"/>
      <c r="AW7301" s="10"/>
      <c r="AX7301" s="10"/>
      <c r="AY7301" s="10"/>
      <c r="AZ7301" s="10"/>
      <c r="BC7301" s="10"/>
      <c r="BD7301" s="10"/>
      <c r="BE7301" s="10"/>
      <c r="BF7301" s="10"/>
      <c r="BG7301" s="10"/>
      <c r="BH7301" s="10"/>
      <c r="BI7301" s="10"/>
      <c r="BL7301" s="10"/>
      <c r="BM7301" s="10"/>
      <c r="BN7301" s="10"/>
      <c r="BO7301" s="10"/>
      <c r="BP7301" s="10"/>
      <c r="BQ7301" s="10"/>
      <c r="BR7301" s="10"/>
      <c r="BU7301" s="66"/>
    </row>
    <row r="7302" spans="22:73" s="6" customFormat="1" x14ac:dyDescent="0.3">
      <c r="V7302" s="21"/>
      <c r="W7302" s="22"/>
      <c r="X7302" s="22"/>
      <c r="Y7302" s="22"/>
      <c r="Z7302" s="22"/>
      <c r="AA7302" s="22"/>
      <c r="AB7302" s="10"/>
      <c r="AC7302" s="10"/>
      <c r="AD7302" s="10"/>
      <c r="AE7302" s="10"/>
      <c r="AF7302" s="10"/>
      <c r="AG7302" s="10"/>
      <c r="AH7302" s="10"/>
      <c r="AI7302" s="10"/>
      <c r="AJ7302" s="10"/>
      <c r="AK7302" s="10"/>
      <c r="AL7302" s="10"/>
      <c r="AM7302" s="10"/>
      <c r="AN7302" s="10"/>
      <c r="AO7302" s="10"/>
      <c r="AP7302" s="10"/>
      <c r="AQ7302" s="10"/>
      <c r="AR7302" s="10"/>
      <c r="AS7302" s="10"/>
      <c r="AT7302" s="10"/>
      <c r="AU7302" s="10"/>
      <c r="AV7302" s="10"/>
      <c r="AW7302" s="10"/>
      <c r="AX7302" s="10"/>
      <c r="AY7302" s="10"/>
      <c r="AZ7302" s="10"/>
      <c r="BC7302" s="10"/>
      <c r="BD7302" s="10"/>
      <c r="BE7302" s="10"/>
      <c r="BF7302" s="10"/>
      <c r="BG7302" s="10"/>
      <c r="BH7302" s="10"/>
      <c r="BI7302" s="10"/>
      <c r="BL7302" s="10"/>
      <c r="BM7302" s="10"/>
      <c r="BN7302" s="10"/>
      <c r="BO7302" s="10"/>
      <c r="BP7302" s="10"/>
      <c r="BQ7302" s="10"/>
      <c r="BR7302" s="10"/>
      <c r="BU7302" s="66"/>
    </row>
    <row r="7303" spans="22:73" s="6" customFormat="1" x14ac:dyDescent="0.3">
      <c r="V7303" s="21"/>
      <c r="W7303" s="22"/>
      <c r="X7303" s="22"/>
      <c r="Y7303" s="22"/>
      <c r="Z7303" s="22"/>
      <c r="AA7303" s="22"/>
      <c r="AB7303" s="10"/>
      <c r="AC7303" s="10"/>
      <c r="AD7303" s="10"/>
      <c r="AE7303" s="10"/>
      <c r="AF7303" s="10"/>
      <c r="AG7303" s="10"/>
      <c r="AH7303" s="10"/>
      <c r="AI7303" s="10"/>
      <c r="AJ7303" s="10"/>
      <c r="AK7303" s="10"/>
      <c r="AL7303" s="10"/>
      <c r="AM7303" s="10"/>
      <c r="AN7303" s="10"/>
      <c r="AO7303" s="10"/>
      <c r="AP7303" s="10"/>
      <c r="AQ7303" s="10"/>
      <c r="AR7303" s="10"/>
      <c r="AS7303" s="10"/>
      <c r="AT7303" s="10"/>
      <c r="AU7303" s="10"/>
      <c r="AV7303" s="10"/>
      <c r="AW7303" s="10"/>
      <c r="AX7303" s="10"/>
      <c r="AY7303" s="10"/>
      <c r="AZ7303" s="10"/>
      <c r="BC7303" s="10"/>
      <c r="BD7303" s="10"/>
      <c r="BE7303" s="10"/>
      <c r="BF7303" s="10"/>
      <c r="BG7303" s="10"/>
      <c r="BH7303" s="10"/>
      <c r="BI7303" s="10"/>
      <c r="BL7303" s="10"/>
      <c r="BM7303" s="10"/>
      <c r="BN7303" s="10"/>
      <c r="BO7303" s="10"/>
      <c r="BP7303" s="10"/>
      <c r="BQ7303" s="10"/>
      <c r="BR7303" s="10"/>
      <c r="BU7303" s="66"/>
    </row>
    <row r="7304" spans="22:73" s="6" customFormat="1" x14ac:dyDescent="0.3">
      <c r="V7304" s="21"/>
      <c r="W7304" s="22"/>
      <c r="X7304" s="22"/>
      <c r="Y7304" s="22"/>
      <c r="Z7304" s="22"/>
      <c r="AA7304" s="22"/>
      <c r="AB7304" s="10"/>
      <c r="AC7304" s="10"/>
      <c r="AD7304" s="10"/>
      <c r="AE7304" s="10"/>
      <c r="AF7304" s="10"/>
      <c r="AG7304" s="10"/>
      <c r="AH7304" s="10"/>
      <c r="AI7304" s="10"/>
      <c r="AJ7304" s="10"/>
      <c r="AK7304" s="10"/>
      <c r="AL7304" s="10"/>
      <c r="AM7304" s="10"/>
      <c r="AN7304" s="10"/>
      <c r="AO7304" s="10"/>
      <c r="AP7304" s="10"/>
      <c r="AQ7304" s="10"/>
      <c r="AR7304" s="10"/>
      <c r="AS7304" s="10"/>
      <c r="AT7304" s="10"/>
      <c r="AU7304" s="10"/>
      <c r="AV7304" s="10"/>
      <c r="AW7304" s="10"/>
      <c r="AX7304" s="10"/>
      <c r="AY7304" s="10"/>
      <c r="AZ7304" s="10"/>
      <c r="BC7304" s="10"/>
      <c r="BD7304" s="10"/>
      <c r="BE7304" s="10"/>
      <c r="BF7304" s="10"/>
      <c r="BG7304" s="10"/>
      <c r="BH7304" s="10"/>
      <c r="BI7304" s="10"/>
      <c r="BL7304" s="10"/>
      <c r="BM7304" s="10"/>
      <c r="BN7304" s="10"/>
      <c r="BO7304" s="10"/>
      <c r="BP7304" s="10"/>
      <c r="BQ7304" s="10"/>
      <c r="BR7304" s="10"/>
      <c r="BU7304" s="66"/>
    </row>
    <row r="7305" spans="22:73" s="6" customFormat="1" x14ac:dyDescent="0.3">
      <c r="V7305" s="21"/>
      <c r="W7305" s="22"/>
      <c r="X7305" s="22"/>
      <c r="Y7305" s="22"/>
      <c r="Z7305" s="22"/>
      <c r="AA7305" s="22"/>
      <c r="AB7305" s="10"/>
      <c r="AC7305" s="10"/>
      <c r="AD7305" s="10"/>
      <c r="AE7305" s="10"/>
      <c r="AF7305" s="10"/>
      <c r="AG7305" s="10"/>
      <c r="AH7305" s="10"/>
      <c r="AI7305" s="10"/>
      <c r="AJ7305" s="10"/>
      <c r="AK7305" s="10"/>
      <c r="AL7305" s="10"/>
      <c r="AM7305" s="10"/>
      <c r="AN7305" s="10"/>
      <c r="AO7305" s="10"/>
      <c r="AP7305" s="10"/>
      <c r="AQ7305" s="10"/>
      <c r="AR7305" s="10"/>
      <c r="AS7305" s="10"/>
      <c r="AT7305" s="10"/>
      <c r="AU7305" s="10"/>
      <c r="AV7305" s="10"/>
      <c r="AW7305" s="10"/>
      <c r="AX7305" s="10"/>
      <c r="AY7305" s="10"/>
      <c r="AZ7305" s="10"/>
      <c r="BC7305" s="10"/>
      <c r="BD7305" s="10"/>
      <c r="BE7305" s="10"/>
      <c r="BF7305" s="10"/>
      <c r="BG7305" s="10"/>
      <c r="BH7305" s="10"/>
      <c r="BI7305" s="10"/>
      <c r="BL7305" s="10"/>
      <c r="BM7305" s="10"/>
      <c r="BN7305" s="10"/>
      <c r="BO7305" s="10"/>
      <c r="BP7305" s="10"/>
      <c r="BQ7305" s="10"/>
      <c r="BR7305" s="10"/>
      <c r="BU7305" s="66"/>
    </row>
    <row r="7306" spans="22:73" s="6" customFormat="1" x14ac:dyDescent="0.3">
      <c r="V7306" s="21"/>
      <c r="W7306" s="22"/>
      <c r="X7306" s="22"/>
      <c r="Y7306" s="22"/>
      <c r="Z7306" s="22"/>
      <c r="AA7306" s="22"/>
      <c r="AB7306" s="10"/>
      <c r="AC7306" s="10"/>
      <c r="AD7306" s="10"/>
      <c r="AE7306" s="10"/>
      <c r="AF7306" s="10"/>
      <c r="AG7306" s="10"/>
      <c r="AH7306" s="10"/>
      <c r="AI7306" s="10"/>
      <c r="AJ7306" s="10"/>
      <c r="AK7306" s="10"/>
      <c r="AL7306" s="10"/>
      <c r="AM7306" s="10"/>
      <c r="AN7306" s="10"/>
      <c r="AO7306" s="10"/>
      <c r="AP7306" s="10"/>
      <c r="AQ7306" s="10"/>
      <c r="AR7306" s="10"/>
      <c r="AS7306" s="10"/>
      <c r="AT7306" s="10"/>
      <c r="AU7306" s="10"/>
      <c r="AV7306" s="10"/>
      <c r="AW7306" s="10"/>
      <c r="AX7306" s="10"/>
      <c r="AY7306" s="10"/>
      <c r="AZ7306" s="10"/>
      <c r="BC7306" s="10"/>
      <c r="BD7306" s="10"/>
      <c r="BE7306" s="10"/>
      <c r="BF7306" s="10"/>
      <c r="BG7306" s="10"/>
      <c r="BH7306" s="10"/>
      <c r="BI7306" s="10"/>
      <c r="BL7306" s="10"/>
      <c r="BM7306" s="10"/>
      <c r="BN7306" s="10"/>
      <c r="BO7306" s="10"/>
      <c r="BP7306" s="10"/>
      <c r="BQ7306" s="10"/>
      <c r="BR7306" s="10"/>
      <c r="BU7306" s="66"/>
    </row>
    <row r="7307" spans="22:73" s="6" customFormat="1" x14ac:dyDescent="0.3">
      <c r="V7307" s="21"/>
      <c r="W7307" s="22"/>
      <c r="X7307" s="22"/>
      <c r="Y7307" s="22"/>
      <c r="Z7307" s="22"/>
      <c r="AA7307" s="22"/>
      <c r="AB7307" s="10"/>
      <c r="AC7307" s="10"/>
      <c r="AD7307" s="10"/>
      <c r="AE7307" s="10"/>
      <c r="AF7307" s="10"/>
      <c r="AG7307" s="10"/>
      <c r="AH7307" s="10"/>
      <c r="AI7307" s="10"/>
      <c r="AJ7307" s="10"/>
      <c r="AK7307" s="10"/>
      <c r="AL7307" s="10"/>
      <c r="AM7307" s="10"/>
      <c r="AN7307" s="10"/>
      <c r="AO7307" s="10"/>
      <c r="AP7307" s="10"/>
      <c r="AQ7307" s="10"/>
      <c r="AR7307" s="10"/>
      <c r="AS7307" s="10"/>
      <c r="AT7307" s="10"/>
      <c r="AU7307" s="10"/>
      <c r="AV7307" s="10"/>
      <c r="AW7307" s="10"/>
      <c r="AX7307" s="10"/>
      <c r="AY7307" s="10"/>
      <c r="AZ7307" s="10"/>
      <c r="BC7307" s="10"/>
      <c r="BD7307" s="10"/>
      <c r="BE7307" s="10"/>
      <c r="BF7307" s="10"/>
      <c r="BG7307" s="10"/>
      <c r="BH7307" s="10"/>
      <c r="BI7307" s="10"/>
      <c r="BL7307" s="10"/>
      <c r="BM7307" s="10"/>
      <c r="BN7307" s="10"/>
      <c r="BO7307" s="10"/>
      <c r="BP7307" s="10"/>
      <c r="BQ7307" s="10"/>
      <c r="BR7307" s="10"/>
      <c r="BU7307" s="66"/>
    </row>
    <row r="7308" spans="22:73" s="6" customFormat="1" x14ac:dyDescent="0.3">
      <c r="V7308" s="21"/>
      <c r="W7308" s="22"/>
      <c r="X7308" s="22"/>
      <c r="Y7308" s="22"/>
      <c r="Z7308" s="22"/>
      <c r="AA7308" s="22"/>
      <c r="AB7308" s="10"/>
      <c r="AC7308" s="10"/>
      <c r="AD7308" s="10"/>
      <c r="AE7308" s="10"/>
      <c r="AF7308" s="10"/>
      <c r="AG7308" s="10"/>
      <c r="AH7308" s="10"/>
      <c r="AI7308" s="10"/>
      <c r="AJ7308" s="10"/>
      <c r="AK7308" s="10"/>
      <c r="AL7308" s="10"/>
      <c r="AM7308" s="10"/>
      <c r="AN7308" s="10"/>
      <c r="AO7308" s="10"/>
      <c r="AP7308" s="10"/>
      <c r="AQ7308" s="10"/>
      <c r="AR7308" s="10"/>
      <c r="AS7308" s="10"/>
      <c r="AT7308" s="10"/>
      <c r="AU7308" s="10"/>
      <c r="AV7308" s="10"/>
      <c r="AW7308" s="10"/>
      <c r="AX7308" s="10"/>
      <c r="AY7308" s="10"/>
      <c r="AZ7308" s="10"/>
      <c r="BC7308" s="10"/>
      <c r="BD7308" s="10"/>
      <c r="BE7308" s="10"/>
      <c r="BF7308" s="10"/>
      <c r="BG7308" s="10"/>
      <c r="BH7308" s="10"/>
      <c r="BI7308" s="10"/>
      <c r="BL7308" s="10"/>
      <c r="BM7308" s="10"/>
      <c r="BN7308" s="10"/>
      <c r="BO7308" s="10"/>
      <c r="BP7308" s="10"/>
      <c r="BQ7308" s="10"/>
      <c r="BR7308" s="10"/>
      <c r="BU7308" s="66"/>
    </row>
    <row r="7309" spans="22:73" s="6" customFormat="1" x14ac:dyDescent="0.3">
      <c r="V7309" s="21"/>
      <c r="W7309" s="22"/>
      <c r="X7309" s="22"/>
      <c r="Y7309" s="22"/>
      <c r="Z7309" s="22"/>
      <c r="AA7309" s="22"/>
      <c r="AB7309" s="10"/>
      <c r="AC7309" s="10"/>
      <c r="AD7309" s="10"/>
      <c r="AE7309" s="10"/>
      <c r="AF7309" s="10"/>
      <c r="AG7309" s="10"/>
      <c r="AH7309" s="10"/>
      <c r="AI7309" s="10"/>
      <c r="AJ7309" s="10"/>
      <c r="AK7309" s="10"/>
      <c r="AL7309" s="10"/>
      <c r="AM7309" s="10"/>
      <c r="AN7309" s="10"/>
      <c r="AO7309" s="10"/>
      <c r="AP7309" s="10"/>
      <c r="AQ7309" s="10"/>
      <c r="AR7309" s="10"/>
      <c r="AS7309" s="10"/>
      <c r="AT7309" s="10"/>
      <c r="AU7309" s="10"/>
      <c r="AV7309" s="10"/>
      <c r="AW7309" s="10"/>
      <c r="AX7309" s="10"/>
      <c r="AY7309" s="10"/>
      <c r="AZ7309" s="10"/>
      <c r="BC7309" s="10"/>
      <c r="BD7309" s="10"/>
      <c r="BE7309" s="10"/>
      <c r="BF7309" s="10"/>
      <c r="BG7309" s="10"/>
      <c r="BH7309" s="10"/>
      <c r="BI7309" s="10"/>
      <c r="BL7309" s="10"/>
      <c r="BM7309" s="10"/>
      <c r="BN7309" s="10"/>
      <c r="BO7309" s="10"/>
      <c r="BP7309" s="10"/>
      <c r="BQ7309" s="10"/>
      <c r="BR7309" s="10"/>
      <c r="BU7309" s="66"/>
    </row>
    <row r="7310" spans="22:73" s="6" customFormat="1" x14ac:dyDescent="0.3">
      <c r="V7310" s="21"/>
      <c r="W7310" s="22"/>
      <c r="X7310" s="22"/>
      <c r="Y7310" s="22"/>
      <c r="Z7310" s="22"/>
      <c r="AA7310" s="22"/>
      <c r="AB7310" s="10"/>
      <c r="AC7310" s="10"/>
      <c r="AD7310" s="10"/>
      <c r="AE7310" s="10"/>
      <c r="AF7310" s="10"/>
      <c r="AG7310" s="10"/>
      <c r="AH7310" s="10"/>
      <c r="AI7310" s="10"/>
      <c r="AJ7310" s="10"/>
      <c r="AK7310" s="10"/>
      <c r="AL7310" s="10"/>
      <c r="AM7310" s="10"/>
      <c r="AN7310" s="10"/>
      <c r="AO7310" s="10"/>
      <c r="AP7310" s="10"/>
      <c r="AQ7310" s="10"/>
      <c r="AR7310" s="10"/>
      <c r="AS7310" s="10"/>
      <c r="AT7310" s="10"/>
      <c r="AU7310" s="10"/>
      <c r="AV7310" s="10"/>
      <c r="AW7310" s="10"/>
      <c r="AX7310" s="10"/>
      <c r="AY7310" s="10"/>
      <c r="AZ7310" s="10"/>
      <c r="BC7310" s="10"/>
      <c r="BD7310" s="10"/>
      <c r="BE7310" s="10"/>
      <c r="BF7310" s="10"/>
      <c r="BG7310" s="10"/>
      <c r="BH7310" s="10"/>
      <c r="BI7310" s="10"/>
      <c r="BL7310" s="10"/>
      <c r="BM7310" s="10"/>
      <c r="BN7310" s="10"/>
      <c r="BO7310" s="10"/>
      <c r="BP7310" s="10"/>
      <c r="BQ7310" s="10"/>
      <c r="BR7310" s="10"/>
      <c r="BU7310" s="66"/>
    </row>
    <row r="7311" spans="22:73" s="6" customFormat="1" x14ac:dyDescent="0.3">
      <c r="V7311" s="21"/>
      <c r="W7311" s="22"/>
      <c r="X7311" s="22"/>
      <c r="Y7311" s="22"/>
      <c r="Z7311" s="22"/>
      <c r="AA7311" s="22"/>
      <c r="AB7311" s="10"/>
      <c r="AC7311" s="10"/>
      <c r="AD7311" s="10"/>
      <c r="AE7311" s="10"/>
      <c r="AF7311" s="10"/>
      <c r="AG7311" s="10"/>
      <c r="AH7311" s="10"/>
      <c r="AI7311" s="10"/>
      <c r="AJ7311" s="10"/>
      <c r="AK7311" s="10"/>
      <c r="AL7311" s="10"/>
      <c r="AM7311" s="10"/>
      <c r="AN7311" s="10"/>
      <c r="AO7311" s="10"/>
      <c r="AP7311" s="10"/>
      <c r="AQ7311" s="10"/>
      <c r="AR7311" s="10"/>
      <c r="AS7311" s="10"/>
      <c r="AT7311" s="10"/>
      <c r="AU7311" s="10"/>
      <c r="AV7311" s="10"/>
      <c r="AW7311" s="10"/>
      <c r="AX7311" s="10"/>
      <c r="AY7311" s="10"/>
      <c r="AZ7311" s="10"/>
      <c r="BC7311" s="10"/>
      <c r="BD7311" s="10"/>
      <c r="BE7311" s="10"/>
      <c r="BF7311" s="10"/>
      <c r="BG7311" s="10"/>
      <c r="BH7311" s="10"/>
      <c r="BI7311" s="10"/>
      <c r="BL7311" s="10"/>
      <c r="BM7311" s="10"/>
      <c r="BN7311" s="10"/>
      <c r="BO7311" s="10"/>
      <c r="BP7311" s="10"/>
      <c r="BQ7311" s="10"/>
      <c r="BR7311" s="10"/>
      <c r="BU7311" s="66"/>
    </row>
    <row r="7312" spans="22:73" s="6" customFormat="1" x14ac:dyDescent="0.3">
      <c r="V7312" s="21"/>
      <c r="W7312" s="22"/>
      <c r="X7312" s="22"/>
      <c r="Y7312" s="22"/>
      <c r="Z7312" s="22"/>
      <c r="AA7312" s="22"/>
      <c r="AB7312" s="10"/>
      <c r="AC7312" s="10"/>
      <c r="AD7312" s="10"/>
      <c r="AE7312" s="10"/>
      <c r="AF7312" s="10"/>
      <c r="AG7312" s="10"/>
      <c r="AH7312" s="10"/>
      <c r="AI7312" s="10"/>
      <c r="AJ7312" s="10"/>
      <c r="AK7312" s="10"/>
      <c r="AL7312" s="10"/>
      <c r="AM7312" s="10"/>
      <c r="AN7312" s="10"/>
      <c r="AO7312" s="10"/>
      <c r="AP7312" s="10"/>
      <c r="AQ7312" s="10"/>
      <c r="AR7312" s="10"/>
      <c r="AS7312" s="10"/>
      <c r="AT7312" s="10"/>
      <c r="AU7312" s="10"/>
      <c r="AV7312" s="10"/>
      <c r="AW7312" s="10"/>
      <c r="AX7312" s="10"/>
      <c r="AY7312" s="10"/>
      <c r="AZ7312" s="10"/>
      <c r="BC7312" s="10"/>
      <c r="BD7312" s="10"/>
      <c r="BE7312" s="10"/>
      <c r="BF7312" s="10"/>
      <c r="BG7312" s="10"/>
      <c r="BH7312" s="10"/>
      <c r="BI7312" s="10"/>
      <c r="BL7312" s="10"/>
      <c r="BM7312" s="10"/>
      <c r="BN7312" s="10"/>
      <c r="BO7312" s="10"/>
      <c r="BP7312" s="10"/>
      <c r="BQ7312" s="10"/>
      <c r="BR7312" s="10"/>
      <c r="BU7312" s="66"/>
    </row>
    <row r="7313" spans="22:73" s="6" customFormat="1" x14ac:dyDescent="0.3">
      <c r="V7313" s="21"/>
      <c r="W7313" s="22"/>
      <c r="X7313" s="22"/>
      <c r="Y7313" s="22"/>
      <c r="Z7313" s="22"/>
      <c r="AA7313" s="22"/>
      <c r="AB7313" s="10"/>
      <c r="AC7313" s="10"/>
      <c r="AD7313" s="10"/>
      <c r="AE7313" s="10"/>
      <c r="AF7313" s="10"/>
      <c r="AG7313" s="10"/>
      <c r="AH7313" s="10"/>
      <c r="AI7313" s="10"/>
      <c r="AJ7313" s="10"/>
      <c r="AK7313" s="10"/>
      <c r="AL7313" s="10"/>
      <c r="AM7313" s="10"/>
      <c r="AN7313" s="10"/>
      <c r="AO7313" s="10"/>
      <c r="AP7313" s="10"/>
      <c r="AQ7313" s="10"/>
      <c r="AR7313" s="10"/>
      <c r="AS7313" s="10"/>
      <c r="AT7313" s="10"/>
      <c r="AU7313" s="10"/>
      <c r="AV7313" s="10"/>
      <c r="AW7313" s="10"/>
      <c r="AX7313" s="10"/>
      <c r="AY7313" s="10"/>
      <c r="AZ7313" s="10"/>
      <c r="BC7313" s="10"/>
      <c r="BD7313" s="10"/>
      <c r="BE7313" s="10"/>
      <c r="BF7313" s="10"/>
      <c r="BG7313" s="10"/>
      <c r="BH7313" s="10"/>
      <c r="BI7313" s="10"/>
      <c r="BL7313" s="10"/>
      <c r="BM7313" s="10"/>
      <c r="BN7313" s="10"/>
      <c r="BO7313" s="10"/>
      <c r="BP7313" s="10"/>
      <c r="BQ7313" s="10"/>
      <c r="BR7313" s="10"/>
      <c r="BU7313" s="66"/>
    </row>
    <row r="7314" spans="22:73" s="6" customFormat="1" x14ac:dyDescent="0.3">
      <c r="V7314" s="21"/>
      <c r="W7314" s="22"/>
      <c r="X7314" s="22"/>
      <c r="Y7314" s="22"/>
      <c r="Z7314" s="22"/>
      <c r="AA7314" s="22"/>
      <c r="AB7314" s="10"/>
      <c r="AC7314" s="10"/>
      <c r="AD7314" s="10"/>
      <c r="AE7314" s="10"/>
      <c r="AF7314" s="10"/>
      <c r="AG7314" s="10"/>
      <c r="AH7314" s="10"/>
      <c r="AI7314" s="10"/>
      <c r="AJ7314" s="10"/>
      <c r="AK7314" s="10"/>
      <c r="AL7314" s="10"/>
      <c r="AM7314" s="10"/>
      <c r="AN7314" s="10"/>
      <c r="AO7314" s="10"/>
      <c r="AP7314" s="10"/>
      <c r="AQ7314" s="10"/>
      <c r="AR7314" s="10"/>
      <c r="AS7314" s="10"/>
      <c r="AT7314" s="10"/>
      <c r="AU7314" s="10"/>
      <c r="AV7314" s="10"/>
      <c r="AW7314" s="10"/>
      <c r="AX7314" s="10"/>
      <c r="AY7314" s="10"/>
      <c r="AZ7314" s="10"/>
      <c r="BC7314" s="10"/>
      <c r="BD7314" s="10"/>
      <c r="BE7314" s="10"/>
      <c r="BF7314" s="10"/>
      <c r="BG7314" s="10"/>
      <c r="BH7314" s="10"/>
      <c r="BI7314" s="10"/>
      <c r="BL7314" s="10"/>
      <c r="BM7314" s="10"/>
      <c r="BN7314" s="10"/>
      <c r="BO7314" s="10"/>
      <c r="BP7314" s="10"/>
      <c r="BQ7314" s="10"/>
      <c r="BR7314" s="10"/>
      <c r="BU7314" s="66"/>
    </row>
    <row r="7315" spans="22:73" s="6" customFormat="1" x14ac:dyDescent="0.3">
      <c r="V7315" s="21"/>
      <c r="W7315" s="22"/>
      <c r="X7315" s="22"/>
      <c r="Y7315" s="22"/>
      <c r="Z7315" s="22"/>
      <c r="AA7315" s="22"/>
      <c r="AB7315" s="10"/>
      <c r="AC7315" s="10"/>
      <c r="AD7315" s="10"/>
      <c r="AE7315" s="10"/>
      <c r="AF7315" s="10"/>
      <c r="AG7315" s="10"/>
      <c r="AH7315" s="10"/>
      <c r="AI7315" s="10"/>
      <c r="AJ7315" s="10"/>
      <c r="AK7315" s="10"/>
      <c r="AL7315" s="10"/>
      <c r="AM7315" s="10"/>
      <c r="AN7315" s="10"/>
      <c r="AO7315" s="10"/>
      <c r="AP7315" s="10"/>
      <c r="AQ7315" s="10"/>
      <c r="AR7315" s="10"/>
      <c r="AS7315" s="10"/>
      <c r="AT7315" s="10"/>
      <c r="AU7315" s="10"/>
      <c r="AV7315" s="10"/>
      <c r="AW7315" s="10"/>
      <c r="AX7315" s="10"/>
      <c r="AY7315" s="10"/>
      <c r="AZ7315" s="10"/>
      <c r="BC7315" s="10"/>
      <c r="BD7315" s="10"/>
      <c r="BE7315" s="10"/>
      <c r="BF7315" s="10"/>
      <c r="BG7315" s="10"/>
      <c r="BH7315" s="10"/>
      <c r="BI7315" s="10"/>
      <c r="BL7315" s="10"/>
      <c r="BM7315" s="10"/>
      <c r="BN7315" s="10"/>
      <c r="BO7315" s="10"/>
      <c r="BP7315" s="10"/>
      <c r="BQ7315" s="10"/>
      <c r="BR7315" s="10"/>
      <c r="BU7315" s="66"/>
    </row>
    <row r="7316" spans="22:73" s="6" customFormat="1" x14ac:dyDescent="0.3">
      <c r="V7316" s="21"/>
      <c r="W7316" s="22"/>
      <c r="X7316" s="22"/>
      <c r="Y7316" s="22"/>
      <c r="Z7316" s="22"/>
      <c r="AA7316" s="22"/>
      <c r="AB7316" s="10"/>
      <c r="AC7316" s="10"/>
      <c r="AD7316" s="10"/>
      <c r="AE7316" s="10"/>
      <c r="AF7316" s="10"/>
      <c r="AG7316" s="10"/>
      <c r="AH7316" s="10"/>
      <c r="AI7316" s="10"/>
      <c r="AJ7316" s="10"/>
      <c r="AK7316" s="10"/>
      <c r="AL7316" s="10"/>
      <c r="AM7316" s="10"/>
      <c r="AN7316" s="10"/>
      <c r="AO7316" s="10"/>
      <c r="AP7316" s="10"/>
      <c r="AQ7316" s="10"/>
      <c r="AR7316" s="10"/>
      <c r="AS7316" s="10"/>
      <c r="AT7316" s="10"/>
      <c r="AU7316" s="10"/>
      <c r="AV7316" s="10"/>
      <c r="AW7316" s="10"/>
      <c r="AX7316" s="10"/>
      <c r="AY7316" s="10"/>
      <c r="AZ7316" s="10"/>
      <c r="BC7316" s="10"/>
      <c r="BD7316" s="10"/>
      <c r="BE7316" s="10"/>
      <c r="BF7316" s="10"/>
      <c r="BG7316" s="10"/>
      <c r="BH7316" s="10"/>
      <c r="BI7316" s="10"/>
      <c r="BL7316" s="10"/>
      <c r="BM7316" s="10"/>
      <c r="BN7316" s="10"/>
      <c r="BO7316" s="10"/>
      <c r="BP7316" s="10"/>
      <c r="BQ7316" s="10"/>
      <c r="BR7316" s="10"/>
      <c r="BU7316" s="66"/>
    </row>
    <row r="7317" spans="22:73" s="6" customFormat="1" x14ac:dyDescent="0.3">
      <c r="V7317" s="21"/>
      <c r="W7317" s="22"/>
      <c r="X7317" s="22"/>
      <c r="Y7317" s="22"/>
      <c r="Z7317" s="22"/>
      <c r="AA7317" s="22"/>
      <c r="AB7317" s="10"/>
      <c r="AC7317" s="10"/>
      <c r="AD7317" s="10"/>
      <c r="AE7317" s="10"/>
      <c r="AF7317" s="10"/>
      <c r="AG7317" s="10"/>
      <c r="AH7317" s="10"/>
      <c r="AI7317" s="10"/>
      <c r="AJ7317" s="10"/>
      <c r="AK7317" s="10"/>
      <c r="AL7317" s="10"/>
      <c r="AM7317" s="10"/>
      <c r="AN7317" s="10"/>
      <c r="AO7317" s="10"/>
      <c r="AP7317" s="10"/>
      <c r="AQ7317" s="10"/>
      <c r="AR7317" s="10"/>
      <c r="AS7317" s="10"/>
      <c r="AT7317" s="10"/>
      <c r="AU7317" s="10"/>
      <c r="AV7317" s="10"/>
      <c r="AW7317" s="10"/>
      <c r="AX7317" s="10"/>
      <c r="AY7317" s="10"/>
      <c r="AZ7317" s="10"/>
      <c r="BC7317" s="10"/>
      <c r="BD7317" s="10"/>
      <c r="BE7317" s="10"/>
      <c r="BF7317" s="10"/>
      <c r="BG7317" s="10"/>
      <c r="BH7317" s="10"/>
      <c r="BI7317" s="10"/>
      <c r="BL7317" s="10"/>
      <c r="BM7317" s="10"/>
      <c r="BN7317" s="10"/>
      <c r="BO7317" s="10"/>
      <c r="BP7317" s="10"/>
      <c r="BQ7317" s="10"/>
      <c r="BR7317" s="10"/>
      <c r="BU7317" s="66"/>
    </row>
    <row r="7318" spans="22:73" s="6" customFormat="1" x14ac:dyDescent="0.3">
      <c r="V7318" s="21"/>
      <c r="W7318" s="22"/>
      <c r="X7318" s="22"/>
      <c r="Y7318" s="22"/>
      <c r="Z7318" s="22"/>
      <c r="AA7318" s="22"/>
      <c r="AB7318" s="10"/>
      <c r="AC7318" s="10"/>
      <c r="AD7318" s="10"/>
      <c r="AE7318" s="10"/>
      <c r="AF7318" s="10"/>
      <c r="AG7318" s="10"/>
      <c r="AH7318" s="10"/>
      <c r="AI7318" s="10"/>
      <c r="AJ7318" s="10"/>
      <c r="AK7318" s="10"/>
      <c r="AL7318" s="10"/>
      <c r="AM7318" s="10"/>
      <c r="AN7318" s="10"/>
      <c r="AO7318" s="10"/>
      <c r="AP7318" s="10"/>
      <c r="AQ7318" s="10"/>
      <c r="AR7318" s="10"/>
      <c r="AS7318" s="10"/>
      <c r="AT7318" s="10"/>
      <c r="AU7318" s="10"/>
      <c r="AV7318" s="10"/>
      <c r="AW7318" s="10"/>
      <c r="AX7318" s="10"/>
      <c r="AY7318" s="10"/>
      <c r="AZ7318" s="10"/>
      <c r="BC7318" s="10"/>
      <c r="BD7318" s="10"/>
      <c r="BE7318" s="10"/>
      <c r="BF7318" s="10"/>
      <c r="BG7318" s="10"/>
      <c r="BH7318" s="10"/>
      <c r="BI7318" s="10"/>
      <c r="BL7318" s="10"/>
      <c r="BM7318" s="10"/>
      <c r="BN7318" s="10"/>
      <c r="BO7318" s="10"/>
      <c r="BP7318" s="10"/>
      <c r="BQ7318" s="10"/>
      <c r="BR7318" s="10"/>
      <c r="BU7318" s="66"/>
    </row>
    <row r="7319" spans="22:73" s="6" customFormat="1" x14ac:dyDescent="0.3">
      <c r="V7319" s="21"/>
      <c r="W7319" s="22"/>
      <c r="X7319" s="22"/>
      <c r="Y7319" s="22"/>
      <c r="Z7319" s="22"/>
      <c r="AA7319" s="22"/>
      <c r="AB7319" s="10"/>
      <c r="AC7319" s="10"/>
      <c r="AD7319" s="10"/>
      <c r="AE7319" s="10"/>
      <c r="AF7319" s="10"/>
      <c r="AG7319" s="10"/>
      <c r="AH7319" s="10"/>
      <c r="AI7319" s="10"/>
      <c r="AJ7319" s="10"/>
      <c r="AK7319" s="10"/>
      <c r="AL7319" s="10"/>
      <c r="AM7319" s="10"/>
      <c r="AN7319" s="10"/>
      <c r="AO7319" s="10"/>
      <c r="AP7319" s="10"/>
      <c r="AQ7319" s="10"/>
      <c r="AR7319" s="10"/>
      <c r="AS7319" s="10"/>
      <c r="AT7319" s="10"/>
      <c r="AU7319" s="10"/>
      <c r="AV7319" s="10"/>
      <c r="AW7319" s="10"/>
      <c r="AX7319" s="10"/>
      <c r="AY7319" s="10"/>
      <c r="AZ7319" s="10"/>
      <c r="BC7319" s="10"/>
      <c r="BD7319" s="10"/>
      <c r="BE7319" s="10"/>
      <c r="BF7319" s="10"/>
      <c r="BG7319" s="10"/>
      <c r="BH7319" s="10"/>
      <c r="BI7319" s="10"/>
      <c r="BL7319" s="10"/>
      <c r="BM7319" s="10"/>
      <c r="BN7319" s="10"/>
      <c r="BO7319" s="10"/>
      <c r="BP7319" s="10"/>
      <c r="BQ7319" s="10"/>
      <c r="BR7319" s="10"/>
      <c r="BU7319" s="66"/>
    </row>
    <row r="7320" spans="22:73" s="6" customFormat="1" x14ac:dyDescent="0.3">
      <c r="V7320" s="21"/>
      <c r="W7320" s="22"/>
      <c r="X7320" s="22"/>
      <c r="Y7320" s="22"/>
      <c r="Z7320" s="22"/>
      <c r="AA7320" s="22"/>
      <c r="AB7320" s="10"/>
      <c r="AC7320" s="10"/>
      <c r="AD7320" s="10"/>
      <c r="AE7320" s="10"/>
      <c r="AF7320" s="10"/>
      <c r="AG7320" s="10"/>
      <c r="AH7320" s="10"/>
      <c r="AI7320" s="10"/>
      <c r="AJ7320" s="10"/>
      <c r="AK7320" s="10"/>
      <c r="AL7320" s="10"/>
      <c r="AM7320" s="10"/>
      <c r="AN7320" s="10"/>
      <c r="AO7320" s="10"/>
      <c r="AP7320" s="10"/>
      <c r="AQ7320" s="10"/>
      <c r="AR7320" s="10"/>
      <c r="AS7320" s="10"/>
      <c r="AT7320" s="10"/>
      <c r="AU7320" s="10"/>
      <c r="AV7320" s="10"/>
      <c r="AW7320" s="10"/>
      <c r="AX7320" s="10"/>
      <c r="AY7320" s="10"/>
      <c r="AZ7320" s="10"/>
      <c r="BC7320" s="10"/>
      <c r="BD7320" s="10"/>
      <c r="BE7320" s="10"/>
      <c r="BF7320" s="10"/>
      <c r="BG7320" s="10"/>
      <c r="BH7320" s="10"/>
      <c r="BI7320" s="10"/>
      <c r="BL7320" s="10"/>
      <c r="BM7320" s="10"/>
      <c r="BN7320" s="10"/>
      <c r="BO7320" s="10"/>
      <c r="BP7320" s="10"/>
      <c r="BQ7320" s="10"/>
      <c r="BR7320" s="10"/>
      <c r="BU7320" s="66"/>
    </row>
    <row r="7321" spans="22:73" s="6" customFormat="1" x14ac:dyDescent="0.3">
      <c r="V7321" s="21"/>
      <c r="W7321" s="22"/>
      <c r="X7321" s="22"/>
      <c r="Y7321" s="22"/>
      <c r="Z7321" s="22"/>
      <c r="AA7321" s="22"/>
      <c r="AB7321" s="10"/>
      <c r="AC7321" s="10"/>
      <c r="AD7321" s="10"/>
      <c r="AE7321" s="10"/>
      <c r="AF7321" s="10"/>
      <c r="AG7321" s="10"/>
      <c r="AH7321" s="10"/>
      <c r="AI7321" s="10"/>
      <c r="AJ7321" s="10"/>
      <c r="AK7321" s="10"/>
      <c r="AL7321" s="10"/>
      <c r="AM7321" s="10"/>
      <c r="AN7321" s="10"/>
      <c r="AO7321" s="10"/>
      <c r="AP7321" s="10"/>
      <c r="AQ7321" s="10"/>
      <c r="AR7321" s="10"/>
      <c r="AS7321" s="10"/>
      <c r="AT7321" s="10"/>
      <c r="AU7321" s="10"/>
      <c r="AV7321" s="10"/>
      <c r="AW7321" s="10"/>
      <c r="AX7321" s="10"/>
      <c r="AY7321" s="10"/>
      <c r="AZ7321" s="10"/>
      <c r="BC7321" s="10"/>
      <c r="BD7321" s="10"/>
      <c r="BE7321" s="10"/>
      <c r="BF7321" s="10"/>
      <c r="BG7321" s="10"/>
      <c r="BH7321" s="10"/>
      <c r="BI7321" s="10"/>
      <c r="BL7321" s="10"/>
      <c r="BM7321" s="10"/>
      <c r="BN7321" s="10"/>
      <c r="BO7321" s="10"/>
      <c r="BP7321" s="10"/>
      <c r="BQ7321" s="10"/>
      <c r="BR7321" s="10"/>
      <c r="BU7321" s="66"/>
    </row>
    <row r="7322" spans="22:73" s="6" customFormat="1" x14ac:dyDescent="0.3">
      <c r="V7322" s="21"/>
      <c r="W7322" s="22"/>
      <c r="X7322" s="22"/>
      <c r="Y7322" s="22"/>
      <c r="Z7322" s="22"/>
      <c r="AA7322" s="22"/>
      <c r="AB7322" s="10"/>
      <c r="AC7322" s="10"/>
      <c r="AD7322" s="10"/>
      <c r="AE7322" s="10"/>
      <c r="AF7322" s="10"/>
      <c r="AG7322" s="10"/>
      <c r="AH7322" s="10"/>
      <c r="AI7322" s="10"/>
      <c r="AJ7322" s="10"/>
      <c r="AK7322" s="10"/>
      <c r="AL7322" s="10"/>
      <c r="AM7322" s="10"/>
      <c r="AN7322" s="10"/>
      <c r="AO7322" s="10"/>
      <c r="AP7322" s="10"/>
      <c r="AQ7322" s="10"/>
      <c r="AR7322" s="10"/>
      <c r="AS7322" s="10"/>
      <c r="AT7322" s="10"/>
      <c r="AU7322" s="10"/>
      <c r="AV7322" s="10"/>
      <c r="AW7322" s="10"/>
      <c r="AX7322" s="10"/>
      <c r="AY7322" s="10"/>
      <c r="AZ7322" s="10"/>
      <c r="BC7322" s="10"/>
      <c r="BD7322" s="10"/>
      <c r="BE7322" s="10"/>
      <c r="BF7322" s="10"/>
      <c r="BG7322" s="10"/>
      <c r="BH7322" s="10"/>
      <c r="BI7322" s="10"/>
      <c r="BL7322" s="10"/>
      <c r="BM7322" s="10"/>
      <c r="BN7322" s="10"/>
      <c r="BO7322" s="10"/>
      <c r="BP7322" s="10"/>
      <c r="BQ7322" s="10"/>
      <c r="BR7322" s="10"/>
      <c r="BU7322" s="66"/>
    </row>
    <row r="7323" spans="22:73" s="6" customFormat="1" x14ac:dyDescent="0.3">
      <c r="V7323" s="21"/>
      <c r="W7323" s="22"/>
      <c r="X7323" s="22"/>
      <c r="Y7323" s="22"/>
      <c r="Z7323" s="22"/>
      <c r="AA7323" s="22"/>
      <c r="AB7323" s="10"/>
      <c r="AC7323" s="10"/>
      <c r="AD7323" s="10"/>
      <c r="AE7323" s="10"/>
      <c r="AF7323" s="10"/>
      <c r="AG7323" s="10"/>
      <c r="AH7323" s="10"/>
      <c r="AI7323" s="10"/>
      <c r="AJ7323" s="10"/>
      <c r="AK7323" s="10"/>
      <c r="AL7323" s="10"/>
      <c r="AM7323" s="10"/>
      <c r="AN7323" s="10"/>
      <c r="AO7323" s="10"/>
      <c r="AP7323" s="10"/>
      <c r="AQ7323" s="10"/>
      <c r="AR7323" s="10"/>
      <c r="AS7323" s="10"/>
      <c r="AT7323" s="10"/>
      <c r="AU7323" s="10"/>
      <c r="AV7323" s="10"/>
      <c r="AW7323" s="10"/>
      <c r="AX7323" s="10"/>
      <c r="AY7323" s="10"/>
      <c r="AZ7323" s="10"/>
      <c r="BC7323" s="10"/>
      <c r="BD7323" s="10"/>
      <c r="BE7323" s="10"/>
      <c r="BF7323" s="10"/>
      <c r="BG7323" s="10"/>
      <c r="BH7323" s="10"/>
      <c r="BI7323" s="10"/>
      <c r="BL7323" s="10"/>
      <c r="BM7323" s="10"/>
      <c r="BN7323" s="10"/>
      <c r="BO7323" s="10"/>
      <c r="BP7323" s="10"/>
      <c r="BQ7323" s="10"/>
      <c r="BR7323" s="10"/>
      <c r="BU7323" s="66"/>
    </row>
    <row r="7324" spans="22:73" s="6" customFormat="1" x14ac:dyDescent="0.3">
      <c r="V7324" s="21"/>
      <c r="W7324" s="22"/>
      <c r="X7324" s="22"/>
      <c r="Y7324" s="22"/>
      <c r="Z7324" s="22"/>
      <c r="AA7324" s="22"/>
      <c r="AB7324" s="10"/>
      <c r="AC7324" s="10"/>
      <c r="AD7324" s="10"/>
      <c r="AE7324" s="10"/>
      <c r="AF7324" s="10"/>
      <c r="AG7324" s="10"/>
      <c r="AH7324" s="10"/>
      <c r="AI7324" s="10"/>
      <c r="AJ7324" s="10"/>
      <c r="AK7324" s="10"/>
      <c r="AL7324" s="10"/>
      <c r="AM7324" s="10"/>
      <c r="AN7324" s="10"/>
      <c r="AO7324" s="10"/>
      <c r="AP7324" s="10"/>
      <c r="AQ7324" s="10"/>
      <c r="AR7324" s="10"/>
      <c r="AS7324" s="10"/>
      <c r="AT7324" s="10"/>
      <c r="AU7324" s="10"/>
      <c r="AV7324" s="10"/>
      <c r="AW7324" s="10"/>
      <c r="AX7324" s="10"/>
      <c r="AY7324" s="10"/>
      <c r="AZ7324" s="10"/>
      <c r="BC7324" s="10"/>
      <c r="BD7324" s="10"/>
      <c r="BE7324" s="10"/>
      <c r="BF7324" s="10"/>
      <c r="BG7324" s="10"/>
      <c r="BH7324" s="10"/>
      <c r="BI7324" s="10"/>
      <c r="BL7324" s="10"/>
      <c r="BM7324" s="10"/>
      <c r="BN7324" s="10"/>
      <c r="BO7324" s="10"/>
      <c r="BP7324" s="10"/>
      <c r="BQ7324" s="10"/>
      <c r="BR7324" s="10"/>
      <c r="BU7324" s="66"/>
    </row>
    <row r="7325" spans="22:73" s="6" customFormat="1" x14ac:dyDescent="0.3">
      <c r="V7325" s="21"/>
      <c r="W7325" s="22"/>
      <c r="X7325" s="22"/>
      <c r="Y7325" s="22"/>
      <c r="Z7325" s="22"/>
      <c r="AA7325" s="22"/>
      <c r="AB7325" s="10"/>
      <c r="AC7325" s="10"/>
      <c r="AD7325" s="10"/>
      <c r="AE7325" s="10"/>
      <c r="AF7325" s="10"/>
      <c r="AG7325" s="10"/>
      <c r="AH7325" s="10"/>
      <c r="AI7325" s="10"/>
      <c r="AJ7325" s="10"/>
      <c r="AK7325" s="10"/>
      <c r="AL7325" s="10"/>
      <c r="AM7325" s="10"/>
      <c r="AN7325" s="10"/>
      <c r="AO7325" s="10"/>
      <c r="AP7325" s="10"/>
      <c r="AQ7325" s="10"/>
      <c r="AR7325" s="10"/>
      <c r="AS7325" s="10"/>
      <c r="AT7325" s="10"/>
      <c r="AU7325" s="10"/>
      <c r="AV7325" s="10"/>
      <c r="AW7325" s="10"/>
      <c r="AX7325" s="10"/>
      <c r="AY7325" s="10"/>
      <c r="AZ7325" s="10"/>
      <c r="BC7325" s="10"/>
      <c r="BD7325" s="10"/>
      <c r="BE7325" s="10"/>
      <c r="BF7325" s="10"/>
      <c r="BG7325" s="10"/>
      <c r="BH7325" s="10"/>
      <c r="BI7325" s="10"/>
      <c r="BL7325" s="10"/>
      <c r="BM7325" s="10"/>
      <c r="BN7325" s="10"/>
      <c r="BO7325" s="10"/>
      <c r="BP7325" s="10"/>
      <c r="BQ7325" s="10"/>
      <c r="BR7325" s="10"/>
      <c r="BU7325" s="66"/>
    </row>
    <row r="7326" spans="22:73" s="6" customFormat="1" x14ac:dyDescent="0.3">
      <c r="V7326" s="21"/>
      <c r="W7326" s="22"/>
      <c r="X7326" s="22"/>
      <c r="Y7326" s="22"/>
      <c r="Z7326" s="22"/>
      <c r="AA7326" s="22"/>
      <c r="AB7326" s="10"/>
      <c r="AC7326" s="10"/>
      <c r="AD7326" s="10"/>
      <c r="AE7326" s="10"/>
      <c r="AF7326" s="10"/>
      <c r="AG7326" s="10"/>
      <c r="AH7326" s="10"/>
      <c r="AI7326" s="10"/>
      <c r="AJ7326" s="10"/>
      <c r="AK7326" s="10"/>
      <c r="AL7326" s="10"/>
      <c r="AM7326" s="10"/>
      <c r="AN7326" s="10"/>
      <c r="AO7326" s="10"/>
      <c r="AP7326" s="10"/>
      <c r="AQ7326" s="10"/>
      <c r="AR7326" s="10"/>
      <c r="AS7326" s="10"/>
      <c r="AT7326" s="10"/>
      <c r="AU7326" s="10"/>
      <c r="AV7326" s="10"/>
      <c r="AW7326" s="10"/>
      <c r="AX7326" s="10"/>
      <c r="AY7326" s="10"/>
      <c r="AZ7326" s="10"/>
      <c r="BC7326" s="10"/>
      <c r="BD7326" s="10"/>
      <c r="BE7326" s="10"/>
      <c r="BF7326" s="10"/>
      <c r="BG7326" s="10"/>
      <c r="BH7326" s="10"/>
      <c r="BI7326" s="10"/>
      <c r="BL7326" s="10"/>
      <c r="BM7326" s="10"/>
      <c r="BN7326" s="10"/>
      <c r="BO7326" s="10"/>
      <c r="BP7326" s="10"/>
      <c r="BQ7326" s="10"/>
      <c r="BR7326" s="10"/>
      <c r="BU7326" s="66"/>
    </row>
    <row r="7327" spans="22:73" s="6" customFormat="1" x14ac:dyDescent="0.3">
      <c r="V7327" s="21"/>
      <c r="W7327" s="22"/>
      <c r="X7327" s="22"/>
      <c r="Y7327" s="22"/>
      <c r="Z7327" s="22"/>
      <c r="AA7327" s="22"/>
      <c r="AB7327" s="10"/>
      <c r="AC7327" s="10"/>
      <c r="AD7327" s="10"/>
      <c r="AE7327" s="10"/>
      <c r="AF7327" s="10"/>
      <c r="AG7327" s="10"/>
      <c r="AH7327" s="10"/>
      <c r="AI7327" s="10"/>
      <c r="AJ7327" s="10"/>
      <c r="AK7327" s="10"/>
      <c r="AL7327" s="10"/>
      <c r="AM7327" s="10"/>
      <c r="AN7327" s="10"/>
      <c r="AO7327" s="10"/>
      <c r="AP7327" s="10"/>
      <c r="AQ7327" s="10"/>
      <c r="AR7327" s="10"/>
      <c r="AS7327" s="10"/>
      <c r="AT7327" s="10"/>
      <c r="AU7327" s="10"/>
      <c r="AV7327" s="10"/>
      <c r="AW7327" s="10"/>
      <c r="AX7327" s="10"/>
      <c r="AY7327" s="10"/>
      <c r="AZ7327" s="10"/>
      <c r="BC7327" s="10"/>
      <c r="BD7327" s="10"/>
      <c r="BE7327" s="10"/>
      <c r="BF7327" s="10"/>
      <c r="BG7327" s="10"/>
      <c r="BH7327" s="10"/>
      <c r="BI7327" s="10"/>
      <c r="BL7327" s="10"/>
      <c r="BM7327" s="10"/>
      <c r="BN7327" s="10"/>
      <c r="BO7327" s="10"/>
      <c r="BP7327" s="10"/>
      <c r="BQ7327" s="10"/>
      <c r="BR7327" s="10"/>
      <c r="BU7327" s="66"/>
    </row>
    <row r="7328" spans="22:73" s="6" customFormat="1" x14ac:dyDescent="0.3">
      <c r="V7328" s="21"/>
      <c r="W7328" s="22"/>
      <c r="X7328" s="22"/>
      <c r="Y7328" s="22"/>
      <c r="Z7328" s="22"/>
      <c r="AA7328" s="22"/>
      <c r="AB7328" s="10"/>
      <c r="AC7328" s="10"/>
      <c r="AD7328" s="10"/>
      <c r="AE7328" s="10"/>
      <c r="AF7328" s="10"/>
      <c r="AG7328" s="10"/>
      <c r="AH7328" s="10"/>
      <c r="AI7328" s="10"/>
      <c r="AJ7328" s="10"/>
      <c r="AK7328" s="10"/>
      <c r="AL7328" s="10"/>
      <c r="AM7328" s="10"/>
      <c r="AN7328" s="10"/>
      <c r="AO7328" s="10"/>
      <c r="AP7328" s="10"/>
      <c r="AQ7328" s="10"/>
      <c r="AR7328" s="10"/>
      <c r="AS7328" s="10"/>
      <c r="AT7328" s="10"/>
      <c r="AU7328" s="10"/>
      <c r="AV7328" s="10"/>
      <c r="AW7328" s="10"/>
      <c r="AX7328" s="10"/>
      <c r="AY7328" s="10"/>
      <c r="AZ7328" s="10"/>
      <c r="BC7328" s="10"/>
      <c r="BD7328" s="10"/>
      <c r="BE7328" s="10"/>
      <c r="BF7328" s="10"/>
      <c r="BG7328" s="10"/>
      <c r="BH7328" s="10"/>
      <c r="BI7328" s="10"/>
      <c r="BL7328" s="10"/>
      <c r="BM7328" s="10"/>
      <c r="BN7328" s="10"/>
      <c r="BO7328" s="10"/>
      <c r="BP7328" s="10"/>
      <c r="BQ7328" s="10"/>
      <c r="BR7328" s="10"/>
      <c r="BU7328" s="66"/>
    </row>
    <row r="7329" spans="22:73" s="6" customFormat="1" x14ac:dyDescent="0.3">
      <c r="V7329" s="21"/>
      <c r="W7329" s="22"/>
      <c r="X7329" s="22"/>
      <c r="Y7329" s="22"/>
      <c r="Z7329" s="22"/>
      <c r="AA7329" s="22"/>
      <c r="AB7329" s="10"/>
      <c r="AC7329" s="10"/>
      <c r="AD7329" s="10"/>
      <c r="AE7329" s="10"/>
      <c r="AF7329" s="10"/>
      <c r="AG7329" s="10"/>
      <c r="AH7329" s="10"/>
      <c r="AI7329" s="10"/>
      <c r="AJ7329" s="10"/>
      <c r="AK7329" s="10"/>
      <c r="AL7329" s="10"/>
      <c r="AM7329" s="10"/>
      <c r="AN7329" s="10"/>
      <c r="AO7329" s="10"/>
      <c r="AP7329" s="10"/>
      <c r="AQ7329" s="10"/>
      <c r="AR7329" s="10"/>
      <c r="AS7329" s="10"/>
      <c r="AT7329" s="10"/>
      <c r="AU7329" s="10"/>
      <c r="AV7329" s="10"/>
      <c r="AW7329" s="10"/>
      <c r="AX7329" s="10"/>
      <c r="AY7329" s="10"/>
      <c r="AZ7329" s="10"/>
      <c r="BC7329" s="10"/>
      <c r="BD7329" s="10"/>
      <c r="BE7329" s="10"/>
      <c r="BF7329" s="10"/>
      <c r="BG7329" s="10"/>
      <c r="BH7329" s="10"/>
      <c r="BI7329" s="10"/>
      <c r="BL7329" s="10"/>
      <c r="BM7329" s="10"/>
      <c r="BN7329" s="10"/>
      <c r="BO7329" s="10"/>
      <c r="BP7329" s="10"/>
      <c r="BQ7329" s="10"/>
      <c r="BR7329" s="10"/>
      <c r="BU7329" s="66"/>
    </row>
    <row r="7330" spans="22:73" s="6" customFormat="1" x14ac:dyDescent="0.3">
      <c r="V7330" s="21"/>
      <c r="W7330" s="22"/>
      <c r="X7330" s="22"/>
      <c r="Y7330" s="22"/>
      <c r="Z7330" s="22"/>
      <c r="AA7330" s="22"/>
      <c r="AB7330" s="10"/>
      <c r="AC7330" s="10"/>
      <c r="AD7330" s="10"/>
      <c r="AE7330" s="10"/>
      <c r="AF7330" s="10"/>
      <c r="AG7330" s="10"/>
      <c r="AH7330" s="10"/>
      <c r="AI7330" s="10"/>
      <c r="AJ7330" s="10"/>
      <c r="AK7330" s="10"/>
      <c r="AL7330" s="10"/>
      <c r="AM7330" s="10"/>
      <c r="AN7330" s="10"/>
      <c r="AO7330" s="10"/>
      <c r="AP7330" s="10"/>
      <c r="AQ7330" s="10"/>
      <c r="AR7330" s="10"/>
      <c r="AS7330" s="10"/>
      <c r="AT7330" s="10"/>
      <c r="AU7330" s="10"/>
      <c r="AV7330" s="10"/>
      <c r="AW7330" s="10"/>
      <c r="AX7330" s="10"/>
      <c r="AY7330" s="10"/>
      <c r="AZ7330" s="10"/>
      <c r="BC7330" s="10"/>
      <c r="BD7330" s="10"/>
      <c r="BE7330" s="10"/>
      <c r="BF7330" s="10"/>
      <c r="BG7330" s="10"/>
      <c r="BH7330" s="10"/>
      <c r="BI7330" s="10"/>
      <c r="BL7330" s="10"/>
      <c r="BM7330" s="10"/>
      <c r="BN7330" s="10"/>
      <c r="BO7330" s="10"/>
      <c r="BP7330" s="10"/>
      <c r="BQ7330" s="10"/>
      <c r="BR7330" s="10"/>
      <c r="BU7330" s="66"/>
    </row>
    <row r="7331" spans="22:73" s="6" customFormat="1" x14ac:dyDescent="0.3">
      <c r="V7331" s="21"/>
      <c r="W7331" s="22"/>
      <c r="X7331" s="22"/>
      <c r="Y7331" s="22"/>
      <c r="Z7331" s="22"/>
      <c r="AA7331" s="22"/>
      <c r="AB7331" s="10"/>
      <c r="AC7331" s="10"/>
      <c r="AD7331" s="10"/>
      <c r="AE7331" s="10"/>
      <c r="AF7331" s="10"/>
      <c r="AG7331" s="10"/>
      <c r="AH7331" s="10"/>
      <c r="AI7331" s="10"/>
      <c r="AJ7331" s="10"/>
      <c r="AK7331" s="10"/>
      <c r="AL7331" s="10"/>
      <c r="AM7331" s="10"/>
      <c r="AN7331" s="10"/>
      <c r="AO7331" s="10"/>
      <c r="AP7331" s="10"/>
      <c r="AQ7331" s="10"/>
      <c r="AR7331" s="10"/>
      <c r="AS7331" s="10"/>
      <c r="AT7331" s="10"/>
      <c r="AU7331" s="10"/>
      <c r="AV7331" s="10"/>
      <c r="AW7331" s="10"/>
      <c r="AX7331" s="10"/>
      <c r="AY7331" s="10"/>
      <c r="AZ7331" s="10"/>
      <c r="BC7331" s="10"/>
      <c r="BD7331" s="10"/>
      <c r="BE7331" s="10"/>
      <c r="BF7331" s="10"/>
      <c r="BG7331" s="10"/>
      <c r="BH7331" s="10"/>
      <c r="BI7331" s="10"/>
      <c r="BL7331" s="10"/>
      <c r="BM7331" s="10"/>
      <c r="BN7331" s="10"/>
      <c r="BO7331" s="10"/>
      <c r="BP7331" s="10"/>
      <c r="BQ7331" s="10"/>
      <c r="BR7331" s="10"/>
      <c r="BU7331" s="66"/>
    </row>
    <row r="7332" spans="22:73" s="6" customFormat="1" x14ac:dyDescent="0.3">
      <c r="V7332" s="21"/>
      <c r="W7332" s="22"/>
      <c r="X7332" s="22"/>
      <c r="Y7332" s="22"/>
      <c r="Z7332" s="22"/>
      <c r="AA7332" s="22"/>
      <c r="AB7332" s="10"/>
      <c r="AC7332" s="10"/>
      <c r="AD7332" s="10"/>
      <c r="AE7332" s="10"/>
      <c r="AF7332" s="10"/>
      <c r="AG7332" s="10"/>
      <c r="AH7332" s="10"/>
      <c r="AI7332" s="10"/>
      <c r="AJ7332" s="10"/>
      <c r="AK7332" s="10"/>
      <c r="AL7332" s="10"/>
      <c r="AM7332" s="10"/>
      <c r="AN7332" s="10"/>
      <c r="AO7332" s="10"/>
      <c r="AP7332" s="10"/>
      <c r="AQ7332" s="10"/>
      <c r="AR7332" s="10"/>
      <c r="AS7332" s="10"/>
      <c r="AT7332" s="10"/>
      <c r="AU7332" s="10"/>
      <c r="AV7332" s="10"/>
      <c r="AW7332" s="10"/>
      <c r="AX7332" s="10"/>
      <c r="AY7332" s="10"/>
      <c r="AZ7332" s="10"/>
      <c r="BC7332" s="10"/>
      <c r="BD7332" s="10"/>
      <c r="BE7332" s="10"/>
      <c r="BF7332" s="10"/>
      <c r="BG7332" s="10"/>
      <c r="BH7332" s="10"/>
      <c r="BI7332" s="10"/>
      <c r="BL7332" s="10"/>
      <c r="BM7332" s="10"/>
      <c r="BN7332" s="10"/>
      <c r="BO7332" s="10"/>
      <c r="BP7332" s="10"/>
      <c r="BQ7332" s="10"/>
      <c r="BR7332" s="10"/>
      <c r="BU7332" s="66"/>
    </row>
    <row r="7333" spans="22:73" s="6" customFormat="1" x14ac:dyDescent="0.3">
      <c r="V7333" s="21"/>
      <c r="W7333" s="22"/>
      <c r="X7333" s="22"/>
      <c r="Y7333" s="22"/>
      <c r="Z7333" s="22"/>
      <c r="AA7333" s="22"/>
      <c r="AB7333" s="10"/>
      <c r="AC7333" s="10"/>
      <c r="AD7333" s="10"/>
      <c r="AE7333" s="10"/>
      <c r="AF7333" s="10"/>
      <c r="AG7333" s="10"/>
      <c r="AH7333" s="10"/>
      <c r="AI7333" s="10"/>
      <c r="AJ7333" s="10"/>
      <c r="AK7333" s="10"/>
      <c r="AL7333" s="10"/>
      <c r="AM7333" s="10"/>
      <c r="AN7333" s="10"/>
      <c r="AO7333" s="10"/>
      <c r="AP7333" s="10"/>
      <c r="AQ7333" s="10"/>
      <c r="AR7333" s="10"/>
      <c r="AS7333" s="10"/>
      <c r="AT7333" s="10"/>
      <c r="AU7333" s="10"/>
      <c r="AV7333" s="10"/>
      <c r="AW7333" s="10"/>
      <c r="AX7333" s="10"/>
      <c r="AY7333" s="10"/>
      <c r="AZ7333" s="10"/>
      <c r="BC7333" s="10"/>
      <c r="BD7333" s="10"/>
      <c r="BE7333" s="10"/>
      <c r="BF7333" s="10"/>
      <c r="BG7333" s="10"/>
      <c r="BH7333" s="10"/>
      <c r="BI7333" s="10"/>
      <c r="BL7333" s="10"/>
      <c r="BM7333" s="10"/>
      <c r="BN7333" s="10"/>
      <c r="BO7333" s="10"/>
      <c r="BP7333" s="10"/>
      <c r="BQ7333" s="10"/>
      <c r="BR7333" s="10"/>
      <c r="BU7333" s="66"/>
    </row>
    <row r="7334" spans="22:73" s="6" customFormat="1" x14ac:dyDescent="0.3">
      <c r="V7334" s="21"/>
      <c r="W7334" s="22"/>
      <c r="X7334" s="22"/>
      <c r="Y7334" s="22"/>
      <c r="Z7334" s="22"/>
      <c r="AA7334" s="22"/>
      <c r="AB7334" s="10"/>
      <c r="AC7334" s="10"/>
      <c r="AD7334" s="10"/>
      <c r="AE7334" s="10"/>
      <c r="AF7334" s="10"/>
      <c r="AG7334" s="10"/>
      <c r="AH7334" s="10"/>
      <c r="AI7334" s="10"/>
      <c r="AJ7334" s="10"/>
      <c r="AK7334" s="10"/>
      <c r="AL7334" s="10"/>
      <c r="AM7334" s="10"/>
      <c r="AN7334" s="10"/>
      <c r="AO7334" s="10"/>
      <c r="AP7334" s="10"/>
      <c r="AQ7334" s="10"/>
      <c r="AR7334" s="10"/>
      <c r="AS7334" s="10"/>
      <c r="AT7334" s="10"/>
      <c r="AU7334" s="10"/>
      <c r="AV7334" s="10"/>
      <c r="AW7334" s="10"/>
      <c r="AX7334" s="10"/>
      <c r="AY7334" s="10"/>
      <c r="AZ7334" s="10"/>
      <c r="BC7334" s="10"/>
      <c r="BD7334" s="10"/>
      <c r="BE7334" s="10"/>
      <c r="BF7334" s="10"/>
      <c r="BG7334" s="10"/>
      <c r="BH7334" s="10"/>
      <c r="BI7334" s="10"/>
      <c r="BL7334" s="10"/>
      <c r="BM7334" s="10"/>
      <c r="BN7334" s="10"/>
      <c r="BO7334" s="10"/>
      <c r="BP7334" s="10"/>
      <c r="BQ7334" s="10"/>
      <c r="BR7334" s="10"/>
      <c r="BU7334" s="66"/>
    </row>
    <row r="7335" spans="22:73" s="6" customFormat="1" x14ac:dyDescent="0.3">
      <c r="V7335" s="21"/>
      <c r="W7335" s="22"/>
      <c r="X7335" s="22"/>
      <c r="Y7335" s="22"/>
      <c r="Z7335" s="22"/>
      <c r="AA7335" s="22"/>
      <c r="AB7335" s="10"/>
      <c r="AC7335" s="10"/>
      <c r="AD7335" s="10"/>
      <c r="AE7335" s="10"/>
      <c r="AF7335" s="10"/>
      <c r="AG7335" s="10"/>
      <c r="AH7335" s="10"/>
      <c r="AI7335" s="10"/>
      <c r="AJ7335" s="10"/>
      <c r="AK7335" s="10"/>
      <c r="AL7335" s="10"/>
      <c r="AM7335" s="10"/>
      <c r="AN7335" s="10"/>
      <c r="AO7335" s="10"/>
      <c r="AP7335" s="10"/>
      <c r="AQ7335" s="10"/>
      <c r="AR7335" s="10"/>
      <c r="AS7335" s="10"/>
      <c r="AT7335" s="10"/>
      <c r="AU7335" s="10"/>
      <c r="AV7335" s="10"/>
      <c r="AW7335" s="10"/>
      <c r="AX7335" s="10"/>
      <c r="AY7335" s="10"/>
      <c r="AZ7335" s="10"/>
      <c r="BC7335" s="10"/>
      <c r="BD7335" s="10"/>
      <c r="BE7335" s="10"/>
      <c r="BF7335" s="10"/>
      <c r="BG7335" s="10"/>
      <c r="BH7335" s="10"/>
      <c r="BI7335" s="10"/>
      <c r="BL7335" s="10"/>
      <c r="BM7335" s="10"/>
      <c r="BN7335" s="10"/>
      <c r="BO7335" s="10"/>
      <c r="BP7335" s="10"/>
      <c r="BQ7335" s="10"/>
      <c r="BR7335" s="10"/>
      <c r="BU7335" s="66"/>
    </row>
    <row r="7336" spans="22:73" s="6" customFormat="1" x14ac:dyDescent="0.3">
      <c r="V7336" s="21"/>
      <c r="W7336" s="22"/>
      <c r="X7336" s="22"/>
      <c r="Y7336" s="22"/>
      <c r="Z7336" s="22"/>
      <c r="AA7336" s="22"/>
      <c r="AB7336" s="10"/>
      <c r="AC7336" s="10"/>
      <c r="AD7336" s="10"/>
      <c r="AE7336" s="10"/>
      <c r="AF7336" s="10"/>
      <c r="AG7336" s="10"/>
      <c r="AH7336" s="10"/>
      <c r="AI7336" s="10"/>
      <c r="AJ7336" s="10"/>
      <c r="AK7336" s="10"/>
      <c r="AL7336" s="10"/>
      <c r="AM7336" s="10"/>
      <c r="AN7336" s="10"/>
      <c r="AO7336" s="10"/>
      <c r="AP7336" s="10"/>
      <c r="AQ7336" s="10"/>
      <c r="AR7336" s="10"/>
      <c r="AS7336" s="10"/>
      <c r="AT7336" s="10"/>
      <c r="AU7336" s="10"/>
      <c r="AV7336" s="10"/>
      <c r="AW7336" s="10"/>
      <c r="AX7336" s="10"/>
      <c r="AY7336" s="10"/>
      <c r="AZ7336" s="10"/>
      <c r="BC7336" s="10"/>
      <c r="BD7336" s="10"/>
      <c r="BE7336" s="10"/>
      <c r="BF7336" s="10"/>
      <c r="BG7336" s="10"/>
      <c r="BH7336" s="10"/>
      <c r="BI7336" s="10"/>
      <c r="BL7336" s="10"/>
      <c r="BM7336" s="10"/>
      <c r="BN7336" s="10"/>
      <c r="BO7336" s="10"/>
      <c r="BP7336" s="10"/>
      <c r="BQ7336" s="10"/>
      <c r="BR7336" s="10"/>
      <c r="BU7336" s="66"/>
    </row>
    <row r="7337" spans="22:73" s="6" customFormat="1" x14ac:dyDescent="0.3">
      <c r="V7337" s="21"/>
      <c r="W7337" s="22"/>
      <c r="X7337" s="22"/>
      <c r="Y7337" s="22"/>
      <c r="Z7337" s="22"/>
      <c r="AA7337" s="22"/>
      <c r="AB7337" s="10"/>
      <c r="AC7337" s="10"/>
      <c r="AD7337" s="10"/>
      <c r="AE7337" s="10"/>
      <c r="AF7337" s="10"/>
      <c r="AG7337" s="10"/>
      <c r="AH7337" s="10"/>
      <c r="AI7337" s="10"/>
      <c r="AJ7337" s="10"/>
      <c r="AK7337" s="10"/>
      <c r="AL7337" s="10"/>
      <c r="AM7337" s="10"/>
      <c r="AN7337" s="10"/>
      <c r="AO7337" s="10"/>
      <c r="AP7337" s="10"/>
      <c r="AQ7337" s="10"/>
      <c r="AR7337" s="10"/>
      <c r="AS7337" s="10"/>
      <c r="AT7337" s="10"/>
      <c r="AU7337" s="10"/>
      <c r="AV7337" s="10"/>
      <c r="AW7337" s="10"/>
      <c r="AX7337" s="10"/>
      <c r="AY7337" s="10"/>
      <c r="AZ7337" s="10"/>
      <c r="BC7337" s="10"/>
      <c r="BD7337" s="10"/>
      <c r="BE7337" s="10"/>
      <c r="BF7337" s="10"/>
      <c r="BG7337" s="10"/>
      <c r="BH7337" s="10"/>
      <c r="BI7337" s="10"/>
      <c r="BL7337" s="10"/>
      <c r="BM7337" s="10"/>
      <c r="BN7337" s="10"/>
      <c r="BO7337" s="10"/>
      <c r="BP7337" s="10"/>
      <c r="BQ7337" s="10"/>
      <c r="BR7337" s="10"/>
      <c r="BU7337" s="66"/>
    </row>
    <row r="7338" spans="22:73" s="6" customFormat="1" x14ac:dyDescent="0.3">
      <c r="V7338" s="21"/>
      <c r="W7338" s="22"/>
      <c r="X7338" s="22"/>
      <c r="Y7338" s="22"/>
      <c r="Z7338" s="22"/>
      <c r="AA7338" s="22"/>
      <c r="AB7338" s="10"/>
      <c r="AC7338" s="10"/>
      <c r="AD7338" s="10"/>
      <c r="AE7338" s="10"/>
      <c r="AF7338" s="10"/>
      <c r="AG7338" s="10"/>
      <c r="AH7338" s="10"/>
      <c r="AI7338" s="10"/>
      <c r="AJ7338" s="10"/>
      <c r="AK7338" s="10"/>
      <c r="AL7338" s="10"/>
      <c r="AM7338" s="10"/>
      <c r="AN7338" s="10"/>
      <c r="AO7338" s="10"/>
      <c r="AP7338" s="10"/>
      <c r="AQ7338" s="10"/>
      <c r="AR7338" s="10"/>
      <c r="AS7338" s="10"/>
      <c r="AT7338" s="10"/>
      <c r="AU7338" s="10"/>
      <c r="AV7338" s="10"/>
      <c r="AW7338" s="10"/>
      <c r="AX7338" s="10"/>
      <c r="AY7338" s="10"/>
      <c r="AZ7338" s="10"/>
      <c r="BC7338" s="10"/>
      <c r="BD7338" s="10"/>
      <c r="BE7338" s="10"/>
      <c r="BF7338" s="10"/>
      <c r="BG7338" s="10"/>
      <c r="BH7338" s="10"/>
      <c r="BI7338" s="10"/>
      <c r="BL7338" s="10"/>
      <c r="BM7338" s="10"/>
      <c r="BN7338" s="10"/>
      <c r="BO7338" s="10"/>
      <c r="BP7338" s="10"/>
      <c r="BQ7338" s="10"/>
      <c r="BR7338" s="10"/>
      <c r="BU7338" s="66"/>
    </row>
    <row r="7339" spans="22:73" s="6" customFormat="1" x14ac:dyDescent="0.3">
      <c r="V7339" s="21"/>
      <c r="W7339" s="22"/>
      <c r="X7339" s="22"/>
      <c r="Y7339" s="22"/>
      <c r="Z7339" s="22"/>
      <c r="AA7339" s="22"/>
      <c r="AB7339" s="10"/>
      <c r="AC7339" s="10"/>
      <c r="AD7339" s="10"/>
      <c r="AE7339" s="10"/>
      <c r="AF7339" s="10"/>
      <c r="AG7339" s="10"/>
      <c r="AH7339" s="10"/>
      <c r="AI7339" s="10"/>
      <c r="AJ7339" s="10"/>
      <c r="AK7339" s="10"/>
      <c r="AL7339" s="10"/>
      <c r="AM7339" s="10"/>
      <c r="AN7339" s="10"/>
      <c r="AO7339" s="10"/>
      <c r="AP7339" s="10"/>
      <c r="AQ7339" s="10"/>
      <c r="AR7339" s="10"/>
      <c r="AS7339" s="10"/>
      <c r="AT7339" s="10"/>
      <c r="AU7339" s="10"/>
      <c r="AV7339" s="10"/>
      <c r="AW7339" s="10"/>
      <c r="AX7339" s="10"/>
      <c r="AY7339" s="10"/>
      <c r="AZ7339" s="10"/>
      <c r="BC7339" s="10"/>
      <c r="BD7339" s="10"/>
      <c r="BE7339" s="10"/>
      <c r="BF7339" s="10"/>
      <c r="BG7339" s="10"/>
      <c r="BH7339" s="10"/>
      <c r="BI7339" s="10"/>
      <c r="BL7339" s="10"/>
      <c r="BM7339" s="10"/>
      <c r="BN7339" s="10"/>
      <c r="BO7339" s="10"/>
      <c r="BP7339" s="10"/>
      <c r="BQ7339" s="10"/>
      <c r="BR7339" s="10"/>
      <c r="BU7339" s="66"/>
    </row>
    <row r="7340" spans="22:73" s="6" customFormat="1" x14ac:dyDescent="0.3">
      <c r="V7340" s="21"/>
      <c r="W7340" s="22"/>
      <c r="X7340" s="22"/>
      <c r="Y7340" s="22"/>
      <c r="Z7340" s="22"/>
      <c r="AA7340" s="22"/>
      <c r="AB7340" s="10"/>
      <c r="AC7340" s="10"/>
      <c r="AD7340" s="10"/>
      <c r="AE7340" s="10"/>
      <c r="AF7340" s="10"/>
      <c r="AG7340" s="10"/>
      <c r="AH7340" s="10"/>
      <c r="AI7340" s="10"/>
      <c r="AJ7340" s="10"/>
      <c r="AK7340" s="10"/>
      <c r="AL7340" s="10"/>
      <c r="AM7340" s="10"/>
      <c r="AN7340" s="10"/>
      <c r="AO7340" s="10"/>
      <c r="AP7340" s="10"/>
      <c r="AQ7340" s="10"/>
      <c r="AR7340" s="10"/>
      <c r="AS7340" s="10"/>
      <c r="AT7340" s="10"/>
      <c r="AU7340" s="10"/>
      <c r="AV7340" s="10"/>
      <c r="AW7340" s="10"/>
      <c r="AX7340" s="10"/>
      <c r="AY7340" s="10"/>
      <c r="AZ7340" s="10"/>
      <c r="BC7340" s="10"/>
      <c r="BD7340" s="10"/>
      <c r="BE7340" s="10"/>
      <c r="BF7340" s="10"/>
      <c r="BG7340" s="10"/>
      <c r="BH7340" s="10"/>
      <c r="BI7340" s="10"/>
      <c r="BL7340" s="10"/>
      <c r="BM7340" s="10"/>
      <c r="BN7340" s="10"/>
      <c r="BO7340" s="10"/>
      <c r="BP7340" s="10"/>
      <c r="BQ7340" s="10"/>
      <c r="BR7340" s="10"/>
      <c r="BU7340" s="66"/>
    </row>
    <row r="7341" spans="22:73" s="6" customFormat="1" x14ac:dyDescent="0.3">
      <c r="V7341" s="21"/>
      <c r="W7341" s="22"/>
      <c r="X7341" s="22"/>
      <c r="Y7341" s="22"/>
      <c r="Z7341" s="22"/>
      <c r="AA7341" s="22"/>
      <c r="AB7341" s="10"/>
      <c r="AC7341" s="10"/>
      <c r="AD7341" s="10"/>
      <c r="AE7341" s="10"/>
      <c r="AF7341" s="10"/>
      <c r="AG7341" s="10"/>
      <c r="AH7341" s="10"/>
      <c r="AI7341" s="10"/>
      <c r="AJ7341" s="10"/>
      <c r="AK7341" s="10"/>
      <c r="AL7341" s="10"/>
      <c r="AM7341" s="10"/>
      <c r="AN7341" s="10"/>
      <c r="AO7341" s="10"/>
      <c r="AP7341" s="10"/>
      <c r="AQ7341" s="10"/>
      <c r="AR7341" s="10"/>
      <c r="AS7341" s="10"/>
      <c r="AT7341" s="10"/>
      <c r="AU7341" s="10"/>
      <c r="AV7341" s="10"/>
      <c r="AW7341" s="10"/>
      <c r="AX7341" s="10"/>
      <c r="AY7341" s="10"/>
      <c r="AZ7341" s="10"/>
      <c r="BC7341" s="10"/>
      <c r="BD7341" s="10"/>
      <c r="BE7341" s="10"/>
      <c r="BF7341" s="10"/>
      <c r="BG7341" s="10"/>
      <c r="BH7341" s="10"/>
      <c r="BI7341" s="10"/>
      <c r="BL7341" s="10"/>
      <c r="BM7341" s="10"/>
      <c r="BN7341" s="10"/>
      <c r="BO7341" s="10"/>
      <c r="BP7341" s="10"/>
      <c r="BQ7341" s="10"/>
      <c r="BR7341" s="10"/>
      <c r="BU7341" s="66"/>
    </row>
    <row r="7342" spans="22:73" s="6" customFormat="1" x14ac:dyDescent="0.3">
      <c r="V7342" s="21"/>
      <c r="W7342" s="22"/>
      <c r="X7342" s="22"/>
      <c r="Y7342" s="22"/>
      <c r="Z7342" s="22"/>
      <c r="AA7342" s="22"/>
      <c r="AB7342" s="10"/>
      <c r="AC7342" s="10"/>
      <c r="AD7342" s="10"/>
      <c r="AE7342" s="10"/>
      <c r="AF7342" s="10"/>
      <c r="AG7342" s="10"/>
      <c r="AH7342" s="10"/>
      <c r="AI7342" s="10"/>
      <c r="AJ7342" s="10"/>
      <c r="AK7342" s="10"/>
      <c r="AL7342" s="10"/>
      <c r="AM7342" s="10"/>
      <c r="AN7342" s="10"/>
      <c r="AO7342" s="10"/>
      <c r="AP7342" s="10"/>
      <c r="AQ7342" s="10"/>
      <c r="AR7342" s="10"/>
      <c r="AS7342" s="10"/>
      <c r="AT7342" s="10"/>
      <c r="AU7342" s="10"/>
      <c r="AV7342" s="10"/>
      <c r="AW7342" s="10"/>
      <c r="AX7342" s="10"/>
      <c r="AY7342" s="10"/>
      <c r="AZ7342" s="10"/>
      <c r="BC7342" s="10"/>
      <c r="BD7342" s="10"/>
      <c r="BE7342" s="10"/>
      <c r="BF7342" s="10"/>
      <c r="BG7342" s="10"/>
      <c r="BH7342" s="10"/>
      <c r="BI7342" s="10"/>
      <c r="BL7342" s="10"/>
      <c r="BM7342" s="10"/>
      <c r="BN7342" s="10"/>
      <c r="BO7342" s="10"/>
      <c r="BP7342" s="10"/>
      <c r="BQ7342" s="10"/>
      <c r="BR7342" s="10"/>
      <c r="BU7342" s="66"/>
    </row>
    <row r="7343" spans="22:73" s="6" customFormat="1" x14ac:dyDescent="0.3">
      <c r="V7343" s="21"/>
      <c r="W7343" s="22"/>
      <c r="X7343" s="22"/>
      <c r="Y7343" s="22"/>
      <c r="Z7343" s="22"/>
      <c r="AA7343" s="22"/>
      <c r="AB7343" s="10"/>
      <c r="AC7343" s="10"/>
      <c r="AD7343" s="10"/>
      <c r="AE7343" s="10"/>
      <c r="AF7343" s="10"/>
      <c r="AG7343" s="10"/>
      <c r="AH7343" s="10"/>
      <c r="AI7343" s="10"/>
      <c r="AJ7343" s="10"/>
      <c r="AK7343" s="10"/>
      <c r="AL7343" s="10"/>
      <c r="AM7343" s="10"/>
      <c r="AN7343" s="10"/>
      <c r="AO7343" s="10"/>
      <c r="AP7343" s="10"/>
      <c r="AQ7343" s="10"/>
      <c r="AR7343" s="10"/>
      <c r="AS7343" s="10"/>
      <c r="AT7343" s="10"/>
      <c r="AU7343" s="10"/>
      <c r="AV7343" s="10"/>
      <c r="AW7343" s="10"/>
      <c r="AX7343" s="10"/>
      <c r="AY7343" s="10"/>
      <c r="AZ7343" s="10"/>
      <c r="BC7343" s="10"/>
      <c r="BD7343" s="10"/>
      <c r="BE7343" s="10"/>
      <c r="BF7343" s="10"/>
      <c r="BG7343" s="10"/>
      <c r="BH7343" s="10"/>
      <c r="BI7343" s="10"/>
      <c r="BL7343" s="10"/>
      <c r="BM7343" s="10"/>
      <c r="BN7343" s="10"/>
      <c r="BO7343" s="10"/>
      <c r="BP7343" s="10"/>
      <c r="BQ7343" s="10"/>
      <c r="BR7343" s="10"/>
      <c r="BU7343" s="66"/>
    </row>
    <row r="7344" spans="22:73" s="6" customFormat="1" x14ac:dyDescent="0.3">
      <c r="V7344" s="21"/>
      <c r="W7344" s="22"/>
      <c r="X7344" s="22"/>
      <c r="Y7344" s="22"/>
      <c r="Z7344" s="22"/>
      <c r="AA7344" s="22"/>
      <c r="AB7344" s="10"/>
      <c r="AC7344" s="10"/>
      <c r="AD7344" s="10"/>
      <c r="AE7344" s="10"/>
      <c r="AF7344" s="10"/>
      <c r="AG7344" s="10"/>
      <c r="AH7344" s="10"/>
      <c r="AI7344" s="10"/>
      <c r="AJ7344" s="10"/>
      <c r="AK7344" s="10"/>
      <c r="AL7344" s="10"/>
      <c r="AM7344" s="10"/>
      <c r="AN7344" s="10"/>
      <c r="AO7344" s="10"/>
      <c r="AP7344" s="10"/>
      <c r="AQ7344" s="10"/>
      <c r="AR7344" s="10"/>
      <c r="AS7344" s="10"/>
      <c r="AT7344" s="10"/>
      <c r="AU7344" s="10"/>
      <c r="AV7344" s="10"/>
      <c r="AW7344" s="10"/>
      <c r="AX7344" s="10"/>
      <c r="AY7344" s="10"/>
      <c r="AZ7344" s="10"/>
      <c r="BC7344" s="10"/>
      <c r="BD7344" s="10"/>
      <c r="BE7344" s="10"/>
      <c r="BF7344" s="10"/>
      <c r="BG7344" s="10"/>
      <c r="BH7344" s="10"/>
      <c r="BI7344" s="10"/>
      <c r="BL7344" s="10"/>
      <c r="BM7344" s="10"/>
      <c r="BN7344" s="10"/>
      <c r="BO7344" s="10"/>
      <c r="BP7344" s="10"/>
      <c r="BQ7344" s="10"/>
      <c r="BR7344" s="10"/>
      <c r="BU7344" s="66"/>
    </row>
    <row r="7345" spans="22:73" s="6" customFormat="1" x14ac:dyDescent="0.3">
      <c r="V7345" s="21"/>
      <c r="W7345" s="22"/>
      <c r="X7345" s="22"/>
      <c r="Y7345" s="22"/>
      <c r="Z7345" s="22"/>
      <c r="AA7345" s="22"/>
      <c r="AB7345" s="10"/>
      <c r="AC7345" s="10"/>
      <c r="AD7345" s="10"/>
      <c r="AE7345" s="10"/>
      <c r="AF7345" s="10"/>
      <c r="AG7345" s="10"/>
      <c r="AH7345" s="10"/>
      <c r="AI7345" s="10"/>
      <c r="AJ7345" s="10"/>
      <c r="AK7345" s="10"/>
      <c r="AL7345" s="10"/>
      <c r="AM7345" s="10"/>
      <c r="AN7345" s="10"/>
      <c r="AO7345" s="10"/>
      <c r="AP7345" s="10"/>
      <c r="AQ7345" s="10"/>
      <c r="AR7345" s="10"/>
      <c r="AS7345" s="10"/>
      <c r="AT7345" s="10"/>
      <c r="AU7345" s="10"/>
      <c r="AV7345" s="10"/>
      <c r="AW7345" s="10"/>
      <c r="AX7345" s="10"/>
      <c r="AY7345" s="10"/>
      <c r="AZ7345" s="10"/>
      <c r="BC7345" s="10"/>
      <c r="BD7345" s="10"/>
      <c r="BE7345" s="10"/>
      <c r="BF7345" s="10"/>
      <c r="BG7345" s="10"/>
      <c r="BH7345" s="10"/>
      <c r="BI7345" s="10"/>
      <c r="BL7345" s="10"/>
      <c r="BM7345" s="10"/>
      <c r="BN7345" s="10"/>
      <c r="BO7345" s="10"/>
      <c r="BP7345" s="10"/>
      <c r="BQ7345" s="10"/>
      <c r="BR7345" s="10"/>
      <c r="BU7345" s="66"/>
    </row>
    <row r="7346" spans="22:73" s="6" customFormat="1" x14ac:dyDescent="0.3">
      <c r="V7346" s="21"/>
      <c r="W7346" s="22"/>
      <c r="X7346" s="22"/>
      <c r="Y7346" s="22"/>
      <c r="Z7346" s="22"/>
      <c r="AA7346" s="22"/>
      <c r="AB7346" s="10"/>
      <c r="AC7346" s="10"/>
      <c r="AD7346" s="10"/>
      <c r="AE7346" s="10"/>
      <c r="AF7346" s="10"/>
      <c r="AG7346" s="10"/>
      <c r="AH7346" s="10"/>
      <c r="AI7346" s="10"/>
      <c r="AJ7346" s="10"/>
      <c r="AK7346" s="10"/>
      <c r="AL7346" s="10"/>
      <c r="AM7346" s="10"/>
      <c r="AN7346" s="10"/>
      <c r="AO7346" s="10"/>
      <c r="AP7346" s="10"/>
      <c r="AQ7346" s="10"/>
      <c r="AR7346" s="10"/>
      <c r="AS7346" s="10"/>
      <c r="AT7346" s="10"/>
      <c r="AU7346" s="10"/>
      <c r="AV7346" s="10"/>
      <c r="AW7346" s="10"/>
      <c r="AX7346" s="10"/>
      <c r="AY7346" s="10"/>
      <c r="AZ7346" s="10"/>
      <c r="BC7346" s="10"/>
      <c r="BD7346" s="10"/>
      <c r="BE7346" s="10"/>
      <c r="BF7346" s="10"/>
      <c r="BG7346" s="10"/>
      <c r="BH7346" s="10"/>
      <c r="BI7346" s="10"/>
      <c r="BL7346" s="10"/>
      <c r="BM7346" s="10"/>
      <c r="BN7346" s="10"/>
      <c r="BO7346" s="10"/>
      <c r="BP7346" s="10"/>
      <c r="BQ7346" s="10"/>
      <c r="BR7346" s="10"/>
      <c r="BU7346" s="66"/>
    </row>
    <row r="7347" spans="22:73" s="6" customFormat="1" x14ac:dyDescent="0.3">
      <c r="V7347" s="21"/>
      <c r="W7347" s="22"/>
      <c r="X7347" s="22"/>
      <c r="Y7347" s="22"/>
      <c r="Z7347" s="22"/>
      <c r="AA7347" s="22"/>
      <c r="AB7347" s="10"/>
      <c r="AC7347" s="10"/>
      <c r="AD7347" s="10"/>
      <c r="AE7347" s="10"/>
      <c r="AF7347" s="10"/>
      <c r="AG7347" s="10"/>
      <c r="AH7347" s="10"/>
      <c r="AI7347" s="10"/>
      <c r="AJ7347" s="10"/>
      <c r="AK7347" s="10"/>
      <c r="AL7347" s="10"/>
      <c r="AM7347" s="10"/>
      <c r="AN7347" s="10"/>
      <c r="AO7347" s="10"/>
      <c r="AP7347" s="10"/>
      <c r="AQ7347" s="10"/>
      <c r="AR7347" s="10"/>
      <c r="AS7347" s="10"/>
      <c r="AT7347" s="10"/>
      <c r="AU7347" s="10"/>
      <c r="AV7347" s="10"/>
      <c r="AW7347" s="10"/>
      <c r="AX7347" s="10"/>
      <c r="AY7347" s="10"/>
      <c r="AZ7347" s="10"/>
      <c r="BC7347" s="10"/>
      <c r="BD7347" s="10"/>
      <c r="BE7347" s="10"/>
      <c r="BF7347" s="10"/>
      <c r="BG7347" s="10"/>
      <c r="BH7347" s="10"/>
      <c r="BI7347" s="10"/>
      <c r="BL7347" s="10"/>
      <c r="BM7347" s="10"/>
      <c r="BN7347" s="10"/>
      <c r="BO7347" s="10"/>
      <c r="BP7347" s="10"/>
      <c r="BQ7347" s="10"/>
      <c r="BR7347" s="10"/>
      <c r="BU7347" s="66"/>
    </row>
    <row r="7348" spans="22:73" s="6" customFormat="1" x14ac:dyDescent="0.3">
      <c r="V7348" s="21"/>
      <c r="W7348" s="22"/>
      <c r="X7348" s="22"/>
      <c r="Y7348" s="22"/>
      <c r="Z7348" s="22"/>
      <c r="AA7348" s="22"/>
      <c r="AB7348" s="10"/>
      <c r="AC7348" s="10"/>
      <c r="AD7348" s="10"/>
      <c r="AE7348" s="10"/>
      <c r="AF7348" s="10"/>
      <c r="AG7348" s="10"/>
      <c r="AH7348" s="10"/>
      <c r="AI7348" s="10"/>
      <c r="AJ7348" s="10"/>
      <c r="AK7348" s="10"/>
      <c r="AL7348" s="10"/>
      <c r="AM7348" s="10"/>
      <c r="AN7348" s="10"/>
      <c r="AO7348" s="10"/>
      <c r="AP7348" s="10"/>
      <c r="AQ7348" s="10"/>
      <c r="AR7348" s="10"/>
      <c r="AS7348" s="10"/>
      <c r="AT7348" s="10"/>
      <c r="AU7348" s="10"/>
      <c r="AV7348" s="10"/>
      <c r="AW7348" s="10"/>
      <c r="AX7348" s="10"/>
      <c r="AY7348" s="10"/>
      <c r="AZ7348" s="10"/>
      <c r="BC7348" s="10"/>
      <c r="BD7348" s="10"/>
      <c r="BE7348" s="10"/>
      <c r="BF7348" s="10"/>
      <c r="BG7348" s="10"/>
      <c r="BH7348" s="10"/>
      <c r="BI7348" s="10"/>
      <c r="BL7348" s="10"/>
      <c r="BM7348" s="10"/>
      <c r="BN7348" s="10"/>
      <c r="BO7348" s="10"/>
      <c r="BP7348" s="10"/>
      <c r="BQ7348" s="10"/>
      <c r="BR7348" s="10"/>
      <c r="BU7348" s="66"/>
    </row>
    <row r="7349" spans="22:73" s="6" customFormat="1" x14ac:dyDescent="0.3">
      <c r="V7349" s="21"/>
      <c r="W7349" s="22"/>
      <c r="X7349" s="22"/>
      <c r="Y7349" s="22"/>
      <c r="Z7349" s="22"/>
      <c r="AA7349" s="22"/>
      <c r="AB7349" s="10"/>
      <c r="AC7349" s="10"/>
      <c r="AD7349" s="10"/>
      <c r="AE7349" s="10"/>
      <c r="AF7349" s="10"/>
      <c r="AG7349" s="10"/>
      <c r="AH7349" s="10"/>
      <c r="AI7349" s="10"/>
      <c r="AJ7349" s="10"/>
      <c r="AK7349" s="10"/>
      <c r="AL7349" s="10"/>
      <c r="AM7349" s="10"/>
      <c r="AN7349" s="10"/>
      <c r="AO7349" s="10"/>
      <c r="AP7349" s="10"/>
      <c r="AQ7349" s="10"/>
      <c r="AR7349" s="10"/>
      <c r="AS7349" s="10"/>
      <c r="AT7349" s="10"/>
      <c r="AU7349" s="10"/>
      <c r="AV7349" s="10"/>
      <c r="AW7349" s="10"/>
      <c r="AX7349" s="10"/>
      <c r="AY7349" s="10"/>
      <c r="AZ7349" s="10"/>
      <c r="BC7349" s="10"/>
      <c r="BD7349" s="10"/>
      <c r="BE7349" s="10"/>
      <c r="BF7349" s="10"/>
      <c r="BG7349" s="10"/>
      <c r="BH7349" s="10"/>
      <c r="BI7349" s="10"/>
      <c r="BL7349" s="10"/>
      <c r="BM7349" s="10"/>
      <c r="BN7349" s="10"/>
      <c r="BO7349" s="10"/>
      <c r="BP7349" s="10"/>
      <c r="BQ7349" s="10"/>
      <c r="BR7349" s="10"/>
      <c r="BU7349" s="66"/>
    </row>
    <row r="7350" spans="22:73" s="6" customFormat="1" x14ac:dyDescent="0.3">
      <c r="V7350" s="21"/>
      <c r="W7350" s="22"/>
      <c r="X7350" s="22"/>
      <c r="Y7350" s="22"/>
      <c r="Z7350" s="22"/>
      <c r="AA7350" s="22"/>
      <c r="AB7350" s="10"/>
      <c r="AC7350" s="10"/>
      <c r="AD7350" s="10"/>
      <c r="AE7350" s="10"/>
      <c r="AF7350" s="10"/>
      <c r="AG7350" s="10"/>
      <c r="AH7350" s="10"/>
      <c r="AI7350" s="10"/>
      <c r="AJ7350" s="10"/>
      <c r="AK7350" s="10"/>
      <c r="AL7350" s="10"/>
      <c r="AM7350" s="10"/>
      <c r="AN7350" s="10"/>
      <c r="AO7350" s="10"/>
      <c r="AP7350" s="10"/>
      <c r="AQ7350" s="10"/>
      <c r="AR7350" s="10"/>
      <c r="AS7350" s="10"/>
      <c r="AT7350" s="10"/>
      <c r="AU7350" s="10"/>
      <c r="AV7350" s="10"/>
      <c r="AW7350" s="10"/>
      <c r="AX7350" s="10"/>
      <c r="AY7350" s="10"/>
      <c r="AZ7350" s="10"/>
      <c r="BC7350" s="10"/>
      <c r="BD7350" s="10"/>
      <c r="BE7350" s="10"/>
      <c r="BF7350" s="10"/>
      <c r="BG7350" s="10"/>
      <c r="BH7350" s="10"/>
      <c r="BI7350" s="10"/>
      <c r="BL7350" s="10"/>
      <c r="BM7350" s="10"/>
      <c r="BN7350" s="10"/>
      <c r="BO7350" s="10"/>
      <c r="BP7350" s="10"/>
      <c r="BQ7350" s="10"/>
      <c r="BR7350" s="10"/>
      <c r="BU7350" s="66"/>
    </row>
    <row r="7351" spans="22:73" s="6" customFormat="1" x14ac:dyDescent="0.3">
      <c r="V7351" s="21"/>
      <c r="W7351" s="22"/>
      <c r="X7351" s="22"/>
      <c r="Y7351" s="22"/>
      <c r="Z7351" s="22"/>
      <c r="AA7351" s="22"/>
      <c r="AB7351" s="10"/>
      <c r="AC7351" s="10"/>
      <c r="AD7351" s="10"/>
      <c r="AE7351" s="10"/>
      <c r="AF7351" s="10"/>
      <c r="AG7351" s="10"/>
      <c r="AH7351" s="10"/>
      <c r="AI7351" s="10"/>
      <c r="AJ7351" s="10"/>
      <c r="AK7351" s="10"/>
      <c r="AL7351" s="10"/>
      <c r="AM7351" s="10"/>
      <c r="AN7351" s="10"/>
      <c r="AO7351" s="10"/>
      <c r="AP7351" s="10"/>
      <c r="AQ7351" s="10"/>
      <c r="AR7351" s="10"/>
      <c r="AS7351" s="10"/>
      <c r="AT7351" s="10"/>
      <c r="AU7351" s="10"/>
      <c r="AV7351" s="10"/>
      <c r="AW7351" s="10"/>
      <c r="AX7351" s="10"/>
      <c r="AY7351" s="10"/>
      <c r="AZ7351" s="10"/>
      <c r="BC7351" s="10"/>
      <c r="BD7351" s="10"/>
      <c r="BE7351" s="10"/>
      <c r="BF7351" s="10"/>
      <c r="BG7351" s="10"/>
      <c r="BH7351" s="10"/>
      <c r="BI7351" s="10"/>
      <c r="BL7351" s="10"/>
      <c r="BM7351" s="10"/>
      <c r="BN7351" s="10"/>
      <c r="BO7351" s="10"/>
      <c r="BP7351" s="10"/>
      <c r="BQ7351" s="10"/>
      <c r="BR7351" s="10"/>
      <c r="BU7351" s="66"/>
    </row>
    <row r="7352" spans="22:73" s="6" customFormat="1" x14ac:dyDescent="0.3">
      <c r="V7352" s="21"/>
      <c r="W7352" s="22"/>
      <c r="X7352" s="22"/>
      <c r="Y7352" s="22"/>
      <c r="Z7352" s="22"/>
      <c r="AA7352" s="22"/>
      <c r="AB7352" s="10"/>
      <c r="AC7352" s="10"/>
      <c r="AD7352" s="10"/>
      <c r="AE7352" s="10"/>
      <c r="AF7352" s="10"/>
      <c r="AG7352" s="10"/>
      <c r="AH7352" s="10"/>
      <c r="AI7352" s="10"/>
      <c r="AJ7352" s="10"/>
      <c r="AK7352" s="10"/>
      <c r="AL7352" s="10"/>
      <c r="AM7352" s="10"/>
      <c r="AN7352" s="10"/>
      <c r="AO7352" s="10"/>
      <c r="AP7352" s="10"/>
      <c r="AQ7352" s="10"/>
      <c r="AR7352" s="10"/>
      <c r="AS7352" s="10"/>
      <c r="AT7352" s="10"/>
      <c r="AU7352" s="10"/>
      <c r="AV7352" s="10"/>
      <c r="AW7352" s="10"/>
      <c r="AX7352" s="10"/>
      <c r="AY7352" s="10"/>
      <c r="AZ7352" s="10"/>
      <c r="BC7352" s="10"/>
      <c r="BD7352" s="10"/>
      <c r="BE7352" s="10"/>
      <c r="BF7352" s="10"/>
      <c r="BG7352" s="10"/>
      <c r="BH7352" s="10"/>
      <c r="BI7352" s="10"/>
      <c r="BL7352" s="10"/>
      <c r="BM7352" s="10"/>
      <c r="BN7352" s="10"/>
      <c r="BO7352" s="10"/>
      <c r="BP7352" s="10"/>
      <c r="BQ7352" s="10"/>
      <c r="BR7352" s="10"/>
      <c r="BU7352" s="66"/>
    </row>
    <row r="7353" spans="22:73" s="6" customFormat="1" x14ac:dyDescent="0.3">
      <c r="V7353" s="21"/>
      <c r="W7353" s="22"/>
      <c r="X7353" s="22"/>
      <c r="Y7353" s="22"/>
      <c r="Z7353" s="22"/>
      <c r="AA7353" s="22"/>
      <c r="AB7353" s="10"/>
      <c r="AC7353" s="10"/>
      <c r="AD7353" s="10"/>
      <c r="AE7353" s="10"/>
      <c r="AF7353" s="10"/>
      <c r="AG7353" s="10"/>
      <c r="AH7353" s="10"/>
      <c r="AI7353" s="10"/>
      <c r="AJ7353" s="10"/>
      <c r="AK7353" s="10"/>
      <c r="AL7353" s="10"/>
      <c r="AM7353" s="10"/>
      <c r="AN7353" s="10"/>
      <c r="AO7353" s="10"/>
      <c r="AP7353" s="10"/>
      <c r="AQ7353" s="10"/>
      <c r="AR7353" s="10"/>
      <c r="AS7353" s="10"/>
      <c r="AT7353" s="10"/>
      <c r="AU7353" s="10"/>
      <c r="AV7353" s="10"/>
      <c r="AW7353" s="10"/>
      <c r="AX7353" s="10"/>
      <c r="AY7353" s="10"/>
      <c r="AZ7353" s="10"/>
      <c r="BC7353" s="10"/>
      <c r="BD7353" s="10"/>
      <c r="BE7353" s="10"/>
      <c r="BF7353" s="10"/>
      <c r="BG7353" s="10"/>
      <c r="BH7353" s="10"/>
      <c r="BI7353" s="10"/>
      <c r="BL7353" s="10"/>
      <c r="BM7353" s="10"/>
      <c r="BN7353" s="10"/>
      <c r="BO7353" s="10"/>
      <c r="BP7353" s="10"/>
      <c r="BQ7353" s="10"/>
      <c r="BR7353" s="10"/>
      <c r="BU7353" s="66"/>
    </row>
    <row r="7354" spans="22:73" s="6" customFormat="1" x14ac:dyDescent="0.3">
      <c r="V7354" s="21"/>
      <c r="W7354" s="22"/>
      <c r="X7354" s="22"/>
      <c r="Y7354" s="22"/>
      <c r="Z7354" s="22"/>
      <c r="AA7354" s="22"/>
      <c r="AB7354" s="10"/>
      <c r="AC7354" s="10"/>
      <c r="AD7354" s="10"/>
      <c r="AE7354" s="10"/>
      <c r="AF7354" s="10"/>
      <c r="AG7354" s="10"/>
      <c r="AH7354" s="10"/>
      <c r="AI7354" s="10"/>
      <c r="AJ7354" s="10"/>
      <c r="AK7354" s="10"/>
      <c r="AL7354" s="10"/>
      <c r="AM7354" s="10"/>
      <c r="AN7354" s="10"/>
      <c r="AO7354" s="10"/>
      <c r="AP7354" s="10"/>
      <c r="AQ7354" s="10"/>
      <c r="AR7354" s="10"/>
      <c r="AS7354" s="10"/>
      <c r="AT7354" s="10"/>
      <c r="AU7354" s="10"/>
      <c r="AV7354" s="10"/>
      <c r="AW7354" s="10"/>
      <c r="AX7354" s="10"/>
      <c r="AY7354" s="10"/>
      <c r="AZ7354" s="10"/>
      <c r="BC7354" s="10"/>
      <c r="BD7354" s="10"/>
      <c r="BE7354" s="10"/>
      <c r="BF7354" s="10"/>
      <c r="BG7354" s="10"/>
      <c r="BH7354" s="10"/>
      <c r="BI7354" s="10"/>
      <c r="BL7354" s="10"/>
      <c r="BM7354" s="10"/>
      <c r="BN7354" s="10"/>
      <c r="BO7354" s="10"/>
      <c r="BP7354" s="10"/>
      <c r="BQ7354" s="10"/>
      <c r="BR7354" s="10"/>
      <c r="BU7354" s="66"/>
    </row>
    <row r="7355" spans="22:73" s="6" customFormat="1" x14ac:dyDescent="0.3">
      <c r="V7355" s="21"/>
      <c r="W7355" s="22"/>
      <c r="X7355" s="22"/>
      <c r="Y7355" s="22"/>
      <c r="Z7355" s="22"/>
      <c r="AA7355" s="22"/>
      <c r="AB7355" s="10"/>
      <c r="AC7355" s="10"/>
      <c r="AD7355" s="10"/>
      <c r="AE7355" s="10"/>
      <c r="AF7355" s="10"/>
      <c r="AG7355" s="10"/>
      <c r="AH7355" s="10"/>
      <c r="AI7355" s="10"/>
      <c r="AJ7355" s="10"/>
      <c r="AK7355" s="10"/>
      <c r="AL7355" s="10"/>
      <c r="AM7355" s="10"/>
      <c r="AN7355" s="10"/>
      <c r="AO7355" s="10"/>
      <c r="AP7355" s="10"/>
      <c r="AQ7355" s="10"/>
      <c r="AR7355" s="10"/>
      <c r="AS7355" s="10"/>
      <c r="AT7355" s="10"/>
      <c r="AU7355" s="10"/>
      <c r="AV7355" s="10"/>
      <c r="AW7355" s="10"/>
      <c r="AX7355" s="10"/>
      <c r="AY7355" s="10"/>
      <c r="AZ7355" s="10"/>
      <c r="BC7355" s="10"/>
      <c r="BD7355" s="10"/>
      <c r="BE7355" s="10"/>
      <c r="BF7355" s="10"/>
      <c r="BG7355" s="10"/>
      <c r="BH7355" s="10"/>
      <c r="BI7355" s="10"/>
      <c r="BL7355" s="10"/>
      <c r="BM7355" s="10"/>
      <c r="BN7355" s="10"/>
      <c r="BO7355" s="10"/>
      <c r="BP7355" s="10"/>
      <c r="BQ7355" s="10"/>
      <c r="BR7355" s="10"/>
      <c r="BU7355" s="66"/>
    </row>
    <row r="7356" spans="22:73" s="6" customFormat="1" x14ac:dyDescent="0.3">
      <c r="V7356" s="21"/>
      <c r="W7356" s="22"/>
      <c r="X7356" s="22"/>
      <c r="Y7356" s="22"/>
      <c r="Z7356" s="22"/>
      <c r="AA7356" s="22"/>
      <c r="AB7356" s="10"/>
      <c r="AC7356" s="10"/>
      <c r="AD7356" s="10"/>
      <c r="AE7356" s="10"/>
      <c r="AF7356" s="10"/>
      <c r="AG7356" s="10"/>
      <c r="AH7356" s="10"/>
      <c r="AI7356" s="10"/>
      <c r="AJ7356" s="10"/>
      <c r="AK7356" s="10"/>
      <c r="AL7356" s="10"/>
      <c r="AM7356" s="10"/>
      <c r="AN7356" s="10"/>
      <c r="AO7356" s="10"/>
      <c r="AP7356" s="10"/>
      <c r="AQ7356" s="10"/>
      <c r="AR7356" s="10"/>
      <c r="AS7356" s="10"/>
      <c r="AT7356" s="10"/>
      <c r="AU7356" s="10"/>
      <c r="AV7356" s="10"/>
      <c r="AW7356" s="10"/>
      <c r="AX7356" s="10"/>
      <c r="AY7356" s="10"/>
      <c r="AZ7356" s="10"/>
      <c r="BC7356" s="10"/>
      <c r="BD7356" s="10"/>
      <c r="BE7356" s="10"/>
      <c r="BF7356" s="10"/>
      <c r="BG7356" s="10"/>
      <c r="BH7356" s="10"/>
      <c r="BI7356" s="10"/>
      <c r="BL7356" s="10"/>
      <c r="BM7356" s="10"/>
      <c r="BN7356" s="10"/>
      <c r="BO7356" s="10"/>
      <c r="BP7356" s="10"/>
      <c r="BQ7356" s="10"/>
      <c r="BR7356" s="10"/>
      <c r="BU7356" s="66"/>
    </row>
    <row r="7357" spans="22:73" s="6" customFormat="1" x14ac:dyDescent="0.3">
      <c r="V7357" s="21"/>
      <c r="W7357" s="22"/>
      <c r="X7357" s="22"/>
      <c r="Y7357" s="22"/>
      <c r="Z7357" s="22"/>
      <c r="AA7357" s="22"/>
      <c r="AB7357" s="10"/>
      <c r="AC7357" s="10"/>
      <c r="AD7357" s="10"/>
      <c r="AE7357" s="10"/>
      <c r="AF7357" s="10"/>
      <c r="AG7357" s="10"/>
      <c r="AH7357" s="10"/>
      <c r="AI7357" s="10"/>
      <c r="AJ7357" s="10"/>
      <c r="AK7357" s="10"/>
      <c r="AL7357" s="10"/>
      <c r="AM7357" s="10"/>
      <c r="AN7357" s="10"/>
      <c r="AO7357" s="10"/>
      <c r="AP7357" s="10"/>
      <c r="AQ7357" s="10"/>
      <c r="AR7357" s="10"/>
      <c r="AS7357" s="10"/>
      <c r="AT7357" s="10"/>
      <c r="AU7357" s="10"/>
      <c r="AV7357" s="10"/>
      <c r="AW7357" s="10"/>
      <c r="AX7357" s="10"/>
      <c r="AY7357" s="10"/>
      <c r="AZ7357" s="10"/>
      <c r="BC7357" s="10"/>
      <c r="BD7357" s="10"/>
      <c r="BE7357" s="10"/>
      <c r="BF7357" s="10"/>
      <c r="BG7357" s="10"/>
      <c r="BH7357" s="10"/>
      <c r="BI7357" s="10"/>
      <c r="BL7357" s="10"/>
      <c r="BM7357" s="10"/>
      <c r="BN7357" s="10"/>
      <c r="BO7357" s="10"/>
      <c r="BP7357" s="10"/>
      <c r="BQ7357" s="10"/>
      <c r="BR7357" s="10"/>
      <c r="BU7357" s="66"/>
    </row>
    <row r="7358" spans="22:73" s="6" customFormat="1" x14ac:dyDescent="0.3">
      <c r="V7358" s="21"/>
      <c r="W7358" s="22"/>
      <c r="X7358" s="22"/>
      <c r="Y7358" s="22"/>
      <c r="Z7358" s="22"/>
      <c r="AA7358" s="22"/>
      <c r="AB7358" s="10"/>
      <c r="AC7358" s="10"/>
      <c r="AD7358" s="10"/>
      <c r="AE7358" s="10"/>
      <c r="AF7358" s="10"/>
      <c r="AG7358" s="10"/>
      <c r="AH7358" s="10"/>
      <c r="AI7358" s="10"/>
      <c r="AJ7358" s="10"/>
      <c r="AK7358" s="10"/>
      <c r="AL7358" s="10"/>
      <c r="AM7358" s="10"/>
      <c r="AN7358" s="10"/>
      <c r="AO7358" s="10"/>
      <c r="AP7358" s="10"/>
      <c r="AQ7358" s="10"/>
      <c r="AR7358" s="10"/>
      <c r="AS7358" s="10"/>
      <c r="AT7358" s="10"/>
      <c r="AU7358" s="10"/>
      <c r="AV7358" s="10"/>
      <c r="AW7358" s="10"/>
      <c r="AX7358" s="10"/>
      <c r="AY7358" s="10"/>
      <c r="AZ7358" s="10"/>
      <c r="BC7358" s="10"/>
      <c r="BD7358" s="10"/>
      <c r="BE7358" s="10"/>
      <c r="BF7358" s="10"/>
      <c r="BG7358" s="10"/>
      <c r="BH7358" s="10"/>
      <c r="BI7358" s="10"/>
      <c r="BL7358" s="10"/>
      <c r="BM7358" s="10"/>
      <c r="BN7358" s="10"/>
      <c r="BO7358" s="10"/>
      <c r="BP7358" s="10"/>
      <c r="BQ7358" s="10"/>
      <c r="BR7358" s="10"/>
      <c r="BU7358" s="66"/>
    </row>
    <row r="7359" spans="22:73" s="6" customFormat="1" x14ac:dyDescent="0.3">
      <c r="V7359" s="21"/>
      <c r="W7359" s="22"/>
      <c r="X7359" s="22"/>
      <c r="Y7359" s="22"/>
      <c r="Z7359" s="22"/>
      <c r="AA7359" s="22"/>
      <c r="AB7359" s="10"/>
      <c r="AC7359" s="10"/>
      <c r="AD7359" s="10"/>
      <c r="AE7359" s="10"/>
      <c r="AF7359" s="10"/>
      <c r="AG7359" s="10"/>
      <c r="AH7359" s="10"/>
      <c r="AI7359" s="10"/>
      <c r="AJ7359" s="10"/>
      <c r="AK7359" s="10"/>
      <c r="AL7359" s="10"/>
      <c r="AM7359" s="10"/>
      <c r="AN7359" s="10"/>
      <c r="AO7359" s="10"/>
      <c r="AP7359" s="10"/>
      <c r="AQ7359" s="10"/>
      <c r="AR7359" s="10"/>
      <c r="AS7359" s="10"/>
      <c r="AT7359" s="10"/>
      <c r="AU7359" s="10"/>
      <c r="AV7359" s="10"/>
      <c r="AW7359" s="10"/>
      <c r="AX7359" s="10"/>
      <c r="AY7359" s="10"/>
      <c r="AZ7359" s="10"/>
      <c r="BC7359" s="10"/>
      <c r="BD7359" s="10"/>
      <c r="BE7359" s="10"/>
      <c r="BF7359" s="10"/>
      <c r="BG7359" s="10"/>
      <c r="BH7359" s="10"/>
      <c r="BI7359" s="10"/>
      <c r="BL7359" s="10"/>
      <c r="BM7359" s="10"/>
      <c r="BN7359" s="10"/>
      <c r="BO7359" s="10"/>
      <c r="BP7359" s="10"/>
      <c r="BQ7359" s="10"/>
      <c r="BR7359" s="10"/>
      <c r="BU7359" s="66"/>
    </row>
    <row r="7360" spans="22:73" s="6" customFormat="1" x14ac:dyDescent="0.3">
      <c r="V7360" s="21"/>
      <c r="W7360" s="22"/>
      <c r="X7360" s="22"/>
      <c r="Y7360" s="22"/>
      <c r="Z7360" s="22"/>
      <c r="AA7360" s="22"/>
      <c r="AB7360" s="10"/>
      <c r="AC7360" s="10"/>
      <c r="AD7360" s="10"/>
      <c r="AE7360" s="10"/>
      <c r="AF7360" s="10"/>
      <c r="AG7360" s="10"/>
      <c r="AH7360" s="10"/>
      <c r="AI7360" s="10"/>
      <c r="AJ7360" s="10"/>
      <c r="AK7360" s="10"/>
      <c r="AL7360" s="10"/>
      <c r="AM7360" s="10"/>
      <c r="AN7360" s="10"/>
      <c r="AO7360" s="10"/>
      <c r="AP7360" s="10"/>
      <c r="AQ7360" s="10"/>
      <c r="AR7360" s="10"/>
      <c r="AS7360" s="10"/>
      <c r="AT7360" s="10"/>
      <c r="AU7360" s="10"/>
      <c r="AV7360" s="10"/>
      <c r="AW7360" s="10"/>
      <c r="AX7360" s="10"/>
      <c r="AY7360" s="10"/>
      <c r="AZ7360" s="10"/>
      <c r="BC7360" s="10"/>
      <c r="BD7360" s="10"/>
      <c r="BE7360" s="10"/>
      <c r="BF7360" s="10"/>
      <c r="BG7360" s="10"/>
      <c r="BH7360" s="10"/>
      <c r="BI7360" s="10"/>
      <c r="BL7360" s="10"/>
      <c r="BM7360" s="10"/>
      <c r="BN7360" s="10"/>
      <c r="BO7360" s="10"/>
      <c r="BP7360" s="10"/>
      <c r="BQ7360" s="10"/>
      <c r="BR7360" s="10"/>
      <c r="BU7360" s="66"/>
    </row>
    <row r="7361" spans="22:73" s="6" customFormat="1" x14ac:dyDescent="0.3">
      <c r="V7361" s="21"/>
      <c r="W7361" s="22"/>
      <c r="X7361" s="22"/>
      <c r="Y7361" s="22"/>
      <c r="Z7361" s="22"/>
      <c r="AA7361" s="22"/>
      <c r="AB7361" s="10"/>
      <c r="AC7361" s="10"/>
      <c r="AD7361" s="10"/>
      <c r="AE7361" s="10"/>
      <c r="AF7361" s="10"/>
      <c r="AG7361" s="10"/>
      <c r="AH7361" s="10"/>
      <c r="AI7361" s="10"/>
      <c r="AJ7361" s="10"/>
      <c r="AK7361" s="10"/>
      <c r="AL7361" s="10"/>
      <c r="AM7361" s="10"/>
      <c r="AN7361" s="10"/>
      <c r="AO7361" s="10"/>
      <c r="AP7361" s="10"/>
      <c r="AQ7361" s="10"/>
      <c r="AR7361" s="10"/>
      <c r="AS7361" s="10"/>
      <c r="AT7361" s="10"/>
      <c r="AU7361" s="10"/>
      <c r="AV7361" s="10"/>
      <c r="AW7361" s="10"/>
      <c r="AX7361" s="10"/>
      <c r="AY7361" s="10"/>
      <c r="AZ7361" s="10"/>
      <c r="BC7361" s="10"/>
      <c r="BD7361" s="10"/>
      <c r="BE7361" s="10"/>
      <c r="BF7361" s="10"/>
      <c r="BG7361" s="10"/>
      <c r="BH7361" s="10"/>
      <c r="BI7361" s="10"/>
      <c r="BL7361" s="10"/>
      <c r="BM7361" s="10"/>
      <c r="BN7361" s="10"/>
      <c r="BO7361" s="10"/>
      <c r="BP7361" s="10"/>
      <c r="BQ7361" s="10"/>
      <c r="BR7361" s="10"/>
      <c r="BU7361" s="66"/>
    </row>
    <row r="7362" spans="22:73" s="6" customFormat="1" x14ac:dyDescent="0.3">
      <c r="V7362" s="21"/>
      <c r="W7362" s="22"/>
      <c r="X7362" s="22"/>
      <c r="Y7362" s="22"/>
      <c r="Z7362" s="22"/>
      <c r="AA7362" s="22"/>
      <c r="AB7362" s="10"/>
      <c r="AC7362" s="10"/>
      <c r="AD7362" s="10"/>
      <c r="AE7362" s="10"/>
      <c r="AF7362" s="10"/>
      <c r="AG7362" s="10"/>
      <c r="AH7362" s="10"/>
      <c r="AI7362" s="10"/>
      <c r="AJ7362" s="10"/>
      <c r="AK7362" s="10"/>
      <c r="AL7362" s="10"/>
      <c r="AM7362" s="10"/>
      <c r="AN7362" s="10"/>
      <c r="AO7362" s="10"/>
      <c r="AP7362" s="10"/>
      <c r="AQ7362" s="10"/>
      <c r="AR7362" s="10"/>
      <c r="AS7362" s="10"/>
      <c r="AT7362" s="10"/>
      <c r="AU7362" s="10"/>
      <c r="AV7362" s="10"/>
      <c r="AW7362" s="10"/>
      <c r="AX7362" s="10"/>
      <c r="AY7362" s="10"/>
      <c r="AZ7362" s="10"/>
      <c r="BC7362" s="10"/>
      <c r="BD7362" s="10"/>
      <c r="BE7362" s="10"/>
      <c r="BF7362" s="10"/>
      <c r="BG7362" s="10"/>
      <c r="BH7362" s="10"/>
      <c r="BI7362" s="10"/>
      <c r="BL7362" s="10"/>
      <c r="BM7362" s="10"/>
      <c r="BN7362" s="10"/>
      <c r="BO7362" s="10"/>
      <c r="BP7362" s="10"/>
      <c r="BQ7362" s="10"/>
      <c r="BR7362" s="10"/>
      <c r="BU7362" s="66"/>
    </row>
    <row r="7363" spans="22:73" s="6" customFormat="1" x14ac:dyDescent="0.3">
      <c r="V7363" s="21"/>
      <c r="W7363" s="22"/>
      <c r="X7363" s="22"/>
      <c r="Y7363" s="22"/>
      <c r="Z7363" s="22"/>
      <c r="AA7363" s="22"/>
      <c r="AB7363" s="10"/>
      <c r="AC7363" s="10"/>
      <c r="AD7363" s="10"/>
      <c r="AE7363" s="10"/>
      <c r="AF7363" s="10"/>
      <c r="AG7363" s="10"/>
      <c r="AH7363" s="10"/>
      <c r="AI7363" s="10"/>
      <c r="AJ7363" s="10"/>
      <c r="AK7363" s="10"/>
      <c r="AL7363" s="10"/>
      <c r="AM7363" s="10"/>
      <c r="AN7363" s="10"/>
      <c r="AO7363" s="10"/>
      <c r="AP7363" s="10"/>
      <c r="AQ7363" s="10"/>
      <c r="AR7363" s="10"/>
      <c r="AS7363" s="10"/>
      <c r="AT7363" s="10"/>
      <c r="AU7363" s="10"/>
      <c r="AV7363" s="10"/>
      <c r="AW7363" s="10"/>
      <c r="AX7363" s="10"/>
      <c r="AY7363" s="10"/>
      <c r="AZ7363" s="10"/>
      <c r="BC7363" s="10"/>
      <c r="BD7363" s="10"/>
      <c r="BE7363" s="10"/>
      <c r="BF7363" s="10"/>
      <c r="BG7363" s="10"/>
      <c r="BH7363" s="10"/>
      <c r="BI7363" s="10"/>
      <c r="BL7363" s="10"/>
      <c r="BM7363" s="10"/>
      <c r="BN7363" s="10"/>
      <c r="BO7363" s="10"/>
      <c r="BP7363" s="10"/>
      <c r="BQ7363" s="10"/>
      <c r="BR7363" s="10"/>
      <c r="BU7363" s="66"/>
    </row>
    <row r="7364" spans="22:73" s="6" customFormat="1" x14ac:dyDescent="0.3">
      <c r="V7364" s="21"/>
      <c r="W7364" s="22"/>
      <c r="X7364" s="22"/>
      <c r="Y7364" s="22"/>
      <c r="Z7364" s="22"/>
      <c r="AA7364" s="22"/>
      <c r="AB7364" s="10"/>
      <c r="AC7364" s="10"/>
      <c r="AD7364" s="10"/>
      <c r="AE7364" s="10"/>
      <c r="AF7364" s="10"/>
      <c r="AG7364" s="10"/>
      <c r="AH7364" s="10"/>
      <c r="AI7364" s="10"/>
      <c r="AJ7364" s="10"/>
      <c r="AK7364" s="10"/>
      <c r="AL7364" s="10"/>
      <c r="AM7364" s="10"/>
      <c r="AN7364" s="10"/>
      <c r="AO7364" s="10"/>
      <c r="AP7364" s="10"/>
      <c r="AQ7364" s="10"/>
      <c r="AR7364" s="10"/>
      <c r="AS7364" s="10"/>
      <c r="AT7364" s="10"/>
      <c r="AU7364" s="10"/>
      <c r="AV7364" s="10"/>
      <c r="AW7364" s="10"/>
      <c r="AX7364" s="10"/>
      <c r="AY7364" s="10"/>
      <c r="AZ7364" s="10"/>
      <c r="BC7364" s="10"/>
      <c r="BD7364" s="10"/>
      <c r="BE7364" s="10"/>
      <c r="BF7364" s="10"/>
      <c r="BG7364" s="10"/>
      <c r="BH7364" s="10"/>
      <c r="BI7364" s="10"/>
      <c r="BL7364" s="10"/>
      <c r="BM7364" s="10"/>
      <c r="BN7364" s="10"/>
      <c r="BO7364" s="10"/>
      <c r="BP7364" s="10"/>
      <c r="BQ7364" s="10"/>
      <c r="BR7364" s="10"/>
      <c r="BU7364" s="66"/>
    </row>
    <row r="7365" spans="22:73" s="6" customFormat="1" x14ac:dyDescent="0.3">
      <c r="V7365" s="21"/>
      <c r="W7365" s="22"/>
      <c r="X7365" s="22"/>
      <c r="Y7365" s="22"/>
      <c r="Z7365" s="22"/>
      <c r="AA7365" s="22"/>
      <c r="AB7365" s="10"/>
      <c r="AC7365" s="10"/>
      <c r="AD7365" s="10"/>
      <c r="AE7365" s="10"/>
      <c r="AF7365" s="10"/>
      <c r="AG7365" s="10"/>
      <c r="AH7365" s="10"/>
      <c r="AI7365" s="10"/>
      <c r="AJ7365" s="10"/>
      <c r="AK7365" s="10"/>
      <c r="AL7365" s="10"/>
      <c r="AM7365" s="10"/>
      <c r="AN7365" s="10"/>
      <c r="AO7365" s="10"/>
      <c r="AP7365" s="10"/>
      <c r="AQ7365" s="10"/>
      <c r="AR7365" s="10"/>
      <c r="AS7365" s="10"/>
      <c r="AT7365" s="10"/>
      <c r="AU7365" s="10"/>
      <c r="AV7365" s="10"/>
      <c r="AW7365" s="10"/>
      <c r="AX7365" s="10"/>
      <c r="AY7365" s="10"/>
      <c r="AZ7365" s="10"/>
      <c r="BC7365" s="10"/>
      <c r="BD7365" s="10"/>
      <c r="BE7365" s="10"/>
      <c r="BF7365" s="10"/>
      <c r="BG7365" s="10"/>
      <c r="BH7365" s="10"/>
      <c r="BI7365" s="10"/>
      <c r="BL7365" s="10"/>
      <c r="BM7365" s="10"/>
      <c r="BN7365" s="10"/>
      <c r="BO7365" s="10"/>
      <c r="BP7365" s="10"/>
      <c r="BQ7365" s="10"/>
      <c r="BR7365" s="10"/>
      <c r="BU7365" s="66"/>
    </row>
    <row r="7366" spans="22:73" s="6" customFormat="1" x14ac:dyDescent="0.3">
      <c r="V7366" s="21"/>
      <c r="W7366" s="22"/>
      <c r="X7366" s="22"/>
      <c r="Y7366" s="22"/>
      <c r="Z7366" s="22"/>
      <c r="AA7366" s="22"/>
      <c r="AB7366" s="10"/>
      <c r="AC7366" s="10"/>
      <c r="AD7366" s="10"/>
      <c r="AE7366" s="10"/>
      <c r="AF7366" s="10"/>
      <c r="AG7366" s="10"/>
      <c r="AH7366" s="10"/>
      <c r="AI7366" s="10"/>
      <c r="AJ7366" s="10"/>
      <c r="AK7366" s="10"/>
      <c r="AL7366" s="10"/>
      <c r="AM7366" s="10"/>
      <c r="AN7366" s="10"/>
      <c r="AO7366" s="10"/>
      <c r="AP7366" s="10"/>
      <c r="AQ7366" s="10"/>
      <c r="AR7366" s="10"/>
      <c r="AS7366" s="10"/>
      <c r="AT7366" s="10"/>
      <c r="AU7366" s="10"/>
      <c r="AV7366" s="10"/>
      <c r="AW7366" s="10"/>
      <c r="AX7366" s="10"/>
      <c r="AY7366" s="10"/>
      <c r="AZ7366" s="10"/>
      <c r="BC7366" s="10"/>
      <c r="BD7366" s="10"/>
      <c r="BE7366" s="10"/>
      <c r="BF7366" s="10"/>
      <c r="BG7366" s="10"/>
      <c r="BH7366" s="10"/>
      <c r="BI7366" s="10"/>
      <c r="BL7366" s="10"/>
      <c r="BM7366" s="10"/>
      <c r="BN7366" s="10"/>
      <c r="BO7366" s="10"/>
      <c r="BP7366" s="10"/>
      <c r="BQ7366" s="10"/>
      <c r="BR7366" s="10"/>
      <c r="BU7366" s="66"/>
    </row>
    <row r="7367" spans="22:73" s="6" customFormat="1" x14ac:dyDescent="0.3">
      <c r="V7367" s="21"/>
      <c r="W7367" s="22"/>
      <c r="X7367" s="22"/>
      <c r="Y7367" s="22"/>
      <c r="Z7367" s="22"/>
      <c r="AA7367" s="22"/>
      <c r="AB7367" s="10"/>
      <c r="AC7367" s="10"/>
      <c r="AD7367" s="10"/>
      <c r="AE7367" s="10"/>
      <c r="AF7367" s="10"/>
      <c r="AG7367" s="10"/>
      <c r="AH7367" s="10"/>
      <c r="AI7367" s="10"/>
      <c r="AJ7367" s="10"/>
      <c r="AK7367" s="10"/>
      <c r="AL7367" s="10"/>
      <c r="AM7367" s="10"/>
      <c r="AN7367" s="10"/>
      <c r="AO7367" s="10"/>
      <c r="AP7367" s="10"/>
      <c r="AQ7367" s="10"/>
      <c r="AR7367" s="10"/>
      <c r="AS7367" s="10"/>
      <c r="AT7367" s="10"/>
      <c r="AU7367" s="10"/>
      <c r="AV7367" s="10"/>
      <c r="AW7367" s="10"/>
      <c r="AX7367" s="10"/>
      <c r="AY7367" s="10"/>
      <c r="AZ7367" s="10"/>
      <c r="BC7367" s="10"/>
      <c r="BD7367" s="10"/>
      <c r="BE7367" s="10"/>
      <c r="BF7367" s="10"/>
      <c r="BG7367" s="10"/>
      <c r="BH7367" s="10"/>
      <c r="BI7367" s="10"/>
      <c r="BL7367" s="10"/>
      <c r="BM7367" s="10"/>
      <c r="BN7367" s="10"/>
      <c r="BO7367" s="10"/>
      <c r="BP7367" s="10"/>
      <c r="BQ7367" s="10"/>
      <c r="BR7367" s="10"/>
      <c r="BU7367" s="66"/>
    </row>
    <row r="7368" spans="22:73" s="6" customFormat="1" x14ac:dyDescent="0.3">
      <c r="V7368" s="21"/>
      <c r="W7368" s="22"/>
      <c r="X7368" s="22"/>
      <c r="Y7368" s="22"/>
      <c r="Z7368" s="22"/>
      <c r="AA7368" s="22"/>
      <c r="AB7368" s="10"/>
      <c r="AC7368" s="10"/>
      <c r="AD7368" s="10"/>
      <c r="AE7368" s="10"/>
      <c r="AF7368" s="10"/>
      <c r="AG7368" s="10"/>
      <c r="AH7368" s="10"/>
      <c r="AI7368" s="10"/>
      <c r="AJ7368" s="10"/>
      <c r="AK7368" s="10"/>
      <c r="AL7368" s="10"/>
      <c r="AM7368" s="10"/>
      <c r="AN7368" s="10"/>
      <c r="AO7368" s="10"/>
      <c r="AP7368" s="10"/>
      <c r="AQ7368" s="10"/>
      <c r="AR7368" s="10"/>
      <c r="AS7368" s="10"/>
      <c r="AT7368" s="10"/>
      <c r="AU7368" s="10"/>
      <c r="AV7368" s="10"/>
      <c r="AW7368" s="10"/>
      <c r="AX7368" s="10"/>
      <c r="AY7368" s="10"/>
      <c r="AZ7368" s="10"/>
      <c r="BC7368" s="10"/>
      <c r="BD7368" s="10"/>
      <c r="BE7368" s="10"/>
      <c r="BF7368" s="10"/>
      <c r="BG7368" s="10"/>
      <c r="BH7368" s="10"/>
      <c r="BI7368" s="10"/>
      <c r="BL7368" s="10"/>
      <c r="BM7368" s="10"/>
      <c r="BN7368" s="10"/>
      <c r="BO7368" s="10"/>
      <c r="BP7368" s="10"/>
      <c r="BQ7368" s="10"/>
      <c r="BR7368" s="10"/>
      <c r="BU7368" s="66"/>
    </row>
    <row r="7369" spans="22:73" s="6" customFormat="1" x14ac:dyDescent="0.3">
      <c r="V7369" s="21"/>
      <c r="W7369" s="22"/>
      <c r="X7369" s="22"/>
      <c r="Y7369" s="22"/>
      <c r="Z7369" s="22"/>
      <c r="AA7369" s="22"/>
      <c r="AB7369" s="10"/>
      <c r="AC7369" s="10"/>
      <c r="AD7369" s="10"/>
      <c r="AE7369" s="10"/>
      <c r="AF7369" s="10"/>
      <c r="AG7369" s="10"/>
      <c r="AH7369" s="10"/>
      <c r="AI7369" s="10"/>
      <c r="AJ7369" s="10"/>
      <c r="AK7369" s="10"/>
      <c r="AL7369" s="10"/>
      <c r="AM7369" s="10"/>
      <c r="AN7369" s="10"/>
      <c r="AO7369" s="10"/>
      <c r="AP7369" s="10"/>
      <c r="AQ7369" s="10"/>
      <c r="AR7369" s="10"/>
      <c r="AS7369" s="10"/>
      <c r="AT7369" s="10"/>
      <c r="AU7369" s="10"/>
      <c r="AV7369" s="10"/>
      <c r="AW7369" s="10"/>
      <c r="AX7369" s="10"/>
      <c r="AY7369" s="10"/>
      <c r="AZ7369" s="10"/>
      <c r="BC7369" s="10"/>
      <c r="BD7369" s="10"/>
      <c r="BE7369" s="10"/>
      <c r="BF7369" s="10"/>
      <c r="BG7369" s="10"/>
      <c r="BH7369" s="10"/>
      <c r="BI7369" s="10"/>
      <c r="BL7369" s="10"/>
      <c r="BM7369" s="10"/>
      <c r="BN7369" s="10"/>
      <c r="BO7369" s="10"/>
      <c r="BP7369" s="10"/>
      <c r="BQ7369" s="10"/>
      <c r="BR7369" s="10"/>
      <c r="BU7369" s="66"/>
    </row>
    <row r="7370" spans="22:73" s="6" customFormat="1" x14ac:dyDescent="0.3">
      <c r="V7370" s="21"/>
      <c r="W7370" s="22"/>
      <c r="X7370" s="22"/>
      <c r="Y7370" s="22"/>
      <c r="Z7370" s="22"/>
      <c r="AA7370" s="22"/>
      <c r="AB7370" s="10"/>
      <c r="AC7370" s="10"/>
      <c r="AD7370" s="10"/>
      <c r="AE7370" s="10"/>
      <c r="AF7370" s="10"/>
      <c r="AG7370" s="10"/>
      <c r="AH7370" s="10"/>
      <c r="AI7370" s="10"/>
      <c r="AJ7370" s="10"/>
      <c r="AK7370" s="10"/>
      <c r="AL7370" s="10"/>
      <c r="AM7370" s="10"/>
      <c r="AN7370" s="10"/>
      <c r="AO7370" s="10"/>
      <c r="AP7370" s="10"/>
      <c r="AQ7370" s="10"/>
      <c r="AR7370" s="10"/>
      <c r="AS7370" s="10"/>
      <c r="AT7370" s="10"/>
      <c r="AU7370" s="10"/>
      <c r="AV7370" s="10"/>
      <c r="AW7370" s="10"/>
      <c r="AX7370" s="10"/>
      <c r="AY7370" s="10"/>
      <c r="AZ7370" s="10"/>
      <c r="BC7370" s="10"/>
      <c r="BD7370" s="10"/>
      <c r="BE7370" s="10"/>
      <c r="BF7370" s="10"/>
      <c r="BG7370" s="10"/>
      <c r="BH7370" s="10"/>
      <c r="BI7370" s="10"/>
      <c r="BL7370" s="10"/>
      <c r="BM7370" s="10"/>
      <c r="BN7370" s="10"/>
      <c r="BO7370" s="10"/>
      <c r="BP7370" s="10"/>
      <c r="BQ7370" s="10"/>
      <c r="BR7370" s="10"/>
      <c r="BU7370" s="66"/>
    </row>
    <row r="7371" spans="22:73" s="6" customFormat="1" x14ac:dyDescent="0.3">
      <c r="V7371" s="21"/>
      <c r="W7371" s="22"/>
      <c r="X7371" s="22"/>
      <c r="Y7371" s="22"/>
      <c r="Z7371" s="22"/>
      <c r="AA7371" s="22"/>
      <c r="AB7371" s="10"/>
      <c r="AC7371" s="10"/>
      <c r="AD7371" s="10"/>
      <c r="AE7371" s="10"/>
      <c r="AF7371" s="10"/>
      <c r="AG7371" s="10"/>
      <c r="AH7371" s="10"/>
      <c r="AI7371" s="10"/>
      <c r="AJ7371" s="10"/>
      <c r="AK7371" s="10"/>
      <c r="AL7371" s="10"/>
      <c r="AM7371" s="10"/>
      <c r="AN7371" s="10"/>
      <c r="AO7371" s="10"/>
      <c r="AP7371" s="10"/>
      <c r="AQ7371" s="10"/>
      <c r="AR7371" s="10"/>
      <c r="AS7371" s="10"/>
      <c r="AT7371" s="10"/>
      <c r="AU7371" s="10"/>
      <c r="AV7371" s="10"/>
      <c r="AW7371" s="10"/>
      <c r="AX7371" s="10"/>
      <c r="AY7371" s="10"/>
      <c r="AZ7371" s="10"/>
      <c r="BC7371" s="10"/>
      <c r="BD7371" s="10"/>
      <c r="BE7371" s="10"/>
      <c r="BF7371" s="10"/>
      <c r="BG7371" s="10"/>
      <c r="BH7371" s="10"/>
      <c r="BI7371" s="10"/>
      <c r="BL7371" s="10"/>
      <c r="BM7371" s="10"/>
      <c r="BN7371" s="10"/>
      <c r="BO7371" s="10"/>
      <c r="BP7371" s="10"/>
      <c r="BQ7371" s="10"/>
      <c r="BR7371" s="10"/>
      <c r="BU7371" s="66"/>
    </row>
    <row r="7372" spans="22:73" s="6" customFormat="1" x14ac:dyDescent="0.3">
      <c r="V7372" s="21"/>
      <c r="W7372" s="22"/>
      <c r="X7372" s="22"/>
      <c r="Y7372" s="22"/>
      <c r="Z7372" s="22"/>
      <c r="AA7372" s="22"/>
      <c r="AB7372" s="10"/>
      <c r="AC7372" s="10"/>
      <c r="AD7372" s="10"/>
      <c r="AE7372" s="10"/>
      <c r="AF7372" s="10"/>
      <c r="AG7372" s="10"/>
      <c r="AH7372" s="10"/>
      <c r="AI7372" s="10"/>
      <c r="AJ7372" s="10"/>
      <c r="AK7372" s="10"/>
      <c r="AL7372" s="10"/>
      <c r="AM7372" s="10"/>
      <c r="AN7372" s="10"/>
      <c r="AO7372" s="10"/>
      <c r="AP7372" s="10"/>
      <c r="AQ7372" s="10"/>
      <c r="AR7372" s="10"/>
      <c r="AS7372" s="10"/>
      <c r="AT7372" s="10"/>
      <c r="AU7372" s="10"/>
      <c r="AV7372" s="10"/>
      <c r="AW7372" s="10"/>
      <c r="AX7372" s="10"/>
      <c r="AY7372" s="10"/>
      <c r="AZ7372" s="10"/>
      <c r="BC7372" s="10"/>
      <c r="BD7372" s="10"/>
      <c r="BE7372" s="10"/>
      <c r="BF7372" s="10"/>
      <c r="BG7372" s="10"/>
      <c r="BH7372" s="10"/>
      <c r="BI7372" s="10"/>
      <c r="BL7372" s="10"/>
      <c r="BM7372" s="10"/>
      <c r="BN7372" s="10"/>
      <c r="BO7372" s="10"/>
      <c r="BP7372" s="10"/>
      <c r="BQ7372" s="10"/>
      <c r="BR7372" s="10"/>
      <c r="BU7372" s="66"/>
    </row>
    <row r="7373" spans="22:73" s="6" customFormat="1" x14ac:dyDescent="0.3">
      <c r="V7373" s="21"/>
      <c r="W7373" s="22"/>
      <c r="X7373" s="22"/>
      <c r="Y7373" s="22"/>
      <c r="Z7373" s="22"/>
      <c r="AA7373" s="22"/>
      <c r="AB7373" s="10"/>
      <c r="AC7373" s="10"/>
      <c r="AD7373" s="10"/>
      <c r="AE7373" s="10"/>
      <c r="AF7373" s="10"/>
      <c r="AG7373" s="10"/>
      <c r="AH7373" s="10"/>
      <c r="AI7373" s="10"/>
      <c r="AJ7373" s="10"/>
      <c r="AK7373" s="10"/>
      <c r="AL7373" s="10"/>
      <c r="AM7373" s="10"/>
      <c r="AN7373" s="10"/>
      <c r="AO7373" s="10"/>
      <c r="AP7373" s="10"/>
      <c r="AQ7373" s="10"/>
      <c r="AR7373" s="10"/>
      <c r="AS7373" s="10"/>
      <c r="AT7373" s="10"/>
      <c r="AU7373" s="10"/>
      <c r="AV7373" s="10"/>
      <c r="AW7373" s="10"/>
      <c r="AX7373" s="10"/>
      <c r="AY7373" s="10"/>
      <c r="AZ7373" s="10"/>
      <c r="BC7373" s="10"/>
      <c r="BD7373" s="10"/>
      <c r="BE7373" s="10"/>
      <c r="BF7373" s="10"/>
      <c r="BG7373" s="10"/>
      <c r="BH7373" s="10"/>
      <c r="BI7373" s="10"/>
      <c r="BL7373" s="10"/>
      <c r="BM7373" s="10"/>
      <c r="BN7373" s="10"/>
      <c r="BO7373" s="10"/>
      <c r="BP7373" s="10"/>
      <c r="BQ7373" s="10"/>
      <c r="BR7373" s="10"/>
      <c r="BU7373" s="66"/>
    </row>
    <row r="7374" spans="22:73" s="6" customFormat="1" x14ac:dyDescent="0.3">
      <c r="V7374" s="21"/>
      <c r="W7374" s="22"/>
      <c r="X7374" s="22"/>
      <c r="Y7374" s="22"/>
      <c r="Z7374" s="22"/>
      <c r="AA7374" s="22"/>
      <c r="AB7374" s="10"/>
      <c r="AC7374" s="10"/>
      <c r="AD7374" s="10"/>
      <c r="AE7374" s="10"/>
      <c r="AF7374" s="10"/>
      <c r="AG7374" s="10"/>
      <c r="AH7374" s="10"/>
      <c r="AI7374" s="10"/>
      <c r="AJ7374" s="10"/>
      <c r="AK7374" s="10"/>
      <c r="AL7374" s="10"/>
      <c r="AM7374" s="10"/>
      <c r="AN7374" s="10"/>
      <c r="AO7374" s="10"/>
      <c r="AP7374" s="10"/>
      <c r="AQ7374" s="10"/>
      <c r="AR7374" s="10"/>
      <c r="AS7374" s="10"/>
      <c r="AT7374" s="10"/>
      <c r="AU7374" s="10"/>
      <c r="AV7374" s="10"/>
      <c r="AW7374" s="10"/>
      <c r="AX7374" s="10"/>
      <c r="AY7374" s="10"/>
      <c r="AZ7374" s="10"/>
      <c r="BC7374" s="10"/>
      <c r="BD7374" s="10"/>
      <c r="BE7374" s="10"/>
      <c r="BF7374" s="10"/>
      <c r="BG7374" s="10"/>
      <c r="BH7374" s="10"/>
      <c r="BI7374" s="10"/>
      <c r="BL7374" s="10"/>
      <c r="BM7374" s="10"/>
      <c r="BN7374" s="10"/>
      <c r="BO7374" s="10"/>
      <c r="BP7374" s="10"/>
      <c r="BQ7374" s="10"/>
      <c r="BR7374" s="10"/>
      <c r="BU7374" s="66"/>
    </row>
    <row r="7375" spans="22:73" s="6" customFormat="1" x14ac:dyDescent="0.3">
      <c r="V7375" s="21"/>
      <c r="W7375" s="22"/>
      <c r="X7375" s="22"/>
      <c r="Y7375" s="22"/>
      <c r="Z7375" s="22"/>
      <c r="AA7375" s="22"/>
      <c r="AB7375" s="10"/>
      <c r="AC7375" s="10"/>
      <c r="AD7375" s="10"/>
      <c r="AE7375" s="10"/>
      <c r="AF7375" s="10"/>
      <c r="AG7375" s="10"/>
      <c r="AH7375" s="10"/>
      <c r="AI7375" s="10"/>
      <c r="AJ7375" s="10"/>
      <c r="AK7375" s="10"/>
      <c r="AL7375" s="10"/>
      <c r="AM7375" s="10"/>
      <c r="AN7375" s="10"/>
      <c r="AO7375" s="10"/>
      <c r="AP7375" s="10"/>
      <c r="AQ7375" s="10"/>
      <c r="AR7375" s="10"/>
      <c r="AS7375" s="10"/>
      <c r="AT7375" s="10"/>
      <c r="AU7375" s="10"/>
      <c r="AV7375" s="10"/>
      <c r="AW7375" s="10"/>
      <c r="AX7375" s="10"/>
      <c r="AY7375" s="10"/>
      <c r="AZ7375" s="10"/>
      <c r="BC7375" s="10"/>
      <c r="BD7375" s="10"/>
      <c r="BE7375" s="10"/>
      <c r="BF7375" s="10"/>
      <c r="BG7375" s="10"/>
      <c r="BH7375" s="10"/>
      <c r="BI7375" s="10"/>
      <c r="BL7375" s="10"/>
      <c r="BM7375" s="10"/>
      <c r="BN7375" s="10"/>
      <c r="BO7375" s="10"/>
      <c r="BP7375" s="10"/>
      <c r="BQ7375" s="10"/>
      <c r="BR7375" s="10"/>
      <c r="BU7375" s="66"/>
    </row>
    <row r="7376" spans="22:73" s="6" customFormat="1" x14ac:dyDescent="0.3">
      <c r="V7376" s="21"/>
      <c r="W7376" s="22"/>
      <c r="X7376" s="22"/>
      <c r="Y7376" s="22"/>
      <c r="Z7376" s="22"/>
      <c r="AA7376" s="22"/>
      <c r="AB7376" s="10"/>
      <c r="AC7376" s="10"/>
      <c r="AD7376" s="10"/>
      <c r="AE7376" s="10"/>
      <c r="AF7376" s="10"/>
      <c r="AG7376" s="10"/>
      <c r="AH7376" s="10"/>
      <c r="AI7376" s="10"/>
      <c r="AJ7376" s="10"/>
      <c r="AK7376" s="10"/>
      <c r="AL7376" s="10"/>
      <c r="AM7376" s="10"/>
      <c r="AN7376" s="10"/>
      <c r="AO7376" s="10"/>
      <c r="AP7376" s="10"/>
      <c r="AQ7376" s="10"/>
      <c r="AR7376" s="10"/>
      <c r="AS7376" s="10"/>
      <c r="AT7376" s="10"/>
      <c r="AU7376" s="10"/>
      <c r="AV7376" s="10"/>
      <c r="AW7376" s="10"/>
      <c r="AX7376" s="10"/>
      <c r="AY7376" s="10"/>
      <c r="AZ7376" s="10"/>
      <c r="BC7376" s="10"/>
      <c r="BD7376" s="10"/>
      <c r="BE7376" s="10"/>
      <c r="BF7376" s="10"/>
      <c r="BG7376" s="10"/>
      <c r="BH7376" s="10"/>
      <c r="BI7376" s="10"/>
      <c r="BL7376" s="10"/>
      <c r="BM7376" s="10"/>
      <c r="BN7376" s="10"/>
      <c r="BO7376" s="10"/>
      <c r="BP7376" s="10"/>
      <c r="BQ7376" s="10"/>
      <c r="BR7376" s="10"/>
      <c r="BU7376" s="66"/>
    </row>
    <row r="7377" spans="22:73" s="6" customFormat="1" x14ac:dyDescent="0.3">
      <c r="V7377" s="21"/>
      <c r="W7377" s="22"/>
      <c r="X7377" s="22"/>
      <c r="Y7377" s="22"/>
      <c r="Z7377" s="22"/>
      <c r="AA7377" s="22"/>
      <c r="AB7377" s="10"/>
      <c r="AC7377" s="10"/>
      <c r="AD7377" s="10"/>
      <c r="AE7377" s="10"/>
      <c r="AF7377" s="10"/>
      <c r="AG7377" s="10"/>
      <c r="AH7377" s="10"/>
      <c r="AI7377" s="10"/>
      <c r="AJ7377" s="10"/>
      <c r="AK7377" s="10"/>
      <c r="AL7377" s="10"/>
      <c r="AM7377" s="10"/>
      <c r="AN7377" s="10"/>
      <c r="AO7377" s="10"/>
      <c r="AP7377" s="10"/>
      <c r="AQ7377" s="10"/>
      <c r="AR7377" s="10"/>
      <c r="AS7377" s="10"/>
      <c r="AT7377" s="10"/>
      <c r="AU7377" s="10"/>
      <c r="AV7377" s="10"/>
      <c r="AW7377" s="10"/>
      <c r="AX7377" s="10"/>
      <c r="AY7377" s="10"/>
      <c r="AZ7377" s="10"/>
      <c r="BC7377" s="10"/>
      <c r="BD7377" s="10"/>
      <c r="BE7377" s="10"/>
      <c r="BF7377" s="10"/>
      <c r="BG7377" s="10"/>
      <c r="BH7377" s="10"/>
      <c r="BI7377" s="10"/>
      <c r="BL7377" s="10"/>
      <c r="BM7377" s="10"/>
      <c r="BN7377" s="10"/>
      <c r="BO7377" s="10"/>
      <c r="BP7377" s="10"/>
      <c r="BQ7377" s="10"/>
      <c r="BR7377" s="10"/>
      <c r="BU7377" s="66"/>
    </row>
    <row r="7378" spans="22:73" s="6" customFormat="1" x14ac:dyDescent="0.3">
      <c r="V7378" s="21"/>
      <c r="W7378" s="22"/>
      <c r="X7378" s="22"/>
      <c r="Y7378" s="22"/>
      <c r="Z7378" s="22"/>
      <c r="AA7378" s="22"/>
      <c r="AB7378" s="10"/>
      <c r="AC7378" s="10"/>
      <c r="AD7378" s="10"/>
      <c r="AE7378" s="10"/>
      <c r="AF7378" s="10"/>
      <c r="AG7378" s="10"/>
      <c r="AH7378" s="10"/>
      <c r="AI7378" s="10"/>
      <c r="AJ7378" s="10"/>
      <c r="AK7378" s="10"/>
      <c r="AL7378" s="10"/>
      <c r="AM7378" s="10"/>
      <c r="AN7378" s="10"/>
      <c r="AO7378" s="10"/>
      <c r="AP7378" s="10"/>
      <c r="AQ7378" s="10"/>
      <c r="AR7378" s="10"/>
      <c r="AS7378" s="10"/>
      <c r="AT7378" s="10"/>
      <c r="AU7378" s="10"/>
      <c r="AV7378" s="10"/>
      <c r="AW7378" s="10"/>
      <c r="AX7378" s="10"/>
      <c r="AY7378" s="10"/>
      <c r="AZ7378" s="10"/>
      <c r="BC7378" s="10"/>
      <c r="BD7378" s="10"/>
      <c r="BE7378" s="10"/>
      <c r="BF7378" s="10"/>
      <c r="BG7378" s="10"/>
      <c r="BH7378" s="10"/>
      <c r="BI7378" s="10"/>
      <c r="BL7378" s="10"/>
      <c r="BM7378" s="10"/>
      <c r="BN7378" s="10"/>
      <c r="BO7378" s="10"/>
      <c r="BP7378" s="10"/>
      <c r="BQ7378" s="10"/>
      <c r="BR7378" s="10"/>
      <c r="BU7378" s="66"/>
    </row>
    <row r="7379" spans="22:73" s="6" customFormat="1" x14ac:dyDescent="0.3">
      <c r="V7379" s="21"/>
      <c r="W7379" s="22"/>
      <c r="X7379" s="22"/>
      <c r="Y7379" s="22"/>
      <c r="Z7379" s="22"/>
      <c r="AA7379" s="22"/>
      <c r="AB7379" s="10"/>
      <c r="AC7379" s="10"/>
      <c r="AD7379" s="10"/>
      <c r="AE7379" s="10"/>
      <c r="AF7379" s="10"/>
      <c r="AG7379" s="10"/>
      <c r="AH7379" s="10"/>
      <c r="AI7379" s="10"/>
      <c r="AJ7379" s="10"/>
      <c r="AK7379" s="10"/>
      <c r="AL7379" s="10"/>
      <c r="AM7379" s="10"/>
      <c r="AN7379" s="10"/>
      <c r="AO7379" s="10"/>
      <c r="AP7379" s="10"/>
      <c r="AQ7379" s="10"/>
      <c r="AR7379" s="10"/>
      <c r="AS7379" s="10"/>
      <c r="AT7379" s="10"/>
      <c r="AU7379" s="10"/>
      <c r="AV7379" s="10"/>
      <c r="AW7379" s="10"/>
      <c r="AX7379" s="10"/>
      <c r="AY7379" s="10"/>
      <c r="AZ7379" s="10"/>
      <c r="BC7379" s="10"/>
      <c r="BD7379" s="10"/>
      <c r="BE7379" s="10"/>
      <c r="BF7379" s="10"/>
      <c r="BG7379" s="10"/>
      <c r="BH7379" s="10"/>
      <c r="BI7379" s="10"/>
      <c r="BL7379" s="10"/>
      <c r="BM7379" s="10"/>
      <c r="BN7379" s="10"/>
      <c r="BO7379" s="10"/>
      <c r="BP7379" s="10"/>
      <c r="BQ7379" s="10"/>
      <c r="BR7379" s="10"/>
      <c r="BU7379" s="66"/>
    </row>
    <row r="7380" spans="22:73" s="6" customFormat="1" x14ac:dyDescent="0.3">
      <c r="V7380" s="21"/>
      <c r="W7380" s="22"/>
      <c r="X7380" s="22"/>
      <c r="Y7380" s="22"/>
      <c r="Z7380" s="22"/>
      <c r="AA7380" s="22"/>
      <c r="AB7380" s="10"/>
      <c r="AC7380" s="10"/>
      <c r="AD7380" s="10"/>
      <c r="AE7380" s="10"/>
      <c r="AF7380" s="10"/>
      <c r="AG7380" s="10"/>
      <c r="AH7380" s="10"/>
      <c r="AI7380" s="10"/>
      <c r="AJ7380" s="10"/>
      <c r="AK7380" s="10"/>
      <c r="AL7380" s="10"/>
      <c r="AM7380" s="10"/>
      <c r="AN7380" s="10"/>
      <c r="AO7380" s="10"/>
      <c r="AP7380" s="10"/>
      <c r="AQ7380" s="10"/>
      <c r="AR7380" s="10"/>
      <c r="AS7380" s="10"/>
      <c r="AT7380" s="10"/>
      <c r="AU7380" s="10"/>
      <c r="AV7380" s="10"/>
      <c r="AW7380" s="10"/>
      <c r="AX7380" s="10"/>
      <c r="AY7380" s="10"/>
      <c r="AZ7380" s="10"/>
      <c r="BC7380" s="10"/>
      <c r="BD7380" s="10"/>
      <c r="BE7380" s="10"/>
      <c r="BF7380" s="10"/>
      <c r="BG7380" s="10"/>
      <c r="BH7380" s="10"/>
      <c r="BI7380" s="10"/>
      <c r="BL7380" s="10"/>
      <c r="BM7380" s="10"/>
      <c r="BN7380" s="10"/>
      <c r="BO7380" s="10"/>
      <c r="BP7380" s="10"/>
      <c r="BQ7380" s="10"/>
      <c r="BR7380" s="10"/>
      <c r="BU7380" s="66"/>
    </row>
    <row r="7381" spans="22:73" s="6" customFormat="1" x14ac:dyDescent="0.3">
      <c r="V7381" s="21"/>
      <c r="W7381" s="22"/>
      <c r="X7381" s="22"/>
      <c r="Y7381" s="22"/>
      <c r="Z7381" s="22"/>
      <c r="AA7381" s="22"/>
      <c r="AB7381" s="10"/>
      <c r="AC7381" s="10"/>
      <c r="AD7381" s="10"/>
      <c r="AE7381" s="10"/>
      <c r="AF7381" s="10"/>
      <c r="AG7381" s="10"/>
      <c r="AH7381" s="10"/>
      <c r="AI7381" s="10"/>
      <c r="AJ7381" s="10"/>
      <c r="AK7381" s="10"/>
      <c r="AL7381" s="10"/>
      <c r="AM7381" s="10"/>
      <c r="AN7381" s="10"/>
      <c r="AO7381" s="10"/>
      <c r="AP7381" s="10"/>
      <c r="AQ7381" s="10"/>
      <c r="AR7381" s="10"/>
      <c r="AS7381" s="10"/>
      <c r="AT7381" s="10"/>
      <c r="AU7381" s="10"/>
      <c r="AV7381" s="10"/>
      <c r="AW7381" s="10"/>
      <c r="AX7381" s="10"/>
      <c r="AY7381" s="10"/>
      <c r="AZ7381" s="10"/>
      <c r="BC7381" s="10"/>
      <c r="BD7381" s="10"/>
      <c r="BE7381" s="10"/>
      <c r="BF7381" s="10"/>
      <c r="BG7381" s="10"/>
      <c r="BH7381" s="10"/>
      <c r="BI7381" s="10"/>
      <c r="BL7381" s="10"/>
      <c r="BM7381" s="10"/>
      <c r="BN7381" s="10"/>
      <c r="BO7381" s="10"/>
      <c r="BP7381" s="10"/>
      <c r="BQ7381" s="10"/>
      <c r="BR7381" s="10"/>
      <c r="BU7381" s="66"/>
    </row>
    <row r="7382" spans="22:73" s="6" customFormat="1" x14ac:dyDescent="0.3">
      <c r="V7382" s="21"/>
      <c r="W7382" s="22"/>
      <c r="X7382" s="22"/>
      <c r="Y7382" s="22"/>
      <c r="Z7382" s="22"/>
      <c r="AA7382" s="22"/>
      <c r="AB7382" s="10"/>
      <c r="AC7382" s="10"/>
      <c r="AD7382" s="10"/>
      <c r="AE7382" s="10"/>
      <c r="AF7382" s="10"/>
      <c r="AG7382" s="10"/>
      <c r="AH7382" s="10"/>
      <c r="AI7382" s="10"/>
      <c r="AJ7382" s="10"/>
      <c r="AK7382" s="10"/>
      <c r="AL7382" s="10"/>
      <c r="AM7382" s="10"/>
      <c r="AN7382" s="10"/>
      <c r="AO7382" s="10"/>
      <c r="AP7382" s="10"/>
      <c r="AQ7382" s="10"/>
      <c r="AR7382" s="10"/>
      <c r="AS7382" s="10"/>
      <c r="AT7382" s="10"/>
      <c r="AU7382" s="10"/>
      <c r="AV7382" s="10"/>
      <c r="AW7382" s="10"/>
      <c r="AX7382" s="10"/>
      <c r="AY7382" s="10"/>
      <c r="AZ7382" s="10"/>
      <c r="BC7382" s="10"/>
      <c r="BD7382" s="10"/>
      <c r="BE7382" s="10"/>
      <c r="BF7382" s="10"/>
      <c r="BG7382" s="10"/>
      <c r="BH7382" s="10"/>
      <c r="BI7382" s="10"/>
      <c r="BL7382" s="10"/>
      <c r="BM7382" s="10"/>
      <c r="BN7382" s="10"/>
      <c r="BO7382" s="10"/>
      <c r="BP7382" s="10"/>
      <c r="BQ7382" s="10"/>
      <c r="BR7382" s="10"/>
      <c r="BU7382" s="66"/>
    </row>
    <row r="7383" spans="22:73" s="6" customFormat="1" x14ac:dyDescent="0.3">
      <c r="V7383" s="21"/>
      <c r="W7383" s="22"/>
      <c r="X7383" s="22"/>
      <c r="Y7383" s="22"/>
      <c r="Z7383" s="22"/>
      <c r="AA7383" s="22"/>
      <c r="AB7383" s="10"/>
      <c r="AC7383" s="10"/>
      <c r="AD7383" s="10"/>
      <c r="AE7383" s="10"/>
      <c r="AF7383" s="10"/>
      <c r="AG7383" s="10"/>
      <c r="AH7383" s="10"/>
      <c r="AI7383" s="10"/>
      <c r="AJ7383" s="10"/>
      <c r="AK7383" s="10"/>
      <c r="AL7383" s="10"/>
      <c r="AM7383" s="10"/>
      <c r="AN7383" s="10"/>
      <c r="AO7383" s="10"/>
      <c r="AP7383" s="10"/>
      <c r="AQ7383" s="10"/>
      <c r="AR7383" s="10"/>
      <c r="AS7383" s="10"/>
      <c r="AT7383" s="10"/>
      <c r="AU7383" s="10"/>
      <c r="AV7383" s="10"/>
      <c r="AW7383" s="10"/>
      <c r="AX7383" s="10"/>
      <c r="AY7383" s="10"/>
      <c r="AZ7383" s="10"/>
      <c r="BC7383" s="10"/>
      <c r="BD7383" s="10"/>
      <c r="BE7383" s="10"/>
      <c r="BF7383" s="10"/>
      <c r="BG7383" s="10"/>
      <c r="BH7383" s="10"/>
      <c r="BI7383" s="10"/>
      <c r="BL7383" s="10"/>
      <c r="BM7383" s="10"/>
      <c r="BN7383" s="10"/>
      <c r="BO7383" s="10"/>
      <c r="BP7383" s="10"/>
      <c r="BQ7383" s="10"/>
      <c r="BR7383" s="10"/>
      <c r="BU7383" s="66"/>
    </row>
    <row r="7384" spans="22:73" s="6" customFormat="1" x14ac:dyDescent="0.3">
      <c r="V7384" s="21"/>
      <c r="W7384" s="22"/>
      <c r="X7384" s="22"/>
      <c r="Y7384" s="22"/>
      <c r="Z7384" s="22"/>
      <c r="AA7384" s="22"/>
      <c r="AB7384" s="10"/>
      <c r="AC7384" s="10"/>
      <c r="AD7384" s="10"/>
      <c r="AE7384" s="10"/>
      <c r="AF7384" s="10"/>
      <c r="AG7384" s="10"/>
      <c r="AH7384" s="10"/>
      <c r="AI7384" s="10"/>
      <c r="AJ7384" s="10"/>
      <c r="AK7384" s="10"/>
      <c r="AL7384" s="10"/>
      <c r="AM7384" s="10"/>
      <c r="AN7384" s="10"/>
      <c r="AO7384" s="10"/>
      <c r="AP7384" s="10"/>
      <c r="AQ7384" s="10"/>
      <c r="AR7384" s="10"/>
      <c r="AS7384" s="10"/>
      <c r="AT7384" s="10"/>
      <c r="AU7384" s="10"/>
      <c r="AV7384" s="10"/>
      <c r="AW7384" s="10"/>
      <c r="AX7384" s="10"/>
      <c r="AY7384" s="10"/>
      <c r="AZ7384" s="10"/>
      <c r="BC7384" s="10"/>
      <c r="BD7384" s="10"/>
      <c r="BE7384" s="10"/>
      <c r="BF7384" s="10"/>
      <c r="BG7384" s="10"/>
      <c r="BH7384" s="10"/>
      <c r="BI7384" s="10"/>
      <c r="BL7384" s="10"/>
      <c r="BM7384" s="10"/>
      <c r="BN7384" s="10"/>
      <c r="BO7384" s="10"/>
      <c r="BP7384" s="10"/>
      <c r="BQ7384" s="10"/>
      <c r="BR7384" s="10"/>
      <c r="BU7384" s="66"/>
    </row>
    <row r="7385" spans="22:73" s="6" customFormat="1" x14ac:dyDescent="0.3">
      <c r="V7385" s="21"/>
      <c r="W7385" s="22"/>
      <c r="X7385" s="22"/>
      <c r="Y7385" s="22"/>
      <c r="Z7385" s="22"/>
      <c r="AA7385" s="22"/>
      <c r="AB7385" s="10"/>
      <c r="AC7385" s="10"/>
      <c r="AD7385" s="10"/>
      <c r="AE7385" s="10"/>
      <c r="AF7385" s="10"/>
      <c r="AG7385" s="10"/>
      <c r="AH7385" s="10"/>
      <c r="AI7385" s="10"/>
      <c r="AJ7385" s="10"/>
      <c r="AK7385" s="10"/>
      <c r="AL7385" s="10"/>
      <c r="AM7385" s="10"/>
      <c r="AN7385" s="10"/>
      <c r="AO7385" s="10"/>
      <c r="AP7385" s="10"/>
      <c r="AQ7385" s="10"/>
      <c r="AR7385" s="10"/>
      <c r="AS7385" s="10"/>
      <c r="AT7385" s="10"/>
      <c r="AU7385" s="10"/>
      <c r="AV7385" s="10"/>
      <c r="AW7385" s="10"/>
      <c r="AX7385" s="10"/>
      <c r="AY7385" s="10"/>
      <c r="AZ7385" s="10"/>
      <c r="BC7385" s="10"/>
      <c r="BD7385" s="10"/>
      <c r="BE7385" s="10"/>
      <c r="BF7385" s="10"/>
      <c r="BG7385" s="10"/>
      <c r="BH7385" s="10"/>
      <c r="BI7385" s="10"/>
      <c r="BL7385" s="10"/>
      <c r="BM7385" s="10"/>
      <c r="BN7385" s="10"/>
      <c r="BO7385" s="10"/>
      <c r="BP7385" s="10"/>
      <c r="BQ7385" s="10"/>
      <c r="BR7385" s="10"/>
      <c r="BU7385" s="66"/>
    </row>
    <row r="7386" spans="22:73" s="6" customFormat="1" x14ac:dyDescent="0.3">
      <c r="V7386" s="21"/>
      <c r="W7386" s="22"/>
      <c r="X7386" s="22"/>
      <c r="Y7386" s="22"/>
      <c r="Z7386" s="22"/>
      <c r="AA7386" s="22"/>
      <c r="AB7386" s="10"/>
      <c r="AC7386" s="10"/>
      <c r="AD7386" s="10"/>
      <c r="AE7386" s="10"/>
      <c r="AF7386" s="10"/>
      <c r="AG7386" s="10"/>
      <c r="AH7386" s="10"/>
      <c r="AI7386" s="10"/>
      <c r="AJ7386" s="10"/>
      <c r="AK7386" s="10"/>
      <c r="AL7386" s="10"/>
      <c r="AM7386" s="10"/>
      <c r="AN7386" s="10"/>
      <c r="AO7386" s="10"/>
      <c r="AP7386" s="10"/>
      <c r="AQ7386" s="10"/>
      <c r="AR7386" s="10"/>
      <c r="AS7386" s="10"/>
      <c r="AT7386" s="10"/>
      <c r="AU7386" s="10"/>
      <c r="AV7386" s="10"/>
      <c r="AW7386" s="10"/>
      <c r="AX7386" s="10"/>
      <c r="AY7386" s="10"/>
      <c r="AZ7386" s="10"/>
      <c r="BC7386" s="10"/>
      <c r="BD7386" s="10"/>
      <c r="BE7386" s="10"/>
      <c r="BF7386" s="10"/>
      <c r="BG7386" s="10"/>
      <c r="BH7386" s="10"/>
      <c r="BI7386" s="10"/>
      <c r="BL7386" s="10"/>
      <c r="BM7386" s="10"/>
      <c r="BN7386" s="10"/>
      <c r="BO7386" s="10"/>
      <c r="BP7386" s="10"/>
      <c r="BQ7386" s="10"/>
      <c r="BR7386" s="10"/>
      <c r="BU7386" s="66"/>
    </row>
    <row r="7387" spans="22:73" s="6" customFormat="1" x14ac:dyDescent="0.3">
      <c r="V7387" s="21"/>
      <c r="W7387" s="22"/>
      <c r="X7387" s="22"/>
      <c r="Y7387" s="22"/>
      <c r="Z7387" s="22"/>
      <c r="AA7387" s="22"/>
      <c r="AB7387" s="10"/>
      <c r="AC7387" s="10"/>
      <c r="AD7387" s="10"/>
      <c r="AE7387" s="10"/>
      <c r="AF7387" s="10"/>
      <c r="AG7387" s="10"/>
      <c r="AH7387" s="10"/>
      <c r="AI7387" s="10"/>
      <c r="AJ7387" s="10"/>
      <c r="AK7387" s="10"/>
      <c r="AL7387" s="10"/>
      <c r="AM7387" s="10"/>
      <c r="AN7387" s="10"/>
      <c r="AO7387" s="10"/>
      <c r="AP7387" s="10"/>
      <c r="AQ7387" s="10"/>
      <c r="AR7387" s="10"/>
      <c r="AS7387" s="10"/>
      <c r="AT7387" s="10"/>
      <c r="AU7387" s="10"/>
      <c r="AV7387" s="10"/>
      <c r="AW7387" s="10"/>
      <c r="AX7387" s="10"/>
      <c r="AY7387" s="10"/>
      <c r="AZ7387" s="10"/>
      <c r="BC7387" s="10"/>
      <c r="BD7387" s="10"/>
      <c r="BE7387" s="10"/>
      <c r="BF7387" s="10"/>
      <c r="BG7387" s="10"/>
      <c r="BH7387" s="10"/>
      <c r="BI7387" s="10"/>
      <c r="BL7387" s="10"/>
      <c r="BM7387" s="10"/>
      <c r="BN7387" s="10"/>
      <c r="BO7387" s="10"/>
      <c r="BP7387" s="10"/>
      <c r="BQ7387" s="10"/>
      <c r="BR7387" s="10"/>
      <c r="BU7387" s="66"/>
    </row>
    <row r="7388" spans="22:73" s="6" customFormat="1" x14ac:dyDescent="0.3">
      <c r="V7388" s="21"/>
      <c r="W7388" s="22"/>
      <c r="X7388" s="22"/>
      <c r="Y7388" s="22"/>
      <c r="Z7388" s="22"/>
      <c r="AA7388" s="22"/>
      <c r="AB7388" s="10"/>
      <c r="AC7388" s="10"/>
      <c r="AD7388" s="10"/>
      <c r="AE7388" s="10"/>
      <c r="AF7388" s="10"/>
      <c r="AG7388" s="10"/>
      <c r="AH7388" s="10"/>
      <c r="AI7388" s="10"/>
      <c r="AJ7388" s="10"/>
      <c r="AK7388" s="10"/>
      <c r="AL7388" s="10"/>
      <c r="AM7388" s="10"/>
      <c r="AN7388" s="10"/>
      <c r="AO7388" s="10"/>
      <c r="AP7388" s="10"/>
      <c r="AQ7388" s="10"/>
      <c r="AR7388" s="10"/>
      <c r="AS7388" s="10"/>
      <c r="AT7388" s="10"/>
      <c r="AU7388" s="10"/>
      <c r="AV7388" s="10"/>
      <c r="AW7388" s="10"/>
      <c r="AX7388" s="10"/>
      <c r="AY7388" s="10"/>
      <c r="AZ7388" s="10"/>
      <c r="BC7388" s="10"/>
      <c r="BD7388" s="10"/>
      <c r="BE7388" s="10"/>
      <c r="BF7388" s="10"/>
      <c r="BG7388" s="10"/>
      <c r="BH7388" s="10"/>
      <c r="BI7388" s="10"/>
      <c r="BL7388" s="10"/>
      <c r="BM7388" s="10"/>
      <c r="BN7388" s="10"/>
      <c r="BO7388" s="10"/>
      <c r="BP7388" s="10"/>
      <c r="BQ7388" s="10"/>
      <c r="BR7388" s="10"/>
      <c r="BU7388" s="66"/>
    </row>
    <row r="7389" spans="22:73" s="6" customFormat="1" x14ac:dyDescent="0.3">
      <c r="V7389" s="21"/>
      <c r="W7389" s="22"/>
      <c r="X7389" s="22"/>
      <c r="Y7389" s="22"/>
      <c r="Z7389" s="22"/>
      <c r="AA7389" s="22"/>
      <c r="AB7389" s="10"/>
      <c r="AC7389" s="10"/>
      <c r="AD7389" s="10"/>
      <c r="AE7389" s="10"/>
      <c r="AF7389" s="10"/>
      <c r="AG7389" s="10"/>
      <c r="AH7389" s="10"/>
      <c r="AI7389" s="10"/>
      <c r="AJ7389" s="10"/>
      <c r="AK7389" s="10"/>
      <c r="AL7389" s="10"/>
      <c r="AM7389" s="10"/>
      <c r="AN7389" s="10"/>
      <c r="AO7389" s="10"/>
      <c r="AP7389" s="10"/>
      <c r="AQ7389" s="10"/>
      <c r="AR7389" s="10"/>
      <c r="AS7389" s="10"/>
      <c r="AT7389" s="10"/>
      <c r="AU7389" s="10"/>
      <c r="AV7389" s="10"/>
      <c r="AW7389" s="10"/>
      <c r="AX7389" s="10"/>
      <c r="AY7389" s="10"/>
      <c r="AZ7389" s="10"/>
      <c r="BC7389" s="10"/>
      <c r="BD7389" s="10"/>
      <c r="BE7389" s="10"/>
      <c r="BF7389" s="10"/>
      <c r="BG7389" s="10"/>
      <c r="BH7389" s="10"/>
      <c r="BI7389" s="10"/>
      <c r="BL7389" s="10"/>
      <c r="BM7389" s="10"/>
      <c r="BN7389" s="10"/>
      <c r="BO7389" s="10"/>
      <c r="BP7389" s="10"/>
      <c r="BQ7389" s="10"/>
      <c r="BR7389" s="10"/>
      <c r="BU7389" s="66"/>
    </row>
    <row r="7390" spans="22:73" s="6" customFormat="1" x14ac:dyDescent="0.3">
      <c r="V7390" s="21"/>
      <c r="W7390" s="22"/>
      <c r="X7390" s="22"/>
      <c r="Y7390" s="22"/>
      <c r="Z7390" s="22"/>
      <c r="AA7390" s="22"/>
      <c r="AB7390" s="10"/>
      <c r="AC7390" s="10"/>
      <c r="AD7390" s="10"/>
      <c r="AE7390" s="10"/>
      <c r="AF7390" s="10"/>
      <c r="AG7390" s="10"/>
      <c r="AH7390" s="10"/>
      <c r="AI7390" s="10"/>
      <c r="AJ7390" s="10"/>
      <c r="AK7390" s="10"/>
      <c r="AL7390" s="10"/>
      <c r="AM7390" s="10"/>
      <c r="AN7390" s="10"/>
      <c r="AO7390" s="10"/>
      <c r="AP7390" s="10"/>
      <c r="AQ7390" s="10"/>
      <c r="AR7390" s="10"/>
      <c r="AS7390" s="10"/>
      <c r="AT7390" s="10"/>
      <c r="AU7390" s="10"/>
      <c r="AV7390" s="10"/>
      <c r="AW7390" s="10"/>
      <c r="AX7390" s="10"/>
      <c r="AY7390" s="10"/>
      <c r="AZ7390" s="10"/>
      <c r="BC7390" s="10"/>
      <c r="BD7390" s="10"/>
      <c r="BE7390" s="10"/>
      <c r="BF7390" s="10"/>
      <c r="BG7390" s="10"/>
      <c r="BH7390" s="10"/>
      <c r="BI7390" s="10"/>
      <c r="BL7390" s="10"/>
      <c r="BM7390" s="10"/>
      <c r="BN7390" s="10"/>
      <c r="BO7390" s="10"/>
      <c r="BP7390" s="10"/>
      <c r="BQ7390" s="10"/>
      <c r="BR7390" s="10"/>
      <c r="BU7390" s="66"/>
    </row>
    <row r="7391" spans="22:73" s="6" customFormat="1" x14ac:dyDescent="0.3">
      <c r="V7391" s="21"/>
      <c r="W7391" s="22"/>
      <c r="X7391" s="22"/>
      <c r="Y7391" s="22"/>
      <c r="Z7391" s="22"/>
      <c r="AA7391" s="22"/>
      <c r="AB7391" s="10"/>
      <c r="AC7391" s="10"/>
      <c r="AD7391" s="10"/>
      <c r="AE7391" s="10"/>
      <c r="AF7391" s="10"/>
      <c r="AG7391" s="10"/>
      <c r="AH7391" s="10"/>
      <c r="AI7391" s="10"/>
      <c r="AJ7391" s="10"/>
      <c r="AK7391" s="10"/>
      <c r="AL7391" s="10"/>
      <c r="AM7391" s="10"/>
      <c r="AN7391" s="10"/>
      <c r="AO7391" s="10"/>
      <c r="AP7391" s="10"/>
      <c r="AQ7391" s="10"/>
      <c r="AR7391" s="10"/>
      <c r="AS7391" s="10"/>
      <c r="AT7391" s="10"/>
      <c r="AU7391" s="10"/>
      <c r="AV7391" s="10"/>
      <c r="AW7391" s="10"/>
      <c r="AX7391" s="10"/>
      <c r="AY7391" s="10"/>
      <c r="AZ7391" s="10"/>
      <c r="BC7391" s="10"/>
      <c r="BD7391" s="10"/>
      <c r="BE7391" s="10"/>
      <c r="BF7391" s="10"/>
      <c r="BG7391" s="10"/>
      <c r="BH7391" s="10"/>
      <c r="BI7391" s="10"/>
      <c r="BL7391" s="10"/>
      <c r="BM7391" s="10"/>
      <c r="BN7391" s="10"/>
      <c r="BO7391" s="10"/>
      <c r="BP7391" s="10"/>
      <c r="BQ7391" s="10"/>
      <c r="BR7391" s="10"/>
      <c r="BU7391" s="66"/>
    </row>
    <row r="7392" spans="22:73" s="6" customFormat="1" x14ac:dyDescent="0.3">
      <c r="V7392" s="21"/>
      <c r="W7392" s="22"/>
      <c r="X7392" s="22"/>
      <c r="Y7392" s="22"/>
      <c r="Z7392" s="22"/>
      <c r="AA7392" s="22"/>
      <c r="AB7392" s="10"/>
      <c r="AC7392" s="10"/>
      <c r="AD7392" s="10"/>
      <c r="AE7392" s="10"/>
      <c r="AF7392" s="10"/>
      <c r="AG7392" s="10"/>
      <c r="AH7392" s="10"/>
      <c r="AI7392" s="10"/>
      <c r="AJ7392" s="10"/>
      <c r="AK7392" s="10"/>
      <c r="AL7392" s="10"/>
      <c r="AM7392" s="10"/>
      <c r="AN7392" s="10"/>
      <c r="AO7392" s="10"/>
      <c r="AP7392" s="10"/>
      <c r="AQ7392" s="10"/>
      <c r="AR7392" s="10"/>
      <c r="AS7392" s="10"/>
      <c r="AT7392" s="10"/>
      <c r="AU7392" s="10"/>
      <c r="AV7392" s="10"/>
      <c r="AW7392" s="10"/>
      <c r="AX7392" s="10"/>
      <c r="AY7392" s="10"/>
      <c r="AZ7392" s="10"/>
      <c r="BC7392" s="10"/>
      <c r="BD7392" s="10"/>
      <c r="BE7392" s="10"/>
      <c r="BF7392" s="10"/>
      <c r="BG7392" s="10"/>
      <c r="BH7392" s="10"/>
      <c r="BI7392" s="10"/>
      <c r="BL7392" s="10"/>
      <c r="BM7392" s="10"/>
      <c r="BN7392" s="10"/>
      <c r="BO7392" s="10"/>
      <c r="BP7392" s="10"/>
      <c r="BQ7392" s="10"/>
      <c r="BR7392" s="10"/>
      <c r="BU7392" s="66"/>
    </row>
    <row r="7393" spans="22:73" s="6" customFormat="1" x14ac:dyDescent="0.3">
      <c r="V7393" s="21"/>
      <c r="W7393" s="22"/>
      <c r="X7393" s="22"/>
      <c r="Y7393" s="22"/>
      <c r="Z7393" s="22"/>
      <c r="AA7393" s="22"/>
      <c r="AB7393" s="10"/>
      <c r="AC7393" s="10"/>
      <c r="AD7393" s="10"/>
      <c r="AE7393" s="10"/>
      <c r="AF7393" s="10"/>
      <c r="AG7393" s="10"/>
      <c r="AH7393" s="10"/>
      <c r="AI7393" s="10"/>
      <c r="AJ7393" s="10"/>
      <c r="AK7393" s="10"/>
      <c r="AL7393" s="10"/>
      <c r="AM7393" s="10"/>
      <c r="AN7393" s="10"/>
      <c r="AO7393" s="10"/>
      <c r="AP7393" s="10"/>
      <c r="AQ7393" s="10"/>
      <c r="AR7393" s="10"/>
      <c r="AS7393" s="10"/>
      <c r="AT7393" s="10"/>
      <c r="AU7393" s="10"/>
      <c r="AV7393" s="10"/>
      <c r="AW7393" s="10"/>
      <c r="AX7393" s="10"/>
      <c r="AY7393" s="10"/>
      <c r="AZ7393" s="10"/>
      <c r="BC7393" s="10"/>
      <c r="BD7393" s="10"/>
      <c r="BE7393" s="10"/>
      <c r="BF7393" s="10"/>
      <c r="BG7393" s="10"/>
      <c r="BH7393" s="10"/>
      <c r="BI7393" s="10"/>
      <c r="BL7393" s="10"/>
      <c r="BM7393" s="10"/>
      <c r="BN7393" s="10"/>
      <c r="BO7393" s="10"/>
      <c r="BP7393" s="10"/>
      <c r="BQ7393" s="10"/>
      <c r="BR7393" s="10"/>
      <c r="BU7393" s="66"/>
    </row>
    <row r="7394" spans="22:73" s="6" customFormat="1" x14ac:dyDescent="0.3">
      <c r="V7394" s="21"/>
      <c r="W7394" s="22"/>
      <c r="X7394" s="22"/>
      <c r="Y7394" s="22"/>
      <c r="Z7394" s="22"/>
      <c r="AA7394" s="22"/>
      <c r="AB7394" s="10"/>
      <c r="AC7394" s="10"/>
      <c r="AD7394" s="10"/>
      <c r="AE7394" s="10"/>
      <c r="AF7394" s="10"/>
      <c r="AG7394" s="10"/>
      <c r="AH7394" s="10"/>
      <c r="AI7394" s="10"/>
      <c r="AJ7394" s="10"/>
      <c r="AK7394" s="10"/>
      <c r="AL7394" s="10"/>
      <c r="AM7394" s="10"/>
      <c r="AN7394" s="10"/>
      <c r="AO7394" s="10"/>
      <c r="AP7394" s="10"/>
      <c r="AQ7394" s="10"/>
      <c r="AR7394" s="10"/>
      <c r="AS7394" s="10"/>
      <c r="AT7394" s="10"/>
      <c r="AU7394" s="10"/>
      <c r="AV7394" s="10"/>
      <c r="AW7394" s="10"/>
      <c r="AX7394" s="10"/>
      <c r="AY7394" s="10"/>
      <c r="AZ7394" s="10"/>
      <c r="BC7394" s="10"/>
      <c r="BD7394" s="10"/>
      <c r="BE7394" s="10"/>
      <c r="BF7394" s="10"/>
      <c r="BG7394" s="10"/>
      <c r="BH7394" s="10"/>
      <c r="BI7394" s="10"/>
      <c r="BL7394" s="10"/>
      <c r="BM7394" s="10"/>
      <c r="BN7394" s="10"/>
      <c r="BO7394" s="10"/>
      <c r="BP7394" s="10"/>
      <c r="BQ7394" s="10"/>
      <c r="BR7394" s="10"/>
      <c r="BU7394" s="66"/>
    </row>
    <row r="7395" spans="22:73" s="6" customFormat="1" x14ac:dyDescent="0.3">
      <c r="V7395" s="21"/>
      <c r="W7395" s="22"/>
      <c r="X7395" s="22"/>
      <c r="Y7395" s="22"/>
      <c r="Z7395" s="22"/>
      <c r="AA7395" s="22"/>
      <c r="AB7395" s="10"/>
      <c r="AC7395" s="10"/>
      <c r="AD7395" s="10"/>
      <c r="AE7395" s="10"/>
      <c r="AF7395" s="10"/>
      <c r="AG7395" s="10"/>
      <c r="AH7395" s="10"/>
      <c r="AI7395" s="10"/>
      <c r="AJ7395" s="10"/>
      <c r="AK7395" s="10"/>
      <c r="AL7395" s="10"/>
      <c r="AM7395" s="10"/>
      <c r="AN7395" s="10"/>
      <c r="AO7395" s="10"/>
      <c r="AP7395" s="10"/>
      <c r="AQ7395" s="10"/>
      <c r="AR7395" s="10"/>
      <c r="AS7395" s="10"/>
      <c r="AT7395" s="10"/>
      <c r="AU7395" s="10"/>
      <c r="AV7395" s="10"/>
      <c r="AW7395" s="10"/>
      <c r="AX7395" s="10"/>
      <c r="AY7395" s="10"/>
      <c r="AZ7395" s="10"/>
      <c r="BC7395" s="10"/>
      <c r="BD7395" s="10"/>
      <c r="BE7395" s="10"/>
      <c r="BF7395" s="10"/>
      <c r="BG7395" s="10"/>
      <c r="BH7395" s="10"/>
      <c r="BI7395" s="10"/>
      <c r="BL7395" s="10"/>
      <c r="BM7395" s="10"/>
      <c r="BN7395" s="10"/>
      <c r="BO7395" s="10"/>
      <c r="BP7395" s="10"/>
      <c r="BQ7395" s="10"/>
      <c r="BR7395" s="10"/>
      <c r="BU7395" s="66"/>
    </row>
    <row r="7396" spans="22:73" s="6" customFormat="1" x14ac:dyDescent="0.3">
      <c r="V7396" s="21"/>
      <c r="W7396" s="22"/>
      <c r="X7396" s="22"/>
      <c r="Y7396" s="22"/>
      <c r="Z7396" s="22"/>
      <c r="AA7396" s="22"/>
      <c r="AB7396" s="10"/>
      <c r="AC7396" s="10"/>
      <c r="AD7396" s="10"/>
      <c r="AE7396" s="10"/>
      <c r="AF7396" s="10"/>
      <c r="AG7396" s="10"/>
      <c r="AH7396" s="10"/>
      <c r="AI7396" s="10"/>
      <c r="AJ7396" s="10"/>
      <c r="AK7396" s="10"/>
      <c r="AL7396" s="10"/>
      <c r="AM7396" s="10"/>
      <c r="AN7396" s="10"/>
      <c r="AO7396" s="10"/>
      <c r="AP7396" s="10"/>
      <c r="AQ7396" s="10"/>
      <c r="AR7396" s="10"/>
      <c r="AS7396" s="10"/>
      <c r="AT7396" s="10"/>
      <c r="AU7396" s="10"/>
      <c r="AV7396" s="10"/>
      <c r="AW7396" s="10"/>
      <c r="AX7396" s="10"/>
      <c r="AY7396" s="10"/>
      <c r="AZ7396" s="10"/>
      <c r="BC7396" s="10"/>
      <c r="BD7396" s="10"/>
      <c r="BE7396" s="10"/>
      <c r="BF7396" s="10"/>
      <c r="BG7396" s="10"/>
      <c r="BH7396" s="10"/>
      <c r="BI7396" s="10"/>
      <c r="BL7396" s="10"/>
      <c r="BM7396" s="10"/>
      <c r="BN7396" s="10"/>
      <c r="BO7396" s="10"/>
      <c r="BP7396" s="10"/>
      <c r="BQ7396" s="10"/>
      <c r="BR7396" s="10"/>
      <c r="BU7396" s="66"/>
    </row>
    <row r="7397" spans="22:73" s="6" customFormat="1" x14ac:dyDescent="0.3">
      <c r="V7397" s="21"/>
      <c r="W7397" s="22"/>
      <c r="X7397" s="22"/>
      <c r="Y7397" s="22"/>
      <c r="Z7397" s="22"/>
      <c r="AA7397" s="22"/>
      <c r="AB7397" s="10"/>
      <c r="AC7397" s="10"/>
      <c r="AD7397" s="10"/>
      <c r="AE7397" s="10"/>
      <c r="AF7397" s="10"/>
      <c r="AG7397" s="10"/>
      <c r="AH7397" s="10"/>
      <c r="AI7397" s="10"/>
      <c r="AJ7397" s="10"/>
      <c r="AK7397" s="10"/>
      <c r="AL7397" s="10"/>
      <c r="AM7397" s="10"/>
      <c r="AN7397" s="10"/>
      <c r="AO7397" s="10"/>
      <c r="AP7397" s="10"/>
      <c r="AQ7397" s="10"/>
      <c r="AR7397" s="10"/>
      <c r="AS7397" s="10"/>
      <c r="AT7397" s="10"/>
      <c r="AU7397" s="10"/>
      <c r="AV7397" s="10"/>
      <c r="AW7397" s="10"/>
      <c r="AX7397" s="10"/>
      <c r="AY7397" s="10"/>
      <c r="AZ7397" s="10"/>
      <c r="BC7397" s="10"/>
      <c r="BD7397" s="10"/>
      <c r="BE7397" s="10"/>
      <c r="BF7397" s="10"/>
      <c r="BG7397" s="10"/>
      <c r="BH7397" s="10"/>
      <c r="BI7397" s="10"/>
      <c r="BL7397" s="10"/>
      <c r="BM7397" s="10"/>
      <c r="BN7397" s="10"/>
      <c r="BO7397" s="10"/>
      <c r="BP7397" s="10"/>
      <c r="BQ7397" s="10"/>
      <c r="BR7397" s="10"/>
      <c r="BU7397" s="66"/>
    </row>
    <row r="7398" spans="22:73" s="6" customFormat="1" x14ac:dyDescent="0.3">
      <c r="V7398" s="21"/>
      <c r="W7398" s="22"/>
      <c r="X7398" s="22"/>
      <c r="Y7398" s="22"/>
      <c r="Z7398" s="22"/>
      <c r="AA7398" s="22"/>
      <c r="AB7398" s="10"/>
      <c r="AC7398" s="10"/>
      <c r="AD7398" s="10"/>
      <c r="AE7398" s="10"/>
      <c r="AF7398" s="10"/>
      <c r="AG7398" s="10"/>
      <c r="AH7398" s="10"/>
      <c r="AI7398" s="10"/>
      <c r="AJ7398" s="10"/>
      <c r="AK7398" s="10"/>
      <c r="AL7398" s="10"/>
      <c r="AM7398" s="10"/>
      <c r="AN7398" s="10"/>
      <c r="AO7398" s="10"/>
      <c r="AP7398" s="10"/>
      <c r="AQ7398" s="10"/>
      <c r="AR7398" s="10"/>
      <c r="AS7398" s="10"/>
      <c r="AT7398" s="10"/>
      <c r="AU7398" s="10"/>
      <c r="AV7398" s="10"/>
      <c r="AW7398" s="10"/>
      <c r="AX7398" s="10"/>
      <c r="AY7398" s="10"/>
      <c r="AZ7398" s="10"/>
      <c r="BC7398" s="10"/>
      <c r="BD7398" s="10"/>
      <c r="BE7398" s="10"/>
      <c r="BF7398" s="10"/>
      <c r="BG7398" s="10"/>
      <c r="BH7398" s="10"/>
      <c r="BI7398" s="10"/>
      <c r="BL7398" s="10"/>
      <c r="BM7398" s="10"/>
      <c r="BN7398" s="10"/>
      <c r="BO7398" s="10"/>
      <c r="BP7398" s="10"/>
      <c r="BQ7398" s="10"/>
      <c r="BR7398" s="10"/>
      <c r="BU7398" s="66"/>
    </row>
    <row r="7399" spans="22:73" s="6" customFormat="1" x14ac:dyDescent="0.3">
      <c r="V7399" s="21"/>
      <c r="W7399" s="22"/>
      <c r="X7399" s="22"/>
      <c r="Y7399" s="22"/>
      <c r="Z7399" s="22"/>
      <c r="AA7399" s="22"/>
      <c r="AB7399" s="10"/>
      <c r="AC7399" s="10"/>
      <c r="AD7399" s="10"/>
      <c r="AE7399" s="10"/>
      <c r="AF7399" s="10"/>
      <c r="AG7399" s="10"/>
      <c r="AH7399" s="10"/>
      <c r="AI7399" s="10"/>
      <c r="AJ7399" s="10"/>
      <c r="AK7399" s="10"/>
      <c r="AL7399" s="10"/>
      <c r="AM7399" s="10"/>
      <c r="AN7399" s="10"/>
      <c r="AO7399" s="10"/>
      <c r="AP7399" s="10"/>
      <c r="AQ7399" s="10"/>
      <c r="AR7399" s="10"/>
      <c r="AS7399" s="10"/>
      <c r="AT7399" s="10"/>
      <c r="AU7399" s="10"/>
      <c r="AV7399" s="10"/>
      <c r="AW7399" s="10"/>
      <c r="AX7399" s="10"/>
      <c r="AY7399" s="10"/>
      <c r="AZ7399" s="10"/>
      <c r="BC7399" s="10"/>
      <c r="BD7399" s="10"/>
      <c r="BE7399" s="10"/>
      <c r="BF7399" s="10"/>
      <c r="BG7399" s="10"/>
      <c r="BH7399" s="10"/>
      <c r="BI7399" s="10"/>
      <c r="BL7399" s="10"/>
      <c r="BM7399" s="10"/>
      <c r="BN7399" s="10"/>
      <c r="BO7399" s="10"/>
      <c r="BP7399" s="10"/>
      <c r="BQ7399" s="10"/>
      <c r="BR7399" s="10"/>
      <c r="BU7399" s="66"/>
    </row>
    <row r="7400" spans="22:73" s="6" customFormat="1" x14ac:dyDescent="0.3">
      <c r="V7400" s="21"/>
      <c r="W7400" s="22"/>
      <c r="X7400" s="22"/>
      <c r="Y7400" s="22"/>
      <c r="Z7400" s="22"/>
      <c r="AA7400" s="22"/>
      <c r="AB7400" s="10"/>
      <c r="AC7400" s="10"/>
      <c r="AD7400" s="10"/>
      <c r="AE7400" s="10"/>
      <c r="AF7400" s="10"/>
      <c r="AG7400" s="10"/>
      <c r="AH7400" s="10"/>
      <c r="AI7400" s="10"/>
      <c r="AJ7400" s="10"/>
      <c r="AK7400" s="10"/>
      <c r="AL7400" s="10"/>
      <c r="AM7400" s="10"/>
      <c r="AN7400" s="10"/>
      <c r="AO7400" s="10"/>
      <c r="AP7400" s="10"/>
      <c r="AQ7400" s="10"/>
      <c r="AR7400" s="10"/>
      <c r="AS7400" s="10"/>
      <c r="AT7400" s="10"/>
      <c r="AU7400" s="10"/>
      <c r="AV7400" s="10"/>
      <c r="AW7400" s="10"/>
      <c r="AX7400" s="10"/>
      <c r="AY7400" s="10"/>
      <c r="AZ7400" s="10"/>
      <c r="BC7400" s="10"/>
      <c r="BD7400" s="10"/>
      <c r="BE7400" s="10"/>
      <c r="BF7400" s="10"/>
      <c r="BG7400" s="10"/>
      <c r="BH7400" s="10"/>
      <c r="BI7400" s="10"/>
      <c r="BL7400" s="10"/>
      <c r="BM7400" s="10"/>
      <c r="BN7400" s="10"/>
      <c r="BO7400" s="10"/>
      <c r="BP7400" s="10"/>
      <c r="BQ7400" s="10"/>
      <c r="BR7400" s="10"/>
      <c r="BU7400" s="66"/>
    </row>
    <row r="7401" spans="22:73" s="6" customFormat="1" x14ac:dyDescent="0.3">
      <c r="V7401" s="21"/>
      <c r="W7401" s="22"/>
      <c r="X7401" s="22"/>
      <c r="Y7401" s="22"/>
      <c r="Z7401" s="22"/>
      <c r="AA7401" s="22"/>
      <c r="AB7401" s="10"/>
      <c r="AC7401" s="10"/>
      <c r="AD7401" s="10"/>
      <c r="AE7401" s="10"/>
      <c r="AF7401" s="10"/>
      <c r="AG7401" s="10"/>
      <c r="AH7401" s="10"/>
      <c r="AI7401" s="10"/>
      <c r="AJ7401" s="10"/>
      <c r="AK7401" s="10"/>
      <c r="AL7401" s="10"/>
      <c r="AM7401" s="10"/>
      <c r="AN7401" s="10"/>
      <c r="AO7401" s="10"/>
      <c r="AP7401" s="10"/>
      <c r="AQ7401" s="10"/>
      <c r="AR7401" s="10"/>
      <c r="AS7401" s="10"/>
      <c r="AT7401" s="10"/>
      <c r="AU7401" s="10"/>
      <c r="AV7401" s="10"/>
      <c r="AW7401" s="10"/>
      <c r="AX7401" s="10"/>
      <c r="AY7401" s="10"/>
      <c r="AZ7401" s="10"/>
      <c r="BC7401" s="10"/>
      <c r="BD7401" s="10"/>
      <c r="BE7401" s="10"/>
      <c r="BF7401" s="10"/>
      <c r="BG7401" s="10"/>
      <c r="BH7401" s="10"/>
      <c r="BI7401" s="10"/>
      <c r="BL7401" s="10"/>
      <c r="BM7401" s="10"/>
      <c r="BN7401" s="10"/>
      <c r="BO7401" s="10"/>
      <c r="BP7401" s="10"/>
      <c r="BQ7401" s="10"/>
      <c r="BR7401" s="10"/>
      <c r="BU7401" s="66"/>
    </row>
    <row r="7402" spans="22:73" s="6" customFormat="1" x14ac:dyDescent="0.3">
      <c r="V7402" s="21"/>
      <c r="W7402" s="22"/>
      <c r="X7402" s="22"/>
      <c r="Y7402" s="22"/>
      <c r="Z7402" s="22"/>
      <c r="AA7402" s="22"/>
      <c r="AB7402" s="10"/>
      <c r="AC7402" s="10"/>
      <c r="AD7402" s="10"/>
      <c r="AE7402" s="10"/>
      <c r="AF7402" s="10"/>
      <c r="AG7402" s="10"/>
      <c r="AH7402" s="10"/>
      <c r="AI7402" s="10"/>
      <c r="AJ7402" s="10"/>
      <c r="AK7402" s="10"/>
      <c r="AL7402" s="10"/>
      <c r="AM7402" s="10"/>
      <c r="AN7402" s="10"/>
      <c r="AO7402" s="10"/>
      <c r="AP7402" s="10"/>
      <c r="AQ7402" s="10"/>
      <c r="AR7402" s="10"/>
      <c r="AS7402" s="10"/>
      <c r="AT7402" s="10"/>
      <c r="AU7402" s="10"/>
      <c r="AV7402" s="10"/>
      <c r="AW7402" s="10"/>
      <c r="AX7402" s="10"/>
      <c r="AY7402" s="10"/>
      <c r="AZ7402" s="10"/>
      <c r="BC7402" s="10"/>
      <c r="BD7402" s="10"/>
      <c r="BE7402" s="10"/>
      <c r="BF7402" s="10"/>
      <c r="BG7402" s="10"/>
      <c r="BH7402" s="10"/>
      <c r="BI7402" s="10"/>
      <c r="BL7402" s="10"/>
      <c r="BM7402" s="10"/>
      <c r="BN7402" s="10"/>
      <c r="BO7402" s="10"/>
      <c r="BP7402" s="10"/>
      <c r="BQ7402" s="10"/>
      <c r="BR7402" s="10"/>
      <c r="BU7402" s="66"/>
    </row>
    <row r="7403" spans="22:73" s="6" customFormat="1" x14ac:dyDescent="0.3">
      <c r="V7403" s="21"/>
      <c r="W7403" s="22"/>
      <c r="X7403" s="22"/>
      <c r="Y7403" s="22"/>
      <c r="Z7403" s="22"/>
      <c r="AA7403" s="22"/>
      <c r="AB7403" s="10"/>
      <c r="AC7403" s="10"/>
      <c r="AD7403" s="10"/>
      <c r="AE7403" s="10"/>
      <c r="AF7403" s="10"/>
      <c r="AG7403" s="10"/>
      <c r="AH7403" s="10"/>
      <c r="AI7403" s="10"/>
      <c r="AJ7403" s="10"/>
      <c r="AK7403" s="10"/>
      <c r="AL7403" s="10"/>
      <c r="AM7403" s="10"/>
      <c r="AN7403" s="10"/>
      <c r="AO7403" s="10"/>
      <c r="AP7403" s="10"/>
      <c r="AQ7403" s="10"/>
      <c r="AR7403" s="10"/>
      <c r="AS7403" s="10"/>
      <c r="AT7403" s="10"/>
      <c r="AU7403" s="10"/>
      <c r="AV7403" s="10"/>
      <c r="AW7403" s="10"/>
      <c r="AX7403" s="10"/>
      <c r="AY7403" s="10"/>
      <c r="AZ7403" s="10"/>
      <c r="BC7403" s="10"/>
      <c r="BD7403" s="10"/>
      <c r="BE7403" s="10"/>
      <c r="BF7403" s="10"/>
      <c r="BG7403" s="10"/>
      <c r="BH7403" s="10"/>
      <c r="BI7403" s="10"/>
      <c r="BL7403" s="10"/>
      <c r="BM7403" s="10"/>
      <c r="BN7403" s="10"/>
      <c r="BO7403" s="10"/>
      <c r="BP7403" s="10"/>
      <c r="BQ7403" s="10"/>
      <c r="BR7403" s="10"/>
      <c r="BU7403" s="66"/>
    </row>
    <row r="7404" spans="22:73" s="6" customFormat="1" x14ac:dyDescent="0.3">
      <c r="V7404" s="21"/>
      <c r="W7404" s="22"/>
      <c r="X7404" s="22"/>
      <c r="Y7404" s="22"/>
      <c r="Z7404" s="22"/>
      <c r="AA7404" s="22"/>
      <c r="AB7404" s="10"/>
      <c r="AC7404" s="10"/>
      <c r="AD7404" s="10"/>
      <c r="AE7404" s="10"/>
      <c r="AF7404" s="10"/>
      <c r="AG7404" s="10"/>
      <c r="AH7404" s="10"/>
      <c r="AI7404" s="10"/>
      <c r="AJ7404" s="10"/>
      <c r="AK7404" s="10"/>
      <c r="AL7404" s="10"/>
      <c r="AM7404" s="10"/>
      <c r="AN7404" s="10"/>
      <c r="AO7404" s="10"/>
      <c r="AP7404" s="10"/>
      <c r="AQ7404" s="10"/>
      <c r="AR7404" s="10"/>
      <c r="AS7404" s="10"/>
      <c r="AT7404" s="10"/>
      <c r="AU7404" s="10"/>
      <c r="AV7404" s="10"/>
      <c r="AW7404" s="10"/>
      <c r="AX7404" s="10"/>
      <c r="AY7404" s="10"/>
      <c r="AZ7404" s="10"/>
      <c r="BC7404" s="10"/>
      <c r="BD7404" s="10"/>
      <c r="BE7404" s="10"/>
      <c r="BF7404" s="10"/>
      <c r="BG7404" s="10"/>
      <c r="BH7404" s="10"/>
      <c r="BI7404" s="10"/>
      <c r="BL7404" s="10"/>
      <c r="BM7404" s="10"/>
      <c r="BN7404" s="10"/>
      <c r="BO7404" s="10"/>
      <c r="BP7404" s="10"/>
      <c r="BQ7404" s="10"/>
      <c r="BR7404" s="10"/>
      <c r="BU7404" s="66"/>
    </row>
    <row r="7405" spans="22:73" s="6" customFormat="1" x14ac:dyDescent="0.3">
      <c r="V7405" s="21"/>
      <c r="W7405" s="22"/>
      <c r="X7405" s="22"/>
      <c r="Y7405" s="22"/>
      <c r="Z7405" s="22"/>
      <c r="AA7405" s="22"/>
      <c r="AB7405" s="10"/>
      <c r="AC7405" s="10"/>
      <c r="AD7405" s="10"/>
      <c r="AE7405" s="10"/>
      <c r="AF7405" s="10"/>
      <c r="AG7405" s="10"/>
      <c r="AH7405" s="10"/>
      <c r="AI7405" s="10"/>
      <c r="AJ7405" s="10"/>
      <c r="AK7405" s="10"/>
      <c r="AL7405" s="10"/>
      <c r="AM7405" s="10"/>
      <c r="AN7405" s="10"/>
      <c r="AO7405" s="10"/>
      <c r="AP7405" s="10"/>
      <c r="AQ7405" s="10"/>
      <c r="AR7405" s="10"/>
      <c r="AS7405" s="10"/>
      <c r="AT7405" s="10"/>
      <c r="AU7405" s="10"/>
      <c r="AV7405" s="10"/>
      <c r="AW7405" s="10"/>
      <c r="AX7405" s="10"/>
      <c r="AY7405" s="10"/>
      <c r="AZ7405" s="10"/>
      <c r="BC7405" s="10"/>
      <c r="BD7405" s="10"/>
      <c r="BE7405" s="10"/>
      <c r="BF7405" s="10"/>
      <c r="BG7405" s="10"/>
      <c r="BH7405" s="10"/>
      <c r="BI7405" s="10"/>
      <c r="BL7405" s="10"/>
      <c r="BM7405" s="10"/>
      <c r="BN7405" s="10"/>
      <c r="BO7405" s="10"/>
      <c r="BP7405" s="10"/>
      <c r="BQ7405" s="10"/>
      <c r="BR7405" s="10"/>
      <c r="BU7405" s="66"/>
    </row>
    <row r="7406" spans="22:73" s="6" customFormat="1" x14ac:dyDescent="0.3">
      <c r="V7406" s="21"/>
      <c r="W7406" s="22"/>
      <c r="X7406" s="22"/>
      <c r="Y7406" s="22"/>
      <c r="Z7406" s="22"/>
      <c r="AA7406" s="22"/>
      <c r="AB7406" s="10"/>
      <c r="AC7406" s="10"/>
      <c r="AD7406" s="10"/>
      <c r="AE7406" s="10"/>
      <c r="AF7406" s="10"/>
      <c r="AG7406" s="10"/>
      <c r="AH7406" s="10"/>
      <c r="AI7406" s="10"/>
      <c r="AJ7406" s="10"/>
      <c r="AK7406" s="10"/>
      <c r="AL7406" s="10"/>
      <c r="AM7406" s="10"/>
      <c r="AN7406" s="10"/>
      <c r="AO7406" s="10"/>
      <c r="AP7406" s="10"/>
      <c r="AQ7406" s="10"/>
      <c r="AR7406" s="10"/>
      <c r="AS7406" s="10"/>
      <c r="AT7406" s="10"/>
      <c r="AU7406" s="10"/>
      <c r="AV7406" s="10"/>
      <c r="AW7406" s="10"/>
      <c r="AX7406" s="10"/>
      <c r="AY7406" s="10"/>
      <c r="AZ7406" s="10"/>
      <c r="BC7406" s="10"/>
      <c r="BD7406" s="10"/>
      <c r="BE7406" s="10"/>
      <c r="BF7406" s="10"/>
      <c r="BG7406" s="10"/>
      <c r="BH7406" s="10"/>
      <c r="BI7406" s="10"/>
      <c r="BL7406" s="10"/>
      <c r="BM7406" s="10"/>
      <c r="BN7406" s="10"/>
      <c r="BO7406" s="10"/>
      <c r="BP7406" s="10"/>
      <c r="BQ7406" s="10"/>
      <c r="BR7406" s="10"/>
      <c r="BU7406" s="66"/>
    </row>
    <row r="7407" spans="22:73" s="6" customFormat="1" x14ac:dyDescent="0.3">
      <c r="V7407" s="21"/>
      <c r="W7407" s="22"/>
      <c r="X7407" s="22"/>
      <c r="Y7407" s="22"/>
      <c r="Z7407" s="22"/>
      <c r="AA7407" s="22"/>
      <c r="AB7407" s="10"/>
      <c r="AC7407" s="10"/>
      <c r="AD7407" s="10"/>
      <c r="AE7407" s="10"/>
      <c r="AF7407" s="10"/>
      <c r="AG7407" s="10"/>
      <c r="AH7407" s="10"/>
      <c r="AI7407" s="10"/>
      <c r="AJ7407" s="10"/>
      <c r="AK7407" s="10"/>
      <c r="AL7407" s="10"/>
      <c r="AM7407" s="10"/>
      <c r="AN7407" s="10"/>
      <c r="AO7407" s="10"/>
      <c r="AP7407" s="10"/>
      <c r="AQ7407" s="10"/>
      <c r="AR7407" s="10"/>
      <c r="AS7407" s="10"/>
      <c r="AT7407" s="10"/>
      <c r="AU7407" s="10"/>
      <c r="AV7407" s="10"/>
      <c r="AW7407" s="10"/>
      <c r="AX7407" s="10"/>
      <c r="AY7407" s="10"/>
      <c r="AZ7407" s="10"/>
      <c r="BC7407" s="10"/>
      <c r="BD7407" s="10"/>
      <c r="BE7407" s="10"/>
      <c r="BF7407" s="10"/>
      <c r="BG7407" s="10"/>
      <c r="BH7407" s="10"/>
      <c r="BI7407" s="10"/>
      <c r="BL7407" s="10"/>
      <c r="BM7407" s="10"/>
      <c r="BN7407" s="10"/>
      <c r="BO7407" s="10"/>
      <c r="BP7407" s="10"/>
      <c r="BQ7407" s="10"/>
      <c r="BR7407" s="10"/>
      <c r="BU7407" s="66"/>
    </row>
    <row r="7408" spans="22:73" s="6" customFormat="1" x14ac:dyDescent="0.3">
      <c r="V7408" s="21"/>
      <c r="W7408" s="22"/>
      <c r="X7408" s="22"/>
      <c r="Y7408" s="22"/>
      <c r="Z7408" s="22"/>
      <c r="AA7408" s="22"/>
      <c r="AB7408" s="10"/>
      <c r="AC7408" s="10"/>
      <c r="AD7408" s="10"/>
      <c r="AE7408" s="10"/>
      <c r="AF7408" s="10"/>
      <c r="AG7408" s="10"/>
      <c r="AH7408" s="10"/>
      <c r="AI7408" s="10"/>
      <c r="AJ7408" s="10"/>
      <c r="AK7408" s="10"/>
      <c r="AL7408" s="10"/>
      <c r="AM7408" s="10"/>
      <c r="AN7408" s="10"/>
      <c r="AO7408" s="10"/>
      <c r="AP7408" s="10"/>
      <c r="AQ7408" s="10"/>
      <c r="AR7408" s="10"/>
      <c r="AS7408" s="10"/>
      <c r="AT7408" s="10"/>
      <c r="AU7408" s="10"/>
      <c r="AV7408" s="10"/>
      <c r="AW7408" s="10"/>
      <c r="AX7408" s="10"/>
      <c r="AY7408" s="10"/>
      <c r="AZ7408" s="10"/>
      <c r="BC7408" s="10"/>
      <c r="BD7408" s="10"/>
      <c r="BE7408" s="10"/>
      <c r="BF7408" s="10"/>
      <c r="BG7408" s="10"/>
      <c r="BH7408" s="10"/>
      <c r="BI7408" s="10"/>
      <c r="BL7408" s="10"/>
      <c r="BM7408" s="10"/>
      <c r="BN7408" s="10"/>
      <c r="BO7408" s="10"/>
      <c r="BP7408" s="10"/>
      <c r="BQ7408" s="10"/>
      <c r="BR7408" s="10"/>
      <c r="BU7408" s="66"/>
    </row>
    <row r="7409" spans="22:73" s="6" customFormat="1" x14ac:dyDescent="0.3">
      <c r="V7409" s="21"/>
      <c r="W7409" s="22"/>
      <c r="X7409" s="22"/>
      <c r="Y7409" s="22"/>
      <c r="Z7409" s="22"/>
      <c r="AA7409" s="22"/>
      <c r="AB7409" s="10"/>
      <c r="AC7409" s="10"/>
      <c r="AD7409" s="10"/>
      <c r="AE7409" s="10"/>
      <c r="AF7409" s="10"/>
      <c r="AG7409" s="10"/>
      <c r="AH7409" s="10"/>
      <c r="AI7409" s="10"/>
      <c r="AJ7409" s="10"/>
      <c r="AK7409" s="10"/>
      <c r="AL7409" s="10"/>
      <c r="AM7409" s="10"/>
      <c r="AN7409" s="10"/>
      <c r="AO7409" s="10"/>
      <c r="AP7409" s="10"/>
      <c r="AQ7409" s="10"/>
      <c r="AR7409" s="10"/>
      <c r="AS7409" s="10"/>
      <c r="AT7409" s="10"/>
      <c r="AU7409" s="10"/>
      <c r="AV7409" s="10"/>
      <c r="AW7409" s="10"/>
      <c r="AX7409" s="10"/>
      <c r="AY7409" s="10"/>
      <c r="AZ7409" s="10"/>
      <c r="BC7409" s="10"/>
      <c r="BD7409" s="10"/>
      <c r="BE7409" s="10"/>
      <c r="BF7409" s="10"/>
      <c r="BG7409" s="10"/>
      <c r="BH7409" s="10"/>
      <c r="BI7409" s="10"/>
      <c r="BL7409" s="10"/>
      <c r="BM7409" s="10"/>
      <c r="BN7409" s="10"/>
      <c r="BO7409" s="10"/>
      <c r="BP7409" s="10"/>
      <c r="BQ7409" s="10"/>
      <c r="BR7409" s="10"/>
      <c r="BU7409" s="66"/>
    </row>
    <row r="7410" spans="22:73" s="6" customFormat="1" x14ac:dyDescent="0.3">
      <c r="V7410" s="21"/>
      <c r="W7410" s="22"/>
      <c r="X7410" s="22"/>
      <c r="Y7410" s="22"/>
      <c r="Z7410" s="22"/>
      <c r="AA7410" s="22"/>
      <c r="AB7410" s="10"/>
      <c r="AC7410" s="10"/>
      <c r="AD7410" s="10"/>
      <c r="AE7410" s="10"/>
      <c r="AF7410" s="10"/>
      <c r="AG7410" s="10"/>
      <c r="AH7410" s="10"/>
      <c r="AI7410" s="10"/>
      <c r="AJ7410" s="10"/>
      <c r="AK7410" s="10"/>
      <c r="AL7410" s="10"/>
      <c r="AM7410" s="10"/>
      <c r="AN7410" s="10"/>
      <c r="AO7410" s="10"/>
      <c r="AP7410" s="10"/>
      <c r="AQ7410" s="10"/>
      <c r="AR7410" s="10"/>
      <c r="AS7410" s="10"/>
      <c r="AT7410" s="10"/>
      <c r="AU7410" s="10"/>
      <c r="AV7410" s="10"/>
      <c r="AW7410" s="10"/>
      <c r="AX7410" s="10"/>
      <c r="AY7410" s="10"/>
      <c r="AZ7410" s="10"/>
      <c r="BC7410" s="10"/>
      <c r="BD7410" s="10"/>
      <c r="BE7410" s="10"/>
      <c r="BF7410" s="10"/>
      <c r="BG7410" s="10"/>
      <c r="BH7410" s="10"/>
      <c r="BI7410" s="10"/>
      <c r="BL7410" s="10"/>
      <c r="BM7410" s="10"/>
      <c r="BN7410" s="10"/>
      <c r="BO7410" s="10"/>
      <c r="BP7410" s="10"/>
      <c r="BQ7410" s="10"/>
      <c r="BR7410" s="10"/>
      <c r="BU7410" s="66"/>
    </row>
    <row r="7411" spans="22:73" s="6" customFormat="1" x14ac:dyDescent="0.3">
      <c r="V7411" s="21"/>
      <c r="W7411" s="22"/>
      <c r="X7411" s="22"/>
      <c r="Y7411" s="22"/>
      <c r="Z7411" s="22"/>
      <c r="AA7411" s="22"/>
      <c r="AB7411" s="10"/>
      <c r="AC7411" s="10"/>
      <c r="AD7411" s="10"/>
      <c r="AE7411" s="10"/>
      <c r="AF7411" s="10"/>
      <c r="AG7411" s="10"/>
      <c r="AH7411" s="10"/>
      <c r="AI7411" s="10"/>
      <c r="AJ7411" s="10"/>
      <c r="AK7411" s="10"/>
      <c r="AL7411" s="10"/>
      <c r="AM7411" s="10"/>
      <c r="AN7411" s="10"/>
      <c r="AO7411" s="10"/>
      <c r="AP7411" s="10"/>
      <c r="AQ7411" s="10"/>
      <c r="AR7411" s="10"/>
      <c r="AS7411" s="10"/>
      <c r="AT7411" s="10"/>
      <c r="AU7411" s="10"/>
      <c r="AV7411" s="10"/>
      <c r="AW7411" s="10"/>
      <c r="AX7411" s="10"/>
      <c r="AY7411" s="10"/>
      <c r="AZ7411" s="10"/>
      <c r="BC7411" s="10"/>
      <c r="BD7411" s="10"/>
      <c r="BE7411" s="10"/>
      <c r="BF7411" s="10"/>
      <c r="BG7411" s="10"/>
      <c r="BH7411" s="10"/>
      <c r="BI7411" s="10"/>
      <c r="BL7411" s="10"/>
      <c r="BM7411" s="10"/>
      <c r="BN7411" s="10"/>
      <c r="BO7411" s="10"/>
      <c r="BP7411" s="10"/>
      <c r="BQ7411" s="10"/>
      <c r="BR7411" s="10"/>
      <c r="BU7411" s="66"/>
    </row>
    <row r="7412" spans="22:73" s="6" customFormat="1" x14ac:dyDescent="0.3">
      <c r="V7412" s="21"/>
      <c r="W7412" s="22"/>
      <c r="X7412" s="22"/>
      <c r="Y7412" s="22"/>
      <c r="Z7412" s="22"/>
      <c r="AA7412" s="22"/>
      <c r="AB7412" s="10"/>
      <c r="AC7412" s="10"/>
      <c r="AD7412" s="10"/>
      <c r="AE7412" s="10"/>
      <c r="AF7412" s="10"/>
      <c r="AG7412" s="10"/>
      <c r="AH7412" s="10"/>
      <c r="AI7412" s="10"/>
      <c r="AJ7412" s="10"/>
      <c r="AK7412" s="10"/>
      <c r="AL7412" s="10"/>
      <c r="AM7412" s="10"/>
      <c r="AN7412" s="10"/>
      <c r="AO7412" s="10"/>
      <c r="AP7412" s="10"/>
      <c r="AQ7412" s="10"/>
      <c r="AR7412" s="10"/>
      <c r="AS7412" s="10"/>
      <c r="AT7412" s="10"/>
      <c r="AU7412" s="10"/>
      <c r="AV7412" s="10"/>
      <c r="AW7412" s="10"/>
      <c r="AX7412" s="10"/>
      <c r="AY7412" s="10"/>
      <c r="AZ7412" s="10"/>
      <c r="BC7412" s="10"/>
      <c r="BD7412" s="10"/>
      <c r="BE7412" s="10"/>
      <c r="BF7412" s="10"/>
      <c r="BG7412" s="10"/>
      <c r="BH7412" s="10"/>
      <c r="BI7412" s="10"/>
      <c r="BL7412" s="10"/>
      <c r="BM7412" s="10"/>
      <c r="BN7412" s="10"/>
      <c r="BO7412" s="10"/>
      <c r="BP7412" s="10"/>
      <c r="BQ7412" s="10"/>
      <c r="BR7412" s="10"/>
      <c r="BU7412" s="66"/>
    </row>
    <row r="7413" spans="22:73" s="6" customFormat="1" x14ac:dyDescent="0.3">
      <c r="V7413" s="21"/>
      <c r="W7413" s="22"/>
      <c r="X7413" s="22"/>
      <c r="Y7413" s="22"/>
      <c r="Z7413" s="22"/>
      <c r="AA7413" s="22"/>
      <c r="AB7413" s="10"/>
      <c r="AC7413" s="10"/>
      <c r="AD7413" s="10"/>
      <c r="AE7413" s="10"/>
      <c r="AF7413" s="10"/>
      <c r="AG7413" s="10"/>
      <c r="AH7413" s="10"/>
      <c r="AI7413" s="10"/>
      <c r="AJ7413" s="10"/>
      <c r="AK7413" s="10"/>
      <c r="AL7413" s="10"/>
      <c r="AM7413" s="10"/>
      <c r="AN7413" s="10"/>
      <c r="AO7413" s="10"/>
      <c r="AP7413" s="10"/>
      <c r="AQ7413" s="10"/>
      <c r="AR7413" s="10"/>
      <c r="AS7413" s="10"/>
      <c r="AT7413" s="10"/>
      <c r="AU7413" s="10"/>
      <c r="AV7413" s="10"/>
      <c r="AW7413" s="10"/>
      <c r="AX7413" s="10"/>
      <c r="AY7413" s="10"/>
      <c r="AZ7413" s="10"/>
      <c r="BC7413" s="10"/>
      <c r="BD7413" s="10"/>
      <c r="BE7413" s="10"/>
      <c r="BF7413" s="10"/>
      <c r="BG7413" s="10"/>
      <c r="BH7413" s="10"/>
      <c r="BI7413" s="10"/>
      <c r="BL7413" s="10"/>
      <c r="BM7413" s="10"/>
      <c r="BN7413" s="10"/>
      <c r="BO7413" s="10"/>
      <c r="BP7413" s="10"/>
      <c r="BQ7413" s="10"/>
      <c r="BR7413" s="10"/>
      <c r="BU7413" s="66"/>
    </row>
    <row r="7414" spans="22:73" s="6" customFormat="1" x14ac:dyDescent="0.3">
      <c r="V7414" s="21"/>
      <c r="W7414" s="22"/>
      <c r="X7414" s="22"/>
      <c r="Y7414" s="22"/>
      <c r="Z7414" s="22"/>
      <c r="AA7414" s="22"/>
      <c r="AB7414" s="10"/>
      <c r="AC7414" s="10"/>
      <c r="AD7414" s="10"/>
      <c r="AE7414" s="10"/>
      <c r="AF7414" s="10"/>
      <c r="AG7414" s="10"/>
      <c r="AH7414" s="10"/>
      <c r="AI7414" s="10"/>
      <c r="AJ7414" s="10"/>
      <c r="AK7414" s="10"/>
      <c r="AL7414" s="10"/>
      <c r="AM7414" s="10"/>
      <c r="AN7414" s="10"/>
      <c r="AO7414" s="10"/>
      <c r="AP7414" s="10"/>
      <c r="AQ7414" s="10"/>
      <c r="AR7414" s="10"/>
      <c r="AS7414" s="10"/>
      <c r="AT7414" s="10"/>
      <c r="AU7414" s="10"/>
      <c r="AV7414" s="10"/>
      <c r="AW7414" s="10"/>
      <c r="AX7414" s="10"/>
      <c r="AY7414" s="10"/>
      <c r="AZ7414" s="10"/>
      <c r="BC7414" s="10"/>
      <c r="BD7414" s="10"/>
      <c r="BE7414" s="10"/>
      <c r="BF7414" s="10"/>
      <c r="BG7414" s="10"/>
      <c r="BH7414" s="10"/>
      <c r="BI7414" s="10"/>
      <c r="BL7414" s="10"/>
      <c r="BM7414" s="10"/>
      <c r="BN7414" s="10"/>
      <c r="BO7414" s="10"/>
      <c r="BP7414" s="10"/>
      <c r="BQ7414" s="10"/>
      <c r="BR7414" s="10"/>
      <c r="BU7414" s="66"/>
    </row>
    <row r="7415" spans="22:73" s="6" customFormat="1" x14ac:dyDescent="0.3">
      <c r="V7415" s="21"/>
      <c r="W7415" s="22"/>
      <c r="X7415" s="22"/>
      <c r="Y7415" s="22"/>
      <c r="Z7415" s="22"/>
      <c r="AA7415" s="22"/>
      <c r="AB7415" s="10"/>
      <c r="AC7415" s="10"/>
      <c r="AD7415" s="10"/>
      <c r="AE7415" s="10"/>
      <c r="AF7415" s="10"/>
      <c r="AG7415" s="10"/>
      <c r="AH7415" s="10"/>
      <c r="AI7415" s="10"/>
      <c r="AJ7415" s="10"/>
      <c r="AK7415" s="10"/>
      <c r="AL7415" s="10"/>
      <c r="AM7415" s="10"/>
      <c r="AN7415" s="10"/>
      <c r="AO7415" s="10"/>
      <c r="AP7415" s="10"/>
      <c r="AQ7415" s="10"/>
      <c r="AR7415" s="10"/>
      <c r="AS7415" s="10"/>
      <c r="AT7415" s="10"/>
      <c r="AU7415" s="10"/>
      <c r="AV7415" s="10"/>
      <c r="AW7415" s="10"/>
      <c r="AX7415" s="10"/>
      <c r="AY7415" s="10"/>
      <c r="AZ7415" s="10"/>
      <c r="BC7415" s="10"/>
      <c r="BD7415" s="10"/>
      <c r="BE7415" s="10"/>
      <c r="BF7415" s="10"/>
      <c r="BG7415" s="10"/>
      <c r="BH7415" s="10"/>
      <c r="BI7415" s="10"/>
      <c r="BL7415" s="10"/>
      <c r="BM7415" s="10"/>
      <c r="BN7415" s="10"/>
      <c r="BO7415" s="10"/>
      <c r="BP7415" s="10"/>
      <c r="BQ7415" s="10"/>
      <c r="BR7415" s="10"/>
      <c r="BU7415" s="66"/>
    </row>
    <row r="7416" spans="22:73" s="6" customFormat="1" x14ac:dyDescent="0.3">
      <c r="V7416" s="21"/>
      <c r="W7416" s="22"/>
      <c r="X7416" s="22"/>
      <c r="Y7416" s="22"/>
      <c r="Z7416" s="22"/>
      <c r="AA7416" s="22"/>
      <c r="AB7416" s="10"/>
      <c r="AC7416" s="10"/>
      <c r="AD7416" s="10"/>
      <c r="AE7416" s="10"/>
      <c r="AF7416" s="10"/>
      <c r="AG7416" s="10"/>
      <c r="AH7416" s="10"/>
      <c r="AI7416" s="10"/>
      <c r="AJ7416" s="10"/>
      <c r="AK7416" s="10"/>
      <c r="AL7416" s="10"/>
      <c r="AM7416" s="10"/>
      <c r="AN7416" s="10"/>
      <c r="AO7416" s="10"/>
      <c r="AP7416" s="10"/>
      <c r="AQ7416" s="10"/>
      <c r="AR7416" s="10"/>
      <c r="AS7416" s="10"/>
      <c r="AT7416" s="10"/>
      <c r="AU7416" s="10"/>
      <c r="AV7416" s="10"/>
      <c r="AW7416" s="10"/>
      <c r="AX7416" s="10"/>
      <c r="AY7416" s="10"/>
      <c r="AZ7416" s="10"/>
      <c r="BC7416" s="10"/>
      <c r="BD7416" s="10"/>
      <c r="BE7416" s="10"/>
      <c r="BF7416" s="10"/>
      <c r="BG7416" s="10"/>
      <c r="BH7416" s="10"/>
      <c r="BI7416" s="10"/>
      <c r="BL7416" s="10"/>
      <c r="BM7416" s="10"/>
      <c r="BN7416" s="10"/>
      <c r="BO7416" s="10"/>
      <c r="BP7416" s="10"/>
      <c r="BQ7416" s="10"/>
      <c r="BR7416" s="10"/>
      <c r="BU7416" s="66"/>
    </row>
    <row r="7417" spans="22:73" s="6" customFormat="1" x14ac:dyDescent="0.3">
      <c r="V7417" s="21"/>
      <c r="W7417" s="22"/>
      <c r="X7417" s="22"/>
      <c r="Y7417" s="22"/>
      <c r="Z7417" s="22"/>
      <c r="AA7417" s="22"/>
      <c r="AB7417" s="10"/>
      <c r="AC7417" s="10"/>
      <c r="AD7417" s="10"/>
      <c r="AE7417" s="10"/>
      <c r="AF7417" s="10"/>
      <c r="AG7417" s="10"/>
      <c r="AH7417" s="10"/>
      <c r="AI7417" s="10"/>
      <c r="AJ7417" s="10"/>
      <c r="AK7417" s="10"/>
      <c r="AL7417" s="10"/>
      <c r="AM7417" s="10"/>
      <c r="AN7417" s="10"/>
      <c r="AO7417" s="10"/>
      <c r="AP7417" s="10"/>
      <c r="AQ7417" s="10"/>
      <c r="AR7417" s="10"/>
      <c r="AS7417" s="10"/>
      <c r="AT7417" s="10"/>
      <c r="AU7417" s="10"/>
      <c r="AV7417" s="10"/>
      <c r="AW7417" s="10"/>
      <c r="AX7417" s="10"/>
      <c r="AY7417" s="10"/>
      <c r="AZ7417" s="10"/>
      <c r="BC7417" s="10"/>
      <c r="BD7417" s="10"/>
      <c r="BE7417" s="10"/>
      <c r="BF7417" s="10"/>
      <c r="BG7417" s="10"/>
      <c r="BH7417" s="10"/>
      <c r="BI7417" s="10"/>
      <c r="BL7417" s="10"/>
      <c r="BM7417" s="10"/>
      <c r="BN7417" s="10"/>
      <c r="BO7417" s="10"/>
      <c r="BP7417" s="10"/>
      <c r="BQ7417" s="10"/>
      <c r="BR7417" s="10"/>
      <c r="BU7417" s="66"/>
    </row>
    <row r="7418" spans="22:73" s="6" customFormat="1" x14ac:dyDescent="0.3">
      <c r="V7418" s="21"/>
      <c r="W7418" s="22"/>
      <c r="X7418" s="22"/>
      <c r="Y7418" s="22"/>
      <c r="Z7418" s="22"/>
      <c r="AA7418" s="22"/>
      <c r="AB7418" s="10"/>
      <c r="AC7418" s="10"/>
      <c r="AD7418" s="10"/>
      <c r="AE7418" s="10"/>
      <c r="AF7418" s="10"/>
      <c r="AG7418" s="10"/>
      <c r="AH7418" s="10"/>
      <c r="AI7418" s="10"/>
      <c r="AJ7418" s="10"/>
      <c r="AK7418" s="10"/>
      <c r="AL7418" s="10"/>
      <c r="AM7418" s="10"/>
      <c r="AN7418" s="10"/>
      <c r="AO7418" s="10"/>
      <c r="AP7418" s="10"/>
      <c r="AQ7418" s="10"/>
      <c r="AR7418" s="10"/>
      <c r="AS7418" s="10"/>
      <c r="AT7418" s="10"/>
      <c r="AU7418" s="10"/>
      <c r="AV7418" s="10"/>
      <c r="AW7418" s="10"/>
      <c r="AX7418" s="10"/>
      <c r="AY7418" s="10"/>
      <c r="AZ7418" s="10"/>
      <c r="BC7418" s="10"/>
      <c r="BD7418" s="10"/>
      <c r="BE7418" s="10"/>
      <c r="BF7418" s="10"/>
      <c r="BG7418" s="10"/>
      <c r="BH7418" s="10"/>
      <c r="BI7418" s="10"/>
      <c r="BL7418" s="10"/>
      <c r="BM7418" s="10"/>
      <c r="BN7418" s="10"/>
      <c r="BO7418" s="10"/>
      <c r="BP7418" s="10"/>
      <c r="BQ7418" s="10"/>
      <c r="BR7418" s="10"/>
      <c r="BU7418" s="66"/>
    </row>
    <row r="7419" spans="22:73" s="6" customFormat="1" x14ac:dyDescent="0.3">
      <c r="V7419" s="21"/>
      <c r="W7419" s="22"/>
      <c r="X7419" s="22"/>
      <c r="Y7419" s="22"/>
      <c r="Z7419" s="22"/>
      <c r="AA7419" s="22"/>
      <c r="AB7419" s="10"/>
      <c r="AC7419" s="10"/>
      <c r="AD7419" s="10"/>
      <c r="AE7419" s="10"/>
      <c r="AF7419" s="10"/>
      <c r="AG7419" s="10"/>
      <c r="AH7419" s="10"/>
      <c r="AI7419" s="10"/>
      <c r="AJ7419" s="10"/>
      <c r="AK7419" s="10"/>
      <c r="AL7419" s="10"/>
      <c r="AM7419" s="10"/>
      <c r="AN7419" s="10"/>
      <c r="AO7419" s="10"/>
      <c r="AP7419" s="10"/>
      <c r="AQ7419" s="10"/>
      <c r="AR7419" s="10"/>
      <c r="AS7419" s="10"/>
      <c r="AT7419" s="10"/>
      <c r="AU7419" s="10"/>
      <c r="AV7419" s="10"/>
      <c r="AW7419" s="10"/>
      <c r="AX7419" s="10"/>
      <c r="AY7419" s="10"/>
      <c r="AZ7419" s="10"/>
      <c r="BC7419" s="10"/>
      <c r="BD7419" s="10"/>
      <c r="BE7419" s="10"/>
      <c r="BF7419" s="10"/>
      <c r="BG7419" s="10"/>
      <c r="BH7419" s="10"/>
      <c r="BI7419" s="10"/>
      <c r="BL7419" s="10"/>
      <c r="BM7419" s="10"/>
      <c r="BN7419" s="10"/>
      <c r="BO7419" s="10"/>
      <c r="BP7419" s="10"/>
      <c r="BQ7419" s="10"/>
      <c r="BR7419" s="10"/>
      <c r="BU7419" s="66"/>
    </row>
    <row r="7420" spans="22:73" s="6" customFormat="1" x14ac:dyDescent="0.3">
      <c r="V7420" s="21"/>
      <c r="W7420" s="22"/>
      <c r="X7420" s="22"/>
      <c r="Y7420" s="22"/>
      <c r="Z7420" s="22"/>
      <c r="AA7420" s="22"/>
      <c r="AB7420" s="10"/>
      <c r="AC7420" s="10"/>
      <c r="AD7420" s="10"/>
      <c r="AE7420" s="10"/>
      <c r="AF7420" s="10"/>
      <c r="AG7420" s="10"/>
      <c r="AH7420" s="10"/>
      <c r="AI7420" s="10"/>
      <c r="AJ7420" s="10"/>
      <c r="AK7420" s="10"/>
      <c r="AL7420" s="10"/>
      <c r="AM7420" s="10"/>
      <c r="AN7420" s="10"/>
      <c r="AO7420" s="10"/>
      <c r="AP7420" s="10"/>
      <c r="AQ7420" s="10"/>
      <c r="AR7420" s="10"/>
      <c r="AS7420" s="10"/>
      <c r="AT7420" s="10"/>
      <c r="AU7420" s="10"/>
      <c r="AV7420" s="10"/>
      <c r="AW7420" s="10"/>
      <c r="AX7420" s="10"/>
      <c r="AY7420" s="10"/>
      <c r="AZ7420" s="10"/>
      <c r="BC7420" s="10"/>
      <c r="BD7420" s="10"/>
      <c r="BE7420" s="10"/>
      <c r="BF7420" s="10"/>
      <c r="BG7420" s="10"/>
      <c r="BH7420" s="10"/>
      <c r="BI7420" s="10"/>
      <c r="BL7420" s="10"/>
      <c r="BM7420" s="10"/>
      <c r="BN7420" s="10"/>
      <c r="BO7420" s="10"/>
      <c r="BP7420" s="10"/>
      <c r="BQ7420" s="10"/>
      <c r="BR7420" s="10"/>
      <c r="BU7420" s="66"/>
    </row>
    <row r="7421" spans="22:73" s="6" customFormat="1" x14ac:dyDescent="0.3">
      <c r="V7421" s="21"/>
      <c r="W7421" s="22"/>
      <c r="X7421" s="22"/>
      <c r="Y7421" s="22"/>
      <c r="Z7421" s="22"/>
      <c r="AA7421" s="22"/>
      <c r="AB7421" s="10"/>
      <c r="AC7421" s="10"/>
      <c r="AD7421" s="10"/>
      <c r="AE7421" s="10"/>
      <c r="AF7421" s="10"/>
      <c r="AG7421" s="10"/>
      <c r="AH7421" s="10"/>
      <c r="AI7421" s="10"/>
      <c r="AJ7421" s="10"/>
      <c r="AK7421" s="10"/>
      <c r="AL7421" s="10"/>
      <c r="AM7421" s="10"/>
      <c r="AN7421" s="10"/>
      <c r="AO7421" s="10"/>
      <c r="AP7421" s="10"/>
      <c r="AQ7421" s="10"/>
      <c r="AR7421" s="10"/>
      <c r="AS7421" s="10"/>
      <c r="AT7421" s="10"/>
      <c r="AU7421" s="10"/>
      <c r="AV7421" s="10"/>
      <c r="AW7421" s="10"/>
      <c r="AX7421" s="10"/>
      <c r="AY7421" s="10"/>
      <c r="AZ7421" s="10"/>
      <c r="BC7421" s="10"/>
      <c r="BD7421" s="10"/>
      <c r="BE7421" s="10"/>
      <c r="BF7421" s="10"/>
      <c r="BG7421" s="10"/>
      <c r="BH7421" s="10"/>
      <c r="BI7421" s="10"/>
      <c r="BL7421" s="10"/>
      <c r="BM7421" s="10"/>
      <c r="BN7421" s="10"/>
      <c r="BO7421" s="10"/>
      <c r="BP7421" s="10"/>
      <c r="BQ7421" s="10"/>
      <c r="BR7421" s="10"/>
      <c r="BU7421" s="66"/>
    </row>
    <row r="7422" spans="22:73" s="6" customFormat="1" x14ac:dyDescent="0.3">
      <c r="V7422" s="21"/>
      <c r="W7422" s="22"/>
      <c r="X7422" s="22"/>
      <c r="Y7422" s="22"/>
      <c r="Z7422" s="22"/>
      <c r="AA7422" s="22"/>
      <c r="AB7422" s="10"/>
      <c r="AC7422" s="10"/>
      <c r="AD7422" s="10"/>
      <c r="AE7422" s="10"/>
      <c r="AF7422" s="10"/>
      <c r="AG7422" s="10"/>
      <c r="AH7422" s="10"/>
      <c r="AI7422" s="10"/>
      <c r="AJ7422" s="10"/>
      <c r="AK7422" s="10"/>
      <c r="AL7422" s="10"/>
      <c r="AM7422" s="10"/>
      <c r="AN7422" s="10"/>
      <c r="AO7422" s="10"/>
      <c r="AP7422" s="10"/>
      <c r="AQ7422" s="10"/>
      <c r="AR7422" s="10"/>
      <c r="AS7422" s="10"/>
      <c r="AT7422" s="10"/>
      <c r="AU7422" s="10"/>
      <c r="AV7422" s="10"/>
      <c r="AW7422" s="10"/>
      <c r="AX7422" s="10"/>
      <c r="AY7422" s="10"/>
      <c r="AZ7422" s="10"/>
      <c r="BC7422" s="10"/>
      <c r="BD7422" s="10"/>
      <c r="BE7422" s="10"/>
      <c r="BF7422" s="10"/>
      <c r="BG7422" s="10"/>
      <c r="BH7422" s="10"/>
      <c r="BI7422" s="10"/>
      <c r="BL7422" s="10"/>
      <c r="BM7422" s="10"/>
      <c r="BN7422" s="10"/>
      <c r="BO7422" s="10"/>
      <c r="BP7422" s="10"/>
      <c r="BQ7422" s="10"/>
      <c r="BR7422" s="10"/>
      <c r="BU7422" s="66"/>
    </row>
    <row r="7423" spans="22:73" s="6" customFormat="1" x14ac:dyDescent="0.3">
      <c r="V7423" s="21"/>
      <c r="W7423" s="22"/>
      <c r="X7423" s="22"/>
      <c r="Y7423" s="22"/>
      <c r="Z7423" s="22"/>
      <c r="AA7423" s="22"/>
      <c r="AB7423" s="10"/>
      <c r="AC7423" s="10"/>
      <c r="AD7423" s="10"/>
      <c r="AE7423" s="10"/>
      <c r="AF7423" s="10"/>
      <c r="AG7423" s="10"/>
      <c r="AH7423" s="10"/>
      <c r="AI7423" s="10"/>
      <c r="AJ7423" s="10"/>
      <c r="AK7423" s="10"/>
      <c r="AL7423" s="10"/>
      <c r="AM7423" s="10"/>
      <c r="AN7423" s="10"/>
      <c r="AO7423" s="10"/>
      <c r="AP7423" s="10"/>
      <c r="AQ7423" s="10"/>
      <c r="AR7423" s="10"/>
      <c r="AS7423" s="10"/>
      <c r="AT7423" s="10"/>
      <c r="AU7423" s="10"/>
      <c r="AV7423" s="10"/>
      <c r="AW7423" s="10"/>
      <c r="AX7423" s="10"/>
      <c r="AY7423" s="10"/>
      <c r="AZ7423" s="10"/>
      <c r="BC7423" s="10"/>
      <c r="BD7423" s="10"/>
      <c r="BE7423" s="10"/>
      <c r="BF7423" s="10"/>
      <c r="BG7423" s="10"/>
      <c r="BH7423" s="10"/>
      <c r="BI7423" s="10"/>
      <c r="BL7423" s="10"/>
      <c r="BM7423" s="10"/>
      <c r="BN7423" s="10"/>
      <c r="BO7423" s="10"/>
      <c r="BP7423" s="10"/>
      <c r="BQ7423" s="10"/>
      <c r="BR7423" s="10"/>
      <c r="BU7423" s="66"/>
    </row>
    <row r="7424" spans="22:73" s="6" customFormat="1" x14ac:dyDescent="0.3">
      <c r="V7424" s="21"/>
      <c r="W7424" s="22"/>
      <c r="X7424" s="22"/>
      <c r="Y7424" s="22"/>
      <c r="Z7424" s="22"/>
      <c r="AA7424" s="22"/>
      <c r="AB7424" s="10"/>
      <c r="AC7424" s="10"/>
      <c r="AD7424" s="10"/>
      <c r="AE7424" s="10"/>
      <c r="AF7424" s="10"/>
      <c r="AG7424" s="10"/>
      <c r="AH7424" s="10"/>
      <c r="AI7424" s="10"/>
      <c r="AJ7424" s="10"/>
      <c r="AK7424" s="10"/>
      <c r="AL7424" s="10"/>
      <c r="AM7424" s="10"/>
      <c r="AN7424" s="10"/>
      <c r="AO7424" s="10"/>
      <c r="AP7424" s="10"/>
      <c r="AQ7424" s="10"/>
      <c r="AR7424" s="10"/>
      <c r="AS7424" s="10"/>
      <c r="AT7424" s="10"/>
      <c r="AU7424" s="10"/>
      <c r="AV7424" s="10"/>
      <c r="AW7424" s="10"/>
      <c r="AX7424" s="10"/>
      <c r="AY7424" s="10"/>
      <c r="AZ7424" s="10"/>
      <c r="BC7424" s="10"/>
      <c r="BD7424" s="10"/>
      <c r="BE7424" s="10"/>
      <c r="BF7424" s="10"/>
      <c r="BG7424" s="10"/>
      <c r="BH7424" s="10"/>
      <c r="BI7424" s="10"/>
      <c r="BL7424" s="10"/>
      <c r="BM7424" s="10"/>
      <c r="BN7424" s="10"/>
      <c r="BO7424" s="10"/>
      <c r="BP7424" s="10"/>
      <c r="BQ7424" s="10"/>
      <c r="BR7424" s="10"/>
      <c r="BU7424" s="66"/>
    </row>
    <row r="7425" spans="22:73" s="6" customFormat="1" x14ac:dyDescent="0.3">
      <c r="V7425" s="21"/>
      <c r="W7425" s="22"/>
      <c r="X7425" s="22"/>
      <c r="Y7425" s="22"/>
      <c r="Z7425" s="22"/>
      <c r="AA7425" s="22"/>
      <c r="AB7425" s="10"/>
      <c r="AC7425" s="10"/>
      <c r="AD7425" s="10"/>
      <c r="AE7425" s="10"/>
      <c r="AF7425" s="10"/>
      <c r="AG7425" s="10"/>
      <c r="AH7425" s="10"/>
      <c r="AI7425" s="10"/>
      <c r="AJ7425" s="10"/>
      <c r="AK7425" s="10"/>
      <c r="AL7425" s="10"/>
      <c r="AM7425" s="10"/>
      <c r="AN7425" s="10"/>
      <c r="AO7425" s="10"/>
      <c r="AP7425" s="10"/>
      <c r="AQ7425" s="10"/>
      <c r="AR7425" s="10"/>
      <c r="AS7425" s="10"/>
      <c r="AT7425" s="10"/>
      <c r="AU7425" s="10"/>
      <c r="AV7425" s="10"/>
      <c r="AW7425" s="10"/>
      <c r="AX7425" s="10"/>
      <c r="AY7425" s="10"/>
      <c r="AZ7425" s="10"/>
      <c r="BC7425" s="10"/>
      <c r="BD7425" s="10"/>
      <c r="BE7425" s="10"/>
      <c r="BF7425" s="10"/>
      <c r="BG7425" s="10"/>
      <c r="BH7425" s="10"/>
      <c r="BI7425" s="10"/>
      <c r="BL7425" s="10"/>
      <c r="BM7425" s="10"/>
      <c r="BN7425" s="10"/>
      <c r="BO7425" s="10"/>
      <c r="BP7425" s="10"/>
      <c r="BQ7425" s="10"/>
      <c r="BR7425" s="10"/>
      <c r="BU7425" s="66"/>
    </row>
    <row r="7426" spans="22:73" s="6" customFormat="1" x14ac:dyDescent="0.3">
      <c r="V7426" s="21"/>
      <c r="W7426" s="22"/>
      <c r="X7426" s="22"/>
      <c r="Y7426" s="22"/>
      <c r="Z7426" s="22"/>
      <c r="AA7426" s="22"/>
      <c r="AB7426" s="10"/>
      <c r="AC7426" s="10"/>
      <c r="AD7426" s="10"/>
      <c r="AE7426" s="10"/>
      <c r="AF7426" s="10"/>
      <c r="AG7426" s="10"/>
      <c r="AH7426" s="10"/>
      <c r="AI7426" s="10"/>
      <c r="AJ7426" s="10"/>
      <c r="AK7426" s="10"/>
      <c r="AL7426" s="10"/>
      <c r="AM7426" s="10"/>
      <c r="AN7426" s="10"/>
      <c r="AO7426" s="10"/>
      <c r="AP7426" s="10"/>
      <c r="AQ7426" s="10"/>
      <c r="AR7426" s="10"/>
      <c r="AS7426" s="10"/>
      <c r="AT7426" s="10"/>
      <c r="AU7426" s="10"/>
      <c r="AV7426" s="10"/>
      <c r="AW7426" s="10"/>
      <c r="AX7426" s="10"/>
      <c r="AY7426" s="10"/>
      <c r="AZ7426" s="10"/>
      <c r="BC7426" s="10"/>
      <c r="BD7426" s="10"/>
      <c r="BE7426" s="10"/>
      <c r="BF7426" s="10"/>
      <c r="BG7426" s="10"/>
      <c r="BH7426" s="10"/>
      <c r="BI7426" s="10"/>
      <c r="BL7426" s="10"/>
      <c r="BM7426" s="10"/>
      <c r="BN7426" s="10"/>
      <c r="BO7426" s="10"/>
      <c r="BP7426" s="10"/>
      <c r="BQ7426" s="10"/>
      <c r="BR7426" s="10"/>
      <c r="BU7426" s="66"/>
    </row>
    <row r="7427" spans="22:73" s="6" customFormat="1" x14ac:dyDescent="0.3">
      <c r="V7427" s="21"/>
      <c r="W7427" s="22"/>
      <c r="X7427" s="22"/>
      <c r="Y7427" s="22"/>
      <c r="Z7427" s="22"/>
      <c r="AA7427" s="22"/>
      <c r="AB7427" s="10"/>
      <c r="AC7427" s="10"/>
      <c r="AD7427" s="10"/>
      <c r="AE7427" s="10"/>
      <c r="AF7427" s="10"/>
      <c r="AG7427" s="10"/>
      <c r="AH7427" s="10"/>
      <c r="AI7427" s="10"/>
      <c r="AJ7427" s="10"/>
      <c r="AK7427" s="10"/>
      <c r="AL7427" s="10"/>
      <c r="AM7427" s="10"/>
      <c r="AN7427" s="10"/>
      <c r="AO7427" s="10"/>
      <c r="AP7427" s="10"/>
      <c r="AQ7427" s="10"/>
      <c r="AR7427" s="10"/>
      <c r="AS7427" s="10"/>
      <c r="AT7427" s="10"/>
      <c r="AU7427" s="10"/>
      <c r="AV7427" s="10"/>
      <c r="AW7427" s="10"/>
      <c r="AX7427" s="10"/>
      <c r="AY7427" s="10"/>
      <c r="AZ7427" s="10"/>
      <c r="BC7427" s="10"/>
      <c r="BD7427" s="10"/>
      <c r="BE7427" s="10"/>
      <c r="BF7427" s="10"/>
      <c r="BG7427" s="10"/>
      <c r="BH7427" s="10"/>
      <c r="BI7427" s="10"/>
      <c r="BL7427" s="10"/>
      <c r="BM7427" s="10"/>
      <c r="BN7427" s="10"/>
      <c r="BO7427" s="10"/>
      <c r="BP7427" s="10"/>
      <c r="BQ7427" s="10"/>
      <c r="BR7427" s="10"/>
      <c r="BU7427" s="66"/>
    </row>
    <row r="7428" spans="22:73" s="6" customFormat="1" x14ac:dyDescent="0.3">
      <c r="V7428" s="21"/>
      <c r="W7428" s="22"/>
      <c r="X7428" s="22"/>
      <c r="Y7428" s="22"/>
      <c r="Z7428" s="22"/>
      <c r="AA7428" s="22"/>
      <c r="AB7428" s="10"/>
      <c r="AC7428" s="10"/>
      <c r="AD7428" s="10"/>
      <c r="AE7428" s="10"/>
      <c r="AF7428" s="10"/>
      <c r="AG7428" s="10"/>
      <c r="AH7428" s="10"/>
      <c r="AI7428" s="10"/>
      <c r="AJ7428" s="10"/>
      <c r="AK7428" s="10"/>
      <c r="AL7428" s="10"/>
      <c r="AM7428" s="10"/>
      <c r="AN7428" s="10"/>
      <c r="AO7428" s="10"/>
      <c r="AP7428" s="10"/>
      <c r="AQ7428" s="10"/>
      <c r="AR7428" s="10"/>
      <c r="AS7428" s="10"/>
      <c r="AT7428" s="10"/>
      <c r="AU7428" s="10"/>
      <c r="AV7428" s="10"/>
      <c r="AW7428" s="10"/>
      <c r="AX7428" s="10"/>
      <c r="AY7428" s="10"/>
      <c r="AZ7428" s="10"/>
      <c r="BC7428" s="10"/>
      <c r="BD7428" s="10"/>
      <c r="BE7428" s="10"/>
      <c r="BF7428" s="10"/>
      <c r="BG7428" s="10"/>
      <c r="BH7428" s="10"/>
      <c r="BI7428" s="10"/>
      <c r="BL7428" s="10"/>
      <c r="BM7428" s="10"/>
      <c r="BN7428" s="10"/>
      <c r="BO7428" s="10"/>
      <c r="BP7428" s="10"/>
      <c r="BQ7428" s="10"/>
      <c r="BR7428" s="10"/>
      <c r="BU7428" s="66"/>
    </row>
    <row r="7429" spans="22:73" s="6" customFormat="1" x14ac:dyDescent="0.3">
      <c r="V7429" s="21"/>
      <c r="W7429" s="22"/>
      <c r="X7429" s="22"/>
      <c r="Y7429" s="22"/>
      <c r="Z7429" s="22"/>
      <c r="AA7429" s="22"/>
      <c r="AB7429" s="10"/>
      <c r="AC7429" s="10"/>
      <c r="AD7429" s="10"/>
      <c r="AE7429" s="10"/>
      <c r="AF7429" s="10"/>
      <c r="AG7429" s="10"/>
      <c r="AH7429" s="10"/>
      <c r="AI7429" s="10"/>
      <c r="AJ7429" s="10"/>
      <c r="AK7429" s="10"/>
      <c r="AL7429" s="10"/>
      <c r="AM7429" s="10"/>
      <c r="AN7429" s="10"/>
      <c r="AO7429" s="10"/>
      <c r="AP7429" s="10"/>
      <c r="AQ7429" s="10"/>
      <c r="AR7429" s="10"/>
      <c r="AS7429" s="10"/>
      <c r="AT7429" s="10"/>
      <c r="AU7429" s="10"/>
      <c r="AV7429" s="10"/>
      <c r="AW7429" s="10"/>
      <c r="AX7429" s="10"/>
      <c r="AY7429" s="10"/>
      <c r="AZ7429" s="10"/>
      <c r="BC7429" s="10"/>
      <c r="BD7429" s="10"/>
      <c r="BE7429" s="10"/>
      <c r="BF7429" s="10"/>
      <c r="BG7429" s="10"/>
      <c r="BH7429" s="10"/>
      <c r="BI7429" s="10"/>
      <c r="BL7429" s="10"/>
      <c r="BM7429" s="10"/>
      <c r="BN7429" s="10"/>
      <c r="BO7429" s="10"/>
      <c r="BP7429" s="10"/>
      <c r="BQ7429" s="10"/>
      <c r="BR7429" s="10"/>
      <c r="BU7429" s="66"/>
    </row>
    <row r="7430" spans="22:73" s="6" customFormat="1" x14ac:dyDescent="0.3">
      <c r="V7430" s="21"/>
      <c r="W7430" s="22"/>
      <c r="X7430" s="22"/>
      <c r="Y7430" s="22"/>
      <c r="Z7430" s="22"/>
      <c r="AA7430" s="22"/>
      <c r="AB7430" s="10"/>
      <c r="AC7430" s="10"/>
      <c r="AD7430" s="10"/>
      <c r="AE7430" s="10"/>
      <c r="AF7430" s="10"/>
      <c r="AG7430" s="10"/>
      <c r="AH7430" s="10"/>
      <c r="AI7430" s="10"/>
      <c r="AJ7430" s="10"/>
      <c r="AK7430" s="10"/>
      <c r="AL7430" s="10"/>
      <c r="AM7430" s="10"/>
      <c r="AN7430" s="10"/>
      <c r="AO7430" s="10"/>
      <c r="AP7430" s="10"/>
      <c r="AQ7430" s="10"/>
      <c r="AR7430" s="10"/>
      <c r="AS7430" s="10"/>
      <c r="AT7430" s="10"/>
      <c r="AU7430" s="10"/>
      <c r="AV7430" s="10"/>
      <c r="AW7430" s="10"/>
      <c r="AX7430" s="10"/>
      <c r="AY7430" s="10"/>
      <c r="AZ7430" s="10"/>
      <c r="BC7430" s="10"/>
      <c r="BD7430" s="10"/>
      <c r="BE7430" s="10"/>
      <c r="BF7430" s="10"/>
      <c r="BG7430" s="10"/>
      <c r="BH7430" s="10"/>
      <c r="BI7430" s="10"/>
      <c r="BL7430" s="10"/>
      <c r="BM7430" s="10"/>
      <c r="BN7430" s="10"/>
      <c r="BO7430" s="10"/>
      <c r="BP7430" s="10"/>
      <c r="BQ7430" s="10"/>
      <c r="BR7430" s="10"/>
      <c r="BU7430" s="66"/>
    </row>
    <row r="7431" spans="22:73" s="6" customFormat="1" x14ac:dyDescent="0.3">
      <c r="V7431" s="21"/>
      <c r="W7431" s="22"/>
      <c r="X7431" s="22"/>
      <c r="Y7431" s="22"/>
      <c r="Z7431" s="22"/>
      <c r="AA7431" s="22"/>
      <c r="AB7431" s="10"/>
      <c r="AC7431" s="10"/>
      <c r="AD7431" s="10"/>
      <c r="AE7431" s="10"/>
      <c r="AF7431" s="10"/>
      <c r="AG7431" s="10"/>
      <c r="AH7431" s="10"/>
      <c r="AI7431" s="10"/>
      <c r="AJ7431" s="10"/>
      <c r="AK7431" s="10"/>
      <c r="AL7431" s="10"/>
      <c r="AM7431" s="10"/>
      <c r="AN7431" s="10"/>
      <c r="AO7431" s="10"/>
      <c r="AP7431" s="10"/>
      <c r="AQ7431" s="10"/>
      <c r="AR7431" s="10"/>
      <c r="AS7431" s="10"/>
      <c r="AT7431" s="10"/>
      <c r="AU7431" s="10"/>
      <c r="AV7431" s="10"/>
      <c r="AW7431" s="10"/>
      <c r="AX7431" s="10"/>
      <c r="AY7431" s="10"/>
      <c r="AZ7431" s="10"/>
      <c r="BC7431" s="10"/>
      <c r="BD7431" s="10"/>
      <c r="BE7431" s="10"/>
      <c r="BF7431" s="10"/>
      <c r="BG7431" s="10"/>
      <c r="BH7431" s="10"/>
      <c r="BI7431" s="10"/>
      <c r="BL7431" s="10"/>
      <c r="BM7431" s="10"/>
      <c r="BN7431" s="10"/>
      <c r="BO7431" s="10"/>
      <c r="BP7431" s="10"/>
      <c r="BQ7431" s="10"/>
      <c r="BR7431" s="10"/>
      <c r="BU7431" s="66"/>
    </row>
    <row r="7432" spans="22:73" s="6" customFormat="1" x14ac:dyDescent="0.3">
      <c r="V7432" s="21"/>
      <c r="W7432" s="22"/>
      <c r="X7432" s="22"/>
      <c r="Y7432" s="22"/>
      <c r="Z7432" s="22"/>
      <c r="AA7432" s="22"/>
      <c r="AB7432" s="10"/>
      <c r="AC7432" s="10"/>
      <c r="AD7432" s="10"/>
      <c r="AE7432" s="10"/>
      <c r="AF7432" s="10"/>
      <c r="AG7432" s="10"/>
      <c r="AH7432" s="10"/>
      <c r="AI7432" s="10"/>
      <c r="AJ7432" s="10"/>
      <c r="AK7432" s="10"/>
      <c r="AL7432" s="10"/>
      <c r="AM7432" s="10"/>
      <c r="AN7432" s="10"/>
      <c r="AO7432" s="10"/>
      <c r="AP7432" s="10"/>
      <c r="AQ7432" s="10"/>
      <c r="AR7432" s="10"/>
      <c r="AS7432" s="10"/>
      <c r="AT7432" s="10"/>
      <c r="AU7432" s="10"/>
      <c r="AV7432" s="10"/>
      <c r="AW7432" s="10"/>
      <c r="AX7432" s="10"/>
      <c r="AY7432" s="10"/>
      <c r="AZ7432" s="10"/>
      <c r="BC7432" s="10"/>
      <c r="BD7432" s="10"/>
      <c r="BE7432" s="10"/>
      <c r="BF7432" s="10"/>
      <c r="BG7432" s="10"/>
      <c r="BH7432" s="10"/>
      <c r="BI7432" s="10"/>
      <c r="BL7432" s="10"/>
      <c r="BM7432" s="10"/>
      <c r="BN7432" s="10"/>
      <c r="BO7432" s="10"/>
      <c r="BP7432" s="10"/>
      <c r="BQ7432" s="10"/>
      <c r="BR7432" s="10"/>
      <c r="BU7432" s="66"/>
    </row>
    <row r="7433" spans="22:73" s="6" customFormat="1" x14ac:dyDescent="0.3">
      <c r="V7433" s="21"/>
      <c r="W7433" s="22"/>
      <c r="X7433" s="22"/>
      <c r="Y7433" s="22"/>
      <c r="Z7433" s="22"/>
      <c r="AA7433" s="22"/>
      <c r="AB7433" s="10"/>
      <c r="AC7433" s="10"/>
      <c r="AD7433" s="10"/>
      <c r="AE7433" s="10"/>
      <c r="AF7433" s="10"/>
      <c r="AG7433" s="10"/>
      <c r="AH7433" s="10"/>
      <c r="AI7433" s="10"/>
      <c r="AJ7433" s="10"/>
      <c r="AK7433" s="10"/>
      <c r="AL7433" s="10"/>
      <c r="AM7433" s="10"/>
      <c r="AN7433" s="10"/>
      <c r="AO7433" s="10"/>
      <c r="AP7433" s="10"/>
      <c r="AQ7433" s="10"/>
      <c r="AR7433" s="10"/>
      <c r="AS7433" s="10"/>
      <c r="AT7433" s="10"/>
      <c r="AU7433" s="10"/>
      <c r="AV7433" s="10"/>
      <c r="AW7433" s="10"/>
      <c r="AX7433" s="10"/>
      <c r="AY7433" s="10"/>
      <c r="AZ7433" s="10"/>
      <c r="BC7433" s="10"/>
      <c r="BD7433" s="10"/>
      <c r="BE7433" s="10"/>
      <c r="BF7433" s="10"/>
      <c r="BG7433" s="10"/>
      <c r="BH7433" s="10"/>
      <c r="BI7433" s="10"/>
      <c r="BL7433" s="10"/>
      <c r="BM7433" s="10"/>
      <c r="BN7433" s="10"/>
      <c r="BO7433" s="10"/>
      <c r="BP7433" s="10"/>
      <c r="BQ7433" s="10"/>
      <c r="BR7433" s="10"/>
      <c r="BU7433" s="66"/>
    </row>
    <row r="7434" spans="22:73" s="6" customFormat="1" x14ac:dyDescent="0.3">
      <c r="V7434" s="21"/>
      <c r="W7434" s="22"/>
      <c r="X7434" s="22"/>
      <c r="Y7434" s="22"/>
      <c r="Z7434" s="22"/>
      <c r="AA7434" s="22"/>
      <c r="AB7434" s="10"/>
      <c r="AC7434" s="10"/>
      <c r="AD7434" s="10"/>
      <c r="AE7434" s="10"/>
      <c r="AF7434" s="10"/>
      <c r="AG7434" s="10"/>
      <c r="AH7434" s="10"/>
      <c r="AI7434" s="10"/>
      <c r="AJ7434" s="10"/>
      <c r="AK7434" s="10"/>
      <c r="AL7434" s="10"/>
      <c r="AM7434" s="10"/>
      <c r="AN7434" s="10"/>
      <c r="AO7434" s="10"/>
      <c r="AP7434" s="10"/>
      <c r="AQ7434" s="10"/>
      <c r="AR7434" s="10"/>
      <c r="AS7434" s="10"/>
      <c r="AT7434" s="10"/>
      <c r="AU7434" s="10"/>
      <c r="AV7434" s="10"/>
      <c r="AW7434" s="10"/>
      <c r="AX7434" s="10"/>
      <c r="AY7434" s="10"/>
      <c r="AZ7434" s="10"/>
      <c r="BC7434" s="10"/>
      <c r="BD7434" s="10"/>
      <c r="BE7434" s="10"/>
      <c r="BF7434" s="10"/>
      <c r="BG7434" s="10"/>
      <c r="BH7434" s="10"/>
      <c r="BI7434" s="10"/>
      <c r="BL7434" s="10"/>
      <c r="BM7434" s="10"/>
      <c r="BN7434" s="10"/>
      <c r="BO7434" s="10"/>
      <c r="BP7434" s="10"/>
      <c r="BQ7434" s="10"/>
      <c r="BR7434" s="10"/>
      <c r="BU7434" s="66"/>
    </row>
    <row r="7435" spans="22:73" s="6" customFormat="1" x14ac:dyDescent="0.3">
      <c r="V7435" s="21"/>
      <c r="W7435" s="22"/>
      <c r="X7435" s="22"/>
      <c r="Y7435" s="22"/>
      <c r="Z7435" s="22"/>
      <c r="AA7435" s="22"/>
      <c r="AB7435" s="10"/>
      <c r="AC7435" s="10"/>
      <c r="AD7435" s="10"/>
      <c r="AE7435" s="10"/>
      <c r="AF7435" s="10"/>
      <c r="AG7435" s="10"/>
      <c r="AH7435" s="10"/>
      <c r="AI7435" s="10"/>
      <c r="AJ7435" s="10"/>
      <c r="AK7435" s="10"/>
      <c r="AL7435" s="10"/>
      <c r="AM7435" s="10"/>
      <c r="AN7435" s="10"/>
      <c r="AO7435" s="10"/>
      <c r="AP7435" s="10"/>
      <c r="AQ7435" s="10"/>
      <c r="AR7435" s="10"/>
      <c r="AS7435" s="10"/>
      <c r="AT7435" s="10"/>
      <c r="AU7435" s="10"/>
      <c r="AV7435" s="10"/>
      <c r="AW7435" s="10"/>
      <c r="AX7435" s="10"/>
      <c r="AY7435" s="10"/>
      <c r="AZ7435" s="10"/>
      <c r="BC7435" s="10"/>
      <c r="BD7435" s="10"/>
      <c r="BE7435" s="10"/>
      <c r="BF7435" s="10"/>
      <c r="BG7435" s="10"/>
      <c r="BH7435" s="10"/>
      <c r="BI7435" s="10"/>
      <c r="BL7435" s="10"/>
      <c r="BM7435" s="10"/>
      <c r="BN7435" s="10"/>
      <c r="BO7435" s="10"/>
      <c r="BP7435" s="10"/>
      <c r="BQ7435" s="10"/>
      <c r="BR7435" s="10"/>
      <c r="BU7435" s="66"/>
    </row>
    <row r="7436" spans="22:73" s="6" customFormat="1" x14ac:dyDescent="0.3">
      <c r="V7436" s="21"/>
      <c r="W7436" s="22"/>
      <c r="X7436" s="22"/>
      <c r="Y7436" s="22"/>
      <c r="Z7436" s="22"/>
      <c r="AA7436" s="22"/>
      <c r="AB7436" s="10"/>
      <c r="AC7436" s="10"/>
      <c r="AD7436" s="10"/>
      <c r="AE7436" s="10"/>
      <c r="AF7436" s="10"/>
      <c r="AG7436" s="10"/>
      <c r="AH7436" s="10"/>
      <c r="AI7436" s="10"/>
      <c r="AJ7436" s="10"/>
      <c r="AK7436" s="10"/>
      <c r="AL7436" s="10"/>
      <c r="AM7436" s="10"/>
      <c r="AN7436" s="10"/>
      <c r="AO7436" s="10"/>
      <c r="AP7436" s="10"/>
      <c r="AQ7436" s="10"/>
      <c r="AR7436" s="10"/>
      <c r="AS7436" s="10"/>
      <c r="AT7436" s="10"/>
      <c r="AU7436" s="10"/>
      <c r="AV7436" s="10"/>
      <c r="AW7436" s="10"/>
      <c r="AX7436" s="10"/>
      <c r="AY7436" s="10"/>
      <c r="AZ7436" s="10"/>
      <c r="BC7436" s="10"/>
      <c r="BD7436" s="10"/>
      <c r="BE7436" s="10"/>
      <c r="BF7436" s="10"/>
      <c r="BG7436" s="10"/>
      <c r="BH7436" s="10"/>
      <c r="BI7436" s="10"/>
      <c r="BL7436" s="10"/>
      <c r="BM7436" s="10"/>
      <c r="BN7436" s="10"/>
      <c r="BO7436" s="10"/>
      <c r="BP7436" s="10"/>
      <c r="BQ7436" s="10"/>
      <c r="BR7436" s="10"/>
      <c r="BU7436" s="66"/>
    </row>
    <row r="7437" spans="22:73" s="6" customFormat="1" x14ac:dyDescent="0.3">
      <c r="V7437" s="21"/>
      <c r="W7437" s="22"/>
      <c r="X7437" s="22"/>
      <c r="Y7437" s="22"/>
      <c r="Z7437" s="22"/>
      <c r="AA7437" s="22"/>
      <c r="AB7437" s="10"/>
      <c r="AC7437" s="10"/>
      <c r="AD7437" s="10"/>
      <c r="AE7437" s="10"/>
      <c r="AF7437" s="10"/>
      <c r="AG7437" s="10"/>
      <c r="AH7437" s="10"/>
      <c r="AI7437" s="10"/>
      <c r="AJ7437" s="10"/>
      <c r="AK7437" s="10"/>
      <c r="AL7437" s="10"/>
      <c r="AM7437" s="10"/>
      <c r="AN7437" s="10"/>
      <c r="AO7437" s="10"/>
      <c r="AP7437" s="10"/>
      <c r="AQ7437" s="10"/>
      <c r="AR7437" s="10"/>
      <c r="AS7437" s="10"/>
      <c r="AT7437" s="10"/>
      <c r="AU7437" s="10"/>
      <c r="AV7437" s="10"/>
      <c r="AW7437" s="10"/>
      <c r="AX7437" s="10"/>
      <c r="AY7437" s="10"/>
      <c r="AZ7437" s="10"/>
      <c r="BC7437" s="10"/>
      <c r="BD7437" s="10"/>
      <c r="BE7437" s="10"/>
      <c r="BF7437" s="10"/>
      <c r="BG7437" s="10"/>
      <c r="BH7437" s="10"/>
      <c r="BI7437" s="10"/>
      <c r="BL7437" s="10"/>
      <c r="BM7437" s="10"/>
      <c r="BN7437" s="10"/>
      <c r="BO7437" s="10"/>
      <c r="BP7437" s="10"/>
      <c r="BQ7437" s="10"/>
      <c r="BR7437" s="10"/>
      <c r="BU7437" s="66"/>
    </row>
    <row r="7438" spans="22:73" s="6" customFormat="1" x14ac:dyDescent="0.3">
      <c r="V7438" s="21"/>
      <c r="W7438" s="22"/>
      <c r="X7438" s="22"/>
      <c r="Y7438" s="22"/>
      <c r="Z7438" s="22"/>
      <c r="AA7438" s="22"/>
      <c r="AB7438" s="10"/>
      <c r="AC7438" s="10"/>
      <c r="AD7438" s="10"/>
      <c r="AE7438" s="10"/>
      <c r="AF7438" s="10"/>
      <c r="AG7438" s="10"/>
      <c r="AH7438" s="10"/>
      <c r="AI7438" s="10"/>
      <c r="AJ7438" s="10"/>
      <c r="AK7438" s="10"/>
      <c r="AL7438" s="10"/>
      <c r="AM7438" s="10"/>
      <c r="AN7438" s="10"/>
      <c r="AO7438" s="10"/>
      <c r="AP7438" s="10"/>
      <c r="AQ7438" s="10"/>
      <c r="AR7438" s="10"/>
      <c r="AS7438" s="10"/>
      <c r="AT7438" s="10"/>
      <c r="AU7438" s="10"/>
      <c r="AV7438" s="10"/>
      <c r="AW7438" s="10"/>
      <c r="AX7438" s="10"/>
      <c r="AY7438" s="10"/>
      <c r="AZ7438" s="10"/>
      <c r="BC7438" s="10"/>
      <c r="BD7438" s="10"/>
      <c r="BE7438" s="10"/>
      <c r="BF7438" s="10"/>
      <c r="BG7438" s="10"/>
      <c r="BH7438" s="10"/>
      <c r="BI7438" s="10"/>
      <c r="BL7438" s="10"/>
      <c r="BM7438" s="10"/>
      <c r="BN7438" s="10"/>
      <c r="BO7438" s="10"/>
      <c r="BP7438" s="10"/>
      <c r="BQ7438" s="10"/>
      <c r="BR7438" s="10"/>
      <c r="BU7438" s="66"/>
    </row>
    <row r="7439" spans="22:73" s="6" customFormat="1" x14ac:dyDescent="0.3">
      <c r="V7439" s="21"/>
      <c r="W7439" s="22"/>
      <c r="X7439" s="22"/>
      <c r="Y7439" s="22"/>
      <c r="Z7439" s="22"/>
      <c r="AA7439" s="22"/>
      <c r="AB7439" s="10"/>
      <c r="AC7439" s="10"/>
      <c r="AD7439" s="10"/>
      <c r="AE7439" s="10"/>
      <c r="AF7439" s="10"/>
      <c r="AG7439" s="10"/>
      <c r="AH7439" s="10"/>
      <c r="AI7439" s="10"/>
      <c r="AJ7439" s="10"/>
      <c r="AK7439" s="10"/>
      <c r="AL7439" s="10"/>
      <c r="AM7439" s="10"/>
      <c r="AN7439" s="10"/>
      <c r="AO7439" s="10"/>
      <c r="AP7439" s="10"/>
      <c r="AQ7439" s="10"/>
      <c r="AR7439" s="10"/>
      <c r="AS7439" s="10"/>
      <c r="AT7439" s="10"/>
      <c r="AU7439" s="10"/>
      <c r="AV7439" s="10"/>
      <c r="AW7439" s="10"/>
      <c r="AX7439" s="10"/>
      <c r="AY7439" s="10"/>
      <c r="AZ7439" s="10"/>
      <c r="BC7439" s="10"/>
      <c r="BD7439" s="10"/>
      <c r="BE7439" s="10"/>
      <c r="BF7439" s="10"/>
      <c r="BG7439" s="10"/>
      <c r="BH7439" s="10"/>
      <c r="BI7439" s="10"/>
      <c r="BL7439" s="10"/>
      <c r="BM7439" s="10"/>
      <c r="BN7439" s="10"/>
      <c r="BO7439" s="10"/>
      <c r="BP7439" s="10"/>
      <c r="BQ7439" s="10"/>
      <c r="BR7439" s="10"/>
      <c r="BU7439" s="66"/>
    </row>
    <row r="7440" spans="22:73" s="6" customFormat="1" x14ac:dyDescent="0.3">
      <c r="V7440" s="21"/>
      <c r="W7440" s="22"/>
      <c r="X7440" s="22"/>
      <c r="Y7440" s="22"/>
      <c r="Z7440" s="22"/>
      <c r="AA7440" s="22"/>
      <c r="AB7440" s="10"/>
      <c r="AC7440" s="10"/>
      <c r="AD7440" s="10"/>
      <c r="AE7440" s="10"/>
      <c r="AF7440" s="10"/>
      <c r="AG7440" s="10"/>
      <c r="AH7440" s="10"/>
      <c r="AI7440" s="10"/>
      <c r="AJ7440" s="10"/>
      <c r="AK7440" s="10"/>
      <c r="AL7440" s="10"/>
      <c r="AM7440" s="10"/>
      <c r="AN7440" s="10"/>
      <c r="AO7440" s="10"/>
      <c r="AP7440" s="10"/>
      <c r="AQ7440" s="10"/>
      <c r="AR7440" s="10"/>
      <c r="AS7440" s="10"/>
      <c r="AT7440" s="10"/>
      <c r="AU7440" s="10"/>
      <c r="AV7440" s="10"/>
      <c r="AW7440" s="10"/>
      <c r="AX7440" s="10"/>
      <c r="AY7440" s="10"/>
      <c r="AZ7440" s="10"/>
      <c r="BC7440" s="10"/>
      <c r="BD7440" s="10"/>
      <c r="BE7440" s="10"/>
      <c r="BF7440" s="10"/>
      <c r="BG7440" s="10"/>
      <c r="BH7440" s="10"/>
      <c r="BI7440" s="10"/>
      <c r="BL7440" s="10"/>
      <c r="BM7440" s="10"/>
      <c r="BN7440" s="10"/>
      <c r="BO7440" s="10"/>
      <c r="BP7440" s="10"/>
      <c r="BQ7440" s="10"/>
      <c r="BR7440" s="10"/>
      <c r="BU7440" s="66"/>
    </row>
    <row r="7441" spans="22:73" s="6" customFormat="1" x14ac:dyDescent="0.3">
      <c r="V7441" s="21"/>
      <c r="W7441" s="22"/>
      <c r="X7441" s="22"/>
      <c r="Y7441" s="22"/>
      <c r="Z7441" s="22"/>
      <c r="AA7441" s="22"/>
      <c r="AB7441" s="10"/>
      <c r="AC7441" s="10"/>
      <c r="AD7441" s="10"/>
      <c r="AE7441" s="10"/>
      <c r="AF7441" s="10"/>
      <c r="AG7441" s="10"/>
      <c r="AH7441" s="10"/>
      <c r="AI7441" s="10"/>
      <c r="AJ7441" s="10"/>
      <c r="AK7441" s="10"/>
      <c r="AL7441" s="10"/>
      <c r="AM7441" s="10"/>
      <c r="AN7441" s="10"/>
      <c r="AO7441" s="10"/>
      <c r="AP7441" s="10"/>
      <c r="AQ7441" s="10"/>
      <c r="AR7441" s="10"/>
      <c r="AS7441" s="10"/>
      <c r="AT7441" s="10"/>
      <c r="AU7441" s="10"/>
      <c r="AV7441" s="10"/>
      <c r="AW7441" s="10"/>
      <c r="AX7441" s="10"/>
      <c r="AY7441" s="10"/>
      <c r="AZ7441" s="10"/>
      <c r="BC7441" s="10"/>
      <c r="BD7441" s="10"/>
      <c r="BE7441" s="10"/>
      <c r="BF7441" s="10"/>
      <c r="BG7441" s="10"/>
      <c r="BH7441" s="10"/>
      <c r="BI7441" s="10"/>
      <c r="BL7441" s="10"/>
      <c r="BM7441" s="10"/>
      <c r="BN7441" s="10"/>
      <c r="BO7441" s="10"/>
      <c r="BP7441" s="10"/>
      <c r="BQ7441" s="10"/>
      <c r="BR7441" s="10"/>
      <c r="BU7441" s="66"/>
    </row>
    <row r="7442" spans="22:73" s="6" customFormat="1" x14ac:dyDescent="0.3">
      <c r="V7442" s="21"/>
      <c r="W7442" s="22"/>
      <c r="X7442" s="22"/>
      <c r="Y7442" s="22"/>
      <c r="Z7442" s="22"/>
      <c r="AA7442" s="22"/>
      <c r="AB7442" s="10"/>
      <c r="AC7442" s="10"/>
      <c r="AD7442" s="10"/>
      <c r="AE7442" s="10"/>
      <c r="AF7442" s="10"/>
      <c r="AG7442" s="10"/>
      <c r="AH7442" s="10"/>
      <c r="AI7442" s="10"/>
      <c r="AJ7442" s="10"/>
      <c r="AK7442" s="10"/>
      <c r="AL7442" s="10"/>
      <c r="AM7442" s="10"/>
      <c r="AN7442" s="10"/>
      <c r="AO7442" s="10"/>
      <c r="AP7442" s="10"/>
      <c r="AQ7442" s="10"/>
      <c r="AR7442" s="10"/>
      <c r="AS7442" s="10"/>
      <c r="AT7442" s="10"/>
      <c r="AU7442" s="10"/>
      <c r="AV7442" s="10"/>
      <c r="AW7442" s="10"/>
      <c r="AX7442" s="10"/>
      <c r="AY7442" s="10"/>
      <c r="AZ7442" s="10"/>
      <c r="BC7442" s="10"/>
      <c r="BD7442" s="10"/>
      <c r="BE7442" s="10"/>
      <c r="BF7442" s="10"/>
      <c r="BG7442" s="10"/>
      <c r="BH7442" s="10"/>
      <c r="BI7442" s="10"/>
      <c r="BL7442" s="10"/>
      <c r="BM7442" s="10"/>
      <c r="BN7442" s="10"/>
      <c r="BO7442" s="10"/>
      <c r="BP7442" s="10"/>
      <c r="BQ7442" s="10"/>
      <c r="BR7442" s="10"/>
      <c r="BU7442" s="66"/>
    </row>
    <row r="7443" spans="22:73" s="6" customFormat="1" x14ac:dyDescent="0.3">
      <c r="V7443" s="21"/>
      <c r="W7443" s="22"/>
      <c r="X7443" s="22"/>
      <c r="Y7443" s="22"/>
      <c r="Z7443" s="22"/>
      <c r="AA7443" s="22"/>
      <c r="AB7443" s="10"/>
      <c r="AC7443" s="10"/>
      <c r="AD7443" s="10"/>
      <c r="AE7443" s="10"/>
      <c r="AF7443" s="10"/>
      <c r="AG7443" s="10"/>
      <c r="AH7443" s="10"/>
      <c r="AI7443" s="10"/>
      <c r="AJ7443" s="10"/>
      <c r="AK7443" s="10"/>
      <c r="AL7443" s="10"/>
      <c r="AM7443" s="10"/>
      <c r="AN7443" s="10"/>
      <c r="AO7443" s="10"/>
      <c r="AP7443" s="10"/>
      <c r="AQ7443" s="10"/>
      <c r="AR7443" s="10"/>
      <c r="AS7443" s="10"/>
      <c r="AT7443" s="10"/>
      <c r="AU7443" s="10"/>
      <c r="AV7443" s="10"/>
      <c r="AW7443" s="10"/>
      <c r="AX7443" s="10"/>
      <c r="AY7443" s="10"/>
      <c r="AZ7443" s="10"/>
      <c r="BC7443" s="10"/>
      <c r="BD7443" s="10"/>
      <c r="BE7443" s="10"/>
      <c r="BF7443" s="10"/>
      <c r="BG7443" s="10"/>
      <c r="BH7443" s="10"/>
      <c r="BI7443" s="10"/>
      <c r="BL7443" s="10"/>
      <c r="BM7443" s="10"/>
      <c r="BN7443" s="10"/>
      <c r="BO7443" s="10"/>
      <c r="BP7443" s="10"/>
      <c r="BQ7443" s="10"/>
      <c r="BR7443" s="10"/>
      <c r="BU7443" s="66"/>
    </row>
    <row r="7444" spans="22:73" s="6" customFormat="1" x14ac:dyDescent="0.3">
      <c r="V7444" s="21"/>
      <c r="W7444" s="22"/>
      <c r="X7444" s="22"/>
      <c r="Y7444" s="22"/>
      <c r="Z7444" s="22"/>
      <c r="AA7444" s="22"/>
      <c r="AB7444" s="10"/>
      <c r="AC7444" s="10"/>
      <c r="AD7444" s="10"/>
      <c r="AE7444" s="10"/>
      <c r="AF7444" s="10"/>
      <c r="AG7444" s="10"/>
      <c r="AH7444" s="10"/>
      <c r="AI7444" s="10"/>
      <c r="AJ7444" s="10"/>
      <c r="AK7444" s="10"/>
      <c r="AL7444" s="10"/>
      <c r="AM7444" s="10"/>
      <c r="AN7444" s="10"/>
      <c r="AO7444" s="10"/>
      <c r="AP7444" s="10"/>
      <c r="AQ7444" s="10"/>
      <c r="AR7444" s="10"/>
      <c r="AS7444" s="10"/>
      <c r="AT7444" s="10"/>
      <c r="AU7444" s="10"/>
      <c r="AV7444" s="10"/>
      <c r="AW7444" s="10"/>
      <c r="AX7444" s="10"/>
      <c r="AY7444" s="10"/>
      <c r="AZ7444" s="10"/>
      <c r="BC7444" s="10"/>
      <c r="BD7444" s="10"/>
      <c r="BE7444" s="10"/>
      <c r="BF7444" s="10"/>
      <c r="BG7444" s="10"/>
      <c r="BH7444" s="10"/>
      <c r="BI7444" s="10"/>
      <c r="BL7444" s="10"/>
      <c r="BM7444" s="10"/>
      <c r="BN7444" s="10"/>
      <c r="BO7444" s="10"/>
      <c r="BP7444" s="10"/>
      <c r="BQ7444" s="10"/>
      <c r="BR7444" s="10"/>
      <c r="BU7444" s="66"/>
    </row>
    <row r="7445" spans="22:73" s="6" customFormat="1" x14ac:dyDescent="0.3">
      <c r="V7445" s="21"/>
      <c r="W7445" s="22"/>
      <c r="X7445" s="22"/>
      <c r="Y7445" s="22"/>
      <c r="Z7445" s="22"/>
      <c r="AA7445" s="22"/>
      <c r="AB7445" s="10"/>
      <c r="AC7445" s="10"/>
      <c r="AD7445" s="10"/>
      <c r="AE7445" s="10"/>
      <c r="AF7445" s="10"/>
      <c r="AG7445" s="10"/>
      <c r="AH7445" s="10"/>
      <c r="AI7445" s="10"/>
      <c r="AJ7445" s="10"/>
      <c r="AK7445" s="10"/>
      <c r="AL7445" s="10"/>
      <c r="AM7445" s="10"/>
      <c r="AN7445" s="10"/>
      <c r="AO7445" s="10"/>
      <c r="AP7445" s="10"/>
      <c r="AQ7445" s="10"/>
      <c r="AR7445" s="10"/>
      <c r="AS7445" s="10"/>
      <c r="AT7445" s="10"/>
      <c r="AU7445" s="10"/>
      <c r="AV7445" s="10"/>
      <c r="AW7445" s="10"/>
      <c r="AX7445" s="10"/>
      <c r="AY7445" s="10"/>
      <c r="AZ7445" s="10"/>
      <c r="BC7445" s="10"/>
      <c r="BD7445" s="10"/>
      <c r="BE7445" s="10"/>
      <c r="BF7445" s="10"/>
      <c r="BG7445" s="10"/>
      <c r="BH7445" s="10"/>
      <c r="BI7445" s="10"/>
      <c r="BL7445" s="10"/>
      <c r="BM7445" s="10"/>
      <c r="BN7445" s="10"/>
      <c r="BO7445" s="10"/>
      <c r="BP7445" s="10"/>
      <c r="BQ7445" s="10"/>
      <c r="BR7445" s="10"/>
      <c r="BU7445" s="66"/>
    </row>
    <row r="7446" spans="22:73" s="6" customFormat="1" x14ac:dyDescent="0.3">
      <c r="V7446" s="21"/>
      <c r="W7446" s="22"/>
      <c r="X7446" s="22"/>
      <c r="Y7446" s="22"/>
      <c r="Z7446" s="22"/>
      <c r="AA7446" s="22"/>
      <c r="AB7446" s="10"/>
      <c r="AC7446" s="10"/>
      <c r="AD7446" s="10"/>
      <c r="AE7446" s="10"/>
      <c r="AF7446" s="10"/>
      <c r="AG7446" s="10"/>
      <c r="AH7446" s="10"/>
      <c r="AI7446" s="10"/>
      <c r="AJ7446" s="10"/>
      <c r="AK7446" s="10"/>
      <c r="AL7446" s="10"/>
      <c r="AM7446" s="10"/>
      <c r="AN7446" s="10"/>
      <c r="AO7446" s="10"/>
      <c r="AP7446" s="10"/>
      <c r="AQ7446" s="10"/>
      <c r="AR7446" s="10"/>
      <c r="AS7446" s="10"/>
      <c r="AT7446" s="10"/>
      <c r="AU7446" s="10"/>
      <c r="AV7446" s="10"/>
      <c r="AW7446" s="10"/>
      <c r="AX7446" s="10"/>
      <c r="AY7446" s="10"/>
      <c r="AZ7446" s="10"/>
      <c r="BC7446" s="10"/>
      <c r="BD7446" s="10"/>
      <c r="BE7446" s="10"/>
      <c r="BF7446" s="10"/>
      <c r="BG7446" s="10"/>
      <c r="BH7446" s="10"/>
      <c r="BI7446" s="10"/>
      <c r="BL7446" s="10"/>
      <c r="BM7446" s="10"/>
      <c r="BN7446" s="10"/>
      <c r="BO7446" s="10"/>
      <c r="BP7446" s="10"/>
      <c r="BQ7446" s="10"/>
      <c r="BR7446" s="10"/>
      <c r="BU7446" s="66"/>
    </row>
    <row r="7447" spans="22:73" s="6" customFormat="1" x14ac:dyDescent="0.3">
      <c r="V7447" s="21"/>
      <c r="W7447" s="22"/>
      <c r="X7447" s="22"/>
      <c r="Y7447" s="22"/>
      <c r="Z7447" s="22"/>
      <c r="AA7447" s="22"/>
      <c r="AB7447" s="10"/>
      <c r="AC7447" s="10"/>
      <c r="AD7447" s="10"/>
      <c r="AE7447" s="10"/>
      <c r="AF7447" s="10"/>
      <c r="AG7447" s="10"/>
      <c r="AH7447" s="10"/>
      <c r="AI7447" s="10"/>
      <c r="AJ7447" s="10"/>
      <c r="AK7447" s="10"/>
      <c r="AL7447" s="10"/>
      <c r="AM7447" s="10"/>
      <c r="AN7447" s="10"/>
      <c r="AO7447" s="10"/>
      <c r="AP7447" s="10"/>
      <c r="AQ7447" s="10"/>
      <c r="AR7447" s="10"/>
      <c r="AS7447" s="10"/>
      <c r="AT7447" s="10"/>
      <c r="AU7447" s="10"/>
      <c r="AV7447" s="10"/>
      <c r="AW7447" s="10"/>
      <c r="AX7447" s="10"/>
      <c r="AY7447" s="10"/>
      <c r="AZ7447" s="10"/>
      <c r="BC7447" s="10"/>
      <c r="BD7447" s="10"/>
      <c r="BE7447" s="10"/>
      <c r="BF7447" s="10"/>
      <c r="BG7447" s="10"/>
      <c r="BH7447" s="10"/>
      <c r="BI7447" s="10"/>
      <c r="BL7447" s="10"/>
      <c r="BM7447" s="10"/>
      <c r="BN7447" s="10"/>
      <c r="BO7447" s="10"/>
      <c r="BP7447" s="10"/>
      <c r="BQ7447" s="10"/>
      <c r="BR7447" s="10"/>
      <c r="BU7447" s="66"/>
    </row>
    <row r="7448" spans="22:73" s="6" customFormat="1" x14ac:dyDescent="0.3">
      <c r="V7448" s="21"/>
      <c r="W7448" s="22"/>
      <c r="X7448" s="22"/>
      <c r="Y7448" s="22"/>
      <c r="Z7448" s="22"/>
      <c r="AA7448" s="22"/>
      <c r="AB7448" s="10"/>
      <c r="AC7448" s="10"/>
      <c r="AD7448" s="10"/>
      <c r="AE7448" s="10"/>
      <c r="AF7448" s="10"/>
      <c r="AG7448" s="10"/>
      <c r="AH7448" s="10"/>
      <c r="AI7448" s="10"/>
      <c r="AJ7448" s="10"/>
      <c r="AK7448" s="10"/>
      <c r="AL7448" s="10"/>
      <c r="AM7448" s="10"/>
      <c r="AN7448" s="10"/>
      <c r="AO7448" s="10"/>
      <c r="AP7448" s="10"/>
      <c r="AQ7448" s="10"/>
      <c r="AR7448" s="10"/>
      <c r="AS7448" s="10"/>
      <c r="AT7448" s="10"/>
      <c r="AU7448" s="10"/>
      <c r="AV7448" s="10"/>
      <c r="AW7448" s="10"/>
      <c r="AX7448" s="10"/>
      <c r="AY7448" s="10"/>
      <c r="AZ7448" s="10"/>
      <c r="BC7448" s="10"/>
      <c r="BD7448" s="10"/>
      <c r="BE7448" s="10"/>
      <c r="BF7448" s="10"/>
      <c r="BG7448" s="10"/>
      <c r="BH7448" s="10"/>
      <c r="BI7448" s="10"/>
      <c r="BL7448" s="10"/>
      <c r="BM7448" s="10"/>
      <c r="BN7448" s="10"/>
      <c r="BO7448" s="10"/>
      <c r="BP7448" s="10"/>
      <c r="BQ7448" s="10"/>
      <c r="BR7448" s="10"/>
      <c r="BU7448" s="66"/>
    </row>
    <row r="7449" spans="22:73" s="6" customFormat="1" x14ac:dyDescent="0.3">
      <c r="V7449" s="21"/>
      <c r="W7449" s="22"/>
      <c r="X7449" s="22"/>
      <c r="Y7449" s="22"/>
      <c r="Z7449" s="22"/>
      <c r="AA7449" s="22"/>
      <c r="AB7449" s="10"/>
      <c r="AC7449" s="10"/>
      <c r="AD7449" s="10"/>
      <c r="AE7449" s="10"/>
      <c r="AF7449" s="10"/>
      <c r="AG7449" s="10"/>
      <c r="AH7449" s="10"/>
      <c r="AI7449" s="10"/>
      <c r="AJ7449" s="10"/>
      <c r="AK7449" s="10"/>
      <c r="AL7449" s="10"/>
      <c r="AM7449" s="10"/>
      <c r="AN7449" s="10"/>
      <c r="AO7449" s="10"/>
      <c r="AP7449" s="10"/>
      <c r="AQ7449" s="10"/>
      <c r="AR7449" s="10"/>
      <c r="AS7449" s="10"/>
      <c r="AT7449" s="10"/>
      <c r="AU7449" s="10"/>
      <c r="AV7449" s="10"/>
      <c r="AW7449" s="10"/>
      <c r="AX7449" s="10"/>
      <c r="AY7449" s="10"/>
      <c r="AZ7449" s="10"/>
      <c r="BC7449" s="10"/>
      <c r="BD7449" s="10"/>
      <c r="BE7449" s="10"/>
      <c r="BF7449" s="10"/>
      <c r="BG7449" s="10"/>
      <c r="BH7449" s="10"/>
      <c r="BI7449" s="10"/>
      <c r="BL7449" s="10"/>
      <c r="BM7449" s="10"/>
      <c r="BN7449" s="10"/>
      <c r="BO7449" s="10"/>
      <c r="BP7449" s="10"/>
      <c r="BQ7449" s="10"/>
      <c r="BR7449" s="10"/>
      <c r="BU7449" s="66"/>
    </row>
    <row r="7450" spans="22:73" s="6" customFormat="1" x14ac:dyDescent="0.3">
      <c r="V7450" s="21"/>
      <c r="W7450" s="22"/>
      <c r="X7450" s="22"/>
      <c r="Y7450" s="22"/>
      <c r="Z7450" s="22"/>
      <c r="AA7450" s="22"/>
      <c r="AB7450" s="10"/>
      <c r="AC7450" s="10"/>
      <c r="AD7450" s="10"/>
      <c r="AE7450" s="10"/>
      <c r="AF7450" s="10"/>
      <c r="AG7450" s="10"/>
      <c r="AH7450" s="10"/>
      <c r="AI7450" s="10"/>
      <c r="AJ7450" s="10"/>
      <c r="AK7450" s="10"/>
      <c r="AL7450" s="10"/>
      <c r="AM7450" s="10"/>
      <c r="AN7450" s="10"/>
      <c r="AO7450" s="10"/>
      <c r="AP7450" s="10"/>
      <c r="AQ7450" s="10"/>
      <c r="AR7450" s="10"/>
      <c r="AS7450" s="10"/>
      <c r="AT7450" s="10"/>
      <c r="AU7450" s="10"/>
      <c r="AV7450" s="10"/>
      <c r="AW7450" s="10"/>
      <c r="AX7450" s="10"/>
      <c r="AY7450" s="10"/>
      <c r="AZ7450" s="10"/>
      <c r="BC7450" s="10"/>
      <c r="BD7450" s="10"/>
      <c r="BE7450" s="10"/>
      <c r="BF7450" s="10"/>
      <c r="BG7450" s="10"/>
      <c r="BH7450" s="10"/>
      <c r="BI7450" s="10"/>
      <c r="BL7450" s="10"/>
      <c r="BM7450" s="10"/>
      <c r="BN7450" s="10"/>
      <c r="BO7450" s="10"/>
      <c r="BP7450" s="10"/>
      <c r="BQ7450" s="10"/>
      <c r="BR7450" s="10"/>
      <c r="BU7450" s="66"/>
    </row>
    <row r="7451" spans="22:73" s="6" customFormat="1" x14ac:dyDescent="0.3">
      <c r="V7451" s="21"/>
      <c r="W7451" s="22"/>
      <c r="X7451" s="22"/>
      <c r="Y7451" s="22"/>
      <c r="Z7451" s="22"/>
      <c r="AA7451" s="22"/>
      <c r="AB7451" s="10"/>
      <c r="AC7451" s="10"/>
      <c r="AD7451" s="10"/>
      <c r="AE7451" s="10"/>
      <c r="AF7451" s="10"/>
      <c r="AG7451" s="10"/>
      <c r="AH7451" s="10"/>
      <c r="AI7451" s="10"/>
      <c r="AJ7451" s="10"/>
      <c r="AK7451" s="10"/>
      <c r="AL7451" s="10"/>
      <c r="AM7451" s="10"/>
      <c r="AN7451" s="10"/>
      <c r="AO7451" s="10"/>
      <c r="AP7451" s="10"/>
      <c r="AQ7451" s="10"/>
      <c r="AR7451" s="10"/>
      <c r="AS7451" s="10"/>
      <c r="AT7451" s="10"/>
      <c r="AU7451" s="10"/>
      <c r="AV7451" s="10"/>
      <c r="AW7451" s="10"/>
      <c r="AX7451" s="10"/>
      <c r="AY7451" s="10"/>
      <c r="AZ7451" s="10"/>
      <c r="BC7451" s="10"/>
      <c r="BD7451" s="10"/>
      <c r="BE7451" s="10"/>
      <c r="BF7451" s="10"/>
      <c r="BG7451" s="10"/>
      <c r="BH7451" s="10"/>
      <c r="BI7451" s="10"/>
      <c r="BL7451" s="10"/>
      <c r="BM7451" s="10"/>
      <c r="BN7451" s="10"/>
      <c r="BO7451" s="10"/>
      <c r="BP7451" s="10"/>
      <c r="BQ7451" s="10"/>
      <c r="BR7451" s="10"/>
      <c r="BU7451" s="66"/>
    </row>
    <row r="7452" spans="22:73" s="6" customFormat="1" x14ac:dyDescent="0.3">
      <c r="V7452" s="21"/>
      <c r="W7452" s="22"/>
      <c r="X7452" s="22"/>
      <c r="Y7452" s="22"/>
      <c r="Z7452" s="22"/>
      <c r="AA7452" s="22"/>
      <c r="AB7452" s="10"/>
      <c r="AC7452" s="10"/>
      <c r="AD7452" s="10"/>
      <c r="AE7452" s="10"/>
      <c r="AF7452" s="10"/>
      <c r="AG7452" s="10"/>
      <c r="AH7452" s="10"/>
      <c r="AI7452" s="10"/>
      <c r="AJ7452" s="10"/>
      <c r="AK7452" s="10"/>
      <c r="AL7452" s="10"/>
      <c r="AM7452" s="10"/>
      <c r="AN7452" s="10"/>
      <c r="AO7452" s="10"/>
      <c r="AP7452" s="10"/>
      <c r="AQ7452" s="10"/>
      <c r="AR7452" s="10"/>
      <c r="AS7452" s="10"/>
      <c r="AT7452" s="10"/>
      <c r="AU7452" s="10"/>
      <c r="AV7452" s="10"/>
      <c r="AW7452" s="10"/>
      <c r="AX7452" s="10"/>
      <c r="AY7452" s="10"/>
      <c r="AZ7452" s="10"/>
      <c r="BC7452" s="10"/>
      <c r="BD7452" s="10"/>
      <c r="BE7452" s="10"/>
      <c r="BF7452" s="10"/>
      <c r="BG7452" s="10"/>
      <c r="BH7452" s="10"/>
      <c r="BI7452" s="10"/>
      <c r="BL7452" s="10"/>
      <c r="BM7452" s="10"/>
      <c r="BN7452" s="10"/>
      <c r="BO7452" s="10"/>
      <c r="BP7452" s="10"/>
      <c r="BQ7452" s="10"/>
      <c r="BR7452" s="10"/>
      <c r="BU7452" s="66"/>
    </row>
    <row r="7453" spans="22:73" s="6" customFormat="1" x14ac:dyDescent="0.3">
      <c r="V7453" s="21"/>
      <c r="W7453" s="22"/>
      <c r="X7453" s="22"/>
      <c r="Y7453" s="22"/>
      <c r="Z7453" s="22"/>
      <c r="AA7453" s="22"/>
      <c r="AB7453" s="10"/>
      <c r="AC7453" s="10"/>
      <c r="AD7453" s="10"/>
      <c r="AE7453" s="10"/>
      <c r="AF7453" s="10"/>
      <c r="AG7453" s="10"/>
      <c r="AH7453" s="10"/>
      <c r="AI7453" s="10"/>
      <c r="AJ7453" s="10"/>
      <c r="AK7453" s="10"/>
      <c r="AL7453" s="10"/>
      <c r="AM7453" s="10"/>
      <c r="AN7453" s="10"/>
      <c r="AO7453" s="10"/>
      <c r="AP7453" s="10"/>
      <c r="AQ7453" s="10"/>
      <c r="AR7453" s="10"/>
      <c r="AS7453" s="10"/>
      <c r="AT7453" s="10"/>
      <c r="AU7453" s="10"/>
      <c r="AV7453" s="10"/>
      <c r="AW7453" s="10"/>
      <c r="AX7453" s="10"/>
      <c r="AY7453" s="10"/>
      <c r="AZ7453" s="10"/>
      <c r="BC7453" s="10"/>
      <c r="BD7453" s="10"/>
      <c r="BE7453" s="10"/>
      <c r="BF7453" s="10"/>
      <c r="BG7453" s="10"/>
      <c r="BH7453" s="10"/>
      <c r="BI7453" s="10"/>
      <c r="BL7453" s="10"/>
      <c r="BM7453" s="10"/>
      <c r="BN7453" s="10"/>
      <c r="BO7453" s="10"/>
      <c r="BP7453" s="10"/>
      <c r="BQ7453" s="10"/>
      <c r="BR7453" s="10"/>
      <c r="BU7453" s="66"/>
    </row>
    <row r="7454" spans="22:73" s="6" customFormat="1" x14ac:dyDescent="0.3">
      <c r="V7454" s="21"/>
      <c r="W7454" s="22"/>
      <c r="X7454" s="22"/>
      <c r="Y7454" s="22"/>
      <c r="Z7454" s="22"/>
      <c r="AA7454" s="22"/>
      <c r="AB7454" s="10"/>
      <c r="AC7454" s="10"/>
      <c r="AD7454" s="10"/>
      <c r="AE7454" s="10"/>
      <c r="AF7454" s="10"/>
      <c r="AG7454" s="10"/>
      <c r="AH7454" s="10"/>
      <c r="AI7454" s="10"/>
      <c r="AJ7454" s="10"/>
      <c r="AK7454" s="10"/>
      <c r="AL7454" s="10"/>
      <c r="AM7454" s="10"/>
      <c r="AN7454" s="10"/>
      <c r="AO7454" s="10"/>
      <c r="AP7454" s="10"/>
      <c r="AQ7454" s="10"/>
      <c r="AR7454" s="10"/>
      <c r="AS7454" s="10"/>
      <c r="AT7454" s="10"/>
      <c r="AU7454" s="10"/>
      <c r="AV7454" s="10"/>
      <c r="AW7454" s="10"/>
      <c r="AX7454" s="10"/>
      <c r="AY7454" s="10"/>
      <c r="AZ7454" s="10"/>
      <c r="BC7454" s="10"/>
      <c r="BD7454" s="10"/>
      <c r="BE7454" s="10"/>
      <c r="BF7454" s="10"/>
      <c r="BG7454" s="10"/>
      <c r="BH7454" s="10"/>
      <c r="BI7454" s="10"/>
      <c r="BL7454" s="10"/>
      <c r="BM7454" s="10"/>
      <c r="BN7454" s="10"/>
      <c r="BO7454" s="10"/>
      <c r="BP7454" s="10"/>
      <c r="BQ7454" s="10"/>
      <c r="BR7454" s="10"/>
      <c r="BU7454" s="66"/>
    </row>
    <row r="7455" spans="22:73" s="6" customFormat="1" x14ac:dyDescent="0.3">
      <c r="V7455" s="21"/>
      <c r="W7455" s="22"/>
      <c r="X7455" s="22"/>
      <c r="Y7455" s="22"/>
      <c r="Z7455" s="22"/>
      <c r="AA7455" s="22"/>
      <c r="AB7455" s="10"/>
      <c r="AC7455" s="10"/>
      <c r="AD7455" s="10"/>
      <c r="AE7455" s="10"/>
      <c r="AF7455" s="10"/>
      <c r="AG7455" s="10"/>
      <c r="AH7455" s="10"/>
      <c r="AI7455" s="10"/>
      <c r="AJ7455" s="10"/>
      <c r="AK7455" s="10"/>
      <c r="AL7455" s="10"/>
      <c r="AM7455" s="10"/>
      <c r="AN7455" s="10"/>
      <c r="AO7455" s="10"/>
      <c r="AP7455" s="10"/>
      <c r="AQ7455" s="10"/>
      <c r="AR7455" s="10"/>
      <c r="AS7455" s="10"/>
      <c r="AT7455" s="10"/>
      <c r="AU7455" s="10"/>
      <c r="AV7455" s="10"/>
      <c r="AW7455" s="10"/>
      <c r="AX7455" s="10"/>
      <c r="AY7455" s="10"/>
      <c r="AZ7455" s="10"/>
      <c r="BC7455" s="10"/>
      <c r="BD7455" s="10"/>
      <c r="BE7455" s="10"/>
      <c r="BF7455" s="10"/>
      <c r="BG7455" s="10"/>
      <c r="BH7455" s="10"/>
      <c r="BI7455" s="10"/>
      <c r="BL7455" s="10"/>
      <c r="BM7455" s="10"/>
      <c r="BN7455" s="10"/>
      <c r="BO7455" s="10"/>
      <c r="BP7455" s="10"/>
      <c r="BQ7455" s="10"/>
      <c r="BR7455" s="10"/>
      <c r="BU7455" s="66"/>
    </row>
    <row r="7456" spans="22:73" s="6" customFormat="1" x14ac:dyDescent="0.3">
      <c r="V7456" s="21"/>
      <c r="W7456" s="22"/>
      <c r="X7456" s="22"/>
      <c r="Y7456" s="22"/>
      <c r="Z7456" s="22"/>
      <c r="AA7456" s="22"/>
      <c r="AB7456" s="10"/>
      <c r="AC7456" s="10"/>
      <c r="AD7456" s="10"/>
      <c r="AE7456" s="10"/>
      <c r="AF7456" s="10"/>
      <c r="AG7456" s="10"/>
      <c r="AH7456" s="10"/>
      <c r="AI7456" s="10"/>
      <c r="AJ7456" s="10"/>
      <c r="AK7456" s="10"/>
      <c r="AL7456" s="10"/>
      <c r="AM7456" s="10"/>
      <c r="AN7456" s="10"/>
      <c r="AO7456" s="10"/>
      <c r="AP7456" s="10"/>
      <c r="AQ7456" s="10"/>
      <c r="AR7456" s="10"/>
      <c r="AS7456" s="10"/>
      <c r="AT7456" s="10"/>
      <c r="AU7456" s="10"/>
      <c r="AV7456" s="10"/>
      <c r="AW7456" s="10"/>
      <c r="AX7456" s="10"/>
      <c r="AY7456" s="10"/>
      <c r="AZ7456" s="10"/>
      <c r="BC7456" s="10"/>
      <c r="BD7456" s="10"/>
      <c r="BE7456" s="10"/>
      <c r="BF7456" s="10"/>
      <c r="BG7456" s="10"/>
      <c r="BH7456" s="10"/>
      <c r="BI7456" s="10"/>
      <c r="BL7456" s="10"/>
      <c r="BM7456" s="10"/>
      <c r="BN7456" s="10"/>
      <c r="BO7456" s="10"/>
      <c r="BP7456" s="10"/>
      <c r="BQ7456" s="10"/>
      <c r="BR7456" s="10"/>
      <c r="BU7456" s="66"/>
    </row>
    <row r="7457" spans="22:73" s="6" customFormat="1" x14ac:dyDescent="0.3">
      <c r="V7457" s="21"/>
      <c r="W7457" s="22"/>
      <c r="X7457" s="22"/>
      <c r="Y7457" s="22"/>
      <c r="Z7457" s="22"/>
      <c r="AA7457" s="22"/>
      <c r="AB7457" s="10"/>
      <c r="AC7457" s="10"/>
      <c r="AD7457" s="10"/>
      <c r="AE7457" s="10"/>
      <c r="AF7457" s="10"/>
      <c r="AG7457" s="10"/>
      <c r="AH7457" s="10"/>
      <c r="AI7457" s="10"/>
      <c r="AJ7457" s="10"/>
      <c r="AK7457" s="10"/>
      <c r="AL7457" s="10"/>
      <c r="AM7457" s="10"/>
      <c r="AN7457" s="10"/>
      <c r="AO7457" s="10"/>
      <c r="AP7457" s="10"/>
      <c r="AQ7457" s="10"/>
      <c r="AR7457" s="10"/>
      <c r="AS7457" s="10"/>
      <c r="AT7457" s="10"/>
      <c r="AU7457" s="10"/>
      <c r="AV7457" s="10"/>
      <c r="AW7457" s="10"/>
      <c r="AX7457" s="10"/>
      <c r="AY7457" s="10"/>
      <c r="AZ7457" s="10"/>
      <c r="BC7457" s="10"/>
      <c r="BD7457" s="10"/>
      <c r="BE7457" s="10"/>
      <c r="BF7457" s="10"/>
      <c r="BG7457" s="10"/>
      <c r="BH7457" s="10"/>
      <c r="BI7457" s="10"/>
      <c r="BL7457" s="10"/>
      <c r="BM7457" s="10"/>
      <c r="BN7457" s="10"/>
      <c r="BO7457" s="10"/>
      <c r="BP7457" s="10"/>
      <c r="BQ7457" s="10"/>
      <c r="BR7457" s="10"/>
      <c r="BU7457" s="66"/>
    </row>
    <row r="7458" spans="22:73" s="6" customFormat="1" x14ac:dyDescent="0.3">
      <c r="V7458" s="21"/>
      <c r="W7458" s="22"/>
      <c r="X7458" s="22"/>
      <c r="Y7458" s="22"/>
      <c r="Z7458" s="22"/>
      <c r="AA7458" s="22"/>
      <c r="AB7458" s="10"/>
      <c r="AC7458" s="10"/>
      <c r="AD7458" s="10"/>
      <c r="AE7458" s="10"/>
      <c r="AF7458" s="10"/>
      <c r="AG7458" s="10"/>
      <c r="AH7458" s="10"/>
      <c r="AI7458" s="10"/>
      <c r="AJ7458" s="10"/>
      <c r="AK7458" s="10"/>
      <c r="AL7458" s="10"/>
      <c r="AM7458" s="10"/>
      <c r="AN7458" s="10"/>
      <c r="AO7458" s="10"/>
      <c r="AP7458" s="10"/>
      <c r="AQ7458" s="10"/>
      <c r="AR7458" s="10"/>
      <c r="AS7458" s="10"/>
      <c r="AT7458" s="10"/>
      <c r="AU7458" s="10"/>
      <c r="AV7458" s="10"/>
      <c r="AW7458" s="10"/>
      <c r="AX7458" s="10"/>
      <c r="AY7458" s="10"/>
      <c r="AZ7458" s="10"/>
      <c r="BC7458" s="10"/>
      <c r="BD7458" s="10"/>
      <c r="BE7458" s="10"/>
      <c r="BF7458" s="10"/>
      <c r="BG7458" s="10"/>
      <c r="BH7458" s="10"/>
      <c r="BI7458" s="10"/>
      <c r="BL7458" s="10"/>
      <c r="BM7458" s="10"/>
      <c r="BN7458" s="10"/>
      <c r="BO7458" s="10"/>
      <c r="BP7458" s="10"/>
      <c r="BQ7458" s="10"/>
      <c r="BR7458" s="10"/>
      <c r="BU7458" s="66"/>
    </row>
    <row r="7459" spans="22:73" s="6" customFormat="1" x14ac:dyDescent="0.3">
      <c r="V7459" s="21"/>
      <c r="W7459" s="22"/>
      <c r="X7459" s="22"/>
      <c r="Y7459" s="22"/>
      <c r="Z7459" s="22"/>
      <c r="AA7459" s="22"/>
      <c r="AB7459" s="10"/>
      <c r="AC7459" s="10"/>
      <c r="AD7459" s="10"/>
      <c r="AE7459" s="10"/>
      <c r="AF7459" s="10"/>
      <c r="AG7459" s="10"/>
      <c r="AH7459" s="10"/>
      <c r="AI7459" s="10"/>
      <c r="AJ7459" s="10"/>
      <c r="AK7459" s="10"/>
      <c r="AL7459" s="10"/>
      <c r="AM7459" s="10"/>
      <c r="AN7459" s="10"/>
      <c r="AO7459" s="10"/>
      <c r="AP7459" s="10"/>
      <c r="AQ7459" s="10"/>
      <c r="AR7459" s="10"/>
      <c r="AS7459" s="10"/>
      <c r="AT7459" s="10"/>
      <c r="AU7459" s="10"/>
      <c r="AV7459" s="10"/>
      <c r="AW7459" s="10"/>
      <c r="AX7459" s="10"/>
      <c r="AY7459" s="10"/>
      <c r="AZ7459" s="10"/>
      <c r="BC7459" s="10"/>
      <c r="BD7459" s="10"/>
      <c r="BE7459" s="10"/>
      <c r="BF7459" s="10"/>
      <c r="BG7459" s="10"/>
      <c r="BH7459" s="10"/>
      <c r="BI7459" s="10"/>
      <c r="BL7459" s="10"/>
      <c r="BM7459" s="10"/>
      <c r="BN7459" s="10"/>
      <c r="BO7459" s="10"/>
      <c r="BP7459" s="10"/>
      <c r="BQ7459" s="10"/>
      <c r="BR7459" s="10"/>
      <c r="BU7459" s="66"/>
    </row>
    <row r="7460" spans="22:73" s="6" customFormat="1" x14ac:dyDescent="0.3">
      <c r="V7460" s="21"/>
      <c r="W7460" s="22"/>
      <c r="X7460" s="22"/>
      <c r="Y7460" s="22"/>
      <c r="Z7460" s="22"/>
      <c r="AA7460" s="22"/>
      <c r="AB7460" s="10"/>
      <c r="AC7460" s="10"/>
      <c r="AD7460" s="10"/>
      <c r="AE7460" s="10"/>
      <c r="AF7460" s="10"/>
      <c r="AG7460" s="10"/>
      <c r="AH7460" s="10"/>
      <c r="AI7460" s="10"/>
      <c r="AJ7460" s="10"/>
      <c r="AK7460" s="10"/>
      <c r="AL7460" s="10"/>
      <c r="AM7460" s="10"/>
      <c r="AN7460" s="10"/>
      <c r="AO7460" s="10"/>
      <c r="AP7460" s="10"/>
      <c r="AQ7460" s="10"/>
      <c r="AR7460" s="10"/>
      <c r="AS7460" s="10"/>
      <c r="AT7460" s="10"/>
      <c r="AU7460" s="10"/>
      <c r="AV7460" s="10"/>
      <c r="AW7460" s="10"/>
      <c r="AX7460" s="10"/>
      <c r="AY7460" s="10"/>
      <c r="AZ7460" s="10"/>
      <c r="BC7460" s="10"/>
      <c r="BD7460" s="10"/>
      <c r="BE7460" s="10"/>
      <c r="BF7460" s="10"/>
      <c r="BG7460" s="10"/>
      <c r="BH7460" s="10"/>
      <c r="BI7460" s="10"/>
      <c r="BL7460" s="10"/>
      <c r="BM7460" s="10"/>
      <c r="BN7460" s="10"/>
      <c r="BO7460" s="10"/>
      <c r="BP7460" s="10"/>
      <c r="BQ7460" s="10"/>
      <c r="BR7460" s="10"/>
      <c r="BU7460" s="66"/>
    </row>
    <row r="7461" spans="22:73" s="6" customFormat="1" x14ac:dyDescent="0.3">
      <c r="V7461" s="21"/>
      <c r="W7461" s="22"/>
      <c r="X7461" s="22"/>
      <c r="Y7461" s="22"/>
      <c r="Z7461" s="22"/>
      <c r="AA7461" s="22"/>
      <c r="AB7461" s="10"/>
      <c r="AC7461" s="10"/>
      <c r="AD7461" s="10"/>
      <c r="AE7461" s="10"/>
      <c r="AF7461" s="10"/>
      <c r="AG7461" s="10"/>
      <c r="AH7461" s="10"/>
      <c r="AI7461" s="10"/>
      <c r="AJ7461" s="10"/>
      <c r="AK7461" s="10"/>
      <c r="AL7461" s="10"/>
      <c r="AM7461" s="10"/>
      <c r="AN7461" s="10"/>
      <c r="AO7461" s="10"/>
      <c r="AP7461" s="10"/>
      <c r="AQ7461" s="10"/>
      <c r="AR7461" s="10"/>
      <c r="AS7461" s="10"/>
      <c r="AT7461" s="10"/>
      <c r="AU7461" s="10"/>
      <c r="AV7461" s="10"/>
      <c r="AW7461" s="10"/>
      <c r="AX7461" s="10"/>
      <c r="AY7461" s="10"/>
      <c r="AZ7461" s="10"/>
      <c r="BC7461" s="10"/>
      <c r="BD7461" s="10"/>
      <c r="BE7461" s="10"/>
      <c r="BF7461" s="10"/>
      <c r="BG7461" s="10"/>
      <c r="BH7461" s="10"/>
      <c r="BI7461" s="10"/>
      <c r="BL7461" s="10"/>
      <c r="BM7461" s="10"/>
      <c r="BN7461" s="10"/>
      <c r="BO7461" s="10"/>
      <c r="BP7461" s="10"/>
      <c r="BQ7461" s="10"/>
      <c r="BR7461" s="10"/>
      <c r="BU7461" s="66"/>
    </row>
    <row r="7462" spans="22:73" s="6" customFormat="1" x14ac:dyDescent="0.3">
      <c r="V7462" s="21"/>
      <c r="W7462" s="22"/>
      <c r="X7462" s="22"/>
      <c r="Y7462" s="22"/>
      <c r="Z7462" s="22"/>
      <c r="AA7462" s="22"/>
      <c r="AB7462" s="10"/>
      <c r="AC7462" s="10"/>
      <c r="AD7462" s="10"/>
      <c r="AE7462" s="10"/>
      <c r="AF7462" s="10"/>
      <c r="AG7462" s="10"/>
      <c r="AH7462" s="10"/>
      <c r="AI7462" s="10"/>
      <c r="AJ7462" s="10"/>
      <c r="AK7462" s="10"/>
      <c r="AL7462" s="10"/>
      <c r="AM7462" s="10"/>
      <c r="AN7462" s="10"/>
      <c r="AO7462" s="10"/>
      <c r="AP7462" s="10"/>
      <c r="AQ7462" s="10"/>
      <c r="AR7462" s="10"/>
      <c r="AS7462" s="10"/>
      <c r="AT7462" s="10"/>
      <c r="AU7462" s="10"/>
      <c r="AV7462" s="10"/>
      <c r="AW7462" s="10"/>
      <c r="AX7462" s="10"/>
      <c r="AY7462" s="10"/>
      <c r="AZ7462" s="10"/>
      <c r="BC7462" s="10"/>
      <c r="BD7462" s="10"/>
      <c r="BE7462" s="10"/>
      <c r="BF7462" s="10"/>
      <c r="BG7462" s="10"/>
      <c r="BH7462" s="10"/>
      <c r="BI7462" s="10"/>
      <c r="BL7462" s="10"/>
      <c r="BM7462" s="10"/>
      <c r="BN7462" s="10"/>
      <c r="BO7462" s="10"/>
      <c r="BP7462" s="10"/>
      <c r="BQ7462" s="10"/>
      <c r="BR7462" s="10"/>
      <c r="BU7462" s="66"/>
    </row>
    <row r="7463" spans="22:73" s="6" customFormat="1" x14ac:dyDescent="0.3">
      <c r="V7463" s="21"/>
      <c r="W7463" s="22"/>
      <c r="X7463" s="22"/>
      <c r="Y7463" s="22"/>
      <c r="Z7463" s="22"/>
      <c r="AA7463" s="22"/>
      <c r="AB7463" s="10"/>
      <c r="AC7463" s="10"/>
      <c r="AD7463" s="10"/>
      <c r="AE7463" s="10"/>
      <c r="AF7463" s="10"/>
      <c r="AG7463" s="10"/>
      <c r="AH7463" s="10"/>
      <c r="AI7463" s="10"/>
      <c r="AJ7463" s="10"/>
      <c r="AK7463" s="10"/>
      <c r="AL7463" s="10"/>
      <c r="AM7463" s="10"/>
      <c r="AN7463" s="10"/>
      <c r="AO7463" s="10"/>
      <c r="AP7463" s="10"/>
      <c r="AQ7463" s="10"/>
      <c r="AR7463" s="10"/>
      <c r="AS7463" s="10"/>
      <c r="AT7463" s="10"/>
      <c r="AU7463" s="10"/>
      <c r="AV7463" s="10"/>
      <c r="AW7463" s="10"/>
      <c r="AX7463" s="10"/>
      <c r="AY7463" s="10"/>
      <c r="AZ7463" s="10"/>
      <c r="BC7463" s="10"/>
      <c r="BD7463" s="10"/>
      <c r="BE7463" s="10"/>
      <c r="BF7463" s="10"/>
      <c r="BG7463" s="10"/>
      <c r="BH7463" s="10"/>
      <c r="BI7463" s="10"/>
      <c r="BL7463" s="10"/>
      <c r="BM7463" s="10"/>
      <c r="BN7463" s="10"/>
      <c r="BO7463" s="10"/>
      <c r="BP7463" s="10"/>
      <c r="BQ7463" s="10"/>
      <c r="BR7463" s="10"/>
      <c r="BU7463" s="66"/>
    </row>
    <row r="7464" spans="22:73" s="6" customFormat="1" x14ac:dyDescent="0.3">
      <c r="V7464" s="21"/>
      <c r="W7464" s="22"/>
      <c r="X7464" s="22"/>
      <c r="Y7464" s="22"/>
      <c r="Z7464" s="22"/>
      <c r="AA7464" s="22"/>
      <c r="AB7464" s="10"/>
      <c r="AC7464" s="10"/>
      <c r="AD7464" s="10"/>
      <c r="AE7464" s="10"/>
      <c r="AF7464" s="10"/>
      <c r="AG7464" s="10"/>
      <c r="AH7464" s="10"/>
      <c r="AI7464" s="10"/>
      <c r="AJ7464" s="10"/>
      <c r="AK7464" s="10"/>
      <c r="AL7464" s="10"/>
      <c r="AM7464" s="10"/>
      <c r="AN7464" s="10"/>
      <c r="AO7464" s="10"/>
      <c r="AP7464" s="10"/>
      <c r="AQ7464" s="10"/>
      <c r="AR7464" s="10"/>
      <c r="AS7464" s="10"/>
      <c r="AT7464" s="10"/>
      <c r="AU7464" s="10"/>
      <c r="AV7464" s="10"/>
      <c r="AW7464" s="10"/>
      <c r="AX7464" s="10"/>
      <c r="AY7464" s="10"/>
      <c r="AZ7464" s="10"/>
      <c r="BC7464" s="10"/>
      <c r="BD7464" s="10"/>
      <c r="BE7464" s="10"/>
      <c r="BF7464" s="10"/>
      <c r="BG7464" s="10"/>
      <c r="BH7464" s="10"/>
      <c r="BI7464" s="10"/>
      <c r="BL7464" s="10"/>
      <c r="BM7464" s="10"/>
      <c r="BN7464" s="10"/>
      <c r="BO7464" s="10"/>
      <c r="BP7464" s="10"/>
      <c r="BQ7464" s="10"/>
      <c r="BR7464" s="10"/>
      <c r="BU7464" s="66"/>
    </row>
    <row r="7465" spans="22:73" s="6" customFormat="1" x14ac:dyDescent="0.3">
      <c r="V7465" s="21"/>
      <c r="W7465" s="22"/>
      <c r="X7465" s="22"/>
      <c r="Y7465" s="22"/>
      <c r="Z7465" s="22"/>
      <c r="AA7465" s="22"/>
      <c r="AB7465" s="10"/>
      <c r="AC7465" s="10"/>
      <c r="AD7465" s="10"/>
      <c r="AE7465" s="10"/>
      <c r="AF7465" s="10"/>
      <c r="AG7465" s="10"/>
      <c r="AH7465" s="10"/>
      <c r="AI7465" s="10"/>
      <c r="AJ7465" s="10"/>
      <c r="AK7465" s="10"/>
      <c r="AL7465" s="10"/>
      <c r="AM7465" s="10"/>
      <c r="AN7465" s="10"/>
      <c r="AO7465" s="10"/>
      <c r="AP7465" s="10"/>
      <c r="AQ7465" s="10"/>
      <c r="AR7465" s="10"/>
      <c r="AS7465" s="10"/>
      <c r="AT7465" s="10"/>
      <c r="AU7465" s="10"/>
      <c r="AV7465" s="10"/>
      <c r="AW7465" s="10"/>
      <c r="AX7465" s="10"/>
      <c r="AY7465" s="10"/>
      <c r="AZ7465" s="10"/>
      <c r="BC7465" s="10"/>
      <c r="BD7465" s="10"/>
      <c r="BE7465" s="10"/>
      <c r="BF7465" s="10"/>
      <c r="BG7465" s="10"/>
      <c r="BH7465" s="10"/>
      <c r="BI7465" s="10"/>
      <c r="BL7465" s="10"/>
      <c r="BM7465" s="10"/>
      <c r="BN7465" s="10"/>
      <c r="BO7465" s="10"/>
      <c r="BP7465" s="10"/>
      <c r="BQ7465" s="10"/>
      <c r="BR7465" s="10"/>
      <c r="BU7465" s="66"/>
    </row>
    <row r="7466" spans="22:73" s="6" customFormat="1" x14ac:dyDescent="0.3">
      <c r="V7466" s="21"/>
      <c r="W7466" s="22"/>
      <c r="X7466" s="22"/>
      <c r="Y7466" s="22"/>
      <c r="Z7466" s="22"/>
      <c r="AA7466" s="22"/>
      <c r="AB7466" s="10"/>
      <c r="AC7466" s="10"/>
      <c r="AD7466" s="10"/>
      <c r="AE7466" s="10"/>
      <c r="AF7466" s="10"/>
      <c r="AG7466" s="10"/>
      <c r="AH7466" s="10"/>
      <c r="AI7466" s="10"/>
      <c r="AJ7466" s="10"/>
      <c r="AK7466" s="10"/>
      <c r="AL7466" s="10"/>
      <c r="AM7466" s="10"/>
      <c r="AN7466" s="10"/>
      <c r="AO7466" s="10"/>
      <c r="AP7466" s="10"/>
      <c r="AQ7466" s="10"/>
      <c r="AR7466" s="10"/>
      <c r="AS7466" s="10"/>
      <c r="AT7466" s="10"/>
      <c r="AU7466" s="10"/>
      <c r="AV7466" s="10"/>
      <c r="AW7466" s="10"/>
      <c r="AX7466" s="10"/>
      <c r="AY7466" s="10"/>
      <c r="AZ7466" s="10"/>
      <c r="BC7466" s="10"/>
      <c r="BD7466" s="10"/>
      <c r="BE7466" s="10"/>
      <c r="BF7466" s="10"/>
      <c r="BG7466" s="10"/>
      <c r="BH7466" s="10"/>
      <c r="BI7466" s="10"/>
      <c r="BL7466" s="10"/>
      <c r="BM7466" s="10"/>
      <c r="BN7466" s="10"/>
      <c r="BO7466" s="10"/>
      <c r="BP7466" s="10"/>
      <c r="BQ7466" s="10"/>
      <c r="BR7466" s="10"/>
      <c r="BU7466" s="66"/>
    </row>
    <row r="7467" spans="22:73" s="6" customFormat="1" x14ac:dyDescent="0.3">
      <c r="V7467" s="21"/>
      <c r="W7467" s="22"/>
      <c r="X7467" s="22"/>
      <c r="Y7467" s="22"/>
      <c r="Z7467" s="22"/>
      <c r="AA7467" s="22"/>
      <c r="AB7467" s="10"/>
      <c r="AC7467" s="10"/>
      <c r="AD7467" s="10"/>
      <c r="AE7467" s="10"/>
      <c r="AF7467" s="10"/>
      <c r="AG7467" s="10"/>
      <c r="AH7467" s="10"/>
      <c r="AI7467" s="10"/>
      <c r="AJ7467" s="10"/>
      <c r="AK7467" s="10"/>
      <c r="AL7467" s="10"/>
      <c r="AM7467" s="10"/>
      <c r="AN7467" s="10"/>
      <c r="AO7467" s="10"/>
      <c r="AP7467" s="10"/>
      <c r="AQ7467" s="10"/>
      <c r="AR7467" s="10"/>
      <c r="AS7467" s="10"/>
      <c r="AT7467" s="10"/>
      <c r="AU7467" s="10"/>
      <c r="AV7467" s="10"/>
      <c r="AW7467" s="10"/>
      <c r="AX7467" s="10"/>
      <c r="AY7467" s="10"/>
      <c r="AZ7467" s="10"/>
      <c r="BC7467" s="10"/>
      <c r="BD7467" s="10"/>
      <c r="BE7467" s="10"/>
      <c r="BF7467" s="10"/>
      <c r="BG7467" s="10"/>
      <c r="BH7467" s="10"/>
      <c r="BI7467" s="10"/>
      <c r="BL7467" s="10"/>
      <c r="BM7467" s="10"/>
      <c r="BN7467" s="10"/>
      <c r="BO7467" s="10"/>
      <c r="BP7467" s="10"/>
      <c r="BQ7467" s="10"/>
      <c r="BR7467" s="10"/>
      <c r="BU7467" s="66"/>
    </row>
    <row r="7468" spans="22:73" s="6" customFormat="1" x14ac:dyDescent="0.3">
      <c r="V7468" s="21"/>
      <c r="W7468" s="22"/>
      <c r="X7468" s="22"/>
      <c r="Y7468" s="22"/>
      <c r="Z7468" s="22"/>
      <c r="AA7468" s="22"/>
      <c r="AB7468" s="10"/>
      <c r="AC7468" s="10"/>
      <c r="AD7468" s="10"/>
      <c r="AE7468" s="10"/>
      <c r="AF7468" s="10"/>
      <c r="AG7468" s="10"/>
      <c r="AH7468" s="10"/>
      <c r="AI7468" s="10"/>
      <c r="AJ7468" s="10"/>
      <c r="AK7468" s="10"/>
      <c r="AL7468" s="10"/>
      <c r="AM7468" s="10"/>
      <c r="AN7468" s="10"/>
      <c r="AO7468" s="10"/>
      <c r="AP7468" s="10"/>
      <c r="AQ7468" s="10"/>
      <c r="AR7468" s="10"/>
      <c r="AS7468" s="10"/>
      <c r="AT7468" s="10"/>
      <c r="AU7468" s="10"/>
      <c r="AV7468" s="10"/>
      <c r="AW7468" s="10"/>
      <c r="AX7468" s="10"/>
      <c r="AY7468" s="10"/>
      <c r="AZ7468" s="10"/>
      <c r="BC7468" s="10"/>
      <c r="BD7468" s="10"/>
      <c r="BE7468" s="10"/>
      <c r="BF7468" s="10"/>
      <c r="BG7468" s="10"/>
      <c r="BH7468" s="10"/>
      <c r="BI7468" s="10"/>
      <c r="BL7468" s="10"/>
      <c r="BM7468" s="10"/>
      <c r="BN7468" s="10"/>
      <c r="BO7468" s="10"/>
      <c r="BP7468" s="10"/>
      <c r="BQ7468" s="10"/>
      <c r="BR7468" s="10"/>
      <c r="BU7468" s="66"/>
    </row>
    <row r="7469" spans="22:73" s="6" customFormat="1" x14ac:dyDescent="0.3">
      <c r="V7469" s="21"/>
      <c r="W7469" s="22"/>
      <c r="X7469" s="22"/>
      <c r="Y7469" s="22"/>
      <c r="Z7469" s="22"/>
      <c r="AA7469" s="22"/>
      <c r="AB7469" s="10"/>
      <c r="AC7469" s="10"/>
      <c r="AD7469" s="10"/>
      <c r="AE7469" s="10"/>
      <c r="AF7469" s="10"/>
      <c r="AG7469" s="10"/>
      <c r="AH7469" s="10"/>
      <c r="AI7469" s="10"/>
      <c r="AJ7469" s="10"/>
      <c r="AK7469" s="10"/>
      <c r="AL7469" s="10"/>
      <c r="AM7469" s="10"/>
      <c r="AN7469" s="10"/>
      <c r="AO7469" s="10"/>
      <c r="AP7469" s="10"/>
      <c r="AQ7469" s="10"/>
      <c r="AR7469" s="10"/>
      <c r="AS7469" s="10"/>
      <c r="AT7469" s="10"/>
      <c r="AU7469" s="10"/>
      <c r="AV7469" s="10"/>
      <c r="AW7469" s="10"/>
      <c r="AX7469" s="10"/>
      <c r="AY7469" s="10"/>
      <c r="AZ7469" s="10"/>
      <c r="BC7469" s="10"/>
      <c r="BD7469" s="10"/>
      <c r="BE7469" s="10"/>
      <c r="BF7469" s="10"/>
      <c r="BG7469" s="10"/>
      <c r="BH7469" s="10"/>
      <c r="BI7469" s="10"/>
      <c r="BL7469" s="10"/>
      <c r="BM7469" s="10"/>
      <c r="BN7469" s="10"/>
      <c r="BO7469" s="10"/>
      <c r="BP7469" s="10"/>
      <c r="BQ7469" s="10"/>
      <c r="BR7469" s="10"/>
      <c r="BU7469" s="66"/>
    </row>
    <row r="7470" spans="22:73" s="6" customFormat="1" x14ac:dyDescent="0.3">
      <c r="V7470" s="21"/>
      <c r="W7470" s="22"/>
      <c r="X7470" s="22"/>
      <c r="Y7470" s="22"/>
      <c r="Z7470" s="22"/>
      <c r="AA7470" s="22"/>
      <c r="AB7470" s="10"/>
      <c r="AC7470" s="10"/>
      <c r="AD7470" s="10"/>
      <c r="AE7470" s="10"/>
      <c r="AF7470" s="10"/>
      <c r="AG7470" s="10"/>
      <c r="AH7470" s="10"/>
      <c r="AI7470" s="10"/>
      <c r="AJ7470" s="10"/>
      <c r="AK7470" s="10"/>
      <c r="AL7470" s="10"/>
      <c r="AM7470" s="10"/>
      <c r="AN7470" s="10"/>
      <c r="AO7470" s="10"/>
      <c r="AP7470" s="10"/>
      <c r="AQ7470" s="10"/>
      <c r="AR7470" s="10"/>
      <c r="AS7470" s="10"/>
      <c r="AT7470" s="10"/>
      <c r="AU7470" s="10"/>
      <c r="AV7470" s="10"/>
      <c r="AW7470" s="10"/>
      <c r="AX7470" s="10"/>
      <c r="AY7470" s="10"/>
      <c r="AZ7470" s="10"/>
      <c r="BC7470" s="10"/>
      <c r="BD7470" s="10"/>
      <c r="BE7470" s="10"/>
      <c r="BF7470" s="10"/>
      <c r="BG7470" s="10"/>
      <c r="BH7470" s="10"/>
      <c r="BI7470" s="10"/>
      <c r="BL7470" s="10"/>
      <c r="BM7470" s="10"/>
      <c r="BN7470" s="10"/>
      <c r="BO7470" s="10"/>
      <c r="BP7470" s="10"/>
      <c r="BQ7470" s="10"/>
      <c r="BR7470" s="10"/>
      <c r="BU7470" s="66"/>
    </row>
    <row r="7471" spans="22:73" s="6" customFormat="1" x14ac:dyDescent="0.3">
      <c r="V7471" s="21"/>
      <c r="W7471" s="22"/>
      <c r="X7471" s="22"/>
      <c r="Y7471" s="22"/>
      <c r="Z7471" s="22"/>
      <c r="AA7471" s="22"/>
      <c r="AB7471" s="10"/>
      <c r="AC7471" s="10"/>
      <c r="AD7471" s="10"/>
      <c r="AE7471" s="10"/>
      <c r="AF7471" s="10"/>
      <c r="AG7471" s="10"/>
      <c r="AH7471" s="10"/>
      <c r="AI7471" s="10"/>
      <c r="AJ7471" s="10"/>
      <c r="AK7471" s="10"/>
      <c r="AL7471" s="10"/>
      <c r="AM7471" s="10"/>
      <c r="AN7471" s="10"/>
      <c r="AO7471" s="10"/>
      <c r="AP7471" s="10"/>
      <c r="AQ7471" s="10"/>
      <c r="AR7471" s="10"/>
      <c r="AS7471" s="10"/>
      <c r="AT7471" s="10"/>
      <c r="AU7471" s="10"/>
      <c r="AV7471" s="10"/>
      <c r="AW7471" s="10"/>
      <c r="AX7471" s="10"/>
      <c r="AY7471" s="10"/>
      <c r="AZ7471" s="10"/>
      <c r="BC7471" s="10"/>
      <c r="BD7471" s="10"/>
      <c r="BE7471" s="10"/>
      <c r="BF7471" s="10"/>
      <c r="BG7471" s="10"/>
      <c r="BH7471" s="10"/>
      <c r="BI7471" s="10"/>
      <c r="BL7471" s="10"/>
      <c r="BM7471" s="10"/>
      <c r="BN7471" s="10"/>
      <c r="BO7471" s="10"/>
      <c r="BP7471" s="10"/>
      <c r="BQ7471" s="10"/>
      <c r="BR7471" s="10"/>
      <c r="BU7471" s="66"/>
    </row>
    <row r="7472" spans="22:73" s="6" customFormat="1" x14ac:dyDescent="0.3">
      <c r="V7472" s="21"/>
      <c r="W7472" s="22"/>
      <c r="X7472" s="22"/>
      <c r="Y7472" s="22"/>
      <c r="Z7472" s="22"/>
      <c r="AA7472" s="22"/>
      <c r="AB7472" s="10"/>
      <c r="AC7472" s="10"/>
      <c r="AD7472" s="10"/>
      <c r="AE7472" s="10"/>
      <c r="AF7472" s="10"/>
      <c r="AG7472" s="10"/>
      <c r="AH7472" s="10"/>
      <c r="AI7472" s="10"/>
      <c r="AJ7472" s="10"/>
      <c r="AK7472" s="10"/>
      <c r="AL7472" s="10"/>
      <c r="AM7472" s="10"/>
      <c r="AN7472" s="10"/>
      <c r="AO7472" s="10"/>
      <c r="AP7472" s="10"/>
      <c r="AQ7472" s="10"/>
      <c r="AR7472" s="10"/>
      <c r="AS7472" s="10"/>
      <c r="AT7472" s="10"/>
      <c r="AU7472" s="10"/>
      <c r="AV7472" s="10"/>
      <c r="AW7472" s="10"/>
      <c r="AX7472" s="10"/>
      <c r="AY7472" s="10"/>
      <c r="AZ7472" s="10"/>
      <c r="BC7472" s="10"/>
      <c r="BD7472" s="10"/>
      <c r="BE7472" s="10"/>
      <c r="BF7472" s="10"/>
      <c r="BG7472" s="10"/>
      <c r="BH7472" s="10"/>
      <c r="BI7472" s="10"/>
      <c r="BL7472" s="10"/>
      <c r="BM7472" s="10"/>
      <c r="BN7472" s="10"/>
      <c r="BO7472" s="10"/>
      <c r="BP7472" s="10"/>
      <c r="BQ7472" s="10"/>
      <c r="BR7472" s="10"/>
      <c r="BU7472" s="66"/>
    </row>
    <row r="7473" spans="22:73" s="6" customFormat="1" x14ac:dyDescent="0.3">
      <c r="V7473" s="21"/>
      <c r="W7473" s="22"/>
      <c r="X7473" s="22"/>
      <c r="Y7473" s="22"/>
      <c r="Z7473" s="22"/>
      <c r="AA7473" s="22"/>
      <c r="AB7473" s="10"/>
      <c r="AC7473" s="10"/>
      <c r="AD7473" s="10"/>
      <c r="AE7473" s="10"/>
      <c r="AF7473" s="10"/>
      <c r="AG7473" s="10"/>
      <c r="AH7473" s="10"/>
      <c r="AI7473" s="10"/>
      <c r="AJ7473" s="10"/>
      <c r="AK7473" s="10"/>
      <c r="AL7473" s="10"/>
      <c r="AM7473" s="10"/>
      <c r="AN7473" s="10"/>
      <c r="AO7473" s="10"/>
      <c r="AP7473" s="10"/>
      <c r="AQ7473" s="10"/>
      <c r="AR7473" s="10"/>
      <c r="AS7473" s="10"/>
      <c r="AT7473" s="10"/>
      <c r="AU7473" s="10"/>
      <c r="AV7473" s="10"/>
      <c r="AW7473" s="10"/>
      <c r="AX7473" s="10"/>
      <c r="AY7473" s="10"/>
      <c r="AZ7473" s="10"/>
      <c r="BC7473" s="10"/>
      <c r="BD7473" s="10"/>
      <c r="BE7473" s="10"/>
      <c r="BF7473" s="10"/>
      <c r="BG7473" s="10"/>
      <c r="BH7473" s="10"/>
      <c r="BI7473" s="10"/>
      <c r="BL7473" s="10"/>
      <c r="BM7473" s="10"/>
      <c r="BN7473" s="10"/>
      <c r="BO7473" s="10"/>
      <c r="BP7473" s="10"/>
      <c r="BQ7473" s="10"/>
      <c r="BR7473" s="10"/>
      <c r="BU7473" s="66"/>
    </row>
    <row r="7474" spans="22:73" s="6" customFormat="1" x14ac:dyDescent="0.3">
      <c r="V7474" s="21"/>
      <c r="W7474" s="22"/>
      <c r="X7474" s="22"/>
      <c r="Y7474" s="22"/>
      <c r="Z7474" s="22"/>
      <c r="AA7474" s="22"/>
      <c r="AB7474" s="10"/>
      <c r="AC7474" s="10"/>
      <c r="AD7474" s="10"/>
      <c r="AE7474" s="10"/>
      <c r="AF7474" s="10"/>
      <c r="AG7474" s="10"/>
      <c r="AH7474" s="10"/>
      <c r="AI7474" s="10"/>
      <c r="AJ7474" s="10"/>
      <c r="AK7474" s="10"/>
      <c r="AL7474" s="10"/>
      <c r="AM7474" s="10"/>
      <c r="AN7474" s="10"/>
      <c r="AO7474" s="10"/>
      <c r="AP7474" s="10"/>
      <c r="AQ7474" s="10"/>
      <c r="AR7474" s="10"/>
      <c r="AS7474" s="10"/>
      <c r="AT7474" s="10"/>
      <c r="AU7474" s="10"/>
      <c r="AV7474" s="10"/>
      <c r="AW7474" s="10"/>
      <c r="AX7474" s="10"/>
      <c r="AY7474" s="10"/>
      <c r="AZ7474" s="10"/>
      <c r="BC7474" s="10"/>
      <c r="BD7474" s="10"/>
      <c r="BE7474" s="10"/>
      <c r="BF7474" s="10"/>
      <c r="BG7474" s="10"/>
      <c r="BH7474" s="10"/>
      <c r="BI7474" s="10"/>
      <c r="BL7474" s="10"/>
      <c r="BM7474" s="10"/>
      <c r="BN7474" s="10"/>
      <c r="BO7474" s="10"/>
      <c r="BP7474" s="10"/>
      <c r="BQ7474" s="10"/>
      <c r="BR7474" s="10"/>
      <c r="BU7474" s="66"/>
    </row>
    <row r="7475" spans="22:73" s="6" customFormat="1" x14ac:dyDescent="0.3">
      <c r="V7475" s="21"/>
      <c r="W7475" s="22"/>
      <c r="X7475" s="22"/>
      <c r="Y7475" s="22"/>
      <c r="Z7475" s="22"/>
      <c r="AA7475" s="22"/>
      <c r="AB7475" s="10"/>
      <c r="AC7475" s="10"/>
      <c r="AD7475" s="10"/>
      <c r="AE7475" s="10"/>
      <c r="AF7475" s="10"/>
      <c r="AG7475" s="10"/>
      <c r="AH7475" s="10"/>
      <c r="AI7475" s="10"/>
      <c r="AJ7475" s="10"/>
      <c r="AK7475" s="10"/>
      <c r="AL7475" s="10"/>
      <c r="AM7475" s="10"/>
      <c r="AN7475" s="10"/>
      <c r="AO7475" s="10"/>
      <c r="AP7475" s="10"/>
      <c r="AQ7475" s="10"/>
      <c r="AR7475" s="10"/>
      <c r="AS7475" s="10"/>
      <c r="AT7475" s="10"/>
      <c r="AU7475" s="10"/>
      <c r="AV7475" s="10"/>
      <c r="AW7475" s="10"/>
      <c r="AX7475" s="10"/>
      <c r="AY7475" s="10"/>
      <c r="AZ7475" s="10"/>
      <c r="BC7475" s="10"/>
      <c r="BD7475" s="10"/>
      <c r="BE7475" s="10"/>
      <c r="BF7475" s="10"/>
      <c r="BG7475" s="10"/>
      <c r="BH7475" s="10"/>
      <c r="BI7475" s="10"/>
      <c r="BL7475" s="10"/>
      <c r="BM7475" s="10"/>
      <c r="BN7475" s="10"/>
      <c r="BO7475" s="10"/>
      <c r="BP7475" s="10"/>
      <c r="BQ7475" s="10"/>
      <c r="BR7475" s="10"/>
      <c r="BU7475" s="66"/>
    </row>
    <row r="7476" spans="22:73" s="6" customFormat="1" x14ac:dyDescent="0.3">
      <c r="V7476" s="21"/>
      <c r="W7476" s="22"/>
      <c r="X7476" s="22"/>
      <c r="Y7476" s="22"/>
      <c r="Z7476" s="22"/>
      <c r="AA7476" s="22"/>
      <c r="AB7476" s="10"/>
      <c r="AC7476" s="10"/>
      <c r="AD7476" s="10"/>
      <c r="AE7476" s="10"/>
      <c r="AF7476" s="10"/>
      <c r="AG7476" s="10"/>
      <c r="AH7476" s="10"/>
      <c r="AI7476" s="10"/>
      <c r="AJ7476" s="10"/>
      <c r="AK7476" s="10"/>
      <c r="AL7476" s="10"/>
      <c r="AM7476" s="10"/>
      <c r="AN7476" s="10"/>
      <c r="AO7476" s="10"/>
      <c r="AP7476" s="10"/>
      <c r="AQ7476" s="10"/>
      <c r="AR7476" s="10"/>
      <c r="AS7476" s="10"/>
      <c r="AT7476" s="10"/>
      <c r="AU7476" s="10"/>
      <c r="AV7476" s="10"/>
      <c r="AW7476" s="10"/>
      <c r="AX7476" s="10"/>
      <c r="AY7476" s="10"/>
      <c r="AZ7476" s="10"/>
      <c r="BC7476" s="10"/>
      <c r="BD7476" s="10"/>
      <c r="BE7476" s="10"/>
      <c r="BF7476" s="10"/>
      <c r="BG7476" s="10"/>
      <c r="BH7476" s="10"/>
      <c r="BI7476" s="10"/>
      <c r="BL7476" s="10"/>
      <c r="BM7476" s="10"/>
      <c r="BN7476" s="10"/>
      <c r="BO7476" s="10"/>
      <c r="BP7476" s="10"/>
      <c r="BQ7476" s="10"/>
      <c r="BR7476" s="10"/>
      <c r="BU7476" s="66"/>
    </row>
    <row r="7477" spans="22:73" s="6" customFormat="1" x14ac:dyDescent="0.3">
      <c r="V7477" s="21"/>
      <c r="W7477" s="22"/>
      <c r="X7477" s="22"/>
      <c r="Y7477" s="22"/>
      <c r="Z7477" s="22"/>
      <c r="AA7477" s="22"/>
      <c r="AB7477" s="10"/>
      <c r="AC7477" s="10"/>
      <c r="AD7477" s="10"/>
      <c r="AE7477" s="10"/>
      <c r="AF7477" s="10"/>
      <c r="AG7477" s="10"/>
      <c r="AH7477" s="10"/>
      <c r="AI7477" s="10"/>
      <c r="AJ7477" s="10"/>
      <c r="AK7477" s="10"/>
      <c r="AL7477" s="10"/>
      <c r="AM7477" s="10"/>
      <c r="AN7477" s="10"/>
      <c r="AO7477" s="10"/>
      <c r="AP7477" s="10"/>
      <c r="AQ7477" s="10"/>
      <c r="AR7477" s="10"/>
      <c r="AS7477" s="10"/>
      <c r="AT7477" s="10"/>
      <c r="AU7477" s="10"/>
      <c r="AV7477" s="10"/>
      <c r="AW7477" s="10"/>
      <c r="AX7477" s="10"/>
      <c r="AY7477" s="10"/>
      <c r="AZ7477" s="10"/>
      <c r="BC7477" s="10"/>
      <c r="BD7477" s="10"/>
      <c r="BE7477" s="10"/>
      <c r="BF7477" s="10"/>
      <c r="BG7477" s="10"/>
      <c r="BH7477" s="10"/>
      <c r="BI7477" s="10"/>
      <c r="BL7477" s="10"/>
      <c r="BM7477" s="10"/>
      <c r="BN7477" s="10"/>
      <c r="BO7477" s="10"/>
      <c r="BP7477" s="10"/>
      <c r="BQ7477" s="10"/>
      <c r="BR7477" s="10"/>
      <c r="BU7477" s="66"/>
    </row>
    <row r="7478" spans="22:73" s="6" customFormat="1" x14ac:dyDescent="0.3">
      <c r="V7478" s="21"/>
      <c r="W7478" s="22"/>
      <c r="X7478" s="22"/>
      <c r="Y7478" s="22"/>
      <c r="Z7478" s="22"/>
      <c r="AA7478" s="22"/>
      <c r="AB7478" s="10"/>
      <c r="AC7478" s="10"/>
      <c r="AD7478" s="10"/>
      <c r="AE7478" s="10"/>
      <c r="AF7478" s="10"/>
      <c r="AG7478" s="10"/>
      <c r="AH7478" s="10"/>
      <c r="AI7478" s="10"/>
      <c r="AJ7478" s="10"/>
      <c r="AK7478" s="10"/>
      <c r="AL7478" s="10"/>
      <c r="AM7478" s="10"/>
      <c r="AN7478" s="10"/>
      <c r="AO7478" s="10"/>
      <c r="AP7478" s="10"/>
      <c r="AQ7478" s="10"/>
      <c r="AR7478" s="10"/>
      <c r="AS7478" s="10"/>
      <c r="AT7478" s="10"/>
      <c r="AU7478" s="10"/>
      <c r="AV7478" s="10"/>
      <c r="AW7478" s="10"/>
      <c r="AX7478" s="10"/>
      <c r="AY7478" s="10"/>
      <c r="AZ7478" s="10"/>
      <c r="BC7478" s="10"/>
      <c r="BD7478" s="10"/>
      <c r="BE7478" s="10"/>
      <c r="BF7478" s="10"/>
      <c r="BG7478" s="10"/>
      <c r="BH7478" s="10"/>
      <c r="BI7478" s="10"/>
      <c r="BL7478" s="10"/>
      <c r="BM7478" s="10"/>
      <c r="BN7478" s="10"/>
      <c r="BO7478" s="10"/>
      <c r="BP7478" s="10"/>
      <c r="BQ7478" s="10"/>
      <c r="BR7478" s="10"/>
      <c r="BU7478" s="66"/>
    </row>
    <row r="7479" spans="22:73" s="6" customFormat="1" x14ac:dyDescent="0.3">
      <c r="V7479" s="21"/>
      <c r="W7479" s="22"/>
      <c r="X7479" s="22"/>
      <c r="Y7479" s="22"/>
      <c r="Z7479" s="22"/>
      <c r="AA7479" s="22"/>
      <c r="AB7479" s="10"/>
      <c r="AC7479" s="10"/>
      <c r="AD7479" s="10"/>
      <c r="AE7479" s="10"/>
      <c r="AF7479" s="10"/>
      <c r="AG7479" s="10"/>
      <c r="AH7479" s="10"/>
      <c r="AI7479" s="10"/>
      <c r="AJ7479" s="10"/>
      <c r="AK7479" s="10"/>
      <c r="AL7479" s="10"/>
      <c r="AM7479" s="10"/>
      <c r="AN7479" s="10"/>
      <c r="AO7479" s="10"/>
      <c r="AP7479" s="10"/>
      <c r="AQ7479" s="10"/>
      <c r="AR7479" s="10"/>
      <c r="AS7479" s="10"/>
      <c r="AT7479" s="10"/>
      <c r="AU7479" s="10"/>
      <c r="AV7479" s="10"/>
      <c r="AW7479" s="10"/>
      <c r="AX7479" s="10"/>
      <c r="AY7479" s="10"/>
      <c r="AZ7479" s="10"/>
      <c r="BC7479" s="10"/>
      <c r="BD7479" s="10"/>
      <c r="BE7479" s="10"/>
      <c r="BF7479" s="10"/>
      <c r="BG7479" s="10"/>
      <c r="BH7479" s="10"/>
      <c r="BI7479" s="10"/>
      <c r="BL7479" s="10"/>
      <c r="BM7479" s="10"/>
      <c r="BN7479" s="10"/>
      <c r="BO7479" s="10"/>
      <c r="BP7479" s="10"/>
      <c r="BQ7479" s="10"/>
      <c r="BR7479" s="10"/>
      <c r="BU7479" s="66"/>
    </row>
    <row r="7480" spans="22:73" s="6" customFormat="1" x14ac:dyDescent="0.3">
      <c r="V7480" s="21"/>
      <c r="W7480" s="22"/>
      <c r="X7480" s="22"/>
      <c r="Y7480" s="22"/>
      <c r="Z7480" s="22"/>
      <c r="AA7480" s="22"/>
      <c r="AB7480" s="10"/>
      <c r="AC7480" s="10"/>
      <c r="AD7480" s="10"/>
      <c r="AE7480" s="10"/>
      <c r="AF7480" s="10"/>
      <c r="AG7480" s="10"/>
      <c r="AH7480" s="10"/>
      <c r="AI7480" s="10"/>
      <c r="AJ7480" s="10"/>
      <c r="AK7480" s="10"/>
      <c r="AL7480" s="10"/>
      <c r="AM7480" s="10"/>
      <c r="AN7480" s="10"/>
      <c r="AO7480" s="10"/>
      <c r="AP7480" s="10"/>
      <c r="AQ7480" s="10"/>
      <c r="AR7480" s="10"/>
      <c r="AS7480" s="10"/>
      <c r="AT7480" s="10"/>
      <c r="AU7480" s="10"/>
      <c r="AV7480" s="10"/>
      <c r="AW7480" s="10"/>
      <c r="AX7480" s="10"/>
      <c r="AY7480" s="10"/>
      <c r="AZ7480" s="10"/>
      <c r="BC7480" s="10"/>
      <c r="BD7480" s="10"/>
      <c r="BE7480" s="10"/>
      <c r="BF7480" s="10"/>
      <c r="BG7480" s="10"/>
      <c r="BH7480" s="10"/>
      <c r="BI7480" s="10"/>
      <c r="BL7480" s="10"/>
      <c r="BM7480" s="10"/>
      <c r="BN7480" s="10"/>
      <c r="BO7480" s="10"/>
      <c r="BP7480" s="10"/>
      <c r="BQ7480" s="10"/>
      <c r="BR7480" s="10"/>
      <c r="BU7480" s="66"/>
    </row>
    <row r="7481" spans="22:73" s="6" customFormat="1" x14ac:dyDescent="0.3">
      <c r="V7481" s="21"/>
      <c r="W7481" s="22"/>
      <c r="X7481" s="22"/>
      <c r="Y7481" s="22"/>
      <c r="Z7481" s="22"/>
      <c r="AA7481" s="22"/>
      <c r="AB7481" s="10"/>
      <c r="AC7481" s="10"/>
      <c r="AD7481" s="10"/>
      <c r="AE7481" s="10"/>
      <c r="AF7481" s="10"/>
      <c r="AG7481" s="10"/>
      <c r="AH7481" s="10"/>
      <c r="AI7481" s="10"/>
      <c r="AJ7481" s="10"/>
      <c r="AK7481" s="10"/>
      <c r="AL7481" s="10"/>
      <c r="AM7481" s="10"/>
      <c r="AN7481" s="10"/>
      <c r="AO7481" s="10"/>
      <c r="AP7481" s="10"/>
      <c r="AQ7481" s="10"/>
      <c r="AR7481" s="10"/>
      <c r="AS7481" s="10"/>
      <c r="AT7481" s="10"/>
      <c r="AU7481" s="10"/>
      <c r="AV7481" s="10"/>
      <c r="AW7481" s="10"/>
      <c r="AX7481" s="10"/>
      <c r="AY7481" s="10"/>
      <c r="AZ7481" s="10"/>
      <c r="BC7481" s="10"/>
      <c r="BD7481" s="10"/>
      <c r="BE7481" s="10"/>
      <c r="BF7481" s="10"/>
      <c r="BG7481" s="10"/>
      <c r="BH7481" s="10"/>
      <c r="BI7481" s="10"/>
      <c r="BL7481" s="10"/>
      <c r="BM7481" s="10"/>
      <c r="BN7481" s="10"/>
      <c r="BO7481" s="10"/>
      <c r="BP7481" s="10"/>
      <c r="BQ7481" s="10"/>
      <c r="BR7481" s="10"/>
      <c r="BU7481" s="66"/>
    </row>
    <row r="7482" spans="22:73" s="6" customFormat="1" x14ac:dyDescent="0.3">
      <c r="V7482" s="21"/>
      <c r="W7482" s="22"/>
      <c r="X7482" s="22"/>
      <c r="Y7482" s="22"/>
      <c r="Z7482" s="22"/>
      <c r="AA7482" s="22"/>
      <c r="AB7482" s="10"/>
      <c r="AC7482" s="10"/>
      <c r="AD7482" s="10"/>
      <c r="AE7482" s="10"/>
      <c r="AF7482" s="10"/>
      <c r="AG7482" s="10"/>
      <c r="AH7482" s="10"/>
      <c r="AI7482" s="10"/>
      <c r="AJ7482" s="10"/>
      <c r="AK7482" s="10"/>
      <c r="AL7482" s="10"/>
      <c r="AM7482" s="10"/>
      <c r="AN7482" s="10"/>
      <c r="AO7482" s="10"/>
      <c r="AP7482" s="10"/>
      <c r="AQ7482" s="10"/>
      <c r="AR7482" s="10"/>
      <c r="AS7482" s="10"/>
      <c r="AT7482" s="10"/>
      <c r="AU7482" s="10"/>
      <c r="AV7482" s="10"/>
      <c r="AW7482" s="10"/>
      <c r="AX7482" s="10"/>
      <c r="AY7482" s="10"/>
      <c r="AZ7482" s="10"/>
      <c r="BC7482" s="10"/>
      <c r="BD7482" s="10"/>
      <c r="BE7482" s="10"/>
      <c r="BF7482" s="10"/>
      <c r="BG7482" s="10"/>
      <c r="BH7482" s="10"/>
      <c r="BI7482" s="10"/>
      <c r="BL7482" s="10"/>
      <c r="BM7482" s="10"/>
      <c r="BN7482" s="10"/>
      <c r="BO7482" s="10"/>
      <c r="BP7482" s="10"/>
      <c r="BQ7482" s="10"/>
      <c r="BR7482" s="10"/>
      <c r="BU7482" s="66"/>
    </row>
    <row r="7483" spans="22:73" s="6" customFormat="1" x14ac:dyDescent="0.3">
      <c r="V7483" s="21"/>
      <c r="W7483" s="22"/>
      <c r="X7483" s="22"/>
      <c r="Y7483" s="22"/>
      <c r="Z7483" s="22"/>
      <c r="AA7483" s="22"/>
      <c r="AB7483" s="10"/>
      <c r="AC7483" s="10"/>
      <c r="AD7483" s="10"/>
      <c r="AE7483" s="10"/>
      <c r="AF7483" s="10"/>
      <c r="AG7483" s="10"/>
      <c r="AH7483" s="10"/>
      <c r="AI7483" s="10"/>
      <c r="AJ7483" s="10"/>
      <c r="AK7483" s="10"/>
      <c r="AL7483" s="10"/>
      <c r="AM7483" s="10"/>
      <c r="AN7483" s="10"/>
      <c r="AO7483" s="10"/>
      <c r="AP7483" s="10"/>
      <c r="AQ7483" s="10"/>
      <c r="AR7483" s="10"/>
      <c r="AS7483" s="10"/>
      <c r="AT7483" s="10"/>
      <c r="AU7483" s="10"/>
      <c r="AV7483" s="10"/>
      <c r="AW7483" s="10"/>
      <c r="AX7483" s="10"/>
      <c r="AY7483" s="10"/>
      <c r="AZ7483" s="10"/>
      <c r="BC7483" s="10"/>
      <c r="BD7483" s="10"/>
      <c r="BE7483" s="10"/>
      <c r="BF7483" s="10"/>
      <c r="BG7483" s="10"/>
      <c r="BH7483" s="10"/>
      <c r="BI7483" s="10"/>
      <c r="BL7483" s="10"/>
      <c r="BM7483" s="10"/>
      <c r="BN7483" s="10"/>
      <c r="BO7483" s="10"/>
      <c r="BP7483" s="10"/>
      <c r="BQ7483" s="10"/>
      <c r="BR7483" s="10"/>
      <c r="BU7483" s="66"/>
    </row>
    <row r="7484" spans="22:73" s="6" customFormat="1" x14ac:dyDescent="0.3">
      <c r="V7484" s="21"/>
      <c r="W7484" s="22"/>
      <c r="X7484" s="22"/>
      <c r="Y7484" s="22"/>
      <c r="Z7484" s="22"/>
      <c r="AA7484" s="22"/>
      <c r="AB7484" s="10"/>
      <c r="AC7484" s="10"/>
      <c r="AD7484" s="10"/>
      <c r="AE7484" s="10"/>
      <c r="AF7484" s="10"/>
      <c r="AG7484" s="10"/>
      <c r="AH7484" s="10"/>
      <c r="AI7484" s="10"/>
      <c r="AJ7484" s="10"/>
      <c r="AK7484" s="10"/>
      <c r="AL7484" s="10"/>
      <c r="AM7484" s="10"/>
      <c r="AN7484" s="10"/>
      <c r="AO7484" s="10"/>
      <c r="AP7484" s="10"/>
      <c r="AQ7484" s="10"/>
      <c r="AR7484" s="10"/>
      <c r="AS7484" s="10"/>
      <c r="AT7484" s="10"/>
      <c r="AU7484" s="10"/>
      <c r="AV7484" s="10"/>
      <c r="AW7484" s="10"/>
      <c r="AX7484" s="10"/>
      <c r="AY7484" s="10"/>
      <c r="AZ7484" s="10"/>
      <c r="BC7484" s="10"/>
      <c r="BD7484" s="10"/>
      <c r="BE7484" s="10"/>
      <c r="BF7484" s="10"/>
      <c r="BG7484" s="10"/>
      <c r="BH7484" s="10"/>
      <c r="BI7484" s="10"/>
      <c r="BL7484" s="10"/>
      <c r="BM7484" s="10"/>
      <c r="BN7484" s="10"/>
      <c r="BO7484" s="10"/>
      <c r="BP7484" s="10"/>
      <c r="BQ7484" s="10"/>
      <c r="BR7484" s="10"/>
      <c r="BU7484" s="66"/>
    </row>
    <row r="7485" spans="22:73" s="6" customFormat="1" x14ac:dyDescent="0.3">
      <c r="V7485" s="21"/>
      <c r="W7485" s="22"/>
      <c r="X7485" s="22"/>
      <c r="Y7485" s="22"/>
      <c r="Z7485" s="22"/>
      <c r="AA7485" s="22"/>
      <c r="AB7485" s="10"/>
      <c r="AC7485" s="10"/>
      <c r="AD7485" s="10"/>
      <c r="AE7485" s="10"/>
      <c r="AF7485" s="10"/>
      <c r="AG7485" s="10"/>
      <c r="AH7485" s="10"/>
      <c r="AI7485" s="10"/>
      <c r="AJ7485" s="10"/>
      <c r="AK7485" s="10"/>
      <c r="AL7485" s="10"/>
      <c r="AM7485" s="10"/>
      <c r="AN7485" s="10"/>
      <c r="AO7485" s="10"/>
      <c r="AP7485" s="10"/>
      <c r="AQ7485" s="10"/>
      <c r="AR7485" s="10"/>
      <c r="AS7485" s="10"/>
      <c r="AT7485" s="10"/>
      <c r="AU7485" s="10"/>
      <c r="AV7485" s="10"/>
      <c r="AW7485" s="10"/>
      <c r="AX7485" s="10"/>
      <c r="AY7485" s="10"/>
      <c r="AZ7485" s="10"/>
      <c r="BC7485" s="10"/>
      <c r="BD7485" s="10"/>
      <c r="BE7485" s="10"/>
      <c r="BF7485" s="10"/>
      <c r="BG7485" s="10"/>
      <c r="BH7485" s="10"/>
      <c r="BI7485" s="10"/>
      <c r="BL7485" s="10"/>
      <c r="BM7485" s="10"/>
      <c r="BN7485" s="10"/>
      <c r="BO7485" s="10"/>
      <c r="BP7485" s="10"/>
      <c r="BQ7485" s="10"/>
      <c r="BR7485" s="10"/>
      <c r="BU7485" s="66"/>
    </row>
    <row r="7486" spans="22:73" s="6" customFormat="1" x14ac:dyDescent="0.3">
      <c r="V7486" s="21"/>
      <c r="W7486" s="22"/>
      <c r="X7486" s="22"/>
      <c r="Y7486" s="22"/>
      <c r="Z7486" s="22"/>
      <c r="AA7486" s="22"/>
      <c r="AB7486" s="10"/>
      <c r="AC7486" s="10"/>
      <c r="AD7486" s="10"/>
      <c r="AE7486" s="10"/>
      <c r="AF7486" s="10"/>
      <c r="AG7486" s="10"/>
      <c r="AH7486" s="10"/>
      <c r="AI7486" s="10"/>
      <c r="AJ7486" s="10"/>
      <c r="AK7486" s="10"/>
      <c r="AL7486" s="10"/>
      <c r="AM7486" s="10"/>
      <c r="AN7486" s="10"/>
      <c r="AO7486" s="10"/>
      <c r="AP7486" s="10"/>
      <c r="AQ7486" s="10"/>
      <c r="AR7486" s="10"/>
      <c r="AS7486" s="10"/>
      <c r="AT7486" s="10"/>
      <c r="AU7486" s="10"/>
      <c r="AV7486" s="10"/>
      <c r="AW7486" s="10"/>
      <c r="AX7486" s="10"/>
      <c r="AY7486" s="10"/>
      <c r="AZ7486" s="10"/>
      <c r="BC7486" s="10"/>
      <c r="BD7486" s="10"/>
      <c r="BE7486" s="10"/>
      <c r="BF7486" s="10"/>
      <c r="BG7486" s="10"/>
      <c r="BH7486" s="10"/>
      <c r="BI7486" s="10"/>
      <c r="BL7486" s="10"/>
      <c r="BM7486" s="10"/>
      <c r="BN7486" s="10"/>
      <c r="BO7486" s="10"/>
      <c r="BP7486" s="10"/>
      <c r="BQ7486" s="10"/>
      <c r="BR7486" s="10"/>
      <c r="BU7486" s="66"/>
    </row>
    <row r="7487" spans="22:73" s="6" customFormat="1" x14ac:dyDescent="0.3">
      <c r="V7487" s="21"/>
      <c r="W7487" s="22"/>
      <c r="X7487" s="22"/>
      <c r="Y7487" s="22"/>
      <c r="Z7487" s="22"/>
      <c r="AA7487" s="22"/>
      <c r="AB7487" s="10"/>
      <c r="AC7487" s="10"/>
      <c r="AD7487" s="10"/>
      <c r="AE7487" s="10"/>
      <c r="AF7487" s="10"/>
      <c r="AG7487" s="10"/>
      <c r="AH7487" s="10"/>
      <c r="AI7487" s="10"/>
      <c r="AJ7487" s="10"/>
      <c r="AK7487" s="10"/>
      <c r="AL7487" s="10"/>
      <c r="AM7487" s="10"/>
      <c r="AN7487" s="10"/>
      <c r="AO7487" s="10"/>
      <c r="AP7487" s="10"/>
      <c r="AQ7487" s="10"/>
      <c r="AR7487" s="10"/>
      <c r="AS7487" s="10"/>
      <c r="AT7487" s="10"/>
      <c r="AU7487" s="10"/>
      <c r="AV7487" s="10"/>
      <c r="AW7487" s="10"/>
      <c r="AX7487" s="10"/>
      <c r="AY7487" s="10"/>
      <c r="AZ7487" s="10"/>
      <c r="BC7487" s="10"/>
      <c r="BD7487" s="10"/>
      <c r="BE7487" s="10"/>
      <c r="BF7487" s="10"/>
      <c r="BG7487" s="10"/>
      <c r="BH7487" s="10"/>
      <c r="BI7487" s="10"/>
      <c r="BL7487" s="10"/>
      <c r="BM7487" s="10"/>
      <c r="BN7487" s="10"/>
      <c r="BO7487" s="10"/>
      <c r="BP7487" s="10"/>
      <c r="BQ7487" s="10"/>
      <c r="BR7487" s="10"/>
      <c r="BU7487" s="66"/>
    </row>
    <row r="7488" spans="22:73" s="6" customFormat="1" x14ac:dyDescent="0.3">
      <c r="V7488" s="21"/>
      <c r="W7488" s="22"/>
      <c r="X7488" s="22"/>
      <c r="Y7488" s="22"/>
      <c r="Z7488" s="22"/>
      <c r="AA7488" s="22"/>
      <c r="AB7488" s="10"/>
      <c r="AC7488" s="10"/>
      <c r="AD7488" s="10"/>
      <c r="AE7488" s="10"/>
      <c r="AF7488" s="10"/>
      <c r="AG7488" s="10"/>
      <c r="AH7488" s="10"/>
      <c r="AI7488" s="10"/>
      <c r="AJ7488" s="10"/>
      <c r="AK7488" s="10"/>
      <c r="AL7488" s="10"/>
      <c r="AM7488" s="10"/>
      <c r="AN7488" s="10"/>
      <c r="AO7488" s="10"/>
      <c r="AP7488" s="10"/>
      <c r="AQ7488" s="10"/>
      <c r="AR7488" s="10"/>
      <c r="AS7488" s="10"/>
      <c r="AT7488" s="10"/>
      <c r="AU7488" s="10"/>
      <c r="AV7488" s="10"/>
      <c r="AW7488" s="10"/>
      <c r="AX7488" s="10"/>
      <c r="AY7488" s="10"/>
      <c r="AZ7488" s="10"/>
      <c r="BC7488" s="10"/>
      <c r="BD7488" s="10"/>
      <c r="BE7488" s="10"/>
      <c r="BF7488" s="10"/>
      <c r="BG7488" s="10"/>
      <c r="BH7488" s="10"/>
      <c r="BI7488" s="10"/>
      <c r="BL7488" s="10"/>
      <c r="BM7488" s="10"/>
      <c r="BN7488" s="10"/>
      <c r="BO7488" s="10"/>
      <c r="BP7488" s="10"/>
      <c r="BQ7488" s="10"/>
      <c r="BR7488" s="10"/>
      <c r="BU7488" s="66"/>
    </row>
    <row r="7489" spans="22:73" s="6" customFormat="1" x14ac:dyDescent="0.3">
      <c r="V7489" s="21"/>
      <c r="W7489" s="22"/>
      <c r="X7489" s="22"/>
      <c r="Y7489" s="22"/>
      <c r="Z7489" s="22"/>
      <c r="AA7489" s="22"/>
      <c r="AB7489" s="10"/>
      <c r="AC7489" s="10"/>
      <c r="AD7489" s="10"/>
      <c r="AE7489" s="10"/>
      <c r="AF7489" s="10"/>
      <c r="AG7489" s="10"/>
      <c r="AH7489" s="10"/>
      <c r="AI7489" s="10"/>
      <c r="AJ7489" s="10"/>
      <c r="AK7489" s="10"/>
      <c r="AL7489" s="10"/>
      <c r="AM7489" s="10"/>
      <c r="AN7489" s="10"/>
      <c r="AO7489" s="10"/>
      <c r="AP7489" s="10"/>
      <c r="AQ7489" s="10"/>
      <c r="AR7489" s="10"/>
      <c r="AS7489" s="10"/>
      <c r="AT7489" s="10"/>
      <c r="AU7489" s="10"/>
      <c r="AV7489" s="10"/>
      <c r="AW7489" s="10"/>
      <c r="AX7489" s="10"/>
      <c r="AY7489" s="10"/>
      <c r="AZ7489" s="10"/>
      <c r="BC7489" s="10"/>
      <c r="BD7489" s="10"/>
      <c r="BE7489" s="10"/>
      <c r="BF7489" s="10"/>
      <c r="BG7489" s="10"/>
      <c r="BH7489" s="10"/>
      <c r="BI7489" s="10"/>
      <c r="BL7489" s="10"/>
      <c r="BM7489" s="10"/>
      <c r="BN7489" s="10"/>
      <c r="BO7489" s="10"/>
      <c r="BP7489" s="10"/>
      <c r="BQ7489" s="10"/>
      <c r="BR7489" s="10"/>
      <c r="BU7489" s="66"/>
    </row>
    <row r="7490" spans="22:73" s="6" customFormat="1" x14ac:dyDescent="0.3">
      <c r="V7490" s="21"/>
      <c r="W7490" s="22"/>
      <c r="X7490" s="22"/>
      <c r="Y7490" s="22"/>
      <c r="Z7490" s="22"/>
      <c r="AA7490" s="22"/>
      <c r="AB7490" s="10"/>
      <c r="AC7490" s="10"/>
      <c r="AD7490" s="10"/>
      <c r="AE7490" s="10"/>
      <c r="AF7490" s="10"/>
      <c r="AG7490" s="10"/>
      <c r="AH7490" s="10"/>
      <c r="AI7490" s="10"/>
      <c r="AJ7490" s="10"/>
      <c r="AK7490" s="10"/>
      <c r="AL7490" s="10"/>
      <c r="AM7490" s="10"/>
      <c r="AN7490" s="10"/>
      <c r="AO7490" s="10"/>
      <c r="AP7490" s="10"/>
      <c r="AQ7490" s="10"/>
      <c r="AR7490" s="10"/>
      <c r="AS7490" s="10"/>
      <c r="AT7490" s="10"/>
      <c r="AU7490" s="10"/>
      <c r="AV7490" s="10"/>
      <c r="AW7490" s="10"/>
      <c r="AX7490" s="10"/>
      <c r="AY7490" s="10"/>
      <c r="AZ7490" s="10"/>
      <c r="BC7490" s="10"/>
      <c r="BD7490" s="10"/>
      <c r="BE7490" s="10"/>
      <c r="BF7490" s="10"/>
      <c r="BG7490" s="10"/>
      <c r="BH7490" s="10"/>
      <c r="BI7490" s="10"/>
      <c r="BL7490" s="10"/>
      <c r="BM7490" s="10"/>
      <c r="BN7490" s="10"/>
      <c r="BO7490" s="10"/>
      <c r="BP7490" s="10"/>
      <c r="BQ7490" s="10"/>
      <c r="BR7490" s="10"/>
      <c r="BU7490" s="66"/>
    </row>
    <row r="7491" spans="22:73" s="6" customFormat="1" x14ac:dyDescent="0.3">
      <c r="V7491" s="21"/>
      <c r="W7491" s="22"/>
      <c r="X7491" s="22"/>
      <c r="Y7491" s="22"/>
      <c r="Z7491" s="22"/>
      <c r="AA7491" s="22"/>
      <c r="AB7491" s="10"/>
      <c r="AC7491" s="10"/>
      <c r="AD7491" s="10"/>
      <c r="AE7491" s="10"/>
      <c r="AF7491" s="10"/>
      <c r="AG7491" s="10"/>
      <c r="AH7491" s="10"/>
      <c r="AI7491" s="10"/>
      <c r="AJ7491" s="10"/>
      <c r="AK7491" s="10"/>
      <c r="AL7491" s="10"/>
      <c r="AM7491" s="10"/>
      <c r="AN7491" s="10"/>
      <c r="AO7491" s="10"/>
      <c r="AP7491" s="10"/>
      <c r="AQ7491" s="10"/>
      <c r="AR7491" s="10"/>
      <c r="AS7491" s="10"/>
      <c r="AT7491" s="10"/>
      <c r="AU7491" s="10"/>
      <c r="AV7491" s="10"/>
      <c r="AW7491" s="10"/>
      <c r="AX7491" s="10"/>
      <c r="AY7491" s="10"/>
      <c r="AZ7491" s="10"/>
      <c r="BC7491" s="10"/>
      <c r="BD7491" s="10"/>
      <c r="BE7491" s="10"/>
      <c r="BF7491" s="10"/>
      <c r="BG7491" s="10"/>
      <c r="BH7491" s="10"/>
      <c r="BI7491" s="10"/>
      <c r="BL7491" s="10"/>
      <c r="BM7491" s="10"/>
      <c r="BN7491" s="10"/>
      <c r="BO7491" s="10"/>
      <c r="BP7491" s="10"/>
      <c r="BQ7491" s="10"/>
      <c r="BR7491" s="10"/>
      <c r="BU7491" s="66"/>
    </row>
    <row r="7492" spans="22:73" s="6" customFormat="1" x14ac:dyDescent="0.3">
      <c r="V7492" s="21"/>
      <c r="W7492" s="22"/>
      <c r="X7492" s="22"/>
      <c r="Y7492" s="22"/>
      <c r="Z7492" s="22"/>
      <c r="AA7492" s="22"/>
      <c r="AB7492" s="10"/>
      <c r="AC7492" s="10"/>
      <c r="AD7492" s="10"/>
      <c r="AE7492" s="10"/>
      <c r="AF7492" s="10"/>
      <c r="AG7492" s="10"/>
      <c r="AH7492" s="10"/>
      <c r="AI7492" s="10"/>
      <c r="AJ7492" s="10"/>
      <c r="AK7492" s="10"/>
      <c r="AL7492" s="10"/>
      <c r="AM7492" s="10"/>
      <c r="AN7492" s="10"/>
      <c r="AO7492" s="10"/>
      <c r="AP7492" s="10"/>
      <c r="AQ7492" s="10"/>
      <c r="AR7492" s="10"/>
      <c r="AS7492" s="10"/>
      <c r="AT7492" s="10"/>
      <c r="AU7492" s="10"/>
      <c r="AV7492" s="10"/>
      <c r="AW7492" s="10"/>
      <c r="AX7492" s="10"/>
      <c r="AY7492" s="10"/>
      <c r="AZ7492" s="10"/>
      <c r="BC7492" s="10"/>
      <c r="BD7492" s="10"/>
      <c r="BE7492" s="10"/>
      <c r="BF7492" s="10"/>
      <c r="BG7492" s="10"/>
      <c r="BH7492" s="10"/>
      <c r="BI7492" s="10"/>
      <c r="BL7492" s="10"/>
      <c r="BM7492" s="10"/>
      <c r="BN7492" s="10"/>
      <c r="BO7492" s="10"/>
      <c r="BP7492" s="10"/>
      <c r="BQ7492" s="10"/>
      <c r="BR7492" s="10"/>
      <c r="BU7492" s="66"/>
    </row>
    <row r="7493" spans="22:73" s="6" customFormat="1" x14ac:dyDescent="0.3">
      <c r="V7493" s="21"/>
      <c r="W7493" s="22"/>
      <c r="X7493" s="22"/>
      <c r="Y7493" s="22"/>
      <c r="Z7493" s="22"/>
      <c r="AA7493" s="22"/>
      <c r="AB7493" s="10"/>
      <c r="AC7493" s="10"/>
      <c r="AD7493" s="10"/>
      <c r="AE7493" s="10"/>
      <c r="AF7493" s="10"/>
      <c r="AG7493" s="10"/>
      <c r="AH7493" s="10"/>
      <c r="AI7493" s="10"/>
      <c r="AJ7493" s="10"/>
      <c r="AK7493" s="10"/>
      <c r="AL7493" s="10"/>
      <c r="AM7493" s="10"/>
      <c r="AN7493" s="10"/>
      <c r="AO7493" s="10"/>
      <c r="AP7493" s="10"/>
      <c r="AQ7493" s="10"/>
      <c r="AR7493" s="10"/>
      <c r="AS7493" s="10"/>
      <c r="AT7493" s="10"/>
      <c r="AU7493" s="10"/>
      <c r="AV7493" s="10"/>
      <c r="AW7493" s="10"/>
      <c r="AX7493" s="10"/>
      <c r="AY7493" s="10"/>
      <c r="AZ7493" s="10"/>
      <c r="BC7493" s="10"/>
      <c r="BD7493" s="10"/>
      <c r="BE7493" s="10"/>
      <c r="BF7493" s="10"/>
      <c r="BG7493" s="10"/>
      <c r="BH7493" s="10"/>
      <c r="BI7493" s="10"/>
      <c r="BL7493" s="10"/>
      <c r="BM7493" s="10"/>
      <c r="BN7493" s="10"/>
      <c r="BO7493" s="10"/>
      <c r="BP7493" s="10"/>
      <c r="BQ7493" s="10"/>
      <c r="BR7493" s="10"/>
      <c r="BU7493" s="66"/>
    </row>
    <row r="7494" spans="22:73" s="6" customFormat="1" x14ac:dyDescent="0.3">
      <c r="V7494" s="21"/>
      <c r="W7494" s="22"/>
      <c r="X7494" s="22"/>
      <c r="Y7494" s="22"/>
      <c r="Z7494" s="22"/>
      <c r="AA7494" s="22"/>
      <c r="AB7494" s="10"/>
      <c r="AC7494" s="10"/>
      <c r="AD7494" s="10"/>
      <c r="AE7494" s="10"/>
      <c r="AF7494" s="10"/>
      <c r="AG7494" s="10"/>
      <c r="AH7494" s="10"/>
      <c r="AI7494" s="10"/>
      <c r="AJ7494" s="10"/>
      <c r="AK7494" s="10"/>
      <c r="AL7494" s="10"/>
      <c r="AM7494" s="10"/>
      <c r="AN7494" s="10"/>
      <c r="AO7494" s="10"/>
      <c r="AP7494" s="10"/>
      <c r="AQ7494" s="10"/>
      <c r="AR7494" s="10"/>
      <c r="AS7494" s="10"/>
      <c r="AT7494" s="10"/>
      <c r="AU7494" s="10"/>
      <c r="AV7494" s="10"/>
      <c r="AW7494" s="10"/>
      <c r="AX7494" s="10"/>
      <c r="AY7494" s="10"/>
      <c r="AZ7494" s="10"/>
      <c r="BC7494" s="10"/>
      <c r="BD7494" s="10"/>
      <c r="BE7494" s="10"/>
      <c r="BF7494" s="10"/>
      <c r="BG7494" s="10"/>
      <c r="BH7494" s="10"/>
      <c r="BI7494" s="10"/>
      <c r="BL7494" s="10"/>
      <c r="BM7494" s="10"/>
      <c r="BN7494" s="10"/>
      <c r="BO7494" s="10"/>
      <c r="BP7494" s="10"/>
      <c r="BQ7494" s="10"/>
      <c r="BR7494" s="10"/>
      <c r="BU7494" s="66"/>
    </row>
    <row r="7495" spans="22:73" s="6" customFormat="1" x14ac:dyDescent="0.3">
      <c r="V7495" s="21"/>
      <c r="W7495" s="22"/>
      <c r="X7495" s="22"/>
      <c r="Y7495" s="22"/>
      <c r="Z7495" s="22"/>
      <c r="AA7495" s="22"/>
      <c r="AB7495" s="10"/>
      <c r="AC7495" s="10"/>
      <c r="AD7495" s="10"/>
      <c r="AE7495" s="10"/>
      <c r="AF7495" s="10"/>
      <c r="AG7495" s="10"/>
      <c r="AH7495" s="10"/>
      <c r="AI7495" s="10"/>
      <c r="AJ7495" s="10"/>
      <c r="AK7495" s="10"/>
      <c r="AL7495" s="10"/>
      <c r="AM7495" s="10"/>
      <c r="AN7495" s="10"/>
      <c r="AO7495" s="10"/>
      <c r="AP7495" s="10"/>
      <c r="AQ7495" s="10"/>
      <c r="AR7495" s="10"/>
      <c r="AS7495" s="10"/>
      <c r="AT7495" s="10"/>
      <c r="AU7495" s="10"/>
      <c r="AV7495" s="10"/>
      <c r="AW7495" s="10"/>
      <c r="AX7495" s="10"/>
      <c r="AY7495" s="10"/>
      <c r="AZ7495" s="10"/>
      <c r="BC7495" s="10"/>
      <c r="BD7495" s="10"/>
      <c r="BE7495" s="10"/>
      <c r="BF7495" s="10"/>
      <c r="BG7495" s="10"/>
      <c r="BH7495" s="10"/>
      <c r="BI7495" s="10"/>
      <c r="BL7495" s="10"/>
      <c r="BM7495" s="10"/>
      <c r="BN7495" s="10"/>
      <c r="BO7495" s="10"/>
      <c r="BP7495" s="10"/>
      <c r="BQ7495" s="10"/>
      <c r="BR7495" s="10"/>
      <c r="BU7495" s="66"/>
    </row>
    <row r="7496" spans="22:73" s="6" customFormat="1" x14ac:dyDescent="0.3">
      <c r="V7496" s="21"/>
      <c r="W7496" s="22"/>
      <c r="X7496" s="22"/>
      <c r="Y7496" s="22"/>
      <c r="Z7496" s="22"/>
      <c r="AA7496" s="22"/>
      <c r="AB7496" s="10"/>
      <c r="AC7496" s="10"/>
      <c r="AD7496" s="10"/>
      <c r="AE7496" s="10"/>
      <c r="AF7496" s="10"/>
      <c r="AG7496" s="10"/>
      <c r="AH7496" s="10"/>
      <c r="AI7496" s="10"/>
      <c r="AJ7496" s="10"/>
      <c r="AK7496" s="10"/>
      <c r="AL7496" s="10"/>
      <c r="AM7496" s="10"/>
      <c r="AN7496" s="10"/>
      <c r="AO7496" s="10"/>
      <c r="AP7496" s="10"/>
      <c r="AQ7496" s="10"/>
      <c r="AR7496" s="10"/>
      <c r="AS7496" s="10"/>
      <c r="AT7496" s="10"/>
      <c r="AU7496" s="10"/>
      <c r="AV7496" s="10"/>
      <c r="AW7496" s="10"/>
      <c r="AX7496" s="10"/>
      <c r="AY7496" s="10"/>
      <c r="AZ7496" s="10"/>
      <c r="BC7496" s="10"/>
      <c r="BD7496" s="10"/>
      <c r="BE7496" s="10"/>
      <c r="BF7496" s="10"/>
      <c r="BG7496" s="10"/>
      <c r="BH7496" s="10"/>
      <c r="BI7496" s="10"/>
      <c r="BL7496" s="10"/>
      <c r="BM7496" s="10"/>
      <c r="BN7496" s="10"/>
      <c r="BO7496" s="10"/>
      <c r="BP7496" s="10"/>
      <c r="BQ7496" s="10"/>
      <c r="BR7496" s="10"/>
      <c r="BU7496" s="66"/>
    </row>
    <row r="7497" spans="22:73" s="6" customFormat="1" x14ac:dyDescent="0.3">
      <c r="V7497" s="21"/>
      <c r="W7497" s="22"/>
      <c r="X7497" s="22"/>
      <c r="Y7497" s="22"/>
      <c r="Z7497" s="22"/>
      <c r="AA7497" s="22"/>
      <c r="AB7497" s="10"/>
      <c r="AC7497" s="10"/>
      <c r="AD7497" s="10"/>
      <c r="AE7497" s="10"/>
      <c r="AF7497" s="10"/>
      <c r="AG7497" s="10"/>
      <c r="AH7497" s="10"/>
      <c r="AI7497" s="10"/>
      <c r="AJ7497" s="10"/>
      <c r="AK7497" s="10"/>
      <c r="AL7497" s="10"/>
      <c r="AM7497" s="10"/>
      <c r="AN7497" s="10"/>
      <c r="AO7497" s="10"/>
      <c r="AP7497" s="10"/>
      <c r="AQ7497" s="10"/>
      <c r="AR7497" s="10"/>
      <c r="AS7497" s="10"/>
      <c r="AT7497" s="10"/>
      <c r="AU7497" s="10"/>
      <c r="AV7497" s="10"/>
      <c r="AW7497" s="10"/>
      <c r="AX7497" s="10"/>
      <c r="AY7497" s="10"/>
      <c r="AZ7497" s="10"/>
      <c r="BC7497" s="10"/>
      <c r="BD7497" s="10"/>
      <c r="BE7497" s="10"/>
      <c r="BF7497" s="10"/>
      <c r="BG7497" s="10"/>
      <c r="BH7497" s="10"/>
      <c r="BI7497" s="10"/>
      <c r="BL7497" s="10"/>
      <c r="BM7497" s="10"/>
      <c r="BN7497" s="10"/>
      <c r="BO7497" s="10"/>
      <c r="BP7497" s="10"/>
      <c r="BQ7497" s="10"/>
      <c r="BR7497" s="10"/>
      <c r="BU7497" s="66"/>
    </row>
    <row r="7498" spans="22:73" s="6" customFormat="1" x14ac:dyDescent="0.3">
      <c r="V7498" s="21"/>
      <c r="W7498" s="22"/>
      <c r="X7498" s="22"/>
      <c r="Y7498" s="22"/>
      <c r="Z7498" s="22"/>
      <c r="AA7498" s="22"/>
      <c r="AB7498" s="10"/>
      <c r="AC7498" s="10"/>
      <c r="AD7498" s="10"/>
      <c r="AE7498" s="10"/>
      <c r="AF7498" s="10"/>
      <c r="AG7498" s="10"/>
      <c r="AH7498" s="10"/>
      <c r="AI7498" s="10"/>
      <c r="AJ7498" s="10"/>
      <c r="AK7498" s="10"/>
      <c r="AL7498" s="10"/>
      <c r="AM7498" s="10"/>
      <c r="AN7498" s="10"/>
      <c r="AO7498" s="10"/>
      <c r="AP7498" s="10"/>
      <c r="AQ7498" s="10"/>
      <c r="AR7498" s="10"/>
      <c r="AS7498" s="10"/>
      <c r="AT7498" s="10"/>
      <c r="AU7498" s="10"/>
      <c r="AV7498" s="10"/>
      <c r="AW7498" s="10"/>
      <c r="AX7498" s="10"/>
      <c r="AY7498" s="10"/>
      <c r="AZ7498" s="10"/>
      <c r="BC7498" s="10"/>
      <c r="BD7498" s="10"/>
      <c r="BE7498" s="10"/>
      <c r="BF7498" s="10"/>
      <c r="BG7498" s="10"/>
      <c r="BH7498" s="10"/>
      <c r="BI7498" s="10"/>
      <c r="BL7498" s="10"/>
      <c r="BM7498" s="10"/>
      <c r="BN7498" s="10"/>
      <c r="BO7498" s="10"/>
      <c r="BP7498" s="10"/>
      <c r="BQ7498" s="10"/>
      <c r="BR7498" s="10"/>
      <c r="BU7498" s="66"/>
    </row>
    <row r="7499" spans="22:73" s="6" customFormat="1" x14ac:dyDescent="0.3">
      <c r="V7499" s="21"/>
      <c r="W7499" s="22"/>
      <c r="X7499" s="22"/>
      <c r="Y7499" s="22"/>
      <c r="Z7499" s="22"/>
      <c r="AA7499" s="22"/>
      <c r="AB7499" s="10"/>
      <c r="AC7499" s="10"/>
      <c r="AD7499" s="10"/>
      <c r="AE7499" s="10"/>
      <c r="AF7499" s="10"/>
      <c r="AG7499" s="10"/>
      <c r="AH7499" s="10"/>
      <c r="AI7499" s="10"/>
      <c r="AJ7499" s="10"/>
      <c r="AK7499" s="10"/>
      <c r="AL7499" s="10"/>
      <c r="AM7499" s="10"/>
      <c r="AN7499" s="10"/>
      <c r="AO7499" s="10"/>
      <c r="AP7499" s="10"/>
      <c r="AQ7499" s="10"/>
      <c r="AR7499" s="10"/>
      <c r="AS7499" s="10"/>
      <c r="AT7499" s="10"/>
      <c r="AU7499" s="10"/>
      <c r="AV7499" s="10"/>
      <c r="AW7499" s="10"/>
      <c r="AX7499" s="10"/>
      <c r="AY7499" s="10"/>
      <c r="AZ7499" s="10"/>
      <c r="BC7499" s="10"/>
      <c r="BD7499" s="10"/>
      <c r="BE7499" s="10"/>
      <c r="BF7499" s="10"/>
      <c r="BG7499" s="10"/>
      <c r="BH7499" s="10"/>
      <c r="BI7499" s="10"/>
      <c r="BL7499" s="10"/>
      <c r="BM7499" s="10"/>
      <c r="BN7499" s="10"/>
      <c r="BO7499" s="10"/>
      <c r="BP7499" s="10"/>
      <c r="BQ7499" s="10"/>
      <c r="BR7499" s="10"/>
      <c r="BU7499" s="66"/>
    </row>
    <row r="7500" spans="22:73" s="6" customFormat="1" x14ac:dyDescent="0.3">
      <c r="V7500" s="21"/>
      <c r="W7500" s="22"/>
      <c r="X7500" s="22"/>
      <c r="Y7500" s="22"/>
      <c r="Z7500" s="22"/>
      <c r="AA7500" s="22"/>
      <c r="AB7500" s="10"/>
      <c r="AC7500" s="10"/>
      <c r="AD7500" s="10"/>
      <c r="AE7500" s="10"/>
      <c r="AF7500" s="10"/>
      <c r="AG7500" s="10"/>
      <c r="AH7500" s="10"/>
      <c r="AI7500" s="10"/>
      <c r="AJ7500" s="10"/>
      <c r="AK7500" s="10"/>
      <c r="AL7500" s="10"/>
      <c r="AM7500" s="10"/>
      <c r="AN7500" s="10"/>
      <c r="AO7500" s="10"/>
      <c r="AP7500" s="10"/>
      <c r="AQ7500" s="10"/>
      <c r="AR7500" s="10"/>
      <c r="AS7500" s="10"/>
      <c r="AT7500" s="10"/>
      <c r="AU7500" s="10"/>
      <c r="AV7500" s="10"/>
      <c r="AW7500" s="10"/>
      <c r="AX7500" s="10"/>
      <c r="AY7500" s="10"/>
      <c r="AZ7500" s="10"/>
      <c r="BC7500" s="10"/>
      <c r="BD7500" s="10"/>
      <c r="BE7500" s="10"/>
      <c r="BF7500" s="10"/>
      <c r="BG7500" s="10"/>
      <c r="BH7500" s="10"/>
      <c r="BI7500" s="10"/>
      <c r="BL7500" s="10"/>
      <c r="BM7500" s="10"/>
      <c r="BN7500" s="10"/>
      <c r="BO7500" s="10"/>
      <c r="BP7500" s="10"/>
      <c r="BQ7500" s="10"/>
      <c r="BR7500" s="10"/>
      <c r="BU7500" s="66"/>
    </row>
    <row r="7501" spans="22:73" s="6" customFormat="1" x14ac:dyDescent="0.3">
      <c r="V7501" s="21"/>
      <c r="W7501" s="22"/>
      <c r="X7501" s="22"/>
      <c r="Y7501" s="22"/>
      <c r="Z7501" s="22"/>
      <c r="AA7501" s="22"/>
      <c r="AB7501" s="10"/>
      <c r="AC7501" s="10"/>
      <c r="AD7501" s="10"/>
      <c r="AE7501" s="10"/>
      <c r="AF7501" s="10"/>
      <c r="AG7501" s="10"/>
      <c r="AH7501" s="10"/>
      <c r="AI7501" s="10"/>
      <c r="AJ7501" s="10"/>
      <c r="AK7501" s="10"/>
      <c r="AL7501" s="10"/>
      <c r="AM7501" s="10"/>
      <c r="AN7501" s="10"/>
      <c r="AO7501" s="10"/>
      <c r="AP7501" s="10"/>
      <c r="AQ7501" s="10"/>
      <c r="AR7501" s="10"/>
      <c r="AS7501" s="10"/>
      <c r="AT7501" s="10"/>
      <c r="AU7501" s="10"/>
      <c r="AV7501" s="10"/>
      <c r="AW7501" s="10"/>
      <c r="AX7501" s="10"/>
      <c r="AY7501" s="10"/>
      <c r="AZ7501" s="10"/>
      <c r="BC7501" s="10"/>
      <c r="BD7501" s="10"/>
      <c r="BE7501" s="10"/>
      <c r="BF7501" s="10"/>
      <c r="BG7501" s="10"/>
      <c r="BH7501" s="10"/>
      <c r="BI7501" s="10"/>
      <c r="BL7501" s="10"/>
      <c r="BM7501" s="10"/>
      <c r="BN7501" s="10"/>
      <c r="BO7501" s="10"/>
      <c r="BP7501" s="10"/>
      <c r="BQ7501" s="10"/>
      <c r="BR7501" s="10"/>
      <c r="BU7501" s="66"/>
    </row>
    <row r="7502" spans="22:73" s="6" customFormat="1" x14ac:dyDescent="0.3">
      <c r="V7502" s="21"/>
      <c r="W7502" s="22"/>
      <c r="X7502" s="22"/>
      <c r="Y7502" s="22"/>
      <c r="Z7502" s="22"/>
      <c r="AA7502" s="22"/>
      <c r="AB7502" s="10"/>
      <c r="AC7502" s="10"/>
      <c r="AD7502" s="10"/>
      <c r="AE7502" s="10"/>
      <c r="AF7502" s="10"/>
      <c r="AG7502" s="10"/>
      <c r="AH7502" s="10"/>
      <c r="AI7502" s="10"/>
      <c r="AJ7502" s="10"/>
      <c r="AK7502" s="10"/>
      <c r="AL7502" s="10"/>
      <c r="AM7502" s="10"/>
      <c r="AN7502" s="10"/>
      <c r="AO7502" s="10"/>
      <c r="AP7502" s="10"/>
      <c r="AQ7502" s="10"/>
      <c r="AR7502" s="10"/>
      <c r="AS7502" s="10"/>
      <c r="AT7502" s="10"/>
      <c r="AU7502" s="10"/>
      <c r="AV7502" s="10"/>
      <c r="AW7502" s="10"/>
      <c r="AX7502" s="10"/>
      <c r="AY7502" s="10"/>
      <c r="AZ7502" s="10"/>
      <c r="BC7502" s="10"/>
      <c r="BD7502" s="10"/>
      <c r="BE7502" s="10"/>
      <c r="BF7502" s="10"/>
      <c r="BG7502" s="10"/>
      <c r="BH7502" s="10"/>
      <c r="BI7502" s="10"/>
      <c r="BL7502" s="10"/>
      <c r="BM7502" s="10"/>
      <c r="BN7502" s="10"/>
      <c r="BO7502" s="10"/>
      <c r="BP7502" s="10"/>
      <c r="BQ7502" s="10"/>
      <c r="BR7502" s="10"/>
      <c r="BU7502" s="66"/>
    </row>
    <row r="7503" spans="22:73" s="6" customFormat="1" x14ac:dyDescent="0.3">
      <c r="V7503" s="21"/>
      <c r="W7503" s="22"/>
      <c r="X7503" s="22"/>
      <c r="Y7503" s="22"/>
      <c r="Z7503" s="22"/>
      <c r="AA7503" s="22"/>
      <c r="AB7503" s="10"/>
      <c r="AC7503" s="10"/>
      <c r="AD7503" s="10"/>
      <c r="AE7503" s="10"/>
      <c r="AF7503" s="10"/>
      <c r="AG7503" s="10"/>
      <c r="AH7503" s="10"/>
      <c r="AI7503" s="10"/>
      <c r="AJ7503" s="10"/>
      <c r="AK7503" s="10"/>
      <c r="AL7503" s="10"/>
      <c r="AM7503" s="10"/>
      <c r="AN7503" s="10"/>
      <c r="AO7503" s="10"/>
      <c r="AP7503" s="10"/>
      <c r="AQ7503" s="10"/>
      <c r="AR7503" s="10"/>
      <c r="AS7503" s="10"/>
      <c r="AT7503" s="10"/>
      <c r="AU7503" s="10"/>
      <c r="AV7503" s="10"/>
      <c r="AW7503" s="10"/>
      <c r="AX7503" s="10"/>
      <c r="AY7503" s="10"/>
      <c r="AZ7503" s="10"/>
      <c r="BC7503" s="10"/>
      <c r="BD7503" s="10"/>
      <c r="BE7503" s="10"/>
      <c r="BF7503" s="10"/>
      <c r="BG7503" s="10"/>
      <c r="BH7503" s="10"/>
      <c r="BI7503" s="10"/>
      <c r="BL7503" s="10"/>
      <c r="BM7503" s="10"/>
      <c r="BN7503" s="10"/>
      <c r="BO7503" s="10"/>
      <c r="BP7503" s="10"/>
      <c r="BQ7503" s="10"/>
      <c r="BR7503" s="10"/>
      <c r="BU7503" s="66"/>
    </row>
    <row r="7504" spans="22:73" s="6" customFormat="1" x14ac:dyDescent="0.3">
      <c r="V7504" s="21"/>
      <c r="W7504" s="22"/>
      <c r="X7504" s="22"/>
      <c r="Y7504" s="22"/>
      <c r="Z7504" s="22"/>
      <c r="AA7504" s="22"/>
      <c r="AB7504" s="10"/>
      <c r="AC7504" s="10"/>
      <c r="AD7504" s="10"/>
      <c r="AE7504" s="10"/>
      <c r="AF7504" s="10"/>
      <c r="AG7504" s="10"/>
      <c r="AH7504" s="10"/>
      <c r="AI7504" s="10"/>
      <c r="AJ7504" s="10"/>
      <c r="AK7504" s="10"/>
      <c r="AL7504" s="10"/>
      <c r="AM7504" s="10"/>
      <c r="AN7504" s="10"/>
      <c r="AO7504" s="10"/>
      <c r="AP7504" s="10"/>
      <c r="AQ7504" s="10"/>
      <c r="AR7504" s="10"/>
      <c r="AS7504" s="10"/>
      <c r="AT7504" s="10"/>
      <c r="AU7504" s="10"/>
      <c r="AV7504" s="10"/>
      <c r="AW7504" s="10"/>
      <c r="AX7504" s="10"/>
      <c r="AY7504" s="10"/>
      <c r="AZ7504" s="10"/>
      <c r="BC7504" s="10"/>
      <c r="BD7504" s="10"/>
      <c r="BE7504" s="10"/>
      <c r="BF7504" s="10"/>
      <c r="BG7504" s="10"/>
      <c r="BH7504" s="10"/>
      <c r="BI7504" s="10"/>
      <c r="BL7504" s="10"/>
      <c r="BM7504" s="10"/>
      <c r="BN7504" s="10"/>
      <c r="BO7504" s="10"/>
      <c r="BP7504" s="10"/>
      <c r="BQ7504" s="10"/>
      <c r="BR7504" s="10"/>
      <c r="BU7504" s="66"/>
    </row>
    <row r="7505" spans="22:73" s="6" customFormat="1" x14ac:dyDescent="0.3">
      <c r="V7505" s="21"/>
      <c r="W7505" s="22"/>
      <c r="X7505" s="22"/>
      <c r="Y7505" s="22"/>
      <c r="Z7505" s="22"/>
      <c r="AA7505" s="22"/>
      <c r="AB7505" s="10"/>
      <c r="AC7505" s="10"/>
      <c r="AD7505" s="10"/>
      <c r="AE7505" s="10"/>
      <c r="AF7505" s="10"/>
      <c r="AG7505" s="10"/>
      <c r="AH7505" s="10"/>
      <c r="AI7505" s="10"/>
      <c r="AJ7505" s="10"/>
      <c r="AK7505" s="10"/>
      <c r="AL7505" s="10"/>
      <c r="AM7505" s="10"/>
      <c r="AN7505" s="10"/>
      <c r="AO7505" s="10"/>
      <c r="AP7505" s="10"/>
      <c r="AQ7505" s="10"/>
      <c r="AR7505" s="10"/>
      <c r="AS7505" s="10"/>
      <c r="AT7505" s="10"/>
      <c r="AU7505" s="10"/>
      <c r="AV7505" s="10"/>
      <c r="AW7505" s="10"/>
      <c r="AX7505" s="10"/>
      <c r="AY7505" s="10"/>
      <c r="AZ7505" s="10"/>
      <c r="BC7505" s="10"/>
      <c r="BD7505" s="10"/>
      <c r="BE7505" s="10"/>
      <c r="BF7505" s="10"/>
      <c r="BG7505" s="10"/>
      <c r="BH7505" s="10"/>
      <c r="BI7505" s="10"/>
      <c r="BL7505" s="10"/>
      <c r="BM7505" s="10"/>
      <c r="BN7505" s="10"/>
      <c r="BO7505" s="10"/>
      <c r="BP7505" s="10"/>
      <c r="BQ7505" s="10"/>
      <c r="BR7505" s="10"/>
      <c r="BU7505" s="66"/>
    </row>
    <row r="7506" spans="22:73" s="6" customFormat="1" x14ac:dyDescent="0.3">
      <c r="V7506" s="21"/>
      <c r="W7506" s="22"/>
      <c r="X7506" s="22"/>
      <c r="Y7506" s="22"/>
      <c r="Z7506" s="22"/>
      <c r="AA7506" s="22"/>
      <c r="AB7506" s="10"/>
      <c r="AC7506" s="10"/>
      <c r="AD7506" s="10"/>
      <c r="AE7506" s="10"/>
      <c r="AF7506" s="10"/>
      <c r="AG7506" s="10"/>
      <c r="AH7506" s="10"/>
      <c r="AI7506" s="10"/>
      <c r="AJ7506" s="10"/>
      <c r="AK7506" s="10"/>
      <c r="AL7506" s="10"/>
      <c r="AM7506" s="10"/>
      <c r="AN7506" s="10"/>
      <c r="AO7506" s="10"/>
      <c r="AP7506" s="10"/>
      <c r="AQ7506" s="10"/>
      <c r="AR7506" s="10"/>
      <c r="AS7506" s="10"/>
      <c r="AT7506" s="10"/>
      <c r="AU7506" s="10"/>
      <c r="AV7506" s="10"/>
      <c r="AW7506" s="10"/>
      <c r="AX7506" s="10"/>
      <c r="AY7506" s="10"/>
      <c r="AZ7506" s="10"/>
      <c r="BC7506" s="10"/>
      <c r="BD7506" s="10"/>
      <c r="BE7506" s="10"/>
      <c r="BF7506" s="10"/>
      <c r="BG7506" s="10"/>
      <c r="BH7506" s="10"/>
      <c r="BI7506" s="10"/>
      <c r="BL7506" s="10"/>
      <c r="BM7506" s="10"/>
      <c r="BN7506" s="10"/>
      <c r="BO7506" s="10"/>
      <c r="BP7506" s="10"/>
      <c r="BQ7506" s="10"/>
      <c r="BR7506" s="10"/>
      <c r="BU7506" s="66"/>
    </row>
    <row r="7507" spans="22:73" s="6" customFormat="1" x14ac:dyDescent="0.3">
      <c r="V7507" s="21"/>
      <c r="W7507" s="22"/>
      <c r="X7507" s="22"/>
      <c r="Y7507" s="22"/>
      <c r="Z7507" s="22"/>
      <c r="AA7507" s="22"/>
      <c r="AB7507" s="10"/>
      <c r="AC7507" s="10"/>
      <c r="AD7507" s="10"/>
      <c r="AE7507" s="10"/>
      <c r="AF7507" s="10"/>
      <c r="AG7507" s="10"/>
      <c r="AH7507" s="10"/>
      <c r="AI7507" s="10"/>
      <c r="AJ7507" s="10"/>
      <c r="AK7507" s="10"/>
      <c r="AL7507" s="10"/>
      <c r="AM7507" s="10"/>
      <c r="AN7507" s="10"/>
      <c r="AO7507" s="10"/>
      <c r="AP7507" s="10"/>
      <c r="AQ7507" s="10"/>
      <c r="AR7507" s="10"/>
      <c r="AS7507" s="10"/>
      <c r="AT7507" s="10"/>
      <c r="AU7507" s="10"/>
      <c r="AV7507" s="10"/>
      <c r="AW7507" s="10"/>
      <c r="AX7507" s="10"/>
      <c r="AY7507" s="10"/>
      <c r="AZ7507" s="10"/>
      <c r="BC7507" s="10"/>
      <c r="BD7507" s="10"/>
      <c r="BE7507" s="10"/>
      <c r="BF7507" s="10"/>
      <c r="BG7507" s="10"/>
      <c r="BH7507" s="10"/>
      <c r="BI7507" s="10"/>
      <c r="BL7507" s="10"/>
      <c r="BM7507" s="10"/>
      <c r="BN7507" s="10"/>
      <c r="BO7507" s="10"/>
      <c r="BP7507" s="10"/>
      <c r="BQ7507" s="10"/>
      <c r="BR7507" s="10"/>
      <c r="BU7507" s="66"/>
    </row>
    <row r="7508" spans="22:73" s="6" customFormat="1" x14ac:dyDescent="0.3">
      <c r="V7508" s="21"/>
      <c r="W7508" s="22"/>
      <c r="X7508" s="22"/>
      <c r="Y7508" s="22"/>
      <c r="Z7508" s="22"/>
      <c r="AA7508" s="22"/>
      <c r="AB7508" s="10"/>
      <c r="AC7508" s="10"/>
      <c r="AD7508" s="10"/>
      <c r="AE7508" s="10"/>
      <c r="AF7508" s="10"/>
      <c r="AG7508" s="10"/>
      <c r="AH7508" s="10"/>
      <c r="AI7508" s="10"/>
      <c r="AJ7508" s="10"/>
      <c r="AK7508" s="10"/>
      <c r="AL7508" s="10"/>
      <c r="AM7508" s="10"/>
      <c r="AN7508" s="10"/>
      <c r="AO7508" s="10"/>
      <c r="AP7508" s="10"/>
      <c r="AQ7508" s="10"/>
      <c r="AR7508" s="10"/>
      <c r="AS7508" s="10"/>
      <c r="AT7508" s="10"/>
      <c r="AU7508" s="10"/>
      <c r="AV7508" s="10"/>
      <c r="AW7508" s="10"/>
      <c r="AX7508" s="10"/>
      <c r="AY7508" s="10"/>
      <c r="AZ7508" s="10"/>
      <c r="BC7508" s="10"/>
      <c r="BD7508" s="10"/>
      <c r="BE7508" s="10"/>
      <c r="BF7508" s="10"/>
      <c r="BG7508" s="10"/>
      <c r="BH7508" s="10"/>
      <c r="BI7508" s="10"/>
      <c r="BL7508" s="10"/>
      <c r="BM7508" s="10"/>
      <c r="BN7508" s="10"/>
      <c r="BO7508" s="10"/>
      <c r="BP7508" s="10"/>
      <c r="BQ7508" s="10"/>
      <c r="BR7508" s="10"/>
      <c r="BU7508" s="66"/>
    </row>
    <row r="7509" spans="22:73" s="6" customFormat="1" x14ac:dyDescent="0.3">
      <c r="V7509" s="21"/>
      <c r="W7509" s="22"/>
      <c r="X7509" s="22"/>
      <c r="Y7509" s="22"/>
      <c r="Z7509" s="22"/>
      <c r="AA7509" s="22"/>
      <c r="AB7509" s="10"/>
      <c r="AC7509" s="10"/>
      <c r="AD7509" s="10"/>
      <c r="AE7509" s="10"/>
      <c r="AF7509" s="10"/>
      <c r="AG7509" s="10"/>
      <c r="AH7509" s="10"/>
      <c r="AI7509" s="10"/>
      <c r="AJ7509" s="10"/>
      <c r="AK7509" s="10"/>
      <c r="AL7509" s="10"/>
      <c r="AM7509" s="10"/>
      <c r="AN7509" s="10"/>
      <c r="AO7509" s="10"/>
      <c r="AP7509" s="10"/>
      <c r="AQ7509" s="10"/>
      <c r="AR7509" s="10"/>
      <c r="AS7509" s="10"/>
      <c r="AT7509" s="10"/>
      <c r="AU7509" s="10"/>
      <c r="AV7509" s="10"/>
      <c r="AW7509" s="10"/>
      <c r="AX7509" s="10"/>
      <c r="AY7509" s="10"/>
      <c r="AZ7509" s="10"/>
      <c r="BC7509" s="10"/>
      <c r="BD7509" s="10"/>
      <c r="BE7509" s="10"/>
      <c r="BF7509" s="10"/>
      <c r="BG7509" s="10"/>
      <c r="BH7509" s="10"/>
      <c r="BI7509" s="10"/>
      <c r="BL7509" s="10"/>
      <c r="BM7509" s="10"/>
      <c r="BN7509" s="10"/>
      <c r="BO7509" s="10"/>
      <c r="BP7509" s="10"/>
      <c r="BQ7509" s="10"/>
      <c r="BR7509" s="10"/>
      <c r="BU7509" s="66"/>
    </row>
    <row r="7510" spans="22:73" s="6" customFormat="1" x14ac:dyDescent="0.3">
      <c r="V7510" s="21"/>
      <c r="W7510" s="22"/>
      <c r="X7510" s="22"/>
      <c r="Y7510" s="22"/>
      <c r="Z7510" s="22"/>
      <c r="AA7510" s="22"/>
      <c r="AB7510" s="10"/>
      <c r="AC7510" s="10"/>
      <c r="AD7510" s="10"/>
      <c r="AE7510" s="10"/>
      <c r="AF7510" s="10"/>
      <c r="AG7510" s="10"/>
      <c r="AH7510" s="10"/>
      <c r="AI7510" s="10"/>
      <c r="AJ7510" s="10"/>
      <c r="AK7510" s="10"/>
      <c r="AL7510" s="10"/>
      <c r="AM7510" s="10"/>
      <c r="AN7510" s="10"/>
      <c r="AO7510" s="10"/>
      <c r="AP7510" s="10"/>
      <c r="AQ7510" s="10"/>
      <c r="AR7510" s="10"/>
      <c r="AS7510" s="10"/>
      <c r="AT7510" s="10"/>
      <c r="AU7510" s="10"/>
      <c r="AV7510" s="10"/>
      <c r="AW7510" s="10"/>
      <c r="AX7510" s="10"/>
      <c r="AY7510" s="10"/>
      <c r="AZ7510" s="10"/>
      <c r="BC7510" s="10"/>
      <c r="BD7510" s="10"/>
      <c r="BE7510" s="10"/>
      <c r="BF7510" s="10"/>
      <c r="BG7510" s="10"/>
      <c r="BH7510" s="10"/>
      <c r="BI7510" s="10"/>
      <c r="BL7510" s="10"/>
      <c r="BM7510" s="10"/>
      <c r="BN7510" s="10"/>
      <c r="BO7510" s="10"/>
      <c r="BP7510" s="10"/>
      <c r="BQ7510" s="10"/>
      <c r="BR7510" s="10"/>
      <c r="BU7510" s="66"/>
    </row>
    <row r="7511" spans="22:73" s="6" customFormat="1" x14ac:dyDescent="0.3">
      <c r="V7511" s="21"/>
      <c r="W7511" s="22"/>
      <c r="X7511" s="22"/>
      <c r="Y7511" s="22"/>
      <c r="Z7511" s="22"/>
      <c r="AA7511" s="22"/>
      <c r="AB7511" s="10"/>
      <c r="AC7511" s="10"/>
      <c r="AD7511" s="10"/>
      <c r="AE7511" s="10"/>
      <c r="AF7511" s="10"/>
      <c r="AG7511" s="10"/>
      <c r="AH7511" s="10"/>
      <c r="AI7511" s="10"/>
      <c r="AJ7511" s="10"/>
      <c r="AK7511" s="10"/>
      <c r="AL7511" s="10"/>
      <c r="AM7511" s="10"/>
      <c r="AN7511" s="10"/>
      <c r="AO7511" s="10"/>
      <c r="AP7511" s="10"/>
      <c r="AQ7511" s="10"/>
      <c r="AR7511" s="10"/>
      <c r="AS7511" s="10"/>
      <c r="AT7511" s="10"/>
      <c r="AU7511" s="10"/>
      <c r="AV7511" s="10"/>
      <c r="AW7511" s="10"/>
      <c r="AX7511" s="10"/>
      <c r="AY7511" s="10"/>
      <c r="AZ7511" s="10"/>
      <c r="BC7511" s="10"/>
      <c r="BD7511" s="10"/>
      <c r="BE7511" s="10"/>
      <c r="BF7511" s="10"/>
      <c r="BG7511" s="10"/>
      <c r="BH7511" s="10"/>
      <c r="BI7511" s="10"/>
      <c r="BL7511" s="10"/>
      <c r="BM7511" s="10"/>
      <c r="BN7511" s="10"/>
      <c r="BO7511" s="10"/>
      <c r="BP7511" s="10"/>
      <c r="BQ7511" s="10"/>
      <c r="BR7511" s="10"/>
      <c r="BU7511" s="66"/>
    </row>
    <row r="7512" spans="22:73" s="6" customFormat="1" x14ac:dyDescent="0.3">
      <c r="V7512" s="21"/>
      <c r="W7512" s="22"/>
      <c r="X7512" s="22"/>
      <c r="Y7512" s="22"/>
      <c r="Z7512" s="22"/>
      <c r="AA7512" s="22"/>
      <c r="AB7512" s="10"/>
      <c r="AC7512" s="10"/>
      <c r="AD7512" s="10"/>
      <c r="AE7512" s="10"/>
      <c r="AF7512" s="10"/>
      <c r="AG7512" s="10"/>
      <c r="AH7512" s="10"/>
      <c r="AI7512" s="10"/>
      <c r="AJ7512" s="10"/>
      <c r="AK7512" s="10"/>
      <c r="AL7512" s="10"/>
      <c r="AM7512" s="10"/>
      <c r="AN7512" s="10"/>
      <c r="AO7512" s="10"/>
      <c r="AP7512" s="10"/>
      <c r="AQ7512" s="10"/>
      <c r="AR7512" s="10"/>
      <c r="AS7512" s="10"/>
      <c r="AT7512" s="10"/>
      <c r="AU7512" s="10"/>
      <c r="AV7512" s="10"/>
      <c r="AW7512" s="10"/>
      <c r="AX7512" s="10"/>
      <c r="AY7512" s="10"/>
      <c r="AZ7512" s="10"/>
      <c r="BC7512" s="10"/>
      <c r="BD7512" s="10"/>
      <c r="BE7512" s="10"/>
      <c r="BF7512" s="10"/>
      <c r="BG7512" s="10"/>
      <c r="BH7512" s="10"/>
      <c r="BI7512" s="10"/>
      <c r="BL7512" s="10"/>
      <c r="BM7512" s="10"/>
      <c r="BN7512" s="10"/>
      <c r="BO7512" s="10"/>
      <c r="BP7512" s="10"/>
      <c r="BQ7512" s="10"/>
      <c r="BR7512" s="10"/>
      <c r="BU7512" s="66"/>
    </row>
    <row r="7513" spans="22:73" s="6" customFormat="1" x14ac:dyDescent="0.3">
      <c r="V7513" s="21"/>
      <c r="W7513" s="22"/>
      <c r="X7513" s="22"/>
      <c r="Y7513" s="22"/>
      <c r="Z7513" s="22"/>
      <c r="AA7513" s="22"/>
      <c r="AB7513" s="10"/>
      <c r="AC7513" s="10"/>
      <c r="AD7513" s="10"/>
      <c r="AE7513" s="10"/>
      <c r="AF7513" s="10"/>
      <c r="AG7513" s="10"/>
      <c r="AH7513" s="10"/>
      <c r="AI7513" s="10"/>
      <c r="AJ7513" s="10"/>
      <c r="AK7513" s="10"/>
      <c r="AL7513" s="10"/>
      <c r="AM7513" s="10"/>
      <c r="AN7513" s="10"/>
      <c r="AO7513" s="10"/>
      <c r="AP7513" s="10"/>
      <c r="AQ7513" s="10"/>
      <c r="AR7513" s="10"/>
      <c r="AS7513" s="10"/>
      <c r="AT7513" s="10"/>
      <c r="AU7513" s="10"/>
      <c r="AV7513" s="10"/>
      <c r="AW7513" s="10"/>
      <c r="AX7513" s="10"/>
      <c r="AY7513" s="10"/>
      <c r="AZ7513" s="10"/>
      <c r="BC7513" s="10"/>
      <c r="BD7513" s="10"/>
      <c r="BE7513" s="10"/>
      <c r="BF7513" s="10"/>
      <c r="BG7513" s="10"/>
      <c r="BH7513" s="10"/>
      <c r="BI7513" s="10"/>
      <c r="BL7513" s="10"/>
      <c r="BM7513" s="10"/>
      <c r="BN7513" s="10"/>
      <c r="BO7513" s="10"/>
      <c r="BP7513" s="10"/>
      <c r="BQ7513" s="10"/>
      <c r="BR7513" s="10"/>
      <c r="BU7513" s="66"/>
    </row>
    <row r="7514" spans="22:73" s="6" customFormat="1" x14ac:dyDescent="0.3">
      <c r="V7514" s="21"/>
      <c r="W7514" s="22"/>
      <c r="X7514" s="22"/>
      <c r="Y7514" s="22"/>
      <c r="Z7514" s="22"/>
      <c r="AA7514" s="22"/>
      <c r="AB7514" s="10"/>
      <c r="AC7514" s="10"/>
      <c r="AD7514" s="10"/>
      <c r="AE7514" s="10"/>
      <c r="AF7514" s="10"/>
      <c r="AG7514" s="10"/>
      <c r="AH7514" s="10"/>
      <c r="AI7514" s="10"/>
      <c r="AJ7514" s="10"/>
      <c r="AK7514" s="10"/>
      <c r="AL7514" s="10"/>
      <c r="AM7514" s="10"/>
      <c r="AN7514" s="10"/>
      <c r="AO7514" s="10"/>
      <c r="AP7514" s="10"/>
      <c r="AQ7514" s="10"/>
      <c r="AR7514" s="10"/>
      <c r="AS7514" s="10"/>
      <c r="AT7514" s="10"/>
      <c r="AU7514" s="10"/>
      <c r="AV7514" s="10"/>
      <c r="AW7514" s="10"/>
      <c r="AX7514" s="10"/>
      <c r="AY7514" s="10"/>
      <c r="AZ7514" s="10"/>
      <c r="BC7514" s="10"/>
      <c r="BD7514" s="10"/>
      <c r="BE7514" s="10"/>
      <c r="BF7514" s="10"/>
      <c r="BG7514" s="10"/>
      <c r="BH7514" s="10"/>
      <c r="BI7514" s="10"/>
      <c r="BL7514" s="10"/>
      <c r="BM7514" s="10"/>
      <c r="BN7514" s="10"/>
      <c r="BO7514" s="10"/>
      <c r="BP7514" s="10"/>
      <c r="BQ7514" s="10"/>
      <c r="BR7514" s="10"/>
      <c r="BU7514" s="66"/>
    </row>
    <row r="7515" spans="22:73" s="6" customFormat="1" x14ac:dyDescent="0.3">
      <c r="V7515" s="21"/>
      <c r="W7515" s="22"/>
      <c r="X7515" s="22"/>
      <c r="Y7515" s="22"/>
      <c r="Z7515" s="22"/>
      <c r="AA7515" s="22"/>
      <c r="AB7515" s="10"/>
      <c r="AC7515" s="10"/>
      <c r="AD7515" s="10"/>
      <c r="AE7515" s="10"/>
      <c r="AF7515" s="10"/>
      <c r="AG7515" s="10"/>
      <c r="AH7515" s="10"/>
      <c r="AI7515" s="10"/>
      <c r="AJ7515" s="10"/>
      <c r="AK7515" s="10"/>
      <c r="AL7515" s="10"/>
      <c r="AM7515" s="10"/>
      <c r="AN7515" s="10"/>
      <c r="AO7515" s="10"/>
      <c r="AP7515" s="10"/>
      <c r="AQ7515" s="10"/>
      <c r="AR7515" s="10"/>
      <c r="AS7515" s="10"/>
      <c r="AT7515" s="10"/>
      <c r="AU7515" s="10"/>
      <c r="AV7515" s="10"/>
      <c r="AW7515" s="10"/>
      <c r="AX7515" s="10"/>
      <c r="AY7515" s="10"/>
      <c r="AZ7515" s="10"/>
      <c r="BC7515" s="10"/>
      <c r="BD7515" s="10"/>
      <c r="BE7515" s="10"/>
      <c r="BF7515" s="10"/>
      <c r="BG7515" s="10"/>
      <c r="BH7515" s="10"/>
      <c r="BI7515" s="10"/>
      <c r="BL7515" s="10"/>
      <c r="BM7515" s="10"/>
      <c r="BN7515" s="10"/>
      <c r="BO7515" s="10"/>
      <c r="BP7515" s="10"/>
      <c r="BQ7515" s="10"/>
      <c r="BR7515" s="10"/>
      <c r="BU7515" s="66"/>
    </row>
    <row r="7516" spans="22:73" s="6" customFormat="1" x14ac:dyDescent="0.3">
      <c r="V7516" s="21"/>
      <c r="W7516" s="22"/>
      <c r="X7516" s="22"/>
      <c r="Y7516" s="22"/>
      <c r="Z7516" s="22"/>
      <c r="AA7516" s="22"/>
      <c r="AB7516" s="10"/>
      <c r="AC7516" s="10"/>
      <c r="AD7516" s="10"/>
      <c r="AE7516" s="10"/>
      <c r="AF7516" s="10"/>
      <c r="AG7516" s="10"/>
      <c r="AH7516" s="10"/>
      <c r="AI7516" s="10"/>
      <c r="AJ7516" s="10"/>
      <c r="AK7516" s="10"/>
      <c r="AL7516" s="10"/>
      <c r="AM7516" s="10"/>
      <c r="AN7516" s="10"/>
      <c r="AO7516" s="10"/>
      <c r="AP7516" s="10"/>
      <c r="AQ7516" s="10"/>
      <c r="AR7516" s="10"/>
      <c r="AS7516" s="10"/>
      <c r="AT7516" s="10"/>
      <c r="AU7516" s="10"/>
      <c r="AV7516" s="10"/>
      <c r="AW7516" s="10"/>
      <c r="AX7516" s="10"/>
      <c r="AY7516" s="10"/>
      <c r="AZ7516" s="10"/>
      <c r="BC7516" s="10"/>
      <c r="BD7516" s="10"/>
      <c r="BE7516" s="10"/>
      <c r="BF7516" s="10"/>
      <c r="BG7516" s="10"/>
      <c r="BH7516" s="10"/>
      <c r="BI7516" s="10"/>
      <c r="BL7516" s="10"/>
      <c r="BM7516" s="10"/>
      <c r="BN7516" s="10"/>
      <c r="BO7516" s="10"/>
      <c r="BP7516" s="10"/>
      <c r="BQ7516" s="10"/>
      <c r="BR7516" s="10"/>
      <c r="BU7516" s="66"/>
    </row>
    <row r="7517" spans="22:73" s="6" customFormat="1" x14ac:dyDescent="0.3">
      <c r="V7517" s="21"/>
      <c r="W7517" s="22"/>
      <c r="X7517" s="22"/>
      <c r="Y7517" s="22"/>
      <c r="Z7517" s="22"/>
      <c r="AA7517" s="22"/>
      <c r="AB7517" s="10"/>
      <c r="AC7517" s="10"/>
      <c r="AD7517" s="10"/>
      <c r="AE7517" s="10"/>
      <c r="AF7517" s="10"/>
      <c r="AG7517" s="10"/>
      <c r="AH7517" s="10"/>
      <c r="AI7517" s="10"/>
      <c r="AJ7517" s="10"/>
      <c r="AK7517" s="10"/>
      <c r="AL7517" s="10"/>
      <c r="AM7517" s="10"/>
      <c r="AN7517" s="10"/>
      <c r="AO7517" s="10"/>
      <c r="AP7517" s="10"/>
      <c r="AQ7517" s="10"/>
      <c r="AR7517" s="10"/>
      <c r="AS7517" s="10"/>
      <c r="AT7517" s="10"/>
      <c r="AU7517" s="10"/>
      <c r="AV7517" s="10"/>
      <c r="AW7517" s="10"/>
      <c r="AX7517" s="10"/>
      <c r="AY7517" s="10"/>
      <c r="AZ7517" s="10"/>
      <c r="BC7517" s="10"/>
      <c r="BD7517" s="10"/>
      <c r="BE7517" s="10"/>
      <c r="BF7517" s="10"/>
      <c r="BG7517" s="10"/>
      <c r="BH7517" s="10"/>
      <c r="BI7517" s="10"/>
      <c r="BL7517" s="10"/>
      <c r="BM7517" s="10"/>
      <c r="BN7517" s="10"/>
      <c r="BO7517" s="10"/>
      <c r="BP7517" s="10"/>
      <c r="BQ7517" s="10"/>
      <c r="BR7517" s="10"/>
      <c r="BU7517" s="66"/>
    </row>
    <row r="7518" spans="22:73" s="6" customFormat="1" x14ac:dyDescent="0.3">
      <c r="V7518" s="21"/>
      <c r="W7518" s="22"/>
      <c r="X7518" s="22"/>
      <c r="Y7518" s="22"/>
      <c r="Z7518" s="22"/>
      <c r="AA7518" s="22"/>
      <c r="AB7518" s="10"/>
      <c r="AC7518" s="10"/>
      <c r="AD7518" s="10"/>
      <c r="AE7518" s="10"/>
      <c r="AF7518" s="10"/>
      <c r="AG7518" s="10"/>
      <c r="AH7518" s="10"/>
      <c r="AI7518" s="10"/>
      <c r="AJ7518" s="10"/>
      <c r="AK7518" s="10"/>
      <c r="AL7518" s="10"/>
      <c r="AM7518" s="10"/>
      <c r="AN7518" s="10"/>
      <c r="AO7518" s="10"/>
      <c r="AP7518" s="10"/>
      <c r="AQ7518" s="10"/>
      <c r="AR7518" s="10"/>
      <c r="AS7518" s="10"/>
      <c r="AT7518" s="10"/>
      <c r="AU7518" s="10"/>
      <c r="AV7518" s="10"/>
      <c r="AW7518" s="10"/>
      <c r="AX7518" s="10"/>
      <c r="AY7518" s="10"/>
      <c r="AZ7518" s="10"/>
      <c r="BC7518" s="10"/>
      <c r="BD7518" s="10"/>
      <c r="BE7518" s="10"/>
      <c r="BF7518" s="10"/>
      <c r="BG7518" s="10"/>
      <c r="BH7518" s="10"/>
      <c r="BI7518" s="10"/>
      <c r="BL7518" s="10"/>
      <c r="BM7518" s="10"/>
      <c r="BN7518" s="10"/>
      <c r="BO7518" s="10"/>
      <c r="BP7518" s="10"/>
      <c r="BQ7518" s="10"/>
      <c r="BR7518" s="10"/>
      <c r="BU7518" s="66"/>
    </row>
    <row r="7519" spans="22:73" s="6" customFormat="1" x14ac:dyDescent="0.3">
      <c r="V7519" s="21"/>
      <c r="W7519" s="22"/>
      <c r="X7519" s="22"/>
      <c r="Y7519" s="22"/>
      <c r="Z7519" s="22"/>
      <c r="AA7519" s="22"/>
      <c r="AB7519" s="10"/>
      <c r="AC7519" s="10"/>
      <c r="AD7519" s="10"/>
      <c r="AE7519" s="10"/>
      <c r="AF7519" s="10"/>
      <c r="AG7519" s="10"/>
      <c r="AH7519" s="10"/>
      <c r="AI7519" s="10"/>
      <c r="AJ7519" s="10"/>
      <c r="AK7519" s="10"/>
      <c r="AL7519" s="10"/>
      <c r="AM7519" s="10"/>
      <c r="AN7519" s="10"/>
      <c r="AO7519" s="10"/>
      <c r="AP7519" s="10"/>
      <c r="AQ7519" s="10"/>
      <c r="AR7519" s="10"/>
      <c r="AS7519" s="10"/>
      <c r="AT7519" s="10"/>
      <c r="AU7519" s="10"/>
      <c r="AV7519" s="10"/>
      <c r="AW7519" s="10"/>
      <c r="AX7519" s="10"/>
      <c r="AY7519" s="10"/>
      <c r="AZ7519" s="10"/>
      <c r="BC7519" s="10"/>
      <c r="BD7519" s="10"/>
      <c r="BE7519" s="10"/>
      <c r="BF7519" s="10"/>
      <c r="BG7519" s="10"/>
      <c r="BH7519" s="10"/>
      <c r="BI7519" s="10"/>
      <c r="BL7519" s="10"/>
      <c r="BM7519" s="10"/>
      <c r="BN7519" s="10"/>
      <c r="BO7519" s="10"/>
      <c r="BP7519" s="10"/>
      <c r="BQ7519" s="10"/>
      <c r="BR7519" s="10"/>
      <c r="BU7519" s="66"/>
    </row>
    <row r="7520" spans="22:73" s="6" customFormat="1" x14ac:dyDescent="0.3">
      <c r="V7520" s="21"/>
      <c r="W7520" s="22"/>
      <c r="X7520" s="22"/>
      <c r="Y7520" s="22"/>
      <c r="Z7520" s="22"/>
      <c r="AA7520" s="22"/>
      <c r="AB7520" s="10"/>
      <c r="AC7520" s="10"/>
      <c r="AD7520" s="10"/>
      <c r="AE7520" s="10"/>
      <c r="AF7520" s="10"/>
      <c r="AG7520" s="10"/>
      <c r="AH7520" s="10"/>
      <c r="AI7520" s="10"/>
      <c r="AJ7520" s="10"/>
      <c r="AK7520" s="10"/>
      <c r="AL7520" s="10"/>
      <c r="AM7520" s="10"/>
      <c r="AN7520" s="10"/>
      <c r="AO7520" s="10"/>
      <c r="AP7520" s="10"/>
      <c r="AQ7520" s="10"/>
      <c r="AR7520" s="10"/>
      <c r="AS7520" s="10"/>
      <c r="AT7520" s="10"/>
      <c r="AU7520" s="10"/>
      <c r="AV7520" s="10"/>
      <c r="AW7520" s="10"/>
      <c r="AX7520" s="10"/>
      <c r="AY7520" s="10"/>
      <c r="AZ7520" s="10"/>
      <c r="BC7520" s="10"/>
      <c r="BD7520" s="10"/>
      <c r="BE7520" s="10"/>
      <c r="BF7520" s="10"/>
      <c r="BG7520" s="10"/>
      <c r="BH7520" s="10"/>
      <c r="BI7520" s="10"/>
      <c r="BL7520" s="10"/>
      <c r="BM7520" s="10"/>
      <c r="BN7520" s="10"/>
      <c r="BO7520" s="10"/>
      <c r="BP7520" s="10"/>
      <c r="BQ7520" s="10"/>
      <c r="BR7520" s="10"/>
      <c r="BU7520" s="66"/>
    </row>
    <row r="7521" spans="22:73" s="6" customFormat="1" x14ac:dyDescent="0.3">
      <c r="V7521" s="21"/>
      <c r="W7521" s="22"/>
      <c r="X7521" s="22"/>
      <c r="Y7521" s="22"/>
      <c r="Z7521" s="22"/>
      <c r="AA7521" s="22"/>
      <c r="AB7521" s="10"/>
      <c r="AC7521" s="10"/>
      <c r="AD7521" s="10"/>
      <c r="AE7521" s="10"/>
      <c r="AF7521" s="10"/>
      <c r="AG7521" s="10"/>
      <c r="AH7521" s="10"/>
      <c r="AI7521" s="10"/>
      <c r="AJ7521" s="10"/>
      <c r="AK7521" s="10"/>
      <c r="AL7521" s="10"/>
      <c r="AM7521" s="10"/>
      <c r="AN7521" s="10"/>
      <c r="AO7521" s="10"/>
      <c r="AP7521" s="10"/>
      <c r="AQ7521" s="10"/>
      <c r="AR7521" s="10"/>
      <c r="AS7521" s="10"/>
      <c r="AT7521" s="10"/>
      <c r="AU7521" s="10"/>
      <c r="AV7521" s="10"/>
      <c r="AW7521" s="10"/>
      <c r="AX7521" s="10"/>
      <c r="AY7521" s="10"/>
      <c r="AZ7521" s="10"/>
      <c r="BC7521" s="10"/>
      <c r="BD7521" s="10"/>
      <c r="BE7521" s="10"/>
      <c r="BF7521" s="10"/>
      <c r="BG7521" s="10"/>
      <c r="BH7521" s="10"/>
      <c r="BI7521" s="10"/>
      <c r="BL7521" s="10"/>
      <c r="BM7521" s="10"/>
      <c r="BN7521" s="10"/>
      <c r="BO7521" s="10"/>
      <c r="BP7521" s="10"/>
      <c r="BQ7521" s="10"/>
      <c r="BR7521" s="10"/>
      <c r="BU7521" s="66"/>
    </row>
    <row r="7522" spans="22:73" s="6" customFormat="1" x14ac:dyDescent="0.3">
      <c r="V7522" s="21"/>
      <c r="W7522" s="22"/>
      <c r="X7522" s="22"/>
      <c r="Y7522" s="22"/>
      <c r="Z7522" s="22"/>
      <c r="AA7522" s="22"/>
      <c r="AB7522" s="10"/>
      <c r="AC7522" s="10"/>
      <c r="AD7522" s="10"/>
      <c r="AE7522" s="10"/>
      <c r="AF7522" s="10"/>
      <c r="AG7522" s="10"/>
      <c r="AH7522" s="10"/>
      <c r="AI7522" s="10"/>
      <c r="AJ7522" s="10"/>
      <c r="AK7522" s="10"/>
      <c r="AL7522" s="10"/>
      <c r="AM7522" s="10"/>
      <c r="AN7522" s="10"/>
      <c r="AO7522" s="10"/>
      <c r="AP7522" s="10"/>
      <c r="AQ7522" s="10"/>
      <c r="AR7522" s="10"/>
      <c r="AS7522" s="10"/>
      <c r="AT7522" s="10"/>
      <c r="AU7522" s="10"/>
      <c r="AV7522" s="10"/>
      <c r="AW7522" s="10"/>
      <c r="AX7522" s="10"/>
      <c r="AY7522" s="10"/>
      <c r="AZ7522" s="10"/>
      <c r="BC7522" s="10"/>
      <c r="BD7522" s="10"/>
      <c r="BE7522" s="10"/>
      <c r="BF7522" s="10"/>
      <c r="BG7522" s="10"/>
      <c r="BH7522" s="10"/>
      <c r="BI7522" s="10"/>
      <c r="BL7522" s="10"/>
      <c r="BM7522" s="10"/>
      <c r="BN7522" s="10"/>
      <c r="BO7522" s="10"/>
      <c r="BP7522" s="10"/>
      <c r="BQ7522" s="10"/>
      <c r="BR7522" s="10"/>
      <c r="BU7522" s="66"/>
    </row>
    <row r="7523" spans="22:73" s="6" customFormat="1" x14ac:dyDescent="0.3">
      <c r="V7523" s="21"/>
      <c r="W7523" s="22"/>
      <c r="X7523" s="22"/>
      <c r="Y7523" s="22"/>
      <c r="Z7523" s="22"/>
      <c r="AA7523" s="22"/>
      <c r="AB7523" s="10"/>
      <c r="AC7523" s="10"/>
      <c r="AD7523" s="10"/>
      <c r="AE7523" s="10"/>
      <c r="AF7523" s="10"/>
      <c r="AG7523" s="10"/>
      <c r="AH7523" s="10"/>
      <c r="AI7523" s="10"/>
      <c r="AJ7523" s="10"/>
      <c r="AK7523" s="10"/>
      <c r="AL7523" s="10"/>
      <c r="AM7523" s="10"/>
      <c r="AN7523" s="10"/>
      <c r="AO7523" s="10"/>
      <c r="AP7523" s="10"/>
      <c r="AQ7523" s="10"/>
      <c r="AR7523" s="10"/>
      <c r="AS7523" s="10"/>
      <c r="AT7523" s="10"/>
      <c r="AU7523" s="10"/>
      <c r="AV7523" s="10"/>
      <c r="AW7523" s="10"/>
      <c r="AX7523" s="10"/>
      <c r="AY7523" s="10"/>
      <c r="AZ7523" s="10"/>
      <c r="BC7523" s="10"/>
      <c r="BD7523" s="10"/>
      <c r="BE7523" s="10"/>
      <c r="BF7523" s="10"/>
      <c r="BG7523" s="10"/>
      <c r="BH7523" s="10"/>
      <c r="BI7523" s="10"/>
      <c r="BL7523" s="10"/>
      <c r="BM7523" s="10"/>
      <c r="BN7523" s="10"/>
      <c r="BO7523" s="10"/>
      <c r="BP7523" s="10"/>
      <c r="BQ7523" s="10"/>
      <c r="BR7523" s="10"/>
      <c r="BU7523" s="66"/>
    </row>
    <row r="7524" spans="22:73" s="6" customFormat="1" x14ac:dyDescent="0.3">
      <c r="V7524" s="21"/>
      <c r="W7524" s="22"/>
      <c r="X7524" s="22"/>
      <c r="Y7524" s="22"/>
      <c r="Z7524" s="22"/>
      <c r="AA7524" s="22"/>
      <c r="AB7524" s="10"/>
      <c r="AC7524" s="10"/>
      <c r="AD7524" s="10"/>
      <c r="AE7524" s="10"/>
      <c r="AF7524" s="10"/>
      <c r="AG7524" s="10"/>
      <c r="AH7524" s="10"/>
      <c r="AI7524" s="10"/>
      <c r="AJ7524" s="10"/>
      <c r="AK7524" s="10"/>
      <c r="AL7524" s="10"/>
      <c r="AM7524" s="10"/>
      <c r="AN7524" s="10"/>
      <c r="AO7524" s="10"/>
      <c r="AP7524" s="10"/>
      <c r="AQ7524" s="10"/>
      <c r="AR7524" s="10"/>
      <c r="AS7524" s="10"/>
      <c r="AT7524" s="10"/>
      <c r="AU7524" s="10"/>
      <c r="AV7524" s="10"/>
      <c r="AW7524" s="10"/>
      <c r="AX7524" s="10"/>
      <c r="AY7524" s="10"/>
      <c r="AZ7524" s="10"/>
      <c r="BC7524" s="10"/>
      <c r="BD7524" s="10"/>
      <c r="BE7524" s="10"/>
      <c r="BF7524" s="10"/>
      <c r="BG7524" s="10"/>
      <c r="BH7524" s="10"/>
      <c r="BI7524" s="10"/>
      <c r="BL7524" s="10"/>
      <c r="BM7524" s="10"/>
      <c r="BN7524" s="10"/>
      <c r="BO7524" s="10"/>
      <c r="BP7524" s="10"/>
      <c r="BQ7524" s="10"/>
      <c r="BR7524" s="10"/>
      <c r="BU7524" s="66"/>
    </row>
    <row r="7525" spans="22:73" s="6" customFormat="1" x14ac:dyDescent="0.3">
      <c r="V7525" s="21"/>
      <c r="W7525" s="22"/>
      <c r="X7525" s="22"/>
      <c r="Y7525" s="22"/>
      <c r="Z7525" s="22"/>
      <c r="AA7525" s="22"/>
      <c r="AB7525" s="10"/>
      <c r="AC7525" s="10"/>
      <c r="AD7525" s="10"/>
      <c r="AE7525" s="10"/>
      <c r="AF7525" s="10"/>
      <c r="AG7525" s="10"/>
      <c r="AH7525" s="10"/>
      <c r="AI7525" s="10"/>
      <c r="AJ7525" s="10"/>
      <c r="AK7525" s="10"/>
      <c r="AL7525" s="10"/>
      <c r="AM7525" s="10"/>
      <c r="AN7525" s="10"/>
      <c r="AO7525" s="10"/>
      <c r="AP7525" s="10"/>
      <c r="AQ7525" s="10"/>
      <c r="AR7525" s="10"/>
      <c r="AS7525" s="10"/>
      <c r="AT7525" s="10"/>
      <c r="AU7525" s="10"/>
      <c r="AV7525" s="10"/>
      <c r="AW7525" s="10"/>
      <c r="AX7525" s="10"/>
      <c r="AY7525" s="10"/>
      <c r="AZ7525" s="10"/>
      <c r="BC7525" s="10"/>
      <c r="BD7525" s="10"/>
      <c r="BE7525" s="10"/>
      <c r="BF7525" s="10"/>
      <c r="BG7525" s="10"/>
      <c r="BH7525" s="10"/>
      <c r="BI7525" s="10"/>
      <c r="BL7525" s="10"/>
      <c r="BM7525" s="10"/>
      <c r="BN7525" s="10"/>
      <c r="BO7525" s="10"/>
      <c r="BP7525" s="10"/>
      <c r="BQ7525" s="10"/>
      <c r="BR7525" s="10"/>
      <c r="BU7525" s="66"/>
    </row>
    <row r="7526" spans="22:73" s="6" customFormat="1" x14ac:dyDescent="0.3">
      <c r="V7526" s="21"/>
      <c r="W7526" s="22"/>
      <c r="X7526" s="22"/>
      <c r="Y7526" s="22"/>
      <c r="Z7526" s="22"/>
      <c r="AA7526" s="22"/>
      <c r="AB7526" s="10"/>
      <c r="AC7526" s="10"/>
      <c r="AD7526" s="10"/>
      <c r="AE7526" s="10"/>
      <c r="AF7526" s="10"/>
      <c r="AG7526" s="10"/>
      <c r="AH7526" s="10"/>
      <c r="AI7526" s="10"/>
      <c r="AJ7526" s="10"/>
      <c r="AK7526" s="10"/>
      <c r="AL7526" s="10"/>
      <c r="AM7526" s="10"/>
      <c r="AN7526" s="10"/>
      <c r="AO7526" s="10"/>
      <c r="AP7526" s="10"/>
      <c r="AQ7526" s="10"/>
      <c r="AR7526" s="10"/>
      <c r="AS7526" s="10"/>
      <c r="AT7526" s="10"/>
      <c r="AU7526" s="10"/>
      <c r="AV7526" s="10"/>
      <c r="AW7526" s="10"/>
      <c r="AX7526" s="10"/>
      <c r="AY7526" s="10"/>
      <c r="AZ7526" s="10"/>
      <c r="BC7526" s="10"/>
      <c r="BD7526" s="10"/>
      <c r="BE7526" s="10"/>
      <c r="BF7526" s="10"/>
      <c r="BG7526" s="10"/>
      <c r="BH7526" s="10"/>
      <c r="BI7526" s="10"/>
      <c r="BL7526" s="10"/>
      <c r="BM7526" s="10"/>
      <c r="BN7526" s="10"/>
      <c r="BO7526" s="10"/>
      <c r="BP7526" s="10"/>
      <c r="BQ7526" s="10"/>
      <c r="BR7526" s="10"/>
      <c r="BU7526" s="66"/>
    </row>
    <row r="7527" spans="22:73" s="6" customFormat="1" x14ac:dyDescent="0.3">
      <c r="V7527" s="21"/>
      <c r="W7527" s="22"/>
      <c r="X7527" s="22"/>
      <c r="Y7527" s="22"/>
      <c r="Z7527" s="22"/>
      <c r="AA7527" s="22"/>
      <c r="AB7527" s="10"/>
      <c r="AC7527" s="10"/>
      <c r="AD7527" s="10"/>
      <c r="AE7527" s="10"/>
      <c r="AF7527" s="10"/>
      <c r="AG7527" s="10"/>
      <c r="AH7527" s="10"/>
      <c r="AI7527" s="10"/>
      <c r="AJ7527" s="10"/>
      <c r="AK7527" s="10"/>
      <c r="AL7527" s="10"/>
      <c r="AM7527" s="10"/>
      <c r="AN7527" s="10"/>
      <c r="AO7527" s="10"/>
      <c r="AP7527" s="10"/>
      <c r="AQ7527" s="10"/>
      <c r="AR7527" s="10"/>
      <c r="AS7527" s="10"/>
      <c r="AT7527" s="10"/>
      <c r="AU7527" s="10"/>
      <c r="AV7527" s="10"/>
      <c r="AW7527" s="10"/>
      <c r="AX7527" s="10"/>
      <c r="AY7527" s="10"/>
      <c r="AZ7527" s="10"/>
      <c r="BC7527" s="10"/>
      <c r="BD7527" s="10"/>
      <c r="BE7527" s="10"/>
      <c r="BF7527" s="10"/>
      <c r="BG7527" s="10"/>
      <c r="BH7527" s="10"/>
      <c r="BI7527" s="10"/>
      <c r="BL7527" s="10"/>
      <c r="BM7527" s="10"/>
      <c r="BN7527" s="10"/>
      <c r="BO7527" s="10"/>
      <c r="BP7527" s="10"/>
      <c r="BQ7527" s="10"/>
      <c r="BR7527" s="10"/>
      <c r="BU7527" s="66"/>
    </row>
    <row r="7528" spans="22:73" s="6" customFormat="1" x14ac:dyDescent="0.3">
      <c r="V7528" s="21"/>
      <c r="W7528" s="22"/>
      <c r="X7528" s="22"/>
      <c r="Y7528" s="22"/>
      <c r="Z7528" s="22"/>
      <c r="AA7528" s="22"/>
      <c r="AB7528" s="10"/>
      <c r="AC7528" s="10"/>
      <c r="AD7528" s="10"/>
      <c r="AE7528" s="10"/>
      <c r="AF7528" s="10"/>
      <c r="AG7528" s="10"/>
      <c r="AH7528" s="10"/>
      <c r="AI7528" s="10"/>
      <c r="AJ7528" s="10"/>
      <c r="AK7528" s="10"/>
      <c r="AL7528" s="10"/>
      <c r="AM7528" s="10"/>
      <c r="AN7528" s="10"/>
      <c r="AO7528" s="10"/>
      <c r="AP7528" s="10"/>
      <c r="AQ7528" s="10"/>
      <c r="AR7528" s="10"/>
      <c r="AS7528" s="10"/>
      <c r="AT7528" s="10"/>
      <c r="AU7528" s="10"/>
      <c r="AV7528" s="10"/>
      <c r="AW7528" s="10"/>
      <c r="AX7528" s="10"/>
      <c r="AY7528" s="10"/>
      <c r="AZ7528" s="10"/>
      <c r="BC7528" s="10"/>
      <c r="BD7528" s="10"/>
      <c r="BE7528" s="10"/>
      <c r="BF7528" s="10"/>
      <c r="BG7528" s="10"/>
      <c r="BH7528" s="10"/>
      <c r="BI7528" s="10"/>
      <c r="BL7528" s="10"/>
      <c r="BM7528" s="10"/>
      <c r="BN7528" s="10"/>
      <c r="BO7528" s="10"/>
      <c r="BP7528" s="10"/>
      <c r="BQ7528" s="10"/>
      <c r="BR7528" s="10"/>
      <c r="BU7528" s="66"/>
    </row>
    <row r="7529" spans="22:73" s="6" customFormat="1" x14ac:dyDescent="0.3">
      <c r="V7529" s="21"/>
      <c r="W7529" s="22"/>
      <c r="X7529" s="22"/>
      <c r="Y7529" s="22"/>
      <c r="Z7529" s="22"/>
      <c r="AA7529" s="22"/>
      <c r="AB7529" s="10"/>
      <c r="AC7529" s="10"/>
      <c r="AD7529" s="10"/>
      <c r="AE7529" s="10"/>
      <c r="AF7529" s="10"/>
      <c r="AG7529" s="10"/>
      <c r="AH7529" s="10"/>
      <c r="AI7529" s="10"/>
      <c r="AJ7529" s="10"/>
      <c r="AK7529" s="10"/>
      <c r="AL7529" s="10"/>
      <c r="AM7529" s="10"/>
      <c r="AN7529" s="10"/>
      <c r="AO7529" s="10"/>
      <c r="AP7529" s="10"/>
      <c r="AQ7529" s="10"/>
      <c r="AR7529" s="10"/>
      <c r="AS7529" s="10"/>
      <c r="AT7529" s="10"/>
      <c r="AU7529" s="10"/>
      <c r="AV7529" s="10"/>
      <c r="AW7529" s="10"/>
      <c r="AX7529" s="10"/>
      <c r="AY7529" s="10"/>
      <c r="AZ7529" s="10"/>
      <c r="BC7529" s="10"/>
      <c r="BD7529" s="10"/>
      <c r="BE7529" s="10"/>
      <c r="BF7529" s="10"/>
      <c r="BG7529" s="10"/>
      <c r="BH7529" s="10"/>
      <c r="BI7529" s="10"/>
      <c r="BL7529" s="10"/>
      <c r="BM7529" s="10"/>
      <c r="BN7529" s="10"/>
      <c r="BO7529" s="10"/>
      <c r="BP7529" s="10"/>
      <c r="BQ7529" s="10"/>
      <c r="BR7529" s="10"/>
      <c r="BU7529" s="66"/>
    </row>
    <row r="7530" spans="22:73" s="6" customFormat="1" x14ac:dyDescent="0.3">
      <c r="V7530" s="21"/>
      <c r="W7530" s="22"/>
      <c r="X7530" s="22"/>
      <c r="Y7530" s="22"/>
      <c r="Z7530" s="22"/>
      <c r="AA7530" s="22"/>
      <c r="AB7530" s="10"/>
      <c r="AC7530" s="10"/>
      <c r="AD7530" s="10"/>
      <c r="AE7530" s="10"/>
      <c r="AF7530" s="10"/>
      <c r="AG7530" s="10"/>
      <c r="AH7530" s="10"/>
      <c r="AI7530" s="10"/>
      <c r="AJ7530" s="10"/>
      <c r="AK7530" s="10"/>
      <c r="AL7530" s="10"/>
      <c r="AM7530" s="10"/>
      <c r="AN7530" s="10"/>
      <c r="AO7530" s="10"/>
      <c r="AP7530" s="10"/>
      <c r="AQ7530" s="10"/>
      <c r="AR7530" s="10"/>
      <c r="AS7530" s="10"/>
      <c r="AT7530" s="10"/>
      <c r="AU7530" s="10"/>
      <c r="AV7530" s="10"/>
      <c r="AW7530" s="10"/>
      <c r="AX7530" s="10"/>
      <c r="AY7530" s="10"/>
      <c r="AZ7530" s="10"/>
      <c r="BC7530" s="10"/>
      <c r="BD7530" s="10"/>
      <c r="BE7530" s="10"/>
      <c r="BF7530" s="10"/>
      <c r="BG7530" s="10"/>
      <c r="BH7530" s="10"/>
      <c r="BI7530" s="10"/>
      <c r="BL7530" s="10"/>
      <c r="BM7530" s="10"/>
      <c r="BN7530" s="10"/>
      <c r="BO7530" s="10"/>
      <c r="BP7530" s="10"/>
      <c r="BQ7530" s="10"/>
      <c r="BR7530" s="10"/>
      <c r="BU7530" s="66"/>
    </row>
    <row r="7531" spans="22:73" s="6" customFormat="1" x14ac:dyDescent="0.3">
      <c r="V7531" s="21"/>
      <c r="W7531" s="22"/>
      <c r="X7531" s="22"/>
      <c r="Y7531" s="22"/>
      <c r="Z7531" s="22"/>
      <c r="AA7531" s="22"/>
      <c r="AB7531" s="10"/>
      <c r="AC7531" s="10"/>
      <c r="AD7531" s="10"/>
      <c r="AE7531" s="10"/>
      <c r="AF7531" s="10"/>
      <c r="AG7531" s="10"/>
      <c r="AH7531" s="10"/>
      <c r="AI7531" s="10"/>
      <c r="AJ7531" s="10"/>
      <c r="AK7531" s="10"/>
      <c r="AL7531" s="10"/>
      <c r="AM7531" s="10"/>
      <c r="AN7531" s="10"/>
      <c r="AO7531" s="10"/>
      <c r="AP7531" s="10"/>
      <c r="AQ7531" s="10"/>
      <c r="AR7531" s="10"/>
      <c r="AS7531" s="10"/>
      <c r="AT7531" s="10"/>
      <c r="AU7531" s="10"/>
      <c r="AV7531" s="10"/>
      <c r="AW7531" s="10"/>
      <c r="AX7531" s="10"/>
      <c r="AY7531" s="10"/>
      <c r="AZ7531" s="10"/>
      <c r="BC7531" s="10"/>
      <c r="BD7531" s="10"/>
      <c r="BE7531" s="10"/>
      <c r="BF7531" s="10"/>
      <c r="BG7531" s="10"/>
      <c r="BH7531" s="10"/>
      <c r="BI7531" s="10"/>
      <c r="BL7531" s="10"/>
      <c r="BM7531" s="10"/>
      <c r="BN7531" s="10"/>
      <c r="BO7531" s="10"/>
      <c r="BP7531" s="10"/>
      <c r="BQ7531" s="10"/>
      <c r="BR7531" s="10"/>
      <c r="BU7531" s="66"/>
    </row>
    <row r="7532" spans="22:73" s="6" customFormat="1" x14ac:dyDescent="0.3">
      <c r="V7532" s="21"/>
      <c r="W7532" s="22"/>
      <c r="X7532" s="22"/>
      <c r="Y7532" s="22"/>
      <c r="Z7532" s="22"/>
      <c r="AA7532" s="22"/>
      <c r="AB7532" s="10"/>
      <c r="AC7532" s="10"/>
      <c r="AD7532" s="10"/>
      <c r="AE7532" s="10"/>
      <c r="AF7532" s="10"/>
      <c r="AG7532" s="10"/>
      <c r="AH7532" s="10"/>
      <c r="AI7532" s="10"/>
      <c r="AJ7532" s="10"/>
      <c r="AK7532" s="10"/>
      <c r="AL7532" s="10"/>
      <c r="AM7532" s="10"/>
      <c r="AN7532" s="10"/>
      <c r="AO7532" s="10"/>
      <c r="AP7532" s="10"/>
      <c r="AQ7532" s="10"/>
      <c r="AR7532" s="10"/>
      <c r="AS7532" s="10"/>
      <c r="AT7532" s="10"/>
      <c r="AU7532" s="10"/>
      <c r="AV7532" s="10"/>
      <c r="AW7532" s="10"/>
      <c r="AX7532" s="10"/>
      <c r="AY7532" s="10"/>
      <c r="AZ7532" s="10"/>
      <c r="BC7532" s="10"/>
      <c r="BD7532" s="10"/>
      <c r="BE7532" s="10"/>
      <c r="BF7532" s="10"/>
      <c r="BG7532" s="10"/>
      <c r="BH7532" s="10"/>
      <c r="BI7532" s="10"/>
      <c r="BL7532" s="10"/>
      <c r="BM7532" s="10"/>
      <c r="BN7532" s="10"/>
      <c r="BO7532" s="10"/>
      <c r="BP7532" s="10"/>
      <c r="BQ7532" s="10"/>
      <c r="BR7532" s="10"/>
      <c r="BU7532" s="66"/>
    </row>
    <row r="7533" spans="22:73" s="6" customFormat="1" x14ac:dyDescent="0.3">
      <c r="V7533" s="21"/>
      <c r="W7533" s="22"/>
      <c r="X7533" s="22"/>
      <c r="Y7533" s="22"/>
      <c r="Z7533" s="22"/>
      <c r="AA7533" s="22"/>
      <c r="AB7533" s="10"/>
      <c r="AC7533" s="10"/>
      <c r="AD7533" s="10"/>
      <c r="AE7533" s="10"/>
      <c r="AF7533" s="10"/>
      <c r="AG7533" s="10"/>
      <c r="AH7533" s="10"/>
      <c r="AI7533" s="10"/>
      <c r="AJ7533" s="10"/>
      <c r="AK7533" s="10"/>
      <c r="AL7533" s="10"/>
      <c r="AM7533" s="10"/>
      <c r="AN7533" s="10"/>
      <c r="AO7533" s="10"/>
      <c r="AP7533" s="10"/>
      <c r="AQ7533" s="10"/>
      <c r="AR7533" s="10"/>
      <c r="AS7533" s="10"/>
      <c r="AT7533" s="10"/>
      <c r="AU7533" s="10"/>
      <c r="AV7533" s="10"/>
      <c r="AW7533" s="10"/>
      <c r="AX7533" s="10"/>
      <c r="AY7533" s="10"/>
      <c r="AZ7533" s="10"/>
      <c r="BC7533" s="10"/>
      <c r="BD7533" s="10"/>
      <c r="BE7533" s="10"/>
      <c r="BF7533" s="10"/>
      <c r="BG7533" s="10"/>
      <c r="BH7533" s="10"/>
      <c r="BI7533" s="10"/>
      <c r="BL7533" s="10"/>
      <c r="BM7533" s="10"/>
      <c r="BN7533" s="10"/>
      <c r="BO7533" s="10"/>
      <c r="BP7533" s="10"/>
      <c r="BQ7533" s="10"/>
      <c r="BR7533" s="10"/>
      <c r="BU7533" s="66"/>
    </row>
    <row r="7534" spans="22:73" s="6" customFormat="1" x14ac:dyDescent="0.3">
      <c r="V7534" s="21"/>
      <c r="W7534" s="22"/>
      <c r="X7534" s="22"/>
      <c r="Y7534" s="22"/>
      <c r="Z7534" s="22"/>
      <c r="AA7534" s="22"/>
      <c r="AB7534" s="10"/>
      <c r="AC7534" s="10"/>
      <c r="AD7534" s="10"/>
      <c r="AE7534" s="10"/>
      <c r="AF7534" s="10"/>
      <c r="AG7534" s="10"/>
      <c r="AH7534" s="10"/>
      <c r="AI7534" s="10"/>
      <c r="AJ7534" s="10"/>
      <c r="AK7534" s="10"/>
      <c r="AL7534" s="10"/>
      <c r="AM7534" s="10"/>
      <c r="AN7534" s="10"/>
      <c r="AO7534" s="10"/>
      <c r="AP7534" s="10"/>
      <c r="AQ7534" s="10"/>
      <c r="AR7534" s="10"/>
      <c r="AS7534" s="10"/>
      <c r="AT7534" s="10"/>
      <c r="AU7534" s="10"/>
      <c r="AV7534" s="10"/>
      <c r="AW7534" s="10"/>
      <c r="AX7534" s="10"/>
      <c r="AY7534" s="10"/>
      <c r="AZ7534" s="10"/>
      <c r="BC7534" s="10"/>
      <c r="BD7534" s="10"/>
      <c r="BE7534" s="10"/>
      <c r="BF7534" s="10"/>
      <c r="BG7534" s="10"/>
      <c r="BH7534" s="10"/>
      <c r="BI7534" s="10"/>
      <c r="BL7534" s="10"/>
      <c r="BM7534" s="10"/>
      <c r="BN7534" s="10"/>
      <c r="BO7534" s="10"/>
      <c r="BP7534" s="10"/>
      <c r="BQ7534" s="10"/>
      <c r="BR7534" s="10"/>
      <c r="BU7534" s="66"/>
    </row>
    <row r="7535" spans="22:73" s="6" customFormat="1" x14ac:dyDescent="0.3">
      <c r="V7535" s="21"/>
      <c r="W7535" s="22"/>
      <c r="X7535" s="22"/>
      <c r="Y7535" s="22"/>
      <c r="Z7535" s="22"/>
      <c r="AA7535" s="22"/>
      <c r="AB7535" s="10"/>
      <c r="AC7535" s="10"/>
      <c r="AD7535" s="10"/>
      <c r="AE7535" s="10"/>
      <c r="AF7535" s="10"/>
      <c r="AG7535" s="10"/>
      <c r="AH7535" s="10"/>
      <c r="AI7535" s="10"/>
      <c r="AJ7535" s="10"/>
      <c r="AK7535" s="10"/>
      <c r="AL7535" s="10"/>
      <c r="AM7535" s="10"/>
      <c r="AN7535" s="10"/>
      <c r="AO7535" s="10"/>
      <c r="AP7535" s="10"/>
      <c r="AQ7535" s="10"/>
      <c r="AR7535" s="10"/>
      <c r="AS7535" s="10"/>
      <c r="AT7535" s="10"/>
      <c r="AU7535" s="10"/>
      <c r="AV7535" s="10"/>
      <c r="AW7535" s="10"/>
      <c r="AX7535" s="10"/>
      <c r="AY7535" s="10"/>
      <c r="AZ7535" s="10"/>
      <c r="BC7535" s="10"/>
      <c r="BD7535" s="10"/>
      <c r="BE7535" s="10"/>
      <c r="BF7535" s="10"/>
      <c r="BG7535" s="10"/>
      <c r="BH7535" s="10"/>
      <c r="BI7535" s="10"/>
      <c r="BL7535" s="10"/>
      <c r="BM7535" s="10"/>
      <c r="BN7535" s="10"/>
      <c r="BO7535" s="10"/>
      <c r="BP7535" s="10"/>
      <c r="BQ7535" s="10"/>
      <c r="BR7535" s="10"/>
      <c r="BU7535" s="66"/>
    </row>
    <row r="7536" spans="22:73" s="6" customFormat="1" x14ac:dyDescent="0.3">
      <c r="V7536" s="21"/>
      <c r="W7536" s="22"/>
      <c r="X7536" s="22"/>
      <c r="Y7536" s="22"/>
      <c r="Z7536" s="22"/>
      <c r="AA7536" s="22"/>
      <c r="AB7536" s="10"/>
      <c r="AC7536" s="10"/>
      <c r="AD7536" s="10"/>
      <c r="AE7536" s="10"/>
      <c r="AF7536" s="10"/>
      <c r="AG7536" s="10"/>
      <c r="AH7536" s="10"/>
      <c r="AI7536" s="10"/>
      <c r="AJ7536" s="10"/>
      <c r="AK7536" s="10"/>
      <c r="AL7536" s="10"/>
      <c r="AM7536" s="10"/>
      <c r="AN7536" s="10"/>
      <c r="AO7536" s="10"/>
      <c r="AP7536" s="10"/>
      <c r="AQ7536" s="10"/>
      <c r="AR7536" s="10"/>
      <c r="AS7536" s="10"/>
      <c r="AT7536" s="10"/>
      <c r="AU7536" s="10"/>
      <c r="AV7536" s="10"/>
      <c r="AW7536" s="10"/>
      <c r="AX7536" s="10"/>
      <c r="AY7536" s="10"/>
      <c r="AZ7536" s="10"/>
      <c r="BC7536" s="10"/>
      <c r="BD7536" s="10"/>
      <c r="BE7536" s="10"/>
      <c r="BF7536" s="10"/>
      <c r="BG7536" s="10"/>
      <c r="BH7536" s="10"/>
      <c r="BI7536" s="10"/>
      <c r="BL7536" s="10"/>
      <c r="BM7536" s="10"/>
      <c r="BN7536" s="10"/>
      <c r="BO7536" s="10"/>
      <c r="BP7536" s="10"/>
      <c r="BQ7536" s="10"/>
      <c r="BR7536" s="10"/>
      <c r="BU7536" s="66"/>
    </row>
    <row r="7537" spans="22:73" s="6" customFormat="1" x14ac:dyDescent="0.3">
      <c r="V7537" s="21"/>
      <c r="W7537" s="22"/>
      <c r="X7537" s="22"/>
      <c r="Y7537" s="22"/>
      <c r="Z7537" s="22"/>
      <c r="AA7537" s="22"/>
      <c r="AB7537" s="10"/>
      <c r="AC7537" s="10"/>
      <c r="AD7537" s="10"/>
      <c r="AE7537" s="10"/>
      <c r="AF7537" s="10"/>
      <c r="AG7537" s="10"/>
      <c r="AH7537" s="10"/>
      <c r="AI7537" s="10"/>
      <c r="AJ7537" s="10"/>
      <c r="AK7537" s="10"/>
      <c r="AL7537" s="10"/>
      <c r="AM7537" s="10"/>
      <c r="AN7537" s="10"/>
      <c r="AO7537" s="10"/>
      <c r="AP7537" s="10"/>
      <c r="AQ7537" s="10"/>
      <c r="AR7537" s="10"/>
      <c r="AS7537" s="10"/>
      <c r="AT7537" s="10"/>
      <c r="AU7537" s="10"/>
      <c r="AV7537" s="10"/>
      <c r="AW7537" s="10"/>
      <c r="AX7537" s="10"/>
      <c r="AY7537" s="10"/>
      <c r="AZ7537" s="10"/>
      <c r="BC7537" s="10"/>
      <c r="BD7537" s="10"/>
      <c r="BE7537" s="10"/>
      <c r="BF7537" s="10"/>
      <c r="BG7537" s="10"/>
      <c r="BH7537" s="10"/>
      <c r="BI7537" s="10"/>
      <c r="BL7537" s="10"/>
      <c r="BM7537" s="10"/>
      <c r="BN7537" s="10"/>
      <c r="BO7537" s="10"/>
      <c r="BP7537" s="10"/>
      <c r="BQ7537" s="10"/>
      <c r="BR7537" s="10"/>
      <c r="BU7537" s="66"/>
    </row>
    <row r="7538" spans="22:73" s="6" customFormat="1" x14ac:dyDescent="0.3">
      <c r="V7538" s="21"/>
      <c r="W7538" s="22"/>
      <c r="X7538" s="22"/>
      <c r="Y7538" s="22"/>
      <c r="Z7538" s="22"/>
      <c r="AA7538" s="22"/>
      <c r="AB7538" s="10"/>
      <c r="AC7538" s="10"/>
      <c r="AD7538" s="10"/>
      <c r="AE7538" s="10"/>
      <c r="AF7538" s="10"/>
      <c r="AG7538" s="10"/>
      <c r="AH7538" s="10"/>
      <c r="AI7538" s="10"/>
      <c r="AJ7538" s="10"/>
      <c r="AK7538" s="10"/>
      <c r="AL7538" s="10"/>
      <c r="AM7538" s="10"/>
      <c r="AN7538" s="10"/>
      <c r="AO7538" s="10"/>
      <c r="AP7538" s="10"/>
      <c r="AQ7538" s="10"/>
      <c r="AR7538" s="10"/>
      <c r="AS7538" s="10"/>
      <c r="AT7538" s="10"/>
      <c r="AU7538" s="10"/>
      <c r="AV7538" s="10"/>
      <c r="AW7538" s="10"/>
      <c r="AX7538" s="10"/>
      <c r="AY7538" s="10"/>
      <c r="AZ7538" s="10"/>
      <c r="BC7538" s="10"/>
      <c r="BD7538" s="10"/>
      <c r="BE7538" s="10"/>
      <c r="BF7538" s="10"/>
      <c r="BG7538" s="10"/>
      <c r="BH7538" s="10"/>
      <c r="BI7538" s="10"/>
      <c r="BL7538" s="10"/>
      <c r="BM7538" s="10"/>
      <c r="BN7538" s="10"/>
      <c r="BO7538" s="10"/>
      <c r="BP7538" s="10"/>
      <c r="BQ7538" s="10"/>
      <c r="BR7538" s="10"/>
      <c r="BU7538" s="66"/>
    </row>
    <row r="7539" spans="22:73" s="6" customFormat="1" x14ac:dyDescent="0.3">
      <c r="V7539" s="21"/>
      <c r="W7539" s="22"/>
      <c r="X7539" s="22"/>
      <c r="Y7539" s="22"/>
      <c r="Z7539" s="22"/>
      <c r="AA7539" s="22"/>
      <c r="AB7539" s="10"/>
      <c r="AC7539" s="10"/>
      <c r="AD7539" s="10"/>
      <c r="AE7539" s="10"/>
      <c r="AF7539" s="10"/>
      <c r="AG7539" s="10"/>
      <c r="AH7539" s="10"/>
      <c r="AI7539" s="10"/>
      <c r="AJ7539" s="10"/>
      <c r="AK7539" s="10"/>
      <c r="AL7539" s="10"/>
      <c r="AM7539" s="10"/>
      <c r="AN7539" s="10"/>
      <c r="AO7539" s="10"/>
      <c r="AP7539" s="10"/>
      <c r="AQ7539" s="10"/>
      <c r="AR7539" s="10"/>
      <c r="AS7539" s="10"/>
      <c r="AT7539" s="10"/>
      <c r="AU7539" s="10"/>
      <c r="AV7539" s="10"/>
      <c r="AW7539" s="10"/>
      <c r="AX7539" s="10"/>
      <c r="AY7539" s="10"/>
      <c r="AZ7539" s="10"/>
      <c r="BC7539" s="10"/>
      <c r="BD7539" s="10"/>
      <c r="BE7539" s="10"/>
      <c r="BF7539" s="10"/>
      <c r="BG7539" s="10"/>
      <c r="BH7539" s="10"/>
      <c r="BI7539" s="10"/>
      <c r="BL7539" s="10"/>
      <c r="BM7539" s="10"/>
      <c r="BN7539" s="10"/>
      <c r="BO7539" s="10"/>
      <c r="BP7539" s="10"/>
      <c r="BQ7539" s="10"/>
      <c r="BR7539" s="10"/>
      <c r="BU7539" s="66"/>
    </row>
    <row r="7540" spans="22:73" s="6" customFormat="1" x14ac:dyDescent="0.3">
      <c r="V7540" s="21"/>
      <c r="W7540" s="22"/>
      <c r="X7540" s="22"/>
      <c r="Y7540" s="22"/>
      <c r="Z7540" s="22"/>
      <c r="AA7540" s="22"/>
      <c r="AB7540" s="10"/>
      <c r="AC7540" s="10"/>
      <c r="AD7540" s="10"/>
      <c r="AE7540" s="10"/>
      <c r="AF7540" s="10"/>
      <c r="AG7540" s="10"/>
      <c r="AH7540" s="10"/>
      <c r="AI7540" s="10"/>
      <c r="AJ7540" s="10"/>
      <c r="AK7540" s="10"/>
      <c r="AL7540" s="10"/>
      <c r="AM7540" s="10"/>
      <c r="AN7540" s="10"/>
      <c r="AO7540" s="10"/>
      <c r="AP7540" s="10"/>
      <c r="AQ7540" s="10"/>
      <c r="AR7540" s="10"/>
      <c r="AS7540" s="10"/>
      <c r="AT7540" s="10"/>
      <c r="AU7540" s="10"/>
      <c r="AV7540" s="10"/>
      <c r="AW7540" s="10"/>
      <c r="AX7540" s="10"/>
      <c r="AY7540" s="10"/>
      <c r="AZ7540" s="10"/>
      <c r="BC7540" s="10"/>
      <c r="BD7540" s="10"/>
      <c r="BE7540" s="10"/>
      <c r="BF7540" s="10"/>
      <c r="BG7540" s="10"/>
      <c r="BH7540" s="10"/>
      <c r="BI7540" s="10"/>
      <c r="BL7540" s="10"/>
      <c r="BM7540" s="10"/>
      <c r="BN7540" s="10"/>
      <c r="BO7540" s="10"/>
      <c r="BP7540" s="10"/>
      <c r="BQ7540" s="10"/>
      <c r="BR7540" s="10"/>
      <c r="BU7540" s="66"/>
    </row>
    <row r="7541" spans="22:73" s="6" customFormat="1" x14ac:dyDescent="0.3">
      <c r="V7541" s="21"/>
      <c r="W7541" s="22"/>
      <c r="X7541" s="22"/>
      <c r="Y7541" s="22"/>
      <c r="Z7541" s="22"/>
      <c r="AA7541" s="22"/>
      <c r="AB7541" s="10"/>
      <c r="AC7541" s="10"/>
      <c r="AD7541" s="10"/>
      <c r="AE7541" s="10"/>
      <c r="AF7541" s="10"/>
      <c r="AG7541" s="10"/>
      <c r="AH7541" s="10"/>
      <c r="AI7541" s="10"/>
      <c r="AJ7541" s="10"/>
      <c r="AK7541" s="10"/>
      <c r="AL7541" s="10"/>
      <c r="AM7541" s="10"/>
      <c r="AN7541" s="10"/>
      <c r="AO7541" s="10"/>
      <c r="AP7541" s="10"/>
      <c r="AQ7541" s="10"/>
      <c r="AR7541" s="10"/>
      <c r="AS7541" s="10"/>
      <c r="AT7541" s="10"/>
      <c r="AU7541" s="10"/>
      <c r="AV7541" s="10"/>
      <c r="AW7541" s="10"/>
      <c r="AX7541" s="10"/>
      <c r="AY7541" s="10"/>
      <c r="AZ7541" s="10"/>
      <c r="BC7541" s="10"/>
      <c r="BD7541" s="10"/>
      <c r="BE7541" s="10"/>
      <c r="BF7541" s="10"/>
      <c r="BG7541" s="10"/>
      <c r="BH7541" s="10"/>
      <c r="BI7541" s="10"/>
      <c r="BL7541" s="10"/>
      <c r="BM7541" s="10"/>
      <c r="BN7541" s="10"/>
      <c r="BO7541" s="10"/>
      <c r="BP7541" s="10"/>
      <c r="BQ7541" s="10"/>
      <c r="BR7541" s="10"/>
      <c r="BU7541" s="66"/>
    </row>
    <row r="7542" spans="22:73" s="6" customFormat="1" x14ac:dyDescent="0.3">
      <c r="V7542" s="21"/>
      <c r="W7542" s="22"/>
      <c r="X7542" s="22"/>
      <c r="Y7542" s="22"/>
      <c r="Z7542" s="22"/>
      <c r="AA7542" s="22"/>
      <c r="AB7542" s="10"/>
      <c r="AC7542" s="10"/>
      <c r="AD7542" s="10"/>
      <c r="AE7542" s="10"/>
      <c r="AF7542" s="10"/>
      <c r="AG7542" s="10"/>
      <c r="AH7542" s="10"/>
      <c r="AI7542" s="10"/>
      <c r="AJ7542" s="10"/>
      <c r="AK7542" s="10"/>
      <c r="AL7542" s="10"/>
      <c r="AM7542" s="10"/>
      <c r="AN7542" s="10"/>
      <c r="AO7542" s="10"/>
      <c r="AP7542" s="10"/>
      <c r="AQ7542" s="10"/>
      <c r="AR7542" s="10"/>
      <c r="AS7542" s="10"/>
      <c r="AT7542" s="10"/>
      <c r="AU7542" s="10"/>
      <c r="AV7542" s="10"/>
      <c r="AW7542" s="10"/>
      <c r="AX7542" s="10"/>
      <c r="AY7542" s="10"/>
      <c r="AZ7542" s="10"/>
      <c r="BC7542" s="10"/>
      <c r="BD7542" s="10"/>
      <c r="BE7542" s="10"/>
      <c r="BF7542" s="10"/>
      <c r="BG7542" s="10"/>
      <c r="BH7542" s="10"/>
      <c r="BI7542" s="10"/>
      <c r="BL7542" s="10"/>
      <c r="BM7542" s="10"/>
      <c r="BN7542" s="10"/>
      <c r="BO7542" s="10"/>
      <c r="BP7542" s="10"/>
      <c r="BQ7542" s="10"/>
      <c r="BR7542" s="10"/>
      <c r="BU7542" s="66"/>
    </row>
    <row r="7543" spans="22:73" s="6" customFormat="1" x14ac:dyDescent="0.3">
      <c r="V7543" s="21"/>
      <c r="W7543" s="22"/>
      <c r="X7543" s="22"/>
      <c r="Y7543" s="22"/>
      <c r="Z7543" s="22"/>
      <c r="AA7543" s="22"/>
      <c r="AB7543" s="10"/>
      <c r="AC7543" s="10"/>
      <c r="AD7543" s="10"/>
      <c r="AE7543" s="10"/>
      <c r="AF7543" s="10"/>
      <c r="AG7543" s="10"/>
      <c r="AH7543" s="10"/>
      <c r="AI7543" s="10"/>
      <c r="AJ7543" s="10"/>
      <c r="AK7543" s="10"/>
      <c r="AL7543" s="10"/>
      <c r="AM7543" s="10"/>
      <c r="AN7543" s="10"/>
      <c r="AO7543" s="10"/>
      <c r="AP7543" s="10"/>
      <c r="AQ7543" s="10"/>
      <c r="AR7543" s="10"/>
      <c r="AS7543" s="10"/>
      <c r="AT7543" s="10"/>
      <c r="AU7543" s="10"/>
      <c r="AV7543" s="10"/>
      <c r="AW7543" s="10"/>
      <c r="AX7543" s="10"/>
      <c r="AY7543" s="10"/>
      <c r="AZ7543" s="10"/>
      <c r="BC7543" s="10"/>
      <c r="BD7543" s="10"/>
      <c r="BE7543" s="10"/>
      <c r="BF7543" s="10"/>
      <c r="BG7543" s="10"/>
      <c r="BH7543" s="10"/>
      <c r="BI7543" s="10"/>
      <c r="BL7543" s="10"/>
      <c r="BM7543" s="10"/>
      <c r="BN7543" s="10"/>
      <c r="BO7543" s="10"/>
      <c r="BP7543" s="10"/>
      <c r="BQ7543" s="10"/>
      <c r="BR7543" s="10"/>
      <c r="BU7543" s="66"/>
    </row>
    <row r="7544" spans="22:73" s="6" customFormat="1" x14ac:dyDescent="0.3">
      <c r="V7544" s="21"/>
      <c r="W7544" s="22"/>
      <c r="X7544" s="22"/>
      <c r="Y7544" s="22"/>
      <c r="Z7544" s="22"/>
      <c r="AA7544" s="22"/>
      <c r="AB7544" s="10"/>
      <c r="AC7544" s="10"/>
      <c r="AD7544" s="10"/>
      <c r="AE7544" s="10"/>
      <c r="AF7544" s="10"/>
      <c r="AG7544" s="10"/>
      <c r="AH7544" s="10"/>
      <c r="AI7544" s="10"/>
      <c r="AJ7544" s="10"/>
      <c r="AK7544" s="10"/>
      <c r="AL7544" s="10"/>
      <c r="AM7544" s="10"/>
      <c r="AN7544" s="10"/>
      <c r="AO7544" s="10"/>
      <c r="AP7544" s="10"/>
      <c r="AQ7544" s="10"/>
      <c r="AR7544" s="10"/>
      <c r="AS7544" s="10"/>
      <c r="AT7544" s="10"/>
      <c r="AU7544" s="10"/>
      <c r="AV7544" s="10"/>
      <c r="AW7544" s="10"/>
      <c r="AX7544" s="10"/>
      <c r="AY7544" s="10"/>
      <c r="AZ7544" s="10"/>
      <c r="BC7544" s="10"/>
      <c r="BD7544" s="10"/>
      <c r="BE7544" s="10"/>
      <c r="BF7544" s="10"/>
      <c r="BG7544" s="10"/>
      <c r="BH7544" s="10"/>
      <c r="BI7544" s="10"/>
      <c r="BL7544" s="10"/>
      <c r="BM7544" s="10"/>
      <c r="BN7544" s="10"/>
      <c r="BO7544" s="10"/>
      <c r="BP7544" s="10"/>
      <c r="BQ7544" s="10"/>
      <c r="BR7544" s="10"/>
      <c r="BU7544" s="66"/>
    </row>
    <row r="7545" spans="22:73" s="6" customFormat="1" x14ac:dyDescent="0.3">
      <c r="V7545" s="21"/>
      <c r="W7545" s="22"/>
      <c r="X7545" s="22"/>
      <c r="Y7545" s="22"/>
      <c r="Z7545" s="22"/>
      <c r="AA7545" s="22"/>
      <c r="AB7545" s="10"/>
      <c r="AC7545" s="10"/>
      <c r="AD7545" s="10"/>
      <c r="AE7545" s="10"/>
      <c r="AF7545" s="10"/>
      <c r="AG7545" s="10"/>
      <c r="AH7545" s="10"/>
      <c r="AI7545" s="10"/>
      <c r="AJ7545" s="10"/>
      <c r="AK7545" s="10"/>
      <c r="AL7545" s="10"/>
      <c r="AM7545" s="10"/>
      <c r="AN7545" s="10"/>
      <c r="AO7545" s="10"/>
      <c r="AP7545" s="10"/>
      <c r="AQ7545" s="10"/>
      <c r="AR7545" s="10"/>
      <c r="AS7545" s="10"/>
      <c r="AT7545" s="10"/>
      <c r="AU7545" s="10"/>
      <c r="AV7545" s="10"/>
      <c r="AW7545" s="10"/>
      <c r="AX7545" s="10"/>
      <c r="AY7545" s="10"/>
      <c r="AZ7545" s="10"/>
      <c r="BC7545" s="10"/>
      <c r="BD7545" s="10"/>
      <c r="BE7545" s="10"/>
      <c r="BF7545" s="10"/>
      <c r="BG7545" s="10"/>
      <c r="BH7545" s="10"/>
      <c r="BI7545" s="10"/>
      <c r="BL7545" s="10"/>
      <c r="BM7545" s="10"/>
      <c r="BN7545" s="10"/>
      <c r="BO7545" s="10"/>
      <c r="BP7545" s="10"/>
      <c r="BQ7545" s="10"/>
      <c r="BR7545" s="10"/>
      <c r="BU7545" s="66"/>
    </row>
    <row r="7546" spans="22:73" s="6" customFormat="1" x14ac:dyDescent="0.3">
      <c r="V7546" s="21"/>
      <c r="W7546" s="22"/>
      <c r="X7546" s="22"/>
      <c r="Y7546" s="22"/>
      <c r="Z7546" s="22"/>
      <c r="AA7546" s="22"/>
      <c r="AB7546" s="10"/>
      <c r="AC7546" s="10"/>
      <c r="AD7546" s="10"/>
      <c r="AE7546" s="10"/>
      <c r="AF7546" s="10"/>
      <c r="AG7546" s="10"/>
      <c r="AH7546" s="10"/>
      <c r="AI7546" s="10"/>
      <c r="AJ7546" s="10"/>
      <c r="AK7546" s="10"/>
      <c r="AL7546" s="10"/>
      <c r="AM7546" s="10"/>
      <c r="AN7546" s="10"/>
      <c r="AO7546" s="10"/>
      <c r="AP7546" s="10"/>
      <c r="AQ7546" s="10"/>
      <c r="AR7546" s="10"/>
      <c r="AS7546" s="10"/>
      <c r="AT7546" s="10"/>
      <c r="AU7546" s="10"/>
      <c r="AV7546" s="10"/>
      <c r="AW7546" s="10"/>
      <c r="AX7546" s="10"/>
      <c r="AY7546" s="10"/>
      <c r="AZ7546" s="10"/>
      <c r="BC7546" s="10"/>
      <c r="BD7546" s="10"/>
      <c r="BE7546" s="10"/>
      <c r="BF7546" s="10"/>
      <c r="BG7546" s="10"/>
      <c r="BH7546" s="10"/>
      <c r="BI7546" s="10"/>
      <c r="BL7546" s="10"/>
      <c r="BM7546" s="10"/>
      <c r="BN7546" s="10"/>
      <c r="BO7546" s="10"/>
      <c r="BP7546" s="10"/>
      <c r="BQ7546" s="10"/>
      <c r="BR7546" s="10"/>
      <c r="BU7546" s="66"/>
    </row>
    <row r="7547" spans="22:73" s="6" customFormat="1" x14ac:dyDescent="0.3">
      <c r="V7547" s="21"/>
      <c r="W7547" s="22"/>
      <c r="X7547" s="22"/>
      <c r="Y7547" s="22"/>
      <c r="Z7547" s="22"/>
      <c r="AA7547" s="22"/>
      <c r="AB7547" s="10"/>
      <c r="AC7547" s="10"/>
      <c r="AD7547" s="10"/>
      <c r="AE7547" s="10"/>
      <c r="AF7547" s="10"/>
      <c r="AG7547" s="10"/>
      <c r="AH7547" s="10"/>
      <c r="AI7547" s="10"/>
      <c r="AJ7547" s="10"/>
      <c r="AK7547" s="10"/>
      <c r="AL7547" s="10"/>
      <c r="AM7547" s="10"/>
      <c r="AN7547" s="10"/>
      <c r="AO7547" s="10"/>
      <c r="AP7547" s="10"/>
      <c r="AQ7547" s="10"/>
      <c r="AR7547" s="10"/>
      <c r="AS7547" s="10"/>
      <c r="AT7547" s="10"/>
      <c r="AU7547" s="10"/>
      <c r="AV7547" s="10"/>
      <c r="AW7547" s="10"/>
      <c r="AX7547" s="10"/>
      <c r="AY7547" s="10"/>
      <c r="AZ7547" s="10"/>
      <c r="BC7547" s="10"/>
      <c r="BD7547" s="10"/>
      <c r="BE7547" s="10"/>
      <c r="BF7547" s="10"/>
      <c r="BG7547" s="10"/>
      <c r="BH7547" s="10"/>
      <c r="BI7547" s="10"/>
      <c r="BL7547" s="10"/>
      <c r="BM7547" s="10"/>
      <c r="BN7547" s="10"/>
      <c r="BO7547" s="10"/>
      <c r="BP7547" s="10"/>
      <c r="BQ7547" s="10"/>
      <c r="BR7547" s="10"/>
      <c r="BU7547" s="66"/>
    </row>
    <row r="7548" spans="22:73" s="6" customFormat="1" x14ac:dyDescent="0.3">
      <c r="V7548" s="21"/>
      <c r="W7548" s="22"/>
      <c r="X7548" s="22"/>
      <c r="Y7548" s="22"/>
      <c r="Z7548" s="22"/>
      <c r="AA7548" s="22"/>
      <c r="AB7548" s="10"/>
      <c r="AC7548" s="10"/>
      <c r="AD7548" s="10"/>
      <c r="AE7548" s="10"/>
      <c r="AF7548" s="10"/>
      <c r="AG7548" s="10"/>
      <c r="AH7548" s="10"/>
      <c r="AI7548" s="10"/>
      <c r="AJ7548" s="10"/>
      <c r="AK7548" s="10"/>
      <c r="AL7548" s="10"/>
      <c r="AM7548" s="10"/>
      <c r="AN7548" s="10"/>
      <c r="AO7548" s="10"/>
      <c r="AP7548" s="10"/>
      <c r="AQ7548" s="10"/>
      <c r="AR7548" s="10"/>
      <c r="AS7548" s="10"/>
      <c r="AT7548" s="10"/>
      <c r="AU7548" s="10"/>
      <c r="AV7548" s="10"/>
      <c r="AW7548" s="10"/>
      <c r="AX7548" s="10"/>
      <c r="AY7548" s="10"/>
      <c r="AZ7548" s="10"/>
      <c r="BC7548" s="10"/>
      <c r="BD7548" s="10"/>
      <c r="BE7548" s="10"/>
      <c r="BF7548" s="10"/>
      <c r="BG7548" s="10"/>
      <c r="BH7548" s="10"/>
      <c r="BI7548" s="10"/>
      <c r="BL7548" s="10"/>
      <c r="BM7548" s="10"/>
      <c r="BN7548" s="10"/>
      <c r="BO7548" s="10"/>
      <c r="BP7548" s="10"/>
      <c r="BQ7548" s="10"/>
      <c r="BR7548" s="10"/>
      <c r="BU7548" s="66"/>
    </row>
    <row r="7549" spans="22:73" s="6" customFormat="1" x14ac:dyDescent="0.3">
      <c r="V7549" s="21"/>
      <c r="W7549" s="22"/>
      <c r="X7549" s="22"/>
      <c r="Y7549" s="22"/>
      <c r="Z7549" s="22"/>
      <c r="AA7549" s="22"/>
      <c r="AB7549" s="10"/>
      <c r="AC7549" s="10"/>
      <c r="AD7549" s="10"/>
      <c r="AE7549" s="10"/>
      <c r="AF7549" s="10"/>
      <c r="AG7549" s="10"/>
      <c r="AH7549" s="10"/>
      <c r="AI7549" s="10"/>
      <c r="AJ7549" s="10"/>
      <c r="AK7549" s="10"/>
      <c r="AL7549" s="10"/>
      <c r="AM7549" s="10"/>
      <c r="AN7549" s="10"/>
      <c r="AO7549" s="10"/>
      <c r="AP7549" s="10"/>
      <c r="AQ7549" s="10"/>
      <c r="AR7549" s="10"/>
      <c r="AS7549" s="10"/>
      <c r="AT7549" s="10"/>
      <c r="AU7549" s="10"/>
      <c r="AV7549" s="10"/>
      <c r="AW7549" s="10"/>
      <c r="AX7549" s="10"/>
      <c r="AY7549" s="10"/>
      <c r="AZ7549" s="10"/>
      <c r="BC7549" s="10"/>
      <c r="BD7549" s="10"/>
      <c r="BE7549" s="10"/>
      <c r="BF7549" s="10"/>
      <c r="BG7549" s="10"/>
      <c r="BH7549" s="10"/>
      <c r="BI7549" s="10"/>
      <c r="BL7549" s="10"/>
      <c r="BM7549" s="10"/>
      <c r="BN7549" s="10"/>
      <c r="BO7549" s="10"/>
      <c r="BP7549" s="10"/>
      <c r="BQ7549" s="10"/>
      <c r="BR7549" s="10"/>
      <c r="BU7549" s="66"/>
    </row>
    <row r="7550" spans="22:73" s="6" customFormat="1" x14ac:dyDescent="0.3">
      <c r="V7550" s="21"/>
      <c r="W7550" s="22"/>
      <c r="X7550" s="22"/>
      <c r="Y7550" s="22"/>
      <c r="Z7550" s="22"/>
      <c r="AA7550" s="22"/>
      <c r="AB7550" s="10"/>
      <c r="AC7550" s="10"/>
      <c r="AD7550" s="10"/>
      <c r="AE7550" s="10"/>
      <c r="AF7550" s="10"/>
      <c r="AG7550" s="10"/>
      <c r="AH7550" s="10"/>
      <c r="AI7550" s="10"/>
      <c r="AJ7550" s="10"/>
      <c r="AK7550" s="10"/>
      <c r="AL7550" s="10"/>
      <c r="AM7550" s="10"/>
      <c r="AN7550" s="10"/>
      <c r="AO7550" s="10"/>
      <c r="AP7550" s="10"/>
      <c r="AQ7550" s="10"/>
      <c r="AR7550" s="10"/>
      <c r="AS7550" s="10"/>
      <c r="AT7550" s="10"/>
      <c r="AU7550" s="10"/>
      <c r="AV7550" s="10"/>
      <c r="AW7550" s="10"/>
      <c r="AX7550" s="10"/>
      <c r="AY7550" s="10"/>
      <c r="AZ7550" s="10"/>
      <c r="BC7550" s="10"/>
      <c r="BD7550" s="10"/>
      <c r="BE7550" s="10"/>
      <c r="BF7550" s="10"/>
      <c r="BG7550" s="10"/>
      <c r="BH7550" s="10"/>
      <c r="BI7550" s="10"/>
      <c r="BL7550" s="10"/>
      <c r="BM7550" s="10"/>
      <c r="BN7550" s="10"/>
      <c r="BO7550" s="10"/>
      <c r="BP7550" s="10"/>
      <c r="BQ7550" s="10"/>
      <c r="BR7550" s="10"/>
      <c r="BU7550" s="66"/>
    </row>
    <row r="7551" spans="22:73" s="6" customFormat="1" x14ac:dyDescent="0.3">
      <c r="V7551" s="21"/>
      <c r="W7551" s="22"/>
      <c r="X7551" s="22"/>
      <c r="Y7551" s="22"/>
      <c r="Z7551" s="22"/>
      <c r="AA7551" s="22"/>
      <c r="AB7551" s="10"/>
      <c r="AC7551" s="10"/>
      <c r="AD7551" s="10"/>
      <c r="AE7551" s="10"/>
      <c r="AF7551" s="10"/>
      <c r="AG7551" s="10"/>
      <c r="AH7551" s="10"/>
      <c r="AI7551" s="10"/>
      <c r="AJ7551" s="10"/>
      <c r="AK7551" s="10"/>
      <c r="AL7551" s="10"/>
      <c r="AM7551" s="10"/>
      <c r="AN7551" s="10"/>
      <c r="AO7551" s="10"/>
      <c r="AP7551" s="10"/>
      <c r="AQ7551" s="10"/>
      <c r="AR7551" s="10"/>
      <c r="AS7551" s="10"/>
      <c r="AT7551" s="10"/>
      <c r="AU7551" s="10"/>
      <c r="AV7551" s="10"/>
      <c r="AW7551" s="10"/>
      <c r="AX7551" s="10"/>
      <c r="AY7551" s="10"/>
      <c r="AZ7551" s="10"/>
      <c r="BC7551" s="10"/>
      <c r="BD7551" s="10"/>
      <c r="BE7551" s="10"/>
      <c r="BF7551" s="10"/>
      <c r="BG7551" s="10"/>
      <c r="BH7551" s="10"/>
      <c r="BI7551" s="10"/>
      <c r="BL7551" s="10"/>
      <c r="BM7551" s="10"/>
      <c r="BN7551" s="10"/>
      <c r="BO7551" s="10"/>
      <c r="BP7551" s="10"/>
      <c r="BQ7551" s="10"/>
      <c r="BR7551" s="10"/>
      <c r="BU7551" s="66"/>
    </row>
    <row r="7552" spans="22:73" s="6" customFormat="1" x14ac:dyDescent="0.3">
      <c r="V7552" s="21"/>
      <c r="W7552" s="22"/>
      <c r="X7552" s="22"/>
      <c r="Y7552" s="22"/>
      <c r="Z7552" s="22"/>
      <c r="AA7552" s="22"/>
      <c r="AB7552" s="10"/>
      <c r="AC7552" s="10"/>
      <c r="AD7552" s="10"/>
      <c r="AE7552" s="10"/>
      <c r="AF7552" s="10"/>
      <c r="AG7552" s="10"/>
      <c r="AH7552" s="10"/>
      <c r="AI7552" s="10"/>
      <c r="AJ7552" s="10"/>
      <c r="AK7552" s="10"/>
      <c r="AL7552" s="10"/>
      <c r="AM7552" s="10"/>
      <c r="AN7552" s="10"/>
      <c r="AO7552" s="10"/>
      <c r="AP7552" s="10"/>
      <c r="AQ7552" s="10"/>
      <c r="AR7552" s="10"/>
      <c r="AS7552" s="10"/>
      <c r="AT7552" s="10"/>
      <c r="AU7552" s="10"/>
      <c r="AV7552" s="10"/>
      <c r="AW7552" s="10"/>
      <c r="AX7552" s="10"/>
      <c r="AY7552" s="10"/>
      <c r="AZ7552" s="10"/>
      <c r="BC7552" s="10"/>
      <c r="BD7552" s="10"/>
      <c r="BE7552" s="10"/>
      <c r="BF7552" s="10"/>
      <c r="BG7552" s="10"/>
      <c r="BH7552" s="10"/>
      <c r="BI7552" s="10"/>
      <c r="BL7552" s="10"/>
      <c r="BM7552" s="10"/>
      <c r="BN7552" s="10"/>
      <c r="BO7552" s="10"/>
      <c r="BP7552" s="10"/>
      <c r="BQ7552" s="10"/>
      <c r="BR7552" s="10"/>
      <c r="BU7552" s="66"/>
    </row>
    <row r="7553" spans="22:73" s="6" customFormat="1" x14ac:dyDescent="0.3">
      <c r="V7553" s="21"/>
      <c r="W7553" s="22"/>
      <c r="X7553" s="22"/>
      <c r="Y7553" s="22"/>
      <c r="Z7553" s="22"/>
      <c r="AA7553" s="22"/>
      <c r="AB7553" s="10"/>
      <c r="AC7553" s="10"/>
      <c r="AD7553" s="10"/>
      <c r="AE7553" s="10"/>
      <c r="AF7553" s="10"/>
      <c r="AG7553" s="10"/>
      <c r="AH7553" s="10"/>
      <c r="AI7553" s="10"/>
      <c r="AJ7553" s="10"/>
      <c r="AK7553" s="10"/>
      <c r="AL7553" s="10"/>
      <c r="AM7553" s="10"/>
      <c r="AN7553" s="10"/>
      <c r="AO7553" s="10"/>
      <c r="AP7553" s="10"/>
      <c r="AQ7553" s="10"/>
      <c r="AR7553" s="10"/>
      <c r="AS7553" s="10"/>
      <c r="AT7553" s="10"/>
      <c r="AU7553" s="10"/>
      <c r="AV7553" s="10"/>
      <c r="AW7553" s="10"/>
      <c r="AX7553" s="10"/>
      <c r="AY7553" s="10"/>
      <c r="AZ7553" s="10"/>
      <c r="BC7553" s="10"/>
      <c r="BD7553" s="10"/>
      <c r="BE7553" s="10"/>
      <c r="BF7553" s="10"/>
      <c r="BG7553" s="10"/>
      <c r="BH7553" s="10"/>
      <c r="BI7553" s="10"/>
      <c r="BL7553" s="10"/>
      <c r="BM7553" s="10"/>
      <c r="BN7553" s="10"/>
      <c r="BO7553" s="10"/>
      <c r="BP7553" s="10"/>
      <c r="BQ7553" s="10"/>
      <c r="BR7553" s="10"/>
      <c r="BU7553" s="66"/>
    </row>
    <row r="7554" spans="22:73" s="6" customFormat="1" x14ac:dyDescent="0.3">
      <c r="V7554" s="21"/>
      <c r="W7554" s="22"/>
      <c r="X7554" s="22"/>
      <c r="Y7554" s="22"/>
      <c r="Z7554" s="22"/>
      <c r="AA7554" s="22"/>
      <c r="AB7554" s="10"/>
      <c r="AC7554" s="10"/>
      <c r="AD7554" s="10"/>
      <c r="AE7554" s="10"/>
      <c r="AF7554" s="10"/>
      <c r="AG7554" s="10"/>
      <c r="AH7554" s="10"/>
      <c r="AI7554" s="10"/>
      <c r="AJ7554" s="10"/>
      <c r="AK7554" s="10"/>
      <c r="AL7554" s="10"/>
      <c r="AM7554" s="10"/>
      <c r="AN7554" s="10"/>
      <c r="AO7554" s="10"/>
      <c r="AP7554" s="10"/>
      <c r="AQ7554" s="10"/>
      <c r="AR7554" s="10"/>
      <c r="AS7554" s="10"/>
      <c r="AT7554" s="10"/>
      <c r="AU7554" s="10"/>
      <c r="AV7554" s="10"/>
      <c r="AW7554" s="10"/>
      <c r="AX7554" s="10"/>
      <c r="AY7554" s="10"/>
      <c r="AZ7554" s="10"/>
      <c r="BC7554" s="10"/>
      <c r="BD7554" s="10"/>
      <c r="BE7554" s="10"/>
      <c r="BF7554" s="10"/>
      <c r="BG7554" s="10"/>
      <c r="BH7554" s="10"/>
      <c r="BI7554" s="10"/>
      <c r="BL7554" s="10"/>
      <c r="BM7554" s="10"/>
      <c r="BN7554" s="10"/>
      <c r="BO7554" s="10"/>
      <c r="BP7554" s="10"/>
      <c r="BQ7554" s="10"/>
      <c r="BR7554" s="10"/>
      <c r="BU7554" s="66"/>
    </row>
    <row r="7555" spans="22:73" s="6" customFormat="1" x14ac:dyDescent="0.3">
      <c r="V7555" s="21"/>
      <c r="W7555" s="22"/>
      <c r="X7555" s="22"/>
      <c r="Y7555" s="22"/>
      <c r="Z7555" s="22"/>
      <c r="AA7555" s="22"/>
      <c r="AB7555" s="10"/>
      <c r="AC7555" s="10"/>
      <c r="AD7555" s="10"/>
      <c r="AE7555" s="10"/>
      <c r="AF7555" s="10"/>
      <c r="AG7555" s="10"/>
      <c r="AH7555" s="10"/>
      <c r="AI7555" s="10"/>
      <c r="AJ7555" s="10"/>
      <c r="AK7555" s="10"/>
      <c r="AL7555" s="10"/>
      <c r="AM7555" s="10"/>
      <c r="AN7555" s="10"/>
      <c r="AO7555" s="10"/>
      <c r="AP7555" s="10"/>
      <c r="AQ7555" s="10"/>
      <c r="AR7555" s="10"/>
      <c r="AS7555" s="10"/>
      <c r="AT7555" s="10"/>
      <c r="AU7555" s="10"/>
      <c r="AV7555" s="10"/>
      <c r="AW7555" s="10"/>
      <c r="AX7555" s="10"/>
      <c r="AY7555" s="10"/>
      <c r="AZ7555" s="10"/>
      <c r="BC7555" s="10"/>
      <c r="BD7555" s="10"/>
      <c r="BE7555" s="10"/>
      <c r="BF7555" s="10"/>
      <c r="BG7555" s="10"/>
      <c r="BH7555" s="10"/>
      <c r="BI7555" s="10"/>
      <c r="BL7555" s="10"/>
      <c r="BM7555" s="10"/>
      <c r="BN7555" s="10"/>
      <c r="BO7555" s="10"/>
      <c r="BP7555" s="10"/>
      <c r="BQ7555" s="10"/>
      <c r="BR7555" s="10"/>
      <c r="BU7555" s="66"/>
    </row>
    <row r="7556" spans="22:73" s="6" customFormat="1" x14ac:dyDescent="0.3">
      <c r="V7556" s="21"/>
      <c r="W7556" s="22"/>
      <c r="X7556" s="22"/>
      <c r="Y7556" s="22"/>
      <c r="Z7556" s="22"/>
      <c r="AA7556" s="22"/>
      <c r="AB7556" s="10"/>
      <c r="AC7556" s="10"/>
      <c r="AD7556" s="10"/>
      <c r="AE7556" s="10"/>
      <c r="AF7556" s="10"/>
      <c r="AG7556" s="10"/>
      <c r="AH7556" s="10"/>
      <c r="AI7556" s="10"/>
      <c r="AJ7556" s="10"/>
      <c r="AK7556" s="10"/>
      <c r="AL7556" s="10"/>
      <c r="AM7556" s="10"/>
      <c r="AN7556" s="10"/>
      <c r="AO7556" s="10"/>
      <c r="AP7556" s="10"/>
      <c r="AQ7556" s="10"/>
      <c r="AR7556" s="10"/>
      <c r="AS7556" s="10"/>
      <c r="AT7556" s="10"/>
      <c r="AU7556" s="10"/>
      <c r="AV7556" s="10"/>
      <c r="AW7556" s="10"/>
      <c r="AX7556" s="10"/>
      <c r="AY7556" s="10"/>
      <c r="AZ7556" s="10"/>
      <c r="BC7556" s="10"/>
      <c r="BD7556" s="10"/>
      <c r="BE7556" s="10"/>
      <c r="BF7556" s="10"/>
      <c r="BG7556" s="10"/>
      <c r="BH7556" s="10"/>
      <c r="BI7556" s="10"/>
      <c r="BL7556" s="10"/>
      <c r="BM7556" s="10"/>
      <c r="BN7556" s="10"/>
      <c r="BO7556" s="10"/>
      <c r="BP7556" s="10"/>
      <c r="BQ7556" s="10"/>
      <c r="BR7556" s="10"/>
      <c r="BU7556" s="66"/>
    </row>
    <row r="7557" spans="22:73" s="6" customFormat="1" x14ac:dyDescent="0.3">
      <c r="V7557" s="21"/>
      <c r="W7557" s="22"/>
      <c r="X7557" s="22"/>
      <c r="Y7557" s="22"/>
      <c r="Z7557" s="22"/>
      <c r="AA7557" s="22"/>
      <c r="AB7557" s="10"/>
      <c r="AC7557" s="10"/>
      <c r="AD7557" s="10"/>
      <c r="AE7557" s="10"/>
      <c r="AF7557" s="10"/>
      <c r="AG7557" s="10"/>
      <c r="AH7557" s="10"/>
      <c r="AI7557" s="10"/>
      <c r="AJ7557" s="10"/>
      <c r="AK7557" s="10"/>
      <c r="AL7557" s="10"/>
      <c r="AM7557" s="10"/>
      <c r="AN7557" s="10"/>
      <c r="AO7557" s="10"/>
      <c r="AP7557" s="10"/>
      <c r="AQ7557" s="10"/>
      <c r="AR7557" s="10"/>
      <c r="AS7557" s="10"/>
      <c r="AT7557" s="10"/>
      <c r="AU7557" s="10"/>
      <c r="AV7557" s="10"/>
      <c r="AW7557" s="10"/>
      <c r="AX7557" s="10"/>
      <c r="AY7557" s="10"/>
      <c r="AZ7557" s="10"/>
      <c r="BC7557" s="10"/>
      <c r="BD7557" s="10"/>
      <c r="BE7557" s="10"/>
      <c r="BF7557" s="10"/>
      <c r="BG7557" s="10"/>
      <c r="BH7557" s="10"/>
      <c r="BI7557" s="10"/>
      <c r="BL7557" s="10"/>
      <c r="BM7557" s="10"/>
      <c r="BN7557" s="10"/>
      <c r="BO7557" s="10"/>
      <c r="BP7557" s="10"/>
      <c r="BQ7557" s="10"/>
      <c r="BR7557" s="10"/>
      <c r="BU7557" s="66"/>
    </row>
    <row r="7558" spans="22:73" s="6" customFormat="1" x14ac:dyDescent="0.3">
      <c r="V7558" s="21"/>
      <c r="W7558" s="22"/>
      <c r="X7558" s="22"/>
      <c r="Y7558" s="22"/>
      <c r="Z7558" s="22"/>
      <c r="AA7558" s="22"/>
      <c r="AB7558" s="10"/>
      <c r="AC7558" s="10"/>
      <c r="AD7558" s="10"/>
      <c r="AE7558" s="10"/>
      <c r="AF7558" s="10"/>
      <c r="AG7558" s="10"/>
      <c r="AH7558" s="10"/>
      <c r="AI7558" s="10"/>
      <c r="AJ7558" s="10"/>
      <c r="AK7558" s="10"/>
      <c r="AL7558" s="10"/>
      <c r="AM7558" s="10"/>
      <c r="AN7558" s="10"/>
      <c r="AO7558" s="10"/>
      <c r="AP7558" s="10"/>
      <c r="AQ7558" s="10"/>
      <c r="AR7558" s="10"/>
      <c r="AS7558" s="10"/>
      <c r="AT7558" s="10"/>
      <c r="AU7558" s="10"/>
      <c r="AV7558" s="10"/>
      <c r="AW7558" s="10"/>
      <c r="AX7558" s="10"/>
      <c r="AY7558" s="10"/>
      <c r="AZ7558" s="10"/>
      <c r="BC7558" s="10"/>
      <c r="BD7558" s="10"/>
      <c r="BE7558" s="10"/>
      <c r="BF7558" s="10"/>
      <c r="BG7558" s="10"/>
      <c r="BH7558" s="10"/>
      <c r="BI7558" s="10"/>
      <c r="BL7558" s="10"/>
      <c r="BM7558" s="10"/>
      <c r="BN7558" s="10"/>
      <c r="BO7558" s="10"/>
      <c r="BP7558" s="10"/>
      <c r="BQ7558" s="10"/>
      <c r="BR7558" s="10"/>
      <c r="BU7558" s="66"/>
    </row>
    <row r="7559" spans="22:73" s="6" customFormat="1" x14ac:dyDescent="0.3">
      <c r="V7559" s="21"/>
      <c r="W7559" s="22"/>
      <c r="X7559" s="22"/>
      <c r="Y7559" s="22"/>
      <c r="Z7559" s="22"/>
      <c r="AA7559" s="22"/>
      <c r="AB7559" s="10"/>
      <c r="AC7559" s="10"/>
      <c r="AD7559" s="10"/>
      <c r="AE7559" s="10"/>
      <c r="AF7559" s="10"/>
      <c r="AG7559" s="10"/>
      <c r="AH7559" s="10"/>
      <c r="AI7559" s="10"/>
      <c r="AJ7559" s="10"/>
      <c r="AK7559" s="10"/>
      <c r="AL7559" s="10"/>
      <c r="AM7559" s="10"/>
      <c r="AN7559" s="10"/>
      <c r="AO7559" s="10"/>
      <c r="AP7559" s="10"/>
      <c r="AQ7559" s="10"/>
      <c r="AR7559" s="10"/>
      <c r="AS7559" s="10"/>
      <c r="AT7559" s="10"/>
      <c r="AU7559" s="10"/>
      <c r="AV7559" s="10"/>
      <c r="AW7559" s="10"/>
      <c r="AX7559" s="10"/>
      <c r="AY7559" s="10"/>
      <c r="AZ7559" s="10"/>
      <c r="BC7559" s="10"/>
      <c r="BD7559" s="10"/>
      <c r="BE7559" s="10"/>
      <c r="BF7559" s="10"/>
      <c r="BG7559" s="10"/>
      <c r="BH7559" s="10"/>
      <c r="BI7559" s="10"/>
      <c r="BL7559" s="10"/>
      <c r="BM7559" s="10"/>
      <c r="BN7559" s="10"/>
      <c r="BO7559" s="10"/>
      <c r="BP7559" s="10"/>
      <c r="BQ7559" s="10"/>
      <c r="BR7559" s="10"/>
      <c r="BU7559" s="66"/>
    </row>
    <row r="7560" spans="22:73" s="6" customFormat="1" x14ac:dyDescent="0.3">
      <c r="V7560" s="21"/>
      <c r="W7560" s="22"/>
      <c r="X7560" s="22"/>
      <c r="Y7560" s="22"/>
      <c r="Z7560" s="22"/>
      <c r="AA7560" s="22"/>
      <c r="AB7560" s="10"/>
      <c r="AC7560" s="10"/>
      <c r="AD7560" s="10"/>
      <c r="AE7560" s="10"/>
      <c r="AF7560" s="10"/>
      <c r="AG7560" s="10"/>
      <c r="AH7560" s="10"/>
      <c r="AI7560" s="10"/>
      <c r="AJ7560" s="10"/>
      <c r="AK7560" s="10"/>
      <c r="AL7560" s="10"/>
      <c r="AM7560" s="10"/>
      <c r="AN7560" s="10"/>
      <c r="AO7560" s="10"/>
      <c r="AP7560" s="10"/>
      <c r="AQ7560" s="10"/>
      <c r="AR7560" s="10"/>
      <c r="AS7560" s="10"/>
      <c r="AT7560" s="10"/>
      <c r="AU7560" s="10"/>
      <c r="AV7560" s="10"/>
      <c r="AW7560" s="10"/>
      <c r="AX7560" s="10"/>
      <c r="AY7560" s="10"/>
      <c r="AZ7560" s="10"/>
      <c r="BC7560" s="10"/>
      <c r="BD7560" s="10"/>
      <c r="BE7560" s="10"/>
      <c r="BF7560" s="10"/>
      <c r="BG7560" s="10"/>
      <c r="BH7560" s="10"/>
      <c r="BI7560" s="10"/>
      <c r="BL7560" s="10"/>
      <c r="BM7560" s="10"/>
      <c r="BN7560" s="10"/>
      <c r="BO7560" s="10"/>
      <c r="BP7560" s="10"/>
      <c r="BQ7560" s="10"/>
      <c r="BR7560" s="10"/>
      <c r="BU7560" s="66"/>
    </row>
    <row r="7561" spans="22:73" s="6" customFormat="1" x14ac:dyDescent="0.3">
      <c r="V7561" s="21"/>
      <c r="W7561" s="22"/>
      <c r="X7561" s="22"/>
      <c r="Y7561" s="22"/>
      <c r="Z7561" s="22"/>
      <c r="AA7561" s="22"/>
      <c r="AB7561" s="10"/>
      <c r="AC7561" s="10"/>
      <c r="AD7561" s="10"/>
      <c r="AE7561" s="10"/>
      <c r="AF7561" s="10"/>
      <c r="AG7561" s="10"/>
      <c r="AH7561" s="10"/>
      <c r="AI7561" s="10"/>
      <c r="AJ7561" s="10"/>
      <c r="AK7561" s="10"/>
      <c r="AL7561" s="10"/>
      <c r="AM7561" s="10"/>
      <c r="AN7561" s="10"/>
      <c r="AO7561" s="10"/>
      <c r="AP7561" s="10"/>
      <c r="AQ7561" s="10"/>
      <c r="AR7561" s="10"/>
      <c r="AS7561" s="10"/>
      <c r="AT7561" s="10"/>
      <c r="AU7561" s="10"/>
      <c r="AV7561" s="10"/>
      <c r="AW7561" s="10"/>
      <c r="AX7561" s="10"/>
      <c r="AY7561" s="10"/>
      <c r="AZ7561" s="10"/>
      <c r="BC7561" s="10"/>
      <c r="BD7561" s="10"/>
      <c r="BE7561" s="10"/>
      <c r="BF7561" s="10"/>
      <c r="BG7561" s="10"/>
      <c r="BH7561" s="10"/>
      <c r="BI7561" s="10"/>
      <c r="BL7561" s="10"/>
      <c r="BM7561" s="10"/>
      <c r="BN7561" s="10"/>
      <c r="BO7561" s="10"/>
      <c r="BP7561" s="10"/>
      <c r="BQ7561" s="10"/>
      <c r="BR7561" s="10"/>
      <c r="BU7561" s="66"/>
    </row>
    <row r="7562" spans="22:73" s="6" customFormat="1" x14ac:dyDescent="0.3">
      <c r="V7562" s="21"/>
      <c r="W7562" s="22"/>
      <c r="X7562" s="22"/>
      <c r="Y7562" s="22"/>
      <c r="Z7562" s="22"/>
      <c r="AA7562" s="22"/>
      <c r="AB7562" s="10"/>
      <c r="AC7562" s="10"/>
      <c r="AD7562" s="10"/>
      <c r="AE7562" s="10"/>
      <c r="AF7562" s="10"/>
      <c r="AG7562" s="10"/>
      <c r="AH7562" s="10"/>
      <c r="AI7562" s="10"/>
      <c r="AJ7562" s="10"/>
      <c r="AK7562" s="10"/>
      <c r="AL7562" s="10"/>
      <c r="AM7562" s="10"/>
      <c r="AN7562" s="10"/>
      <c r="AO7562" s="10"/>
      <c r="AP7562" s="10"/>
      <c r="AQ7562" s="10"/>
      <c r="AR7562" s="10"/>
      <c r="AS7562" s="10"/>
      <c r="AT7562" s="10"/>
      <c r="AU7562" s="10"/>
      <c r="AV7562" s="10"/>
      <c r="AW7562" s="10"/>
      <c r="AX7562" s="10"/>
      <c r="AY7562" s="10"/>
      <c r="AZ7562" s="10"/>
      <c r="BC7562" s="10"/>
      <c r="BD7562" s="10"/>
      <c r="BE7562" s="10"/>
      <c r="BF7562" s="10"/>
      <c r="BG7562" s="10"/>
      <c r="BH7562" s="10"/>
      <c r="BI7562" s="10"/>
      <c r="BL7562" s="10"/>
      <c r="BM7562" s="10"/>
      <c r="BN7562" s="10"/>
      <c r="BO7562" s="10"/>
      <c r="BP7562" s="10"/>
      <c r="BQ7562" s="10"/>
      <c r="BR7562" s="10"/>
      <c r="BU7562" s="66"/>
    </row>
    <row r="7563" spans="22:73" s="6" customFormat="1" x14ac:dyDescent="0.3">
      <c r="V7563" s="21"/>
      <c r="W7563" s="22"/>
      <c r="X7563" s="22"/>
      <c r="Y7563" s="22"/>
      <c r="Z7563" s="22"/>
      <c r="AA7563" s="22"/>
      <c r="AB7563" s="10"/>
      <c r="AC7563" s="10"/>
      <c r="AD7563" s="10"/>
      <c r="AE7563" s="10"/>
      <c r="AF7563" s="10"/>
      <c r="AG7563" s="10"/>
      <c r="AH7563" s="10"/>
      <c r="AI7563" s="10"/>
      <c r="AJ7563" s="10"/>
      <c r="AK7563" s="10"/>
      <c r="AL7563" s="10"/>
      <c r="AM7563" s="10"/>
      <c r="AN7563" s="10"/>
      <c r="AO7563" s="10"/>
      <c r="AP7563" s="10"/>
      <c r="AQ7563" s="10"/>
      <c r="AR7563" s="10"/>
      <c r="AS7563" s="10"/>
      <c r="AT7563" s="10"/>
      <c r="AU7563" s="10"/>
      <c r="AV7563" s="10"/>
      <c r="AW7563" s="10"/>
      <c r="AX7563" s="10"/>
      <c r="AY7563" s="10"/>
      <c r="AZ7563" s="10"/>
      <c r="BC7563" s="10"/>
      <c r="BD7563" s="10"/>
      <c r="BE7563" s="10"/>
      <c r="BF7563" s="10"/>
      <c r="BG7563" s="10"/>
      <c r="BH7563" s="10"/>
      <c r="BI7563" s="10"/>
      <c r="BL7563" s="10"/>
      <c r="BM7563" s="10"/>
      <c r="BN7563" s="10"/>
      <c r="BO7563" s="10"/>
      <c r="BP7563" s="10"/>
      <c r="BQ7563" s="10"/>
      <c r="BR7563" s="10"/>
      <c r="BU7563" s="66"/>
    </row>
    <row r="7564" spans="22:73" s="6" customFormat="1" x14ac:dyDescent="0.3">
      <c r="V7564" s="21"/>
      <c r="W7564" s="22"/>
      <c r="X7564" s="22"/>
      <c r="Y7564" s="22"/>
      <c r="Z7564" s="22"/>
      <c r="AA7564" s="22"/>
      <c r="AB7564" s="10"/>
      <c r="AC7564" s="10"/>
      <c r="AD7564" s="10"/>
      <c r="AE7564" s="10"/>
      <c r="AF7564" s="10"/>
      <c r="AG7564" s="10"/>
      <c r="AH7564" s="10"/>
      <c r="AI7564" s="10"/>
      <c r="AJ7564" s="10"/>
      <c r="AK7564" s="10"/>
      <c r="AL7564" s="10"/>
      <c r="AM7564" s="10"/>
      <c r="AN7564" s="10"/>
      <c r="AO7564" s="10"/>
      <c r="AP7564" s="10"/>
      <c r="AQ7564" s="10"/>
      <c r="AR7564" s="10"/>
      <c r="AS7564" s="10"/>
      <c r="AT7564" s="10"/>
      <c r="AU7564" s="10"/>
      <c r="AV7564" s="10"/>
      <c r="AW7564" s="10"/>
      <c r="AX7564" s="10"/>
      <c r="AY7564" s="10"/>
      <c r="AZ7564" s="10"/>
      <c r="BC7564" s="10"/>
      <c r="BD7564" s="10"/>
      <c r="BE7564" s="10"/>
      <c r="BF7564" s="10"/>
      <c r="BG7564" s="10"/>
      <c r="BH7564" s="10"/>
      <c r="BI7564" s="10"/>
      <c r="BL7564" s="10"/>
      <c r="BM7564" s="10"/>
      <c r="BN7564" s="10"/>
      <c r="BO7564" s="10"/>
      <c r="BP7564" s="10"/>
      <c r="BQ7564" s="10"/>
      <c r="BR7564" s="10"/>
      <c r="BU7564" s="66"/>
    </row>
    <row r="7565" spans="22:73" s="6" customFormat="1" x14ac:dyDescent="0.3">
      <c r="V7565" s="21"/>
      <c r="W7565" s="22"/>
      <c r="X7565" s="22"/>
      <c r="Y7565" s="22"/>
      <c r="Z7565" s="22"/>
      <c r="AA7565" s="22"/>
      <c r="AB7565" s="10"/>
      <c r="AC7565" s="10"/>
      <c r="AD7565" s="10"/>
      <c r="AE7565" s="10"/>
      <c r="AF7565" s="10"/>
      <c r="AG7565" s="10"/>
      <c r="AH7565" s="10"/>
      <c r="AI7565" s="10"/>
      <c r="AJ7565" s="10"/>
      <c r="AK7565" s="10"/>
      <c r="AL7565" s="10"/>
      <c r="AM7565" s="10"/>
      <c r="AN7565" s="10"/>
      <c r="AO7565" s="10"/>
      <c r="AP7565" s="10"/>
      <c r="AQ7565" s="10"/>
      <c r="AR7565" s="10"/>
      <c r="AS7565" s="10"/>
      <c r="AT7565" s="10"/>
      <c r="AU7565" s="10"/>
      <c r="AV7565" s="10"/>
      <c r="AW7565" s="10"/>
      <c r="AX7565" s="10"/>
      <c r="AY7565" s="10"/>
      <c r="AZ7565" s="10"/>
      <c r="BC7565" s="10"/>
      <c r="BD7565" s="10"/>
      <c r="BE7565" s="10"/>
      <c r="BF7565" s="10"/>
      <c r="BG7565" s="10"/>
      <c r="BH7565" s="10"/>
      <c r="BI7565" s="10"/>
      <c r="BL7565" s="10"/>
      <c r="BM7565" s="10"/>
      <c r="BN7565" s="10"/>
      <c r="BO7565" s="10"/>
      <c r="BP7565" s="10"/>
      <c r="BQ7565" s="10"/>
      <c r="BR7565" s="10"/>
      <c r="BU7565" s="66"/>
    </row>
    <row r="7566" spans="22:73" s="6" customFormat="1" x14ac:dyDescent="0.3">
      <c r="V7566" s="21"/>
      <c r="W7566" s="22"/>
      <c r="X7566" s="22"/>
      <c r="Y7566" s="22"/>
      <c r="Z7566" s="22"/>
      <c r="AA7566" s="22"/>
      <c r="AB7566" s="10"/>
      <c r="AC7566" s="10"/>
      <c r="AD7566" s="10"/>
      <c r="AE7566" s="10"/>
      <c r="AF7566" s="10"/>
      <c r="AG7566" s="10"/>
      <c r="AH7566" s="10"/>
      <c r="AI7566" s="10"/>
      <c r="AJ7566" s="10"/>
      <c r="AK7566" s="10"/>
      <c r="AL7566" s="10"/>
      <c r="AM7566" s="10"/>
      <c r="AN7566" s="10"/>
      <c r="AO7566" s="10"/>
      <c r="AP7566" s="10"/>
      <c r="AQ7566" s="10"/>
      <c r="AR7566" s="10"/>
      <c r="AS7566" s="10"/>
      <c r="AT7566" s="10"/>
      <c r="AU7566" s="10"/>
      <c r="AV7566" s="10"/>
      <c r="AW7566" s="10"/>
      <c r="AX7566" s="10"/>
      <c r="AY7566" s="10"/>
      <c r="AZ7566" s="10"/>
      <c r="BC7566" s="10"/>
      <c r="BD7566" s="10"/>
      <c r="BE7566" s="10"/>
      <c r="BF7566" s="10"/>
      <c r="BG7566" s="10"/>
      <c r="BH7566" s="10"/>
      <c r="BI7566" s="10"/>
      <c r="BL7566" s="10"/>
      <c r="BM7566" s="10"/>
      <c r="BN7566" s="10"/>
      <c r="BO7566" s="10"/>
      <c r="BP7566" s="10"/>
      <c r="BQ7566" s="10"/>
      <c r="BR7566" s="10"/>
      <c r="BU7566" s="66"/>
    </row>
    <row r="7567" spans="22:73" s="6" customFormat="1" x14ac:dyDescent="0.3">
      <c r="V7567" s="21"/>
      <c r="W7567" s="22"/>
      <c r="X7567" s="22"/>
      <c r="Y7567" s="22"/>
      <c r="Z7567" s="22"/>
      <c r="AA7567" s="22"/>
      <c r="AB7567" s="10"/>
      <c r="AC7567" s="10"/>
      <c r="AD7567" s="10"/>
      <c r="AE7567" s="10"/>
      <c r="AF7567" s="10"/>
      <c r="AG7567" s="10"/>
      <c r="AH7567" s="10"/>
      <c r="AI7567" s="10"/>
      <c r="AJ7567" s="10"/>
      <c r="AK7567" s="10"/>
      <c r="AL7567" s="10"/>
      <c r="AM7567" s="10"/>
      <c r="AN7567" s="10"/>
      <c r="AO7567" s="10"/>
      <c r="AP7567" s="10"/>
      <c r="AQ7567" s="10"/>
      <c r="AR7567" s="10"/>
      <c r="AS7567" s="10"/>
      <c r="AT7567" s="10"/>
      <c r="AU7567" s="10"/>
      <c r="AV7567" s="10"/>
      <c r="AW7567" s="10"/>
      <c r="AX7567" s="10"/>
      <c r="AY7567" s="10"/>
      <c r="AZ7567" s="10"/>
      <c r="BC7567" s="10"/>
      <c r="BD7567" s="10"/>
      <c r="BE7567" s="10"/>
      <c r="BF7567" s="10"/>
      <c r="BG7567" s="10"/>
      <c r="BH7567" s="10"/>
      <c r="BI7567" s="10"/>
      <c r="BL7567" s="10"/>
      <c r="BM7567" s="10"/>
      <c r="BN7567" s="10"/>
      <c r="BO7567" s="10"/>
      <c r="BP7567" s="10"/>
      <c r="BQ7567" s="10"/>
      <c r="BR7567" s="10"/>
      <c r="BU7567" s="66"/>
    </row>
    <row r="7568" spans="22:73" s="6" customFormat="1" x14ac:dyDescent="0.3">
      <c r="V7568" s="21"/>
      <c r="W7568" s="22"/>
      <c r="X7568" s="22"/>
      <c r="Y7568" s="22"/>
      <c r="Z7568" s="22"/>
      <c r="AA7568" s="22"/>
      <c r="AB7568" s="10"/>
      <c r="AC7568" s="10"/>
      <c r="AD7568" s="10"/>
      <c r="AE7568" s="10"/>
      <c r="AF7568" s="10"/>
      <c r="AG7568" s="10"/>
      <c r="AH7568" s="10"/>
      <c r="AI7568" s="10"/>
      <c r="AJ7568" s="10"/>
      <c r="AK7568" s="10"/>
      <c r="AL7568" s="10"/>
      <c r="AM7568" s="10"/>
      <c r="AN7568" s="10"/>
      <c r="AO7568" s="10"/>
      <c r="AP7568" s="10"/>
      <c r="AQ7568" s="10"/>
      <c r="AR7568" s="10"/>
      <c r="AS7568" s="10"/>
      <c r="AT7568" s="10"/>
      <c r="AU7568" s="10"/>
      <c r="AV7568" s="10"/>
      <c r="AW7568" s="10"/>
      <c r="AX7568" s="10"/>
      <c r="AY7568" s="10"/>
      <c r="AZ7568" s="10"/>
      <c r="BC7568" s="10"/>
      <c r="BD7568" s="10"/>
      <c r="BE7568" s="10"/>
      <c r="BF7568" s="10"/>
      <c r="BG7568" s="10"/>
      <c r="BH7568" s="10"/>
      <c r="BI7568" s="10"/>
      <c r="BL7568" s="10"/>
      <c r="BM7568" s="10"/>
      <c r="BN7568" s="10"/>
      <c r="BO7568" s="10"/>
      <c r="BP7568" s="10"/>
      <c r="BQ7568" s="10"/>
      <c r="BR7568" s="10"/>
      <c r="BU7568" s="66"/>
    </row>
    <row r="7569" spans="22:73" s="6" customFormat="1" x14ac:dyDescent="0.3">
      <c r="V7569" s="21"/>
      <c r="W7569" s="22"/>
      <c r="X7569" s="22"/>
      <c r="Y7569" s="22"/>
      <c r="Z7569" s="22"/>
      <c r="AA7569" s="22"/>
      <c r="AB7569" s="10"/>
      <c r="AC7569" s="10"/>
      <c r="AD7569" s="10"/>
      <c r="AE7569" s="10"/>
      <c r="AF7569" s="10"/>
      <c r="AG7569" s="10"/>
      <c r="AH7569" s="10"/>
      <c r="AI7569" s="10"/>
      <c r="AJ7569" s="10"/>
      <c r="AK7569" s="10"/>
      <c r="AL7569" s="10"/>
      <c r="AM7569" s="10"/>
      <c r="AN7569" s="10"/>
      <c r="AO7569" s="10"/>
      <c r="AP7569" s="10"/>
      <c r="AQ7569" s="10"/>
      <c r="AR7569" s="10"/>
      <c r="AS7569" s="10"/>
      <c r="AT7569" s="10"/>
      <c r="AU7569" s="10"/>
      <c r="AV7569" s="10"/>
      <c r="AW7569" s="10"/>
      <c r="AX7569" s="10"/>
      <c r="AY7569" s="10"/>
      <c r="AZ7569" s="10"/>
      <c r="BC7569" s="10"/>
      <c r="BD7569" s="10"/>
      <c r="BE7569" s="10"/>
      <c r="BF7569" s="10"/>
      <c r="BG7569" s="10"/>
      <c r="BH7569" s="10"/>
      <c r="BI7569" s="10"/>
      <c r="BL7569" s="10"/>
      <c r="BM7569" s="10"/>
      <c r="BN7569" s="10"/>
      <c r="BO7569" s="10"/>
      <c r="BP7569" s="10"/>
      <c r="BQ7569" s="10"/>
      <c r="BR7569" s="10"/>
      <c r="BU7569" s="66"/>
    </row>
    <row r="7570" spans="22:73" s="6" customFormat="1" x14ac:dyDescent="0.3">
      <c r="V7570" s="21"/>
      <c r="W7570" s="22"/>
      <c r="X7570" s="22"/>
      <c r="Y7570" s="22"/>
      <c r="Z7570" s="22"/>
      <c r="AA7570" s="22"/>
      <c r="AB7570" s="10"/>
      <c r="AC7570" s="10"/>
      <c r="AD7570" s="10"/>
      <c r="AE7570" s="10"/>
      <c r="AF7570" s="10"/>
      <c r="AG7570" s="10"/>
      <c r="AH7570" s="10"/>
      <c r="AI7570" s="10"/>
      <c r="AJ7570" s="10"/>
      <c r="AK7570" s="10"/>
      <c r="AL7570" s="10"/>
      <c r="AM7570" s="10"/>
      <c r="AN7570" s="10"/>
      <c r="AO7570" s="10"/>
      <c r="AP7570" s="10"/>
      <c r="AQ7570" s="10"/>
      <c r="AR7570" s="10"/>
      <c r="AS7570" s="10"/>
      <c r="AT7570" s="10"/>
      <c r="AU7570" s="10"/>
      <c r="AV7570" s="10"/>
      <c r="AW7570" s="10"/>
      <c r="AX7570" s="10"/>
      <c r="AY7570" s="10"/>
      <c r="AZ7570" s="10"/>
      <c r="BC7570" s="10"/>
      <c r="BD7570" s="10"/>
      <c r="BE7570" s="10"/>
      <c r="BF7570" s="10"/>
      <c r="BG7570" s="10"/>
      <c r="BH7570" s="10"/>
      <c r="BI7570" s="10"/>
      <c r="BL7570" s="10"/>
      <c r="BM7570" s="10"/>
      <c r="BN7570" s="10"/>
      <c r="BO7570" s="10"/>
      <c r="BP7570" s="10"/>
      <c r="BQ7570" s="10"/>
      <c r="BR7570" s="10"/>
      <c r="BU7570" s="66"/>
    </row>
    <row r="7571" spans="22:73" s="6" customFormat="1" x14ac:dyDescent="0.3">
      <c r="V7571" s="21"/>
      <c r="W7571" s="22"/>
      <c r="X7571" s="22"/>
      <c r="Y7571" s="22"/>
      <c r="Z7571" s="22"/>
      <c r="AA7571" s="22"/>
      <c r="AB7571" s="10"/>
      <c r="AC7571" s="10"/>
      <c r="AD7571" s="10"/>
      <c r="AE7571" s="10"/>
      <c r="AF7571" s="10"/>
      <c r="AG7571" s="10"/>
      <c r="AH7571" s="10"/>
      <c r="AI7571" s="10"/>
      <c r="AJ7571" s="10"/>
      <c r="AK7571" s="10"/>
      <c r="AL7571" s="10"/>
      <c r="AM7571" s="10"/>
      <c r="AN7571" s="10"/>
      <c r="AO7571" s="10"/>
      <c r="AP7571" s="10"/>
      <c r="AQ7571" s="10"/>
      <c r="AR7571" s="10"/>
      <c r="AS7571" s="10"/>
      <c r="AT7571" s="10"/>
      <c r="AU7571" s="10"/>
      <c r="AV7571" s="10"/>
      <c r="AW7571" s="10"/>
      <c r="AX7571" s="10"/>
      <c r="AY7571" s="10"/>
      <c r="AZ7571" s="10"/>
      <c r="BC7571" s="10"/>
      <c r="BD7571" s="10"/>
      <c r="BE7571" s="10"/>
      <c r="BF7571" s="10"/>
      <c r="BG7571" s="10"/>
      <c r="BH7571" s="10"/>
      <c r="BI7571" s="10"/>
      <c r="BL7571" s="10"/>
      <c r="BM7571" s="10"/>
      <c r="BN7571" s="10"/>
      <c r="BO7571" s="10"/>
      <c r="BP7571" s="10"/>
      <c r="BQ7571" s="10"/>
      <c r="BR7571" s="10"/>
      <c r="BU7571" s="66"/>
    </row>
    <row r="7572" spans="22:73" s="6" customFormat="1" x14ac:dyDescent="0.3">
      <c r="V7572" s="21"/>
      <c r="W7572" s="22"/>
      <c r="X7572" s="22"/>
      <c r="Y7572" s="22"/>
      <c r="Z7572" s="22"/>
      <c r="AA7572" s="22"/>
      <c r="AB7572" s="10"/>
      <c r="AC7572" s="10"/>
      <c r="AD7572" s="10"/>
      <c r="AE7572" s="10"/>
      <c r="AF7572" s="10"/>
      <c r="AG7572" s="10"/>
      <c r="AH7572" s="10"/>
      <c r="AI7572" s="10"/>
      <c r="AJ7572" s="10"/>
      <c r="AK7572" s="10"/>
      <c r="AL7572" s="10"/>
      <c r="AM7572" s="10"/>
      <c r="AN7572" s="10"/>
      <c r="AO7572" s="10"/>
      <c r="AP7572" s="10"/>
      <c r="AQ7572" s="10"/>
      <c r="AR7572" s="10"/>
      <c r="AS7572" s="10"/>
      <c r="AT7572" s="10"/>
      <c r="AU7572" s="10"/>
      <c r="AV7572" s="10"/>
      <c r="AW7572" s="10"/>
      <c r="AX7572" s="10"/>
      <c r="AY7572" s="10"/>
      <c r="AZ7572" s="10"/>
      <c r="BC7572" s="10"/>
      <c r="BD7572" s="10"/>
      <c r="BE7572" s="10"/>
      <c r="BF7572" s="10"/>
      <c r="BG7572" s="10"/>
      <c r="BH7572" s="10"/>
      <c r="BI7572" s="10"/>
      <c r="BL7572" s="10"/>
      <c r="BM7572" s="10"/>
      <c r="BN7572" s="10"/>
      <c r="BO7572" s="10"/>
      <c r="BP7572" s="10"/>
      <c r="BQ7572" s="10"/>
      <c r="BR7572" s="10"/>
      <c r="BU7572" s="66"/>
    </row>
    <row r="7573" spans="22:73" s="6" customFormat="1" x14ac:dyDescent="0.3">
      <c r="V7573" s="21"/>
      <c r="W7573" s="22"/>
      <c r="X7573" s="22"/>
      <c r="Y7573" s="22"/>
      <c r="Z7573" s="22"/>
      <c r="AA7573" s="22"/>
      <c r="AB7573" s="10"/>
      <c r="AC7573" s="10"/>
      <c r="AD7573" s="10"/>
      <c r="AE7573" s="10"/>
      <c r="AF7573" s="10"/>
      <c r="AG7573" s="10"/>
      <c r="AH7573" s="10"/>
      <c r="AI7573" s="10"/>
      <c r="AJ7573" s="10"/>
      <c r="AK7573" s="10"/>
      <c r="AL7573" s="10"/>
      <c r="AM7573" s="10"/>
      <c r="AN7573" s="10"/>
      <c r="AO7573" s="10"/>
      <c r="AP7573" s="10"/>
      <c r="AQ7573" s="10"/>
      <c r="AR7573" s="10"/>
      <c r="AS7573" s="10"/>
      <c r="AT7573" s="10"/>
      <c r="AU7573" s="10"/>
      <c r="AV7573" s="10"/>
      <c r="AW7573" s="10"/>
      <c r="AX7573" s="10"/>
      <c r="AY7573" s="10"/>
      <c r="AZ7573" s="10"/>
      <c r="BC7573" s="10"/>
      <c r="BD7573" s="10"/>
      <c r="BE7573" s="10"/>
      <c r="BF7573" s="10"/>
      <c r="BG7573" s="10"/>
      <c r="BH7573" s="10"/>
      <c r="BI7573" s="10"/>
      <c r="BL7573" s="10"/>
      <c r="BM7573" s="10"/>
      <c r="BN7573" s="10"/>
      <c r="BO7573" s="10"/>
      <c r="BP7573" s="10"/>
      <c r="BQ7573" s="10"/>
      <c r="BR7573" s="10"/>
      <c r="BU7573" s="66"/>
    </row>
    <row r="7574" spans="22:73" s="6" customFormat="1" x14ac:dyDescent="0.3">
      <c r="V7574" s="21"/>
      <c r="W7574" s="22"/>
      <c r="X7574" s="22"/>
      <c r="Y7574" s="22"/>
      <c r="Z7574" s="22"/>
      <c r="AA7574" s="22"/>
      <c r="AB7574" s="10"/>
      <c r="AC7574" s="10"/>
      <c r="AD7574" s="10"/>
      <c r="AE7574" s="10"/>
      <c r="AF7574" s="10"/>
      <c r="AG7574" s="10"/>
      <c r="AH7574" s="10"/>
      <c r="AI7574" s="10"/>
      <c r="AJ7574" s="10"/>
      <c r="AK7574" s="10"/>
      <c r="AL7574" s="10"/>
      <c r="AM7574" s="10"/>
      <c r="AN7574" s="10"/>
      <c r="AO7574" s="10"/>
      <c r="AP7574" s="10"/>
      <c r="AQ7574" s="10"/>
      <c r="AR7574" s="10"/>
      <c r="AS7574" s="10"/>
      <c r="AT7574" s="10"/>
      <c r="AU7574" s="10"/>
      <c r="AV7574" s="10"/>
      <c r="AW7574" s="10"/>
      <c r="AX7574" s="10"/>
      <c r="AY7574" s="10"/>
      <c r="AZ7574" s="10"/>
      <c r="BC7574" s="10"/>
      <c r="BD7574" s="10"/>
      <c r="BE7574" s="10"/>
      <c r="BF7574" s="10"/>
      <c r="BG7574" s="10"/>
      <c r="BH7574" s="10"/>
      <c r="BI7574" s="10"/>
      <c r="BL7574" s="10"/>
      <c r="BM7574" s="10"/>
      <c r="BN7574" s="10"/>
      <c r="BO7574" s="10"/>
      <c r="BP7574" s="10"/>
      <c r="BQ7574" s="10"/>
      <c r="BR7574" s="10"/>
      <c r="BU7574" s="66"/>
    </row>
    <row r="7575" spans="22:73" s="6" customFormat="1" x14ac:dyDescent="0.3">
      <c r="V7575" s="21"/>
      <c r="W7575" s="22"/>
      <c r="X7575" s="22"/>
      <c r="Y7575" s="22"/>
      <c r="Z7575" s="22"/>
      <c r="AA7575" s="22"/>
      <c r="AB7575" s="10"/>
      <c r="AC7575" s="10"/>
      <c r="AD7575" s="10"/>
      <c r="AE7575" s="10"/>
      <c r="AF7575" s="10"/>
      <c r="AG7575" s="10"/>
      <c r="AH7575" s="10"/>
      <c r="AI7575" s="10"/>
      <c r="AJ7575" s="10"/>
      <c r="AK7575" s="10"/>
      <c r="AL7575" s="10"/>
      <c r="AM7575" s="10"/>
      <c r="AN7575" s="10"/>
      <c r="AO7575" s="10"/>
      <c r="AP7575" s="10"/>
      <c r="AQ7575" s="10"/>
      <c r="AR7575" s="10"/>
      <c r="AS7575" s="10"/>
      <c r="AT7575" s="10"/>
      <c r="AU7575" s="10"/>
      <c r="AV7575" s="10"/>
      <c r="AW7575" s="10"/>
      <c r="AX7575" s="10"/>
      <c r="AY7575" s="10"/>
      <c r="AZ7575" s="10"/>
      <c r="BC7575" s="10"/>
      <c r="BD7575" s="10"/>
      <c r="BE7575" s="10"/>
      <c r="BF7575" s="10"/>
      <c r="BG7575" s="10"/>
      <c r="BH7575" s="10"/>
      <c r="BI7575" s="10"/>
      <c r="BL7575" s="10"/>
      <c r="BM7575" s="10"/>
      <c r="BN7575" s="10"/>
      <c r="BO7575" s="10"/>
      <c r="BP7575" s="10"/>
      <c r="BQ7575" s="10"/>
      <c r="BR7575" s="10"/>
      <c r="BU7575" s="66"/>
    </row>
    <row r="7576" spans="22:73" s="6" customFormat="1" x14ac:dyDescent="0.3">
      <c r="V7576" s="21"/>
      <c r="W7576" s="22"/>
      <c r="X7576" s="22"/>
      <c r="Y7576" s="22"/>
      <c r="Z7576" s="22"/>
      <c r="AA7576" s="22"/>
      <c r="AB7576" s="10"/>
      <c r="AC7576" s="10"/>
      <c r="AD7576" s="10"/>
      <c r="AE7576" s="10"/>
      <c r="AF7576" s="10"/>
      <c r="AG7576" s="10"/>
      <c r="AH7576" s="10"/>
      <c r="AI7576" s="10"/>
      <c r="AJ7576" s="10"/>
      <c r="AK7576" s="10"/>
      <c r="AL7576" s="10"/>
      <c r="AM7576" s="10"/>
      <c r="AN7576" s="10"/>
      <c r="AO7576" s="10"/>
      <c r="AP7576" s="10"/>
      <c r="AQ7576" s="10"/>
      <c r="AR7576" s="10"/>
      <c r="AS7576" s="10"/>
      <c r="AT7576" s="10"/>
      <c r="AU7576" s="10"/>
      <c r="AV7576" s="10"/>
      <c r="AW7576" s="10"/>
      <c r="AX7576" s="10"/>
      <c r="AY7576" s="10"/>
      <c r="AZ7576" s="10"/>
      <c r="BC7576" s="10"/>
      <c r="BD7576" s="10"/>
      <c r="BE7576" s="10"/>
      <c r="BF7576" s="10"/>
      <c r="BG7576" s="10"/>
      <c r="BH7576" s="10"/>
      <c r="BI7576" s="10"/>
      <c r="BL7576" s="10"/>
      <c r="BM7576" s="10"/>
      <c r="BN7576" s="10"/>
      <c r="BO7576" s="10"/>
      <c r="BP7576" s="10"/>
      <c r="BQ7576" s="10"/>
      <c r="BR7576" s="10"/>
      <c r="BU7576" s="66"/>
    </row>
    <row r="7577" spans="22:73" s="6" customFormat="1" x14ac:dyDescent="0.3">
      <c r="V7577" s="21"/>
      <c r="W7577" s="22"/>
      <c r="X7577" s="22"/>
      <c r="Y7577" s="22"/>
      <c r="Z7577" s="22"/>
      <c r="AA7577" s="22"/>
      <c r="AB7577" s="10"/>
      <c r="AC7577" s="10"/>
      <c r="AD7577" s="10"/>
      <c r="AE7577" s="10"/>
      <c r="AF7577" s="10"/>
      <c r="AG7577" s="10"/>
      <c r="AH7577" s="10"/>
      <c r="AI7577" s="10"/>
      <c r="AJ7577" s="10"/>
      <c r="AK7577" s="10"/>
      <c r="AL7577" s="10"/>
      <c r="AM7577" s="10"/>
      <c r="AN7577" s="10"/>
      <c r="AO7577" s="10"/>
      <c r="AP7577" s="10"/>
      <c r="AQ7577" s="10"/>
      <c r="AR7577" s="10"/>
      <c r="AS7577" s="10"/>
      <c r="AT7577" s="10"/>
      <c r="AU7577" s="10"/>
      <c r="AV7577" s="10"/>
      <c r="AW7577" s="10"/>
      <c r="AX7577" s="10"/>
      <c r="AY7577" s="10"/>
      <c r="AZ7577" s="10"/>
      <c r="BC7577" s="10"/>
      <c r="BD7577" s="10"/>
      <c r="BE7577" s="10"/>
      <c r="BF7577" s="10"/>
      <c r="BG7577" s="10"/>
      <c r="BH7577" s="10"/>
      <c r="BI7577" s="10"/>
      <c r="BL7577" s="10"/>
      <c r="BM7577" s="10"/>
      <c r="BN7577" s="10"/>
      <c r="BO7577" s="10"/>
      <c r="BP7577" s="10"/>
      <c r="BQ7577" s="10"/>
      <c r="BR7577" s="10"/>
      <c r="BU7577" s="66"/>
    </row>
    <row r="7578" spans="22:73" s="6" customFormat="1" x14ac:dyDescent="0.3">
      <c r="V7578" s="21"/>
      <c r="W7578" s="22"/>
      <c r="X7578" s="22"/>
      <c r="Y7578" s="22"/>
      <c r="Z7578" s="22"/>
      <c r="AA7578" s="22"/>
      <c r="AB7578" s="10"/>
      <c r="AC7578" s="10"/>
      <c r="AD7578" s="10"/>
      <c r="AE7578" s="10"/>
      <c r="AF7578" s="10"/>
      <c r="AG7578" s="10"/>
      <c r="AH7578" s="10"/>
      <c r="AI7578" s="10"/>
      <c r="AJ7578" s="10"/>
      <c r="AK7578" s="10"/>
      <c r="AL7578" s="10"/>
      <c r="AM7578" s="10"/>
      <c r="AN7578" s="10"/>
      <c r="AO7578" s="10"/>
      <c r="AP7578" s="10"/>
      <c r="AQ7578" s="10"/>
      <c r="AR7578" s="10"/>
      <c r="AS7578" s="10"/>
      <c r="AT7578" s="10"/>
      <c r="AU7578" s="10"/>
      <c r="AV7578" s="10"/>
      <c r="AW7578" s="10"/>
      <c r="AX7578" s="10"/>
      <c r="AY7578" s="10"/>
      <c r="AZ7578" s="10"/>
      <c r="BC7578" s="10"/>
      <c r="BD7578" s="10"/>
      <c r="BE7578" s="10"/>
      <c r="BF7578" s="10"/>
      <c r="BG7578" s="10"/>
      <c r="BH7578" s="10"/>
      <c r="BI7578" s="10"/>
      <c r="BL7578" s="10"/>
      <c r="BM7578" s="10"/>
      <c r="BN7578" s="10"/>
      <c r="BO7578" s="10"/>
      <c r="BP7578" s="10"/>
      <c r="BQ7578" s="10"/>
      <c r="BR7578" s="10"/>
      <c r="BU7578" s="66"/>
    </row>
    <row r="7579" spans="22:73" s="6" customFormat="1" x14ac:dyDescent="0.3">
      <c r="V7579" s="21"/>
      <c r="W7579" s="22"/>
      <c r="X7579" s="22"/>
      <c r="Y7579" s="22"/>
      <c r="Z7579" s="22"/>
      <c r="AA7579" s="22"/>
      <c r="AB7579" s="10"/>
      <c r="AC7579" s="10"/>
      <c r="AD7579" s="10"/>
      <c r="AE7579" s="10"/>
      <c r="AF7579" s="10"/>
      <c r="AG7579" s="10"/>
      <c r="AH7579" s="10"/>
      <c r="AI7579" s="10"/>
      <c r="AJ7579" s="10"/>
      <c r="AK7579" s="10"/>
      <c r="AL7579" s="10"/>
      <c r="AM7579" s="10"/>
      <c r="AN7579" s="10"/>
      <c r="AO7579" s="10"/>
      <c r="AP7579" s="10"/>
      <c r="AQ7579" s="10"/>
      <c r="AR7579" s="10"/>
      <c r="AS7579" s="10"/>
      <c r="AT7579" s="10"/>
      <c r="AU7579" s="10"/>
      <c r="AV7579" s="10"/>
      <c r="AW7579" s="10"/>
      <c r="AX7579" s="10"/>
      <c r="AY7579" s="10"/>
      <c r="AZ7579" s="10"/>
      <c r="BC7579" s="10"/>
      <c r="BD7579" s="10"/>
      <c r="BE7579" s="10"/>
      <c r="BF7579" s="10"/>
      <c r="BG7579" s="10"/>
      <c r="BH7579" s="10"/>
      <c r="BI7579" s="10"/>
      <c r="BL7579" s="10"/>
      <c r="BM7579" s="10"/>
      <c r="BN7579" s="10"/>
      <c r="BO7579" s="10"/>
      <c r="BP7579" s="10"/>
      <c r="BQ7579" s="10"/>
      <c r="BR7579" s="10"/>
      <c r="BU7579" s="66"/>
    </row>
    <row r="7580" spans="22:73" s="6" customFormat="1" x14ac:dyDescent="0.3">
      <c r="V7580" s="21"/>
      <c r="W7580" s="22"/>
      <c r="X7580" s="22"/>
      <c r="Y7580" s="22"/>
      <c r="Z7580" s="22"/>
      <c r="AA7580" s="22"/>
      <c r="AB7580" s="10"/>
      <c r="AC7580" s="10"/>
      <c r="AD7580" s="10"/>
      <c r="AE7580" s="10"/>
      <c r="AF7580" s="10"/>
      <c r="AG7580" s="10"/>
      <c r="AH7580" s="10"/>
      <c r="AI7580" s="10"/>
      <c r="AJ7580" s="10"/>
      <c r="AK7580" s="10"/>
      <c r="AL7580" s="10"/>
      <c r="AM7580" s="10"/>
      <c r="AN7580" s="10"/>
      <c r="AO7580" s="10"/>
      <c r="AP7580" s="10"/>
      <c r="AQ7580" s="10"/>
      <c r="AR7580" s="10"/>
      <c r="AS7580" s="10"/>
      <c r="AT7580" s="10"/>
      <c r="AU7580" s="10"/>
      <c r="AV7580" s="10"/>
      <c r="AW7580" s="10"/>
      <c r="AX7580" s="10"/>
      <c r="AY7580" s="10"/>
      <c r="AZ7580" s="10"/>
      <c r="BC7580" s="10"/>
      <c r="BD7580" s="10"/>
      <c r="BE7580" s="10"/>
      <c r="BF7580" s="10"/>
      <c r="BG7580" s="10"/>
      <c r="BH7580" s="10"/>
      <c r="BI7580" s="10"/>
      <c r="BL7580" s="10"/>
      <c r="BM7580" s="10"/>
      <c r="BN7580" s="10"/>
      <c r="BO7580" s="10"/>
      <c r="BP7580" s="10"/>
      <c r="BQ7580" s="10"/>
      <c r="BR7580" s="10"/>
      <c r="BU7580" s="66"/>
    </row>
    <row r="7581" spans="22:73" s="6" customFormat="1" x14ac:dyDescent="0.3">
      <c r="V7581" s="21"/>
      <c r="W7581" s="22"/>
      <c r="X7581" s="22"/>
      <c r="Y7581" s="22"/>
      <c r="Z7581" s="22"/>
      <c r="AA7581" s="22"/>
      <c r="AB7581" s="10"/>
      <c r="AC7581" s="10"/>
      <c r="AD7581" s="10"/>
      <c r="AE7581" s="10"/>
      <c r="AF7581" s="10"/>
      <c r="AG7581" s="10"/>
      <c r="AH7581" s="10"/>
      <c r="AI7581" s="10"/>
      <c r="AJ7581" s="10"/>
      <c r="AK7581" s="10"/>
      <c r="AL7581" s="10"/>
      <c r="AM7581" s="10"/>
      <c r="AN7581" s="10"/>
      <c r="AO7581" s="10"/>
      <c r="AP7581" s="10"/>
      <c r="AQ7581" s="10"/>
      <c r="AR7581" s="10"/>
      <c r="AS7581" s="10"/>
      <c r="AT7581" s="10"/>
      <c r="AU7581" s="10"/>
      <c r="AV7581" s="10"/>
      <c r="AW7581" s="10"/>
      <c r="AX7581" s="10"/>
      <c r="AY7581" s="10"/>
      <c r="AZ7581" s="10"/>
      <c r="BC7581" s="10"/>
      <c r="BD7581" s="10"/>
      <c r="BE7581" s="10"/>
      <c r="BF7581" s="10"/>
      <c r="BG7581" s="10"/>
      <c r="BH7581" s="10"/>
      <c r="BI7581" s="10"/>
      <c r="BL7581" s="10"/>
      <c r="BM7581" s="10"/>
      <c r="BN7581" s="10"/>
      <c r="BO7581" s="10"/>
      <c r="BP7581" s="10"/>
      <c r="BQ7581" s="10"/>
      <c r="BR7581" s="10"/>
      <c r="BU7581" s="66"/>
    </row>
    <row r="7582" spans="22:73" s="6" customFormat="1" x14ac:dyDescent="0.3">
      <c r="V7582" s="21"/>
      <c r="W7582" s="22"/>
      <c r="X7582" s="22"/>
      <c r="Y7582" s="22"/>
      <c r="Z7582" s="22"/>
      <c r="AA7582" s="22"/>
      <c r="AB7582" s="10"/>
      <c r="AC7582" s="10"/>
      <c r="AD7582" s="10"/>
      <c r="AE7582" s="10"/>
      <c r="AF7582" s="10"/>
      <c r="AG7582" s="10"/>
      <c r="AH7582" s="10"/>
      <c r="AI7582" s="10"/>
      <c r="AJ7582" s="10"/>
      <c r="AK7582" s="10"/>
      <c r="AL7582" s="10"/>
      <c r="AM7582" s="10"/>
      <c r="AN7582" s="10"/>
      <c r="AO7582" s="10"/>
      <c r="AP7582" s="10"/>
      <c r="AQ7582" s="10"/>
      <c r="AR7582" s="10"/>
      <c r="AS7582" s="10"/>
      <c r="AT7582" s="10"/>
      <c r="AU7582" s="10"/>
      <c r="AV7582" s="10"/>
      <c r="AW7582" s="10"/>
      <c r="AX7582" s="10"/>
      <c r="AY7582" s="10"/>
      <c r="AZ7582" s="10"/>
      <c r="BC7582" s="10"/>
      <c r="BD7582" s="10"/>
      <c r="BE7582" s="10"/>
      <c r="BF7582" s="10"/>
      <c r="BG7582" s="10"/>
      <c r="BH7582" s="10"/>
      <c r="BI7582" s="10"/>
      <c r="BL7582" s="10"/>
      <c r="BM7582" s="10"/>
      <c r="BN7582" s="10"/>
      <c r="BO7582" s="10"/>
      <c r="BP7582" s="10"/>
      <c r="BQ7582" s="10"/>
      <c r="BR7582" s="10"/>
      <c r="BU7582" s="66"/>
    </row>
    <row r="7583" spans="22:73" s="6" customFormat="1" x14ac:dyDescent="0.3">
      <c r="V7583" s="21"/>
      <c r="W7583" s="22"/>
      <c r="X7583" s="22"/>
      <c r="Y7583" s="22"/>
      <c r="Z7583" s="22"/>
      <c r="AA7583" s="22"/>
      <c r="AB7583" s="10"/>
      <c r="AC7583" s="10"/>
      <c r="AD7583" s="10"/>
      <c r="AE7583" s="10"/>
      <c r="AF7583" s="10"/>
      <c r="AG7583" s="10"/>
      <c r="AH7583" s="10"/>
      <c r="AI7583" s="10"/>
      <c r="AJ7583" s="10"/>
      <c r="AK7583" s="10"/>
      <c r="AL7583" s="10"/>
      <c r="AM7583" s="10"/>
      <c r="AN7583" s="10"/>
      <c r="AO7583" s="10"/>
      <c r="AP7583" s="10"/>
      <c r="AQ7583" s="10"/>
      <c r="AR7583" s="10"/>
      <c r="AS7583" s="10"/>
      <c r="AT7583" s="10"/>
      <c r="AU7583" s="10"/>
      <c r="AV7583" s="10"/>
      <c r="AW7583" s="10"/>
      <c r="AX7583" s="10"/>
      <c r="AY7583" s="10"/>
      <c r="AZ7583" s="10"/>
      <c r="BC7583" s="10"/>
      <c r="BD7583" s="10"/>
      <c r="BE7583" s="10"/>
      <c r="BF7583" s="10"/>
      <c r="BG7583" s="10"/>
      <c r="BH7583" s="10"/>
      <c r="BI7583" s="10"/>
      <c r="BL7583" s="10"/>
      <c r="BM7583" s="10"/>
      <c r="BN7583" s="10"/>
      <c r="BO7583" s="10"/>
      <c r="BP7583" s="10"/>
      <c r="BQ7583" s="10"/>
      <c r="BR7583" s="10"/>
      <c r="BU7583" s="66"/>
    </row>
    <row r="7584" spans="22:73" s="6" customFormat="1" x14ac:dyDescent="0.3">
      <c r="V7584" s="21"/>
      <c r="W7584" s="22"/>
      <c r="X7584" s="22"/>
      <c r="Y7584" s="22"/>
      <c r="Z7584" s="22"/>
      <c r="AA7584" s="22"/>
      <c r="AB7584" s="10"/>
      <c r="AC7584" s="10"/>
      <c r="AD7584" s="10"/>
      <c r="AE7584" s="10"/>
      <c r="AF7584" s="10"/>
      <c r="AG7584" s="10"/>
      <c r="AH7584" s="10"/>
      <c r="AI7584" s="10"/>
      <c r="AJ7584" s="10"/>
      <c r="AK7584" s="10"/>
      <c r="AL7584" s="10"/>
      <c r="AM7584" s="10"/>
      <c r="AN7584" s="10"/>
      <c r="AO7584" s="10"/>
      <c r="AP7584" s="10"/>
      <c r="AQ7584" s="10"/>
      <c r="AR7584" s="10"/>
      <c r="AS7584" s="10"/>
      <c r="AT7584" s="10"/>
      <c r="AU7584" s="10"/>
      <c r="AV7584" s="10"/>
      <c r="AW7584" s="10"/>
      <c r="AX7584" s="10"/>
      <c r="AY7584" s="10"/>
      <c r="AZ7584" s="10"/>
      <c r="BC7584" s="10"/>
      <c r="BD7584" s="10"/>
      <c r="BE7584" s="10"/>
      <c r="BF7584" s="10"/>
      <c r="BG7584" s="10"/>
      <c r="BH7584" s="10"/>
      <c r="BI7584" s="10"/>
      <c r="BL7584" s="10"/>
      <c r="BM7584" s="10"/>
      <c r="BN7584" s="10"/>
      <c r="BO7584" s="10"/>
      <c r="BP7584" s="10"/>
      <c r="BQ7584" s="10"/>
      <c r="BR7584" s="10"/>
      <c r="BU7584" s="66"/>
    </row>
    <row r="7585" spans="22:73" s="6" customFormat="1" x14ac:dyDescent="0.3">
      <c r="V7585" s="21"/>
      <c r="W7585" s="22"/>
      <c r="X7585" s="22"/>
      <c r="Y7585" s="22"/>
      <c r="Z7585" s="22"/>
      <c r="AA7585" s="22"/>
      <c r="AB7585" s="10"/>
      <c r="AC7585" s="10"/>
      <c r="AD7585" s="10"/>
      <c r="AE7585" s="10"/>
      <c r="AF7585" s="10"/>
      <c r="AG7585" s="10"/>
      <c r="AH7585" s="10"/>
      <c r="AI7585" s="10"/>
      <c r="AJ7585" s="10"/>
      <c r="AK7585" s="10"/>
      <c r="AL7585" s="10"/>
      <c r="AM7585" s="10"/>
      <c r="AN7585" s="10"/>
      <c r="AO7585" s="10"/>
      <c r="AP7585" s="10"/>
      <c r="AQ7585" s="10"/>
      <c r="AR7585" s="10"/>
      <c r="AS7585" s="10"/>
      <c r="AT7585" s="10"/>
      <c r="AU7585" s="10"/>
      <c r="AV7585" s="10"/>
      <c r="AW7585" s="10"/>
      <c r="AX7585" s="10"/>
      <c r="AY7585" s="10"/>
      <c r="AZ7585" s="10"/>
      <c r="BC7585" s="10"/>
      <c r="BD7585" s="10"/>
      <c r="BE7585" s="10"/>
      <c r="BF7585" s="10"/>
      <c r="BG7585" s="10"/>
      <c r="BH7585" s="10"/>
      <c r="BI7585" s="10"/>
      <c r="BL7585" s="10"/>
      <c r="BM7585" s="10"/>
      <c r="BN7585" s="10"/>
      <c r="BO7585" s="10"/>
      <c r="BP7585" s="10"/>
      <c r="BQ7585" s="10"/>
      <c r="BR7585" s="10"/>
      <c r="BU7585" s="66"/>
    </row>
    <row r="7586" spans="22:73" s="6" customFormat="1" x14ac:dyDescent="0.3">
      <c r="V7586" s="21"/>
      <c r="W7586" s="22"/>
      <c r="X7586" s="22"/>
      <c r="Y7586" s="22"/>
      <c r="Z7586" s="22"/>
      <c r="AA7586" s="22"/>
      <c r="AB7586" s="10"/>
      <c r="AC7586" s="10"/>
      <c r="AD7586" s="10"/>
      <c r="AE7586" s="10"/>
      <c r="AF7586" s="10"/>
      <c r="AG7586" s="10"/>
      <c r="AH7586" s="10"/>
      <c r="AI7586" s="10"/>
      <c r="AJ7586" s="10"/>
      <c r="AK7586" s="10"/>
      <c r="AL7586" s="10"/>
      <c r="AM7586" s="10"/>
      <c r="AN7586" s="10"/>
      <c r="AO7586" s="10"/>
      <c r="AP7586" s="10"/>
      <c r="AQ7586" s="10"/>
      <c r="AR7586" s="10"/>
      <c r="AS7586" s="10"/>
      <c r="AT7586" s="10"/>
      <c r="AU7586" s="10"/>
      <c r="AV7586" s="10"/>
      <c r="AW7586" s="10"/>
      <c r="AX7586" s="10"/>
      <c r="AY7586" s="10"/>
      <c r="AZ7586" s="10"/>
      <c r="BC7586" s="10"/>
      <c r="BD7586" s="10"/>
      <c r="BE7586" s="10"/>
      <c r="BF7586" s="10"/>
      <c r="BG7586" s="10"/>
      <c r="BH7586" s="10"/>
      <c r="BI7586" s="10"/>
      <c r="BL7586" s="10"/>
      <c r="BM7586" s="10"/>
      <c r="BN7586" s="10"/>
      <c r="BO7586" s="10"/>
      <c r="BP7586" s="10"/>
      <c r="BQ7586" s="10"/>
      <c r="BR7586" s="10"/>
      <c r="BU7586" s="66"/>
    </row>
    <row r="7587" spans="22:73" s="6" customFormat="1" x14ac:dyDescent="0.3">
      <c r="V7587" s="21"/>
      <c r="W7587" s="22"/>
      <c r="X7587" s="22"/>
      <c r="Y7587" s="22"/>
      <c r="Z7587" s="22"/>
      <c r="AA7587" s="22"/>
      <c r="AB7587" s="10"/>
      <c r="AC7587" s="10"/>
      <c r="AD7587" s="10"/>
      <c r="AE7587" s="10"/>
      <c r="AF7587" s="10"/>
      <c r="AG7587" s="10"/>
      <c r="AH7587" s="10"/>
      <c r="AI7587" s="10"/>
      <c r="AJ7587" s="10"/>
      <c r="AK7587" s="10"/>
      <c r="AL7587" s="10"/>
      <c r="AM7587" s="10"/>
      <c r="AN7587" s="10"/>
      <c r="AO7587" s="10"/>
      <c r="AP7587" s="10"/>
      <c r="AQ7587" s="10"/>
      <c r="AR7587" s="10"/>
      <c r="AS7587" s="10"/>
      <c r="AT7587" s="10"/>
      <c r="AU7587" s="10"/>
      <c r="AV7587" s="10"/>
      <c r="AW7587" s="10"/>
      <c r="AX7587" s="10"/>
      <c r="AY7587" s="10"/>
      <c r="AZ7587" s="10"/>
      <c r="BC7587" s="10"/>
      <c r="BD7587" s="10"/>
      <c r="BE7587" s="10"/>
      <c r="BF7587" s="10"/>
      <c r="BG7587" s="10"/>
      <c r="BH7587" s="10"/>
      <c r="BI7587" s="10"/>
      <c r="BL7587" s="10"/>
      <c r="BM7587" s="10"/>
      <c r="BN7587" s="10"/>
      <c r="BO7587" s="10"/>
      <c r="BP7587" s="10"/>
      <c r="BQ7587" s="10"/>
      <c r="BR7587" s="10"/>
      <c r="BU7587" s="66"/>
    </row>
    <row r="7588" spans="22:73" s="6" customFormat="1" x14ac:dyDescent="0.3">
      <c r="V7588" s="21"/>
      <c r="W7588" s="22"/>
      <c r="X7588" s="22"/>
      <c r="Y7588" s="22"/>
      <c r="Z7588" s="22"/>
      <c r="AA7588" s="22"/>
      <c r="AB7588" s="10"/>
      <c r="AC7588" s="10"/>
      <c r="AD7588" s="10"/>
      <c r="AE7588" s="10"/>
      <c r="AF7588" s="10"/>
      <c r="AG7588" s="10"/>
      <c r="AH7588" s="10"/>
      <c r="AI7588" s="10"/>
      <c r="AJ7588" s="10"/>
      <c r="AK7588" s="10"/>
      <c r="AL7588" s="10"/>
      <c r="AM7588" s="10"/>
      <c r="AN7588" s="10"/>
      <c r="AO7588" s="10"/>
      <c r="AP7588" s="10"/>
      <c r="AQ7588" s="10"/>
      <c r="AR7588" s="10"/>
      <c r="AS7588" s="10"/>
      <c r="AT7588" s="10"/>
      <c r="AU7588" s="10"/>
      <c r="AV7588" s="10"/>
      <c r="AW7588" s="10"/>
      <c r="AX7588" s="10"/>
      <c r="AY7588" s="10"/>
      <c r="AZ7588" s="10"/>
      <c r="BC7588" s="10"/>
      <c r="BD7588" s="10"/>
      <c r="BE7588" s="10"/>
      <c r="BF7588" s="10"/>
      <c r="BG7588" s="10"/>
      <c r="BH7588" s="10"/>
      <c r="BI7588" s="10"/>
      <c r="BL7588" s="10"/>
      <c r="BM7588" s="10"/>
      <c r="BN7588" s="10"/>
      <c r="BO7588" s="10"/>
      <c r="BP7588" s="10"/>
      <c r="BQ7588" s="10"/>
      <c r="BR7588" s="10"/>
      <c r="BU7588" s="66"/>
    </row>
    <row r="7589" spans="22:73" s="6" customFormat="1" x14ac:dyDescent="0.3">
      <c r="V7589" s="21"/>
      <c r="W7589" s="22"/>
      <c r="X7589" s="22"/>
      <c r="Y7589" s="22"/>
      <c r="Z7589" s="22"/>
      <c r="AA7589" s="22"/>
      <c r="AB7589" s="10"/>
      <c r="AC7589" s="10"/>
      <c r="AD7589" s="10"/>
      <c r="AE7589" s="10"/>
      <c r="AF7589" s="10"/>
      <c r="AG7589" s="10"/>
      <c r="AH7589" s="10"/>
      <c r="AI7589" s="10"/>
      <c r="AJ7589" s="10"/>
      <c r="AK7589" s="10"/>
      <c r="AL7589" s="10"/>
      <c r="AM7589" s="10"/>
      <c r="AN7589" s="10"/>
      <c r="AO7589" s="10"/>
      <c r="AP7589" s="10"/>
      <c r="AQ7589" s="10"/>
      <c r="AR7589" s="10"/>
      <c r="AS7589" s="10"/>
      <c r="AT7589" s="10"/>
      <c r="AU7589" s="10"/>
      <c r="AV7589" s="10"/>
      <c r="AW7589" s="10"/>
      <c r="AX7589" s="10"/>
      <c r="AY7589" s="10"/>
      <c r="AZ7589" s="10"/>
      <c r="BC7589" s="10"/>
      <c r="BD7589" s="10"/>
      <c r="BE7589" s="10"/>
      <c r="BF7589" s="10"/>
      <c r="BG7589" s="10"/>
      <c r="BH7589" s="10"/>
      <c r="BI7589" s="10"/>
      <c r="BL7589" s="10"/>
      <c r="BM7589" s="10"/>
      <c r="BN7589" s="10"/>
      <c r="BO7589" s="10"/>
      <c r="BP7589" s="10"/>
      <c r="BQ7589" s="10"/>
      <c r="BR7589" s="10"/>
      <c r="BU7589" s="66"/>
    </row>
    <row r="7590" spans="22:73" s="6" customFormat="1" x14ac:dyDescent="0.3">
      <c r="V7590" s="21"/>
      <c r="W7590" s="22"/>
      <c r="X7590" s="22"/>
      <c r="Y7590" s="22"/>
      <c r="Z7590" s="22"/>
      <c r="AA7590" s="22"/>
      <c r="AB7590" s="10"/>
      <c r="AC7590" s="10"/>
      <c r="AD7590" s="10"/>
      <c r="AE7590" s="10"/>
      <c r="AF7590" s="10"/>
      <c r="AG7590" s="10"/>
      <c r="AH7590" s="10"/>
      <c r="AI7590" s="10"/>
      <c r="AJ7590" s="10"/>
      <c r="AK7590" s="10"/>
      <c r="AL7590" s="10"/>
      <c r="AM7590" s="10"/>
      <c r="AN7590" s="10"/>
      <c r="AO7590" s="10"/>
      <c r="AP7590" s="10"/>
      <c r="AQ7590" s="10"/>
      <c r="AR7590" s="10"/>
      <c r="AS7590" s="10"/>
      <c r="AT7590" s="10"/>
      <c r="AU7590" s="10"/>
      <c r="AV7590" s="10"/>
      <c r="AW7590" s="10"/>
      <c r="AX7590" s="10"/>
      <c r="AY7590" s="10"/>
      <c r="AZ7590" s="10"/>
      <c r="BC7590" s="10"/>
      <c r="BD7590" s="10"/>
      <c r="BE7590" s="10"/>
      <c r="BF7590" s="10"/>
      <c r="BG7590" s="10"/>
      <c r="BH7590" s="10"/>
      <c r="BI7590" s="10"/>
      <c r="BL7590" s="10"/>
      <c r="BM7590" s="10"/>
      <c r="BN7590" s="10"/>
      <c r="BO7590" s="10"/>
      <c r="BP7590" s="10"/>
      <c r="BQ7590" s="10"/>
      <c r="BR7590" s="10"/>
      <c r="BU7590" s="66"/>
    </row>
    <row r="7591" spans="22:73" s="6" customFormat="1" x14ac:dyDescent="0.3">
      <c r="V7591" s="21"/>
      <c r="W7591" s="22"/>
      <c r="X7591" s="22"/>
      <c r="Y7591" s="22"/>
      <c r="Z7591" s="22"/>
      <c r="AA7591" s="22"/>
      <c r="AB7591" s="10"/>
      <c r="AC7591" s="10"/>
      <c r="AD7591" s="10"/>
      <c r="AE7591" s="10"/>
      <c r="AF7591" s="10"/>
      <c r="AG7591" s="10"/>
      <c r="AH7591" s="10"/>
      <c r="AI7591" s="10"/>
      <c r="AJ7591" s="10"/>
      <c r="AK7591" s="10"/>
      <c r="AL7591" s="10"/>
      <c r="AM7591" s="10"/>
      <c r="AN7591" s="10"/>
      <c r="AO7591" s="10"/>
      <c r="AP7591" s="10"/>
      <c r="AQ7591" s="10"/>
      <c r="AR7591" s="10"/>
      <c r="AS7591" s="10"/>
      <c r="AT7591" s="10"/>
      <c r="AU7591" s="10"/>
      <c r="AV7591" s="10"/>
      <c r="AW7591" s="10"/>
      <c r="AX7591" s="10"/>
      <c r="AY7591" s="10"/>
      <c r="AZ7591" s="10"/>
      <c r="BC7591" s="10"/>
      <c r="BD7591" s="10"/>
      <c r="BE7591" s="10"/>
      <c r="BF7591" s="10"/>
      <c r="BG7591" s="10"/>
      <c r="BH7591" s="10"/>
      <c r="BI7591" s="10"/>
      <c r="BL7591" s="10"/>
      <c r="BM7591" s="10"/>
      <c r="BN7591" s="10"/>
      <c r="BO7591" s="10"/>
      <c r="BP7591" s="10"/>
      <c r="BQ7591" s="10"/>
      <c r="BR7591" s="10"/>
      <c r="BU7591" s="66"/>
    </row>
    <row r="7592" spans="22:73" s="6" customFormat="1" x14ac:dyDescent="0.3">
      <c r="V7592" s="21"/>
      <c r="W7592" s="22"/>
      <c r="X7592" s="22"/>
      <c r="Y7592" s="22"/>
      <c r="Z7592" s="22"/>
      <c r="AA7592" s="22"/>
      <c r="AB7592" s="10"/>
      <c r="AC7592" s="10"/>
      <c r="AD7592" s="10"/>
      <c r="AE7592" s="10"/>
      <c r="AF7592" s="10"/>
      <c r="AG7592" s="10"/>
      <c r="AH7592" s="10"/>
      <c r="AI7592" s="10"/>
      <c r="AJ7592" s="10"/>
      <c r="AK7592" s="10"/>
      <c r="AL7592" s="10"/>
      <c r="AM7592" s="10"/>
      <c r="AN7592" s="10"/>
      <c r="AO7592" s="10"/>
      <c r="AP7592" s="10"/>
      <c r="AQ7592" s="10"/>
      <c r="AR7592" s="10"/>
      <c r="AS7592" s="10"/>
      <c r="AT7592" s="10"/>
      <c r="AU7592" s="10"/>
      <c r="AV7592" s="10"/>
      <c r="AW7592" s="10"/>
      <c r="AX7592" s="10"/>
      <c r="AY7592" s="10"/>
      <c r="AZ7592" s="10"/>
      <c r="BC7592" s="10"/>
      <c r="BD7592" s="10"/>
      <c r="BE7592" s="10"/>
      <c r="BF7592" s="10"/>
      <c r="BG7592" s="10"/>
      <c r="BH7592" s="10"/>
      <c r="BI7592" s="10"/>
      <c r="BL7592" s="10"/>
      <c r="BM7592" s="10"/>
      <c r="BN7592" s="10"/>
      <c r="BO7592" s="10"/>
      <c r="BP7592" s="10"/>
      <c r="BQ7592" s="10"/>
      <c r="BR7592" s="10"/>
      <c r="BU7592" s="66"/>
    </row>
    <row r="7593" spans="22:73" s="6" customFormat="1" x14ac:dyDescent="0.3">
      <c r="V7593" s="21"/>
      <c r="W7593" s="22"/>
      <c r="X7593" s="22"/>
      <c r="Y7593" s="22"/>
      <c r="Z7593" s="22"/>
      <c r="AA7593" s="22"/>
      <c r="AB7593" s="10"/>
      <c r="AC7593" s="10"/>
      <c r="AD7593" s="10"/>
      <c r="AE7593" s="10"/>
      <c r="AF7593" s="10"/>
      <c r="AG7593" s="10"/>
      <c r="AH7593" s="10"/>
      <c r="AI7593" s="10"/>
      <c r="AJ7593" s="10"/>
      <c r="AK7593" s="10"/>
      <c r="AL7593" s="10"/>
      <c r="AM7593" s="10"/>
      <c r="AN7593" s="10"/>
      <c r="AO7593" s="10"/>
      <c r="AP7593" s="10"/>
      <c r="AQ7593" s="10"/>
      <c r="AR7593" s="10"/>
      <c r="AS7593" s="10"/>
      <c r="AT7593" s="10"/>
      <c r="AU7593" s="10"/>
      <c r="AV7593" s="10"/>
      <c r="AW7593" s="10"/>
      <c r="AX7593" s="10"/>
      <c r="AY7593" s="10"/>
      <c r="AZ7593" s="10"/>
      <c r="BC7593" s="10"/>
      <c r="BD7593" s="10"/>
      <c r="BE7593" s="10"/>
      <c r="BF7593" s="10"/>
      <c r="BG7593" s="10"/>
      <c r="BH7593" s="10"/>
      <c r="BI7593" s="10"/>
      <c r="BL7593" s="10"/>
      <c r="BM7593" s="10"/>
      <c r="BN7593" s="10"/>
      <c r="BO7593" s="10"/>
      <c r="BP7593" s="10"/>
      <c r="BQ7593" s="10"/>
      <c r="BR7593" s="10"/>
      <c r="BU7593" s="66"/>
    </row>
    <row r="7594" spans="22:73" s="6" customFormat="1" x14ac:dyDescent="0.3">
      <c r="V7594" s="21"/>
      <c r="W7594" s="22"/>
      <c r="X7594" s="22"/>
      <c r="Y7594" s="22"/>
      <c r="Z7594" s="22"/>
      <c r="AA7594" s="22"/>
      <c r="AB7594" s="10"/>
      <c r="AC7594" s="10"/>
      <c r="AD7594" s="10"/>
      <c r="AE7594" s="10"/>
      <c r="AF7594" s="10"/>
      <c r="AG7594" s="10"/>
      <c r="AH7594" s="10"/>
      <c r="AI7594" s="10"/>
      <c r="AJ7594" s="10"/>
      <c r="AK7594" s="10"/>
      <c r="AL7594" s="10"/>
      <c r="AM7594" s="10"/>
      <c r="AN7594" s="10"/>
      <c r="AO7594" s="10"/>
      <c r="AP7594" s="10"/>
      <c r="AQ7594" s="10"/>
      <c r="AR7594" s="10"/>
      <c r="AS7594" s="10"/>
      <c r="AT7594" s="10"/>
      <c r="AU7594" s="10"/>
      <c r="AV7594" s="10"/>
      <c r="AW7594" s="10"/>
      <c r="AX7594" s="10"/>
      <c r="AY7594" s="10"/>
      <c r="AZ7594" s="10"/>
      <c r="BC7594" s="10"/>
      <c r="BD7594" s="10"/>
      <c r="BE7594" s="10"/>
      <c r="BF7594" s="10"/>
      <c r="BG7594" s="10"/>
      <c r="BH7594" s="10"/>
      <c r="BI7594" s="10"/>
      <c r="BL7594" s="10"/>
      <c r="BM7594" s="10"/>
      <c r="BN7594" s="10"/>
      <c r="BO7594" s="10"/>
      <c r="BP7594" s="10"/>
      <c r="BQ7594" s="10"/>
      <c r="BR7594" s="10"/>
      <c r="BU7594" s="66"/>
    </row>
    <row r="7595" spans="22:73" s="6" customFormat="1" x14ac:dyDescent="0.3">
      <c r="V7595" s="21"/>
      <c r="W7595" s="22"/>
      <c r="X7595" s="22"/>
      <c r="Y7595" s="22"/>
      <c r="Z7595" s="22"/>
      <c r="AA7595" s="22"/>
      <c r="AB7595" s="10"/>
      <c r="AC7595" s="10"/>
      <c r="AD7595" s="10"/>
      <c r="AE7595" s="10"/>
      <c r="AF7595" s="10"/>
      <c r="AG7595" s="10"/>
      <c r="AH7595" s="10"/>
      <c r="AI7595" s="10"/>
      <c r="AJ7595" s="10"/>
      <c r="AK7595" s="10"/>
      <c r="AL7595" s="10"/>
      <c r="AM7595" s="10"/>
      <c r="AN7595" s="10"/>
      <c r="AO7595" s="10"/>
      <c r="AP7595" s="10"/>
      <c r="AQ7595" s="10"/>
      <c r="AR7595" s="10"/>
      <c r="AS7595" s="10"/>
      <c r="AT7595" s="10"/>
      <c r="AU7595" s="10"/>
      <c r="AV7595" s="10"/>
      <c r="AW7595" s="10"/>
      <c r="AX7595" s="10"/>
      <c r="AY7595" s="10"/>
      <c r="AZ7595" s="10"/>
      <c r="BC7595" s="10"/>
      <c r="BD7595" s="10"/>
      <c r="BE7595" s="10"/>
      <c r="BF7595" s="10"/>
      <c r="BG7595" s="10"/>
      <c r="BH7595" s="10"/>
      <c r="BI7595" s="10"/>
      <c r="BL7595" s="10"/>
      <c r="BM7595" s="10"/>
      <c r="BN7595" s="10"/>
      <c r="BO7595" s="10"/>
      <c r="BP7595" s="10"/>
      <c r="BQ7595" s="10"/>
      <c r="BR7595" s="10"/>
      <c r="BU7595" s="66"/>
    </row>
    <row r="7596" spans="22:73" s="6" customFormat="1" x14ac:dyDescent="0.3">
      <c r="V7596" s="21"/>
      <c r="W7596" s="22"/>
      <c r="X7596" s="22"/>
      <c r="Y7596" s="22"/>
      <c r="Z7596" s="22"/>
      <c r="AA7596" s="22"/>
      <c r="AB7596" s="10"/>
      <c r="AC7596" s="10"/>
      <c r="AD7596" s="10"/>
      <c r="AE7596" s="10"/>
      <c r="AF7596" s="10"/>
      <c r="AG7596" s="10"/>
      <c r="AH7596" s="10"/>
      <c r="AI7596" s="10"/>
      <c r="AJ7596" s="10"/>
      <c r="AK7596" s="10"/>
      <c r="AL7596" s="10"/>
      <c r="AM7596" s="10"/>
      <c r="AN7596" s="10"/>
      <c r="AO7596" s="10"/>
      <c r="AP7596" s="10"/>
      <c r="AQ7596" s="10"/>
      <c r="AR7596" s="10"/>
      <c r="AS7596" s="10"/>
      <c r="AT7596" s="10"/>
      <c r="AU7596" s="10"/>
      <c r="AV7596" s="10"/>
      <c r="AW7596" s="10"/>
      <c r="AX7596" s="10"/>
      <c r="AY7596" s="10"/>
      <c r="AZ7596" s="10"/>
      <c r="BC7596" s="10"/>
      <c r="BD7596" s="10"/>
      <c r="BE7596" s="10"/>
      <c r="BF7596" s="10"/>
      <c r="BG7596" s="10"/>
      <c r="BH7596" s="10"/>
      <c r="BI7596" s="10"/>
      <c r="BL7596" s="10"/>
      <c r="BM7596" s="10"/>
      <c r="BN7596" s="10"/>
      <c r="BO7596" s="10"/>
      <c r="BP7596" s="10"/>
      <c r="BQ7596" s="10"/>
      <c r="BR7596" s="10"/>
      <c r="BU7596" s="66"/>
    </row>
    <row r="7597" spans="22:73" s="6" customFormat="1" x14ac:dyDescent="0.3">
      <c r="V7597" s="21"/>
      <c r="W7597" s="22"/>
      <c r="X7597" s="22"/>
      <c r="Y7597" s="22"/>
      <c r="Z7597" s="22"/>
      <c r="AA7597" s="22"/>
      <c r="AB7597" s="10"/>
      <c r="AC7597" s="10"/>
      <c r="AD7597" s="10"/>
      <c r="AE7597" s="10"/>
      <c r="AF7597" s="10"/>
      <c r="AG7597" s="10"/>
      <c r="AH7597" s="10"/>
      <c r="AI7597" s="10"/>
      <c r="AJ7597" s="10"/>
      <c r="AK7597" s="10"/>
      <c r="AL7597" s="10"/>
      <c r="AM7597" s="10"/>
      <c r="AN7597" s="10"/>
      <c r="AO7597" s="10"/>
      <c r="AP7597" s="10"/>
      <c r="AQ7597" s="10"/>
      <c r="AR7597" s="10"/>
      <c r="AS7597" s="10"/>
      <c r="AT7597" s="10"/>
      <c r="AU7597" s="10"/>
      <c r="AV7597" s="10"/>
      <c r="AW7597" s="10"/>
      <c r="AX7597" s="10"/>
      <c r="AY7597" s="10"/>
      <c r="AZ7597" s="10"/>
      <c r="BC7597" s="10"/>
      <c r="BD7597" s="10"/>
      <c r="BE7597" s="10"/>
      <c r="BF7597" s="10"/>
      <c r="BG7597" s="10"/>
      <c r="BH7597" s="10"/>
      <c r="BI7597" s="10"/>
      <c r="BL7597" s="10"/>
      <c r="BM7597" s="10"/>
      <c r="BN7597" s="10"/>
      <c r="BO7597" s="10"/>
      <c r="BP7597" s="10"/>
      <c r="BQ7597" s="10"/>
      <c r="BR7597" s="10"/>
      <c r="BU7597" s="66"/>
    </row>
    <row r="7598" spans="22:73" s="6" customFormat="1" x14ac:dyDescent="0.3">
      <c r="V7598" s="21"/>
      <c r="W7598" s="22"/>
      <c r="X7598" s="22"/>
      <c r="Y7598" s="22"/>
      <c r="Z7598" s="22"/>
      <c r="AA7598" s="22"/>
      <c r="AB7598" s="10"/>
      <c r="AC7598" s="10"/>
      <c r="AD7598" s="10"/>
      <c r="AE7598" s="10"/>
      <c r="AF7598" s="10"/>
      <c r="AG7598" s="10"/>
      <c r="AH7598" s="10"/>
      <c r="AI7598" s="10"/>
      <c r="AJ7598" s="10"/>
      <c r="AK7598" s="10"/>
      <c r="AL7598" s="10"/>
      <c r="AM7598" s="10"/>
      <c r="AN7598" s="10"/>
      <c r="AO7598" s="10"/>
      <c r="AP7598" s="10"/>
      <c r="AQ7598" s="10"/>
      <c r="AR7598" s="10"/>
      <c r="AS7598" s="10"/>
      <c r="AT7598" s="10"/>
      <c r="AU7598" s="10"/>
      <c r="AV7598" s="10"/>
      <c r="AW7598" s="10"/>
      <c r="AX7598" s="10"/>
      <c r="AY7598" s="10"/>
      <c r="AZ7598" s="10"/>
      <c r="BC7598" s="10"/>
      <c r="BD7598" s="10"/>
      <c r="BE7598" s="10"/>
      <c r="BF7598" s="10"/>
      <c r="BG7598" s="10"/>
      <c r="BH7598" s="10"/>
      <c r="BI7598" s="10"/>
      <c r="BL7598" s="10"/>
      <c r="BM7598" s="10"/>
      <c r="BN7598" s="10"/>
      <c r="BO7598" s="10"/>
      <c r="BP7598" s="10"/>
      <c r="BQ7598" s="10"/>
      <c r="BR7598" s="10"/>
      <c r="BU7598" s="66"/>
    </row>
    <row r="7599" spans="22:73" s="6" customFormat="1" x14ac:dyDescent="0.3">
      <c r="V7599" s="21"/>
      <c r="W7599" s="22"/>
      <c r="X7599" s="22"/>
      <c r="Y7599" s="22"/>
      <c r="Z7599" s="22"/>
      <c r="AA7599" s="22"/>
      <c r="AB7599" s="10"/>
      <c r="AC7599" s="10"/>
      <c r="AD7599" s="10"/>
      <c r="AE7599" s="10"/>
      <c r="AF7599" s="10"/>
      <c r="AG7599" s="10"/>
      <c r="AH7599" s="10"/>
      <c r="AI7599" s="10"/>
      <c r="AJ7599" s="10"/>
      <c r="AK7599" s="10"/>
      <c r="AL7599" s="10"/>
      <c r="AM7599" s="10"/>
      <c r="AN7599" s="10"/>
      <c r="AO7599" s="10"/>
      <c r="AP7599" s="10"/>
      <c r="AQ7599" s="10"/>
      <c r="AR7599" s="10"/>
      <c r="AS7599" s="10"/>
      <c r="AT7599" s="10"/>
      <c r="AU7599" s="10"/>
      <c r="AV7599" s="10"/>
      <c r="AW7599" s="10"/>
      <c r="AX7599" s="10"/>
      <c r="AY7599" s="10"/>
      <c r="AZ7599" s="10"/>
      <c r="BC7599" s="10"/>
      <c r="BD7599" s="10"/>
      <c r="BE7599" s="10"/>
      <c r="BF7599" s="10"/>
      <c r="BG7599" s="10"/>
      <c r="BH7599" s="10"/>
      <c r="BI7599" s="10"/>
      <c r="BL7599" s="10"/>
      <c r="BM7599" s="10"/>
      <c r="BN7599" s="10"/>
      <c r="BO7599" s="10"/>
      <c r="BP7599" s="10"/>
      <c r="BQ7599" s="10"/>
      <c r="BR7599" s="10"/>
      <c r="BU7599" s="66"/>
    </row>
    <row r="7600" spans="22:73" s="6" customFormat="1" x14ac:dyDescent="0.3">
      <c r="V7600" s="21"/>
      <c r="W7600" s="22"/>
      <c r="X7600" s="22"/>
      <c r="Y7600" s="22"/>
      <c r="Z7600" s="22"/>
      <c r="AA7600" s="22"/>
      <c r="AB7600" s="10"/>
      <c r="AC7600" s="10"/>
      <c r="AD7600" s="10"/>
      <c r="AE7600" s="10"/>
      <c r="AF7600" s="10"/>
      <c r="AG7600" s="10"/>
      <c r="AH7600" s="10"/>
      <c r="AI7600" s="10"/>
      <c r="AJ7600" s="10"/>
      <c r="AK7600" s="10"/>
      <c r="AL7600" s="10"/>
      <c r="AM7600" s="10"/>
      <c r="AN7600" s="10"/>
      <c r="AO7600" s="10"/>
      <c r="AP7600" s="10"/>
      <c r="AQ7600" s="10"/>
      <c r="AR7600" s="10"/>
      <c r="AS7600" s="10"/>
      <c r="AT7600" s="10"/>
      <c r="AU7600" s="10"/>
      <c r="AV7600" s="10"/>
      <c r="AW7600" s="10"/>
      <c r="AX7600" s="10"/>
      <c r="AY7600" s="10"/>
      <c r="AZ7600" s="10"/>
      <c r="BC7600" s="10"/>
      <c r="BD7600" s="10"/>
      <c r="BE7600" s="10"/>
      <c r="BF7600" s="10"/>
      <c r="BG7600" s="10"/>
      <c r="BH7600" s="10"/>
      <c r="BI7600" s="10"/>
      <c r="BL7600" s="10"/>
      <c r="BM7600" s="10"/>
      <c r="BN7600" s="10"/>
      <c r="BO7600" s="10"/>
      <c r="BP7600" s="10"/>
      <c r="BQ7600" s="10"/>
      <c r="BR7600" s="10"/>
      <c r="BU7600" s="66"/>
    </row>
    <row r="7601" spans="22:73" s="6" customFormat="1" x14ac:dyDescent="0.3">
      <c r="V7601" s="21"/>
      <c r="W7601" s="22"/>
      <c r="X7601" s="22"/>
      <c r="Y7601" s="22"/>
      <c r="Z7601" s="22"/>
      <c r="AA7601" s="22"/>
      <c r="AB7601" s="10"/>
      <c r="AC7601" s="10"/>
      <c r="AD7601" s="10"/>
      <c r="AE7601" s="10"/>
      <c r="AF7601" s="10"/>
      <c r="AG7601" s="10"/>
      <c r="AH7601" s="10"/>
      <c r="AI7601" s="10"/>
      <c r="AJ7601" s="10"/>
      <c r="AK7601" s="10"/>
      <c r="AL7601" s="10"/>
      <c r="AM7601" s="10"/>
      <c r="AN7601" s="10"/>
      <c r="AO7601" s="10"/>
      <c r="AP7601" s="10"/>
      <c r="AQ7601" s="10"/>
      <c r="AR7601" s="10"/>
      <c r="AS7601" s="10"/>
      <c r="AT7601" s="10"/>
      <c r="AU7601" s="10"/>
      <c r="AV7601" s="10"/>
      <c r="AW7601" s="10"/>
      <c r="AX7601" s="10"/>
      <c r="AY7601" s="10"/>
      <c r="AZ7601" s="10"/>
      <c r="BC7601" s="10"/>
      <c r="BD7601" s="10"/>
      <c r="BE7601" s="10"/>
      <c r="BF7601" s="10"/>
      <c r="BG7601" s="10"/>
      <c r="BH7601" s="10"/>
      <c r="BI7601" s="10"/>
      <c r="BL7601" s="10"/>
      <c r="BM7601" s="10"/>
      <c r="BN7601" s="10"/>
      <c r="BO7601" s="10"/>
      <c r="BP7601" s="10"/>
      <c r="BQ7601" s="10"/>
      <c r="BR7601" s="10"/>
      <c r="BU7601" s="66"/>
    </row>
    <row r="7602" spans="22:73" s="6" customFormat="1" x14ac:dyDescent="0.3">
      <c r="V7602" s="21"/>
      <c r="W7602" s="22"/>
      <c r="X7602" s="22"/>
      <c r="Y7602" s="22"/>
      <c r="Z7602" s="22"/>
      <c r="AA7602" s="22"/>
      <c r="AB7602" s="10"/>
      <c r="AC7602" s="10"/>
      <c r="AD7602" s="10"/>
      <c r="AE7602" s="10"/>
      <c r="AF7602" s="10"/>
      <c r="AG7602" s="10"/>
      <c r="AH7602" s="10"/>
      <c r="AI7602" s="10"/>
      <c r="AJ7602" s="10"/>
      <c r="AK7602" s="10"/>
      <c r="AL7602" s="10"/>
      <c r="AM7602" s="10"/>
      <c r="AN7602" s="10"/>
      <c r="AO7602" s="10"/>
      <c r="AP7602" s="10"/>
      <c r="AQ7602" s="10"/>
      <c r="AR7602" s="10"/>
      <c r="AS7602" s="10"/>
      <c r="AT7602" s="10"/>
      <c r="AU7602" s="10"/>
      <c r="AV7602" s="10"/>
      <c r="AW7602" s="10"/>
      <c r="AX7602" s="10"/>
      <c r="AY7602" s="10"/>
      <c r="AZ7602" s="10"/>
      <c r="BC7602" s="10"/>
      <c r="BD7602" s="10"/>
      <c r="BE7602" s="10"/>
      <c r="BF7602" s="10"/>
      <c r="BG7602" s="10"/>
      <c r="BH7602" s="10"/>
      <c r="BI7602" s="10"/>
      <c r="BL7602" s="10"/>
      <c r="BM7602" s="10"/>
      <c r="BN7602" s="10"/>
      <c r="BO7602" s="10"/>
      <c r="BP7602" s="10"/>
      <c r="BQ7602" s="10"/>
      <c r="BR7602" s="10"/>
      <c r="BU7602" s="66"/>
    </row>
    <row r="7603" spans="22:73" s="6" customFormat="1" x14ac:dyDescent="0.3">
      <c r="V7603" s="21"/>
      <c r="W7603" s="22"/>
      <c r="X7603" s="22"/>
      <c r="Y7603" s="22"/>
      <c r="Z7603" s="22"/>
      <c r="AA7603" s="22"/>
      <c r="AB7603" s="10"/>
      <c r="AC7603" s="10"/>
      <c r="AD7603" s="10"/>
      <c r="AE7603" s="10"/>
      <c r="AF7603" s="10"/>
      <c r="AG7603" s="10"/>
      <c r="AH7603" s="10"/>
      <c r="AI7603" s="10"/>
      <c r="AJ7603" s="10"/>
      <c r="AK7603" s="10"/>
      <c r="AL7603" s="10"/>
      <c r="AM7603" s="10"/>
      <c r="AN7603" s="10"/>
      <c r="AO7603" s="10"/>
      <c r="AP7603" s="10"/>
      <c r="AQ7603" s="10"/>
      <c r="AR7603" s="10"/>
      <c r="AS7603" s="10"/>
      <c r="AT7603" s="10"/>
      <c r="AU7603" s="10"/>
      <c r="AV7603" s="10"/>
      <c r="AW7603" s="10"/>
      <c r="AX7603" s="10"/>
      <c r="AY7603" s="10"/>
      <c r="AZ7603" s="10"/>
      <c r="BC7603" s="10"/>
      <c r="BD7603" s="10"/>
      <c r="BE7603" s="10"/>
      <c r="BF7603" s="10"/>
      <c r="BG7603" s="10"/>
      <c r="BH7603" s="10"/>
      <c r="BI7603" s="10"/>
      <c r="BL7603" s="10"/>
      <c r="BM7603" s="10"/>
      <c r="BN7603" s="10"/>
      <c r="BO7603" s="10"/>
      <c r="BP7603" s="10"/>
      <c r="BQ7603" s="10"/>
      <c r="BR7603" s="10"/>
      <c r="BU7603" s="66"/>
    </row>
    <row r="7604" spans="22:73" s="6" customFormat="1" x14ac:dyDescent="0.3">
      <c r="V7604" s="21"/>
      <c r="W7604" s="22"/>
      <c r="X7604" s="22"/>
      <c r="Y7604" s="22"/>
      <c r="Z7604" s="22"/>
      <c r="AA7604" s="22"/>
      <c r="AB7604" s="10"/>
      <c r="AC7604" s="10"/>
      <c r="AD7604" s="10"/>
      <c r="AE7604" s="10"/>
      <c r="AF7604" s="10"/>
      <c r="AG7604" s="10"/>
      <c r="AH7604" s="10"/>
      <c r="AI7604" s="10"/>
      <c r="AJ7604" s="10"/>
      <c r="AK7604" s="10"/>
      <c r="AL7604" s="10"/>
      <c r="AM7604" s="10"/>
      <c r="AN7604" s="10"/>
      <c r="AO7604" s="10"/>
      <c r="AP7604" s="10"/>
      <c r="AQ7604" s="10"/>
      <c r="AR7604" s="10"/>
      <c r="AS7604" s="10"/>
      <c r="AT7604" s="10"/>
      <c r="AU7604" s="10"/>
      <c r="AV7604" s="10"/>
      <c r="AW7604" s="10"/>
      <c r="AX7604" s="10"/>
      <c r="AY7604" s="10"/>
      <c r="AZ7604" s="10"/>
      <c r="BC7604" s="10"/>
      <c r="BD7604" s="10"/>
      <c r="BE7604" s="10"/>
      <c r="BF7604" s="10"/>
      <c r="BG7604" s="10"/>
      <c r="BH7604" s="10"/>
      <c r="BI7604" s="10"/>
      <c r="BL7604" s="10"/>
      <c r="BM7604" s="10"/>
      <c r="BN7604" s="10"/>
      <c r="BO7604" s="10"/>
      <c r="BP7604" s="10"/>
      <c r="BQ7604" s="10"/>
      <c r="BR7604" s="10"/>
      <c r="BU7604" s="66"/>
    </row>
    <row r="7605" spans="22:73" s="6" customFormat="1" x14ac:dyDescent="0.3">
      <c r="V7605" s="21"/>
      <c r="W7605" s="22"/>
      <c r="X7605" s="22"/>
      <c r="Y7605" s="22"/>
      <c r="Z7605" s="22"/>
      <c r="AA7605" s="22"/>
      <c r="AB7605" s="10"/>
      <c r="AC7605" s="10"/>
      <c r="AD7605" s="10"/>
      <c r="AE7605" s="10"/>
      <c r="AF7605" s="10"/>
      <c r="AG7605" s="10"/>
      <c r="AH7605" s="10"/>
      <c r="AI7605" s="10"/>
      <c r="AJ7605" s="10"/>
      <c r="AK7605" s="10"/>
      <c r="AL7605" s="10"/>
      <c r="AM7605" s="10"/>
      <c r="AN7605" s="10"/>
      <c r="AO7605" s="10"/>
      <c r="AP7605" s="10"/>
      <c r="AQ7605" s="10"/>
      <c r="AR7605" s="10"/>
      <c r="AS7605" s="10"/>
      <c r="AT7605" s="10"/>
      <c r="AU7605" s="10"/>
      <c r="AV7605" s="10"/>
      <c r="AW7605" s="10"/>
      <c r="AX7605" s="10"/>
      <c r="AY7605" s="10"/>
      <c r="AZ7605" s="10"/>
      <c r="BC7605" s="10"/>
      <c r="BD7605" s="10"/>
      <c r="BE7605" s="10"/>
      <c r="BF7605" s="10"/>
      <c r="BG7605" s="10"/>
      <c r="BH7605" s="10"/>
      <c r="BI7605" s="10"/>
      <c r="BL7605" s="10"/>
      <c r="BM7605" s="10"/>
      <c r="BN7605" s="10"/>
      <c r="BO7605" s="10"/>
      <c r="BP7605" s="10"/>
      <c r="BQ7605" s="10"/>
      <c r="BR7605" s="10"/>
      <c r="BU7605" s="66"/>
    </row>
    <row r="7606" spans="22:73" s="6" customFormat="1" x14ac:dyDescent="0.3">
      <c r="V7606" s="21"/>
      <c r="W7606" s="22"/>
      <c r="X7606" s="22"/>
      <c r="Y7606" s="22"/>
      <c r="Z7606" s="22"/>
      <c r="AA7606" s="22"/>
      <c r="AB7606" s="10"/>
      <c r="AC7606" s="10"/>
      <c r="AD7606" s="10"/>
      <c r="AE7606" s="10"/>
      <c r="AF7606" s="10"/>
      <c r="AG7606" s="10"/>
      <c r="AH7606" s="10"/>
      <c r="AI7606" s="10"/>
      <c r="AJ7606" s="10"/>
      <c r="AK7606" s="10"/>
      <c r="AL7606" s="10"/>
      <c r="AM7606" s="10"/>
      <c r="AN7606" s="10"/>
      <c r="AO7606" s="10"/>
      <c r="AP7606" s="10"/>
      <c r="AQ7606" s="10"/>
      <c r="AR7606" s="10"/>
      <c r="AS7606" s="10"/>
      <c r="AT7606" s="10"/>
      <c r="AU7606" s="10"/>
      <c r="AV7606" s="10"/>
      <c r="AW7606" s="10"/>
      <c r="AX7606" s="10"/>
      <c r="AY7606" s="10"/>
      <c r="AZ7606" s="10"/>
      <c r="BC7606" s="10"/>
      <c r="BD7606" s="10"/>
      <c r="BE7606" s="10"/>
      <c r="BF7606" s="10"/>
      <c r="BG7606" s="10"/>
      <c r="BH7606" s="10"/>
      <c r="BI7606" s="10"/>
      <c r="BL7606" s="10"/>
      <c r="BM7606" s="10"/>
      <c r="BN7606" s="10"/>
      <c r="BO7606" s="10"/>
      <c r="BP7606" s="10"/>
      <c r="BQ7606" s="10"/>
      <c r="BR7606" s="10"/>
      <c r="BU7606" s="66"/>
    </row>
    <row r="7607" spans="22:73" s="6" customFormat="1" x14ac:dyDescent="0.3">
      <c r="V7607" s="21"/>
      <c r="W7607" s="22"/>
      <c r="X7607" s="22"/>
      <c r="Y7607" s="22"/>
      <c r="Z7607" s="22"/>
      <c r="AA7607" s="22"/>
      <c r="AB7607" s="10"/>
      <c r="AC7607" s="10"/>
      <c r="AD7607" s="10"/>
      <c r="AE7607" s="10"/>
      <c r="AF7607" s="10"/>
      <c r="AG7607" s="10"/>
      <c r="AH7607" s="10"/>
      <c r="AI7607" s="10"/>
      <c r="AJ7607" s="10"/>
      <c r="AK7607" s="10"/>
      <c r="AL7607" s="10"/>
      <c r="AM7607" s="10"/>
      <c r="AN7607" s="10"/>
      <c r="AO7607" s="10"/>
      <c r="AP7607" s="10"/>
      <c r="AQ7607" s="10"/>
      <c r="AR7607" s="10"/>
      <c r="AS7607" s="10"/>
      <c r="AT7607" s="10"/>
      <c r="AU7607" s="10"/>
      <c r="AV7607" s="10"/>
      <c r="AW7607" s="10"/>
      <c r="AX7607" s="10"/>
      <c r="AY7607" s="10"/>
      <c r="AZ7607" s="10"/>
      <c r="BC7607" s="10"/>
      <c r="BD7607" s="10"/>
      <c r="BE7607" s="10"/>
      <c r="BF7607" s="10"/>
      <c r="BG7607" s="10"/>
      <c r="BH7607" s="10"/>
      <c r="BI7607" s="10"/>
      <c r="BL7607" s="10"/>
      <c r="BM7607" s="10"/>
      <c r="BN7607" s="10"/>
      <c r="BO7607" s="10"/>
      <c r="BP7607" s="10"/>
      <c r="BQ7607" s="10"/>
      <c r="BR7607" s="10"/>
      <c r="BU7607" s="66"/>
    </row>
    <row r="7608" spans="22:73" s="6" customFormat="1" x14ac:dyDescent="0.3">
      <c r="V7608" s="21"/>
      <c r="W7608" s="22"/>
      <c r="X7608" s="22"/>
      <c r="Y7608" s="22"/>
      <c r="Z7608" s="22"/>
      <c r="AA7608" s="22"/>
      <c r="AB7608" s="10"/>
      <c r="AC7608" s="10"/>
      <c r="AD7608" s="10"/>
      <c r="AE7608" s="10"/>
      <c r="AF7608" s="10"/>
      <c r="AG7608" s="10"/>
      <c r="AH7608" s="10"/>
      <c r="AI7608" s="10"/>
      <c r="AJ7608" s="10"/>
      <c r="AK7608" s="10"/>
      <c r="AL7608" s="10"/>
      <c r="AM7608" s="10"/>
      <c r="AN7608" s="10"/>
      <c r="AO7608" s="10"/>
      <c r="AP7608" s="10"/>
      <c r="AQ7608" s="10"/>
      <c r="AR7608" s="10"/>
      <c r="AS7608" s="10"/>
      <c r="AT7608" s="10"/>
      <c r="AU7608" s="10"/>
      <c r="AV7608" s="10"/>
      <c r="AW7608" s="10"/>
      <c r="AX7608" s="10"/>
      <c r="AY7608" s="10"/>
      <c r="AZ7608" s="10"/>
      <c r="BC7608" s="10"/>
      <c r="BD7608" s="10"/>
      <c r="BE7608" s="10"/>
      <c r="BF7608" s="10"/>
      <c r="BG7608" s="10"/>
      <c r="BH7608" s="10"/>
      <c r="BI7608" s="10"/>
      <c r="BL7608" s="10"/>
      <c r="BM7608" s="10"/>
      <c r="BN7608" s="10"/>
      <c r="BO7608" s="10"/>
      <c r="BP7608" s="10"/>
      <c r="BQ7608" s="10"/>
      <c r="BR7608" s="10"/>
      <c r="BU7608" s="66"/>
    </row>
    <row r="7609" spans="22:73" s="6" customFormat="1" x14ac:dyDescent="0.3">
      <c r="V7609" s="21"/>
      <c r="W7609" s="22"/>
      <c r="X7609" s="22"/>
      <c r="Y7609" s="22"/>
      <c r="Z7609" s="22"/>
      <c r="AA7609" s="22"/>
      <c r="AB7609" s="10"/>
      <c r="AC7609" s="10"/>
      <c r="AD7609" s="10"/>
      <c r="AE7609" s="10"/>
      <c r="AF7609" s="10"/>
      <c r="AG7609" s="10"/>
      <c r="AH7609" s="10"/>
      <c r="AI7609" s="10"/>
      <c r="AJ7609" s="10"/>
      <c r="AK7609" s="10"/>
      <c r="AL7609" s="10"/>
      <c r="AM7609" s="10"/>
      <c r="AN7609" s="10"/>
      <c r="AO7609" s="10"/>
      <c r="AP7609" s="10"/>
      <c r="AQ7609" s="10"/>
      <c r="AR7609" s="10"/>
      <c r="AS7609" s="10"/>
      <c r="AT7609" s="10"/>
      <c r="AU7609" s="10"/>
      <c r="AV7609" s="10"/>
      <c r="AW7609" s="10"/>
      <c r="AX7609" s="10"/>
      <c r="AY7609" s="10"/>
      <c r="AZ7609" s="10"/>
      <c r="BC7609" s="10"/>
      <c r="BD7609" s="10"/>
      <c r="BE7609" s="10"/>
      <c r="BF7609" s="10"/>
      <c r="BG7609" s="10"/>
      <c r="BH7609" s="10"/>
      <c r="BI7609" s="10"/>
      <c r="BL7609" s="10"/>
      <c r="BM7609" s="10"/>
      <c r="BN7609" s="10"/>
      <c r="BO7609" s="10"/>
      <c r="BP7609" s="10"/>
      <c r="BQ7609" s="10"/>
      <c r="BR7609" s="10"/>
      <c r="BU7609" s="66"/>
    </row>
    <row r="7610" spans="22:73" s="6" customFormat="1" x14ac:dyDescent="0.3">
      <c r="V7610" s="21"/>
      <c r="W7610" s="22"/>
      <c r="X7610" s="22"/>
      <c r="Y7610" s="22"/>
      <c r="Z7610" s="22"/>
      <c r="AA7610" s="22"/>
      <c r="AB7610" s="10"/>
      <c r="AC7610" s="10"/>
      <c r="AD7610" s="10"/>
      <c r="AE7610" s="10"/>
      <c r="AF7610" s="10"/>
      <c r="AG7610" s="10"/>
      <c r="AH7610" s="10"/>
      <c r="AI7610" s="10"/>
      <c r="AJ7610" s="10"/>
      <c r="AK7610" s="10"/>
      <c r="AL7610" s="10"/>
      <c r="AM7610" s="10"/>
      <c r="AN7610" s="10"/>
      <c r="AO7610" s="10"/>
      <c r="AP7610" s="10"/>
      <c r="AQ7610" s="10"/>
      <c r="AR7610" s="10"/>
      <c r="AS7610" s="10"/>
      <c r="AT7610" s="10"/>
      <c r="AU7610" s="10"/>
      <c r="AV7610" s="10"/>
      <c r="AW7610" s="10"/>
      <c r="AX7610" s="10"/>
      <c r="AY7610" s="10"/>
      <c r="AZ7610" s="10"/>
      <c r="BC7610" s="10"/>
      <c r="BD7610" s="10"/>
      <c r="BE7610" s="10"/>
      <c r="BF7610" s="10"/>
      <c r="BG7610" s="10"/>
      <c r="BH7610" s="10"/>
      <c r="BI7610" s="10"/>
      <c r="BL7610" s="10"/>
      <c r="BM7610" s="10"/>
      <c r="BN7610" s="10"/>
      <c r="BO7610" s="10"/>
      <c r="BP7610" s="10"/>
      <c r="BQ7610" s="10"/>
      <c r="BR7610" s="10"/>
      <c r="BU7610" s="66"/>
    </row>
    <row r="7611" spans="22:73" s="6" customFormat="1" x14ac:dyDescent="0.3">
      <c r="V7611" s="21"/>
      <c r="W7611" s="22"/>
      <c r="X7611" s="22"/>
      <c r="Y7611" s="22"/>
      <c r="Z7611" s="22"/>
      <c r="AA7611" s="22"/>
      <c r="AB7611" s="10"/>
      <c r="AC7611" s="10"/>
      <c r="AD7611" s="10"/>
      <c r="AE7611" s="10"/>
      <c r="AF7611" s="10"/>
      <c r="AG7611" s="10"/>
      <c r="AH7611" s="10"/>
      <c r="AI7611" s="10"/>
      <c r="AJ7611" s="10"/>
      <c r="AK7611" s="10"/>
      <c r="AL7611" s="10"/>
      <c r="AM7611" s="10"/>
      <c r="AN7611" s="10"/>
      <c r="AO7611" s="10"/>
      <c r="AP7611" s="10"/>
      <c r="AQ7611" s="10"/>
      <c r="AR7611" s="10"/>
      <c r="AS7611" s="10"/>
      <c r="AT7611" s="10"/>
      <c r="AU7611" s="10"/>
      <c r="AV7611" s="10"/>
      <c r="AW7611" s="10"/>
      <c r="AX7611" s="10"/>
      <c r="AY7611" s="10"/>
      <c r="AZ7611" s="10"/>
      <c r="BC7611" s="10"/>
      <c r="BD7611" s="10"/>
      <c r="BE7611" s="10"/>
      <c r="BF7611" s="10"/>
      <c r="BG7611" s="10"/>
      <c r="BH7611" s="10"/>
      <c r="BI7611" s="10"/>
      <c r="BL7611" s="10"/>
      <c r="BM7611" s="10"/>
      <c r="BN7611" s="10"/>
      <c r="BO7611" s="10"/>
      <c r="BP7611" s="10"/>
      <c r="BQ7611" s="10"/>
      <c r="BR7611" s="10"/>
      <c r="BU7611" s="66"/>
    </row>
    <row r="7612" spans="22:73" s="6" customFormat="1" x14ac:dyDescent="0.3">
      <c r="V7612" s="21"/>
      <c r="W7612" s="22"/>
      <c r="X7612" s="22"/>
      <c r="Y7612" s="22"/>
      <c r="Z7612" s="22"/>
      <c r="AA7612" s="22"/>
      <c r="AB7612" s="10"/>
      <c r="AC7612" s="10"/>
      <c r="AD7612" s="10"/>
      <c r="AE7612" s="10"/>
      <c r="AF7612" s="10"/>
      <c r="AG7612" s="10"/>
      <c r="AH7612" s="10"/>
      <c r="AI7612" s="10"/>
      <c r="AJ7612" s="10"/>
      <c r="AK7612" s="10"/>
      <c r="AL7612" s="10"/>
      <c r="AM7612" s="10"/>
      <c r="AN7612" s="10"/>
      <c r="AO7612" s="10"/>
      <c r="AP7612" s="10"/>
      <c r="AQ7612" s="10"/>
      <c r="AR7612" s="10"/>
      <c r="AS7612" s="10"/>
      <c r="AT7612" s="10"/>
      <c r="AU7612" s="10"/>
      <c r="AV7612" s="10"/>
      <c r="AW7612" s="10"/>
      <c r="AX7612" s="10"/>
      <c r="AY7612" s="10"/>
      <c r="AZ7612" s="10"/>
      <c r="BC7612" s="10"/>
      <c r="BD7612" s="10"/>
      <c r="BE7612" s="10"/>
      <c r="BF7612" s="10"/>
      <c r="BG7612" s="10"/>
      <c r="BH7612" s="10"/>
      <c r="BI7612" s="10"/>
      <c r="BL7612" s="10"/>
      <c r="BM7612" s="10"/>
      <c r="BN7612" s="10"/>
      <c r="BO7612" s="10"/>
      <c r="BP7612" s="10"/>
      <c r="BQ7612" s="10"/>
      <c r="BR7612" s="10"/>
      <c r="BU7612" s="66"/>
    </row>
    <row r="7613" spans="22:73" s="6" customFormat="1" x14ac:dyDescent="0.3">
      <c r="V7613" s="21"/>
      <c r="W7613" s="22"/>
      <c r="X7613" s="22"/>
      <c r="Y7613" s="22"/>
      <c r="Z7613" s="22"/>
      <c r="AA7613" s="22"/>
      <c r="AB7613" s="10"/>
      <c r="AC7613" s="10"/>
      <c r="AD7613" s="10"/>
      <c r="AE7613" s="10"/>
      <c r="AF7613" s="10"/>
      <c r="AG7613" s="10"/>
      <c r="AH7613" s="10"/>
      <c r="AI7613" s="10"/>
      <c r="AJ7613" s="10"/>
      <c r="AK7613" s="10"/>
      <c r="AL7613" s="10"/>
      <c r="AM7613" s="10"/>
      <c r="AN7613" s="10"/>
      <c r="AO7613" s="10"/>
      <c r="AP7613" s="10"/>
      <c r="AQ7613" s="10"/>
      <c r="AR7613" s="10"/>
      <c r="AS7613" s="10"/>
      <c r="AT7613" s="10"/>
      <c r="AU7613" s="10"/>
      <c r="AV7613" s="10"/>
      <c r="AW7613" s="10"/>
      <c r="AX7613" s="10"/>
      <c r="AY7613" s="10"/>
      <c r="AZ7613" s="10"/>
      <c r="BC7613" s="10"/>
      <c r="BD7613" s="10"/>
      <c r="BE7613" s="10"/>
      <c r="BF7613" s="10"/>
      <c r="BG7613" s="10"/>
      <c r="BH7613" s="10"/>
      <c r="BI7613" s="10"/>
      <c r="BL7613" s="10"/>
      <c r="BM7613" s="10"/>
      <c r="BN7613" s="10"/>
      <c r="BO7613" s="10"/>
      <c r="BP7613" s="10"/>
      <c r="BQ7613" s="10"/>
      <c r="BR7613" s="10"/>
      <c r="BU7613" s="66"/>
    </row>
    <row r="7614" spans="22:73" s="6" customFormat="1" x14ac:dyDescent="0.3">
      <c r="V7614" s="21"/>
      <c r="W7614" s="22"/>
      <c r="X7614" s="22"/>
      <c r="Y7614" s="22"/>
      <c r="Z7614" s="22"/>
      <c r="AA7614" s="22"/>
      <c r="AB7614" s="10"/>
      <c r="AC7614" s="10"/>
      <c r="AD7614" s="10"/>
      <c r="AE7614" s="10"/>
      <c r="AF7614" s="10"/>
      <c r="AG7614" s="10"/>
      <c r="AH7614" s="10"/>
      <c r="AI7614" s="10"/>
      <c r="AJ7614" s="10"/>
      <c r="AK7614" s="10"/>
      <c r="AL7614" s="10"/>
      <c r="AM7614" s="10"/>
      <c r="AN7614" s="10"/>
      <c r="AO7614" s="10"/>
      <c r="AP7614" s="10"/>
      <c r="AQ7614" s="10"/>
      <c r="AR7614" s="10"/>
      <c r="AS7614" s="10"/>
      <c r="AT7614" s="10"/>
      <c r="AU7614" s="10"/>
      <c r="AV7614" s="10"/>
      <c r="AW7614" s="10"/>
      <c r="AX7614" s="10"/>
      <c r="AY7614" s="10"/>
      <c r="AZ7614" s="10"/>
      <c r="BC7614" s="10"/>
      <c r="BD7614" s="10"/>
      <c r="BE7614" s="10"/>
      <c r="BF7614" s="10"/>
      <c r="BG7614" s="10"/>
      <c r="BH7614" s="10"/>
      <c r="BI7614" s="10"/>
      <c r="BL7614" s="10"/>
      <c r="BM7614" s="10"/>
      <c r="BN7614" s="10"/>
      <c r="BO7614" s="10"/>
      <c r="BP7614" s="10"/>
      <c r="BQ7614" s="10"/>
      <c r="BR7614" s="10"/>
      <c r="BU7614" s="66"/>
    </row>
    <row r="7615" spans="22:73" s="6" customFormat="1" x14ac:dyDescent="0.3">
      <c r="V7615" s="21"/>
      <c r="W7615" s="22"/>
      <c r="X7615" s="22"/>
      <c r="Y7615" s="22"/>
      <c r="Z7615" s="22"/>
      <c r="AA7615" s="22"/>
      <c r="AB7615" s="10"/>
      <c r="AC7615" s="10"/>
      <c r="AD7615" s="10"/>
      <c r="AE7615" s="10"/>
      <c r="AF7615" s="10"/>
      <c r="AG7615" s="10"/>
      <c r="AH7615" s="10"/>
      <c r="AI7615" s="10"/>
      <c r="AJ7615" s="10"/>
      <c r="AK7615" s="10"/>
      <c r="AL7615" s="10"/>
      <c r="AM7615" s="10"/>
      <c r="AN7615" s="10"/>
      <c r="AO7615" s="10"/>
      <c r="AP7615" s="10"/>
      <c r="AQ7615" s="10"/>
      <c r="AR7615" s="10"/>
      <c r="AS7615" s="10"/>
      <c r="AT7615" s="10"/>
      <c r="AU7615" s="10"/>
      <c r="AV7615" s="10"/>
      <c r="AW7615" s="10"/>
      <c r="AX7615" s="10"/>
      <c r="AY7615" s="10"/>
      <c r="AZ7615" s="10"/>
      <c r="BC7615" s="10"/>
      <c r="BD7615" s="10"/>
      <c r="BE7615" s="10"/>
      <c r="BF7615" s="10"/>
      <c r="BG7615" s="10"/>
      <c r="BH7615" s="10"/>
      <c r="BI7615" s="10"/>
      <c r="BL7615" s="10"/>
      <c r="BM7615" s="10"/>
      <c r="BN7615" s="10"/>
      <c r="BO7615" s="10"/>
      <c r="BP7615" s="10"/>
      <c r="BQ7615" s="10"/>
      <c r="BR7615" s="10"/>
      <c r="BU7615" s="66"/>
    </row>
    <row r="7616" spans="22:73" s="6" customFormat="1" x14ac:dyDescent="0.3">
      <c r="V7616" s="21"/>
      <c r="W7616" s="22"/>
      <c r="X7616" s="22"/>
      <c r="Y7616" s="22"/>
      <c r="Z7616" s="22"/>
      <c r="AA7616" s="22"/>
      <c r="AB7616" s="10"/>
      <c r="AC7616" s="10"/>
      <c r="AD7616" s="10"/>
      <c r="AE7616" s="10"/>
      <c r="AF7616" s="10"/>
      <c r="AG7616" s="10"/>
      <c r="AH7616" s="10"/>
      <c r="AI7616" s="10"/>
      <c r="AJ7616" s="10"/>
      <c r="AK7616" s="10"/>
      <c r="AL7616" s="10"/>
      <c r="AM7616" s="10"/>
      <c r="AN7616" s="10"/>
      <c r="AO7616" s="10"/>
      <c r="AP7616" s="10"/>
      <c r="AQ7616" s="10"/>
      <c r="AR7616" s="10"/>
      <c r="AS7616" s="10"/>
      <c r="AT7616" s="10"/>
      <c r="AU7616" s="10"/>
      <c r="AV7616" s="10"/>
      <c r="AW7616" s="10"/>
      <c r="AX7616" s="10"/>
      <c r="AY7616" s="10"/>
      <c r="AZ7616" s="10"/>
      <c r="BC7616" s="10"/>
      <c r="BD7616" s="10"/>
      <c r="BE7616" s="10"/>
      <c r="BF7616" s="10"/>
      <c r="BG7616" s="10"/>
      <c r="BH7616" s="10"/>
      <c r="BI7616" s="10"/>
      <c r="BL7616" s="10"/>
      <c r="BM7616" s="10"/>
      <c r="BN7616" s="10"/>
      <c r="BO7616" s="10"/>
      <c r="BP7616" s="10"/>
      <c r="BQ7616" s="10"/>
      <c r="BR7616" s="10"/>
      <c r="BU7616" s="66"/>
    </row>
    <row r="7617" spans="22:73" s="6" customFormat="1" x14ac:dyDescent="0.3">
      <c r="V7617" s="21"/>
      <c r="W7617" s="22"/>
      <c r="X7617" s="22"/>
      <c r="Y7617" s="22"/>
      <c r="Z7617" s="22"/>
      <c r="AA7617" s="22"/>
      <c r="AB7617" s="10"/>
      <c r="AC7617" s="10"/>
      <c r="AD7617" s="10"/>
      <c r="AE7617" s="10"/>
      <c r="AF7617" s="10"/>
      <c r="AG7617" s="10"/>
      <c r="AH7617" s="10"/>
      <c r="AI7617" s="10"/>
      <c r="AJ7617" s="10"/>
      <c r="AK7617" s="10"/>
      <c r="AL7617" s="10"/>
      <c r="AM7617" s="10"/>
      <c r="AN7617" s="10"/>
      <c r="AO7617" s="10"/>
      <c r="AP7617" s="10"/>
      <c r="AQ7617" s="10"/>
      <c r="AR7617" s="10"/>
      <c r="AS7617" s="10"/>
      <c r="AT7617" s="10"/>
      <c r="AU7617" s="10"/>
      <c r="AV7617" s="10"/>
      <c r="AW7617" s="10"/>
      <c r="AX7617" s="10"/>
      <c r="AY7617" s="10"/>
      <c r="AZ7617" s="10"/>
      <c r="BC7617" s="10"/>
      <c r="BD7617" s="10"/>
      <c r="BE7617" s="10"/>
      <c r="BF7617" s="10"/>
      <c r="BG7617" s="10"/>
      <c r="BH7617" s="10"/>
      <c r="BI7617" s="10"/>
      <c r="BL7617" s="10"/>
      <c r="BM7617" s="10"/>
      <c r="BN7617" s="10"/>
      <c r="BO7617" s="10"/>
      <c r="BP7617" s="10"/>
      <c r="BQ7617" s="10"/>
      <c r="BR7617" s="10"/>
      <c r="BU7617" s="66"/>
    </row>
    <row r="7618" spans="22:73" s="6" customFormat="1" x14ac:dyDescent="0.3">
      <c r="V7618" s="21"/>
      <c r="W7618" s="22"/>
      <c r="X7618" s="22"/>
      <c r="Y7618" s="22"/>
      <c r="Z7618" s="22"/>
      <c r="AA7618" s="22"/>
      <c r="AB7618" s="10"/>
      <c r="AC7618" s="10"/>
      <c r="AD7618" s="10"/>
      <c r="AE7618" s="10"/>
      <c r="AF7618" s="10"/>
      <c r="AG7618" s="10"/>
      <c r="AH7618" s="10"/>
      <c r="AI7618" s="10"/>
      <c r="AJ7618" s="10"/>
      <c r="AK7618" s="10"/>
      <c r="AL7618" s="10"/>
      <c r="AM7618" s="10"/>
      <c r="AN7618" s="10"/>
      <c r="AO7618" s="10"/>
      <c r="AP7618" s="10"/>
      <c r="AQ7618" s="10"/>
      <c r="AR7618" s="10"/>
      <c r="AS7618" s="10"/>
      <c r="AT7618" s="10"/>
      <c r="AU7618" s="10"/>
      <c r="AV7618" s="10"/>
      <c r="AW7618" s="10"/>
      <c r="AX7618" s="10"/>
      <c r="AY7618" s="10"/>
      <c r="AZ7618" s="10"/>
      <c r="BC7618" s="10"/>
      <c r="BD7618" s="10"/>
      <c r="BE7618" s="10"/>
      <c r="BF7618" s="10"/>
      <c r="BG7618" s="10"/>
      <c r="BH7618" s="10"/>
      <c r="BI7618" s="10"/>
      <c r="BL7618" s="10"/>
      <c r="BM7618" s="10"/>
      <c r="BN7618" s="10"/>
      <c r="BO7618" s="10"/>
      <c r="BP7618" s="10"/>
      <c r="BQ7618" s="10"/>
      <c r="BR7618" s="10"/>
      <c r="BU7618" s="66"/>
    </row>
    <row r="7619" spans="22:73" s="6" customFormat="1" x14ac:dyDescent="0.3">
      <c r="V7619" s="21"/>
      <c r="W7619" s="22"/>
      <c r="X7619" s="22"/>
      <c r="Y7619" s="22"/>
      <c r="Z7619" s="22"/>
      <c r="AA7619" s="22"/>
      <c r="AB7619" s="10"/>
      <c r="AC7619" s="10"/>
      <c r="AD7619" s="10"/>
      <c r="AE7619" s="10"/>
      <c r="AF7619" s="10"/>
      <c r="AG7619" s="10"/>
      <c r="AH7619" s="10"/>
      <c r="AI7619" s="10"/>
      <c r="AJ7619" s="10"/>
      <c r="AK7619" s="10"/>
      <c r="AL7619" s="10"/>
      <c r="AM7619" s="10"/>
      <c r="AN7619" s="10"/>
      <c r="AO7619" s="10"/>
      <c r="AP7619" s="10"/>
      <c r="AQ7619" s="10"/>
      <c r="AR7619" s="10"/>
      <c r="AS7619" s="10"/>
      <c r="AT7619" s="10"/>
      <c r="AU7619" s="10"/>
      <c r="AV7619" s="10"/>
      <c r="AW7619" s="10"/>
      <c r="AX7619" s="10"/>
      <c r="AY7619" s="10"/>
      <c r="AZ7619" s="10"/>
      <c r="BC7619" s="10"/>
      <c r="BD7619" s="10"/>
      <c r="BE7619" s="10"/>
      <c r="BF7619" s="10"/>
      <c r="BG7619" s="10"/>
      <c r="BH7619" s="10"/>
      <c r="BI7619" s="10"/>
      <c r="BL7619" s="10"/>
      <c r="BM7619" s="10"/>
      <c r="BN7619" s="10"/>
      <c r="BO7619" s="10"/>
      <c r="BP7619" s="10"/>
      <c r="BQ7619" s="10"/>
      <c r="BR7619" s="10"/>
      <c r="BU7619" s="66"/>
    </row>
    <row r="7620" spans="22:73" s="6" customFormat="1" x14ac:dyDescent="0.3">
      <c r="V7620" s="21"/>
      <c r="W7620" s="22"/>
      <c r="X7620" s="22"/>
      <c r="Y7620" s="22"/>
      <c r="Z7620" s="22"/>
      <c r="AA7620" s="22"/>
      <c r="AB7620" s="10"/>
      <c r="AC7620" s="10"/>
      <c r="AD7620" s="10"/>
      <c r="AE7620" s="10"/>
      <c r="AF7620" s="10"/>
      <c r="AG7620" s="10"/>
      <c r="AH7620" s="10"/>
      <c r="AI7620" s="10"/>
      <c r="AJ7620" s="10"/>
      <c r="AK7620" s="10"/>
      <c r="AL7620" s="10"/>
      <c r="AM7620" s="10"/>
      <c r="AN7620" s="10"/>
      <c r="AO7620" s="10"/>
      <c r="AP7620" s="10"/>
      <c r="AQ7620" s="10"/>
      <c r="AR7620" s="10"/>
      <c r="AS7620" s="10"/>
      <c r="AT7620" s="10"/>
      <c r="AU7620" s="10"/>
      <c r="AV7620" s="10"/>
      <c r="AW7620" s="10"/>
      <c r="AX7620" s="10"/>
      <c r="AY7620" s="10"/>
      <c r="AZ7620" s="10"/>
      <c r="BC7620" s="10"/>
      <c r="BD7620" s="10"/>
      <c r="BE7620" s="10"/>
      <c r="BF7620" s="10"/>
      <c r="BG7620" s="10"/>
      <c r="BH7620" s="10"/>
      <c r="BI7620" s="10"/>
      <c r="BL7620" s="10"/>
      <c r="BM7620" s="10"/>
      <c r="BN7620" s="10"/>
      <c r="BO7620" s="10"/>
      <c r="BP7620" s="10"/>
      <c r="BQ7620" s="10"/>
      <c r="BR7620" s="10"/>
      <c r="BU7620" s="66"/>
    </row>
    <row r="7621" spans="22:73" s="6" customFormat="1" x14ac:dyDescent="0.3">
      <c r="V7621" s="21"/>
      <c r="W7621" s="22"/>
      <c r="X7621" s="22"/>
      <c r="Y7621" s="22"/>
      <c r="Z7621" s="22"/>
      <c r="AA7621" s="22"/>
      <c r="AB7621" s="10"/>
      <c r="AC7621" s="10"/>
      <c r="AD7621" s="10"/>
      <c r="AE7621" s="10"/>
      <c r="AF7621" s="10"/>
      <c r="AG7621" s="10"/>
      <c r="AH7621" s="10"/>
      <c r="AI7621" s="10"/>
      <c r="AJ7621" s="10"/>
      <c r="AK7621" s="10"/>
      <c r="AL7621" s="10"/>
      <c r="AM7621" s="10"/>
      <c r="AN7621" s="10"/>
      <c r="AO7621" s="10"/>
      <c r="AP7621" s="10"/>
      <c r="AQ7621" s="10"/>
      <c r="AR7621" s="10"/>
      <c r="AS7621" s="10"/>
      <c r="AT7621" s="10"/>
      <c r="AU7621" s="10"/>
      <c r="AV7621" s="10"/>
      <c r="AW7621" s="10"/>
      <c r="AX7621" s="10"/>
      <c r="AY7621" s="10"/>
      <c r="AZ7621" s="10"/>
      <c r="BC7621" s="10"/>
      <c r="BD7621" s="10"/>
      <c r="BE7621" s="10"/>
      <c r="BF7621" s="10"/>
      <c r="BG7621" s="10"/>
      <c r="BH7621" s="10"/>
      <c r="BI7621" s="10"/>
      <c r="BL7621" s="10"/>
      <c r="BM7621" s="10"/>
      <c r="BN7621" s="10"/>
      <c r="BO7621" s="10"/>
      <c r="BP7621" s="10"/>
      <c r="BQ7621" s="10"/>
      <c r="BR7621" s="10"/>
      <c r="BU7621" s="66"/>
    </row>
    <row r="7622" spans="22:73" s="6" customFormat="1" x14ac:dyDescent="0.3">
      <c r="V7622" s="21"/>
      <c r="W7622" s="22"/>
      <c r="X7622" s="22"/>
      <c r="Y7622" s="22"/>
      <c r="Z7622" s="22"/>
      <c r="AA7622" s="22"/>
      <c r="AB7622" s="10"/>
      <c r="AC7622" s="10"/>
      <c r="AD7622" s="10"/>
      <c r="AE7622" s="10"/>
      <c r="AF7622" s="10"/>
      <c r="AG7622" s="10"/>
      <c r="AH7622" s="10"/>
      <c r="AI7622" s="10"/>
      <c r="AJ7622" s="10"/>
      <c r="AK7622" s="10"/>
      <c r="AL7622" s="10"/>
      <c r="AM7622" s="10"/>
      <c r="AN7622" s="10"/>
      <c r="AO7622" s="10"/>
      <c r="AP7622" s="10"/>
      <c r="AQ7622" s="10"/>
      <c r="AR7622" s="10"/>
      <c r="AS7622" s="10"/>
      <c r="AT7622" s="10"/>
      <c r="AU7622" s="10"/>
      <c r="AV7622" s="10"/>
      <c r="AW7622" s="10"/>
      <c r="AX7622" s="10"/>
      <c r="AY7622" s="10"/>
      <c r="AZ7622" s="10"/>
      <c r="BC7622" s="10"/>
      <c r="BD7622" s="10"/>
      <c r="BE7622" s="10"/>
      <c r="BF7622" s="10"/>
      <c r="BG7622" s="10"/>
      <c r="BH7622" s="10"/>
      <c r="BI7622" s="10"/>
      <c r="BL7622" s="10"/>
      <c r="BM7622" s="10"/>
      <c r="BN7622" s="10"/>
      <c r="BO7622" s="10"/>
      <c r="BP7622" s="10"/>
      <c r="BQ7622" s="10"/>
      <c r="BR7622" s="10"/>
      <c r="BU7622" s="66"/>
    </row>
    <row r="7623" spans="22:73" s="6" customFormat="1" x14ac:dyDescent="0.3">
      <c r="V7623" s="21"/>
      <c r="W7623" s="22"/>
      <c r="X7623" s="22"/>
      <c r="Y7623" s="22"/>
      <c r="Z7623" s="22"/>
      <c r="AA7623" s="22"/>
      <c r="AB7623" s="10"/>
      <c r="AC7623" s="10"/>
      <c r="AD7623" s="10"/>
      <c r="AE7623" s="10"/>
      <c r="AF7623" s="10"/>
      <c r="AG7623" s="10"/>
      <c r="AH7623" s="10"/>
      <c r="AI7623" s="10"/>
      <c r="AJ7623" s="10"/>
      <c r="AK7623" s="10"/>
      <c r="AL7623" s="10"/>
      <c r="AM7623" s="10"/>
      <c r="AN7623" s="10"/>
      <c r="AO7623" s="10"/>
      <c r="AP7623" s="10"/>
      <c r="AQ7623" s="10"/>
      <c r="AR7623" s="10"/>
      <c r="AS7623" s="10"/>
      <c r="AT7623" s="10"/>
      <c r="AU7623" s="10"/>
      <c r="AV7623" s="10"/>
      <c r="AW7623" s="10"/>
      <c r="AX7623" s="10"/>
      <c r="AY7623" s="10"/>
      <c r="AZ7623" s="10"/>
      <c r="BC7623" s="10"/>
      <c r="BD7623" s="10"/>
      <c r="BE7623" s="10"/>
      <c r="BF7623" s="10"/>
      <c r="BG7623" s="10"/>
      <c r="BH7623" s="10"/>
      <c r="BI7623" s="10"/>
      <c r="BL7623" s="10"/>
      <c r="BM7623" s="10"/>
      <c r="BN7623" s="10"/>
      <c r="BO7623" s="10"/>
      <c r="BP7623" s="10"/>
      <c r="BQ7623" s="10"/>
      <c r="BR7623" s="10"/>
      <c r="BU7623" s="66"/>
    </row>
    <row r="7624" spans="22:73" s="6" customFormat="1" x14ac:dyDescent="0.3">
      <c r="V7624" s="21"/>
      <c r="W7624" s="22"/>
      <c r="X7624" s="22"/>
      <c r="Y7624" s="22"/>
      <c r="Z7624" s="22"/>
      <c r="AA7624" s="22"/>
      <c r="AB7624" s="10"/>
      <c r="AC7624" s="10"/>
      <c r="AD7624" s="10"/>
      <c r="AE7624" s="10"/>
      <c r="AF7624" s="10"/>
      <c r="AG7624" s="10"/>
      <c r="AH7624" s="10"/>
      <c r="AI7624" s="10"/>
      <c r="AJ7624" s="10"/>
      <c r="AK7624" s="10"/>
      <c r="AL7624" s="10"/>
      <c r="AM7624" s="10"/>
      <c r="AN7624" s="10"/>
      <c r="AO7624" s="10"/>
      <c r="AP7624" s="10"/>
      <c r="AQ7624" s="10"/>
      <c r="AR7624" s="10"/>
      <c r="AS7624" s="10"/>
      <c r="AT7624" s="10"/>
      <c r="AU7624" s="10"/>
      <c r="AV7624" s="10"/>
      <c r="AW7624" s="10"/>
      <c r="AX7624" s="10"/>
      <c r="AY7624" s="10"/>
      <c r="AZ7624" s="10"/>
      <c r="BC7624" s="10"/>
      <c r="BD7624" s="10"/>
      <c r="BE7624" s="10"/>
      <c r="BF7624" s="10"/>
      <c r="BG7624" s="10"/>
      <c r="BH7624" s="10"/>
      <c r="BI7624" s="10"/>
      <c r="BL7624" s="10"/>
      <c r="BM7624" s="10"/>
      <c r="BN7624" s="10"/>
      <c r="BO7624" s="10"/>
      <c r="BP7624" s="10"/>
      <c r="BQ7624" s="10"/>
      <c r="BR7624" s="10"/>
      <c r="BU7624" s="66"/>
    </row>
    <row r="7625" spans="22:73" s="6" customFormat="1" x14ac:dyDescent="0.3">
      <c r="V7625" s="21"/>
      <c r="W7625" s="22"/>
      <c r="X7625" s="22"/>
      <c r="Y7625" s="22"/>
      <c r="Z7625" s="22"/>
      <c r="AA7625" s="22"/>
      <c r="AB7625" s="10"/>
      <c r="AC7625" s="10"/>
      <c r="AD7625" s="10"/>
      <c r="AE7625" s="10"/>
      <c r="AF7625" s="10"/>
      <c r="AG7625" s="10"/>
      <c r="AH7625" s="10"/>
      <c r="AI7625" s="10"/>
      <c r="AJ7625" s="10"/>
      <c r="AK7625" s="10"/>
      <c r="AL7625" s="10"/>
      <c r="AM7625" s="10"/>
      <c r="AN7625" s="10"/>
      <c r="AO7625" s="10"/>
      <c r="AP7625" s="10"/>
      <c r="AQ7625" s="10"/>
      <c r="AR7625" s="10"/>
      <c r="AS7625" s="10"/>
      <c r="AT7625" s="10"/>
      <c r="AU7625" s="10"/>
      <c r="AV7625" s="10"/>
      <c r="AW7625" s="10"/>
      <c r="AX7625" s="10"/>
      <c r="AY7625" s="10"/>
      <c r="AZ7625" s="10"/>
      <c r="BC7625" s="10"/>
      <c r="BD7625" s="10"/>
      <c r="BE7625" s="10"/>
      <c r="BF7625" s="10"/>
      <c r="BG7625" s="10"/>
      <c r="BH7625" s="10"/>
      <c r="BI7625" s="10"/>
      <c r="BL7625" s="10"/>
      <c r="BM7625" s="10"/>
      <c r="BN7625" s="10"/>
      <c r="BO7625" s="10"/>
      <c r="BP7625" s="10"/>
      <c r="BQ7625" s="10"/>
      <c r="BR7625" s="10"/>
      <c r="BU7625" s="66"/>
    </row>
    <row r="7626" spans="22:73" s="6" customFormat="1" x14ac:dyDescent="0.3">
      <c r="V7626" s="21"/>
      <c r="W7626" s="22"/>
      <c r="X7626" s="22"/>
      <c r="Y7626" s="22"/>
      <c r="Z7626" s="22"/>
      <c r="AA7626" s="22"/>
      <c r="AB7626" s="10"/>
      <c r="AC7626" s="10"/>
      <c r="AD7626" s="10"/>
      <c r="AE7626" s="10"/>
      <c r="AF7626" s="10"/>
      <c r="AG7626" s="10"/>
      <c r="AH7626" s="10"/>
      <c r="AI7626" s="10"/>
      <c r="AJ7626" s="10"/>
      <c r="AK7626" s="10"/>
      <c r="AL7626" s="10"/>
      <c r="AM7626" s="10"/>
      <c r="AN7626" s="10"/>
      <c r="AO7626" s="10"/>
      <c r="AP7626" s="10"/>
      <c r="AQ7626" s="10"/>
      <c r="AR7626" s="10"/>
      <c r="AS7626" s="10"/>
      <c r="AT7626" s="10"/>
      <c r="AU7626" s="10"/>
      <c r="AV7626" s="10"/>
      <c r="AW7626" s="10"/>
      <c r="AX7626" s="10"/>
      <c r="AY7626" s="10"/>
      <c r="AZ7626" s="10"/>
      <c r="BC7626" s="10"/>
      <c r="BD7626" s="10"/>
      <c r="BE7626" s="10"/>
      <c r="BF7626" s="10"/>
      <c r="BG7626" s="10"/>
      <c r="BH7626" s="10"/>
      <c r="BI7626" s="10"/>
      <c r="BL7626" s="10"/>
      <c r="BM7626" s="10"/>
      <c r="BN7626" s="10"/>
      <c r="BO7626" s="10"/>
      <c r="BP7626" s="10"/>
      <c r="BQ7626" s="10"/>
      <c r="BR7626" s="10"/>
      <c r="BU7626" s="66"/>
    </row>
    <row r="7627" spans="22:73" s="6" customFormat="1" x14ac:dyDescent="0.3">
      <c r="V7627" s="21"/>
      <c r="W7627" s="22"/>
      <c r="X7627" s="22"/>
      <c r="Y7627" s="22"/>
      <c r="Z7627" s="22"/>
      <c r="AA7627" s="22"/>
      <c r="AB7627" s="10"/>
      <c r="AC7627" s="10"/>
      <c r="AD7627" s="10"/>
      <c r="AE7627" s="10"/>
      <c r="AF7627" s="10"/>
      <c r="AG7627" s="10"/>
      <c r="AH7627" s="10"/>
      <c r="AI7627" s="10"/>
      <c r="AJ7627" s="10"/>
      <c r="AK7627" s="10"/>
      <c r="AL7627" s="10"/>
      <c r="AM7627" s="10"/>
      <c r="AN7627" s="10"/>
      <c r="AO7627" s="10"/>
      <c r="AP7627" s="10"/>
      <c r="AQ7627" s="10"/>
      <c r="AR7627" s="10"/>
      <c r="AS7627" s="10"/>
      <c r="AT7627" s="10"/>
      <c r="AU7627" s="10"/>
      <c r="AV7627" s="10"/>
      <c r="AW7627" s="10"/>
      <c r="AX7627" s="10"/>
      <c r="AY7627" s="10"/>
      <c r="AZ7627" s="10"/>
      <c r="BC7627" s="10"/>
      <c r="BD7627" s="10"/>
      <c r="BE7627" s="10"/>
      <c r="BF7627" s="10"/>
      <c r="BG7627" s="10"/>
      <c r="BH7627" s="10"/>
      <c r="BI7627" s="10"/>
      <c r="BL7627" s="10"/>
      <c r="BM7627" s="10"/>
      <c r="BN7627" s="10"/>
      <c r="BO7627" s="10"/>
      <c r="BP7627" s="10"/>
      <c r="BQ7627" s="10"/>
      <c r="BR7627" s="10"/>
      <c r="BU7627" s="66"/>
    </row>
    <row r="7628" spans="22:73" s="6" customFormat="1" x14ac:dyDescent="0.3">
      <c r="V7628" s="21"/>
      <c r="W7628" s="22"/>
      <c r="X7628" s="22"/>
      <c r="Y7628" s="22"/>
      <c r="Z7628" s="22"/>
      <c r="AA7628" s="22"/>
      <c r="AB7628" s="10"/>
      <c r="AC7628" s="10"/>
      <c r="AD7628" s="10"/>
      <c r="AE7628" s="10"/>
      <c r="AF7628" s="10"/>
      <c r="AG7628" s="10"/>
      <c r="AH7628" s="10"/>
      <c r="AI7628" s="10"/>
      <c r="AJ7628" s="10"/>
      <c r="AK7628" s="10"/>
      <c r="AL7628" s="10"/>
      <c r="AM7628" s="10"/>
      <c r="AN7628" s="10"/>
      <c r="AO7628" s="10"/>
      <c r="AP7628" s="10"/>
      <c r="AQ7628" s="10"/>
      <c r="AR7628" s="10"/>
      <c r="AS7628" s="10"/>
      <c r="AT7628" s="10"/>
      <c r="AU7628" s="10"/>
      <c r="AV7628" s="10"/>
      <c r="AW7628" s="10"/>
      <c r="AX7628" s="10"/>
      <c r="AY7628" s="10"/>
      <c r="AZ7628" s="10"/>
      <c r="BC7628" s="10"/>
      <c r="BD7628" s="10"/>
      <c r="BE7628" s="10"/>
      <c r="BF7628" s="10"/>
      <c r="BG7628" s="10"/>
      <c r="BH7628" s="10"/>
      <c r="BI7628" s="10"/>
      <c r="BL7628" s="10"/>
      <c r="BM7628" s="10"/>
      <c r="BN7628" s="10"/>
      <c r="BO7628" s="10"/>
      <c r="BP7628" s="10"/>
      <c r="BQ7628" s="10"/>
      <c r="BR7628" s="10"/>
      <c r="BU7628" s="66"/>
    </row>
    <row r="7629" spans="22:73" s="6" customFormat="1" x14ac:dyDescent="0.3">
      <c r="V7629" s="21"/>
      <c r="W7629" s="22"/>
      <c r="X7629" s="22"/>
      <c r="Y7629" s="22"/>
      <c r="Z7629" s="22"/>
      <c r="AA7629" s="22"/>
      <c r="AB7629" s="10"/>
      <c r="AC7629" s="10"/>
      <c r="AD7629" s="10"/>
      <c r="AE7629" s="10"/>
      <c r="AF7629" s="10"/>
      <c r="AG7629" s="10"/>
      <c r="AH7629" s="10"/>
      <c r="AI7629" s="10"/>
      <c r="AJ7629" s="10"/>
      <c r="AK7629" s="10"/>
      <c r="AL7629" s="10"/>
      <c r="AM7629" s="10"/>
      <c r="AN7629" s="10"/>
      <c r="AO7629" s="10"/>
      <c r="AP7629" s="10"/>
      <c r="AQ7629" s="10"/>
      <c r="AR7629" s="10"/>
      <c r="AS7629" s="10"/>
      <c r="AT7629" s="10"/>
      <c r="AU7629" s="10"/>
      <c r="AV7629" s="10"/>
      <c r="AW7629" s="10"/>
      <c r="AX7629" s="10"/>
      <c r="AY7629" s="10"/>
      <c r="AZ7629" s="10"/>
      <c r="BC7629" s="10"/>
      <c r="BD7629" s="10"/>
      <c r="BE7629" s="10"/>
      <c r="BF7629" s="10"/>
      <c r="BG7629" s="10"/>
      <c r="BH7629" s="10"/>
      <c r="BI7629" s="10"/>
      <c r="BL7629" s="10"/>
      <c r="BM7629" s="10"/>
      <c r="BN7629" s="10"/>
      <c r="BO7629" s="10"/>
      <c r="BP7629" s="10"/>
      <c r="BQ7629" s="10"/>
      <c r="BR7629" s="10"/>
      <c r="BU7629" s="66"/>
    </row>
    <row r="7630" spans="22:73" s="6" customFormat="1" x14ac:dyDescent="0.3">
      <c r="V7630" s="21"/>
      <c r="W7630" s="22"/>
      <c r="X7630" s="22"/>
      <c r="Y7630" s="22"/>
      <c r="Z7630" s="22"/>
      <c r="AA7630" s="22"/>
      <c r="AB7630" s="10"/>
      <c r="AC7630" s="10"/>
      <c r="AD7630" s="10"/>
      <c r="AE7630" s="10"/>
      <c r="AF7630" s="10"/>
      <c r="AG7630" s="10"/>
      <c r="AH7630" s="10"/>
      <c r="AI7630" s="10"/>
      <c r="AJ7630" s="10"/>
      <c r="AK7630" s="10"/>
      <c r="AL7630" s="10"/>
      <c r="AM7630" s="10"/>
      <c r="AN7630" s="10"/>
      <c r="AO7630" s="10"/>
      <c r="AP7630" s="10"/>
      <c r="AQ7630" s="10"/>
      <c r="AR7630" s="10"/>
      <c r="AS7630" s="10"/>
      <c r="AT7630" s="10"/>
      <c r="AU7630" s="10"/>
      <c r="AV7630" s="10"/>
      <c r="AW7630" s="10"/>
      <c r="AX7630" s="10"/>
      <c r="AY7630" s="10"/>
      <c r="AZ7630" s="10"/>
      <c r="BC7630" s="10"/>
      <c r="BD7630" s="10"/>
      <c r="BE7630" s="10"/>
      <c r="BF7630" s="10"/>
      <c r="BG7630" s="10"/>
      <c r="BH7630" s="10"/>
      <c r="BI7630" s="10"/>
      <c r="BL7630" s="10"/>
      <c r="BM7630" s="10"/>
      <c r="BN7630" s="10"/>
      <c r="BO7630" s="10"/>
      <c r="BP7630" s="10"/>
      <c r="BQ7630" s="10"/>
      <c r="BR7630" s="10"/>
      <c r="BU7630" s="66"/>
    </row>
    <row r="7631" spans="22:73" s="6" customFormat="1" x14ac:dyDescent="0.3">
      <c r="V7631" s="21"/>
      <c r="W7631" s="22"/>
      <c r="X7631" s="22"/>
      <c r="Y7631" s="22"/>
      <c r="Z7631" s="22"/>
      <c r="AA7631" s="22"/>
      <c r="AB7631" s="10"/>
      <c r="AC7631" s="10"/>
      <c r="AD7631" s="10"/>
      <c r="AE7631" s="10"/>
      <c r="AF7631" s="10"/>
      <c r="AG7631" s="10"/>
      <c r="AH7631" s="10"/>
      <c r="AI7631" s="10"/>
      <c r="AJ7631" s="10"/>
      <c r="AK7631" s="10"/>
      <c r="AL7631" s="10"/>
      <c r="AM7631" s="10"/>
      <c r="AN7631" s="10"/>
      <c r="AO7631" s="10"/>
      <c r="AP7631" s="10"/>
      <c r="AQ7631" s="10"/>
      <c r="AR7631" s="10"/>
      <c r="AS7631" s="10"/>
      <c r="AT7631" s="10"/>
      <c r="AU7631" s="10"/>
      <c r="AV7631" s="10"/>
      <c r="AW7631" s="10"/>
      <c r="AX7631" s="10"/>
      <c r="AY7631" s="10"/>
      <c r="AZ7631" s="10"/>
      <c r="BC7631" s="10"/>
      <c r="BD7631" s="10"/>
      <c r="BE7631" s="10"/>
      <c r="BF7631" s="10"/>
      <c r="BG7631" s="10"/>
      <c r="BH7631" s="10"/>
      <c r="BI7631" s="10"/>
      <c r="BL7631" s="10"/>
      <c r="BM7631" s="10"/>
      <c r="BN7631" s="10"/>
      <c r="BO7631" s="10"/>
      <c r="BP7631" s="10"/>
      <c r="BQ7631" s="10"/>
      <c r="BR7631" s="10"/>
      <c r="BU7631" s="66"/>
    </row>
    <row r="7632" spans="22:73" s="6" customFormat="1" x14ac:dyDescent="0.3">
      <c r="V7632" s="21"/>
      <c r="W7632" s="22"/>
      <c r="X7632" s="22"/>
      <c r="Y7632" s="22"/>
      <c r="Z7632" s="22"/>
      <c r="AA7632" s="22"/>
      <c r="AB7632" s="10"/>
      <c r="AC7632" s="10"/>
      <c r="AD7632" s="10"/>
      <c r="AE7632" s="10"/>
      <c r="AF7632" s="10"/>
      <c r="AG7632" s="10"/>
      <c r="AH7632" s="10"/>
      <c r="AI7632" s="10"/>
      <c r="AJ7632" s="10"/>
      <c r="AK7632" s="10"/>
      <c r="AL7632" s="10"/>
      <c r="AM7632" s="10"/>
      <c r="AN7632" s="10"/>
      <c r="AO7632" s="10"/>
      <c r="AP7632" s="10"/>
      <c r="AQ7632" s="10"/>
      <c r="AR7632" s="10"/>
      <c r="AS7632" s="10"/>
      <c r="AT7632" s="10"/>
      <c r="AU7632" s="10"/>
      <c r="AV7632" s="10"/>
      <c r="AW7632" s="10"/>
      <c r="AX7632" s="10"/>
      <c r="AY7632" s="10"/>
      <c r="AZ7632" s="10"/>
      <c r="BC7632" s="10"/>
      <c r="BD7632" s="10"/>
      <c r="BE7632" s="10"/>
      <c r="BF7632" s="10"/>
      <c r="BG7632" s="10"/>
      <c r="BH7632" s="10"/>
      <c r="BI7632" s="10"/>
      <c r="BL7632" s="10"/>
      <c r="BM7632" s="10"/>
      <c r="BN7632" s="10"/>
      <c r="BO7632" s="10"/>
      <c r="BP7632" s="10"/>
      <c r="BQ7632" s="10"/>
      <c r="BR7632" s="10"/>
      <c r="BU7632" s="66"/>
    </row>
    <row r="7633" spans="22:73" s="6" customFormat="1" x14ac:dyDescent="0.3">
      <c r="V7633" s="21"/>
      <c r="W7633" s="22"/>
      <c r="X7633" s="22"/>
      <c r="Y7633" s="22"/>
      <c r="Z7633" s="22"/>
      <c r="AA7633" s="22"/>
      <c r="AB7633" s="10"/>
      <c r="AC7633" s="10"/>
      <c r="AD7633" s="10"/>
      <c r="AE7633" s="10"/>
      <c r="AF7633" s="10"/>
      <c r="AG7633" s="10"/>
      <c r="AH7633" s="10"/>
      <c r="AI7633" s="10"/>
      <c r="AJ7633" s="10"/>
      <c r="AK7633" s="10"/>
      <c r="AL7633" s="10"/>
      <c r="AM7633" s="10"/>
      <c r="AN7633" s="10"/>
      <c r="AO7633" s="10"/>
      <c r="AP7633" s="10"/>
      <c r="AQ7633" s="10"/>
      <c r="AR7633" s="10"/>
      <c r="AS7633" s="10"/>
      <c r="AT7633" s="10"/>
      <c r="AU7633" s="10"/>
      <c r="AV7633" s="10"/>
      <c r="AW7633" s="10"/>
      <c r="AX7633" s="10"/>
      <c r="AY7633" s="10"/>
      <c r="AZ7633" s="10"/>
      <c r="BC7633" s="10"/>
      <c r="BD7633" s="10"/>
      <c r="BE7633" s="10"/>
      <c r="BF7633" s="10"/>
      <c r="BG7633" s="10"/>
      <c r="BH7633" s="10"/>
      <c r="BI7633" s="10"/>
      <c r="BL7633" s="10"/>
      <c r="BM7633" s="10"/>
      <c r="BN7633" s="10"/>
      <c r="BO7633" s="10"/>
      <c r="BP7633" s="10"/>
      <c r="BQ7633" s="10"/>
      <c r="BR7633" s="10"/>
      <c r="BU7633" s="66"/>
    </row>
    <row r="7634" spans="22:73" s="6" customFormat="1" x14ac:dyDescent="0.3">
      <c r="V7634" s="21"/>
      <c r="W7634" s="22"/>
      <c r="X7634" s="22"/>
      <c r="Y7634" s="22"/>
      <c r="Z7634" s="22"/>
      <c r="AA7634" s="22"/>
      <c r="AB7634" s="10"/>
      <c r="AC7634" s="10"/>
      <c r="AD7634" s="10"/>
      <c r="AE7634" s="10"/>
      <c r="AF7634" s="10"/>
      <c r="AG7634" s="10"/>
      <c r="AH7634" s="10"/>
      <c r="AI7634" s="10"/>
      <c r="AJ7634" s="10"/>
      <c r="AK7634" s="10"/>
      <c r="AL7634" s="10"/>
      <c r="AM7634" s="10"/>
      <c r="AN7634" s="10"/>
      <c r="AO7634" s="10"/>
      <c r="AP7634" s="10"/>
      <c r="AQ7634" s="10"/>
      <c r="AR7634" s="10"/>
      <c r="AS7634" s="10"/>
      <c r="AT7634" s="10"/>
      <c r="AU7634" s="10"/>
      <c r="AV7634" s="10"/>
      <c r="AW7634" s="10"/>
      <c r="AX7634" s="10"/>
      <c r="AY7634" s="10"/>
      <c r="AZ7634" s="10"/>
      <c r="BC7634" s="10"/>
      <c r="BD7634" s="10"/>
      <c r="BE7634" s="10"/>
      <c r="BF7634" s="10"/>
      <c r="BG7634" s="10"/>
      <c r="BH7634" s="10"/>
      <c r="BI7634" s="10"/>
      <c r="BL7634" s="10"/>
      <c r="BM7634" s="10"/>
      <c r="BN7634" s="10"/>
      <c r="BO7634" s="10"/>
      <c r="BP7634" s="10"/>
      <c r="BQ7634" s="10"/>
      <c r="BR7634" s="10"/>
      <c r="BU7634" s="66"/>
    </row>
    <row r="7635" spans="22:73" s="6" customFormat="1" x14ac:dyDescent="0.3">
      <c r="V7635" s="21"/>
      <c r="W7635" s="22"/>
      <c r="X7635" s="22"/>
      <c r="Y7635" s="22"/>
      <c r="Z7635" s="22"/>
      <c r="AA7635" s="22"/>
      <c r="AB7635" s="10"/>
      <c r="AC7635" s="10"/>
      <c r="AD7635" s="10"/>
      <c r="AE7635" s="10"/>
      <c r="AF7635" s="10"/>
      <c r="AG7635" s="10"/>
      <c r="AH7635" s="10"/>
      <c r="AI7635" s="10"/>
      <c r="AJ7635" s="10"/>
      <c r="AK7635" s="10"/>
      <c r="AL7635" s="10"/>
      <c r="AM7635" s="10"/>
      <c r="AN7635" s="10"/>
      <c r="AO7635" s="10"/>
      <c r="AP7635" s="10"/>
      <c r="AQ7635" s="10"/>
      <c r="AR7635" s="10"/>
      <c r="AS7635" s="10"/>
      <c r="AT7635" s="10"/>
      <c r="AU7635" s="10"/>
      <c r="AV7635" s="10"/>
      <c r="AW7635" s="10"/>
      <c r="AX7635" s="10"/>
      <c r="AY7635" s="10"/>
      <c r="AZ7635" s="10"/>
      <c r="BC7635" s="10"/>
      <c r="BD7635" s="10"/>
      <c r="BE7635" s="10"/>
      <c r="BF7635" s="10"/>
      <c r="BG7635" s="10"/>
      <c r="BH7635" s="10"/>
      <c r="BI7635" s="10"/>
      <c r="BL7635" s="10"/>
      <c r="BM7635" s="10"/>
      <c r="BN7635" s="10"/>
      <c r="BO7635" s="10"/>
      <c r="BP7635" s="10"/>
      <c r="BQ7635" s="10"/>
      <c r="BR7635" s="10"/>
      <c r="BU7635" s="66"/>
    </row>
    <row r="7636" spans="22:73" s="6" customFormat="1" x14ac:dyDescent="0.3">
      <c r="V7636" s="21"/>
      <c r="W7636" s="22"/>
      <c r="X7636" s="22"/>
      <c r="Y7636" s="22"/>
      <c r="Z7636" s="22"/>
      <c r="AA7636" s="22"/>
      <c r="AB7636" s="10"/>
      <c r="AC7636" s="10"/>
      <c r="AD7636" s="10"/>
      <c r="AE7636" s="10"/>
      <c r="AF7636" s="10"/>
      <c r="AG7636" s="10"/>
      <c r="AH7636" s="10"/>
      <c r="AI7636" s="10"/>
      <c r="AJ7636" s="10"/>
      <c r="AK7636" s="10"/>
      <c r="AL7636" s="10"/>
      <c r="AM7636" s="10"/>
      <c r="AN7636" s="10"/>
      <c r="AO7636" s="10"/>
      <c r="AP7636" s="10"/>
      <c r="AQ7636" s="10"/>
      <c r="AR7636" s="10"/>
      <c r="AS7636" s="10"/>
      <c r="AT7636" s="10"/>
      <c r="AU7636" s="10"/>
      <c r="AV7636" s="10"/>
      <c r="AW7636" s="10"/>
      <c r="AX7636" s="10"/>
      <c r="AY7636" s="10"/>
      <c r="AZ7636" s="10"/>
      <c r="BC7636" s="10"/>
      <c r="BD7636" s="10"/>
      <c r="BE7636" s="10"/>
      <c r="BF7636" s="10"/>
      <c r="BG7636" s="10"/>
      <c r="BH7636" s="10"/>
      <c r="BI7636" s="10"/>
      <c r="BL7636" s="10"/>
      <c r="BM7636" s="10"/>
      <c r="BN7636" s="10"/>
      <c r="BO7636" s="10"/>
      <c r="BP7636" s="10"/>
      <c r="BQ7636" s="10"/>
      <c r="BR7636" s="10"/>
      <c r="BU7636" s="66"/>
    </row>
    <row r="7637" spans="22:73" s="6" customFormat="1" x14ac:dyDescent="0.3">
      <c r="V7637" s="21"/>
      <c r="W7637" s="22"/>
      <c r="X7637" s="22"/>
      <c r="Y7637" s="22"/>
      <c r="Z7637" s="22"/>
      <c r="AA7637" s="22"/>
      <c r="AB7637" s="10"/>
      <c r="AC7637" s="10"/>
      <c r="AD7637" s="10"/>
      <c r="AE7637" s="10"/>
      <c r="AF7637" s="10"/>
      <c r="AG7637" s="10"/>
      <c r="AH7637" s="10"/>
      <c r="AI7637" s="10"/>
      <c r="AJ7637" s="10"/>
      <c r="AK7637" s="10"/>
      <c r="AL7637" s="10"/>
      <c r="AM7637" s="10"/>
      <c r="AN7637" s="10"/>
      <c r="AO7637" s="10"/>
      <c r="AP7637" s="10"/>
      <c r="AQ7637" s="10"/>
      <c r="AR7637" s="10"/>
      <c r="AS7637" s="10"/>
      <c r="AT7637" s="10"/>
      <c r="AU7637" s="10"/>
      <c r="AV7637" s="10"/>
      <c r="AW7637" s="10"/>
      <c r="AX7637" s="10"/>
      <c r="AY7637" s="10"/>
      <c r="AZ7637" s="10"/>
      <c r="BC7637" s="10"/>
      <c r="BD7637" s="10"/>
      <c r="BE7637" s="10"/>
      <c r="BF7637" s="10"/>
      <c r="BG7637" s="10"/>
      <c r="BH7637" s="10"/>
      <c r="BI7637" s="10"/>
      <c r="BL7637" s="10"/>
      <c r="BM7637" s="10"/>
      <c r="BN7637" s="10"/>
      <c r="BO7637" s="10"/>
      <c r="BP7637" s="10"/>
      <c r="BQ7637" s="10"/>
      <c r="BR7637" s="10"/>
      <c r="BU7637" s="66"/>
    </row>
    <row r="7638" spans="22:73" s="6" customFormat="1" x14ac:dyDescent="0.3">
      <c r="V7638" s="21"/>
      <c r="W7638" s="22"/>
      <c r="X7638" s="22"/>
      <c r="Y7638" s="22"/>
      <c r="Z7638" s="22"/>
      <c r="AA7638" s="22"/>
      <c r="AB7638" s="10"/>
      <c r="AC7638" s="10"/>
      <c r="AD7638" s="10"/>
      <c r="AE7638" s="10"/>
      <c r="AF7638" s="10"/>
      <c r="AG7638" s="10"/>
      <c r="AH7638" s="10"/>
      <c r="AI7638" s="10"/>
      <c r="AJ7638" s="10"/>
      <c r="AK7638" s="10"/>
      <c r="AL7638" s="10"/>
      <c r="AM7638" s="10"/>
      <c r="AN7638" s="10"/>
      <c r="AO7638" s="10"/>
      <c r="AP7638" s="10"/>
      <c r="AQ7638" s="10"/>
      <c r="AR7638" s="10"/>
      <c r="AS7638" s="10"/>
      <c r="AT7638" s="10"/>
      <c r="AU7638" s="10"/>
      <c r="AV7638" s="10"/>
      <c r="AW7638" s="10"/>
      <c r="AX7638" s="10"/>
      <c r="AY7638" s="10"/>
      <c r="AZ7638" s="10"/>
      <c r="BC7638" s="10"/>
      <c r="BD7638" s="10"/>
      <c r="BE7638" s="10"/>
      <c r="BF7638" s="10"/>
      <c r="BG7638" s="10"/>
      <c r="BH7638" s="10"/>
      <c r="BI7638" s="10"/>
      <c r="BL7638" s="10"/>
      <c r="BM7638" s="10"/>
      <c r="BN7638" s="10"/>
      <c r="BO7638" s="10"/>
      <c r="BP7638" s="10"/>
      <c r="BQ7638" s="10"/>
      <c r="BR7638" s="10"/>
      <c r="BU7638" s="66"/>
    </row>
    <row r="7639" spans="22:73" s="6" customFormat="1" x14ac:dyDescent="0.3">
      <c r="V7639" s="21"/>
      <c r="W7639" s="22"/>
      <c r="X7639" s="22"/>
      <c r="Y7639" s="22"/>
      <c r="Z7639" s="22"/>
      <c r="AA7639" s="22"/>
      <c r="AB7639" s="10"/>
      <c r="AC7639" s="10"/>
      <c r="AD7639" s="10"/>
      <c r="AE7639" s="10"/>
      <c r="AF7639" s="10"/>
      <c r="AG7639" s="10"/>
      <c r="AH7639" s="10"/>
      <c r="AI7639" s="10"/>
      <c r="AJ7639" s="10"/>
      <c r="AK7639" s="10"/>
      <c r="AL7639" s="10"/>
      <c r="AM7639" s="10"/>
      <c r="AN7639" s="10"/>
      <c r="AO7639" s="10"/>
      <c r="AP7639" s="10"/>
      <c r="AQ7639" s="10"/>
      <c r="AR7639" s="10"/>
      <c r="AS7639" s="10"/>
      <c r="AT7639" s="10"/>
      <c r="AU7639" s="10"/>
      <c r="AV7639" s="10"/>
      <c r="AW7639" s="10"/>
      <c r="AX7639" s="10"/>
      <c r="AY7639" s="10"/>
      <c r="AZ7639" s="10"/>
      <c r="BC7639" s="10"/>
      <c r="BD7639" s="10"/>
      <c r="BE7639" s="10"/>
      <c r="BF7639" s="10"/>
      <c r="BG7639" s="10"/>
      <c r="BH7639" s="10"/>
      <c r="BI7639" s="10"/>
      <c r="BL7639" s="10"/>
      <c r="BM7639" s="10"/>
      <c r="BN7639" s="10"/>
      <c r="BO7639" s="10"/>
      <c r="BP7639" s="10"/>
      <c r="BQ7639" s="10"/>
      <c r="BR7639" s="10"/>
      <c r="BU7639" s="66"/>
    </row>
    <row r="7640" spans="22:73" s="6" customFormat="1" x14ac:dyDescent="0.3">
      <c r="V7640" s="21"/>
      <c r="W7640" s="22"/>
      <c r="X7640" s="22"/>
      <c r="Y7640" s="22"/>
      <c r="Z7640" s="22"/>
      <c r="AA7640" s="22"/>
      <c r="AB7640" s="10"/>
      <c r="AC7640" s="10"/>
      <c r="AD7640" s="10"/>
      <c r="AE7640" s="10"/>
      <c r="AF7640" s="10"/>
      <c r="AG7640" s="10"/>
      <c r="AH7640" s="10"/>
      <c r="AI7640" s="10"/>
      <c r="AJ7640" s="10"/>
      <c r="AK7640" s="10"/>
      <c r="AL7640" s="10"/>
      <c r="AM7640" s="10"/>
      <c r="AN7640" s="10"/>
      <c r="AO7640" s="10"/>
      <c r="AP7640" s="10"/>
      <c r="AQ7640" s="10"/>
      <c r="AR7640" s="10"/>
      <c r="AS7640" s="10"/>
      <c r="AT7640" s="10"/>
      <c r="AU7640" s="10"/>
      <c r="AV7640" s="10"/>
      <c r="AW7640" s="10"/>
      <c r="AX7640" s="10"/>
      <c r="AY7640" s="10"/>
      <c r="AZ7640" s="10"/>
      <c r="BC7640" s="10"/>
      <c r="BD7640" s="10"/>
      <c r="BE7640" s="10"/>
      <c r="BF7640" s="10"/>
      <c r="BG7640" s="10"/>
      <c r="BH7640" s="10"/>
      <c r="BI7640" s="10"/>
      <c r="BL7640" s="10"/>
      <c r="BM7640" s="10"/>
      <c r="BN7640" s="10"/>
      <c r="BO7640" s="10"/>
      <c r="BP7640" s="10"/>
      <c r="BQ7640" s="10"/>
      <c r="BR7640" s="10"/>
      <c r="BU7640" s="66"/>
    </row>
    <row r="7641" spans="22:73" s="6" customFormat="1" x14ac:dyDescent="0.3">
      <c r="V7641" s="21"/>
      <c r="W7641" s="22"/>
      <c r="X7641" s="22"/>
      <c r="Y7641" s="22"/>
      <c r="Z7641" s="22"/>
      <c r="AA7641" s="22"/>
      <c r="AB7641" s="10"/>
      <c r="AC7641" s="10"/>
      <c r="AD7641" s="10"/>
      <c r="AE7641" s="10"/>
      <c r="AF7641" s="10"/>
      <c r="AG7641" s="10"/>
      <c r="AH7641" s="10"/>
      <c r="AI7641" s="10"/>
      <c r="AJ7641" s="10"/>
      <c r="AK7641" s="10"/>
      <c r="AL7641" s="10"/>
      <c r="AM7641" s="10"/>
      <c r="AN7641" s="10"/>
      <c r="AO7641" s="10"/>
      <c r="AP7641" s="10"/>
      <c r="AQ7641" s="10"/>
      <c r="AR7641" s="10"/>
      <c r="AS7641" s="10"/>
      <c r="AT7641" s="10"/>
      <c r="AU7641" s="10"/>
      <c r="AV7641" s="10"/>
      <c r="AW7641" s="10"/>
      <c r="AX7641" s="10"/>
      <c r="AY7641" s="10"/>
      <c r="AZ7641" s="10"/>
      <c r="BC7641" s="10"/>
      <c r="BD7641" s="10"/>
      <c r="BE7641" s="10"/>
      <c r="BF7641" s="10"/>
      <c r="BG7641" s="10"/>
      <c r="BH7641" s="10"/>
      <c r="BI7641" s="10"/>
      <c r="BL7641" s="10"/>
      <c r="BM7641" s="10"/>
      <c r="BN7641" s="10"/>
      <c r="BO7641" s="10"/>
      <c r="BP7641" s="10"/>
      <c r="BQ7641" s="10"/>
      <c r="BR7641" s="10"/>
      <c r="BU7641" s="66"/>
    </row>
    <row r="7642" spans="22:73" s="6" customFormat="1" x14ac:dyDescent="0.3">
      <c r="V7642" s="21"/>
      <c r="W7642" s="22"/>
      <c r="X7642" s="22"/>
      <c r="Y7642" s="22"/>
      <c r="Z7642" s="22"/>
      <c r="AA7642" s="22"/>
      <c r="AB7642" s="10"/>
      <c r="AC7642" s="10"/>
      <c r="AD7642" s="10"/>
      <c r="AE7642" s="10"/>
      <c r="AF7642" s="10"/>
      <c r="AG7642" s="10"/>
      <c r="AH7642" s="10"/>
      <c r="AI7642" s="10"/>
      <c r="AJ7642" s="10"/>
      <c r="AK7642" s="10"/>
      <c r="AL7642" s="10"/>
      <c r="AM7642" s="10"/>
      <c r="AN7642" s="10"/>
      <c r="AO7642" s="10"/>
      <c r="AP7642" s="10"/>
      <c r="AQ7642" s="10"/>
      <c r="AR7642" s="10"/>
      <c r="AS7642" s="10"/>
      <c r="AT7642" s="10"/>
      <c r="AU7642" s="10"/>
      <c r="AV7642" s="10"/>
      <c r="AW7642" s="10"/>
      <c r="AX7642" s="10"/>
      <c r="AY7642" s="10"/>
      <c r="AZ7642" s="10"/>
      <c r="BC7642" s="10"/>
      <c r="BD7642" s="10"/>
      <c r="BE7642" s="10"/>
      <c r="BF7642" s="10"/>
      <c r="BG7642" s="10"/>
      <c r="BH7642" s="10"/>
      <c r="BI7642" s="10"/>
      <c r="BL7642" s="10"/>
      <c r="BM7642" s="10"/>
      <c r="BN7642" s="10"/>
      <c r="BO7642" s="10"/>
      <c r="BP7642" s="10"/>
      <c r="BQ7642" s="10"/>
      <c r="BR7642" s="10"/>
      <c r="BU7642" s="66"/>
    </row>
    <row r="7643" spans="22:73" s="6" customFormat="1" x14ac:dyDescent="0.3">
      <c r="V7643" s="21"/>
      <c r="W7643" s="22"/>
      <c r="X7643" s="22"/>
      <c r="Y7643" s="22"/>
      <c r="Z7643" s="22"/>
      <c r="AA7643" s="22"/>
      <c r="AB7643" s="10"/>
      <c r="AC7643" s="10"/>
      <c r="AD7643" s="10"/>
      <c r="AE7643" s="10"/>
      <c r="AF7643" s="10"/>
      <c r="AG7643" s="10"/>
      <c r="AH7643" s="10"/>
      <c r="AI7643" s="10"/>
      <c r="AJ7643" s="10"/>
      <c r="AK7643" s="10"/>
      <c r="AL7643" s="10"/>
      <c r="AM7643" s="10"/>
      <c r="AN7643" s="10"/>
      <c r="AO7643" s="10"/>
      <c r="AP7643" s="10"/>
      <c r="AQ7643" s="10"/>
      <c r="AR7643" s="10"/>
      <c r="AS7643" s="10"/>
      <c r="AT7643" s="10"/>
      <c r="AU7643" s="10"/>
      <c r="AV7643" s="10"/>
      <c r="AW7643" s="10"/>
      <c r="AX7643" s="10"/>
      <c r="AY7643" s="10"/>
      <c r="AZ7643" s="10"/>
      <c r="BC7643" s="10"/>
      <c r="BD7643" s="10"/>
      <c r="BE7643" s="10"/>
      <c r="BF7643" s="10"/>
      <c r="BG7643" s="10"/>
      <c r="BH7643" s="10"/>
      <c r="BI7643" s="10"/>
      <c r="BL7643" s="10"/>
      <c r="BM7643" s="10"/>
      <c r="BN7643" s="10"/>
      <c r="BO7643" s="10"/>
      <c r="BP7643" s="10"/>
      <c r="BQ7643" s="10"/>
      <c r="BR7643" s="10"/>
      <c r="BU7643" s="66"/>
    </row>
    <row r="7644" spans="22:73" s="6" customFormat="1" x14ac:dyDescent="0.3">
      <c r="V7644" s="21"/>
      <c r="W7644" s="22"/>
      <c r="X7644" s="22"/>
      <c r="Y7644" s="22"/>
      <c r="Z7644" s="22"/>
      <c r="AA7644" s="22"/>
      <c r="AB7644" s="10"/>
      <c r="AC7644" s="10"/>
      <c r="AD7644" s="10"/>
      <c r="AE7644" s="10"/>
      <c r="AF7644" s="10"/>
      <c r="AG7644" s="10"/>
      <c r="AH7644" s="10"/>
      <c r="AI7644" s="10"/>
      <c r="AJ7644" s="10"/>
      <c r="AK7644" s="10"/>
      <c r="AL7644" s="10"/>
      <c r="AM7644" s="10"/>
      <c r="AN7644" s="10"/>
      <c r="AO7644" s="10"/>
      <c r="AP7644" s="10"/>
      <c r="AQ7644" s="10"/>
      <c r="AR7644" s="10"/>
      <c r="AS7644" s="10"/>
      <c r="AT7644" s="10"/>
      <c r="AU7644" s="10"/>
      <c r="AV7644" s="10"/>
      <c r="AW7644" s="10"/>
      <c r="AX7644" s="10"/>
      <c r="AY7644" s="10"/>
      <c r="AZ7644" s="10"/>
      <c r="BC7644" s="10"/>
      <c r="BD7644" s="10"/>
      <c r="BE7644" s="10"/>
      <c r="BF7644" s="10"/>
      <c r="BG7644" s="10"/>
      <c r="BH7644" s="10"/>
      <c r="BI7644" s="10"/>
      <c r="BL7644" s="10"/>
      <c r="BM7644" s="10"/>
      <c r="BN7644" s="10"/>
      <c r="BO7644" s="10"/>
      <c r="BP7644" s="10"/>
      <c r="BQ7644" s="10"/>
      <c r="BR7644" s="10"/>
      <c r="BU7644" s="66"/>
    </row>
    <row r="7645" spans="22:73" s="6" customFormat="1" x14ac:dyDescent="0.3">
      <c r="V7645" s="21"/>
      <c r="W7645" s="22"/>
      <c r="X7645" s="22"/>
      <c r="Y7645" s="22"/>
      <c r="Z7645" s="22"/>
      <c r="AA7645" s="22"/>
      <c r="AB7645" s="10"/>
      <c r="AC7645" s="10"/>
      <c r="AD7645" s="10"/>
      <c r="AE7645" s="10"/>
      <c r="AF7645" s="10"/>
      <c r="AG7645" s="10"/>
      <c r="AH7645" s="10"/>
      <c r="AI7645" s="10"/>
      <c r="AJ7645" s="10"/>
      <c r="AK7645" s="10"/>
      <c r="AL7645" s="10"/>
      <c r="AM7645" s="10"/>
      <c r="AN7645" s="10"/>
      <c r="AO7645" s="10"/>
      <c r="AP7645" s="10"/>
      <c r="AQ7645" s="10"/>
      <c r="AR7645" s="10"/>
      <c r="AS7645" s="10"/>
      <c r="AT7645" s="10"/>
      <c r="AU7645" s="10"/>
      <c r="AV7645" s="10"/>
      <c r="AW7645" s="10"/>
      <c r="AX7645" s="10"/>
      <c r="AY7645" s="10"/>
      <c r="AZ7645" s="10"/>
      <c r="BC7645" s="10"/>
      <c r="BD7645" s="10"/>
      <c r="BE7645" s="10"/>
      <c r="BF7645" s="10"/>
      <c r="BG7645" s="10"/>
      <c r="BH7645" s="10"/>
      <c r="BI7645" s="10"/>
      <c r="BL7645" s="10"/>
      <c r="BM7645" s="10"/>
      <c r="BN7645" s="10"/>
      <c r="BO7645" s="10"/>
      <c r="BP7645" s="10"/>
      <c r="BQ7645" s="10"/>
      <c r="BR7645" s="10"/>
      <c r="BU7645" s="66"/>
    </row>
    <row r="7646" spans="22:73" s="6" customFormat="1" x14ac:dyDescent="0.3">
      <c r="V7646" s="21"/>
      <c r="W7646" s="22"/>
      <c r="X7646" s="22"/>
      <c r="Y7646" s="22"/>
      <c r="Z7646" s="22"/>
      <c r="AA7646" s="22"/>
      <c r="AB7646" s="10"/>
      <c r="AC7646" s="10"/>
      <c r="AD7646" s="10"/>
      <c r="AE7646" s="10"/>
      <c r="AF7646" s="10"/>
      <c r="AG7646" s="10"/>
      <c r="AH7646" s="10"/>
      <c r="AI7646" s="10"/>
      <c r="AJ7646" s="10"/>
      <c r="AK7646" s="10"/>
      <c r="AL7646" s="10"/>
      <c r="AM7646" s="10"/>
      <c r="AN7646" s="10"/>
      <c r="AO7646" s="10"/>
      <c r="AP7646" s="10"/>
      <c r="AQ7646" s="10"/>
      <c r="AR7646" s="10"/>
      <c r="AS7646" s="10"/>
      <c r="AT7646" s="10"/>
      <c r="AU7646" s="10"/>
      <c r="AV7646" s="10"/>
      <c r="AW7646" s="10"/>
      <c r="AX7646" s="10"/>
      <c r="AY7646" s="10"/>
      <c r="AZ7646" s="10"/>
      <c r="BC7646" s="10"/>
      <c r="BD7646" s="10"/>
      <c r="BE7646" s="10"/>
      <c r="BF7646" s="10"/>
      <c r="BG7646" s="10"/>
      <c r="BH7646" s="10"/>
      <c r="BI7646" s="10"/>
      <c r="BL7646" s="10"/>
      <c r="BM7646" s="10"/>
      <c r="BN7646" s="10"/>
      <c r="BO7646" s="10"/>
      <c r="BP7646" s="10"/>
      <c r="BQ7646" s="10"/>
      <c r="BR7646" s="10"/>
      <c r="BU7646" s="66"/>
    </row>
    <row r="7647" spans="22:73" s="6" customFormat="1" x14ac:dyDescent="0.3">
      <c r="V7647" s="21"/>
      <c r="W7647" s="22"/>
      <c r="X7647" s="22"/>
      <c r="Y7647" s="22"/>
      <c r="Z7647" s="22"/>
      <c r="AA7647" s="22"/>
      <c r="AB7647" s="10"/>
      <c r="AC7647" s="10"/>
      <c r="AD7647" s="10"/>
      <c r="AE7647" s="10"/>
      <c r="AF7647" s="10"/>
      <c r="AG7647" s="10"/>
      <c r="AH7647" s="10"/>
      <c r="AI7647" s="10"/>
      <c r="AJ7647" s="10"/>
      <c r="AK7647" s="10"/>
      <c r="AL7647" s="10"/>
      <c r="AM7647" s="10"/>
      <c r="AN7647" s="10"/>
      <c r="AO7647" s="10"/>
      <c r="AP7647" s="10"/>
      <c r="AQ7647" s="10"/>
      <c r="AR7647" s="10"/>
      <c r="AS7647" s="10"/>
      <c r="AT7647" s="10"/>
      <c r="AU7647" s="10"/>
      <c r="AV7647" s="10"/>
      <c r="AW7647" s="10"/>
      <c r="AX7647" s="10"/>
      <c r="AY7647" s="10"/>
      <c r="AZ7647" s="10"/>
      <c r="BC7647" s="10"/>
      <c r="BD7647" s="10"/>
      <c r="BE7647" s="10"/>
      <c r="BF7647" s="10"/>
      <c r="BG7647" s="10"/>
      <c r="BH7647" s="10"/>
      <c r="BI7647" s="10"/>
      <c r="BL7647" s="10"/>
      <c r="BM7647" s="10"/>
      <c r="BN7647" s="10"/>
      <c r="BO7647" s="10"/>
      <c r="BP7647" s="10"/>
      <c r="BQ7647" s="10"/>
      <c r="BR7647" s="10"/>
      <c r="BU7647" s="66"/>
    </row>
    <row r="7648" spans="22:73" s="6" customFormat="1" x14ac:dyDescent="0.3">
      <c r="V7648" s="21"/>
      <c r="W7648" s="22"/>
      <c r="X7648" s="22"/>
      <c r="Y7648" s="22"/>
      <c r="Z7648" s="22"/>
      <c r="AA7648" s="22"/>
      <c r="AB7648" s="10"/>
      <c r="AC7648" s="10"/>
      <c r="AD7648" s="10"/>
      <c r="AE7648" s="10"/>
      <c r="AF7648" s="10"/>
      <c r="AG7648" s="10"/>
      <c r="AH7648" s="10"/>
      <c r="AI7648" s="10"/>
      <c r="AJ7648" s="10"/>
      <c r="AK7648" s="10"/>
      <c r="AL7648" s="10"/>
      <c r="AM7648" s="10"/>
      <c r="AN7648" s="10"/>
      <c r="AO7648" s="10"/>
      <c r="AP7648" s="10"/>
      <c r="AQ7648" s="10"/>
      <c r="AR7648" s="10"/>
      <c r="AS7648" s="10"/>
      <c r="AT7648" s="10"/>
      <c r="AU7648" s="10"/>
      <c r="AV7648" s="10"/>
      <c r="AW7648" s="10"/>
      <c r="AX7648" s="10"/>
      <c r="AY7648" s="10"/>
      <c r="AZ7648" s="10"/>
      <c r="BC7648" s="10"/>
      <c r="BD7648" s="10"/>
      <c r="BE7648" s="10"/>
      <c r="BF7648" s="10"/>
      <c r="BG7648" s="10"/>
      <c r="BH7648" s="10"/>
      <c r="BI7648" s="10"/>
      <c r="BL7648" s="10"/>
      <c r="BM7648" s="10"/>
      <c r="BN7648" s="10"/>
      <c r="BO7648" s="10"/>
      <c r="BP7648" s="10"/>
      <c r="BQ7648" s="10"/>
      <c r="BR7648" s="10"/>
      <c r="BU7648" s="66"/>
    </row>
    <row r="7649" spans="22:73" s="6" customFormat="1" x14ac:dyDescent="0.3">
      <c r="V7649" s="21"/>
      <c r="W7649" s="22"/>
      <c r="X7649" s="22"/>
      <c r="Y7649" s="22"/>
      <c r="Z7649" s="22"/>
      <c r="AA7649" s="22"/>
      <c r="AB7649" s="10"/>
      <c r="AC7649" s="10"/>
      <c r="AD7649" s="10"/>
      <c r="AE7649" s="10"/>
      <c r="AF7649" s="10"/>
      <c r="AG7649" s="10"/>
      <c r="AH7649" s="10"/>
      <c r="AI7649" s="10"/>
      <c r="AJ7649" s="10"/>
      <c r="AK7649" s="10"/>
      <c r="AL7649" s="10"/>
      <c r="AM7649" s="10"/>
      <c r="AN7649" s="10"/>
      <c r="AO7649" s="10"/>
      <c r="AP7649" s="10"/>
      <c r="AQ7649" s="10"/>
      <c r="AR7649" s="10"/>
      <c r="AS7649" s="10"/>
      <c r="AT7649" s="10"/>
      <c r="AU7649" s="10"/>
      <c r="AV7649" s="10"/>
      <c r="AW7649" s="10"/>
      <c r="AX7649" s="10"/>
      <c r="AY7649" s="10"/>
      <c r="AZ7649" s="10"/>
      <c r="BC7649" s="10"/>
      <c r="BD7649" s="10"/>
      <c r="BE7649" s="10"/>
      <c r="BF7649" s="10"/>
      <c r="BG7649" s="10"/>
      <c r="BH7649" s="10"/>
      <c r="BI7649" s="10"/>
      <c r="BL7649" s="10"/>
      <c r="BM7649" s="10"/>
      <c r="BN7649" s="10"/>
      <c r="BO7649" s="10"/>
      <c r="BP7649" s="10"/>
      <c r="BQ7649" s="10"/>
      <c r="BR7649" s="10"/>
      <c r="BU7649" s="66"/>
    </row>
    <row r="7650" spans="22:73" s="6" customFormat="1" x14ac:dyDescent="0.3">
      <c r="V7650" s="21"/>
      <c r="W7650" s="22"/>
      <c r="X7650" s="22"/>
      <c r="Y7650" s="22"/>
      <c r="Z7650" s="22"/>
      <c r="AA7650" s="22"/>
      <c r="AB7650" s="10"/>
      <c r="AC7650" s="10"/>
      <c r="AD7650" s="10"/>
      <c r="AE7650" s="10"/>
      <c r="AF7650" s="10"/>
      <c r="AG7650" s="10"/>
      <c r="AH7650" s="10"/>
      <c r="AI7650" s="10"/>
      <c r="AJ7650" s="10"/>
      <c r="AK7650" s="10"/>
      <c r="AL7650" s="10"/>
      <c r="AM7650" s="10"/>
      <c r="AN7650" s="10"/>
      <c r="AO7650" s="10"/>
      <c r="AP7650" s="10"/>
      <c r="AQ7650" s="10"/>
      <c r="AR7650" s="10"/>
      <c r="AS7650" s="10"/>
      <c r="AT7650" s="10"/>
      <c r="AU7650" s="10"/>
      <c r="AV7650" s="10"/>
      <c r="AW7650" s="10"/>
      <c r="AX7650" s="10"/>
      <c r="AY7650" s="10"/>
      <c r="AZ7650" s="10"/>
      <c r="BC7650" s="10"/>
      <c r="BD7650" s="10"/>
      <c r="BE7650" s="10"/>
      <c r="BF7650" s="10"/>
      <c r="BG7650" s="10"/>
      <c r="BH7650" s="10"/>
      <c r="BI7650" s="10"/>
      <c r="BL7650" s="10"/>
      <c r="BM7650" s="10"/>
      <c r="BN7650" s="10"/>
      <c r="BO7650" s="10"/>
      <c r="BP7650" s="10"/>
      <c r="BQ7650" s="10"/>
      <c r="BR7650" s="10"/>
      <c r="BU7650" s="66"/>
    </row>
    <row r="7651" spans="22:73" s="6" customFormat="1" x14ac:dyDescent="0.3">
      <c r="V7651" s="21"/>
      <c r="W7651" s="22"/>
      <c r="X7651" s="22"/>
      <c r="Y7651" s="22"/>
      <c r="Z7651" s="22"/>
      <c r="AA7651" s="22"/>
      <c r="AB7651" s="10"/>
      <c r="AC7651" s="10"/>
      <c r="AD7651" s="10"/>
      <c r="AE7651" s="10"/>
      <c r="AF7651" s="10"/>
      <c r="AG7651" s="10"/>
      <c r="AH7651" s="10"/>
      <c r="AI7651" s="10"/>
      <c r="AJ7651" s="10"/>
      <c r="AK7651" s="10"/>
      <c r="AL7651" s="10"/>
      <c r="AM7651" s="10"/>
      <c r="AN7651" s="10"/>
      <c r="AO7651" s="10"/>
      <c r="AP7651" s="10"/>
      <c r="AQ7651" s="10"/>
      <c r="AR7651" s="10"/>
      <c r="AS7651" s="10"/>
      <c r="AT7651" s="10"/>
      <c r="AU7651" s="10"/>
      <c r="AV7651" s="10"/>
      <c r="AW7651" s="10"/>
      <c r="AX7651" s="10"/>
      <c r="AY7651" s="10"/>
      <c r="AZ7651" s="10"/>
      <c r="BC7651" s="10"/>
      <c r="BD7651" s="10"/>
      <c r="BE7651" s="10"/>
      <c r="BF7651" s="10"/>
      <c r="BG7651" s="10"/>
      <c r="BH7651" s="10"/>
      <c r="BI7651" s="10"/>
      <c r="BL7651" s="10"/>
      <c r="BM7651" s="10"/>
      <c r="BN7651" s="10"/>
      <c r="BO7651" s="10"/>
      <c r="BP7651" s="10"/>
      <c r="BQ7651" s="10"/>
      <c r="BR7651" s="10"/>
      <c r="BU7651" s="66"/>
    </row>
    <row r="7652" spans="22:73" s="6" customFormat="1" x14ac:dyDescent="0.3">
      <c r="V7652" s="21"/>
      <c r="W7652" s="22"/>
      <c r="X7652" s="22"/>
      <c r="Y7652" s="22"/>
      <c r="Z7652" s="22"/>
      <c r="AA7652" s="22"/>
      <c r="AB7652" s="10"/>
      <c r="AC7652" s="10"/>
      <c r="AD7652" s="10"/>
      <c r="AE7652" s="10"/>
      <c r="AF7652" s="10"/>
      <c r="AG7652" s="10"/>
      <c r="AH7652" s="10"/>
      <c r="AI7652" s="10"/>
      <c r="AJ7652" s="10"/>
      <c r="AK7652" s="10"/>
      <c r="AL7652" s="10"/>
      <c r="AM7652" s="10"/>
      <c r="AN7652" s="10"/>
      <c r="AO7652" s="10"/>
      <c r="AP7652" s="10"/>
      <c r="AQ7652" s="10"/>
      <c r="AR7652" s="10"/>
      <c r="AS7652" s="10"/>
      <c r="AT7652" s="10"/>
      <c r="AU7652" s="10"/>
      <c r="AV7652" s="10"/>
      <c r="AW7652" s="10"/>
      <c r="AX7652" s="10"/>
      <c r="AY7652" s="10"/>
      <c r="AZ7652" s="10"/>
      <c r="BC7652" s="10"/>
      <c r="BD7652" s="10"/>
      <c r="BE7652" s="10"/>
      <c r="BF7652" s="10"/>
      <c r="BG7652" s="10"/>
      <c r="BH7652" s="10"/>
      <c r="BI7652" s="10"/>
      <c r="BL7652" s="10"/>
      <c r="BM7652" s="10"/>
      <c r="BN7652" s="10"/>
      <c r="BO7652" s="10"/>
      <c r="BP7652" s="10"/>
      <c r="BQ7652" s="10"/>
      <c r="BR7652" s="10"/>
      <c r="BU7652" s="66"/>
    </row>
    <row r="7653" spans="22:73" s="6" customFormat="1" x14ac:dyDescent="0.3">
      <c r="V7653" s="21"/>
      <c r="W7653" s="22"/>
      <c r="X7653" s="22"/>
      <c r="Y7653" s="22"/>
      <c r="Z7653" s="22"/>
      <c r="AA7653" s="22"/>
      <c r="AB7653" s="10"/>
      <c r="AC7653" s="10"/>
      <c r="AD7653" s="10"/>
      <c r="AE7653" s="10"/>
      <c r="AF7653" s="10"/>
      <c r="AG7653" s="10"/>
      <c r="AH7653" s="10"/>
      <c r="AI7653" s="10"/>
      <c r="AJ7653" s="10"/>
      <c r="AK7653" s="10"/>
      <c r="AL7653" s="10"/>
      <c r="AM7653" s="10"/>
      <c r="AN7653" s="10"/>
      <c r="AO7653" s="10"/>
      <c r="AP7653" s="10"/>
      <c r="AQ7653" s="10"/>
      <c r="AR7653" s="10"/>
      <c r="AS7653" s="10"/>
      <c r="AT7653" s="10"/>
      <c r="AU7653" s="10"/>
      <c r="AV7653" s="10"/>
      <c r="AW7653" s="10"/>
      <c r="AX7653" s="10"/>
      <c r="AY7653" s="10"/>
      <c r="AZ7653" s="10"/>
      <c r="BC7653" s="10"/>
      <c r="BD7653" s="10"/>
      <c r="BE7653" s="10"/>
      <c r="BF7653" s="10"/>
      <c r="BG7653" s="10"/>
      <c r="BH7653" s="10"/>
      <c r="BI7653" s="10"/>
      <c r="BL7653" s="10"/>
      <c r="BM7653" s="10"/>
      <c r="BN7653" s="10"/>
      <c r="BO7653" s="10"/>
      <c r="BP7653" s="10"/>
      <c r="BQ7653" s="10"/>
      <c r="BR7653" s="10"/>
      <c r="BU7653" s="66"/>
    </row>
    <row r="7654" spans="22:73" s="6" customFormat="1" x14ac:dyDescent="0.3">
      <c r="V7654" s="21"/>
      <c r="W7654" s="22"/>
      <c r="X7654" s="22"/>
      <c r="Y7654" s="22"/>
      <c r="Z7654" s="22"/>
      <c r="AA7654" s="22"/>
      <c r="AB7654" s="10"/>
      <c r="AC7654" s="10"/>
      <c r="AD7654" s="10"/>
      <c r="AE7654" s="10"/>
      <c r="AF7654" s="10"/>
      <c r="AG7654" s="10"/>
      <c r="AH7654" s="10"/>
      <c r="AI7654" s="10"/>
      <c r="AJ7654" s="10"/>
      <c r="AK7654" s="10"/>
      <c r="AL7654" s="10"/>
      <c r="AM7654" s="10"/>
      <c r="AN7654" s="10"/>
      <c r="AO7654" s="10"/>
      <c r="AP7654" s="10"/>
      <c r="AQ7654" s="10"/>
      <c r="AR7654" s="10"/>
      <c r="AS7654" s="10"/>
      <c r="AT7654" s="10"/>
      <c r="AU7654" s="10"/>
      <c r="AV7654" s="10"/>
      <c r="AW7654" s="10"/>
      <c r="AX7654" s="10"/>
      <c r="AY7654" s="10"/>
      <c r="AZ7654" s="10"/>
      <c r="BC7654" s="10"/>
      <c r="BD7654" s="10"/>
      <c r="BE7654" s="10"/>
      <c r="BF7654" s="10"/>
      <c r="BG7654" s="10"/>
      <c r="BH7654" s="10"/>
      <c r="BI7654" s="10"/>
      <c r="BL7654" s="10"/>
      <c r="BM7654" s="10"/>
      <c r="BN7654" s="10"/>
      <c r="BO7654" s="10"/>
      <c r="BP7654" s="10"/>
      <c r="BQ7654" s="10"/>
      <c r="BR7654" s="10"/>
      <c r="BU7654" s="66"/>
    </row>
    <row r="7655" spans="22:73" s="6" customFormat="1" x14ac:dyDescent="0.3">
      <c r="V7655" s="21"/>
      <c r="W7655" s="22"/>
      <c r="X7655" s="22"/>
      <c r="Y7655" s="22"/>
      <c r="Z7655" s="22"/>
      <c r="AA7655" s="22"/>
      <c r="AB7655" s="10"/>
      <c r="AC7655" s="10"/>
      <c r="AD7655" s="10"/>
      <c r="AE7655" s="10"/>
      <c r="AF7655" s="10"/>
      <c r="AG7655" s="10"/>
      <c r="AH7655" s="10"/>
      <c r="AI7655" s="10"/>
      <c r="AJ7655" s="10"/>
      <c r="AK7655" s="10"/>
      <c r="AL7655" s="10"/>
      <c r="AM7655" s="10"/>
      <c r="AN7655" s="10"/>
      <c r="AO7655" s="10"/>
      <c r="AP7655" s="10"/>
      <c r="AQ7655" s="10"/>
      <c r="AR7655" s="10"/>
      <c r="AS7655" s="10"/>
      <c r="AT7655" s="10"/>
      <c r="AU7655" s="10"/>
      <c r="AV7655" s="10"/>
      <c r="AW7655" s="10"/>
      <c r="AX7655" s="10"/>
      <c r="AY7655" s="10"/>
      <c r="AZ7655" s="10"/>
      <c r="BC7655" s="10"/>
      <c r="BD7655" s="10"/>
      <c r="BE7655" s="10"/>
      <c r="BF7655" s="10"/>
      <c r="BG7655" s="10"/>
      <c r="BH7655" s="10"/>
      <c r="BI7655" s="10"/>
      <c r="BL7655" s="10"/>
      <c r="BM7655" s="10"/>
      <c r="BN7655" s="10"/>
      <c r="BO7655" s="10"/>
      <c r="BP7655" s="10"/>
      <c r="BQ7655" s="10"/>
      <c r="BR7655" s="10"/>
      <c r="BU7655" s="66"/>
    </row>
    <row r="7656" spans="22:73" s="6" customFormat="1" x14ac:dyDescent="0.3">
      <c r="V7656" s="21"/>
      <c r="W7656" s="22"/>
      <c r="X7656" s="22"/>
      <c r="Y7656" s="22"/>
      <c r="Z7656" s="22"/>
      <c r="AA7656" s="22"/>
      <c r="AB7656" s="10"/>
      <c r="AC7656" s="10"/>
      <c r="AD7656" s="10"/>
      <c r="AE7656" s="10"/>
      <c r="AF7656" s="10"/>
      <c r="AG7656" s="10"/>
      <c r="AH7656" s="10"/>
      <c r="AI7656" s="10"/>
      <c r="AJ7656" s="10"/>
      <c r="AK7656" s="10"/>
      <c r="AL7656" s="10"/>
      <c r="AM7656" s="10"/>
      <c r="AN7656" s="10"/>
      <c r="AO7656" s="10"/>
      <c r="AP7656" s="10"/>
      <c r="AQ7656" s="10"/>
      <c r="AR7656" s="10"/>
      <c r="AS7656" s="10"/>
      <c r="AT7656" s="10"/>
      <c r="AU7656" s="10"/>
      <c r="AV7656" s="10"/>
      <c r="AW7656" s="10"/>
      <c r="AX7656" s="10"/>
      <c r="AY7656" s="10"/>
      <c r="AZ7656" s="10"/>
      <c r="BC7656" s="10"/>
      <c r="BD7656" s="10"/>
      <c r="BE7656" s="10"/>
      <c r="BF7656" s="10"/>
      <c r="BG7656" s="10"/>
      <c r="BH7656" s="10"/>
      <c r="BI7656" s="10"/>
      <c r="BL7656" s="10"/>
      <c r="BM7656" s="10"/>
      <c r="BN7656" s="10"/>
      <c r="BO7656" s="10"/>
      <c r="BP7656" s="10"/>
      <c r="BQ7656" s="10"/>
      <c r="BR7656" s="10"/>
      <c r="BU7656" s="66"/>
    </row>
    <row r="7657" spans="22:73" s="6" customFormat="1" x14ac:dyDescent="0.3">
      <c r="V7657" s="21"/>
      <c r="W7657" s="22"/>
      <c r="X7657" s="22"/>
      <c r="Y7657" s="22"/>
      <c r="Z7657" s="22"/>
      <c r="AA7657" s="22"/>
      <c r="AB7657" s="10"/>
      <c r="AC7657" s="10"/>
      <c r="AD7657" s="10"/>
      <c r="AE7657" s="10"/>
      <c r="AF7657" s="10"/>
      <c r="AG7657" s="10"/>
      <c r="AH7657" s="10"/>
      <c r="AI7657" s="10"/>
      <c r="AJ7657" s="10"/>
      <c r="AK7657" s="10"/>
      <c r="AL7657" s="10"/>
      <c r="AM7657" s="10"/>
      <c r="AN7657" s="10"/>
      <c r="AO7657" s="10"/>
      <c r="AP7657" s="10"/>
      <c r="AQ7657" s="10"/>
      <c r="AR7657" s="10"/>
      <c r="AS7657" s="10"/>
      <c r="AT7657" s="10"/>
      <c r="AU7657" s="10"/>
      <c r="AV7657" s="10"/>
      <c r="AW7657" s="10"/>
      <c r="AX7657" s="10"/>
      <c r="AY7657" s="10"/>
      <c r="AZ7657" s="10"/>
      <c r="BC7657" s="10"/>
      <c r="BD7657" s="10"/>
      <c r="BE7657" s="10"/>
      <c r="BF7657" s="10"/>
      <c r="BG7657" s="10"/>
      <c r="BH7657" s="10"/>
      <c r="BI7657" s="10"/>
      <c r="BL7657" s="10"/>
      <c r="BM7657" s="10"/>
      <c r="BN7657" s="10"/>
      <c r="BO7657" s="10"/>
      <c r="BP7657" s="10"/>
      <c r="BQ7657" s="10"/>
      <c r="BR7657" s="10"/>
      <c r="BU7657" s="66"/>
    </row>
    <row r="7658" spans="22:73" s="6" customFormat="1" x14ac:dyDescent="0.3">
      <c r="V7658" s="21"/>
      <c r="W7658" s="22"/>
      <c r="X7658" s="22"/>
      <c r="Y7658" s="22"/>
      <c r="Z7658" s="22"/>
      <c r="AA7658" s="22"/>
      <c r="AB7658" s="10"/>
      <c r="AC7658" s="10"/>
      <c r="AD7658" s="10"/>
      <c r="AE7658" s="10"/>
      <c r="AF7658" s="10"/>
      <c r="AG7658" s="10"/>
      <c r="AH7658" s="10"/>
      <c r="AI7658" s="10"/>
      <c r="AJ7658" s="10"/>
      <c r="AK7658" s="10"/>
      <c r="AL7658" s="10"/>
      <c r="AM7658" s="10"/>
      <c r="AN7658" s="10"/>
      <c r="AO7658" s="10"/>
      <c r="AP7658" s="10"/>
      <c r="AQ7658" s="10"/>
      <c r="AR7658" s="10"/>
      <c r="AS7658" s="10"/>
      <c r="AT7658" s="10"/>
      <c r="AU7658" s="10"/>
      <c r="AV7658" s="10"/>
      <c r="AW7658" s="10"/>
      <c r="AX7658" s="10"/>
      <c r="AY7658" s="10"/>
      <c r="AZ7658" s="10"/>
      <c r="BC7658" s="10"/>
      <c r="BD7658" s="10"/>
      <c r="BE7658" s="10"/>
      <c r="BF7658" s="10"/>
      <c r="BG7658" s="10"/>
      <c r="BH7658" s="10"/>
      <c r="BI7658" s="10"/>
      <c r="BL7658" s="10"/>
      <c r="BM7658" s="10"/>
      <c r="BN7658" s="10"/>
      <c r="BO7658" s="10"/>
      <c r="BP7658" s="10"/>
      <c r="BQ7658" s="10"/>
      <c r="BR7658" s="10"/>
      <c r="BU7658" s="66"/>
    </row>
    <row r="7659" spans="22:73" s="6" customFormat="1" x14ac:dyDescent="0.3">
      <c r="V7659" s="21"/>
      <c r="W7659" s="22"/>
      <c r="X7659" s="22"/>
      <c r="Y7659" s="22"/>
      <c r="Z7659" s="22"/>
      <c r="AA7659" s="22"/>
      <c r="AB7659" s="10"/>
      <c r="AC7659" s="10"/>
      <c r="AD7659" s="10"/>
      <c r="AE7659" s="10"/>
      <c r="AF7659" s="10"/>
      <c r="AG7659" s="10"/>
      <c r="AH7659" s="10"/>
      <c r="AI7659" s="10"/>
      <c r="AJ7659" s="10"/>
      <c r="AK7659" s="10"/>
      <c r="AL7659" s="10"/>
      <c r="AM7659" s="10"/>
      <c r="AN7659" s="10"/>
      <c r="AO7659" s="10"/>
      <c r="AP7659" s="10"/>
      <c r="AQ7659" s="10"/>
      <c r="AR7659" s="10"/>
      <c r="AS7659" s="10"/>
      <c r="AT7659" s="10"/>
      <c r="AU7659" s="10"/>
      <c r="AV7659" s="10"/>
      <c r="AW7659" s="10"/>
      <c r="AX7659" s="10"/>
      <c r="AY7659" s="10"/>
      <c r="AZ7659" s="10"/>
      <c r="BC7659" s="10"/>
      <c r="BD7659" s="10"/>
      <c r="BE7659" s="10"/>
      <c r="BF7659" s="10"/>
      <c r="BG7659" s="10"/>
      <c r="BH7659" s="10"/>
      <c r="BI7659" s="10"/>
      <c r="BL7659" s="10"/>
      <c r="BM7659" s="10"/>
      <c r="BN7659" s="10"/>
      <c r="BO7659" s="10"/>
      <c r="BP7659" s="10"/>
      <c r="BQ7659" s="10"/>
      <c r="BR7659" s="10"/>
      <c r="BU7659" s="66"/>
    </row>
    <row r="7660" spans="22:73" s="6" customFormat="1" x14ac:dyDescent="0.3">
      <c r="V7660" s="21"/>
      <c r="W7660" s="22"/>
      <c r="X7660" s="22"/>
      <c r="Y7660" s="22"/>
      <c r="Z7660" s="22"/>
      <c r="AA7660" s="22"/>
      <c r="AB7660" s="10"/>
      <c r="AC7660" s="10"/>
      <c r="AD7660" s="10"/>
      <c r="AE7660" s="10"/>
      <c r="AF7660" s="10"/>
      <c r="AG7660" s="10"/>
      <c r="AH7660" s="10"/>
      <c r="AI7660" s="10"/>
      <c r="AJ7660" s="10"/>
      <c r="AK7660" s="10"/>
      <c r="AL7660" s="10"/>
      <c r="AM7660" s="10"/>
      <c r="AN7660" s="10"/>
      <c r="AO7660" s="10"/>
      <c r="AP7660" s="10"/>
      <c r="AQ7660" s="10"/>
      <c r="AR7660" s="10"/>
      <c r="AS7660" s="10"/>
      <c r="AT7660" s="10"/>
      <c r="AU7660" s="10"/>
      <c r="AV7660" s="10"/>
      <c r="AW7660" s="10"/>
      <c r="AX7660" s="10"/>
      <c r="AY7660" s="10"/>
      <c r="AZ7660" s="10"/>
      <c r="BC7660" s="10"/>
      <c r="BD7660" s="10"/>
      <c r="BE7660" s="10"/>
      <c r="BF7660" s="10"/>
      <c r="BG7660" s="10"/>
      <c r="BH7660" s="10"/>
      <c r="BI7660" s="10"/>
      <c r="BL7660" s="10"/>
      <c r="BM7660" s="10"/>
      <c r="BN7660" s="10"/>
      <c r="BO7660" s="10"/>
      <c r="BP7660" s="10"/>
      <c r="BQ7660" s="10"/>
      <c r="BR7660" s="10"/>
      <c r="BU7660" s="66"/>
    </row>
    <row r="7661" spans="22:73" s="6" customFormat="1" x14ac:dyDescent="0.3">
      <c r="V7661" s="21"/>
      <c r="W7661" s="22"/>
      <c r="X7661" s="22"/>
      <c r="Y7661" s="22"/>
      <c r="Z7661" s="22"/>
      <c r="AA7661" s="22"/>
      <c r="AB7661" s="10"/>
      <c r="AC7661" s="10"/>
      <c r="AD7661" s="10"/>
      <c r="AE7661" s="10"/>
      <c r="AF7661" s="10"/>
      <c r="AG7661" s="10"/>
      <c r="AH7661" s="10"/>
      <c r="AI7661" s="10"/>
      <c r="AJ7661" s="10"/>
      <c r="AK7661" s="10"/>
      <c r="AL7661" s="10"/>
      <c r="AM7661" s="10"/>
      <c r="AN7661" s="10"/>
      <c r="AO7661" s="10"/>
      <c r="AP7661" s="10"/>
      <c r="AQ7661" s="10"/>
      <c r="AR7661" s="10"/>
      <c r="AS7661" s="10"/>
      <c r="AT7661" s="10"/>
      <c r="AU7661" s="10"/>
      <c r="AV7661" s="10"/>
      <c r="AW7661" s="10"/>
      <c r="AX7661" s="10"/>
      <c r="AY7661" s="10"/>
      <c r="AZ7661" s="10"/>
      <c r="BC7661" s="10"/>
      <c r="BD7661" s="10"/>
      <c r="BE7661" s="10"/>
      <c r="BF7661" s="10"/>
      <c r="BG7661" s="10"/>
      <c r="BH7661" s="10"/>
      <c r="BI7661" s="10"/>
      <c r="BL7661" s="10"/>
      <c r="BM7661" s="10"/>
      <c r="BN7661" s="10"/>
      <c r="BO7661" s="10"/>
      <c r="BP7661" s="10"/>
      <c r="BQ7661" s="10"/>
      <c r="BR7661" s="10"/>
      <c r="BU7661" s="66"/>
    </row>
    <row r="7662" spans="22:73" s="6" customFormat="1" x14ac:dyDescent="0.3">
      <c r="V7662" s="21"/>
      <c r="W7662" s="22"/>
      <c r="X7662" s="22"/>
      <c r="Y7662" s="22"/>
      <c r="Z7662" s="22"/>
      <c r="AA7662" s="22"/>
      <c r="AB7662" s="10"/>
      <c r="AC7662" s="10"/>
      <c r="AD7662" s="10"/>
      <c r="AE7662" s="10"/>
      <c r="AF7662" s="10"/>
      <c r="AG7662" s="10"/>
      <c r="AH7662" s="10"/>
      <c r="AI7662" s="10"/>
      <c r="AJ7662" s="10"/>
      <c r="AK7662" s="10"/>
      <c r="AL7662" s="10"/>
      <c r="AM7662" s="10"/>
      <c r="AN7662" s="10"/>
      <c r="AO7662" s="10"/>
      <c r="AP7662" s="10"/>
      <c r="AQ7662" s="10"/>
      <c r="AR7662" s="10"/>
      <c r="AS7662" s="10"/>
      <c r="AT7662" s="10"/>
      <c r="AU7662" s="10"/>
      <c r="AV7662" s="10"/>
      <c r="AW7662" s="10"/>
      <c r="AX7662" s="10"/>
      <c r="AY7662" s="10"/>
      <c r="AZ7662" s="10"/>
      <c r="BC7662" s="10"/>
      <c r="BD7662" s="10"/>
      <c r="BE7662" s="10"/>
      <c r="BF7662" s="10"/>
      <c r="BG7662" s="10"/>
      <c r="BH7662" s="10"/>
      <c r="BI7662" s="10"/>
      <c r="BL7662" s="10"/>
      <c r="BM7662" s="10"/>
      <c r="BN7662" s="10"/>
      <c r="BO7662" s="10"/>
      <c r="BP7662" s="10"/>
      <c r="BQ7662" s="10"/>
      <c r="BR7662" s="10"/>
      <c r="BU7662" s="66"/>
    </row>
    <row r="7663" spans="22:73" s="6" customFormat="1" x14ac:dyDescent="0.3">
      <c r="V7663" s="21"/>
      <c r="W7663" s="22"/>
      <c r="X7663" s="22"/>
      <c r="Y7663" s="22"/>
      <c r="Z7663" s="22"/>
      <c r="AA7663" s="22"/>
      <c r="AB7663" s="10"/>
      <c r="AC7663" s="10"/>
      <c r="AD7663" s="10"/>
      <c r="AE7663" s="10"/>
      <c r="AF7663" s="10"/>
      <c r="AG7663" s="10"/>
      <c r="AH7663" s="10"/>
      <c r="AI7663" s="10"/>
      <c r="AJ7663" s="10"/>
      <c r="AK7663" s="10"/>
      <c r="AL7663" s="10"/>
      <c r="AM7663" s="10"/>
      <c r="AN7663" s="10"/>
      <c r="AO7663" s="10"/>
      <c r="AP7663" s="10"/>
      <c r="AQ7663" s="10"/>
      <c r="AR7663" s="10"/>
      <c r="AS7663" s="10"/>
      <c r="AT7663" s="10"/>
      <c r="AU7663" s="10"/>
      <c r="AV7663" s="10"/>
      <c r="AW7663" s="10"/>
      <c r="AX7663" s="10"/>
      <c r="AY7663" s="10"/>
      <c r="AZ7663" s="10"/>
      <c r="BC7663" s="10"/>
      <c r="BD7663" s="10"/>
      <c r="BE7663" s="10"/>
      <c r="BF7663" s="10"/>
      <c r="BG7663" s="10"/>
      <c r="BH7663" s="10"/>
      <c r="BI7663" s="10"/>
      <c r="BL7663" s="10"/>
      <c r="BM7663" s="10"/>
      <c r="BN7663" s="10"/>
      <c r="BO7663" s="10"/>
      <c r="BP7663" s="10"/>
      <c r="BQ7663" s="10"/>
      <c r="BR7663" s="10"/>
      <c r="BU7663" s="66"/>
    </row>
    <row r="7664" spans="22:73" s="6" customFormat="1" x14ac:dyDescent="0.3">
      <c r="V7664" s="21"/>
      <c r="W7664" s="22"/>
      <c r="X7664" s="22"/>
      <c r="Y7664" s="22"/>
      <c r="Z7664" s="22"/>
      <c r="AA7664" s="22"/>
      <c r="AB7664" s="10"/>
      <c r="AC7664" s="10"/>
      <c r="AD7664" s="10"/>
      <c r="AE7664" s="10"/>
      <c r="AF7664" s="10"/>
      <c r="AG7664" s="10"/>
      <c r="AH7664" s="10"/>
      <c r="AI7664" s="10"/>
      <c r="AJ7664" s="10"/>
      <c r="AK7664" s="10"/>
      <c r="AL7664" s="10"/>
      <c r="AM7664" s="10"/>
      <c r="AN7664" s="10"/>
      <c r="AO7664" s="10"/>
      <c r="AP7664" s="10"/>
      <c r="AQ7664" s="10"/>
      <c r="AR7664" s="10"/>
      <c r="AS7664" s="10"/>
      <c r="AT7664" s="10"/>
      <c r="AU7664" s="10"/>
      <c r="AV7664" s="10"/>
      <c r="AW7664" s="10"/>
      <c r="AX7664" s="10"/>
      <c r="AY7664" s="10"/>
      <c r="AZ7664" s="10"/>
      <c r="BC7664" s="10"/>
      <c r="BD7664" s="10"/>
      <c r="BE7664" s="10"/>
      <c r="BF7664" s="10"/>
      <c r="BG7664" s="10"/>
      <c r="BH7664" s="10"/>
      <c r="BI7664" s="10"/>
      <c r="BL7664" s="10"/>
      <c r="BM7664" s="10"/>
      <c r="BN7664" s="10"/>
      <c r="BO7664" s="10"/>
      <c r="BP7664" s="10"/>
      <c r="BQ7664" s="10"/>
      <c r="BR7664" s="10"/>
      <c r="BU7664" s="66"/>
    </row>
    <row r="7665" spans="22:73" s="6" customFormat="1" x14ac:dyDescent="0.3">
      <c r="V7665" s="21"/>
      <c r="W7665" s="22"/>
      <c r="X7665" s="22"/>
      <c r="Y7665" s="22"/>
      <c r="Z7665" s="22"/>
      <c r="AA7665" s="22"/>
      <c r="AB7665" s="10"/>
      <c r="AC7665" s="10"/>
      <c r="AD7665" s="10"/>
      <c r="AE7665" s="10"/>
      <c r="AF7665" s="10"/>
      <c r="AG7665" s="10"/>
      <c r="AH7665" s="10"/>
      <c r="AI7665" s="10"/>
      <c r="AJ7665" s="10"/>
      <c r="AK7665" s="10"/>
      <c r="AL7665" s="10"/>
      <c r="AM7665" s="10"/>
      <c r="AN7665" s="10"/>
      <c r="AO7665" s="10"/>
      <c r="AP7665" s="10"/>
      <c r="AQ7665" s="10"/>
      <c r="AR7665" s="10"/>
      <c r="AS7665" s="10"/>
      <c r="AT7665" s="10"/>
      <c r="AU7665" s="10"/>
      <c r="AV7665" s="10"/>
      <c r="AW7665" s="10"/>
      <c r="AX7665" s="10"/>
      <c r="AY7665" s="10"/>
      <c r="AZ7665" s="10"/>
      <c r="BC7665" s="10"/>
      <c r="BD7665" s="10"/>
      <c r="BE7665" s="10"/>
      <c r="BF7665" s="10"/>
      <c r="BG7665" s="10"/>
      <c r="BH7665" s="10"/>
      <c r="BI7665" s="10"/>
      <c r="BL7665" s="10"/>
      <c r="BM7665" s="10"/>
      <c r="BN7665" s="10"/>
      <c r="BO7665" s="10"/>
      <c r="BP7665" s="10"/>
      <c r="BQ7665" s="10"/>
      <c r="BR7665" s="10"/>
      <c r="BU7665" s="66"/>
    </row>
    <row r="7666" spans="22:73" s="6" customFormat="1" x14ac:dyDescent="0.3">
      <c r="V7666" s="21"/>
      <c r="W7666" s="22"/>
      <c r="X7666" s="22"/>
      <c r="Y7666" s="22"/>
      <c r="Z7666" s="22"/>
      <c r="AA7666" s="22"/>
      <c r="AB7666" s="10"/>
      <c r="AC7666" s="10"/>
      <c r="AD7666" s="10"/>
      <c r="AE7666" s="10"/>
      <c r="AF7666" s="10"/>
      <c r="AG7666" s="10"/>
      <c r="AH7666" s="10"/>
      <c r="AI7666" s="10"/>
      <c r="AJ7666" s="10"/>
      <c r="AK7666" s="10"/>
      <c r="AL7666" s="10"/>
      <c r="AM7666" s="10"/>
      <c r="AN7666" s="10"/>
      <c r="AO7666" s="10"/>
      <c r="AP7666" s="10"/>
      <c r="AQ7666" s="10"/>
      <c r="AR7666" s="10"/>
      <c r="AS7666" s="10"/>
      <c r="AT7666" s="10"/>
      <c r="AU7666" s="10"/>
      <c r="AV7666" s="10"/>
      <c r="AW7666" s="10"/>
      <c r="AX7666" s="10"/>
      <c r="AY7666" s="10"/>
      <c r="AZ7666" s="10"/>
      <c r="BC7666" s="10"/>
      <c r="BD7666" s="10"/>
      <c r="BE7666" s="10"/>
      <c r="BF7666" s="10"/>
      <c r="BG7666" s="10"/>
      <c r="BH7666" s="10"/>
      <c r="BI7666" s="10"/>
      <c r="BL7666" s="10"/>
      <c r="BM7666" s="10"/>
      <c r="BN7666" s="10"/>
      <c r="BO7666" s="10"/>
      <c r="BP7666" s="10"/>
      <c r="BQ7666" s="10"/>
      <c r="BR7666" s="10"/>
      <c r="BU7666" s="66"/>
    </row>
    <row r="7667" spans="22:73" s="6" customFormat="1" x14ac:dyDescent="0.3">
      <c r="V7667" s="21"/>
      <c r="W7667" s="22"/>
      <c r="X7667" s="22"/>
      <c r="Y7667" s="22"/>
      <c r="Z7667" s="22"/>
      <c r="AA7667" s="22"/>
      <c r="AB7667" s="10"/>
      <c r="AC7667" s="10"/>
      <c r="AD7667" s="10"/>
      <c r="AE7667" s="10"/>
      <c r="AF7667" s="10"/>
      <c r="AG7667" s="10"/>
      <c r="AH7667" s="10"/>
      <c r="AI7667" s="10"/>
      <c r="AJ7667" s="10"/>
      <c r="AK7667" s="10"/>
      <c r="AL7667" s="10"/>
      <c r="AM7667" s="10"/>
      <c r="AN7667" s="10"/>
      <c r="AO7667" s="10"/>
      <c r="AP7667" s="10"/>
      <c r="AQ7667" s="10"/>
      <c r="AR7667" s="10"/>
      <c r="AS7667" s="10"/>
      <c r="AT7667" s="10"/>
      <c r="AU7667" s="10"/>
      <c r="AV7667" s="10"/>
      <c r="AW7667" s="10"/>
      <c r="AX7667" s="10"/>
      <c r="AY7667" s="10"/>
      <c r="AZ7667" s="10"/>
      <c r="BC7667" s="10"/>
      <c r="BD7667" s="10"/>
      <c r="BE7667" s="10"/>
      <c r="BF7667" s="10"/>
      <c r="BG7667" s="10"/>
      <c r="BH7667" s="10"/>
      <c r="BI7667" s="10"/>
      <c r="BL7667" s="10"/>
      <c r="BM7667" s="10"/>
      <c r="BN7667" s="10"/>
      <c r="BO7667" s="10"/>
      <c r="BP7667" s="10"/>
      <c r="BQ7667" s="10"/>
      <c r="BR7667" s="10"/>
      <c r="BU7667" s="66"/>
    </row>
    <row r="7668" spans="22:73" s="6" customFormat="1" x14ac:dyDescent="0.3">
      <c r="V7668" s="21"/>
      <c r="W7668" s="22"/>
      <c r="X7668" s="22"/>
      <c r="Y7668" s="22"/>
      <c r="Z7668" s="22"/>
      <c r="AA7668" s="22"/>
      <c r="AB7668" s="10"/>
      <c r="AC7668" s="10"/>
      <c r="AD7668" s="10"/>
      <c r="AE7668" s="10"/>
      <c r="AF7668" s="10"/>
      <c r="AG7668" s="10"/>
      <c r="AH7668" s="10"/>
      <c r="AI7668" s="10"/>
      <c r="AJ7668" s="10"/>
      <c r="AK7668" s="10"/>
      <c r="AL7668" s="10"/>
      <c r="AM7668" s="10"/>
      <c r="AN7668" s="10"/>
      <c r="AO7668" s="10"/>
      <c r="AP7668" s="10"/>
      <c r="AQ7668" s="10"/>
      <c r="AR7668" s="10"/>
      <c r="AS7668" s="10"/>
      <c r="AT7668" s="10"/>
      <c r="AU7668" s="10"/>
      <c r="AV7668" s="10"/>
      <c r="AW7668" s="10"/>
      <c r="AX7668" s="10"/>
      <c r="AY7668" s="10"/>
      <c r="AZ7668" s="10"/>
      <c r="BC7668" s="10"/>
      <c r="BD7668" s="10"/>
      <c r="BE7668" s="10"/>
      <c r="BF7668" s="10"/>
      <c r="BG7668" s="10"/>
      <c r="BH7668" s="10"/>
      <c r="BI7668" s="10"/>
      <c r="BL7668" s="10"/>
      <c r="BM7668" s="10"/>
      <c r="BN7668" s="10"/>
      <c r="BO7668" s="10"/>
      <c r="BP7668" s="10"/>
      <c r="BQ7668" s="10"/>
      <c r="BR7668" s="10"/>
      <c r="BU7668" s="66"/>
    </row>
    <row r="7669" spans="22:73" s="6" customFormat="1" x14ac:dyDescent="0.3">
      <c r="V7669" s="21"/>
      <c r="W7669" s="22"/>
      <c r="X7669" s="22"/>
      <c r="Y7669" s="22"/>
      <c r="Z7669" s="22"/>
      <c r="AA7669" s="22"/>
      <c r="AB7669" s="10"/>
      <c r="AC7669" s="10"/>
      <c r="AD7669" s="10"/>
      <c r="AE7669" s="10"/>
      <c r="AF7669" s="10"/>
      <c r="AG7669" s="10"/>
      <c r="AH7669" s="10"/>
      <c r="AI7669" s="10"/>
      <c r="AJ7669" s="10"/>
      <c r="AK7669" s="10"/>
      <c r="AL7669" s="10"/>
      <c r="AM7669" s="10"/>
      <c r="AN7669" s="10"/>
      <c r="AO7669" s="10"/>
      <c r="AP7669" s="10"/>
      <c r="AQ7669" s="10"/>
      <c r="AR7669" s="10"/>
      <c r="AS7669" s="10"/>
      <c r="AT7669" s="10"/>
      <c r="AU7669" s="10"/>
      <c r="AV7669" s="10"/>
      <c r="AW7669" s="10"/>
      <c r="AX7669" s="10"/>
      <c r="AY7669" s="10"/>
      <c r="AZ7669" s="10"/>
      <c r="BC7669" s="10"/>
      <c r="BD7669" s="10"/>
      <c r="BE7669" s="10"/>
      <c r="BF7669" s="10"/>
      <c r="BG7669" s="10"/>
      <c r="BH7669" s="10"/>
      <c r="BI7669" s="10"/>
      <c r="BL7669" s="10"/>
      <c r="BM7669" s="10"/>
      <c r="BN7669" s="10"/>
      <c r="BO7669" s="10"/>
      <c r="BP7669" s="10"/>
      <c r="BQ7669" s="10"/>
      <c r="BR7669" s="10"/>
      <c r="BU7669" s="66"/>
    </row>
    <row r="7670" spans="22:73" s="6" customFormat="1" x14ac:dyDescent="0.3">
      <c r="V7670" s="21"/>
      <c r="W7670" s="22"/>
      <c r="X7670" s="22"/>
      <c r="Y7670" s="22"/>
      <c r="Z7670" s="22"/>
      <c r="AA7670" s="22"/>
      <c r="AB7670" s="10"/>
      <c r="AC7670" s="10"/>
      <c r="AD7670" s="10"/>
      <c r="AE7670" s="10"/>
      <c r="AF7670" s="10"/>
      <c r="AG7670" s="10"/>
      <c r="AH7670" s="10"/>
      <c r="AI7670" s="10"/>
      <c r="AJ7670" s="10"/>
      <c r="AK7670" s="10"/>
      <c r="AL7670" s="10"/>
      <c r="AM7670" s="10"/>
      <c r="AN7670" s="10"/>
      <c r="AO7670" s="10"/>
      <c r="AP7670" s="10"/>
      <c r="AQ7670" s="10"/>
      <c r="AR7670" s="10"/>
      <c r="AS7670" s="10"/>
      <c r="AT7670" s="10"/>
      <c r="AU7670" s="10"/>
      <c r="AV7670" s="10"/>
      <c r="AW7670" s="10"/>
      <c r="AX7670" s="10"/>
      <c r="AY7670" s="10"/>
      <c r="AZ7670" s="10"/>
      <c r="BC7670" s="10"/>
      <c r="BD7670" s="10"/>
      <c r="BE7670" s="10"/>
      <c r="BF7670" s="10"/>
      <c r="BG7670" s="10"/>
      <c r="BH7670" s="10"/>
      <c r="BI7670" s="10"/>
      <c r="BL7670" s="10"/>
      <c r="BM7670" s="10"/>
      <c r="BN7670" s="10"/>
      <c r="BO7670" s="10"/>
      <c r="BP7670" s="10"/>
      <c r="BQ7670" s="10"/>
      <c r="BR7670" s="10"/>
      <c r="BU7670" s="66"/>
    </row>
    <row r="7671" spans="22:73" s="6" customFormat="1" x14ac:dyDescent="0.3">
      <c r="V7671" s="21"/>
      <c r="W7671" s="22"/>
      <c r="X7671" s="22"/>
      <c r="Y7671" s="22"/>
      <c r="Z7671" s="22"/>
      <c r="AA7671" s="22"/>
      <c r="AB7671" s="10"/>
      <c r="AC7671" s="10"/>
      <c r="AD7671" s="10"/>
      <c r="AE7671" s="10"/>
      <c r="AF7671" s="10"/>
      <c r="AG7671" s="10"/>
      <c r="AH7671" s="10"/>
      <c r="AI7671" s="10"/>
      <c r="AJ7671" s="10"/>
      <c r="AK7671" s="10"/>
      <c r="AL7671" s="10"/>
      <c r="AM7671" s="10"/>
      <c r="AN7671" s="10"/>
      <c r="AO7671" s="10"/>
      <c r="AP7671" s="10"/>
      <c r="AQ7671" s="10"/>
      <c r="AR7671" s="10"/>
      <c r="AS7671" s="10"/>
      <c r="AT7671" s="10"/>
      <c r="AU7671" s="10"/>
      <c r="AV7671" s="10"/>
      <c r="AW7671" s="10"/>
      <c r="AX7671" s="10"/>
      <c r="AY7671" s="10"/>
      <c r="AZ7671" s="10"/>
      <c r="BC7671" s="10"/>
      <c r="BD7671" s="10"/>
      <c r="BE7671" s="10"/>
      <c r="BF7671" s="10"/>
      <c r="BG7671" s="10"/>
      <c r="BH7671" s="10"/>
      <c r="BI7671" s="10"/>
      <c r="BL7671" s="10"/>
      <c r="BM7671" s="10"/>
      <c r="BN7671" s="10"/>
      <c r="BO7671" s="10"/>
      <c r="BP7671" s="10"/>
      <c r="BQ7671" s="10"/>
      <c r="BR7671" s="10"/>
      <c r="BU7671" s="66"/>
    </row>
    <row r="7672" spans="22:73" s="6" customFormat="1" x14ac:dyDescent="0.3">
      <c r="V7672" s="21"/>
      <c r="W7672" s="22"/>
      <c r="X7672" s="22"/>
      <c r="Y7672" s="22"/>
      <c r="Z7672" s="22"/>
      <c r="AA7672" s="22"/>
      <c r="AB7672" s="10"/>
      <c r="AC7672" s="10"/>
      <c r="AD7672" s="10"/>
      <c r="AE7672" s="10"/>
      <c r="AF7672" s="10"/>
      <c r="AG7672" s="10"/>
      <c r="AH7672" s="10"/>
      <c r="AI7672" s="10"/>
      <c r="AJ7672" s="10"/>
      <c r="AK7672" s="10"/>
      <c r="AL7672" s="10"/>
      <c r="AM7672" s="10"/>
      <c r="AN7672" s="10"/>
      <c r="AO7672" s="10"/>
      <c r="AP7672" s="10"/>
      <c r="AQ7672" s="10"/>
      <c r="AR7672" s="10"/>
      <c r="AS7672" s="10"/>
      <c r="AT7672" s="10"/>
      <c r="AU7672" s="10"/>
      <c r="AV7672" s="10"/>
      <c r="AW7672" s="10"/>
      <c r="AX7672" s="10"/>
      <c r="AY7672" s="10"/>
      <c r="AZ7672" s="10"/>
      <c r="BC7672" s="10"/>
      <c r="BD7672" s="10"/>
      <c r="BE7672" s="10"/>
      <c r="BF7672" s="10"/>
      <c r="BG7672" s="10"/>
      <c r="BH7672" s="10"/>
      <c r="BI7672" s="10"/>
      <c r="BL7672" s="10"/>
      <c r="BM7672" s="10"/>
      <c r="BN7672" s="10"/>
      <c r="BO7672" s="10"/>
      <c r="BP7672" s="10"/>
      <c r="BQ7672" s="10"/>
      <c r="BR7672" s="10"/>
      <c r="BU7672" s="66"/>
    </row>
    <row r="7673" spans="22:73" s="6" customFormat="1" x14ac:dyDescent="0.3">
      <c r="V7673" s="21"/>
      <c r="W7673" s="22"/>
      <c r="X7673" s="22"/>
      <c r="Y7673" s="22"/>
      <c r="Z7673" s="22"/>
      <c r="AA7673" s="22"/>
      <c r="AB7673" s="10"/>
      <c r="AC7673" s="10"/>
      <c r="AD7673" s="10"/>
      <c r="AE7673" s="10"/>
      <c r="AF7673" s="10"/>
      <c r="AG7673" s="10"/>
      <c r="AH7673" s="10"/>
      <c r="AI7673" s="10"/>
      <c r="AJ7673" s="10"/>
      <c r="AK7673" s="10"/>
      <c r="AL7673" s="10"/>
      <c r="AM7673" s="10"/>
      <c r="AN7673" s="10"/>
      <c r="AO7673" s="10"/>
      <c r="AP7673" s="10"/>
      <c r="AQ7673" s="10"/>
      <c r="AR7673" s="10"/>
      <c r="AS7673" s="10"/>
      <c r="AT7673" s="10"/>
      <c r="AU7673" s="10"/>
      <c r="AV7673" s="10"/>
      <c r="AW7673" s="10"/>
      <c r="AX7673" s="10"/>
      <c r="AY7673" s="10"/>
      <c r="AZ7673" s="10"/>
      <c r="BC7673" s="10"/>
      <c r="BD7673" s="10"/>
      <c r="BE7673" s="10"/>
      <c r="BF7673" s="10"/>
      <c r="BG7673" s="10"/>
      <c r="BH7673" s="10"/>
      <c r="BI7673" s="10"/>
      <c r="BL7673" s="10"/>
      <c r="BM7673" s="10"/>
      <c r="BN7673" s="10"/>
      <c r="BO7673" s="10"/>
      <c r="BP7673" s="10"/>
      <c r="BQ7673" s="10"/>
      <c r="BR7673" s="10"/>
      <c r="BU7673" s="66"/>
    </row>
    <row r="7674" spans="22:73" s="6" customFormat="1" x14ac:dyDescent="0.3">
      <c r="V7674" s="21"/>
      <c r="W7674" s="22"/>
      <c r="X7674" s="22"/>
      <c r="Y7674" s="22"/>
      <c r="Z7674" s="22"/>
      <c r="AA7674" s="22"/>
      <c r="AB7674" s="10"/>
      <c r="AC7674" s="10"/>
      <c r="AD7674" s="10"/>
      <c r="AE7674" s="10"/>
      <c r="AF7674" s="10"/>
      <c r="AG7674" s="10"/>
      <c r="AH7674" s="10"/>
      <c r="AI7674" s="10"/>
      <c r="AJ7674" s="10"/>
      <c r="AK7674" s="10"/>
      <c r="AL7674" s="10"/>
      <c r="AM7674" s="10"/>
      <c r="AN7674" s="10"/>
      <c r="AO7674" s="10"/>
      <c r="AP7674" s="10"/>
      <c r="AQ7674" s="10"/>
      <c r="AR7674" s="10"/>
      <c r="AS7674" s="10"/>
      <c r="AT7674" s="10"/>
      <c r="AU7674" s="10"/>
      <c r="AV7674" s="10"/>
      <c r="AW7674" s="10"/>
      <c r="AX7674" s="10"/>
      <c r="AY7674" s="10"/>
      <c r="AZ7674" s="10"/>
      <c r="BC7674" s="10"/>
      <c r="BD7674" s="10"/>
      <c r="BE7674" s="10"/>
      <c r="BF7674" s="10"/>
      <c r="BG7674" s="10"/>
      <c r="BH7674" s="10"/>
      <c r="BI7674" s="10"/>
      <c r="BL7674" s="10"/>
      <c r="BM7674" s="10"/>
      <c r="BN7674" s="10"/>
      <c r="BO7674" s="10"/>
      <c r="BP7674" s="10"/>
      <c r="BQ7674" s="10"/>
      <c r="BR7674" s="10"/>
      <c r="BU7674" s="66"/>
    </row>
    <row r="7675" spans="22:73" s="6" customFormat="1" x14ac:dyDescent="0.3">
      <c r="V7675" s="21"/>
      <c r="W7675" s="22"/>
      <c r="X7675" s="22"/>
      <c r="Y7675" s="22"/>
      <c r="Z7675" s="22"/>
      <c r="AA7675" s="22"/>
      <c r="AB7675" s="10"/>
      <c r="AC7675" s="10"/>
      <c r="AD7675" s="10"/>
      <c r="AE7675" s="10"/>
      <c r="AF7675" s="10"/>
      <c r="AG7675" s="10"/>
      <c r="AH7675" s="10"/>
      <c r="AI7675" s="10"/>
      <c r="AJ7675" s="10"/>
      <c r="AK7675" s="10"/>
      <c r="AL7675" s="10"/>
      <c r="AM7675" s="10"/>
      <c r="AN7675" s="10"/>
      <c r="AO7675" s="10"/>
      <c r="AP7675" s="10"/>
      <c r="AQ7675" s="10"/>
      <c r="AR7675" s="10"/>
      <c r="AS7675" s="10"/>
      <c r="AT7675" s="10"/>
      <c r="AU7675" s="10"/>
      <c r="AV7675" s="10"/>
      <c r="AW7675" s="10"/>
      <c r="AX7675" s="10"/>
      <c r="AY7675" s="10"/>
      <c r="AZ7675" s="10"/>
      <c r="BC7675" s="10"/>
      <c r="BD7675" s="10"/>
      <c r="BE7675" s="10"/>
      <c r="BF7675" s="10"/>
      <c r="BG7675" s="10"/>
      <c r="BH7675" s="10"/>
      <c r="BI7675" s="10"/>
      <c r="BL7675" s="10"/>
      <c r="BM7675" s="10"/>
      <c r="BN7675" s="10"/>
      <c r="BO7675" s="10"/>
      <c r="BP7675" s="10"/>
      <c r="BQ7675" s="10"/>
      <c r="BR7675" s="10"/>
      <c r="BU7675" s="66"/>
    </row>
    <row r="7676" spans="22:73" s="6" customFormat="1" x14ac:dyDescent="0.3">
      <c r="V7676" s="21"/>
      <c r="W7676" s="22"/>
      <c r="X7676" s="22"/>
      <c r="Y7676" s="22"/>
      <c r="Z7676" s="22"/>
      <c r="AA7676" s="22"/>
      <c r="AB7676" s="10"/>
      <c r="AC7676" s="10"/>
      <c r="AD7676" s="10"/>
      <c r="AE7676" s="10"/>
      <c r="AF7676" s="10"/>
      <c r="AG7676" s="10"/>
      <c r="AH7676" s="10"/>
      <c r="AI7676" s="10"/>
      <c r="AJ7676" s="10"/>
      <c r="AK7676" s="10"/>
      <c r="AL7676" s="10"/>
      <c r="AM7676" s="10"/>
      <c r="AN7676" s="10"/>
      <c r="AO7676" s="10"/>
      <c r="AP7676" s="10"/>
      <c r="AQ7676" s="10"/>
      <c r="AR7676" s="10"/>
      <c r="AS7676" s="10"/>
      <c r="AT7676" s="10"/>
      <c r="AU7676" s="10"/>
      <c r="AV7676" s="10"/>
      <c r="AW7676" s="10"/>
      <c r="AX7676" s="10"/>
      <c r="AY7676" s="10"/>
      <c r="AZ7676" s="10"/>
      <c r="BC7676" s="10"/>
      <c r="BD7676" s="10"/>
      <c r="BE7676" s="10"/>
      <c r="BF7676" s="10"/>
      <c r="BG7676" s="10"/>
      <c r="BH7676" s="10"/>
      <c r="BI7676" s="10"/>
      <c r="BL7676" s="10"/>
      <c r="BM7676" s="10"/>
      <c r="BN7676" s="10"/>
      <c r="BO7676" s="10"/>
      <c r="BP7676" s="10"/>
      <c r="BQ7676" s="10"/>
      <c r="BR7676" s="10"/>
      <c r="BU7676" s="66"/>
    </row>
    <row r="7677" spans="22:73" s="6" customFormat="1" x14ac:dyDescent="0.3">
      <c r="V7677" s="21"/>
      <c r="W7677" s="22"/>
      <c r="X7677" s="22"/>
      <c r="Y7677" s="22"/>
      <c r="Z7677" s="22"/>
      <c r="AA7677" s="22"/>
      <c r="AB7677" s="10"/>
      <c r="AC7677" s="10"/>
      <c r="AD7677" s="10"/>
      <c r="AE7677" s="10"/>
      <c r="AF7677" s="10"/>
      <c r="AG7677" s="10"/>
      <c r="AH7677" s="10"/>
      <c r="AI7677" s="10"/>
      <c r="AJ7677" s="10"/>
      <c r="AK7677" s="10"/>
      <c r="AL7677" s="10"/>
      <c r="AM7677" s="10"/>
      <c r="AN7677" s="10"/>
      <c r="AO7677" s="10"/>
      <c r="AP7677" s="10"/>
      <c r="AQ7677" s="10"/>
      <c r="AR7677" s="10"/>
      <c r="AS7677" s="10"/>
      <c r="AT7677" s="10"/>
      <c r="AU7677" s="10"/>
      <c r="AV7677" s="10"/>
      <c r="AW7677" s="10"/>
      <c r="AX7677" s="10"/>
      <c r="AY7677" s="10"/>
      <c r="AZ7677" s="10"/>
      <c r="BC7677" s="10"/>
      <c r="BD7677" s="10"/>
      <c r="BE7677" s="10"/>
      <c r="BF7677" s="10"/>
      <c r="BG7677" s="10"/>
      <c r="BH7677" s="10"/>
      <c r="BI7677" s="10"/>
      <c r="BL7677" s="10"/>
      <c r="BM7677" s="10"/>
      <c r="BN7677" s="10"/>
      <c r="BO7677" s="10"/>
      <c r="BP7677" s="10"/>
      <c r="BQ7677" s="10"/>
      <c r="BR7677" s="10"/>
      <c r="BU7677" s="66"/>
    </row>
    <row r="7678" spans="22:73" s="6" customFormat="1" x14ac:dyDescent="0.3">
      <c r="V7678" s="21"/>
      <c r="W7678" s="22"/>
      <c r="X7678" s="22"/>
      <c r="Y7678" s="22"/>
      <c r="Z7678" s="22"/>
      <c r="AA7678" s="22"/>
      <c r="AB7678" s="10"/>
      <c r="AC7678" s="10"/>
      <c r="AD7678" s="10"/>
      <c r="AE7678" s="10"/>
      <c r="AF7678" s="10"/>
      <c r="AG7678" s="10"/>
      <c r="AH7678" s="10"/>
      <c r="AI7678" s="10"/>
      <c r="AJ7678" s="10"/>
      <c r="AK7678" s="10"/>
      <c r="AL7678" s="10"/>
      <c r="AM7678" s="10"/>
      <c r="AN7678" s="10"/>
      <c r="AO7678" s="10"/>
      <c r="AP7678" s="10"/>
      <c r="AQ7678" s="10"/>
      <c r="AR7678" s="10"/>
      <c r="AS7678" s="10"/>
      <c r="AT7678" s="10"/>
      <c r="AU7678" s="10"/>
      <c r="AV7678" s="10"/>
      <c r="AW7678" s="10"/>
      <c r="AX7678" s="10"/>
      <c r="AY7678" s="10"/>
      <c r="AZ7678" s="10"/>
      <c r="BC7678" s="10"/>
      <c r="BD7678" s="10"/>
      <c r="BE7678" s="10"/>
      <c r="BF7678" s="10"/>
      <c r="BG7678" s="10"/>
      <c r="BH7678" s="10"/>
      <c r="BI7678" s="10"/>
      <c r="BL7678" s="10"/>
      <c r="BM7678" s="10"/>
      <c r="BN7678" s="10"/>
      <c r="BO7678" s="10"/>
      <c r="BP7678" s="10"/>
      <c r="BQ7678" s="10"/>
      <c r="BR7678" s="10"/>
      <c r="BU7678" s="66"/>
    </row>
    <row r="7679" spans="22:73" s="6" customFormat="1" x14ac:dyDescent="0.3">
      <c r="V7679" s="21"/>
      <c r="W7679" s="22"/>
      <c r="X7679" s="22"/>
      <c r="Y7679" s="22"/>
      <c r="Z7679" s="22"/>
      <c r="AA7679" s="22"/>
      <c r="AB7679" s="10"/>
      <c r="AC7679" s="10"/>
      <c r="AD7679" s="10"/>
      <c r="AE7679" s="10"/>
      <c r="AF7679" s="10"/>
      <c r="AG7679" s="10"/>
      <c r="AH7679" s="10"/>
      <c r="AI7679" s="10"/>
      <c r="AJ7679" s="10"/>
      <c r="AK7679" s="10"/>
      <c r="AL7679" s="10"/>
      <c r="AM7679" s="10"/>
      <c r="AN7679" s="10"/>
      <c r="AO7679" s="10"/>
      <c r="AP7679" s="10"/>
      <c r="AQ7679" s="10"/>
      <c r="AR7679" s="10"/>
      <c r="AS7679" s="10"/>
      <c r="AT7679" s="10"/>
      <c r="AU7679" s="10"/>
      <c r="AV7679" s="10"/>
      <c r="AW7679" s="10"/>
      <c r="AX7679" s="10"/>
      <c r="AY7679" s="10"/>
      <c r="AZ7679" s="10"/>
      <c r="BC7679" s="10"/>
      <c r="BD7679" s="10"/>
      <c r="BE7679" s="10"/>
      <c r="BF7679" s="10"/>
      <c r="BG7679" s="10"/>
      <c r="BH7679" s="10"/>
      <c r="BI7679" s="10"/>
      <c r="BL7679" s="10"/>
      <c r="BM7679" s="10"/>
      <c r="BN7679" s="10"/>
      <c r="BO7679" s="10"/>
      <c r="BP7679" s="10"/>
      <c r="BQ7679" s="10"/>
      <c r="BR7679" s="10"/>
      <c r="BU7679" s="66"/>
    </row>
    <row r="7680" spans="22:73" s="6" customFormat="1" x14ac:dyDescent="0.3">
      <c r="V7680" s="21"/>
      <c r="W7680" s="22"/>
      <c r="X7680" s="22"/>
      <c r="Y7680" s="22"/>
      <c r="Z7680" s="22"/>
      <c r="AA7680" s="22"/>
      <c r="AB7680" s="10"/>
      <c r="AC7680" s="10"/>
      <c r="AD7680" s="10"/>
      <c r="AE7680" s="10"/>
      <c r="AF7680" s="10"/>
      <c r="AG7680" s="10"/>
      <c r="AH7680" s="10"/>
      <c r="AI7680" s="10"/>
      <c r="AJ7680" s="10"/>
      <c r="AK7680" s="10"/>
      <c r="AL7680" s="10"/>
      <c r="AM7680" s="10"/>
      <c r="AN7680" s="10"/>
      <c r="AO7680" s="10"/>
      <c r="AP7680" s="10"/>
      <c r="AQ7680" s="10"/>
      <c r="AR7680" s="10"/>
      <c r="AS7680" s="10"/>
      <c r="AT7680" s="10"/>
      <c r="AU7680" s="10"/>
      <c r="AV7680" s="10"/>
      <c r="AW7680" s="10"/>
      <c r="AX7680" s="10"/>
      <c r="AY7680" s="10"/>
      <c r="AZ7680" s="10"/>
      <c r="BC7680" s="10"/>
      <c r="BD7680" s="10"/>
      <c r="BE7680" s="10"/>
      <c r="BF7680" s="10"/>
      <c r="BG7680" s="10"/>
      <c r="BH7680" s="10"/>
      <c r="BI7680" s="10"/>
      <c r="BL7680" s="10"/>
      <c r="BM7680" s="10"/>
      <c r="BN7680" s="10"/>
      <c r="BO7680" s="10"/>
      <c r="BP7680" s="10"/>
      <c r="BQ7680" s="10"/>
      <c r="BR7680" s="10"/>
      <c r="BU7680" s="66"/>
    </row>
    <row r="7681" spans="22:73" s="6" customFormat="1" x14ac:dyDescent="0.3">
      <c r="V7681" s="21"/>
      <c r="W7681" s="22"/>
      <c r="X7681" s="22"/>
      <c r="Y7681" s="22"/>
      <c r="Z7681" s="22"/>
      <c r="AA7681" s="22"/>
      <c r="AB7681" s="10"/>
      <c r="AC7681" s="10"/>
      <c r="AD7681" s="10"/>
      <c r="AE7681" s="10"/>
      <c r="AF7681" s="10"/>
      <c r="AG7681" s="10"/>
      <c r="AH7681" s="10"/>
      <c r="AI7681" s="10"/>
      <c r="AJ7681" s="10"/>
      <c r="AK7681" s="10"/>
      <c r="AL7681" s="10"/>
      <c r="AM7681" s="10"/>
      <c r="AN7681" s="10"/>
      <c r="AO7681" s="10"/>
      <c r="AP7681" s="10"/>
      <c r="AQ7681" s="10"/>
      <c r="AR7681" s="10"/>
      <c r="AS7681" s="10"/>
      <c r="AT7681" s="10"/>
      <c r="AU7681" s="10"/>
      <c r="AV7681" s="10"/>
      <c r="AW7681" s="10"/>
      <c r="AX7681" s="10"/>
      <c r="AY7681" s="10"/>
      <c r="AZ7681" s="10"/>
      <c r="BC7681" s="10"/>
      <c r="BD7681" s="10"/>
      <c r="BE7681" s="10"/>
      <c r="BF7681" s="10"/>
      <c r="BG7681" s="10"/>
      <c r="BH7681" s="10"/>
      <c r="BI7681" s="10"/>
      <c r="BL7681" s="10"/>
      <c r="BM7681" s="10"/>
      <c r="BN7681" s="10"/>
      <c r="BO7681" s="10"/>
      <c r="BP7681" s="10"/>
      <c r="BQ7681" s="10"/>
      <c r="BR7681" s="10"/>
      <c r="BU7681" s="66"/>
    </row>
    <row r="7682" spans="22:73" s="6" customFormat="1" x14ac:dyDescent="0.3">
      <c r="V7682" s="21"/>
      <c r="W7682" s="22"/>
      <c r="X7682" s="22"/>
      <c r="Y7682" s="22"/>
      <c r="Z7682" s="22"/>
      <c r="AA7682" s="22"/>
      <c r="AB7682" s="10"/>
      <c r="AC7682" s="10"/>
      <c r="AD7682" s="10"/>
      <c r="AE7682" s="10"/>
      <c r="AF7682" s="10"/>
      <c r="AG7682" s="10"/>
      <c r="AH7682" s="10"/>
      <c r="AI7682" s="10"/>
      <c r="AJ7682" s="10"/>
      <c r="AK7682" s="10"/>
      <c r="AL7682" s="10"/>
      <c r="AM7682" s="10"/>
      <c r="AN7682" s="10"/>
      <c r="AO7682" s="10"/>
      <c r="AP7682" s="10"/>
      <c r="AQ7682" s="10"/>
      <c r="AR7682" s="10"/>
      <c r="AS7682" s="10"/>
      <c r="AT7682" s="10"/>
      <c r="AU7682" s="10"/>
      <c r="AV7682" s="10"/>
      <c r="AW7682" s="10"/>
      <c r="AX7682" s="10"/>
      <c r="AY7682" s="10"/>
      <c r="AZ7682" s="10"/>
      <c r="BC7682" s="10"/>
      <c r="BD7682" s="10"/>
      <c r="BE7682" s="10"/>
      <c r="BF7682" s="10"/>
      <c r="BG7682" s="10"/>
      <c r="BH7682" s="10"/>
      <c r="BI7682" s="10"/>
      <c r="BL7682" s="10"/>
      <c r="BM7682" s="10"/>
      <c r="BN7682" s="10"/>
      <c r="BO7682" s="10"/>
      <c r="BP7682" s="10"/>
      <c r="BQ7682" s="10"/>
      <c r="BR7682" s="10"/>
      <c r="BU7682" s="66"/>
    </row>
    <row r="7683" spans="22:73" s="6" customFormat="1" x14ac:dyDescent="0.3">
      <c r="V7683" s="21"/>
      <c r="W7683" s="22"/>
      <c r="X7683" s="22"/>
      <c r="Y7683" s="22"/>
      <c r="Z7683" s="22"/>
      <c r="AA7683" s="22"/>
      <c r="AB7683" s="10"/>
      <c r="AC7683" s="10"/>
      <c r="AD7683" s="10"/>
      <c r="AE7683" s="10"/>
      <c r="AF7683" s="10"/>
      <c r="AG7683" s="10"/>
      <c r="AH7683" s="10"/>
      <c r="AI7683" s="10"/>
      <c r="AJ7683" s="10"/>
      <c r="AK7683" s="10"/>
      <c r="AL7683" s="10"/>
      <c r="AM7683" s="10"/>
      <c r="AN7683" s="10"/>
      <c r="AO7683" s="10"/>
      <c r="AP7683" s="10"/>
      <c r="AQ7683" s="10"/>
      <c r="AR7683" s="10"/>
      <c r="AS7683" s="10"/>
      <c r="AT7683" s="10"/>
      <c r="AU7683" s="10"/>
      <c r="AV7683" s="10"/>
      <c r="AW7683" s="10"/>
      <c r="AX7683" s="10"/>
      <c r="AY7683" s="10"/>
      <c r="AZ7683" s="10"/>
      <c r="BC7683" s="10"/>
      <c r="BD7683" s="10"/>
      <c r="BE7683" s="10"/>
      <c r="BF7683" s="10"/>
      <c r="BG7683" s="10"/>
      <c r="BH7683" s="10"/>
      <c r="BI7683" s="10"/>
      <c r="BL7683" s="10"/>
      <c r="BM7683" s="10"/>
      <c r="BN7683" s="10"/>
      <c r="BO7683" s="10"/>
      <c r="BP7683" s="10"/>
      <c r="BQ7683" s="10"/>
      <c r="BR7683" s="10"/>
      <c r="BU7683" s="66"/>
    </row>
    <row r="7684" spans="22:73" s="6" customFormat="1" x14ac:dyDescent="0.3">
      <c r="V7684" s="21"/>
      <c r="W7684" s="22"/>
      <c r="X7684" s="22"/>
      <c r="Y7684" s="22"/>
      <c r="Z7684" s="22"/>
      <c r="AA7684" s="22"/>
      <c r="AB7684" s="10"/>
      <c r="AC7684" s="10"/>
      <c r="AD7684" s="10"/>
      <c r="AE7684" s="10"/>
      <c r="AF7684" s="10"/>
      <c r="AG7684" s="10"/>
      <c r="AH7684" s="10"/>
      <c r="AI7684" s="10"/>
      <c r="AJ7684" s="10"/>
      <c r="AK7684" s="10"/>
      <c r="AL7684" s="10"/>
      <c r="AM7684" s="10"/>
      <c r="AN7684" s="10"/>
      <c r="AO7684" s="10"/>
      <c r="AP7684" s="10"/>
      <c r="AQ7684" s="10"/>
      <c r="AR7684" s="10"/>
      <c r="AS7684" s="10"/>
      <c r="AT7684" s="10"/>
      <c r="AU7684" s="10"/>
      <c r="AV7684" s="10"/>
      <c r="AW7684" s="10"/>
      <c r="AX7684" s="10"/>
      <c r="AY7684" s="10"/>
      <c r="AZ7684" s="10"/>
      <c r="BC7684" s="10"/>
      <c r="BD7684" s="10"/>
      <c r="BE7684" s="10"/>
      <c r="BF7684" s="10"/>
      <c r="BG7684" s="10"/>
      <c r="BH7684" s="10"/>
      <c r="BI7684" s="10"/>
      <c r="BL7684" s="10"/>
      <c r="BM7684" s="10"/>
      <c r="BN7684" s="10"/>
      <c r="BO7684" s="10"/>
      <c r="BP7684" s="10"/>
      <c r="BQ7684" s="10"/>
      <c r="BR7684" s="10"/>
      <c r="BU7684" s="66"/>
    </row>
    <row r="7685" spans="22:73" s="6" customFormat="1" x14ac:dyDescent="0.3">
      <c r="V7685" s="21"/>
      <c r="W7685" s="22"/>
      <c r="X7685" s="22"/>
      <c r="Y7685" s="22"/>
      <c r="Z7685" s="22"/>
      <c r="AA7685" s="22"/>
      <c r="AB7685" s="10"/>
      <c r="AC7685" s="10"/>
      <c r="AD7685" s="10"/>
      <c r="AE7685" s="10"/>
      <c r="AF7685" s="10"/>
      <c r="AG7685" s="10"/>
      <c r="AH7685" s="10"/>
      <c r="AI7685" s="10"/>
      <c r="AJ7685" s="10"/>
      <c r="AK7685" s="10"/>
      <c r="AL7685" s="10"/>
      <c r="AM7685" s="10"/>
      <c r="AN7685" s="10"/>
      <c r="AO7685" s="10"/>
      <c r="AP7685" s="10"/>
      <c r="AQ7685" s="10"/>
      <c r="AR7685" s="10"/>
      <c r="AS7685" s="10"/>
      <c r="AT7685" s="10"/>
      <c r="AU7685" s="10"/>
      <c r="AV7685" s="10"/>
      <c r="AW7685" s="10"/>
      <c r="AX7685" s="10"/>
      <c r="AY7685" s="10"/>
      <c r="AZ7685" s="10"/>
      <c r="BC7685" s="10"/>
      <c r="BD7685" s="10"/>
      <c r="BE7685" s="10"/>
      <c r="BF7685" s="10"/>
      <c r="BG7685" s="10"/>
      <c r="BH7685" s="10"/>
      <c r="BI7685" s="10"/>
      <c r="BL7685" s="10"/>
      <c r="BM7685" s="10"/>
      <c r="BN7685" s="10"/>
      <c r="BO7685" s="10"/>
      <c r="BP7685" s="10"/>
      <c r="BQ7685" s="10"/>
      <c r="BR7685" s="10"/>
      <c r="BU7685" s="66"/>
    </row>
    <row r="7686" spans="22:73" s="6" customFormat="1" x14ac:dyDescent="0.3">
      <c r="V7686" s="21"/>
      <c r="W7686" s="22"/>
      <c r="X7686" s="22"/>
      <c r="Y7686" s="22"/>
      <c r="Z7686" s="22"/>
      <c r="AA7686" s="22"/>
      <c r="AB7686" s="10"/>
      <c r="AC7686" s="10"/>
      <c r="AD7686" s="10"/>
      <c r="AE7686" s="10"/>
      <c r="AF7686" s="10"/>
      <c r="AG7686" s="10"/>
      <c r="AH7686" s="10"/>
      <c r="AI7686" s="10"/>
      <c r="AJ7686" s="10"/>
      <c r="AK7686" s="10"/>
      <c r="AL7686" s="10"/>
      <c r="AM7686" s="10"/>
      <c r="AN7686" s="10"/>
      <c r="AO7686" s="10"/>
      <c r="AP7686" s="10"/>
      <c r="AQ7686" s="10"/>
      <c r="AR7686" s="10"/>
      <c r="AS7686" s="10"/>
      <c r="AT7686" s="10"/>
      <c r="AU7686" s="10"/>
      <c r="AV7686" s="10"/>
      <c r="AW7686" s="10"/>
      <c r="AX7686" s="10"/>
      <c r="AY7686" s="10"/>
      <c r="AZ7686" s="10"/>
      <c r="BC7686" s="10"/>
      <c r="BD7686" s="10"/>
      <c r="BE7686" s="10"/>
      <c r="BF7686" s="10"/>
      <c r="BG7686" s="10"/>
      <c r="BH7686" s="10"/>
      <c r="BI7686" s="10"/>
      <c r="BL7686" s="10"/>
      <c r="BM7686" s="10"/>
      <c r="BN7686" s="10"/>
      <c r="BO7686" s="10"/>
      <c r="BP7686" s="10"/>
      <c r="BQ7686" s="10"/>
      <c r="BR7686" s="10"/>
      <c r="BU7686" s="66"/>
    </row>
    <row r="7687" spans="22:73" s="6" customFormat="1" x14ac:dyDescent="0.3">
      <c r="V7687" s="21"/>
      <c r="W7687" s="22"/>
      <c r="X7687" s="22"/>
      <c r="Y7687" s="22"/>
      <c r="Z7687" s="22"/>
      <c r="AA7687" s="22"/>
      <c r="AB7687" s="10"/>
      <c r="AC7687" s="10"/>
      <c r="AD7687" s="10"/>
      <c r="AE7687" s="10"/>
      <c r="AF7687" s="10"/>
      <c r="AG7687" s="10"/>
      <c r="AH7687" s="10"/>
      <c r="AI7687" s="10"/>
      <c r="AJ7687" s="10"/>
      <c r="AK7687" s="10"/>
      <c r="AL7687" s="10"/>
      <c r="AM7687" s="10"/>
      <c r="AN7687" s="10"/>
      <c r="AO7687" s="10"/>
      <c r="AP7687" s="10"/>
      <c r="AQ7687" s="10"/>
      <c r="AR7687" s="10"/>
      <c r="AS7687" s="10"/>
      <c r="AT7687" s="10"/>
      <c r="AU7687" s="10"/>
      <c r="AV7687" s="10"/>
      <c r="AW7687" s="10"/>
      <c r="AX7687" s="10"/>
      <c r="AY7687" s="10"/>
      <c r="AZ7687" s="10"/>
      <c r="BC7687" s="10"/>
      <c r="BD7687" s="10"/>
      <c r="BE7687" s="10"/>
      <c r="BF7687" s="10"/>
      <c r="BG7687" s="10"/>
      <c r="BH7687" s="10"/>
      <c r="BI7687" s="10"/>
      <c r="BL7687" s="10"/>
      <c r="BM7687" s="10"/>
      <c r="BN7687" s="10"/>
      <c r="BO7687" s="10"/>
      <c r="BP7687" s="10"/>
      <c r="BQ7687" s="10"/>
      <c r="BR7687" s="10"/>
      <c r="BU7687" s="66"/>
    </row>
    <row r="7688" spans="22:73" s="6" customFormat="1" x14ac:dyDescent="0.3">
      <c r="V7688" s="21"/>
      <c r="W7688" s="22"/>
      <c r="X7688" s="22"/>
      <c r="Y7688" s="22"/>
      <c r="Z7688" s="22"/>
      <c r="AA7688" s="22"/>
      <c r="AB7688" s="10"/>
      <c r="AC7688" s="10"/>
      <c r="AD7688" s="10"/>
      <c r="AE7688" s="10"/>
      <c r="AF7688" s="10"/>
      <c r="AG7688" s="10"/>
      <c r="AH7688" s="10"/>
      <c r="AI7688" s="10"/>
      <c r="AJ7688" s="10"/>
      <c r="AK7688" s="10"/>
      <c r="AL7688" s="10"/>
      <c r="AM7688" s="10"/>
      <c r="AN7688" s="10"/>
      <c r="AO7688" s="10"/>
      <c r="AP7688" s="10"/>
      <c r="AQ7688" s="10"/>
      <c r="AR7688" s="10"/>
      <c r="AS7688" s="10"/>
      <c r="AT7688" s="10"/>
      <c r="AU7688" s="10"/>
      <c r="AV7688" s="10"/>
      <c r="AW7688" s="10"/>
      <c r="AX7688" s="10"/>
      <c r="AY7688" s="10"/>
      <c r="AZ7688" s="10"/>
      <c r="BC7688" s="10"/>
      <c r="BD7688" s="10"/>
      <c r="BE7688" s="10"/>
      <c r="BF7688" s="10"/>
      <c r="BG7688" s="10"/>
      <c r="BH7688" s="10"/>
      <c r="BI7688" s="10"/>
      <c r="BL7688" s="10"/>
      <c r="BM7688" s="10"/>
      <c r="BN7688" s="10"/>
      <c r="BO7688" s="10"/>
      <c r="BP7688" s="10"/>
      <c r="BQ7688" s="10"/>
      <c r="BR7688" s="10"/>
      <c r="BU7688" s="66"/>
    </row>
    <row r="7689" spans="22:73" s="6" customFormat="1" x14ac:dyDescent="0.3">
      <c r="V7689" s="21"/>
      <c r="W7689" s="22"/>
      <c r="X7689" s="22"/>
      <c r="Y7689" s="22"/>
      <c r="Z7689" s="22"/>
      <c r="AA7689" s="22"/>
      <c r="AB7689" s="10"/>
      <c r="AC7689" s="10"/>
      <c r="AD7689" s="10"/>
      <c r="AE7689" s="10"/>
      <c r="AF7689" s="10"/>
      <c r="AG7689" s="10"/>
      <c r="AH7689" s="10"/>
      <c r="AI7689" s="10"/>
      <c r="AJ7689" s="10"/>
      <c r="AK7689" s="10"/>
      <c r="AL7689" s="10"/>
      <c r="AM7689" s="10"/>
      <c r="AN7689" s="10"/>
      <c r="AO7689" s="10"/>
      <c r="AP7689" s="10"/>
      <c r="AQ7689" s="10"/>
      <c r="AR7689" s="10"/>
      <c r="AS7689" s="10"/>
      <c r="AT7689" s="10"/>
      <c r="AU7689" s="10"/>
      <c r="AV7689" s="10"/>
      <c r="AW7689" s="10"/>
      <c r="AX7689" s="10"/>
      <c r="AY7689" s="10"/>
      <c r="AZ7689" s="10"/>
      <c r="BC7689" s="10"/>
      <c r="BD7689" s="10"/>
      <c r="BE7689" s="10"/>
      <c r="BF7689" s="10"/>
      <c r="BG7689" s="10"/>
      <c r="BH7689" s="10"/>
      <c r="BI7689" s="10"/>
      <c r="BL7689" s="10"/>
      <c r="BM7689" s="10"/>
      <c r="BN7689" s="10"/>
      <c r="BO7689" s="10"/>
      <c r="BP7689" s="10"/>
      <c r="BQ7689" s="10"/>
      <c r="BR7689" s="10"/>
      <c r="BU7689" s="66"/>
    </row>
    <row r="7690" spans="22:73" s="6" customFormat="1" x14ac:dyDescent="0.3">
      <c r="V7690" s="21"/>
      <c r="W7690" s="22"/>
      <c r="X7690" s="22"/>
      <c r="Y7690" s="22"/>
      <c r="Z7690" s="22"/>
      <c r="AA7690" s="22"/>
      <c r="AB7690" s="10"/>
      <c r="AC7690" s="10"/>
      <c r="AD7690" s="10"/>
      <c r="AE7690" s="10"/>
      <c r="AF7690" s="10"/>
      <c r="AG7690" s="10"/>
      <c r="AH7690" s="10"/>
      <c r="AI7690" s="10"/>
      <c r="AJ7690" s="10"/>
      <c r="AK7690" s="10"/>
      <c r="AL7690" s="10"/>
      <c r="AM7690" s="10"/>
      <c r="AN7690" s="10"/>
      <c r="AO7690" s="10"/>
      <c r="AP7690" s="10"/>
      <c r="AQ7690" s="10"/>
      <c r="AR7690" s="10"/>
      <c r="AS7690" s="10"/>
      <c r="AT7690" s="10"/>
      <c r="AU7690" s="10"/>
      <c r="AV7690" s="10"/>
      <c r="AW7690" s="10"/>
      <c r="AX7690" s="10"/>
      <c r="AY7690" s="10"/>
      <c r="AZ7690" s="10"/>
      <c r="BC7690" s="10"/>
      <c r="BD7690" s="10"/>
      <c r="BE7690" s="10"/>
      <c r="BF7690" s="10"/>
      <c r="BG7690" s="10"/>
      <c r="BH7690" s="10"/>
      <c r="BI7690" s="10"/>
      <c r="BL7690" s="10"/>
      <c r="BM7690" s="10"/>
      <c r="BN7690" s="10"/>
      <c r="BO7690" s="10"/>
      <c r="BP7690" s="10"/>
      <c r="BQ7690" s="10"/>
      <c r="BR7690" s="10"/>
      <c r="BU7690" s="66"/>
    </row>
    <row r="7691" spans="22:73" s="6" customFormat="1" x14ac:dyDescent="0.3">
      <c r="V7691" s="21"/>
      <c r="W7691" s="22"/>
      <c r="X7691" s="22"/>
      <c r="Y7691" s="22"/>
      <c r="Z7691" s="22"/>
      <c r="AA7691" s="22"/>
      <c r="AB7691" s="10"/>
      <c r="AC7691" s="10"/>
      <c r="AD7691" s="10"/>
      <c r="AE7691" s="10"/>
      <c r="AF7691" s="10"/>
      <c r="AG7691" s="10"/>
      <c r="AH7691" s="10"/>
      <c r="AI7691" s="10"/>
      <c r="AJ7691" s="10"/>
      <c r="AK7691" s="10"/>
      <c r="AL7691" s="10"/>
      <c r="AM7691" s="10"/>
      <c r="AN7691" s="10"/>
      <c r="AO7691" s="10"/>
      <c r="AP7691" s="10"/>
      <c r="AQ7691" s="10"/>
      <c r="AR7691" s="10"/>
      <c r="AS7691" s="10"/>
      <c r="AT7691" s="10"/>
      <c r="AU7691" s="10"/>
      <c r="AV7691" s="10"/>
      <c r="AW7691" s="10"/>
      <c r="AX7691" s="10"/>
      <c r="AY7691" s="10"/>
      <c r="AZ7691" s="10"/>
      <c r="BC7691" s="10"/>
      <c r="BD7691" s="10"/>
      <c r="BE7691" s="10"/>
      <c r="BF7691" s="10"/>
      <c r="BG7691" s="10"/>
      <c r="BH7691" s="10"/>
      <c r="BI7691" s="10"/>
      <c r="BL7691" s="10"/>
      <c r="BM7691" s="10"/>
      <c r="BN7691" s="10"/>
      <c r="BO7691" s="10"/>
      <c r="BP7691" s="10"/>
      <c r="BQ7691" s="10"/>
      <c r="BR7691" s="10"/>
      <c r="BU7691" s="66"/>
    </row>
    <row r="7692" spans="22:73" s="6" customFormat="1" x14ac:dyDescent="0.3">
      <c r="V7692" s="21"/>
      <c r="W7692" s="22"/>
      <c r="X7692" s="22"/>
      <c r="Y7692" s="22"/>
      <c r="Z7692" s="22"/>
      <c r="AA7692" s="22"/>
      <c r="AB7692" s="10"/>
      <c r="AC7692" s="10"/>
      <c r="AD7692" s="10"/>
      <c r="AE7692" s="10"/>
      <c r="AF7692" s="10"/>
      <c r="AG7692" s="10"/>
      <c r="AH7692" s="10"/>
      <c r="AI7692" s="10"/>
      <c r="AJ7692" s="10"/>
      <c r="AK7692" s="10"/>
      <c r="AL7692" s="10"/>
      <c r="AM7692" s="10"/>
      <c r="AN7692" s="10"/>
      <c r="AO7692" s="10"/>
      <c r="AP7692" s="10"/>
      <c r="AQ7692" s="10"/>
      <c r="AR7692" s="10"/>
      <c r="AS7692" s="10"/>
      <c r="AT7692" s="10"/>
      <c r="AU7692" s="10"/>
      <c r="AV7692" s="10"/>
      <c r="AW7692" s="10"/>
      <c r="AX7692" s="10"/>
      <c r="AY7692" s="10"/>
      <c r="AZ7692" s="10"/>
      <c r="BC7692" s="10"/>
      <c r="BD7692" s="10"/>
      <c r="BE7692" s="10"/>
      <c r="BF7692" s="10"/>
      <c r="BG7692" s="10"/>
      <c r="BH7692" s="10"/>
      <c r="BI7692" s="10"/>
      <c r="BL7692" s="10"/>
      <c r="BM7692" s="10"/>
      <c r="BN7692" s="10"/>
      <c r="BO7692" s="10"/>
      <c r="BP7692" s="10"/>
      <c r="BQ7692" s="10"/>
      <c r="BR7692" s="10"/>
      <c r="BU7692" s="66"/>
    </row>
    <row r="7693" spans="22:73" s="6" customFormat="1" x14ac:dyDescent="0.3">
      <c r="V7693" s="21"/>
      <c r="W7693" s="22"/>
      <c r="X7693" s="22"/>
      <c r="Y7693" s="22"/>
      <c r="Z7693" s="22"/>
      <c r="AA7693" s="22"/>
      <c r="AB7693" s="10"/>
      <c r="AC7693" s="10"/>
      <c r="AD7693" s="10"/>
      <c r="AE7693" s="10"/>
      <c r="AF7693" s="10"/>
      <c r="AG7693" s="10"/>
      <c r="AH7693" s="10"/>
      <c r="AI7693" s="10"/>
      <c r="AJ7693" s="10"/>
      <c r="AK7693" s="10"/>
      <c r="AL7693" s="10"/>
      <c r="AM7693" s="10"/>
      <c r="AN7693" s="10"/>
      <c r="AO7693" s="10"/>
      <c r="AP7693" s="10"/>
      <c r="AQ7693" s="10"/>
      <c r="AR7693" s="10"/>
      <c r="AS7693" s="10"/>
      <c r="AT7693" s="10"/>
      <c r="AU7693" s="10"/>
      <c r="AV7693" s="10"/>
      <c r="AW7693" s="10"/>
      <c r="AX7693" s="10"/>
      <c r="AY7693" s="10"/>
      <c r="AZ7693" s="10"/>
      <c r="BC7693" s="10"/>
      <c r="BD7693" s="10"/>
      <c r="BE7693" s="10"/>
      <c r="BF7693" s="10"/>
      <c r="BG7693" s="10"/>
      <c r="BH7693" s="10"/>
      <c r="BI7693" s="10"/>
      <c r="BL7693" s="10"/>
      <c r="BM7693" s="10"/>
      <c r="BN7693" s="10"/>
      <c r="BO7693" s="10"/>
      <c r="BP7693" s="10"/>
      <c r="BQ7693" s="10"/>
      <c r="BR7693" s="10"/>
      <c r="BU7693" s="66"/>
    </row>
    <row r="7694" spans="22:73" s="6" customFormat="1" x14ac:dyDescent="0.3">
      <c r="V7694" s="21"/>
      <c r="W7694" s="22"/>
      <c r="X7694" s="22"/>
      <c r="Y7694" s="22"/>
      <c r="Z7694" s="22"/>
      <c r="AA7694" s="22"/>
      <c r="AB7694" s="10"/>
      <c r="AC7694" s="10"/>
      <c r="AD7694" s="10"/>
      <c r="AE7694" s="10"/>
      <c r="AF7694" s="10"/>
      <c r="AG7694" s="10"/>
      <c r="AH7694" s="10"/>
      <c r="AI7694" s="10"/>
      <c r="AJ7694" s="10"/>
      <c r="AK7694" s="10"/>
      <c r="AL7694" s="10"/>
      <c r="AM7694" s="10"/>
      <c r="AN7694" s="10"/>
      <c r="AO7694" s="10"/>
      <c r="AP7694" s="10"/>
      <c r="AQ7694" s="10"/>
      <c r="AR7694" s="10"/>
      <c r="AS7694" s="10"/>
      <c r="AT7694" s="10"/>
      <c r="AU7694" s="10"/>
      <c r="AV7694" s="10"/>
      <c r="AW7694" s="10"/>
      <c r="AX7694" s="10"/>
      <c r="AY7694" s="10"/>
      <c r="AZ7694" s="10"/>
      <c r="BC7694" s="10"/>
      <c r="BD7694" s="10"/>
      <c r="BE7694" s="10"/>
      <c r="BF7694" s="10"/>
      <c r="BG7694" s="10"/>
      <c r="BH7694" s="10"/>
      <c r="BI7694" s="10"/>
      <c r="BL7694" s="10"/>
      <c r="BM7694" s="10"/>
      <c r="BN7694" s="10"/>
      <c r="BO7694" s="10"/>
      <c r="BP7694" s="10"/>
      <c r="BQ7694" s="10"/>
      <c r="BR7694" s="10"/>
      <c r="BU7694" s="66"/>
    </row>
    <row r="7695" spans="22:73" s="6" customFormat="1" x14ac:dyDescent="0.3">
      <c r="V7695" s="21"/>
      <c r="W7695" s="22"/>
      <c r="X7695" s="22"/>
      <c r="Y7695" s="22"/>
      <c r="Z7695" s="22"/>
      <c r="AA7695" s="22"/>
      <c r="AB7695" s="10"/>
      <c r="AC7695" s="10"/>
      <c r="AD7695" s="10"/>
      <c r="AE7695" s="10"/>
      <c r="AF7695" s="10"/>
      <c r="AG7695" s="10"/>
      <c r="AH7695" s="10"/>
      <c r="AI7695" s="10"/>
      <c r="AJ7695" s="10"/>
      <c r="AK7695" s="10"/>
      <c r="AL7695" s="10"/>
      <c r="AM7695" s="10"/>
      <c r="AN7695" s="10"/>
      <c r="AO7695" s="10"/>
      <c r="AP7695" s="10"/>
      <c r="AQ7695" s="10"/>
      <c r="AR7695" s="10"/>
      <c r="AS7695" s="10"/>
      <c r="AT7695" s="10"/>
      <c r="AU7695" s="10"/>
      <c r="AV7695" s="10"/>
      <c r="AW7695" s="10"/>
      <c r="AX7695" s="10"/>
      <c r="AY7695" s="10"/>
      <c r="AZ7695" s="10"/>
      <c r="BC7695" s="10"/>
      <c r="BD7695" s="10"/>
      <c r="BE7695" s="10"/>
      <c r="BF7695" s="10"/>
      <c r="BG7695" s="10"/>
      <c r="BH7695" s="10"/>
      <c r="BI7695" s="10"/>
      <c r="BL7695" s="10"/>
      <c r="BM7695" s="10"/>
      <c r="BN7695" s="10"/>
      <c r="BO7695" s="10"/>
      <c r="BP7695" s="10"/>
      <c r="BQ7695" s="10"/>
      <c r="BR7695" s="10"/>
      <c r="BU7695" s="66"/>
    </row>
    <row r="7696" spans="22:73" s="6" customFormat="1" x14ac:dyDescent="0.3">
      <c r="V7696" s="21"/>
      <c r="W7696" s="22"/>
      <c r="X7696" s="22"/>
      <c r="Y7696" s="22"/>
      <c r="Z7696" s="22"/>
      <c r="AA7696" s="22"/>
      <c r="AB7696" s="10"/>
      <c r="AC7696" s="10"/>
      <c r="AD7696" s="10"/>
      <c r="AE7696" s="10"/>
      <c r="AF7696" s="10"/>
      <c r="AG7696" s="10"/>
      <c r="AH7696" s="10"/>
      <c r="AI7696" s="10"/>
      <c r="AJ7696" s="10"/>
      <c r="AK7696" s="10"/>
      <c r="AL7696" s="10"/>
      <c r="AM7696" s="10"/>
      <c r="AN7696" s="10"/>
      <c r="AO7696" s="10"/>
      <c r="AP7696" s="10"/>
      <c r="AQ7696" s="10"/>
      <c r="AR7696" s="10"/>
      <c r="AS7696" s="10"/>
      <c r="AT7696" s="10"/>
      <c r="AU7696" s="10"/>
      <c r="AV7696" s="10"/>
      <c r="AW7696" s="10"/>
      <c r="AX7696" s="10"/>
      <c r="AY7696" s="10"/>
      <c r="AZ7696" s="10"/>
      <c r="BC7696" s="10"/>
      <c r="BD7696" s="10"/>
      <c r="BE7696" s="10"/>
      <c r="BF7696" s="10"/>
      <c r="BG7696" s="10"/>
      <c r="BH7696" s="10"/>
      <c r="BI7696" s="10"/>
      <c r="BL7696" s="10"/>
      <c r="BM7696" s="10"/>
      <c r="BN7696" s="10"/>
      <c r="BO7696" s="10"/>
      <c r="BP7696" s="10"/>
      <c r="BQ7696" s="10"/>
      <c r="BR7696" s="10"/>
      <c r="BU7696" s="66"/>
    </row>
    <row r="7697" spans="22:73" s="6" customFormat="1" x14ac:dyDescent="0.3">
      <c r="V7697" s="21"/>
      <c r="W7697" s="22"/>
      <c r="X7697" s="22"/>
      <c r="Y7697" s="22"/>
      <c r="Z7697" s="22"/>
      <c r="AA7697" s="22"/>
      <c r="AB7697" s="10"/>
      <c r="AC7697" s="10"/>
      <c r="AD7697" s="10"/>
      <c r="AE7697" s="10"/>
      <c r="AF7697" s="10"/>
      <c r="AG7697" s="10"/>
      <c r="AH7697" s="10"/>
      <c r="AI7697" s="10"/>
      <c r="AJ7697" s="10"/>
      <c r="AK7697" s="10"/>
      <c r="AL7697" s="10"/>
      <c r="AM7697" s="10"/>
      <c r="AN7697" s="10"/>
      <c r="AO7697" s="10"/>
      <c r="AP7697" s="10"/>
      <c r="AQ7697" s="10"/>
      <c r="AR7697" s="10"/>
      <c r="AS7697" s="10"/>
      <c r="AT7697" s="10"/>
      <c r="AU7697" s="10"/>
      <c r="AV7697" s="10"/>
      <c r="AW7697" s="10"/>
      <c r="AX7697" s="10"/>
      <c r="AY7697" s="10"/>
      <c r="AZ7697" s="10"/>
      <c r="BC7697" s="10"/>
      <c r="BD7697" s="10"/>
      <c r="BE7697" s="10"/>
      <c r="BF7697" s="10"/>
      <c r="BG7697" s="10"/>
      <c r="BH7697" s="10"/>
      <c r="BI7697" s="10"/>
      <c r="BL7697" s="10"/>
      <c r="BM7697" s="10"/>
      <c r="BN7697" s="10"/>
      <c r="BO7697" s="10"/>
      <c r="BP7697" s="10"/>
      <c r="BQ7697" s="10"/>
      <c r="BR7697" s="10"/>
      <c r="BU7697" s="66"/>
    </row>
    <row r="7698" spans="22:73" s="6" customFormat="1" x14ac:dyDescent="0.3">
      <c r="V7698" s="21"/>
      <c r="W7698" s="22"/>
      <c r="X7698" s="22"/>
      <c r="Y7698" s="22"/>
      <c r="Z7698" s="22"/>
      <c r="AA7698" s="22"/>
      <c r="AB7698" s="10"/>
      <c r="AC7698" s="10"/>
      <c r="AD7698" s="10"/>
      <c r="AE7698" s="10"/>
      <c r="AF7698" s="10"/>
      <c r="AG7698" s="10"/>
      <c r="AH7698" s="10"/>
      <c r="AI7698" s="10"/>
      <c r="AJ7698" s="10"/>
      <c r="AK7698" s="10"/>
      <c r="AL7698" s="10"/>
      <c r="AM7698" s="10"/>
      <c r="AN7698" s="10"/>
      <c r="AO7698" s="10"/>
      <c r="AP7698" s="10"/>
      <c r="AQ7698" s="10"/>
      <c r="AR7698" s="10"/>
      <c r="AS7698" s="10"/>
      <c r="AT7698" s="10"/>
      <c r="AU7698" s="10"/>
      <c r="AV7698" s="10"/>
      <c r="AW7698" s="10"/>
      <c r="AX7698" s="10"/>
      <c r="AY7698" s="10"/>
      <c r="AZ7698" s="10"/>
      <c r="BC7698" s="10"/>
      <c r="BD7698" s="10"/>
      <c r="BE7698" s="10"/>
      <c r="BF7698" s="10"/>
      <c r="BG7698" s="10"/>
      <c r="BH7698" s="10"/>
      <c r="BI7698" s="10"/>
      <c r="BL7698" s="10"/>
      <c r="BM7698" s="10"/>
      <c r="BN7698" s="10"/>
      <c r="BO7698" s="10"/>
      <c r="BP7698" s="10"/>
      <c r="BQ7698" s="10"/>
      <c r="BR7698" s="10"/>
      <c r="BU7698" s="66"/>
    </row>
    <row r="7699" spans="22:73" s="6" customFormat="1" x14ac:dyDescent="0.3">
      <c r="V7699" s="21"/>
      <c r="W7699" s="22"/>
      <c r="X7699" s="22"/>
      <c r="Y7699" s="22"/>
      <c r="Z7699" s="22"/>
      <c r="AA7699" s="22"/>
      <c r="AB7699" s="10"/>
      <c r="AC7699" s="10"/>
      <c r="AD7699" s="10"/>
      <c r="AE7699" s="10"/>
      <c r="AF7699" s="10"/>
      <c r="AG7699" s="10"/>
      <c r="AH7699" s="10"/>
      <c r="AI7699" s="10"/>
      <c r="AJ7699" s="10"/>
      <c r="AK7699" s="10"/>
      <c r="AL7699" s="10"/>
      <c r="AM7699" s="10"/>
      <c r="AN7699" s="10"/>
      <c r="AO7699" s="10"/>
      <c r="AP7699" s="10"/>
      <c r="AQ7699" s="10"/>
      <c r="AR7699" s="10"/>
      <c r="AS7699" s="10"/>
      <c r="AT7699" s="10"/>
      <c r="AU7699" s="10"/>
      <c r="AV7699" s="10"/>
      <c r="AW7699" s="10"/>
      <c r="AX7699" s="10"/>
      <c r="AY7699" s="10"/>
      <c r="AZ7699" s="10"/>
      <c r="BC7699" s="10"/>
      <c r="BD7699" s="10"/>
      <c r="BE7699" s="10"/>
      <c r="BF7699" s="10"/>
      <c r="BG7699" s="10"/>
      <c r="BH7699" s="10"/>
      <c r="BI7699" s="10"/>
      <c r="BL7699" s="10"/>
      <c r="BM7699" s="10"/>
      <c r="BN7699" s="10"/>
      <c r="BO7699" s="10"/>
      <c r="BP7699" s="10"/>
      <c r="BQ7699" s="10"/>
      <c r="BR7699" s="10"/>
      <c r="BU7699" s="66"/>
    </row>
    <row r="7700" spans="22:73" s="6" customFormat="1" x14ac:dyDescent="0.3">
      <c r="V7700" s="21"/>
      <c r="W7700" s="22"/>
      <c r="X7700" s="22"/>
      <c r="Y7700" s="22"/>
      <c r="Z7700" s="22"/>
      <c r="AA7700" s="22"/>
      <c r="AB7700" s="10"/>
      <c r="AC7700" s="10"/>
      <c r="AD7700" s="10"/>
      <c r="AE7700" s="10"/>
      <c r="AF7700" s="10"/>
      <c r="AG7700" s="10"/>
      <c r="AH7700" s="10"/>
      <c r="AI7700" s="10"/>
      <c r="AJ7700" s="10"/>
      <c r="AK7700" s="10"/>
      <c r="AL7700" s="10"/>
      <c r="AM7700" s="10"/>
      <c r="AN7700" s="10"/>
      <c r="AO7700" s="10"/>
      <c r="AP7700" s="10"/>
      <c r="AQ7700" s="10"/>
      <c r="AR7700" s="10"/>
      <c r="AS7700" s="10"/>
      <c r="AT7700" s="10"/>
      <c r="AU7700" s="10"/>
      <c r="AV7700" s="10"/>
      <c r="AW7700" s="10"/>
      <c r="AX7700" s="10"/>
      <c r="AY7700" s="10"/>
      <c r="AZ7700" s="10"/>
      <c r="BC7700" s="10"/>
      <c r="BD7700" s="10"/>
      <c r="BE7700" s="10"/>
      <c r="BF7700" s="10"/>
      <c r="BG7700" s="10"/>
      <c r="BH7700" s="10"/>
      <c r="BI7700" s="10"/>
      <c r="BL7700" s="10"/>
      <c r="BM7700" s="10"/>
      <c r="BN7700" s="10"/>
      <c r="BO7700" s="10"/>
      <c r="BP7700" s="10"/>
      <c r="BQ7700" s="10"/>
      <c r="BR7700" s="10"/>
      <c r="BU7700" s="66"/>
    </row>
    <row r="7701" spans="22:73" s="6" customFormat="1" x14ac:dyDescent="0.3">
      <c r="V7701" s="21"/>
      <c r="W7701" s="22"/>
      <c r="X7701" s="22"/>
      <c r="Y7701" s="22"/>
      <c r="Z7701" s="22"/>
      <c r="AA7701" s="22"/>
      <c r="AB7701" s="10"/>
      <c r="AC7701" s="10"/>
      <c r="AD7701" s="10"/>
      <c r="AE7701" s="10"/>
      <c r="AF7701" s="10"/>
      <c r="AG7701" s="10"/>
      <c r="AH7701" s="10"/>
      <c r="AI7701" s="10"/>
      <c r="AJ7701" s="10"/>
      <c r="AK7701" s="10"/>
      <c r="AL7701" s="10"/>
      <c r="AM7701" s="10"/>
      <c r="AN7701" s="10"/>
      <c r="AO7701" s="10"/>
      <c r="AP7701" s="10"/>
      <c r="AQ7701" s="10"/>
      <c r="AR7701" s="10"/>
      <c r="AS7701" s="10"/>
      <c r="AT7701" s="10"/>
      <c r="AU7701" s="10"/>
      <c r="AV7701" s="10"/>
      <c r="AW7701" s="10"/>
      <c r="AX7701" s="10"/>
      <c r="AY7701" s="10"/>
      <c r="AZ7701" s="10"/>
      <c r="BC7701" s="10"/>
      <c r="BD7701" s="10"/>
      <c r="BE7701" s="10"/>
      <c r="BF7701" s="10"/>
      <c r="BG7701" s="10"/>
      <c r="BH7701" s="10"/>
      <c r="BI7701" s="10"/>
      <c r="BL7701" s="10"/>
      <c r="BM7701" s="10"/>
      <c r="BN7701" s="10"/>
      <c r="BO7701" s="10"/>
      <c r="BP7701" s="10"/>
      <c r="BQ7701" s="10"/>
      <c r="BR7701" s="10"/>
      <c r="BU7701" s="66"/>
    </row>
    <row r="7702" spans="22:73" s="6" customFormat="1" x14ac:dyDescent="0.3">
      <c r="V7702" s="21"/>
      <c r="W7702" s="22"/>
      <c r="X7702" s="22"/>
      <c r="Y7702" s="22"/>
      <c r="Z7702" s="22"/>
      <c r="AA7702" s="22"/>
      <c r="AB7702" s="10"/>
      <c r="AC7702" s="10"/>
      <c r="AD7702" s="10"/>
      <c r="AE7702" s="10"/>
      <c r="AF7702" s="10"/>
      <c r="AG7702" s="10"/>
      <c r="AH7702" s="10"/>
      <c r="AI7702" s="10"/>
      <c r="AJ7702" s="10"/>
      <c r="AK7702" s="10"/>
      <c r="AL7702" s="10"/>
      <c r="AM7702" s="10"/>
      <c r="AN7702" s="10"/>
      <c r="AO7702" s="10"/>
      <c r="AP7702" s="10"/>
      <c r="AQ7702" s="10"/>
      <c r="AR7702" s="10"/>
      <c r="AS7702" s="10"/>
      <c r="AT7702" s="10"/>
      <c r="AU7702" s="10"/>
      <c r="AV7702" s="10"/>
      <c r="AW7702" s="10"/>
      <c r="AX7702" s="10"/>
      <c r="AY7702" s="10"/>
      <c r="AZ7702" s="10"/>
      <c r="BC7702" s="10"/>
      <c r="BD7702" s="10"/>
      <c r="BE7702" s="10"/>
      <c r="BF7702" s="10"/>
      <c r="BG7702" s="10"/>
      <c r="BH7702" s="10"/>
      <c r="BI7702" s="10"/>
      <c r="BL7702" s="10"/>
      <c r="BM7702" s="10"/>
      <c r="BN7702" s="10"/>
      <c r="BO7702" s="10"/>
      <c r="BP7702" s="10"/>
      <c r="BQ7702" s="10"/>
      <c r="BR7702" s="10"/>
      <c r="BU7702" s="66"/>
    </row>
    <row r="7703" spans="22:73" s="6" customFormat="1" x14ac:dyDescent="0.3">
      <c r="V7703" s="21"/>
      <c r="W7703" s="22"/>
      <c r="X7703" s="22"/>
      <c r="Y7703" s="22"/>
      <c r="Z7703" s="22"/>
      <c r="AA7703" s="22"/>
      <c r="AB7703" s="10"/>
      <c r="AC7703" s="10"/>
      <c r="AD7703" s="10"/>
      <c r="AE7703" s="10"/>
      <c r="AF7703" s="10"/>
      <c r="AG7703" s="10"/>
      <c r="AH7703" s="10"/>
      <c r="AI7703" s="10"/>
      <c r="AJ7703" s="10"/>
      <c r="AK7703" s="10"/>
      <c r="AL7703" s="10"/>
      <c r="AM7703" s="10"/>
      <c r="AN7703" s="10"/>
      <c r="AO7703" s="10"/>
      <c r="AP7703" s="10"/>
      <c r="AQ7703" s="10"/>
      <c r="AR7703" s="10"/>
      <c r="AS7703" s="10"/>
      <c r="AT7703" s="10"/>
      <c r="AU7703" s="10"/>
      <c r="AV7703" s="10"/>
      <c r="AW7703" s="10"/>
      <c r="AX7703" s="10"/>
      <c r="AY7703" s="10"/>
      <c r="AZ7703" s="10"/>
      <c r="BC7703" s="10"/>
      <c r="BD7703" s="10"/>
      <c r="BE7703" s="10"/>
      <c r="BF7703" s="10"/>
      <c r="BG7703" s="10"/>
      <c r="BH7703" s="10"/>
      <c r="BI7703" s="10"/>
      <c r="BL7703" s="10"/>
      <c r="BM7703" s="10"/>
      <c r="BN7703" s="10"/>
      <c r="BO7703" s="10"/>
      <c r="BP7703" s="10"/>
      <c r="BQ7703" s="10"/>
      <c r="BR7703" s="10"/>
      <c r="BU7703" s="66"/>
    </row>
    <row r="7704" spans="22:73" s="6" customFormat="1" x14ac:dyDescent="0.3">
      <c r="V7704" s="21"/>
      <c r="W7704" s="22"/>
      <c r="X7704" s="22"/>
      <c r="Y7704" s="22"/>
      <c r="Z7704" s="22"/>
      <c r="AA7704" s="22"/>
      <c r="AB7704" s="10"/>
      <c r="AC7704" s="10"/>
      <c r="AD7704" s="10"/>
      <c r="AE7704" s="10"/>
      <c r="AF7704" s="10"/>
      <c r="AG7704" s="10"/>
      <c r="AH7704" s="10"/>
      <c r="AI7704" s="10"/>
      <c r="AJ7704" s="10"/>
      <c r="AK7704" s="10"/>
      <c r="AL7704" s="10"/>
      <c r="AM7704" s="10"/>
      <c r="AN7704" s="10"/>
      <c r="AO7704" s="10"/>
      <c r="AP7704" s="10"/>
      <c r="AQ7704" s="10"/>
      <c r="AR7704" s="10"/>
      <c r="AS7704" s="10"/>
      <c r="AT7704" s="10"/>
      <c r="AU7704" s="10"/>
      <c r="AV7704" s="10"/>
      <c r="AW7704" s="10"/>
      <c r="AX7704" s="10"/>
      <c r="AY7704" s="10"/>
      <c r="AZ7704" s="10"/>
      <c r="BC7704" s="10"/>
      <c r="BD7704" s="10"/>
      <c r="BE7704" s="10"/>
      <c r="BF7704" s="10"/>
      <c r="BG7704" s="10"/>
      <c r="BH7704" s="10"/>
      <c r="BI7704" s="10"/>
      <c r="BL7704" s="10"/>
      <c r="BM7704" s="10"/>
      <c r="BN7704" s="10"/>
      <c r="BO7704" s="10"/>
      <c r="BP7704" s="10"/>
      <c r="BQ7704" s="10"/>
      <c r="BR7704" s="10"/>
      <c r="BU7704" s="66"/>
    </row>
    <row r="7705" spans="22:73" s="6" customFormat="1" x14ac:dyDescent="0.3">
      <c r="V7705" s="21"/>
      <c r="W7705" s="22"/>
      <c r="X7705" s="22"/>
      <c r="Y7705" s="22"/>
      <c r="Z7705" s="22"/>
      <c r="AA7705" s="22"/>
      <c r="AB7705" s="10"/>
      <c r="AC7705" s="10"/>
      <c r="AD7705" s="10"/>
      <c r="AE7705" s="10"/>
      <c r="AF7705" s="10"/>
      <c r="AG7705" s="10"/>
      <c r="AH7705" s="10"/>
      <c r="AI7705" s="10"/>
      <c r="AJ7705" s="10"/>
      <c r="AK7705" s="10"/>
      <c r="AL7705" s="10"/>
      <c r="AM7705" s="10"/>
      <c r="AN7705" s="10"/>
      <c r="AO7705" s="10"/>
      <c r="AP7705" s="10"/>
      <c r="AQ7705" s="10"/>
      <c r="AR7705" s="10"/>
      <c r="AS7705" s="10"/>
      <c r="AT7705" s="10"/>
      <c r="AU7705" s="10"/>
      <c r="AV7705" s="10"/>
      <c r="AW7705" s="10"/>
      <c r="AX7705" s="10"/>
      <c r="AY7705" s="10"/>
      <c r="AZ7705" s="10"/>
      <c r="BC7705" s="10"/>
      <c r="BD7705" s="10"/>
      <c r="BE7705" s="10"/>
      <c r="BF7705" s="10"/>
      <c r="BG7705" s="10"/>
      <c r="BH7705" s="10"/>
      <c r="BI7705" s="10"/>
      <c r="BL7705" s="10"/>
      <c r="BM7705" s="10"/>
      <c r="BN7705" s="10"/>
      <c r="BO7705" s="10"/>
      <c r="BP7705" s="10"/>
      <c r="BQ7705" s="10"/>
      <c r="BR7705" s="10"/>
      <c r="BU7705" s="66"/>
    </row>
    <row r="7706" spans="22:73" s="6" customFormat="1" x14ac:dyDescent="0.3">
      <c r="V7706" s="21"/>
      <c r="W7706" s="22"/>
      <c r="X7706" s="22"/>
      <c r="Y7706" s="22"/>
      <c r="Z7706" s="22"/>
      <c r="AA7706" s="22"/>
      <c r="AB7706" s="10"/>
      <c r="AC7706" s="10"/>
      <c r="AD7706" s="10"/>
      <c r="AE7706" s="10"/>
      <c r="AF7706" s="10"/>
      <c r="AG7706" s="10"/>
      <c r="AH7706" s="10"/>
      <c r="AI7706" s="10"/>
      <c r="AJ7706" s="10"/>
      <c r="AK7706" s="10"/>
      <c r="AL7706" s="10"/>
      <c r="AM7706" s="10"/>
      <c r="AN7706" s="10"/>
      <c r="AO7706" s="10"/>
      <c r="AP7706" s="10"/>
      <c r="AQ7706" s="10"/>
      <c r="AR7706" s="10"/>
      <c r="AS7706" s="10"/>
      <c r="AT7706" s="10"/>
      <c r="AU7706" s="10"/>
      <c r="AV7706" s="10"/>
      <c r="AW7706" s="10"/>
      <c r="AX7706" s="10"/>
      <c r="AY7706" s="10"/>
      <c r="AZ7706" s="10"/>
      <c r="BC7706" s="10"/>
      <c r="BD7706" s="10"/>
      <c r="BE7706" s="10"/>
      <c r="BF7706" s="10"/>
      <c r="BG7706" s="10"/>
      <c r="BH7706" s="10"/>
      <c r="BI7706" s="10"/>
      <c r="BL7706" s="10"/>
      <c r="BM7706" s="10"/>
      <c r="BN7706" s="10"/>
      <c r="BO7706" s="10"/>
      <c r="BP7706" s="10"/>
      <c r="BQ7706" s="10"/>
      <c r="BR7706" s="10"/>
      <c r="BU7706" s="66"/>
    </row>
    <row r="7707" spans="22:73" s="6" customFormat="1" x14ac:dyDescent="0.3">
      <c r="V7707" s="21"/>
      <c r="W7707" s="22"/>
      <c r="X7707" s="22"/>
      <c r="Y7707" s="22"/>
      <c r="Z7707" s="22"/>
      <c r="AA7707" s="22"/>
      <c r="AB7707" s="10"/>
      <c r="AC7707" s="10"/>
      <c r="AD7707" s="10"/>
      <c r="AE7707" s="10"/>
      <c r="AF7707" s="10"/>
      <c r="AG7707" s="10"/>
      <c r="AH7707" s="10"/>
      <c r="AI7707" s="10"/>
      <c r="AJ7707" s="10"/>
      <c r="AK7707" s="10"/>
      <c r="AL7707" s="10"/>
      <c r="AM7707" s="10"/>
      <c r="AN7707" s="10"/>
      <c r="AO7707" s="10"/>
      <c r="AP7707" s="10"/>
      <c r="AQ7707" s="10"/>
      <c r="AR7707" s="10"/>
      <c r="AS7707" s="10"/>
      <c r="AT7707" s="10"/>
      <c r="AU7707" s="10"/>
      <c r="AV7707" s="10"/>
      <c r="AW7707" s="10"/>
      <c r="AX7707" s="10"/>
      <c r="AY7707" s="10"/>
      <c r="AZ7707" s="10"/>
      <c r="BC7707" s="10"/>
      <c r="BD7707" s="10"/>
      <c r="BE7707" s="10"/>
      <c r="BF7707" s="10"/>
      <c r="BG7707" s="10"/>
      <c r="BH7707" s="10"/>
      <c r="BI7707" s="10"/>
      <c r="BL7707" s="10"/>
      <c r="BM7707" s="10"/>
      <c r="BN7707" s="10"/>
      <c r="BO7707" s="10"/>
      <c r="BP7707" s="10"/>
      <c r="BQ7707" s="10"/>
      <c r="BR7707" s="10"/>
      <c r="BU7707" s="66"/>
    </row>
    <row r="7708" spans="22:73" s="6" customFormat="1" x14ac:dyDescent="0.3">
      <c r="V7708" s="21"/>
      <c r="W7708" s="22"/>
      <c r="X7708" s="22"/>
      <c r="Y7708" s="22"/>
      <c r="Z7708" s="22"/>
      <c r="AA7708" s="22"/>
      <c r="AB7708" s="10"/>
      <c r="AC7708" s="10"/>
      <c r="AD7708" s="10"/>
      <c r="AE7708" s="10"/>
      <c r="AF7708" s="10"/>
      <c r="AG7708" s="10"/>
      <c r="AH7708" s="10"/>
      <c r="AI7708" s="10"/>
      <c r="AJ7708" s="10"/>
      <c r="AK7708" s="10"/>
      <c r="AL7708" s="10"/>
      <c r="AM7708" s="10"/>
      <c r="AN7708" s="10"/>
      <c r="AO7708" s="10"/>
      <c r="AP7708" s="10"/>
      <c r="AQ7708" s="10"/>
      <c r="AR7708" s="10"/>
      <c r="AS7708" s="10"/>
      <c r="AT7708" s="10"/>
      <c r="AU7708" s="10"/>
      <c r="AV7708" s="10"/>
      <c r="AW7708" s="10"/>
      <c r="AX7708" s="10"/>
      <c r="AY7708" s="10"/>
      <c r="AZ7708" s="10"/>
      <c r="BC7708" s="10"/>
      <c r="BD7708" s="10"/>
      <c r="BE7708" s="10"/>
      <c r="BF7708" s="10"/>
      <c r="BG7708" s="10"/>
      <c r="BH7708" s="10"/>
      <c r="BI7708" s="10"/>
      <c r="BL7708" s="10"/>
      <c r="BM7708" s="10"/>
      <c r="BN7708" s="10"/>
      <c r="BO7708" s="10"/>
      <c r="BP7708" s="10"/>
      <c r="BQ7708" s="10"/>
      <c r="BR7708" s="10"/>
      <c r="BU7708" s="66"/>
    </row>
    <row r="7709" spans="22:73" s="6" customFormat="1" x14ac:dyDescent="0.3">
      <c r="V7709" s="21"/>
      <c r="W7709" s="22"/>
      <c r="X7709" s="22"/>
      <c r="Y7709" s="22"/>
      <c r="Z7709" s="22"/>
      <c r="AA7709" s="22"/>
      <c r="AB7709" s="10"/>
      <c r="AC7709" s="10"/>
      <c r="AD7709" s="10"/>
      <c r="AE7709" s="10"/>
      <c r="AF7709" s="10"/>
      <c r="AG7709" s="10"/>
      <c r="AH7709" s="10"/>
      <c r="AI7709" s="10"/>
      <c r="AJ7709" s="10"/>
      <c r="AK7709" s="10"/>
      <c r="AL7709" s="10"/>
      <c r="AM7709" s="10"/>
      <c r="AN7709" s="10"/>
      <c r="AO7709" s="10"/>
      <c r="AP7709" s="10"/>
      <c r="AQ7709" s="10"/>
      <c r="AR7709" s="10"/>
      <c r="AS7709" s="10"/>
      <c r="AT7709" s="10"/>
      <c r="AU7709" s="10"/>
      <c r="AV7709" s="10"/>
      <c r="AW7709" s="10"/>
      <c r="AX7709" s="10"/>
      <c r="AY7709" s="10"/>
      <c r="AZ7709" s="10"/>
      <c r="BC7709" s="10"/>
      <c r="BD7709" s="10"/>
      <c r="BE7709" s="10"/>
      <c r="BF7709" s="10"/>
      <c r="BG7709" s="10"/>
      <c r="BH7709" s="10"/>
      <c r="BI7709" s="10"/>
      <c r="BL7709" s="10"/>
      <c r="BM7709" s="10"/>
      <c r="BN7709" s="10"/>
      <c r="BO7709" s="10"/>
      <c r="BP7709" s="10"/>
      <c r="BQ7709" s="10"/>
      <c r="BR7709" s="10"/>
      <c r="BU7709" s="66"/>
    </row>
    <row r="7710" spans="22:73" s="6" customFormat="1" x14ac:dyDescent="0.3">
      <c r="V7710" s="21"/>
      <c r="W7710" s="22"/>
      <c r="X7710" s="22"/>
      <c r="Y7710" s="22"/>
      <c r="Z7710" s="22"/>
      <c r="AA7710" s="22"/>
      <c r="AB7710" s="10"/>
      <c r="AC7710" s="10"/>
      <c r="AD7710" s="10"/>
      <c r="AE7710" s="10"/>
      <c r="AF7710" s="10"/>
      <c r="AG7710" s="10"/>
      <c r="AH7710" s="10"/>
      <c r="AI7710" s="10"/>
      <c r="AJ7710" s="10"/>
      <c r="AK7710" s="10"/>
      <c r="AL7710" s="10"/>
      <c r="AM7710" s="10"/>
      <c r="AN7710" s="10"/>
      <c r="AO7710" s="10"/>
      <c r="AP7710" s="10"/>
      <c r="AQ7710" s="10"/>
      <c r="AR7710" s="10"/>
      <c r="AS7710" s="10"/>
      <c r="AT7710" s="10"/>
      <c r="AU7710" s="10"/>
      <c r="AV7710" s="10"/>
      <c r="AW7710" s="10"/>
      <c r="AX7710" s="10"/>
      <c r="AY7710" s="10"/>
      <c r="AZ7710" s="10"/>
      <c r="BC7710" s="10"/>
      <c r="BD7710" s="10"/>
      <c r="BE7710" s="10"/>
      <c r="BF7710" s="10"/>
      <c r="BG7710" s="10"/>
      <c r="BH7710" s="10"/>
      <c r="BI7710" s="10"/>
      <c r="BL7710" s="10"/>
      <c r="BM7710" s="10"/>
      <c r="BN7710" s="10"/>
      <c r="BO7710" s="10"/>
      <c r="BP7710" s="10"/>
      <c r="BQ7710" s="10"/>
      <c r="BR7710" s="10"/>
      <c r="BU7710" s="66"/>
    </row>
    <row r="7711" spans="22:73" s="6" customFormat="1" x14ac:dyDescent="0.3">
      <c r="V7711" s="21"/>
      <c r="W7711" s="22"/>
      <c r="X7711" s="22"/>
      <c r="Y7711" s="22"/>
      <c r="Z7711" s="22"/>
      <c r="AA7711" s="22"/>
      <c r="AB7711" s="10"/>
      <c r="AC7711" s="10"/>
      <c r="AD7711" s="10"/>
      <c r="AE7711" s="10"/>
      <c r="AF7711" s="10"/>
      <c r="AG7711" s="10"/>
      <c r="AH7711" s="10"/>
      <c r="AI7711" s="10"/>
      <c r="AJ7711" s="10"/>
      <c r="AK7711" s="10"/>
      <c r="AL7711" s="10"/>
      <c r="AM7711" s="10"/>
      <c r="AN7711" s="10"/>
      <c r="AO7711" s="10"/>
      <c r="AP7711" s="10"/>
      <c r="AQ7711" s="10"/>
      <c r="AR7711" s="10"/>
      <c r="AS7711" s="10"/>
      <c r="AT7711" s="10"/>
      <c r="AU7711" s="10"/>
      <c r="AV7711" s="10"/>
      <c r="AW7711" s="10"/>
      <c r="AX7711" s="10"/>
      <c r="AY7711" s="10"/>
      <c r="AZ7711" s="10"/>
      <c r="BC7711" s="10"/>
      <c r="BD7711" s="10"/>
      <c r="BE7711" s="10"/>
      <c r="BF7711" s="10"/>
      <c r="BG7711" s="10"/>
      <c r="BH7711" s="10"/>
      <c r="BI7711" s="10"/>
      <c r="BL7711" s="10"/>
      <c r="BM7711" s="10"/>
      <c r="BN7711" s="10"/>
      <c r="BO7711" s="10"/>
      <c r="BP7711" s="10"/>
      <c r="BQ7711" s="10"/>
      <c r="BR7711" s="10"/>
      <c r="BU7711" s="66"/>
    </row>
    <row r="7712" spans="22:73" s="6" customFormat="1" x14ac:dyDescent="0.3">
      <c r="V7712" s="21"/>
      <c r="W7712" s="22"/>
      <c r="X7712" s="22"/>
      <c r="Y7712" s="22"/>
      <c r="Z7712" s="22"/>
      <c r="AA7712" s="22"/>
      <c r="AB7712" s="10"/>
      <c r="AC7712" s="10"/>
      <c r="AD7712" s="10"/>
      <c r="AE7712" s="10"/>
      <c r="AF7712" s="10"/>
      <c r="AG7712" s="10"/>
      <c r="AH7712" s="10"/>
      <c r="AI7712" s="10"/>
      <c r="AJ7712" s="10"/>
      <c r="AK7712" s="10"/>
      <c r="AL7712" s="10"/>
      <c r="AM7712" s="10"/>
      <c r="AN7712" s="10"/>
      <c r="AO7712" s="10"/>
      <c r="AP7712" s="10"/>
      <c r="AQ7712" s="10"/>
      <c r="AR7712" s="10"/>
      <c r="AS7712" s="10"/>
      <c r="AT7712" s="10"/>
      <c r="AU7712" s="10"/>
      <c r="AV7712" s="10"/>
      <c r="AW7712" s="10"/>
      <c r="AX7712" s="10"/>
      <c r="AY7712" s="10"/>
      <c r="AZ7712" s="10"/>
      <c r="BC7712" s="10"/>
      <c r="BD7712" s="10"/>
      <c r="BE7712" s="10"/>
      <c r="BF7712" s="10"/>
      <c r="BG7712" s="10"/>
      <c r="BH7712" s="10"/>
      <c r="BI7712" s="10"/>
      <c r="BL7712" s="10"/>
      <c r="BM7712" s="10"/>
      <c r="BN7712" s="10"/>
      <c r="BO7712" s="10"/>
      <c r="BP7712" s="10"/>
      <c r="BQ7712" s="10"/>
      <c r="BR7712" s="10"/>
      <c r="BU7712" s="66"/>
    </row>
    <row r="7713" spans="22:73" s="6" customFormat="1" x14ac:dyDescent="0.3">
      <c r="V7713" s="21"/>
      <c r="W7713" s="22"/>
      <c r="X7713" s="22"/>
      <c r="Y7713" s="22"/>
      <c r="Z7713" s="22"/>
      <c r="AA7713" s="22"/>
      <c r="AB7713" s="10"/>
      <c r="AC7713" s="10"/>
      <c r="AD7713" s="10"/>
      <c r="AE7713" s="10"/>
      <c r="AF7713" s="10"/>
      <c r="AG7713" s="10"/>
      <c r="AH7713" s="10"/>
      <c r="AI7713" s="10"/>
      <c r="AJ7713" s="10"/>
      <c r="AK7713" s="10"/>
      <c r="AL7713" s="10"/>
      <c r="AM7713" s="10"/>
      <c r="AN7713" s="10"/>
      <c r="AO7713" s="10"/>
      <c r="AP7713" s="10"/>
      <c r="AQ7713" s="10"/>
      <c r="AR7713" s="10"/>
      <c r="AS7713" s="10"/>
      <c r="AT7713" s="10"/>
      <c r="AU7713" s="10"/>
      <c r="AV7713" s="10"/>
      <c r="AW7713" s="10"/>
      <c r="AX7713" s="10"/>
      <c r="AY7713" s="10"/>
      <c r="AZ7713" s="10"/>
      <c r="BC7713" s="10"/>
      <c r="BD7713" s="10"/>
      <c r="BE7713" s="10"/>
      <c r="BF7713" s="10"/>
      <c r="BG7713" s="10"/>
      <c r="BH7713" s="10"/>
      <c r="BI7713" s="10"/>
      <c r="BL7713" s="10"/>
      <c r="BM7713" s="10"/>
      <c r="BN7713" s="10"/>
      <c r="BO7713" s="10"/>
      <c r="BP7713" s="10"/>
      <c r="BQ7713" s="10"/>
      <c r="BR7713" s="10"/>
      <c r="BU7713" s="66"/>
    </row>
    <row r="7714" spans="22:73" s="6" customFormat="1" x14ac:dyDescent="0.3">
      <c r="V7714" s="21"/>
      <c r="W7714" s="22"/>
      <c r="X7714" s="22"/>
      <c r="Y7714" s="22"/>
      <c r="Z7714" s="22"/>
      <c r="AA7714" s="22"/>
      <c r="AB7714" s="10"/>
      <c r="AC7714" s="10"/>
      <c r="AD7714" s="10"/>
      <c r="AE7714" s="10"/>
      <c r="AF7714" s="10"/>
      <c r="AG7714" s="10"/>
      <c r="AH7714" s="10"/>
      <c r="AI7714" s="10"/>
      <c r="AJ7714" s="10"/>
      <c r="AK7714" s="10"/>
      <c r="AL7714" s="10"/>
      <c r="AM7714" s="10"/>
      <c r="AN7714" s="10"/>
      <c r="AO7714" s="10"/>
      <c r="AP7714" s="10"/>
      <c r="AQ7714" s="10"/>
      <c r="AR7714" s="10"/>
      <c r="AS7714" s="10"/>
      <c r="AT7714" s="10"/>
      <c r="AU7714" s="10"/>
      <c r="AV7714" s="10"/>
      <c r="AW7714" s="10"/>
      <c r="AX7714" s="10"/>
      <c r="AY7714" s="10"/>
      <c r="AZ7714" s="10"/>
      <c r="BC7714" s="10"/>
      <c r="BD7714" s="10"/>
      <c r="BE7714" s="10"/>
      <c r="BF7714" s="10"/>
      <c r="BG7714" s="10"/>
      <c r="BH7714" s="10"/>
      <c r="BI7714" s="10"/>
      <c r="BL7714" s="10"/>
      <c r="BM7714" s="10"/>
      <c r="BN7714" s="10"/>
      <c r="BO7714" s="10"/>
      <c r="BP7714" s="10"/>
      <c r="BQ7714" s="10"/>
      <c r="BR7714" s="10"/>
      <c r="BU7714" s="66"/>
    </row>
    <row r="7715" spans="22:73" s="6" customFormat="1" x14ac:dyDescent="0.3">
      <c r="V7715" s="21"/>
      <c r="W7715" s="22"/>
      <c r="X7715" s="22"/>
      <c r="Y7715" s="22"/>
      <c r="Z7715" s="22"/>
      <c r="AA7715" s="22"/>
      <c r="AB7715" s="10"/>
      <c r="AC7715" s="10"/>
      <c r="AD7715" s="10"/>
      <c r="AE7715" s="10"/>
      <c r="AF7715" s="10"/>
      <c r="AG7715" s="10"/>
      <c r="AH7715" s="10"/>
      <c r="AI7715" s="10"/>
      <c r="AJ7715" s="10"/>
      <c r="AK7715" s="10"/>
      <c r="AL7715" s="10"/>
      <c r="AM7715" s="10"/>
      <c r="AN7715" s="10"/>
      <c r="AO7715" s="10"/>
      <c r="AP7715" s="10"/>
      <c r="AQ7715" s="10"/>
      <c r="AR7715" s="10"/>
      <c r="AS7715" s="10"/>
      <c r="AT7715" s="10"/>
      <c r="AU7715" s="10"/>
      <c r="AV7715" s="10"/>
      <c r="AW7715" s="10"/>
      <c r="AX7715" s="10"/>
      <c r="AY7715" s="10"/>
      <c r="AZ7715" s="10"/>
      <c r="BC7715" s="10"/>
      <c r="BD7715" s="10"/>
      <c r="BE7715" s="10"/>
      <c r="BF7715" s="10"/>
      <c r="BG7715" s="10"/>
      <c r="BH7715" s="10"/>
      <c r="BI7715" s="10"/>
      <c r="BL7715" s="10"/>
      <c r="BM7715" s="10"/>
      <c r="BN7715" s="10"/>
      <c r="BO7715" s="10"/>
      <c r="BP7715" s="10"/>
      <c r="BQ7715" s="10"/>
      <c r="BR7715" s="10"/>
      <c r="BU7715" s="66"/>
    </row>
    <row r="7716" spans="22:73" s="6" customFormat="1" x14ac:dyDescent="0.3">
      <c r="V7716" s="21"/>
      <c r="W7716" s="22"/>
      <c r="X7716" s="22"/>
      <c r="Y7716" s="22"/>
      <c r="Z7716" s="22"/>
      <c r="AA7716" s="22"/>
      <c r="AB7716" s="10"/>
      <c r="AC7716" s="10"/>
      <c r="AD7716" s="10"/>
      <c r="AE7716" s="10"/>
      <c r="AF7716" s="10"/>
      <c r="AG7716" s="10"/>
      <c r="AH7716" s="10"/>
      <c r="AI7716" s="10"/>
      <c r="AJ7716" s="10"/>
      <c r="AK7716" s="10"/>
      <c r="AL7716" s="10"/>
      <c r="AM7716" s="10"/>
      <c r="AN7716" s="10"/>
      <c r="AO7716" s="10"/>
      <c r="AP7716" s="10"/>
      <c r="AQ7716" s="10"/>
      <c r="AR7716" s="10"/>
      <c r="AS7716" s="10"/>
      <c r="AT7716" s="10"/>
      <c r="AU7716" s="10"/>
      <c r="AV7716" s="10"/>
      <c r="AW7716" s="10"/>
      <c r="AX7716" s="10"/>
      <c r="AY7716" s="10"/>
      <c r="AZ7716" s="10"/>
      <c r="BC7716" s="10"/>
      <c r="BD7716" s="10"/>
      <c r="BE7716" s="10"/>
      <c r="BF7716" s="10"/>
      <c r="BG7716" s="10"/>
      <c r="BH7716" s="10"/>
      <c r="BI7716" s="10"/>
      <c r="BL7716" s="10"/>
      <c r="BM7716" s="10"/>
      <c r="BN7716" s="10"/>
      <c r="BO7716" s="10"/>
      <c r="BP7716" s="10"/>
      <c r="BQ7716" s="10"/>
      <c r="BR7716" s="10"/>
      <c r="BU7716" s="66"/>
    </row>
    <row r="7717" spans="22:73" s="6" customFormat="1" x14ac:dyDescent="0.3">
      <c r="V7717" s="21"/>
      <c r="W7717" s="22"/>
      <c r="X7717" s="22"/>
      <c r="Y7717" s="22"/>
      <c r="Z7717" s="22"/>
      <c r="AA7717" s="22"/>
      <c r="AB7717" s="10"/>
      <c r="AC7717" s="10"/>
      <c r="AD7717" s="10"/>
      <c r="AE7717" s="10"/>
      <c r="AF7717" s="10"/>
      <c r="AG7717" s="10"/>
      <c r="AH7717" s="10"/>
      <c r="AI7717" s="10"/>
      <c r="AJ7717" s="10"/>
      <c r="AK7717" s="10"/>
      <c r="AL7717" s="10"/>
      <c r="AM7717" s="10"/>
      <c r="AN7717" s="10"/>
      <c r="AO7717" s="10"/>
      <c r="AP7717" s="10"/>
      <c r="AQ7717" s="10"/>
      <c r="AR7717" s="10"/>
      <c r="AS7717" s="10"/>
      <c r="AT7717" s="10"/>
      <c r="AU7717" s="10"/>
      <c r="AV7717" s="10"/>
      <c r="AW7717" s="10"/>
      <c r="AX7717" s="10"/>
      <c r="AY7717" s="10"/>
      <c r="AZ7717" s="10"/>
      <c r="BC7717" s="10"/>
      <c r="BD7717" s="10"/>
      <c r="BE7717" s="10"/>
      <c r="BF7717" s="10"/>
      <c r="BG7717" s="10"/>
      <c r="BH7717" s="10"/>
      <c r="BI7717" s="10"/>
      <c r="BL7717" s="10"/>
      <c r="BM7717" s="10"/>
      <c r="BN7717" s="10"/>
      <c r="BO7717" s="10"/>
      <c r="BP7717" s="10"/>
      <c r="BQ7717" s="10"/>
      <c r="BR7717" s="10"/>
      <c r="BU7717" s="66"/>
    </row>
    <row r="7718" spans="22:73" s="6" customFormat="1" x14ac:dyDescent="0.3">
      <c r="V7718" s="21"/>
      <c r="W7718" s="22"/>
      <c r="X7718" s="22"/>
      <c r="Y7718" s="22"/>
      <c r="Z7718" s="22"/>
      <c r="AA7718" s="22"/>
      <c r="AB7718" s="10"/>
      <c r="AC7718" s="10"/>
      <c r="AD7718" s="10"/>
      <c r="AE7718" s="10"/>
      <c r="AF7718" s="10"/>
      <c r="AG7718" s="10"/>
      <c r="AH7718" s="10"/>
      <c r="AI7718" s="10"/>
      <c r="AJ7718" s="10"/>
      <c r="AK7718" s="10"/>
      <c r="AL7718" s="10"/>
      <c r="AM7718" s="10"/>
      <c r="AN7718" s="10"/>
      <c r="AO7718" s="10"/>
      <c r="AP7718" s="10"/>
      <c r="AQ7718" s="10"/>
      <c r="AR7718" s="10"/>
      <c r="AS7718" s="10"/>
      <c r="AT7718" s="10"/>
      <c r="AU7718" s="10"/>
      <c r="AV7718" s="10"/>
      <c r="AW7718" s="10"/>
      <c r="AX7718" s="10"/>
      <c r="AY7718" s="10"/>
      <c r="AZ7718" s="10"/>
      <c r="BC7718" s="10"/>
      <c r="BD7718" s="10"/>
      <c r="BE7718" s="10"/>
      <c r="BF7718" s="10"/>
      <c r="BG7718" s="10"/>
      <c r="BH7718" s="10"/>
      <c r="BI7718" s="10"/>
      <c r="BL7718" s="10"/>
      <c r="BM7718" s="10"/>
      <c r="BN7718" s="10"/>
      <c r="BO7718" s="10"/>
      <c r="BP7718" s="10"/>
      <c r="BQ7718" s="10"/>
      <c r="BR7718" s="10"/>
      <c r="BU7718" s="66"/>
    </row>
    <row r="7719" spans="22:73" s="6" customFormat="1" x14ac:dyDescent="0.3">
      <c r="V7719" s="21"/>
      <c r="W7719" s="22"/>
      <c r="X7719" s="22"/>
      <c r="Y7719" s="22"/>
      <c r="Z7719" s="22"/>
      <c r="AA7719" s="22"/>
      <c r="AB7719" s="10"/>
      <c r="AC7719" s="10"/>
      <c r="AD7719" s="10"/>
      <c r="AE7719" s="10"/>
      <c r="AF7719" s="10"/>
      <c r="AG7719" s="10"/>
      <c r="AH7719" s="10"/>
      <c r="AI7719" s="10"/>
      <c r="AJ7719" s="10"/>
      <c r="AK7719" s="10"/>
      <c r="AL7719" s="10"/>
      <c r="AM7719" s="10"/>
      <c r="AN7719" s="10"/>
      <c r="AO7719" s="10"/>
      <c r="AP7719" s="10"/>
      <c r="AQ7719" s="10"/>
      <c r="AR7719" s="10"/>
      <c r="AS7719" s="10"/>
      <c r="AT7719" s="10"/>
      <c r="AU7719" s="10"/>
      <c r="AV7719" s="10"/>
      <c r="AW7719" s="10"/>
      <c r="AX7719" s="10"/>
      <c r="AY7719" s="10"/>
      <c r="AZ7719" s="10"/>
      <c r="BC7719" s="10"/>
      <c r="BD7719" s="10"/>
      <c r="BE7719" s="10"/>
      <c r="BF7719" s="10"/>
      <c r="BG7719" s="10"/>
      <c r="BH7719" s="10"/>
      <c r="BI7719" s="10"/>
      <c r="BL7719" s="10"/>
      <c r="BM7719" s="10"/>
      <c r="BN7719" s="10"/>
      <c r="BO7719" s="10"/>
      <c r="BP7719" s="10"/>
      <c r="BQ7719" s="10"/>
      <c r="BR7719" s="10"/>
      <c r="BU7719" s="66"/>
    </row>
    <row r="7720" spans="22:73" s="6" customFormat="1" x14ac:dyDescent="0.3">
      <c r="V7720" s="21"/>
      <c r="W7720" s="22"/>
      <c r="X7720" s="22"/>
      <c r="Y7720" s="22"/>
      <c r="Z7720" s="22"/>
      <c r="AA7720" s="22"/>
      <c r="AB7720" s="10"/>
      <c r="AC7720" s="10"/>
      <c r="AD7720" s="10"/>
      <c r="AE7720" s="10"/>
      <c r="AF7720" s="10"/>
      <c r="AG7720" s="10"/>
      <c r="AH7720" s="10"/>
      <c r="AI7720" s="10"/>
      <c r="AJ7720" s="10"/>
      <c r="AK7720" s="10"/>
      <c r="AL7720" s="10"/>
      <c r="AM7720" s="10"/>
      <c r="AN7720" s="10"/>
      <c r="AO7720" s="10"/>
      <c r="AP7720" s="10"/>
      <c r="AQ7720" s="10"/>
      <c r="AR7720" s="10"/>
      <c r="AS7720" s="10"/>
      <c r="AT7720" s="10"/>
      <c r="AU7720" s="10"/>
      <c r="AV7720" s="10"/>
      <c r="AW7720" s="10"/>
      <c r="AX7720" s="10"/>
      <c r="AY7720" s="10"/>
      <c r="AZ7720" s="10"/>
      <c r="BC7720" s="10"/>
      <c r="BD7720" s="10"/>
      <c r="BE7720" s="10"/>
      <c r="BF7720" s="10"/>
      <c r="BG7720" s="10"/>
      <c r="BH7720" s="10"/>
      <c r="BI7720" s="10"/>
      <c r="BL7720" s="10"/>
      <c r="BM7720" s="10"/>
      <c r="BN7720" s="10"/>
      <c r="BO7720" s="10"/>
      <c r="BP7720" s="10"/>
      <c r="BQ7720" s="10"/>
      <c r="BR7720" s="10"/>
      <c r="BU7720" s="66"/>
    </row>
    <row r="7721" spans="22:73" s="6" customFormat="1" x14ac:dyDescent="0.3">
      <c r="V7721" s="21"/>
      <c r="W7721" s="22"/>
      <c r="X7721" s="22"/>
      <c r="Y7721" s="22"/>
      <c r="Z7721" s="22"/>
      <c r="AA7721" s="22"/>
      <c r="AB7721" s="10"/>
      <c r="AC7721" s="10"/>
      <c r="AD7721" s="10"/>
      <c r="AE7721" s="10"/>
      <c r="AF7721" s="10"/>
      <c r="AG7721" s="10"/>
      <c r="AH7721" s="10"/>
      <c r="AI7721" s="10"/>
      <c r="AJ7721" s="10"/>
      <c r="AK7721" s="10"/>
      <c r="AL7721" s="10"/>
      <c r="AM7721" s="10"/>
      <c r="AN7721" s="10"/>
      <c r="AO7721" s="10"/>
      <c r="AP7721" s="10"/>
      <c r="AQ7721" s="10"/>
      <c r="AR7721" s="10"/>
      <c r="AS7721" s="10"/>
      <c r="AT7721" s="10"/>
      <c r="AU7721" s="10"/>
      <c r="AV7721" s="10"/>
      <c r="AW7721" s="10"/>
      <c r="AX7721" s="10"/>
      <c r="AY7721" s="10"/>
      <c r="AZ7721" s="10"/>
      <c r="BC7721" s="10"/>
      <c r="BD7721" s="10"/>
      <c r="BE7721" s="10"/>
      <c r="BF7721" s="10"/>
      <c r="BG7721" s="10"/>
      <c r="BH7721" s="10"/>
      <c r="BI7721" s="10"/>
      <c r="BL7721" s="10"/>
      <c r="BM7721" s="10"/>
      <c r="BN7721" s="10"/>
      <c r="BO7721" s="10"/>
      <c r="BP7721" s="10"/>
      <c r="BQ7721" s="10"/>
      <c r="BR7721" s="10"/>
      <c r="BU7721" s="66"/>
    </row>
    <row r="7722" spans="22:73" s="6" customFormat="1" x14ac:dyDescent="0.3">
      <c r="V7722" s="21"/>
      <c r="W7722" s="22"/>
      <c r="X7722" s="22"/>
      <c r="Y7722" s="22"/>
      <c r="Z7722" s="22"/>
      <c r="AA7722" s="22"/>
      <c r="AB7722" s="10"/>
      <c r="AC7722" s="10"/>
      <c r="AD7722" s="10"/>
      <c r="AE7722" s="10"/>
      <c r="AF7722" s="10"/>
      <c r="AG7722" s="10"/>
      <c r="AH7722" s="10"/>
      <c r="AI7722" s="10"/>
      <c r="AJ7722" s="10"/>
      <c r="AK7722" s="10"/>
      <c r="AL7722" s="10"/>
      <c r="AM7722" s="10"/>
      <c r="AN7722" s="10"/>
      <c r="AO7722" s="10"/>
      <c r="AP7722" s="10"/>
      <c r="AQ7722" s="10"/>
      <c r="AR7722" s="10"/>
      <c r="AS7722" s="10"/>
      <c r="AT7722" s="10"/>
      <c r="AU7722" s="10"/>
      <c r="AV7722" s="10"/>
      <c r="AW7722" s="10"/>
      <c r="AX7722" s="10"/>
      <c r="AY7722" s="10"/>
      <c r="AZ7722" s="10"/>
      <c r="BC7722" s="10"/>
      <c r="BD7722" s="10"/>
      <c r="BE7722" s="10"/>
      <c r="BF7722" s="10"/>
      <c r="BG7722" s="10"/>
      <c r="BH7722" s="10"/>
      <c r="BI7722" s="10"/>
      <c r="BL7722" s="10"/>
      <c r="BM7722" s="10"/>
      <c r="BN7722" s="10"/>
      <c r="BO7722" s="10"/>
      <c r="BP7722" s="10"/>
      <c r="BQ7722" s="10"/>
      <c r="BR7722" s="10"/>
      <c r="BU7722" s="66"/>
    </row>
    <row r="7723" spans="22:73" s="6" customFormat="1" x14ac:dyDescent="0.3">
      <c r="V7723" s="21"/>
      <c r="W7723" s="22"/>
      <c r="X7723" s="22"/>
      <c r="Y7723" s="22"/>
      <c r="Z7723" s="22"/>
      <c r="AA7723" s="22"/>
      <c r="AB7723" s="10"/>
      <c r="AC7723" s="10"/>
      <c r="AD7723" s="10"/>
      <c r="AE7723" s="10"/>
      <c r="AF7723" s="10"/>
      <c r="AG7723" s="10"/>
      <c r="AH7723" s="10"/>
      <c r="AI7723" s="10"/>
      <c r="AJ7723" s="10"/>
      <c r="AK7723" s="10"/>
      <c r="AL7723" s="10"/>
      <c r="AM7723" s="10"/>
      <c r="AN7723" s="10"/>
      <c r="AO7723" s="10"/>
      <c r="AP7723" s="10"/>
      <c r="AQ7723" s="10"/>
      <c r="AR7723" s="10"/>
      <c r="AS7723" s="10"/>
      <c r="AT7723" s="10"/>
      <c r="AU7723" s="10"/>
      <c r="AV7723" s="10"/>
      <c r="AW7723" s="10"/>
      <c r="AX7723" s="10"/>
      <c r="AY7723" s="10"/>
      <c r="AZ7723" s="10"/>
      <c r="BC7723" s="10"/>
      <c r="BD7723" s="10"/>
      <c r="BE7723" s="10"/>
      <c r="BF7723" s="10"/>
      <c r="BG7723" s="10"/>
      <c r="BH7723" s="10"/>
      <c r="BI7723" s="10"/>
      <c r="BL7723" s="10"/>
      <c r="BM7723" s="10"/>
      <c r="BN7723" s="10"/>
      <c r="BO7723" s="10"/>
      <c r="BP7723" s="10"/>
      <c r="BQ7723" s="10"/>
      <c r="BR7723" s="10"/>
      <c r="BU7723" s="66"/>
    </row>
    <row r="7724" spans="22:73" s="6" customFormat="1" x14ac:dyDescent="0.3">
      <c r="V7724" s="21"/>
      <c r="W7724" s="22"/>
      <c r="X7724" s="22"/>
      <c r="Y7724" s="22"/>
      <c r="Z7724" s="22"/>
      <c r="AA7724" s="22"/>
      <c r="AB7724" s="10"/>
      <c r="AC7724" s="10"/>
      <c r="AD7724" s="10"/>
      <c r="AE7724" s="10"/>
      <c r="AF7724" s="10"/>
      <c r="AG7724" s="10"/>
      <c r="AH7724" s="10"/>
      <c r="AI7724" s="10"/>
      <c r="AJ7724" s="10"/>
      <c r="AK7724" s="10"/>
      <c r="AL7724" s="10"/>
      <c r="AM7724" s="10"/>
      <c r="AN7724" s="10"/>
      <c r="AO7724" s="10"/>
      <c r="AP7724" s="10"/>
      <c r="AQ7724" s="10"/>
      <c r="AR7724" s="10"/>
      <c r="AS7724" s="10"/>
      <c r="AT7724" s="10"/>
      <c r="AU7724" s="10"/>
      <c r="AV7724" s="10"/>
      <c r="AW7724" s="10"/>
      <c r="AX7724" s="10"/>
      <c r="AY7724" s="10"/>
      <c r="AZ7724" s="10"/>
      <c r="BC7724" s="10"/>
      <c r="BD7724" s="10"/>
      <c r="BE7724" s="10"/>
      <c r="BF7724" s="10"/>
      <c r="BG7724" s="10"/>
      <c r="BH7724" s="10"/>
      <c r="BI7724" s="10"/>
      <c r="BL7724" s="10"/>
      <c r="BM7724" s="10"/>
      <c r="BN7724" s="10"/>
      <c r="BO7724" s="10"/>
      <c r="BP7724" s="10"/>
      <c r="BQ7724" s="10"/>
      <c r="BR7724" s="10"/>
      <c r="BU7724" s="66"/>
    </row>
    <row r="7725" spans="22:73" s="6" customFormat="1" x14ac:dyDescent="0.3">
      <c r="V7725" s="21"/>
      <c r="W7725" s="22"/>
      <c r="X7725" s="22"/>
      <c r="Y7725" s="22"/>
      <c r="Z7725" s="22"/>
      <c r="AA7725" s="22"/>
      <c r="AB7725" s="10"/>
      <c r="AC7725" s="10"/>
      <c r="AD7725" s="10"/>
      <c r="AE7725" s="10"/>
      <c r="AF7725" s="10"/>
      <c r="AG7725" s="10"/>
      <c r="AH7725" s="10"/>
      <c r="AI7725" s="10"/>
      <c r="AJ7725" s="10"/>
      <c r="AK7725" s="10"/>
      <c r="AL7725" s="10"/>
      <c r="AM7725" s="10"/>
      <c r="AN7725" s="10"/>
      <c r="AO7725" s="10"/>
      <c r="AP7725" s="10"/>
      <c r="AQ7725" s="10"/>
      <c r="AR7725" s="10"/>
      <c r="AS7725" s="10"/>
      <c r="AT7725" s="10"/>
      <c r="AU7725" s="10"/>
      <c r="AV7725" s="10"/>
      <c r="AW7725" s="10"/>
      <c r="AX7725" s="10"/>
      <c r="AY7725" s="10"/>
      <c r="AZ7725" s="10"/>
      <c r="BC7725" s="10"/>
      <c r="BD7725" s="10"/>
      <c r="BE7725" s="10"/>
      <c r="BF7725" s="10"/>
      <c r="BG7725" s="10"/>
      <c r="BH7725" s="10"/>
      <c r="BI7725" s="10"/>
      <c r="BL7725" s="10"/>
      <c r="BM7725" s="10"/>
      <c r="BN7725" s="10"/>
      <c r="BO7725" s="10"/>
      <c r="BP7725" s="10"/>
      <c r="BQ7725" s="10"/>
      <c r="BR7725" s="10"/>
      <c r="BU7725" s="66"/>
    </row>
    <row r="7726" spans="22:73" s="6" customFormat="1" x14ac:dyDescent="0.3">
      <c r="V7726" s="21"/>
      <c r="W7726" s="22"/>
      <c r="X7726" s="22"/>
      <c r="Y7726" s="22"/>
      <c r="Z7726" s="22"/>
      <c r="AA7726" s="22"/>
      <c r="AB7726" s="10"/>
      <c r="AC7726" s="10"/>
      <c r="AD7726" s="10"/>
      <c r="AE7726" s="10"/>
      <c r="AF7726" s="10"/>
      <c r="AG7726" s="10"/>
      <c r="AH7726" s="10"/>
      <c r="AI7726" s="10"/>
      <c r="AJ7726" s="10"/>
      <c r="AK7726" s="10"/>
      <c r="AL7726" s="10"/>
      <c r="AM7726" s="10"/>
      <c r="AN7726" s="10"/>
      <c r="AO7726" s="10"/>
      <c r="AP7726" s="10"/>
      <c r="AQ7726" s="10"/>
      <c r="AR7726" s="10"/>
      <c r="AS7726" s="10"/>
      <c r="AT7726" s="10"/>
      <c r="AU7726" s="10"/>
      <c r="AV7726" s="10"/>
      <c r="AW7726" s="10"/>
      <c r="AX7726" s="10"/>
      <c r="AY7726" s="10"/>
      <c r="AZ7726" s="10"/>
      <c r="BC7726" s="10"/>
      <c r="BD7726" s="10"/>
      <c r="BE7726" s="10"/>
      <c r="BF7726" s="10"/>
      <c r="BG7726" s="10"/>
      <c r="BH7726" s="10"/>
      <c r="BI7726" s="10"/>
      <c r="BL7726" s="10"/>
      <c r="BM7726" s="10"/>
      <c r="BN7726" s="10"/>
      <c r="BO7726" s="10"/>
      <c r="BP7726" s="10"/>
      <c r="BQ7726" s="10"/>
      <c r="BR7726" s="10"/>
      <c r="BU7726" s="66"/>
    </row>
    <row r="7727" spans="22:73" s="6" customFormat="1" x14ac:dyDescent="0.3">
      <c r="V7727" s="21"/>
      <c r="W7727" s="22"/>
      <c r="X7727" s="22"/>
      <c r="Y7727" s="22"/>
      <c r="Z7727" s="22"/>
      <c r="AA7727" s="22"/>
      <c r="AB7727" s="10"/>
      <c r="AC7727" s="10"/>
      <c r="AD7727" s="10"/>
      <c r="AE7727" s="10"/>
      <c r="AF7727" s="10"/>
      <c r="AG7727" s="10"/>
      <c r="AH7727" s="10"/>
      <c r="AI7727" s="10"/>
      <c r="AJ7727" s="10"/>
      <c r="AK7727" s="10"/>
      <c r="AL7727" s="10"/>
      <c r="AM7727" s="10"/>
      <c r="AN7727" s="10"/>
      <c r="AO7727" s="10"/>
      <c r="AP7727" s="10"/>
      <c r="AQ7727" s="10"/>
      <c r="AR7727" s="10"/>
      <c r="AS7727" s="10"/>
      <c r="AT7727" s="10"/>
      <c r="AU7727" s="10"/>
      <c r="AV7727" s="10"/>
      <c r="AW7727" s="10"/>
      <c r="AX7727" s="10"/>
      <c r="AY7727" s="10"/>
      <c r="AZ7727" s="10"/>
      <c r="BC7727" s="10"/>
      <c r="BD7727" s="10"/>
      <c r="BE7727" s="10"/>
      <c r="BF7727" s="10"/>
      <c r="BG7727" s="10"/>
      <c r="BH7727" s="10"/>
      <c r="BI7727" s="10"/>
      <c r="BL7727" s="10"/>
      <c r="BM7727" s="10"/>
      <c r="BN7727" s="10"/>
      <c r="BO7727" s="10"/>
      <c r="BP7727" s="10"/>
      <c r="BQ7727" s="10"/>
      <c r="BR7727" s="10"/>
      <c r="BU7727" s="66"/>
    </row>
    <row r="7728" spans="22:73" s="6" customFormat="1" x14ac:dyDescent="0.3">
      <c r="V7728" s="21"/>
      <c r="W7728" s="22"/>
      <c r="X7728" s="22"/>
      <c r="Y7728" s="22"/>
      <c r="Z7728" s="22"/>
      <c r="AA7728" s="22"/>
      <c r="AB7728" s="10"/>
      <c r="AC7728" s="10"/>
      <c r="AD7728" s="10"/>
      <c r="AE7728" s="10"/>
      <c r="AF7728" s="10"/>
      <c r="AG7728" s="10"/>
      <c r="AH7728" s="10"/>
      <c r="AI7728" s="10"/>
      <c r="AJ7728" s="10"/>
      <c r="AK7728" s="10"/>
      <c r="AL7728" s="10"/>
      <c r="AM7728" s="10"/>
      <c r="AN7728" s="10"/>
      <c r="AO7728" s="10"/>
      <c r="AP7728" s="10"/>
      <c r="AQ7728" s="10"/>
      <c r="AR7728" s="10"/>
      <c r="AS7728" s="10"/>
      <c r="AT7728" s="10"/>
      <c r="AU7728" s="10"/>
      <c r="AV7728" s="10"/>
      <c r="AW7728" s="10"/>
      <c r="AX7728" s="10"/>
      <c r="AY7728" s="10"/>
      <c r="AZ7728" s="10"/>
      <c r="BC7728" s="10"/>
      <c r="BD7728" s="10"/>
      <c r="BE7728" s="10"/>
      <c r="BF7728" s="10"/>
      <c r="BG7728" s="10"/>
      <c r="BH7728" s="10"/>
      <c r="BI7728" s="10"/>
      <c r="BL7728" s="10"/>
      <c r="BM7728" s="10"/>
      <c r="BN7728" s="10"/>
      <c r="BO7728" s="10"/>
      <c r="BP7728" s="10"/>
      <c r="BQ7728" s="10"/>
      <c r="BR7728" s="10"/>
      <c r="BU7728" s="66"/>
    </row>
    <row r="7729" spans="22:73" s="6" customFormat="1" x14ac:dyDescent="0.3">
      <c r="V7729" s="21"/>
      <c r="W7729" s="22"/>
      <c r="X7729" s="22"/>
      <c r="Y7729" s="22"/>
      <c r="Z7729" s="22"/>
      <c r="AA7729" s="22"/>
      <c r="AB7729" s="10"/>
      <c r="AC7729" s="10"/>
      <c r="AD7729" s="10"/>
      <c r="AE7729" s="10"/>
      <c r="AF7729" s="10"/>
      <c r="AG7729" s="10"/>
      <c r="AH7729" s="10"/>
      <c r="AI7729" s="10"/>
      <c r="AJ7729" s="10"/>
      <c r="AK7729" s="10"/>
      <c r="AL7729" s="10"/>
      <c r="AM7729" s="10"/>
      <c r="AN7729" s="10"/>
      <c r="AO7729" s="10"/>
      <c r="AP7729" s="10"/>
      <c r="AQ7729" s="10"/>
      <c r="AR7729" s="10"/>
      <c r="AS7729" s="10"/>
      <c r="AT7729" s="10"/>
      <c r="AU7729" s="10"/>
      <c r="AV7729" s="10"/>
      <c r="AW7729" s="10"/>
      <c r="AX7729" s="10"/>
      <c r="AY7729" s="10"/>
      <c r="AZ7729" s="10"/>
      <c r="BC7729" s="10"/>
      <c r="BD7729" s="10"/>
      <c r="BE7729" s="10"/>
      <c r="BF7729" s="10"/>
      <c r="BG7729" s="10"/>
      <c r="BH7729" s="10"/>
      <c r="BI7729" s="10"/>
      <c r="BL7729" s="10"/>
      <c r="BM7729" s="10"/>
      <c r="BN7729" s="10"/>
      <c r="BO7729" s="10"/>
      <c r="BP7729" s="10"/>
      <c r="BQ7729" s="10"/>
      <c r="BR7729" s="10"/>
      <c r="BU7729" s="66"/>
    </row>
    <row r="7730" spans="22:73" s="6" customFormat="1" x14ac:dyDescent="0.3">
      <c r="V7730" s="21"/>
      <c r="W7730" s="22"/>
      <c r="X7730" s="22"/>
      <c r="Y7730" s="22"/>
      <c r="Z7730" s="22"/>
      <c r="AA7730" s="22"/>
      <c r="AB7730" s="10"/>
      <c r="AC7730" s="10"/>
      <c r="AD7730" s="10"/>
      <c r="AE7730" s="10"/>
      <c r="AF7730" s="10"/>
      <c r="AG7730" s="10"/>
      <c r="AH7730" s="10"/>
      <c r="AI7730" s="10"/>
      <c r="AJ7730" s="10"/>
      <c r="AK7730" s="10"/>
      <c r="AL7730" s="10"/>
      <c r="AM7730" s="10"/>
      <c r="AN7730" s="10"/>
      <c r="AO7730" s="10"/>
      <c r="AP7730" s="10"/>
      <c r="AQ7730" s="10"/>
      <c r="AR7730" s="10"/>
      <c r="AS7730" s="10"/>
      <c r="AT7730" s="10"/>
      <c r="AU7730" s="10"/>
      <c r="AV7730" s="10"/>
      <c r="AW7730" s="10"/>
      <c r="AX7730" s="10"/>
      <c r="AY7730" s="10"/>
      <c r="AZ7730" s="10"/>
      <c r="BC7730" s="10"/>
      <c r="BD7730" s="10"/>
      <c r="BE7730" s="10"/>
      <c r="BF7730" s="10"/>
      <c r="BG7730" s="10"/>
      <c r="BH7730" s="10"/>
      <c r="BI7730" s="10"/>
      <c r="BL7730" s="10"/>
      <c r="BM7730" s="10"/>
      <c r="BN7730" s="10"/>
      <c r="BO7730" s="10"/>
      <c r="BP7730" s="10"/>
      <c r="BQ7730" s="10"/>
      <c r="BR7730" s="10"/>
      <c r="BU7730" s="66"/>
    </row>
    <row r="7731" spans="22:73" s="6" customFormat="1" x14ac:dyDescent="0.3">
      <c r="V7731" s="21"/>
      <c r="W7731" s="22"/>
      <c r="X7731" s="22"/>
      <c r="Y7731" s="22"/>
      <c r="Z7731" s="22"/>
      <c r="AA7731" s="22"/>
      <c r="AB7731" s="10"/>
      <c r="AC7731" s="10"/>
      <c r="AD7731" s="10"/>
      <c r="AE7731" s="10"/>
      <c r="AF7731" s="10"/>
      <c r="AG7731" s="10"/>
      <c r="AH7731" s="10"/>
      <c r="AI7731" s="10"/>
      <c r="AJ7731" s="10"/>
      <c r="AK7731" s="10"/>
      <c r="AL7731" s="10"/>
      <c r="AM7731" s="10"/>
      <c r="AN7731" s="10"/>
      <c r="AO7731" s="10"/>
      <c r="AP7731" s="10"/>
      <c r="AQ7731" s="10"/>
      <c r="AR7731" s="10"/>
      <c r="AS7731" s="10"/>
      <c r="AT7731" s="10"/>
      <c r="AU7731" s="10"/>
      <c r="AV7731" s="10"/>
      <c r="AW7731" s="10"/>
      <c r="AX7731" s="10"/>
      <c r="AY7731" s="10"/>
      <c r="AZ7731" s="10"/>
      <c r="BC7731" s="10"/>
      <c r="BD7731" s="10"/>
      <c r="BE7731" s="10"/>
      <c r="BF7731" s="10"/>
      <c r="BG7731" s="10"/>
      <c r="BH7731" s="10"/>
      <c r="BI7731" s="10"/>
      <c r="BL7731" s="10"/>
      <c r="BM7731" s="10"/>
      <c r="BN7731" s="10"/>
      <c r="BO7731" s="10"/>
      <c r="BP7731" s="10"/>
      <c r="BQ7731" s="10"/>
      <c r="BR7731" s="10"/>
      <c r="BU7731" s="66"/>
    </row>
    <row r="7732" spans="22:73" s="6" customFormat="1" x14ac:dyDescent="0.3">
      <c r="V7732" s="21"/>
      <c r="W7732" s="22"/>
      <c r="X7732" s="22"/>
      <c r="Y7732" s="22"/>
      <c r="Z7732" s="22"/>
      <c r="AA7732" s="22"/>
      <c r="AB7732" s="10"/>
      <c r="AC7732" s="10"/>
      <c r="AD7732" s="10"/>
      <c r="AE7732" s="10"/>
      <c r="AF7732" s="10"/>
      <c r="AG7732" s="10"/>
      <c r="AH7732" s="10"/>
      <c r="AI7732" s="10"/>
      <c r="AJ7732" s="10"/>
      <c r="AK7732" s="10"/>
      <c r="AL7732" s="10"/>
      <c r="AM7732" s="10"/>
      <c r="AN7732" s="10"/>
      <c r="AO7732" s="10"/>
      <c r="AP7732" s="10"/>
      <c r="AQ7732" s="10"/>
      <c r="AR7732" s="10"/>
      <c r="AS7732" s="10"/>
      <c r="AT7732" s="10"/>
      <c r="AU7732" s="10"/>
      <c r="AV7732" s="10"/>
      <c r="AW7732" s="10"/>
      <c r="AX7732" s="10"/>
      <c r="AY7732" s="10"/>
      <c r="AZ7732" s="10"/>
      <c r="BC7732" s="10"/>
      <c r="BD7732" s="10"/>
      <c r="BE7732" s="10"/>
      <c r="BF7732" s="10"/>
      <c r="BG7732" s="10"/>
      <c r="BH7732" s="10"/>
      <c r="BI7732" s="10"/>
      <c r="BL7732" s="10"/>
      <c r="BM7732" s="10"/>
      <c r="BN7732" s="10"/>
      <c r="BO7732" s="10"/>
      <c r="BP7732" s="10"/>
      <c r="BQ7732" s="10"/>
      <c r="BR7732" s="10"/>
      <c r="BU7732" s="66"/>
    </row>
    <row r="7733" spans="22:73" s="6" customFormat="1" x14ac:dyDescent="0.3">
      <c r="V7733" s="21"/>
      <c r="W7733" s="22"/>
      <c r="X7733" s="22"/>
      <c r="Y7733" s="22"/>
      <c r="Z7733" s="22"/>
      <c r="AA7733" s="22"/>
      <c r="AB7733" s="10"/>
      <c r="AC7733" s="10"/>
      <c r="AD7733" s="10"/>
      <c r="AE7733" s="10"/>
      <c r="AF7733" s="10"/>
      <c r="AG7733" s="10"/>
      <c r="AH7733" s="10"/>
      <c r="AI7733" s="10"/>
      <c r="AJ7733" s="10"/>
      <c r="AK7733" s="10"/>
      <c r="AL7733" s="10"/>
      <c r="AM7733" s="10"/>
      <c r="AN7733" s="10"/>
      <c r="AO7733" s="10"/>
      <c r="AP7733" s="10"/>
      <c r="AQ7733" s="10"/>
      <c r="AR7733" s="10"/>
      <c r="AS7733" s="10"/>
      <c r="AT7733" s="10"/>
      <c r="AU7733" s="10"/>
      <c r="AV7733" s="10"/>
      <c r="AW7733" s="10"/>
      <c r="AX7733" s="10"/>
      <c r="AY7733" s="10"/>
      <c r="AZ7733" s="10"/>
      <c r="BC7733" s="10"/>
      <c r="BD7733" s="10"/>
      <c r="BE7733" s="10"/>
      <c r="BF7733" s="10"/>
      <c r="BG7733" s="10"/>
      <c r="BH7733" s="10"/>
      <c r="BI7733" s="10"/>
      <c r="BL7733" s="10"/>
      <c r="BM7733" s="10"/>
      <c r="BN7733" s="10"/>
      <c r="BO7733" s="10"/>
      <c r="BP7733" s="10"/>
      <c r="BQ7733" s="10"/>
      <c r="BR7733" s="10"/>
      <c r="BU7733" s="66"/>
    </row>
    <row r="7734" spans="22:73" s="6" customFormat="1" x14ac:dyDescent="0.3">
      <c r="V7734" s="21"/>
      <c r="W7734" s="22"/>
      <c r="X7734" s="22"/>
      <c r="Y7734" s="22"/>
      <c r="Z7734" s="22"/>
      <c r="AA7734" s="22"/>
      <c r="AB7734" s="10"/>
      <c r="AC7734" s="10"/>
      <c r="AD7734" s="10"/>
      <c r="AE7734" s="10"/>
      <c r="AF7734" s="10"/>
      <c r="AG7734" s="10"/>
      <c r="AH7734" s="10"/>
      <c r="AI7734" s="10"/>
      <c r="AJ7734" s="10"/>
      <c r="AK7734" s="10"/>
      <c r="AL7734" s="10"/>
      <c r="AM7734" s="10"/>
      <c r="AN7734" s="10"/>
      <c r="AO7734" s="10"/>
      <c r="AP7734" s="10"/>
      <c r="AQ7734" s="10"/>
      <c r="AR7734" s="10"/>
      <c r="AS7734" s="10"/>
      <c r="AT7734" s="10"/>
      <c r="AU7734" s="10"/>
      <c r="AV7734" s="10"/>
      <c r="AW7734" s="10"/>
      <c r="AX7734" s="10"/>
      <c r="AY7734" s="10"/>
      <c r="AZ7734" s="10"/>
      <c r="BC7734" s="10"/>
      <c r="BD7734" s="10"/>
      <c r="BE7734" s="10"/>
      <c r="BF7734" s="10"/>
      <c r="BG7734" s="10"/>
      <c r="BH7734" s="10"/>
      <c r="BI7734" s="10"/>
      <c r="BL7734" s="10"/>
      <c r="BM7734" s="10"/>
      <c r="BN7734" s="10"/>
      <c r="BO7734" s="10"/>
      <c r="BP7734" s="10"/>
      <c r="BQ7734" s="10"/>
      <c r="BR7734" s="10"/>
      <c r="BU7734" s="66"/>
    </row>
    <row r="7735" spans="22:73" s="6" customFormat="1" x14ac:dyDescent="0.3">
      <c r="V7735" s="21"/>
      <c r="W7735" s="22"/>
      <c r="X7735" s="22"/>
      <c r="Y7735" s="22"/>
      <c r="Z7735" s="22"/>
      <c r="AA7735" s="22"/>
      <c r="AB7735" s="10"/>
      <c r="AC7735" s="10"/>
      <c r="AD7735" s="10"/>
      <c r="AE7735" s="10"/>
      <c r="AF7735" s="10"/>
      <c r="AG7735" s="10"/>
      <c r="AH7735" s="10"/>
      <c r="AI7735" s="10"/>
      <c r="AJ7735" s="10"/>
      <c r="AK7735" s="10"/>
      <c r="AL7735" s="10"/>
      <c r="AM7735" s="10"/>
      <c r="AN7735" s="10"/>
      <c r="AO7735" s="10"/>
      <c r="AP7735" s="10"/>
      <c r="AQ7735" s="10"/>
      <c r="AR7735" s="10"/>
      <c r="AS7735" s="10"/>
      <c r="AT7735" s="10"/>
      <c r="AU7735" s="10"/>
      <c r="AV7735" s="10"/>
      <c r="AW7735" s="10"/>
      <c r="AX7735" s="10"/>
      <c r="AY7735" s="10"/>
      <c r="AZ7735" s="10"/>
      <c r="BC7735" s="10"/>
      <c r="BD7735" s="10"/>
      <c r="BE7735" s="10"/>
      <c r="BF7735" s="10"/>
      <c r="BG7735" s="10"/>
      <c r="BH7735" s="10"/>
      <c r="BI7735" s="10"/>
      <c r="BL7735" s="10"/>
      <c r="BM7735" s="10"/>
      <c r="BN7735" s="10"/>
      <c r="BO7735" s="10"/>
      <c r="BP7735" s="10"/>
      <c r="BQ7735" s="10"/>
      <c r="BR7735" s="10"/>
      <c r="BU7735" s="66"/>
    </row>
    <row r="7736" spans="22:73" s="6" customFormat="1" x14ac:dyDescent="0.3">
      <c r="V7736" s="21"/>
      <c r="W7736" s="22"/>
      <c r="X7736" s="22"/>
      <c r="Y7736" s="22"/>
      <c r="Z7736" s="22"/>
      <c r="AA7736" s="22"/>
      <c r="AB7736" s="10"/>
      <c r="AC7736" s="10"/>
      <c r="AD7736" s="10"/>
      <c r="AE7736" s="10"/>
      <c r="AF7736" s="10"/>
      <c r="AG7736" s="10"/>
      <c r="AH7736" s="10"/>
      <c r="AI7736" s="10"/>
      <c r="AJ7736" s="10"/>
      <c r="AK7736" s="10"/>
      <c r="AL7736" s="10"/>
      <c r="AM7736" s="10"/>
      <c r="AN7736" s="10"/>
      <c r="AO7736" s="10"/>
      <c r="AP7736" s="10"/>
      <c r="AQ7736" s="10"/>
      <c r="AR7736" s="10"/>
      <c r="AS7736" s="10"/>
      <c r="AT7736" s="10"/>
      <c r="AU7736" s="10"/>
      <c r="AV7736" s="10"/>
      <c r="AW7736" s="10"/>
      <c r="AX7736" s="10"/>
      <c r="AY7736" s="10"/>
      <c r="AZ7736" s="10"/>
      <c r="BC7736" s="10"/>
      <c r="BD7736" s="10"/>
      <c r="BE7736" s="10"/>
      <c r="BF7736" s="10"/>
      <c r="BG7736" s="10"/>
      <c r="BH7736" s="10"/>
      <c r="BI7736" s="10"/>
      <c r="BL7736" s="10"/>
      <c r="BM7736" s="10"/>
      <c r="BN7736" s="10"/>
      <c r="BO7736" s="10"/>
      <c r="BP7736" s="10"/>
      <c r="BQ7736" s="10"/>
      <c r="BR7736" s="10"/>
      <c r="BU7736" s="66"/>
    </row>
    <row r="7737" spans="22:73" s="6" customFormat="1" x14ac:dyDescent="0.3">
      <c r="V7737" s="21"/>
      <c r="W7737" s="22"/>
      <c r="X7737" s="22"/>
      <c r="Y7737" s="22"/>
      <c r="Z7737" s="22"/>
      <c r="AA7737" s="22"/>
      <c r="AB7737" s="10"/>
      <c r="AC7737" s="10"/>
      <c r="AD7737" s="10"/>
      <c r="AE7737" s="10"/>
      <c r="AF7737" s="10"/>
      <c r="AG7737" s="10"/>
      <c r="AH7737" s="10"/>
      <c r="AI7737" s="10"/>
      <c r="AJ7737" s="10"/>
      <c r="AK7737" s="10"/>
      <c r="AL7737" s="10"/>
      <c r="AM7737" s="10"/>
      <c r="AN7737" s="10"/>
      <c r="AO7737" s="10"/>
      <c r="AP7737" s="10"/>
      <c r="AQ7737" s="10"/>
      <c r="AR7737" s="10"/>
      <c r="AS7737" s="10"/>
      <c r="AT7737" s="10"/>
      <c r="AU7737" s="10"/>
      <c r="AV7737" s="10"/>
      <c r="AW7737" s="10"/>
      <c r="AX7737" s="10"/>
      <c r="AY7737" s="10"/>
      <c r="AZ7737" s="10"/>
      <c r="BC7737" s="10"/>
      <c r="BD7737" s="10"/>
      <c r="BE7737" s="10"/>
      <c r="BF7737" s="10"/>
      <c r="BG7737" s="10"/>
      <c r="BH7737" s="10"/>
      <c r="BI7737" s="10"/>
      <c r="BL7737" s="10"/>
      <c r="BM7737" s="10"/>
      <c r="BN7737" s="10"/>
      <c r="BO7737" s="10"/>
      <c r="BP7737" s="10"/>
      <c r="BQ7737" s="10"/>
      <c r="BR7737" s="10"/>
      <c r="BU7737" s="66"/>
    </row>
    <row r="7738" spans="22:73" s="6" customFormat="1" x14ac:dyDescent="0.3">
      <c r="V7738" s="21"/>
      <c r="W7738" s="22"/>
      <c r="X7738" s="22"/>
      <c r="Y7738" s="22"/>
      <c r="Z7738" s="22"/>
      <c r="AA7738" s="22"/>
      <c r="AB7738" s="10"/>
      <c r="AC7738" s="10"/>
      <c r="AD7738" s="10"/>
      <c r="AE7738" s="10"/>
      <c r="AF7738" s="10"/>
      <c r="AG7738" s="10"/>
      <c r="AH7738" s="10"/>
      <c r="AI7738" s="10"/>
      <c r="AJ7738" s="10"/>
      <c r="AK7738" s="10"/>
      <c r="AL7738" s="10"/>
      <c r="AM7738" s="10"/>
      <c r="AN7738" s="10"/>
      <c r="AO7738" s="10"/>
      <c r="AP7738" s="10"/>
      <c r="AQ7738" s="10"/>
      <c r="AR7738" s="10"/>
      <c r="AS7738" s="10"/>
      <c r="AT7738" s="10"/>
      <c r="AU7738" s="10"/>
      <c r="AV7738" s="10"/>
      <c r="AW7738" s="10"/>
      <c r="AX7738" s="10"/>
      <c r="AY7738" s="10"/>
      <c r="AZ7738" s="10"/>
      <c r="BC7738" s="10"/>
      <c r="BD7738" s="10"/>
      <c r="BE7738" s="10"/>
      <c r="BF7738" s="10"/>
      <c r="BG7738" s="10"/>
      <c r="BH7738" s="10"/>
      <c r="BI7738" s="10"/>
      <c r="BL7738" s="10"/>
      <c r="BM7738" s="10"/>
      <c r="BN7738" s="10"/>
      <c r="BO7738" s="10"/>
      <c r="BP7738" s="10"/>
      <c r="BQ7738" s="10"/>
      <c r="BR7738" s="10"/>
      <c r="BU7738" s="66"/>
    </row>
    <row r="7739" spans="22:73" s="6" customFormat="1" x14ac:dyDescent="0.3">
      <c r="V7739" s="21"/>
      <c r="W7739" s="22"/>
      <c r="X7739" s="22"/>
      <c r="Y7739" s="22"/>
      <c r="Z7739" s="22"/>
      <c r="AA7739" s="22"/>
      <c r="AB7739" s="10"/>
      <c r="AC7739" s="10"/>
      <c r="AD7739" s="10"/>
      <c r="AE7739" s="10"/>
      <c r="AF7739" s="10"/>
      <c r="AG7739" s="10"/>
      <c r="AH7739" s="10"/>
      <c r="AI7739" s="10"/>
      <c r="AJ7739" s="10"/>
      <c r="AK7739" s="10"/>
      <c r="AL7739" s="10"/>
      <c r="AM7739" s="10"/>
      <c r="AN7739" s="10"/>
      <c r="AO7739" s="10"/>
      <c r="AP7739" s="10"/>
      <c r="AQ7739" s="10"/>
      <c r="AR7739" s="10"/>
      <c r="AS7739" s="10"/>
      <c r="AT7739" s="10"/>
      <c r="AU7739" s="10"/>
      <c r="AV7739" s="10"/>
      <c r="AW7739" s="10"/>
      <c r="AX7739" s="10"/>
      <c r="AY7739" s="10"/>
      <c r="AZ7739" s="10"/>
      <c r="BC7739" s="10"/>
      <c r="BD7739" s="10"/>
      <c r="BE7739" s="10"/>
      <c r="BF7739" s="10"/>
      <c r="BG7739" s="10"/>
      <c r="BH7739" s="10"/>
      <c r="BI7739" s="10"/>
      <c r="BL7739" s="10"/>
      <c r="BM7739" s="10"/>
      <c r="BN7739" s="10"/>
      <c r="BO7739" s="10"/>
      <c r="BP7739" s="10"/>
      <c r="BQ7739" s="10"/>
      <c r="BR7739" s="10"/>
      <c r="BU7739" s="66"/>
    </row>
    <row r="7740" spans="22:73" s="6" customFormat="1" x14ac:dyDescent="0.3">
      <c r="V7740" s="21"/>
      <c r="W7740" s="22"/>
      <c r="X7740" s="22"/>
      <c r="Y7740" s="22"/>
      <c r="Z7740" s="22"/>
      <c r="AA7740" s="22"/>
      <c r="AB7740" s="10"/>
      <c r="AC7740" s="10"/>
      <c r="AD7740" s="10"/>
      <c r="AE7740" s="10"/>
      <c r="AF7740" s="10"/>
      <c r="AG7740" s="10"/>
      <c r="AH7740" s="10"/>
      <c r="AI7740" s="10"/>
      <c r="AJ7740" s="10"/>
      <c r="AK7740" s="10"/>
      <c r="AL7740" s="10"/>
      <c r="AM7740" s="10"/>
      <c r="AN7740" s="10"/>
      <c r="AO7740" s="10"/>
      <c r="AP7740" s="10"/>
      <c r="AQ7740" s="10"/>
      <c r="AR7740" s="10"/>
      <c r="AS7740" s="10"/>
      <c r="AT7740" s="10"/>
      <c r="AU7740" s="10"/>
      <c r="AV7740" s="10"/>
      <c r="AW7740" s="10"/>
      <c r="AX7740" s="10"/>
      <c r="AY7740" s="10"/>
      <c r="AZ7740" s="10"/>
      <c r="BC7740" s="10"/>
      <c r="BD7740" s="10"/>
      <c r="BE7740" s="10"/>
      <c r="BF7740" s="10"/>
      <c r="BG7740" s="10"/>
      <c r="BH7740" s="10"/>
      <c r="BI7740" s="10"/>
      <c r="BL7740" s="10"/>
      <c r="BM7740" s="10"/>
      <c r="BN7740" s="10"/>
      <c r="BO7740" s="10"/>
      <c r="BP7740" s="10"/>
      <c r="BQ7740" s="10"/>
      <c r="BR7740" s="10"/>
      <c r="BU7740" s="66"/>
    </row>
    <row r="7741" spans="22:73" s="6" customFormat="1" x14ac:dyDescent="0.3">
      <c r="V7741" s="21"/>
      <c r="W7741" s="22"/>
      <c r="X7741" s="22"/>
      <c r="Y7741" s="22"/>
      <c r="Z7741" s="22"/>
      <c r="AA7741" s="22"/>
      <c r="AB7741" s="10"/>
      <c r="AC7741" s="10"/>
      <c r="AD7741" s="10"/>
      <c r="AE7741" s="10"/>
      <c r="AF7741" s="10"/>
      <c r="AG7741" s="10"/>
      <c r="AH7741" s="10"/>
      <c r="AI7741" s="10"/>
      <c r="AJ7741" s="10"/>
      <c r="AK7741" s="10"/>
      <c r="AL7741" s="10"/>
      <c r="AM7741" s="10"/>
      <c r="AN7741" s="10"/>
      <c r="AO7741" s="10"/>
      <c r="AP7741" s="10"/>
      <c r="AQ7741" s="10"/>
      <c r="AR7741" s="10"/>
      <c r="AS7741" s="10"/>
      <c r="AT7741" s="10"/>
      <c r="AU7741" s="10"/>
      <c r="AV7741" s="10"/>
      <c r="AW7741" s="10"/>
      <c r="AX7741" s="10"/>
      <c r="AY7741" s="10"/>
      <c r="AZ7741" s="10"/>
      <c r="BC7741" s="10"/>
      <c r="BD7741" s="10"/>
      <c r="BE7741" s="10"/>
      <c r="BF7741" s="10"/>
      <c r="BG7741" s="10"/>
      <c r="BH7741" s="10"/>
      <c r="BI7741" s="10"/>
      <c r="BL7741" s="10"/>
      <c r="BM7741" s="10"/>
      <c r="BN7741" s="10"/>
      <c r="BO7741" s="10"/>
      <c r="BP7741" s="10"/>
      <c r="BQ7741" s="10"/>
      <c r="BR7741" s="10"/>
      <c r="BU7741" s="66"/>
    </row>
    <row r="7742" spans="22:73" s="6" customFormat="1" x14ac:dyDescent="0.3">
      <c r="V7742" s="21"/>
      <c r="W7742" s="22"/>
      <c r="X7742" s="22"/>
      <c r="Y7742" s="22"/>
      <c r="Z7742" s="22"/>
      <c r="AA7742" s="22"/>
      <c r="AB7742" s="10"/>
      <c r="AC7742" s="10"/>
      <c r="AD7742" s="10"/>
      <c r="AE7742" s="10"/>
      <c r="AF7742" s="10"/>
      <c r="AG7742" s="10"/>
      <c r="AH7742" s="10"/>
      <c r="AI7742" s="10"/>
      <c r="AJ7742" s="10"/>
      <c r="AK7742" s="10"/>
      <c r="AL7742" s="10"/>
      <c r="AM7742" s="10"/>
      <c r="AN7742" s="10"/>
      <c r="AO7742" s="10"/>
      <c r="AP7742" s="10"/>
      <c r="AQ7742" s="10"/>
      <c r="AR7742" s="10"/>
      <c r="AS7742" s="10"/>
      <c r="AT7742" s="10"/>
      <c r="AU7742" s="10"/>
      <c r="AV7742" s="10"/>
      <c r="AW7742" s="10"/>
      <c r="AX7742" s="10"/>
      <c r="AY7742" s="10"/>
      <c r="AZ7742" s="10"/>
      <c r="BC7742" s="10"/>
      <c r="BD7742" s="10"/>
      <c r="BE7742" s="10"/>
      <c r="BF7742" s="10"/>
      <c r="BG7742" s="10"/>
      <c r="BH7742" s="10"/>
      <c r="BI7742" s="10"/>
      <c r="BL7742" s="10"/>
      <c r="BM7742" s="10"/>
      <c r="BN7742" s="10"/>
      <c r="BO7742" s="10"/>
      <c r="BP7742" s="10"/>
      <c r="BQ7742" s="10"/>
      <c r="BR7742" s="10"/>
      <c r="BU7742" s="66"/>
    </row>
    <row r="7743" spans="22:73" s="6" customFormat="1" x14ac:dyDescent="0.3">
      <c r="V7743" s="21"/>
      <c r="W7743" s="22"/>
      <c r="X7743" s="22"/>
      <c r="Y7743" s="22"/>
      <c r="Z7743" s="22"/>
      <c r="AA7743" s="22"/>
      <c r="AB7743" s="10"/>
      <c r="AC7743" s="10"/>
      <c r="AD7743" s="10"/>
      <c r="AE7743" s="10"/>
      <c r="AF7743" s="10"/>
      <c r="AG7743" s="10"/>
      <c r="AH7743" s="10"/>
      <c r="AI7743" s="10"/>
      <c r="AJ7743" s="10"/>
      <c r="AK7743" s="10"/>
      <c r="AL7743" s="10"/>
      <c r="AM7743" s="10"/>
      <c r="AN7743" s="10"/>
      <c r="AO7743" s="10"/>
      <c r="AP7743" s="10"/>
      <c r="AQ7743" s="10"/>
      <c r="AR7743" s="10"/>
      <c r="AS7743" s="10"/>
      <c r="AT7743" s="10"/>
      <c r="AU7743" s="10"/>
      <c r="AV7743" s="10"/>
      <c r="AW7743" s="10"/>
      <c r="AX7743" s="10"/>
      <c r="AY7743" s="10"/>
      <c r="AZ7743" s="10"/>
      <c r="BC7743" s="10"/>
      <c r="BD7743" s="10"/>
      <c r="BE7743" s="10"/>
      <c r="BF7743" s="10"/>
      <c r="BG7743" s="10"/>
      <c r="BH7743" s="10"/>
      <c r="BI7743" s="10"/>
      <c r="BL7743" s="10"/>
      <c r="BM7743" s="10"/>
      <c r="BN7743" s="10"/>
      <c r="BO7743" s="10"/>
      <c r="BP7743" s="10"/>
      <c r="BQ7743" s="10"/>
      <c r="BR7743" s="10"/>
      <c r="BU7743" s="66"/>
    </row>
    <row r="7744" spans="22:73" s="6" customFormat="1" x14ac:dyDescent="0.3">
      <c r="V7744" s="21"/>
      <c r="W7744" s="22"/>
      <c r="X7744" s="22"/>
      <c r="Y7744" s="22"/>
      <c r="Z7744" s="22"/>
      <c r="AA7744" s="22"/>
      <c r="AB7744" s="10"/>
      <c r="AC7744" s="10"/>
      <c r="AD7744" s="10"/>
      <c r="AE7744" s="10"/>
      <c r="AF7744" s="10"/>
      <c r="AG7744" s="10"/>
      <c r="AH7744" s="10"/>
      <c r="AI7744" s="10"/>
      <c r="AJ7744" s="10"/>
      <c r="AK7744" s="10"/>
      <c r="AL7744" s="10"/>
      <c r="AM7744" s="10"/>
      <c r="AN7744" s="10"/>
      <c r="AO7744" s="10"/>
      <c r="AP7744" s="10"/>
      <c r="AQ7744" s="10"/>
      <c r="AR7744" s="10"/>
      <c r="AS7744" s="10"/>
      <c r="AT7744" s="10"/>
      <c r="AU7744" s="10"/>
      <c r="AV7744" s="10"/>
      <c r="AW7744" s="10"/>
      <c r="AX7744" s="10"/>
      <c r="AY7744" s="10"/>
      <c r="AZ7744" s="10"/>
      <c r="BC7744" s="10"/>
      <c r="BD7744" s="10"/>
      <c r="BE7744" s="10"/>
      <c r="BF7744" s="10"/>
      <c r="BG7744" s="10"/>
      <c r="BH7744" s="10"/>
      <c r="BI7744" s="10"/>
      <c r="BL7744" s="10"/>
      <c r="BM7744" s="10"/>
      <c r="BN7744" s="10"/>
      <c r="BO7744" s="10"/>
      <c r="BP7744" s="10"/>
      <c r="BQ7744" s="10"/>
      <c r="BR7744" s="10"/>
      <c r="BU7744" s="66"/>
    </row>
    <row r="7745" spans="22:76" s="6" customFormat="1" x14ac:dyDescent="0.3">
      <c r="V7745" s="21"/>
      <c r="W7745" s="22"/>
      <c r="X7745" s="22"/>
      <c r="Y7745" s="22"/>
      <c r="Z7745" s="22"/>
      <c r="AA7745" s="22"/>
      <c r="AB7745" s="10"/>
      <c r="AC7745" s="10"/>
      <c r="AD7745" s="10"/>
      <c r="AE7745" s="10"/>
      <c r="AF7745" s="10"/>
      <c r="AG7745" s="10"/>
      <c r="AH7745" s="10"/>
      <c r="AI7745" s="10"/>
      <c r="AJ7745" s="10"/>
      <c r="AK7745" s="10"/>
      <c r="AL7745" s="10"/>
      <c r="AM7745" s="10"/>
      <c r="AN7745" s="10"/>
      <c r="AO7745" s="10"/>
      <c r="AP7745" s="10"/>
      <c r="AQ7745" s="10"/>
      <c r="AR7745" s="10"/>
      <c r="AS7745" s="10"/>
      <c r="AT7745" s="10"/>
      <c r="AU7745" s="10"/>
      <c r="AV7745" s="10"/>
      <c r="AW7745" s="10"/>
      <c r="AX7745" s="10"/>
      <c r="AY7745" s="10"/>
      <c r="AZ7745" s="10"/>
      <c r="BC7745" s="10"/>
      <c r="BD7745" s="10"/>
      <c r="BE7745" s="10"/>
      <c r="BF7745" s="10"/>
      <c r="BG7745" s="10"/>
      <c r="BH7745" s="10"/>
      <c r="BI7745" s="10"/>
      <c r="BL7745" s="10"/>
      <c r="BM7745" s="10"/>
      <c r="BN7745" s="10"/>
      <c r="BO7745" s="10"/>
      <c r="BP7745" s="10"/>
      <c r="BQ7745" s="10"/>
      <c r="BR7745" s="10"/>
      <c r="BU7745" s="66"/>
    </row>
    <row r="7746" spans="22:76" s="6" customFormat="1" x14ac:dyDescent="0.3">
      <c r="V7746" s="21"/>
      <c r="W7746" s="22"/>
      <c r="X7746" s="22"/>
      <c r="Y7746" s="22"/>
      <c r="Z7746" s="22"/>
      <c r="AA7746" s="22"/>
      <c r="AB7746" s="10"/>
      <c r="AC7746" s="10"/>
      <c r="AD7746" s="10"/>
      <c r="AE7746" s="10"/>
      <c r="AF7746" s="10"/>
      <c r="AG7746" s="10"/>
      <c r="AH7746" s="10"/>
      <c r="AI7746" s="10"/>
      <c r="AJ7746" s="10"/>
      <c r="AK7746" s="10"/>
      <c r="AL7746" s="10"/>
      <c r="AM7746" s="10"/>
      <c r="AN7746" s="10"/>
      <c r="AO7746" s="10"/>
      <c r="AP7746" s="10"/>
      <c r="AQ7746" s="10"/>
      <c r="AR7746" s="10"/>
      <c r="AS7746" s="10"/>
      <c r="AT7746" s="10"/>
      <c r="AU7746" s="10"/>
      <c r="AV7746" s="10"/>
      <c r="AW7746" s="10"/>
      <c r="AX7746" s="10"/>
      <c r="AY7746" s="10"/>
      <c r="AZ7746" s="10"/>
      <c r="BC7746" s="10"/>
      <c r="BD7746" s="10"/>
      <c r="BE7746" s="10"/>
      <c r="BF7746" s="10"/>
      <c r="BG7746" s="10"/>
      <c r="BH7746" s="10"/>
      <c r="BI7746" s="10"/>
      <c r="BL7746" s="10"/>
      <c r="BM7746" s="10"/>
      <c r="BN7746" s="10"/>
      <c r="BO7746" s="10"/>
      <c r="BP7746" s="10"/>
      <c r="BQ7746" s="10"/>
      <c r="BR7746" s="10"/>
      <c r="BU7746" s="66"/>
      <c r="BV7746"/>
      <c r="BW7746"/>
    </row>
    <row r="7747" spans="22:76" s="6" customFormat="1" x14ac:dyDescent="0.3">
      <c r="V7747" s="21"/>
      <c r="W7747" s="22"/>
      <c r="X7747" s="22"/>
      <c r="Y7747" s="22"/>
      <c r="Z7747" s="22"/>
      <c r="AA7747" s="22"/>
      <c r="AB7747" s="10"/>
      <c r="AC7747" s="10"/>
      <c r="AD7747" s="10"/>
      <c r="AE7747" s="10"/>
      <c r="AF7747" s="10"/>
      <c r="AG7747" s="10"/>
      <c r="AH7747" s="10"/>
      <c r="AI7747" s="10"/>
      <c r="AJ7747" s="10"/>
      <c r="AK7747" s="10"/>
      <c r="AL7747" s="10"/>
      <c r="AM7747" s="10"/>
      <c r="AN7747" s="10"/>
      <c r="AO7747" s="10"/>
      <c r="AP7747" s="10"/>
      <c r="AQ7747" s="10"/>
      <c r="AR7747" s="10"/>
      <c r="AS7747" s="10"/>
      <c r="AT7747" s="10"/>
      <c r="AU7747" s="10"/>
      <c r="AV7747" s="10"/>
      <c r="AW7747" s="10"/>
      <c r="AX7747" s="10"/>
      <c r="AY7747" s="10"/>
      <c r="AZ7747" s="10"/>
      <c r="BC7747" s="10"/>
      <c r="BD7747" s="10"/>
      <c r="BE7747" s="10"/>
      <c r="BF7747" s="10"/>
      <c r="BG7747" s="10"/>
      <c r="BH7747" s="10"/>
      <c r="BI7747" s="10"/>
      <c r="BL7747" s="10"/>
      <c r="BM7747" s="10"/>
      <c r="BN7747" s="10"/>
      <c r="BO7747" s="10"/>
      <c r="BP7747" s="10"/>
      <c r="BQ7747" s="10"/>
      <c r="BR7747" s="10"/>
      <c r="BU7747" s="66"/>
      <c r="BV7747"/>
      <c r="BW7747"/>
    </row>
    <row r="7748" spans="22:76" s="6" customFormat="1" x14ac:dyDescent="0.3">
      <c r="V7748" s="21"/>
      <c r="W7748" s="22"/>
      <c r="X7748" s="22"/>
      <c r="Y7748" s="22"/>
      <c r="Z7748" s="22"/>
      <c r="AA7748" s="22"/>
      <c r="AB7748" s="10"/>
      <c r="AC7748" s="10"/>
      <c r="AD7748" s="10"/>
      <c r="AE7748" s="10"/>
      <c r="AF7748" s="10"/>
      <c r="AG7748" s="10"/>
      <c r="AH7748" s="10"/>
      <c r="AI7748" s="10"/>
      <c r="AJ7748" s="10"/>
      <c r="AK7748" s="10"/>
      <c r="AL7748" s="10"/>
      <c r="AM7748" s="10"/>
      <c r="AN7748" s="10"/>
      <c r="AO7748" s="10"/>
      <c r="AP7748" s="10"/>
      <c r="AQ7748" s="10"/>
      <c r="AR7748" s="10"/>
      <c r="AS7748" s="10"/>
      <c r="AT7748" s="10"/>
      <c r="AU7748" s="10"/>
      <c r="AV7748" s="10"/>
      <c r="AW7748" s="10"/>
      <c r="AX7748" s="10"/>
      <c r="AY7748" s="10"/>
      <c r="AZ7748" s="10"/>
      <c r="BC7748" s="10"/>
      <c r="BD7748" s="10"/>
      <c r="BE7748" s="10"/>
      <c r="BF7748" s="10"/>
      <c r="BG7748" s="10"/>
      <c r="BH7748" s="10"/>
      <c r="BI7748" s="10"/>
      <c r="BL7748" s="10"/>
      <c r="BM7748" s="10"/>
      <c r="BN7748" s="10"/>
      <c r="BO7748" s="10"/>
      <c r="BP7748" s="10"/>
      <c r="BQ7748" s="10"/>
      <c r="BR7748" s="10"/>
      <c r="BU7748" s="66"/>
      <c r="BV7748"/>
      <c r="BW7748"/>
    </row>
    <row r="7749" spans="22:76" x14ac:dyDescent="0.3">
      <c r="AA7749" s="135"/>
      <c r="AB7749" s="9"/>
      <c r="AC7749" s="9"/>
      <c r="AD7749" s="9"/>
      <c r="AE7749" s="9"/>
      <c r="AF7749" s="9"/>
      <c r="AG7749" s="9"/>
      <c r="AH7749" s="9"/>
      <c r="AI7749" s="9"/>
      <c r="AJ7749" s="9"/>
      <c r="AK7749" s="9"/>
      <c r="AL7749" s="9"/>
      <c r="AM7749" s="9"/>
      <c r="AN7749" s="9"/>
      <c r="AO7749" s="9"/>
      <c r="AP7749" s="9"/>
      <c r="AQ7749" s="9"/>
      <c r="AR7749" s="9"/>
      <c r="AS7749" s="9"/>
      <c r="AT7749" s="9"/>
      <c r="AU7749" s="9"/>
      <c r="AV7749" s="9"/>
      <c r="AW7749" s="9"/>
      <c r="AX7749" s="9"/>
      <c r="AY7749" s="9"/>
      <c r="AZ7749" s="9"/>
      <c r="BA7749" s="102"/>
      <c r="BC7749" s="9"/>
      <c r="BD7749" s="9"/>
      <c r="BE7749" s="9"/>
      <c r="BF7749" s="9"/>
      <c r="BG7749" s="9"/>
      <c r="BH7749" s="9"/>
      <c r="BI7749" s="9"/>
      <c r="BJ7749" s="102"/>
      <c r="BL7749" s="9"/>
      <c r="BM7749" s="9"/>
      <c r="BN7749" s="9"/>
      <c r="BO7749" s="9"/>
      <c r="BP7749" s="9"/>
      <c r="BQ7749" s="9"/>
      <c r="BR7749" s="9"/>
      <c r="BS7749" s="102"/>
      <c r="BX7749" s="6"/>
    </row>
  </sheetData>
  <mergeCells count="2">
    <mergeCell ref="BV5:BW5"/>
    <mergeCell ref="BV23:BX23"/>
  </mergeCells>
  <hyperlinks>
    <hyperlink ref="M44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T505"/>
  <sheetViews>
    <sheetView zoomScale="60" zoomScaleNormal="60" workbookViewId="0">
      <pane ySplit="3" topLeftCell="A4" activePane="bottomLeft" state="frozen"/>
      <selection activeCell="V1" sqref="V1"/>
      <selection pane="bottomLeft" activeCell="BZ38" sqref="BZ38"/>
    </sheetView>
  </sheetViews>
  <sheetFormatPr defaultRowHeight="14.4" x14ac:dyDescent="0.3"/>
  <cols>
    <col min="1" max="1" width="10.88671875" style="24" customWidth="1"/>
    <col min="2" max="2" width="12.33203125" customWidth="1"/>
    <col min="3" max="3" width="7" customWidth="1"/>
    <col min="5" max="5" width="7" customWidth="1"/>
    <col min="7" max="7" width="4.6640625" customWidth="1"/>
    <col min="8" max="9" width="6.88671875" customWidth="1"/>
    <col min="10" max="10" width="7.6640625" customWidth="1"/>
    <col min="16" max="16" width="20.109375" customWidth="1"/>
    <col min="20" max="20" width="6.44140625" customWidth="1"/>
    <col min="21" max="21" width="6" customWidth="1"/>
    <col min="22" max="22" width="8.88671875" style="3"/>
    <col min="24" max="24" width="12.88671875" customWidth="1"/>
    <col min="25" max="25" width="15.33203125" customWidth="1"/>
    <col min="26" max="26" width="26.33203125" style="3" customWidth="1"/>
    <col min="27" max="27" width="27.6640625" style="1" customWidth="1"/>
    <col min="28" max="28" width="8.88671875" style="2" customWidth="1"/>
    <col min="29" max="29" width="14.6640625" style="2" customWidth="1"/>
    <col min="30" max="30" width="10.5546875" style="2" customWidth="1"/>
    <col min="31" max="31" width="11.33203125" style="2" customWidth="1"/>
    <col min="32" max="32" width="7.33203125" style="2" customWidth="1"/>
    <col min="33" max="33" width="12.33203125" style="2" customWidth="1"/>
    <col min="34" max="34" width="10.33203125" style="2" customWidth="1"/>
    <col min="35" max="35" width="8.5546875" style="2" customWidth="1"/>
    <col min="36" max="36" width="9.33203125" style="2" customWidth="1"/>
    <col min="37" max="42" width="9.33203125" style="10" customWidth="1"/>
    <col min="43" max="53" width="9.33203125" style="2" customWidth="1"/>
    <col min="54" max="54" width="10.33203125" style="2" customWidth="1"/>
    <col min="55" max="63" width="9.33203125" style="2" customWidth="1"/>
    <col min="64" max="64" width="22" style="38" customWidth="1"/>
    <col min="65" max="65" width="24.5546875" style="1" customWidth="1"/>
    <col min="66" max="66" width="33.33203125" customWidth="1"/>
    <col min="67" max="67" width="16.6640625" customWidth="1"/>
    <col min="68" max="68" width="38.33203125" customWidth="1"/>
    <col min="69" max="69" width="16.88671875" customWidth="1"/>
    <col min="70" max="70" width="15.109375" customWidth="1"/>
    <col min="71" max="71" width="22.109375" customWidth="1"/>
    <col min="72" max="72" width="13.88671875" customWidth="1"/>
    <col min="73" max="73" width="21.6640625" customWidth="1"/>
    <col min="74" max="74" width="20.88671875" customWidth="1"/>
    <col min="75" max="75" width="18.6640625" customWidth="1"/>
    <col min="76" max="76" width="13.6640625" customWidth="1"/>
    <col min="77" max="77" width="15.88671875" customWidth="1"/>
    <col min="78" max="78" width="17" customWidth="1"/>
    <col min="79" max="79" width="13" customWidth="1"/>
    <col min="80" max="80" width="12.6640625" customWidth="1"/>
    <col min="81" max="81" width="10.33203125" customWidth="1"/>
    <col min="83" max="83" width="10.33203125" customWidth="1"/>
    <col min="84" max="84" width="13.109375" customWidth="1"/>
    <col min="85" max="85" width="11.33203125" customWidth="1"/>
  </cols>
  <sheetData>
    <row r="1" spans="1:80" x14ac:dyDescent="0.3">
      <c r="AK1" s="29">
        <f>SUM(AK4:AK150)</f>
        <v>6</v>
      </c>
      <c r="AL1" s="29">
        <f t="shared" ref="AL1:BK1" si="0">SUM(AL4:AL150)</f>
        <v>0</v>
      </c>
      <c r="AM1" s="29">
        <f t="shared" si="0"/>
        <v>5</v>
      </c>
      <c r="AN1" s="29">
        <f t="shared" si="0"/>
        <v>2</v>
      </c>
      <c r="AO1" s="29">
        <f t="shared" si="0"/>
        <v>0</v>
      </c>
      <c r="AP1" s="29">
        <f t="shared" si="0"/>
        <v>10</v>
      </c>
      <c r="AQ1" s="29">
        <f t="shared" si="0"/>
        <v>1</v>
      </c>
      <c r="AR1" s="29">
        <f t="shared" si="0"/>
        <v>4</v>
      </c>
      <c r="AS1" s="29">
        <f t="shared" si="0"/>
        <v>2</v>
      </c>
      <c r="AT1" s="29">
        <f t="shared" si="0"/>
        <v>3</v>
      </c>
      <c r="AU1" s="29">
        <f t="shared" si="0"/>
        <v>0</v>
      </c>
      <c r="AV1" s="29">
        <f t="shared" si="0"/>
        <v>1</v>
      </c>
      <c r="AW1" s="29">
        <f t="shared" si="0"/>
        <v>0</v>
      </c>
      <c r="AX1" s="29">
        <f t="shared" si="0"/>
        <v>0</v>
      </c>
      <c r="AY1" s="29">
        <f t="shared" si="0"/>
        <v>1</v>
      </c>
      <c r="AZ1" s="29">
        <f t="shared" si="0"/>
        <v>0</v>
      </c>
      <c r="BA1" s="29">
        <f t="shared" si="0"/>
        <v>0</v>
      </c>
      <c r="BB1" s="29">
        <f t="shared" si="0"/>
        <v>0</v>
      </c>
      <c r="BC1" s="29">
        <f t="shared" si="0"/>
        <v>0</v>
      </c>
      <c r="BD1" s="29">
        <f t="shared" si="0"/>
        <v>0</v>
      </c>
      <c r="BE1" s="29">
        <f t="shared" si="0"/>
        <v>3</v>
      </c>
      <c r="BF1" s="29">
        <f t="shared" si="0"/>
        <v>6</v>
      </c>
      <c r="BG1" s="29">
        <f t="shared" si="0"/>
        <v>0</v>
      </c>
      <c r="BH1" s="29">
        <f t="shared" si="0"/>
        <v>5</v>
      </c>
      <c r="BI1" s="29">
        <f t="shared" si="0"/>
        <v>1</v>
      </c>
      <c r="BJ1" s="29">
        <f t="shared" si="0"/>
        <v>0</v>
      </c>
      <c r="BK1" s="29">
        <f t="shared" si="0"/>
        <v>1</v>
      </c>
    </row>
    <row r="2" spans="1:80" x14ac:dyDescent="0.3">
      <c r="AK2" s="30" t="s">
        <v>3894</v>
      </c>
      <c r="AL2" s="30" t="s">
        <v>3894</v>
      </c>
      <c r="AM2" s="30" t="s">
        <v>3894</v>
      </c>
      <c r="AN2" s="30" t="s">
        <v>3894</v>
      </c>
      <c r="AO2" s="30" t="s">
        <v>3894</v>
      </c>
      <c r="AP2" s="30" t="s">
        <v>3894</v>
      </c>
      <c r="AQ2" s="31" t="s">
        <v>3894</v>
      </c>
      <c r="AR2" s="31" t="s">
        <v>3894</v>
      </c>
      <c r="AS2" s="31" t="s">
        <v>3894</v>
      </c>
      <c r="AT2" s="31" t="s">
        <v>3937</v>
      </c>
      <c r="AU2" s="31" t="s">
        <v>3937</v>
      </c>
      <c r="AV2" s="31" t="s">
        <v>3937</v>
      </c>
      <c r="AW2" s="31" t="s">
        <v>3937</v>
      </c>
      <c r="AX2" s="31" t="s">
        <v>3937</v>
      </c>
      <c r="AY2" s="31" t="s">
        <v>3937</v>
      </c>
      <c r="AZ2" s="31" t="s">
        <v>3937</v>
      </c>
      <c r="BA2" s="31" t="s">
        <v>3937</v>
      </c>
      <c r="BB2" s="31" t="s">
        <v>3937</v>
      </c>
      <c r="BC2" s="31" t="s">
        <v>4464</v>
      </c>
      <c r="BD2" s="31" t="s">
        <v>4464</v>
      </c>
      <c r="BE2" s="31" t="s">
        <v>4464</v>
      </c>
      <c r="BF2" s="31" t="s">
        <v>4464</v>
      </c>
      <c r="BG2" s="31" t="s">
        <v>4464</v>
      </c>
      <c r="BH2" s="31" t="s">
        <v>4464</v>
      </c>
      <c r="BI2" s="31" t="s">
        <v>4464</v>
      </c>
      <c r="BJ2" s="31" t="s">
        <v>4464</v>
      </c>
      <c r="BK2" s="31" t="s">
        <v>4464</v>
      </c>
    </row>
    <row r="3" spans="1:80" s="90" customFormat="1" ht="57.6" x14ac:dyDescent="0.3">
      <c r="A3" s="76" t="s">
        <v>970</v>
      </c>
      <c r="B3" s="76" t="s">
        <v>969</v>
      </c>
      <c r="C3" s="77" t="s">
        <v>968</v>
      </c>
      <c r="D3" s="77" t="s">
        <v>967</v>
      </c>
      <c r="E3" s="77" t="s">
        <v>966</v>
      </c>
      <c r="F3" s="77" t="s">
        <v>965</v>
      </c>
      <c r="G3" s="77" t="s">
        <v>964</v>
      </c>
      <c r="H3" s="77" t="s">
        <v>963</v>
      </c>
      <c r="I3" s="77" t="s">
        <v>962</v>
      </c>
      <c r="J3" s="77" t="s">
        <v>961</v>
      </c>
      <c r="K3" s="77" t="s">
        <v>960</v>
      </c>
      <c r="L3" s="77" t="s">
        <v>959</v>
      </c>
      <c r="M3" s="77" t="s">
        <v>958</v>
      </c>
      <c r="N3" s="77" t="s">
        <v>957</v>
      </c>
      <c r="O3" s="77" t="s">
        <v>956</v>
      </c>
      <c r="P3" s="77" t="s">
        <v>955</v>
      </c>
      <c r="Q3" s="77" t="s">
        <v>954</v>
      </c>
      <c r="R3" s="77" t="s">
        <v>953</v>
      </c>
      <c r="S3" s="77" t="s">
        <v>952</v>
      </c>
      <c r="T3" s="77" t="s">
        <v>951</v>
      </c>
      <c r="U3" s="77"/>
      <c r="V3" s="78" t="s">
        <v>950</v>
      </c>
      <c r="W3" s="79" t="s">
        <v>949</v>
      </c>
      <c r="X3" s="80" t="s">
        <v>948</v>
      </c>
      <c r="Y3" s="27" t="s">
        <v>22</v>
      </c>
      <c r="Z3" s="81" t="s">
        <v>947</v>
      </c>
      <c r="AA3" s="82" t="s">
        <v>946</v>
      </c>
      <c r="AB3" s="83" t="s">
        <v>3777</v>
      </c>
      <c r="AC3" s="83" t="s">
        <v>3778</v>
      </c>
      <c r="AD3" s="83" t="s">
        <v>3779</v>
      </c>
      <c r="AE3" s="83" t="s">
        <v>3780</v>
      </c>
      <c r="AF3" s="83" t="s">
        <v>4081</v>
      </c>
      <c r="AG3" s="83" t="s">
        <v>4462</v>
      </c>
      <c r="AH3" s="83" t="s">
        <v>3831</v>
      </c>
      <c r="AI3" s="83" t="s">
        <v>4087</v>
      </c>
      <c r="AJ3" s="83" t="s">
        <v>3870</v>
      </c>
      <c r="AK3" s="84" t="s">
        <v>3777</v>
      </c>
      <c r="AL3" s="84" t="s">
        <v>3778</v>
      </c>
      <c r="AM3" s="84" t="s">
        <v>3779</v>
      </c>
      <c r="AN3" s="84" t="s">
        <v>3780</v>
      </c>
      <c r="AO3" s="84" t="s">
        <v>4081</v>
      </c>
      <c r="AP3" s="85" t="s">
        <v>4462</v>
      </c>
      <c r="AQ3" s="84" t="s">
        <v>3831</v>
      </c>
      <c r="AR3" s="84" t="s">
        <v>4087</v>
      </c>
      <c r="AS3" s="84" t="s">
        <v>3870</v>
      </c>
      <c r="AT3" s="86" t="s">
        <v>3777</v>
      </c>
      <c r="AU3" s="86" t="s">
        <v>3778</v>
      </c>
      <c r="AV3" s="86" t="s">
        <v>3779</v>
      </c>
      <c r="AW3" s="86" t="s">
        <v>3780</v>
      </c>
      <c r="AX3" s="86" t="s">
        <v>4081</v>
      </c>
      <c r="AY3" s="86" t="s">
        <v>4462</v>
      </c>
      <c r="AZ3" s="86" t="s">
        <v>3831</v>
      </c>
      <c r="BA3" s="86" t="s">
        <v>4087</v>
      </c>
      <c r="BB3" s="86" t="s">
        <v>3870</v>
      </c>
      <c r="BC3" s="87" t="s">
        <v>3777</v>
      </c>
      <c r="BD3" s="87" t="s">
        <v>3778</v>
      </c>
      <c r="BE3" s="87" t="s">
        <v>3779</v>
      </c>
      <c r="BF3" s="87" t="s">
        <v>3780</v>
      </c>
      <c r="BG3" s="87" t="s">
        <v>4081</v>
      </c>
      <c r="BH3" s="87" t="s">
        <v>4462</v>
      </c>
      <c r="BI3" s="87" t="s">
        <v>3831</v>
      </c>
      <c r="BJ3" s="87" t="s">
        <v>4087</v>
      </c>
      <c r="BK3" s="87" t="s">
        <v>3870</v>
      </c>
      <c r="BL3" s="88" t="s">
        <v>948</v>
      </c>
      <c r="BM3" s="89" t="s">
        <v>3949</v>
      </c>
      <c r="BN3" s="220" t="s">
        <v>9</v>
      </c>
      <c r="BO3" s="221"/>
      <c r="BP3" s="221"/>
    </row>
    <row r="4" spans="1:80" s="15" customFormat="1" x14ac:dyDescent="0.3">
      <c r="A4" s="11" t="s">
        <v>4419</v>
      </c>
      <c r="B4" s="8" t="s">
        <v>4420</v>
      </c>
      <c r="C4" s="8">
        <v>2016</v>
      </c>
      <c r="D4" s="8" t="s">
        <v>2223</v>
      </c>
      <c r="E4" s="8">
        <v>86</v>
      </c>
      <c r="F4" s="8"/>
      <c r="G4" s="8"/>
      <c r="H4" s="8">
        <v>546</v>
      </c>
      <c r="I4" s="8">
        <v>555</v>
      </c>
      <c r="J4" s="8"/>
      <c r="K4" s="8">
        <v>9</v>
      </c>
      <c r="L4" s="8" t="s">
        <v>4421</v>
      </c>
      <c r="M4" s="8" t="s">
        <v>4422</v>
      </c>
      <c r="N4" s="8" t="s">
        <v>4423</v>
      </c>
      <c r="O4" s="8" t="s">
        <v>4424</v>
      </c>
      <c r="P4" s="8" t="s">
        <v>4425</v>
      </c>
      <c r="Q4" s="8" t="s">
        <v>4426</v>
      </c>
      <c r="R4" s="8" t="s">
        <v>2409</v>
      </c>
      <c r="S4" s="8" t="s">
        <v>33</v>
      </c>
      <c r="T4" s="8" t="s">
        <v>4427</v>
      </c>
      <c r="U4" s="8"/>
      <c r="V4" s="8" t="s">
        <v>31</v>
      </c>
      <c r="W4" s="8" t="s">
        <v>26</v>
      </c>
      <c r="X4" s="8" t="str">
        <f t="shared" ref="X4" si="1">CONCATENATE(V4,W4)</f>
        <v>YInorganic</v>
      </c>
      <c r="Y4" s="8" t="s">
        <v>427</v>
      </c>
      <c r="Z4" s="8" t="str">
        <f t="shared" ref="Z4" si="2">CONCATENATE(V4,Y4)</f>
        <v>YCOAGULATION</v>
      </c>
      <c r="AA4" s="8" t="str">
        <f t="shared" ref="AA4" si="3">CONCATENATE(X4,Y4)</f>
        <v>YInorganicCOAGULATION</v>
      </c>
      <c r="AB4" s="8" t="s">
        <v>4461</v>
      </c>
      <c r="AC4" s="8"/>
      <c r="AD4" s="8" t="s">
        <v>4461</v>
      </c>
      <c r="AE4" s="8"/>
      <c r="AF4" s="8"/>
      <c r="AG4" s="8"/>
      <c r="AH4" s="8"/>
      <c r="AI4" s="8"/>
      <c r="AJ4" s="8"/>
      <c r="AK4" s="8">
        <f t="shared" ref="AK4:AK35" si="4">IF(AND($Z4=AK$2,AB4="x"),1,0)</f>
        <v>1</v>
      </c>
      <c r="AL4" s="8">
        <f t="shared" ref="AL4:AL35" si="5">IF(AND($Z4=AL$2,AC4="x"),1,0)</f>
        <v>0</v>
      </c>
      <c r="AM4" s="8">
        <f t="shared" ref="AM4:AM35" si="6">IF(AND($Z4=AM$2,AD4="x"),1,0)</f>
        <v>1</v>
      </c>
      <c r="AN4" s="8">
        <f t="shared" ref="AN4:AN35" si="7">IF(AND($Z4=AN$2,AE4="x"),1,0)</f>
        <v>0</v>
      </c>
      <c r="AO4" s="8">
        <f t="shared" ref="AO4:AO35" si="8">IF(AND($Z4=AO$2,AF4="x"),1,0)</f>
        <v>0</v>
      </c>
      <c r="AP4" s="44">
        <f t="shared" ref="AP4:AP35" si="9">IF(AND($Z4=AP$2,AG4="x"),1,0)</f>
        <v>0</v>
      </c>
      <c r="AQ4" s="8">
        <f t="shared" ref="AQ4:AQ35" si="10">IF(AND($Z4=AQ$2,AH4="x"),1,0)</f>
        <v>0</v>
      </c>
      <c r="AR4" s="8">
        <f t="shared" ref="AR4:AR35" si="11">IF(AND($Z4=AR$2,AI4="x"),1,0)</f>
        <v>0</v>
      </c>
      <c r="AS4" s="8">
        <f t="shared" ref="AS4:AS35" si="12">IF(AND($Z4=AS$2,AJ4="x"),1,0)</f>
        <v>0</v>
      </c>
      <c r="AT4" s="8">
        <f t="shared" ref="AT4:AT35" si="13">IF(AND($Z4=AT$2,AB4="x"),1,0)</f>
        <v>0</v>
      </c>
      <c r="AU4" s="8">
        <f t="shared" ref="AU4:BB19" si="14">IF(AND($Z4=AU$2,AC4="x"),1,0)</f>
        <v>0</v>
      </c>
      <c r="AV4" s="8">
        <f t="shared" si="14"/>
        <v>0</v>
      </c>
      <c r="AW4" s="8">
        <f t="shared" si="14"/>
        <v>0</v>
      </c>
      <c r="AX4" s="8">
        <f t="shared" si="14"/>
        <v>0</v>
      </c>
      <c r="AY4" s="8">
        <f t="shared" si="14"/>
        <v>0</v>
      </c>
      <c r="AZ4" s="8">
        <f t="shared" si="14"/>
        <v>0</v>
      </c>
      <c r="BA4" s="8">
        <f t="shared" si="14"/>
        <v>0</v>
      </c>
      <c r="BB4" s="8">
        <f t="shared" si="14"/>
        <v>0</v>
      </c>
      <c r="BC4" s="8">
        <f>IF(AND($Z4=BC$2,AB4="x"),1,0)</f>
        <v>0</v>
      </c>
      <c r="BD4" s="8">
        <f t="shared" ref="BD4:BD67" si="15">IF(AND($Z4=BD$2,AC4="x"),1,0)</f>
        <v>0</v>
      </c>
      <c r="BE4" s="8">
        <f t="shared" ref="BE4:BE67" si="16">IF(AND($Z4=BE$2,AD4="x"),1,0)</f>
        <v>0</v>
      </c>
      <c r="BF4" s="8">
        <f t="shared" ref="BF4:BF67" si="17">IF(AND($Z4=BF$2,AE4="x"),1,0)</f>
        <v>0</v>
      </c>
      <c r="BG4" s="8">
        <f t="shared" ref="BG4:BG67" si="18">IF(AND($Z4=BG$2,AF4="x"),1,0)</f>
        <v>0</v>
      </c>
      <c r="BH4" s="8">
        <f t="shared" ref="BH4:BH67" si="19">IF(AND($Z4=BH$2,AG4="x"),1,0)</f>
        <v>0</v>
      </c>
      <c r="BI4" s="8">
        <f t="shared" ref="BI4:BI67" si="20">IF(AND($Z4=BI$2,AH4="x"),1,0)</f>
        <v>0</v>
      </c>
      <c r="BJ4" s="8">
        <f t="shared" ref="BJ4:BJ67" si="21">IF(AND($Z4=BJ$2,AI4="x"),1,0)</f>
        <v>0</v>
      </c>
      <c r="BK4" s="8">
        <f t="shared" ref="BK4:BK67" si="22">IF(AND($Z4=BK$2,AJ4="x"),1,0)</f>
        <v>0</v>
      </c>
      <c r="BL4" s="4" t="str">
        <f t="shared" ref="BL4:BL67" si="23">CONCATENATE(Y4,AB4,AC4,AD4, AE4,AF4,AG4,AH4,AI4,AJ4)</f>
        <v>COAGULATIONxx</v>
      </c>
      <c r="BM4" s="4"/>
      <c r="BN4" s="91" t="s">
        <v>10</v>
      </c>
      <c r="BP4" s="216" t="s">
        <v>11</v>
      </c>
      <c r="BQ4" s="217"/>
      <c r="BR4" s="26" t="s">
        <v>4077</v>
      </c>
      <c r="BS4" s="218" t="s">
        <v>19</v>
      </c>
      <c r="BT4" s="219"/>
      <c r="BU4" s="36" t="s">
        <v>4077</v>
      </c>
      <c r="BV4" s="219" t="s">
        <v>1115</v>
      </c>
      <c r="BW4" s="219"/>
      <c r="BX4" s="36" t="s">
        <v>4077</v>
      </c>
      <c r="BY4" s="219" t="s">
        <v>25</v>
      </c>
      <c r="BZ4" s="219"/>
      <c r="CA4" s="46" t="s">
        <v>4077</v>
      </c>
      <c r="CB4" s="47" t="s">
        <v>4488</v>
      </c>
    </row>
    <row r="5" spans="1:80" s="15" customFormat="1" x14ac:dyDescent="0.3">
      <c r="A5" s="11" t="s">
        <v>917</v>
      </c>
      <c r="B5" s="8" t="s">
        <v>916</v>
      </c>
      <c r="C5" s="8">
        <v>2015</v>
      </c>
      <c r="D5" s="8" t="s">
        <v>97</v>
      </c>
      <c r="E5" s="8">
        <v>11</v>
      </c>
      <c r="F5" s="8">
        <v>1</v>
      </c>
      <c r="G5" s="8"/>
      <c r="H5" s="8">
        <v>39</v>
      </c>
      <c r="I5" s="8">
        <v>46</v>
      </c>
      <c r="J5" s="8"/>
      <c r="K5" s="8">
        <v>6</v>
      </c>
      <c r="L5" s="8" t="s">
        <v>915</v>
      </c>
      <c r="M5" s="8" t="s">
        <v>914</v>
      </c>
      <c r="N5" s="8" t="s">
        <v>913</v>
      </c>
      <c r="O5" s="8" t="s">
        <v>912</v>
      </c>
      <c r="P5" s="8" t="s">
        <v>911</v>
      </c>
      <c r="Q5" s="8" t="s">
        <v>910</v>
      </c>
      <c r="R5" s="8" t="s">
        <v>34</v>
      </c>
      <c r="S5" s="8" t="s">
        <v>33</v>
      </c>
      <c r="T5" s="8" t="s">
        <v>909</v>
      </c>
      <c r="U5" s="8"/>
      <c r="V5" s="8" t="s">
        <v>31</v>
      </c>
      <c r="W5" s="8" t="s">
        <v>26</v>
      </c>
      <c r="X5" s="8" t="str">
        <f t="shared" ref="X5:X46" si="24">CONCATENATE(V5,W5)</f>
        <v>YInorganic</v>
      </c>
      <c r="Y5" s="8" t="s">
        <v>427</v>
      </c>
      <c r="Z5" s="8" t="str">
        <f t="shared" ref="Z5:Z46" si="25">CONCATENATE(V5,Y5)</f>
        <v>YCOAGULATION</v>
      </c>
      <c r="AA5" s="8" t="str">
        <f t="shared" ref="AA5:AA46" si="26">CONCATENATE(X5,Y5)</f>
        <v>YInorganicCOAGULATION</v>
      </c>
      <c r="AB5" s="8"/>
      <c r="AC5" s="8"/>
      <c r="AD5" s="8"/>
      <c r="AE5" s="8"/>
      <c r="AF5" s="8"/>
      <c r="AG5" s="8"/>
      <c r="AH5" s="8"/>
      <c r="AI5" s="8"/>
      <c r="AJ5" s="8" t="s">
        <v>4461</v>
      </c>
      <c r="AK5" s="8">
        <f t="shared" si="4"/>
        <v>0</v>
      </c>
      <c r="AL5" s="8">
        <f t="shared" si="5"/>
        <v>0</v>
      </c>
      <c r="AM5" s="8">
        <f t="shared" si="6"/>
        <v>0</v>
      </c>
      <c r="AN5" s="8">
        <f t="shared" si="7"/>
        <v>0</v>
      </c>
      <c r="AO5" s="8">
        <f t="shared" si="8"/>
        <v>0</v>
      </c>
      <c r="AP5" s="44">
        <f t="shared" si="9"/>
        <v>0</v>
      </c>
      <c r="AQ5" s="8">
        <f t="shared" si="10"/>
        <v>0</v>
      </c>
      <c r="AR5" s="8">
        <f t="shared" si="11"/>
        <v>0</v>
      </c>
      <c r="AS5" s="8">
        <f t="shared" si="12"/>
        <v>1</v>
      </c>
      <c r="AT5" s="8">
        <f t="shared" si="13"/>
        <v>0</v>
      </c>
      <c r="AU5" s="8">
        <f t="shared" si="14"/>
        <v>0</v>
      </c>
      <c r="AV5" s="8">
        <f t="shared" si="14"/>
        <v>0</v>
      </c>
      <c r="AW5" s="8">
        <f t="shared" si="14"/>
        <v>0</v>
      </c>
      <c r="AX5" s="8">
        <f t="shared" si="14"/>
        <v>0</v>
      </c>
      <c r="AY5" s="8">
        <f t="shared" si="14"/>
        <v>0</v>
      </c>
      <c r="AZ5" s="8">
        <f t="shared" si="14"/>
        <v>0</v>
      </c>
      <c r="BA5" s="8">
        <f t="shared" si="14"/>
        <v>0</v>
      </c>
      <c r="BB5" s="8">
        <f t="shared" si="14"/>
        <v>0</v>
      </c>
      <c r="BC5" s="8">
        <f t="shared" ref="BC5:BC67" si="27">IF(AND($Z5=BC$2,AB5="x"),1,0)</f>
        <v>0</v>
      </c>
      <c r="BD5" s="8">
        <f t="shared" si="15"/>
        <v>0</v>
      </c>
      <c r="BE5" s="8">
        <f t="shared" si="16"/>
        <v>0</v>
      </c>
      <c r="BF5" s="8">
        <f t="shared" si="17"/>
        <v>0</v>
      </c>
      <c r="BG5" s="8">
        <f t="shared" si="18"/>
        <v>0</v>
      </c>
      <c r="BH5" s="8">
        <f t="shared" si="19"/>
        <v>0</v>
      </c>
      <c r="BI5" s="8">
        <f t="shared" si="20"/>
        <v>0</v>
      </c>
      <c r="BJ5" s="8">
        <f t="shared" si="21"/>
        <v>0</v>
      </c>
      <c r="BK5" s="8">
        <f t="shared" si="22"/>
        <v>0</v>
      </c>
      <c r="BL5" s="4" t="str">
        <f t="shared" si="23"/>
        <v>COAGULATIONx</v>
      </c>
      <c r="BM5" s="4"/>
      <c r="BN5" s="28" t="s">
        <v>12</v>
      </c>
      <c r="BO5" s="8">
        <f>COUNTIF($Z$4:$Z$948,"YHEMOLYSIS")</f>
        <v>5</v>
      </c>
      <c r="BP5" s="4" t="s">
        <v>2</v>
      </c>
      <c r="BQ5" s="44">
        <f>COUNTIF($AA$4:$AA$2249,"YInorganicHEMOLYSIS")</f>
        <v>3</v>
      </c>
      <c r="BR5" s="48">
        <f>100*BQ5/$BQ$13</f>
        <v>7.3170731707317076</v>
      </c>
      <c r="BS5" s="28" t="s">
        <v>2</v>
      </c>
      <c r="BT5" s="8">
        <f>COUNTIF($AA$4:$AA$2249,"YInorganicCOAGULATION")</f>
        <v>27</v>
      </c>
      <c r="BU5" s="48">
        <f>100*BT5/$BT$13</f>
        <v>33.333333333333336</v>
      </c>
      <c r="BV5" s="4" t="s">
        <v>2</v>
      </c>
      <c r="BW5" s="8">
        <f>COUNTIF($AA$4:$AA$2249,"YInorganicCARPA")</f>
        <v>2</v>
      </c>
      <c r="BX5" s="48">
        <f>100*BW5/$BW$13</f>
        <v>8</v>
      </c>
      <c r="BY5" s="4" t="s">
        <v>26</v>
      </c>
      <c r="BZ5" s="8">
        <f>COUNTIF($X$4:$X$2249,"YInorganic")</f>
        <v>32</v>
      </c>
      <c r="CA5" s="4">
        <f>BZ5*100/BZ$8</f>
        <v>69.565217391304344</v>
      </c>
      <c r="CB5" s="4">
        <v>32</v>
      </c>
    </row>
    <row r="6" spans="1:80" s="15" customFormat="1" x14ac:dyDescent="0.3">
      <c r="A6" s="11" t="s">
        <v>899</v>
      </c>
      <c r="B6" s="8" t="s">
        <v>898</v>
      </c>
      <c r="C6" s="8">
        <v>2012</v>
      </c>
      <c r="D6" s="8" t="s">
        <v>147</v>
      </c>
      <c r="E6" s="8">
        <v>7</v>
      </c>
      <c r="F6" s="8"/>
      <c r="G6" s="8"/>
      <c r="H6" s="8">
        <v>6063</v>
      </c>
      <c r="I6" s="8">
        <v>6076</v>
      </c>
      <c r="J6" s="8"/>
      <c r="K6" s="8">
        <v>12</v>
      </c>
      <c r="L6" s="8" t="s">
        <v>897</v>
      </c>
      <c r="M6" s="8" t="s">
        <v>896</v>
      </c>
      <c r="N6" s="8" t="s">
        <v>895</v>
      </c>
      <c r="O6" s="8" t="s">
        <v>894</v>
      </c>
      <c r="P6" s="8" t="s">
        <v>893</v>
      </c>
      <c r="Q6" s="8" t="s">
        <v>892</v>
      </c>
      <c r="R6" s="8" t="s">
        <v>34</v>
      </c>
      <c r="S6" s="8" t="s">
        <v>33</v>
      </c>
      <c r="T6" s="8" t="s">
        <v>891</v>
      </c>
      <c r="U6" s="8"/>
      <c r="V6" s="8" t="s">
        <v>31</v>
      </c>
      <c r="W6" s="8" t="s">
        <v>26</v>
      </c>
      <c r="X6" s="8" t="str">
        <f t="shared" si="24"/>
        <v>YInorganic</v>
      </c>
      <c r="Y6" s="8" t="s">
        <v>427</v>
      </c>
      <c r="Z6" s="8" t="str">
        <f t="shared" si="25"/>
        <v>YCOAGULATION</v>
      </c>
      <c r="AA6" s="8" t="str">
        <f t="shared" si="26"/>
        <v>YInorganicCOAGULATION</v>
      </c>
      <c r="AB6" s="8"/>
      <c r="AC6" s="8"/>
      <c r="AD6" s="8"/>
      <c r="AE6" s="8"/>
      <c r="AF6" s="8"/>
      <c r="AG6" s="8" t="s">
        <v>4461</v>
      </c>
      <c r="AH6" s="8"/>
      <c r="AI6" s="8"/>
      <c r="AJ6" s="8"/>
      <c r="AK6" s="8">
        <f t="shared" si="4"/>
        <v>0</v>
      </c>
      <c r="AL6" s="8">
        <f t="shared" si="5"/>
        <v>0</v>
      </c>
      <c r="AM6" s="8">
        <f t="shared" si="6"/>
        <v>0</v>
      </c>
      <c r="AN6" s="8">
        <f t="shared" si="7"/>
        <v>0</v>
      </c>
      <c r="AO6" s="8">
        <f t="shared" si="8"/>
        <v>0</v>
      </c>
      <c r="AP6" s="44">
        <f t="shared" si="9"/>
        <v>1</v>
      </c>
      <c r="AQ6" s="8">
        <f t="shared" si="10"/>
        <v>0</v>
      </c>
      <c r="AR6" s="8">
        <f t="shared" si="11"/>
        <v>0</v>
      </c>
      <c r="AS6" s="8">
        <f t="shared" si="12"/>
        <v>0</v>
      </c>
      <c r="AT6" s="8">
        <f t="shared" si="13"/>
        <v>0</v>
      </c>
      <c r="AU6" s="8">
        <f t="shared" si="14"/>
        <v>0</v>
      </c>
      <c r="AV6" s="8">
        <f t="shared" si="14"/>
        <v>0</v>
      </c>
      <c r="AW6" s="8">
        <f t="shared" si="14"/>
        <v>0</v>
      </c>
      <c r="AX6" s="8">
        <f t="shared" si="14"/>
        <v>0</v>
      </c>
      <c r="AY6" s="8">
        <f t="shared" si="14"/>
        <v>0</v>
      </c>
      <c r="AZ6" s="8">
        <f t="shared" si="14"/>
        <v>0</v>
      </c>
      <c r="BA6" s="8">
        <f t="shared" si="14"/>
        <v>0</v>
      </c>
      <c r="BB6" s="8">
        <f t="shared" si="14"/>
        <v>0</v>
      </c>
      <c r="BC6" s="8">
        <f t="shared" si="27"/>
        <v>0</v>
      </c>
      <c r="BD6" s="8">
        <f t="shared" si="15"/>
        <v>0</v>
      </c>
      <c r="BE6" s="8">
        <f t="shared" si="16"/>
        <v>0</v>
      </c>
      <c r="BF6" s="8">
        <f t="shared" si="17"/>
        <v>0</v>
      </c>
      <c r="BG6" s="8">
        <f t="shared" si="18"/>
        <v>0</v>
      </c>
      <c r="BH6" s="8">
        <f t="shared" si="19"/>
        <v>0</v>
      </c>
      <c r="BI6" s="8">
        <f t="shared" si="20"/>
        <v>0</v>
      </c>
      <c r="BJ6" s="8">
        <f t="shared" si="21"/>
        <v>0</v>
      </c>
      <c r="BK6" s="8">
        <f t="shared" si="22"/>
        <v>0</v>
      </c>
      <c r="BL6" s="4" t="str">
        <f t="shared" si="23"/>
        <v>COAGULATIONx</v>
      </c>
      <c r="BM6" s="4"/>
      <c r="BN6" s="28" t="s">
        <v>13</v>
      </c>
      <c r="BO6" s="8">
        <f>COUNTIF($Z$4:$Z$948,"NHEMOLYSIS")</f>
        <v>36</v>
      </c>
      <c r="BP6" s="4" t="s">
        <v>3</v>
      </c>
      <c r="BQ6" s="44">
        <f>COUNTIF($AA$4:$AA$2249,"Ypolymer-basedHEMOLYSIS")</f>
        <v>2</v>
      </c>
      <c r="BR6" s="48">
        <f t="shared" ref="BR6:BR13" si="28">100*BQ6/$BQ$13</f>
        <v>4.8780487804878048</v>
      </c>
      <c r="BS6" s="28" t="s">
        <v>3</v>
      </c>
      <c r="BT6" s="8">
        <f>COUNTIF($AA$4:$AA$2249,"Ypolymer-basedCOAGULATION")</f>
        <v>1</v>
      </c>
      <c r="BU6" s="48">
        <f t="shared" ref="BU6:BU13" si="29">100*BT6/$BT$13</f>
        <v>1.2345679012345678</v>
      </c>
      <c r="BV6" s="4" t="s">
        <v>3</v>
      </c>
      <c r="BW6" s="8">
        <f>COUNTIF($AA$4:$AA$2249,"Ypolymer-basedCARPA")</f>
        <v>3</v>
      </c>
      <c r="BX6" s="48">
        <f t="shared" ref="BX6:BX13" si="30">100*BW6/$BW$13</f>
        <v>12</v>
      </c>
      <c r="BY6" s="4" t="s">
        <v>28</v>
      </c>
      <c r="BZ6" s="8">
        <f>COUNTIF($X$4:$X$2249,"Ypolymer-based")</f>
        <v>6</v>
      </c>
      <c r="CA6" s="4">
        <f t="shared" ref="CA6:CA7" si="31">BZ6*100/BZ$8</f>
        <v>13.043478260869565</v>
      </c>
      <c r="CB6" s="4">
        <v>54</v>
      </c>
    </row>
    <row r="7" spans="1:80" s="15" customFormat="1" x14ac:dyDescent="0.3">
      <c r="A7" s="11" t="s">
        <v>864</v>
      </c>
      <c r="B7" s="8" t="s">
        <v>863</v>
      </c>
      <c r="C7" s="8">
        <v>2016</v>
      </c>
      <c r="D7" s="8" t="s">
        <v>69</v>
      </c>
      <c r="E7" s="8">
        <v>13</v>
      </c>
      <c r="F7" s="8">
        <v>1</v>
      </c>
      <c r="G7" s="8">
        <v>22</v>
      </c>
      <c r="H7" s="8"/>
      <c r="I7" s="8"/>
      <c r="J7" s="8"/>
      <c r="K7" s="8"/>
      <c r="L7" s="8" t="s">
        <v>862</v>
      </c>
      <c r="M7" s="8" t="s">
        <v>861</v>
      </c>
      <c r="N7" s="8" t="s">
        <v>860</v>
      </c>
      <c r="O7" s="8" t="s">
        <v>859</v>
      </c>
      <c r="P7" s="8" t="s">
        <v>858</v>
      </c>
      <c r="Q7" s="8" t="s">
        <v>857</v>
      </c>
      <c r="R7" s="8" t="s">
        <v>34</v>
      </c>
      <c r="S7" s="8" t="s">
        <v>33</v>
      </c>
      <c r="T7" s="8" t="s">
        <v>856</v>
      </c>
      <c r="U7" s="8"/>
      <c r="V7" s="8" t="s">
        <v>31</v>
      </c>
      <c r="W7" s="8" t="s">
        <v>26</v>
      </c>
      <c r="X7" s="8" t="str">
        <f t="shared" si="24"/>
        <v>YInorganic</v>
      </c>
      <c r="Y7" s="8" t="s">
        <v>427</v>
      </c>
      <c r="Z7" s="8" t="str">
        <f t="shared" si="25"/>
        <v>YCOAGULATION</v>
      </c>
      <c r="AA7" s="8" t="str">
        <f t="shared" si="26"/>
        <v>YInorganicCOAGULATION</v>
      </c>
      <c r="AB7" s="8"/>
      <c r="AC7" s="8"/>
      <c r="AD7" s="8"/>
      <c r="AE7" s="8"/>
      <c r="AF7" s="8"/>
      <c r="AG7" s="8"/>
      <c r="AH7" s="8"/>
      <c r="AI7" s="8" t="s">
        <v>4461</v>
      </c>
      <c r="AJ7" s="8"/>
      <c r="AK7" s="8">
        <f t="shared" si="4"/>
        <v>0</v>
      </c>
      <c r="AL7" s="8">
        <f t="shared" si="5"/>
        <v>0</v>
      </c>
      <c r="AM7" s="8">
        <f t="shared" si="6"/>
        <v>0</v>
      </c>
      <c r="AN7" s="8">
        <f t="shared" si="7"/>
        <v>0</v>
      </c>
      <c r="AO7" s="8">
        <f t="shared" si="8"/>
        <v>0</v>
      </c>
      <c r="AP7" s="44">
        <f t="shared" si="9"/>
        <v>0</v>
      </c>
      <c r="AQ7" s="8">
        <f t="shared" si="10"/>
        <v>0</v>
      </c>
      <c r="AR7" s="8">
        <f t="shared" si="11"/>
        <v>1</v>
      </c>
      <c r="AS7" s="8">
        <f t="shared" si="12"/>
        <v>0</v>
      </c>
      <c r="AT7" s="8">
        <f t="shared" si="13"/>
        <v>0</v>
      </c>
      <c r="AU7" s="8">
        <f t="shared" si="14"/>
        <v>0</v>
      </c>
      <c r="AV7" s="8">
        <f t="shared" si="14"/>
        <v>0</v>
      </c>
      <c r="AW7" s="8">
        <f t="shared" si="14"/>
        <v>0</v>
      </c>
      <c r="AX7" s="8">
        <f t="shared" si="14"/>
        <v>0</v>
      </c>
      <c r="AY7" s="8">
        <f t="shared" si="14"/>
        <v>0</v>
      </c>
      <c r="AZ7" s="8">
        <f t="shared" si="14"/>
        <v>0</v>
      </c>
      <c r="BA7" s="8">
        <f t="shared" si="14"/>
        <v>0</v>
      </c>
      <c r="BB7" s="8">
        <f t="shared" si="14"/>
        <v>0</v>
      </c>
      <c r="BC7" s="8">
        <f t="shared" si="27"/>
        <v>0</v>
      </c>
      <c r="BD7" s="8">
        <f t="shared" si="15"/>
        <v>0</v>
      </c>
      <c r="BE7" s="8">
        <f t="shared" si="16"/>
        <v>0</v>
      </c>
      <c r="BF7" s="8">
        <f t="shared" si="17"/>
        <v>0</v>
      </c>
      <c r="BG7" s="8">
        <f t="shared" si="18"/>
        <v>0</v>
      </c>
      <c r="BH7" s="8">
        <f t="shared" si="19"/>
        <v>0</v>
      </c>
      <c r="BI7" s="8">
        <f t="shared" si="20"/>
        <v>0</v>
      </c>
      <c r="BJ7" s="8">
        <f t="shared" si="21"/>
        <v>0</v>
      </c>
      <c r="BK7" s="8">
        <f t="shared" si="22"/>
        <v>0</v>
      </c>
      <c r="BL7" s="4" t="str">
        <f t="shared" si="23"/>
        <v>COAGULATIONx</v>
      </c>
      <c r="BM7" s="4" t="s">
        <v>3948</v>
      </c>
      <c r="BN7" s="28" t="s">
        <v>14</v>
      </c>
      <c r="BO7" s="8">
        <f>COUNTIF($Y$4:$Y$249,"HEMOLYSIS")</f>
        <v>41</v>
      </c>
      <c r="BP7" s="4" t="s">
        <v>4</v>
      </c>
      <c r="BQ7" s="44">
        <f>COUNTIF($AA$4:$AA$2249,"Ylipid-basedHEMOLYSIS")</f>
        <v>0</v>
      </c>
      <c r="BR7" s="48">
        <f t="shared" si="28"/>
        <v>0</v>
      </c>
      <c r="BS7" s="28" t="s">
        <v>4</v>
      </c>
      <c r="BT7" s="8">
        <f>COUNTIF($AA$4:$AA$2249,"Ylipid-basedCOAGULATION")</f>
        <v>0</v>
      </c>
      <c r="BU7" s="48">
        <f t="shared" si="29"/>
        <v>0</v>
      </c>
      <c r="BV7" s="4" t="s">
        <v>4</v>
      </c>
      <c r="BW7" s="8">
        <f>COUNTIF($AA$4:$AA$2249,"Ylipid-basedCARPA")</f>
        <v>8</v>
      </c>
      <c r="BX7" s="48">
        <f t="shared" si="30"/>
        <v>32</v>
      </c>
      <c r="BY7" s="4" t="s">
        <v>30</v>
      </c>
      <c r="BZ7" s="8">
        <f>COUNTIF($X$4:$X$2249,"YLipid-based")</f>
        <v>8</v>
      </c>
      <c r="CA7" s="4">
        <f t="shared" si="31"/>
        <v>17.391304347826086</v>
      </c>
      <c r="CB7" s="4">
        <v>15</v>
      </c>
    </row>
    <row r="8" spans="1:80" s="15" customFormat="1" x14ac:dyDescent="0.3">
      <c r="A8" s="11" t="s">
        <v>846</v>
      </c>
      <c r="B8" s="8" t="s">
        <v>845</v>
      </c>
      <c r="C8" s="8">
        <v>2014</v>
      </c>
      <c r="D8" s="8" t="s">
        <v>147</v>
      </c>
      <c r="E8" s="8">
        <v>9</v>
      </c>
      <c r="F8" s="8">
        <v>1</v>
      </c>
      <c r="G8" s="8"/>
      <c r="H8" s="8">
        <v>2279</v>
      </c>
      <c r="I8" s="8">
        <v>2789</v>
      </c>
      <c r="J8" s="8"/>
      <c r="K8" s="8">
        <v>23</v>
      </c>
      <c r="L8" s="8" t="s">
        <v>844</v>
      </c>
      <c r="M8" s="8" t="s">
        <v>843</v>
      </c>
      <c r="N8" s="8" t="s">
        <v>842</v>
      </c>
      <c r="O8" s="8" t="s">
        <v>841</v>
      </c>
      <c r="P8" s="8" t="s">
        <v>840</v>
      </c>
      <c r="Q8" s="8" t="s">
        <v>839</v>
      </c>
      <c r="R8" s="8" t="s">
        <v>34</v>
      </c>
      <c r="S8" s="8" t="s">
        <v>33</v>
      </c>
      <c r="T8" s="8" t="s">
        <v>838</v>
      </c>
      <c r="U8" s="8"/>
      <c r="V8" s="8" t="s">
        <v>31</v>
      </c>
      <c r="W8" s="8" t="s">
        <v>26</v>
      </c>
      <c r="X8" s="8" t="str">
        <f t="shared" si="24"/>
        <v>YInorganic</v>
      </c>
      <c r="Y8" s="8" t="s">
        <v>427</v>
      </c>
      <c r="Z8" s="8" t="str">
        <f t="shared" si="25"/>
        <v>YCOAGULATION</v>
      </c>
      <c r="AA8" s="8" t="str">
        <f t="shared" si="26"/>
        <v>YInorganicCOAGULATION</v>
      </c>
      <c r="AB8" s="8" t="s">
        <v>4461</v>
      </c>
      <c r="AC8" s="8"/>
      <c r="AD8" s="8"/>
      <c r="AE8" s="8"/>
      <c r="AF8" s="8"/>
      <c r="AG8" s="8"/>
      <c r="AH8" s="8"/>
      <c r="AI8" s="8"/>
      <c r="AJ8" s="8"/>
      <c r="AK8" s="8">
        <f t="shared" si="4"/>
        <v>1</v>
      </c>
      <c r="AL8" s="8">
        <f t="shared" si="5"/>
        <v>0</v>
      </c>
      <c r="AM8" s="8">
        <f t="shared" si="6"/>
        <v>0</v>
      </c>
      <c r="AN8" s="8">
        <f t="shared" si="7"/>
        <v>0</v>
      </c>
      <c r="AO8" s="8">
        <f t="shared" si="8"/>
        <v>0</v>
      </c>
      <c r="AP8" s="44">
        <f t="shared" si="9"/>
        <v>0</v>
      </c>
      <c r="AQ8" s="8">
        <f t="shared" si="10"/>
        <v>0</v>
      </c>
      <c r="AR8" s="8">
        <f t="shared" si="11"/>
        <v>0</v>
      </c>
      <c r="AS8" s="8">
        <f t="shared" si="12"/>
        <v>0</v>
      </c>
      <c r="AT8" s="8">
        <f t="shared" si="13"/>
        <v>0</v>
      </c>
      <c r="AU8" s="8">
        <f t="shared" si="14"/>
        <v>0</v>
      </c>
      <c r="AV8" s="8">
        <f t="shared" si="14"/>
        <v>0</v>
      </c>
      <c r="AW8" s="8">
        <f t="shared" si="14"/>
        <v>0</v>
      </c>
      <c r="AX8" s="8">
        <f t="shared" si="14"/>
        <v>0</v>
      </c>
      <c r="AY8" s="8">
        <f t="shared" si="14"/>
        <v>0</v>
      </c>
      <c r="AZ8" s="8">
        <f t="shared" si="14"/>
        <v>0</v>
      </c>
      <c r="BA8" s="8">
        <f t="shared" si="14"/>
        <v>0</v>
      </c>
      <c r="BB8" s="8">
        <f t="shared" si="14"/>
        <v>0</v>
      </c>
      <c r="BC8" s="8">
        <f t="shared" si="27"/>
        <v>0</v>
      </c>
      <c r="BD8" s="8">
        <f t="shared" si="15"/>
        <v>0</v>
      </c>
      <c r="BE8" s="8">
        <f t="shared" si="16"/>
        <v>0</v>
      </c>
      <c r="BF8" s="8">
        <f t="shared" si="17"/>
        <v>0</v>
      </c>
      <c r="BG8" s="8">
        <f t="shared" si="18"/>
        <v>0</v>
      </c>
      <c r="BH8" s="8">
        <f t="shared" si="19"/>
        <v>0</v>
      </c>
      <c r="BI8" s="8">
        <f t="shared" si="20"/>
        <v>0</v>
      </c>
      <c r="BJ8" s="8">
        <f t="shared" si="21"/>
        <v>0</v>
      </c>
      <c r="BK8" s="8">
        <f t="shared" si="22"/>
        <v>0</v>
      </c>
      <c r="BL8" s="4" t="str">
        <f t="shared" si="23"/>
        <v>COAGULATIONx</v>
      </c>
      <c r="BM8" s="4"/>
      <c r="BO8" s="49"/>
      <c r="BP8" s="4" t="s">
        <v>3771</v>
      </c>
      <c r="BQ8" s="44">
        <f>COUNTIF($AA$4:$AA$249,"NInorganicHEMOLYSIS")</f>
        <v>10</v>
      </c>
      <c r="BR8" s="48">
        <f t="shared" si="28"/>
        <v>24.390243902439025</v>
      </c>
      <c r="BS8" s="28" t="s">
        <v>3771</v>
      </c>
      <c r="BT8" s="8">
        <f>COUNTIF($AA$4:$AA$249,"NInorganicCOAGULATION")</f>
        <v>17</v>
      </c>
      <c r="BU8" s="48">
        <f t="shared" si="29"/>
        <v>20.987654320987655</v>
      </c>
      <c r="BV8" s="4" t="s">
        <v>3771</v>
      </c>
      <c r="BW8" s="8">
        <f>COUNTIF($AA$4:$AA$249,"NInorganicCARPA")</f>
        <v>5</v>
      </c>
      <c r="BX8" s="48">
        <f t="shared" si="30"/>
        <v>20</v>
      </c>
      <c r="BY8" s="50" t="s">
        <v>15</v>
      </c>
      <c r="BZ8" s="26">
        <f>SUM(BZ5:BZ7)</f>
        <v>46</v>
      </c>
      <c r="CA8" s="26">
        <f t="shared" ref="CA8:CB8" si="32">SUM(CA5:CA7)</f>
        <v>100</v>
      </c>
      <c r="CB8" s="26">
        <f t="shared" si="32"/>
        <v>101</v>
      </c>
    </row>
    <row r="9" spans="1:80" s="15" customFormat="1" x14ac:dyDescent="0.3">
      <c r="A9" s="11" t="s">
        <v>837</v>
      </c>
      <c r="B9" s="8" t="s">
        <v>836</v>
      </c>
      <c r="C9" s="8">
        <v>2014</v>
      </c>
      <c r="D9" s="8" t="s">
        <v>391</v>
      </c>
      <c r="E9" s="8">
        <v>9</v>
      </c>
      <c r="F9" s="8">
        <v>3</v>
      </c>
      <c r="G9" s="8"/>
      <c r="H9" s="8">
        <v>427</v>
      </c>
      <c r="I9" s="8">
        <v>440</v>
      </c>
      <c r="J9" s="8"/>
      <c r="K9" s="8">
        <v>12</v>
      </c>
      <c r="L9" s="8" t="s">
        <v>835</v>
      </c>
      <c r="M9" s="8" t="s">
        <v>834</v>
      </c>
      <c r="N9" s="8" t="s">
        <v>833</v>
      </c>
      <c r="O9" s="8" t="s">
        <v>832</v>
      </c>
      <c r="P9" s="8" t="s">
        <v>831</v>
      </c>
      <c r="Q9" s="8" t="s">
        <v>830</v>
      </c>
      <c r="R9" s="8" t="s">
        <v>34</v>
      </c>
      <c r="S9" s="8" t="s">
        <v>33</v>
      </c>
      <c r="T9" s="8" t="s">
        <v>829</v>
      </c>
      <c r="U9" s="8"/>
      <c r="V9" s="8" t="s">
        <v>31</v>
      </c>
      <c r="W9" s="8" t="s">
        <v>26</v>
      </c>
      <c r="X9" s="8" t="str">
        <f t="shared" si="24"/>
        <v>YInorganic</v>
      </c>
      <c r="Y9" s="8" t="s">
        <v>427</v>
      </c>
      <c r="Z9" s="8" t="str">
        <f t="shared" si="25"/>
        <v>YCOAGULATION</v>
      </c>
      <c r="AA9" s="8" t="str">
        <f t="shared" si="26"/>
        <v>YInorganicCOAGULATION</v>
      </c>
      <c r="AB9" s="8"/>
      <c r="AC9" s="8"/>
      <c r="AD9" s="8"/>
      <c r="AE9" s="8"/>
      <c r="AF9" s="8"/>
      <c r="AG9" s="8"/>
      <c r="AH9" s="8"/>
      <c r="AI9" s="8"/>
      <c r="AJ9" s="8"/>
      <c r="AK9" s="8">
        <f t="shared" si="4"/>
        <v>0</v>
      </c>
      <c r="AL9" s="8">
        <f t="shared" si="5"/>
        <v>0</v>
      </c>
      <c r="AM9" s="8">
        <f t="shared" si="6"/>
        <v>0</v>
      </c>
      <c r="AN9" s="8">
        <f t="shared" si="7"/>
        <v>0</v>
      </c>
      <c r="AO9" s="8">
        <f t="shared" si="8"/>
        <v>0</v>
      </c>
      <c r="AP9" s="44">
        <f t="shared" si="9"/>
        <v>0</v>
      </c>
      <c r="AQ9" s="8">
        <f t="shared" si="10"/>
        <v>0</v>
      </c>
      <c r="AR9" s="8">
        <f t="shared" si="11"/>
        <v>0</v>
      </c>
      <c r="AS9" s="8">
        <f t="shared" si="12"/>
        <v>0</v>
      </c>
      <c r="AT9" s="8">
        <f t="shared" si="13"/>
        <v>0</v>
      </c>
      <c r="AU9" s="8">
        <f t="shared" si="14"/>
        <v>0</v>
      </c>
      <c r="AV9" s="8">
        <f t="shared" si="14"/>
        <v>0</v>
      </c>
      <c r="AW9" s="8">
        <f t="shared" si="14"/>
        <v>0</v>
      </c>
      <c r="AX9" s="8">
        <f t="shared" si="14"/>
        <v>0</v>
      </c>
      <c r="AY9" s="8">
        <f t="shared" si="14"/>
        <v>0</v>
      </c>
      <c r="AZ9" s="8">
        <f t="shared" si="14"/>
        <v>0</v>
      </c>
      <c r="BA9" s="8">
        <f t="shared" si="14"/>
        <v>0</v>
      </c>
      <c r="BB9" s="8">
        <f t="shared" si="14"/>
        <v>0</v>
      </c>
      <c r="BC9" s="8">
        <f t="shared" si="27"/>
        <v>0</v>
      </c>
      <c r="BD9" s="8">
        <f t="shared" si="15"/>
        <v>0</v>
      </c>
      <c r="BE9" s="8">
        <f t="shared" si="16"/>
        <v>0</v>
      </c>
      <c r="BF9" s="8">
        <f t="shared" si="17"/>
        <v>0</v>
      </c>
      <c r="BG9" s="8">
        <f t="shared" si="18"/>
        <v>0</v>
      </c>
      <c r="BH9" s="8">
        <f t="shared" si="19"/>
        <v>0</v>
      </c>
      <c r="BI9" s="8">
        <f t="shared" si="20"/>
        <v>0</v>
      </c>
      <c r="BJ9" s="8">
        <f t="shared" si="21"/>
        <v>0</v>
      </c>
      <c r="BK9" s="8">
        <f t="shared" si="22"/>
        <v>0</v>
      </c>
      <c r="BL9" s="4" t="str">
        <f t="shared" si="23"/>
        <v>COAGULATION</v>
      </c>
      <c r="BM9" s="4" t="s">
        <v>4088</v>
      </c>
      <c r="BO9" s="49"/>
      <c r="BP9" s="4" t="s">
        <v>3769</v>
      </c>
      <c r="BQ9" s="44">
        <f>COUNTIF($AA$4:$AA$249,"Npolymer-basedHEMOLYSIS")</f>
        <v>18</v>
      </c>
      <c r="BR9" s="48">
        <f t="shared" si="28"/>
        <v>43.902439024390247</v>
      </c>
      <c r="BS9" s="28" t="s">
        <v>3769</v>
      </c>
      <c r="BT9" s="8">
        <f>COUNTIF($AA$4:$AA$249,"Npolymer-basedCOAGULATION")</f>
        <v>30</v>
      </c>
      <c r="BU9" s="48">
        <f t="shared" si="29"/>
        <v>37.037037037037038</v>
      </c>
      <c r="BV9" s="4" t="s">
        <v>3769</v>
      </c>
      <c r="BW9" s="8">
        <f>COUNTIF($AA$4:$AA$249,"Npolymer-basedCARPA")</f>
        <v>6</v>
      </c>
      <c r="BX9" s="48">
        <f t="shared" si="30"/>
        <v>24</v>
      </c>
    </row>
    <row r="10" spans="1:80" s="15" customFormat="1" x14ac:dyDescent="0.3">
      <c r="A10" s="11" t="s">
        <v>809</v>
      </c>
      <c r="B10" s="8" t="s">
        <v>808</v>
      </c>
      <c r="C10" s="8">
        <v>2012</v>
      </c>
      <c r="D10" s="8" t="s">
        <v>117</v>
      </c>
      <c r="E10" s="8">
        <v>6</v>
      </c>
      <c r="F10" s="8">
        <v>3</v>
      </c>
      <c r="G10" s="8"/>
      <c r="H10" s="8">
        <v>2731</v>
      </c>
      <c r="I10" s="8">
        <v>2740</v>
      </c>
      <c r="J10" s="8"/>
      <c r="K10" s="8">
        <v>200</v>
      </c>
      <c r="L10" s="8" t="s">
        <v>807</v>
      </c>
      <c r="M10" s="8" t="s">
        <v>806</v>
      </c>
      <c r="N10" s="8" t="s">
        <v>805</v>
      </c>
      <c r="O10" s="8" t="s">
        <v>804</v>
      </c>
      <c r="P10" s="8" t="s">
        <v>803</v>
      </c>
      <c r="Q10" s="8" t="s">
        <v>802</v>
      </c>
      <c r="R10" s="8" t="s">
        <v>34</v>
      </c>
      <c r="S10" s="8" t="s">
        <v>33</v>
      </c>
      <c r="T10" s="8" t="s">
        <v>801</v>
      </c>
      <c r="U10" s="8"/>
      <c r="V10" s="8" t="s">
        <v>31</v>
      </c>
      <c r="W10" s="8" t="s">
        <v>26</v>
      </c>
      <c r="X10" s="8" t="str">
        <f t="shared" ref="X10" si="33">CONCATENATE(V10,W10)</f>
        <v>YInorganic</v>
      </c>
      <c r="Y10" s="8" t="s">
        <v>427</v>
      </c>
      <c r="Z10" s="8" t="str">
        <f t="shared" ref="Z10" si="34">CONCATENATE(V10,Y10)</f>
        <v>YCOAGULATION</v>
      </c>
      <c r="AA10" s="8" t="str">
        <f t="shared" ref="AA10" si="35">CONCATENATE(X10,Y10)</f>
        <v>YInorganicCOAGULATION</v>
      </c>
      <c r="AB10" s="8"/>
      <c r="AC10" s="8"/>
      <c r="AD10" s="8"/>
      <c r="AE10" s="8"/>
      <c r="AF10" s="8"/>
      <c r="AG10" s="8" t="s">
        <v>4461</v>
      </c>
      <c r="AH10" s="8"/>
      <c r="AI10" s="8"/>
      <c r="AJ10" s="8"/>
      <c r="AK10" s="8">
        <f t="shared" si="4"/>
        <v>0</v>
      </c>
      <c r="AL10" s="8">
        <f t="shared" si="5"/>
        <v>0</v>
      </c>
      <c r="AM10" s="8">
        <f t="shared" si="6"/>
        <v>0</v>
      </c>
      <c r="AN10" s="8">
        <f t="shared" si="7"/>
        <v>0</v>
      </c>
      <c r="AO10" s="8">
        <f t="shared" si="8"/>
        <v>0</v>
      </c>
      <c r="AP10" s="44">
        <f t="shared" si="9"/>
        <v>1</v>
      </c>
      <c r="AQ10" s="8">
        <f t="shared" si="10"/>
        <v>0</v>
      </c>
      <c r="AR10" s="8">
        <f t="shared" si="11"/>
        <v>0</v>
      </c>
      <c r="AS10" s="8">
        <f t="shared" si="12"/>
        <v>0</v>
      </c>
      <c r="AT10" s="8">
        <f t="shared" si="13"/>
        <v>0</v>
      </c>
      <c r="AU10" s="8">
        <f t="shared" si="14"/>
        <v>0</v>
      </c>
      <c r="AV10" s="8">
        <f t="shared" si="14"/>
        <v>0</v>
      </c>
      <c r="AW10" s="8">
        <f t="shared" si="14"/>
        <v>0</v>
      </c>
      <c r="AX10" s="8">
        <f t="shared" si="14"/>
        <v>0</v>
      </c>
      <c r="AY10" s="8">
        <f t="shared" si="14"/>
        <v>0</v>
      </c>
      <c r="AZ10" s="8">
        <f t="shared" si="14"/>
        <v>0</v>
      </c>
      <c r="BA10" s="8">
        <f t="shared" si="14"/>
        <v>0</v>
      </c>
      <c r="BB10" s="8">
        <f t="shared" si="14"/>
        <v>0</v>
      </c>
      <c r="BC10" s="8">
        <f t="shared" si="27"/>
        <v>0</v>
      </c>
      <c r="BD10" s="8">
        <f t="shared" si="15"/>
        <v>0</v>
      </c>
      <c r="BE10" s="8">
        <f t="shared" si="16"/>
        <v>0</v>
      </c>
      <c r="BF10" s="8">
        <f t="shared" si="17"/>
        <v>0</v>
      </c>
      <c r="BG10" s="8">
        <f t="shared" si="18"/>
        <v>0</v>
      </c>
      <c r="BH10" s="8">
        <f t="shared" si="19"/>
        <v>0</v>
      </c>
      <c r="BI10" s="8">
        <f t="shared" si="20"/>
        <v>0</v>
      </c>
      <c r="BJ10" s="8">
        <f t="shared" si="21"/>
        <v>0</v>
      </c>
      <c r="BK10" s="8">
        <f t="shared" si="22"/>
        <v>0</v>
      </c>
      <c r="BL10" s="4" t="str">
        <f t="shared" si="23"/>
        <v>COAGULATIONx</v>
      </c>
      <c r="BM10" s="4"/>
      <c r="BN10" s="45" t="s">
        <v>17</v>
      </c>
      <c r="BO10" s="49"/>
      <c r="BP10" s="4" t="s">
        <v>3770</v>
      </c>
      <c r="BQ10" s="44">
        <f>COUNTIF($AA$4:$AA$249,"Nlipid-basedHEMOLYSIS")</f>
        <v>8</v>
      </c>
      <c r="BR10" s="48">
        <f t="shared" si="28"/>
        <v>19.512195121951219</v>
      </c>
      <c r="BS10" s="28" t="s">
        <v>3770</v>
      </c>
      <c r="BT10" s="8">
        <f>COUNTIF($AA$4:$AA$249,"Nlipid-basedCOAGULATION")</f>
        <v>6</v>
      </c>
      <c r="BU10" s="48">
        <f t="shared" si="29"/>
        <v>7.4074074074074074</v>
      </c>
      <c r="BV10" s="4" t="s">
        <v>3770</v>
      </c>
      <c r="BW10" s="8">
        <f>COUNTIF($AA$4:$AA$249,"Nlipid-basedCARPA")</f>
        <v>1</v>
      </c>
      <c r="BX10" s="48">
        <f t="shared" si="30"/>
        <v>4</v>
      </c>
      <c r="BZ10" s="51" t="s">
        <v>4487</v>
      </c>
      <c r="CA10" s="51" t="str">
        <f t="shared" ref="CA10:CA14" si="36">CB4</f>
        <v>non toxic</v>
      </c>
    </row>
    <row r="11" spans="1:80" s="15" customFormat="1" x14ac:dyDescent="0.3">
      <c r="A11" s="11" t="s">
        <v>4429</v>
      </c>
      <c r="B11" s="8" t="s">
        <v>4430</v>
      </c>
      <c r="C11" s="8">
        <v>2016</v>
      </c>
      <c r="D11" s="8" t="s">
        <v>4431</v>
      </c>
      <c r="E11" s="8">
        <v>6</v>
      </c>
      <c r="F11" s="8">
        <v>6</v>
      </c>
      <c r="G11" s="8">
        <v>20160068</v>
      </c>
      <c r="H11" s="8"/>
      <c r="I11" s="8"/>
      <c r="J11" s="8">
        <v>8</v>
      </c>
      <c r="K11" s="8">
        <v>2</v>
      </c>
      <c r="L11" s="8" t="s">
        <v>4432</v>
      </c>
      <c r="M11" s="8" t="s">
        <v>4433</v>
      </c>
      <c r="N11" s="8" t="s">
        <v>4434</v>
      </c>
      <c r="O11" s="8" t="s">
        <v>4435</v>
      </c>
      <c r="P11" s="8" t="s">
        <v>4436</v>
      </c>
      <c r="Q11" s="8" t="s">
        <v>4437</v>
      </c>
      <c r="R11" s="8" t="s">
        <v>34</v>
      </c>
      <c r="S11" s="8" t="s">
        <v>33</v>
      </c>
      <c r="T11" s="8" t="s">
        <v>4428</v>
      </c>
      <c r="U11" s="8"/>
      <c r="V11" s="8" t="s">
        <v>31</v>
      </c>
      <c r="W11" s="8" t="s">
        <v>26</v>
      </c>
      <c r="X11" s="8" t="str">
        <f t="shared" ref="X11" si="37">CONCATENATE(V11,W11)</f>
        <v>YInorganic</v>
      </c>
      <c r="Y11" s="8" t="s">
        <v>427</v>
      </c>
      <c r="Z11" s="8" t="str">
        <f t="shared" ref="Z11" si="38">CONCATENATE(V11,Y11)</f>
        <v>YCOAGULATION</v>
      </c>
      <c r="AA11" s="8" t="str">
        <f t="shared" ref="AA11" si="39">CONCATENATE(X11,Y11)</f>
        <v>YInorganicCOAGULATION</v>
      </c>
      <c r="AB11" s="8"/>
      <c r="AC11" s="8"/>
      <c r="AD11" s="8"/>
      <c r="AE11" s="8" t="s">
        <v>4461</v>
      </c>
      <c r="AF11" s="8"/>
      <c r="AG11" s="8" t="s">
        <v>4461</v>
      </c>
      <c r="AH11" s="8"/>
      <c r="AI11" s="8"/>
      <c r="AJ11" s="8"/>
      <c r="AK11" s="8">
        <f t="shared" si="4"/>
        <v>0</v>
      </c>
      <c r="AL11" s="8">
        <f t="shared" si="5"/>
        <v>0</v>
      </c>
      <c r="AM11" s="8">
        <f t="shared" si="6"/>
        <v>0</v>
      </c>
      <c r="AN11" s="8">
        <f t="shared" si="7"/>
        <v>1</v>
      </c>
      <c r="AO11" s="8">
        <f t="shared" si="8"/>
        <v>0</v>
      </c>
      <c r="AP11" s="44">
        <f t="shared" si="9"/>
        <v>1</v>
      </c>
      <c r="AQ11" s="8">
        <f t="shared" si="10"/>
        <v>0</v>
      </c>
      <c r="AR11" s="8">
        <f t="shared" si="11"/>
        <v>0</v>
      </c>
      <c r="AS11" s="8">
        <f t="shared" si="12"/>
        <v>0</v>
      </c>
      <c r="AT11" s="8">
        <f t="shared" si="13"/>
        <v>0</v>
      </c>
      <c r="AU11" s="8">
        <f t="shared" si="14"/>
        <v>0</v>
      </c>
      <c r="AV11" s="8">
        <f t="shared" si="14"/>
        <v>0</v>
      </c>
      <c r="AW11" s="8">
        <f t="shared" si="14"/>
        <v>0</v>
      </c>
      <c r="AX11" s="8">
        <f t="shared" si="14"/>
        <v>0</v>
      </c>
      <c r="AY11" s="8">
        <f t="shared" si="14"/>
        <v>0</v>
      </c>
      <c r="AZ11" s="8">
        <f t="shared" si="14"/>
        <v>0</v>
      </c>
      <c r="BA11" s="8">
        <f t="shared" si="14"/>
        <v>0</v>
      </c>
      <c r="BB11" s="8">
        <f t="shared" si="14"/>
        <v>0</v>
      </c>
      <c r="BC11" s="8">
        <f t="shared" si="27"/>
        <v>0</v>
      </c>
      <c r="BD11" s="8">
        <f t="shared" si="15"/>
        <v>0</v>
      </c>
      <c r="BE11" s="8">
        <f t="shared" si="16"/>
        <v>0</v>
      </c>
      <c r="BF11" s="8">
        <f t="shared" si="17"/>
        <v>0</v>
      </c>
      <c r="BG11" s="8">
        <f t="shared" si="18"/>
        <v>0</v>
      </c>
      <c r="BH11" s="8">
        <f t="shared" si="19"/>
        <v>0</v>
      </c>
      <c r="BI11" s="8">
        <f t="shared" si="20"/>
        <v>0</v>
      </c>
      <c r="BJ11" s="8">
        <f t="shared" si="21"/>
        <v>0</v>
      </c>
      <c r="BK11" s="8">
        <f t="shared" si="22"/>
        <v>0</v>
      </c>
      <c r="BL11" s="4" t="str">
        <f t="shared" si="23"/>
        <v>COAGULATIONxx</v>
      </c>
      <c r="BM11" s="4"/>
      <c r="BN11" s="28" t="s">
        <v>18</v>
      </c>
      <c r="BO11" s="8">
        <f>COUNTIF($Z$4:$Z$948,"YCOAGULATION")</f>
        <v>28</v>
      </c>
      <c r="BP11" s="4" t="s">
        <v>3767</v>
      </c>
      <c r="BQ11" s="44">
        <f>SUM(BQ5:BQ7)</f>
        <v>5</v>
      </c>
      <c r="BR11" s="48">
        <f t="shared" si="28"/>
        <v>12.195121951219512</v>
      </c>
      <c r="BS11" s="28" t="s">
        <v>3767</v>
      </c>
      <c r="BT11" s="8">
        <f>SUM(BT5:BT7)</f>
        <v>28</v>
      </c>
      <c r="BU11" s="48">
        <f t="shared" si="29"/>
        <v>34.567901234567898</v>
      </c>
      <c r="BV11" s="4" t="s">
        <v>3767</v>
      </c>
      <c r="BW11" s="8">
        <f>SUM(BW5:BW7)</f>
        <v>13</v>
      </c>
      <c r="BX11" s="48">
        <f t="shared" si="30"/>
        <v>52</v>
      </c>
      <c r="BY11" s="4" t="s">
        <v>26</v>
      </c>
      <c r="BZ11" s="8">
        <f>COUNTIF($X$4:$X$2249,"YInorganic")</f>
        <v>32</v>
      </c>
      <c r="CA11" s="8">
        <f t="shared" si="36"/>
        <v>32</v>
      </c>
    </row>
    <row r="12" spans="1:80" s="15" customFormat="1" x14ac:dyDescent="0.3">
      <c r="A12" s="11" t="s">
        <v>791</v>
      </c>
      <c r="B12" s="8" t="s">
        <v>790</v>
      </c>
      <c r="C12" s="8">
        <v>2011</v>
      </c>
      <c r="D12" s="8" t="s">
        <v>117</v>
      </c>
      <c r="E12" s="8">
        <v>5</v>
      </c>
      <c r="F12" s="8">
        <v>6</v>
      </c>
      <c r="G12" s="8"/>
      <c r="H12" s="8">
        <v>4987</v>
      </c>
      <c r="I12" s="8">
        <v>4996</v>
      </c>
      <c r="J12" s="8"/>
      <c r="K12" s="8">
        <v>116</v>
      </c>
      <c r="L12" s="8" t="s">
        <v>789</v>
      </c>
      <c r="M12" s="8" t="s">
        <v>788</v>
      </c>
      <c r="N12" s="8" t="s">
        <v>787</v>
      </c>
      <c r="O12" s="8" t="s">
        <v>786</v>
      </c>
      <c r="P12" s="8" t="s">
        <v>785</v>
      </c>
      <c r="Q12" s="8" t="s">
        <v>784</v>
      </c>
      <c r="R12" s="8" t="s">
        <v>34</v>
      </c>
      <c r="S12" s="8" t="s">
        <v>33</v>
      </c>
      <c r="T12" s="8" t="s">
        <v>783</v>
      </c>
      <c r="U12" s="8"/>
      <c r="V12" s="8" t="s">
        <v>31</v>
      </c>
      <c r="W12" s="8" t="s">
        <v>26</v>
      </c>
      <c r="X12" s="8" t="str">
        <f t="shared" si="24"/>
        <v>YInorganic</v>
      </c>
      <c r="Y12" s="8" t="s">
        <v>427</v>
      </c>
      <c r="Z12" s="8" t="str">
        <f t="shared" si="25"/>
        <v>YCOAGULATION</v>
      </c>
      <c r="AA12" s="8" t="str">
        <f t="shared" si="26"/>
        <v>YInorganicCOAGULATION</v>
      </c>
      <c r="AB12" s="8"/>
      <c r="AC12" s="8"/>
      <c r="AD12" s="8" t="s">
        <v>4461</v>
      </c>
      <c r="AE12" s="8"/>
      <c r="AF12" s="8"/>
      <c r="AG12" s="8"/>
      <c r="AH12" s="8"/>
      <c r="AI12" s="8"/>
      <c r="AJ12" s="8"/>
      <c r="AK12" s="8">
        <f t="shared" si="4"/>
        <v>0</v>
      </c>
      <c r="AL12" s="8">
        <f t="shared" si="5"/>
        <v>0</v>
      </c>
      <c r="AM12" s="8">
        <f t="shared" si="6"/>
        <v>1</v>
      </c>
      <c r="AN12" s="8">
        <f t="shared" si="7"/>
        <v>0</v>
      </c>
      <c r="AO12" s="8">
        <f t="shared" si="8"/>
        <v>0</v>
      </c>
      <c r="AP12" s="44">
        <f t="shared" si="9"/>
        <v>0</v>
      </c>
      <c r="AQ12" s="8">
        <f t="shared" si="10"/>
        <v>0</v>
      </c>
      <c r="AR12" s="8">
        <f t="shared" si="11"/>
        <v>0</v>
      </c>
      <c r="AS12" s="8">
        <f t="shared" si="12"/>
        <v>0</v>
      </c>
      <c r="AT12" s="8">
        <f t="shared" si="13"/>
        <v>0</v>
      </c>
      <c r="AU12" s="8">
        <f t="shared" si="14"/>
        <v>0</v>
      </c>
      <c r="AV12" s="8">
        <f t="shared" si="14"/>
        <v>0</v>
      </c>
      <c r="AW12" s="8">
        <f t="shared" si="14"/>
        <v>0</v>
      </c>
      <c r="AX12" s="8">
        <f t="shared" si="14"/>
        <v>0</v>
      </c>
      <c r="AY12" s="8">
        <f t="shared" si="14"/>
        <v>0</v>
      </c>
      <c r="AZ12" s="8">
        <f t="shared" si="14"/>
        <v>0</v>
      </c>
      <c r="BA12" s="8">
        <f t="shared" si="14"/>
        <v>0</v>
      </c>
      <c r="BB12" s="8">
        <f t="shared" si="14"/>
        <v>0</v>
      </c>
      <c r="BC12" s="8">
        <f t="shared" si="27"/>
        <v>0</v>
      </c>
      <c r="BD12" s="8">
        <f t="shared" si="15"/>
        <v>0</v>
      </c>
      <c r="BE12" s="8">
        <f t="shared" si="16"/>
        <v>0</v>
      </c>
      <c r="BF12" s="8">
        <f t="shared" si="17"/>
        <v>0</v>
      </c>
      <c r="BG12" s="8">
        <f t="shared" si="18"/>
        <v>0</v>
      </c>
      <c r="BH12" s="8">
        <f t="shared" si="19"/>
        <v>0</v>
      </c>
      <c r="BI12" s="8">
        <f t="shared" si="20"/>
        <v>0</v>
      </c>
      <c r="BJ12" s="8">
        <f t="shared" si="21"/>
        <v>0</v>
      </c>
      <c r="BK12" s="8">
        <f t="shared" si="22"/>
        <v>0</v>
      </c>
      <c r="BL12" s="4" t="str">
        <f t="shared" si="23"/>
        <v>COAGULATIONx</v>
      </c>
      <c r="BM12" s="4"/>
      <c r="BN12" s="28" t="s">
        <v>20</v>
      </c>
      <c r="BO12" s="8">
        <f>COUNTIF($Z$4:$Z$249,"NCOAGULATION")</f>
        <v>53</v>
      </c>
      <c r="BP12" s="4" t="s">
        <v>3766</v>
      </c>
      <c r="BQ12" s="44">
        <f>COUNTIF($Z$4:$Z$249,"NHEMOLYSIS")</f>
        <v>36</v>
      </c>
      <c r="BR12" s="48">
        <f t="shared" si="28"/>
        <v>87.804878048780495</v>
      </c>
      <c r="BS12" s="28" t="s">
        <v>3766</v>
      </c>
      <c r="BT12" s="8">
        <f>COUNTIF($Z$4:$Z$249,"NCOAGULATION")</f>
        <v>53</v>
      </c>
      <c r="BU12" s="48">
        <f t="shared" si="29"/>
        <v>65.432098765432102</v>
      </c>
      <c r="BV12" s="4" t="s">
        <v>3766</v>
      </c>
      <c r="BW12" s="8">
        <f>COUNTIF($Z$4:$Z$2249,"NCARPA")</f>
        <v>12</v>
      </c>
      <c r="BX12" s="48">
        <f t="shared" si="30"/>
        <v>48</v>
      </c>
      <c r="BY12" s="4" t="s">
        <v>28</v>
      </c>
      <c r="BZ12" s="8">
        <f>COUNTIF($X$4:$X$2249,"Ypolymer-based")</f>
        <v>6</v>
      </c>
      <c r="CA12" s="8">
        <f t="shared" si="36"/>
        <v>54</v>
      </c>
    </row>
    <row r="13" spans="1:80" s="15" customFormat="1" x14ac:dyDescent="0.3">
      <c r="A13" s="11" t="s">
        <v>4438</v>
      </c>
      <c r="B13" s="8" t="s">
        <v>4439</v>
      </c>
      <c r="C13" s="8">
        <v>2013</v>
      </c>
      <c r="D13" s="8" t="s">
        <v>4440</v>
      </c>
      <c r="E13" s="8">
        <v>14</v>
      </c>
      <c r="F13" s="8">
        <v>7</v>
      </c>
      <c r="G13" s="8"/>
      <c r="H13" s="8">
        <v>14550</v>
      </c>
      <c r="I13" s="8">
        <v>14574</v>
      </c>
      <c r="J13" s="8"/>
      <c r="K13" s="8">
        <v>33</v>
      </c>
      <c r="L13" s="8" t="s">
        <v>4441</v>
      </c>
      <c r="M13" s="8" t="s">
        <v>4442</v>
      </c>
      <c r="N13" s="8" t="s">
        <v>4443</v>
      </c>
      <c r="O13" s="8" t="s">
        <v>4444</v>
      </c>
      <c r="P13" s="8" t="s">
        <v>4445</v>
      </c>
      <c r="Q13" s="8" t="s">
        <v>4446</v>
      </c>
      <c r="R13" s="8" t="s">
        <v>34</v>
      </c>
      <c r="S13" s="8" t="s">
        <v>33</v>
      </c>
      <c r="T13" s="8" t="s">
        <v>4447</v>
      </c>
      <c r="U13" s="8"/>
      <c r="V13" s="8" t="s">
        <v>31</v>
      </c>
      <c r="W13" s="8" t="s">
        <v>26</v>
      </c>
      <c r="X13" s="8" t="str">
        <f t="shared" ref="X13" si="40">CONCATENATE(V13,W13)</f>
        <v>YInorganic</v>
      </c>
      <c r="Y13" s="8" t="s">
        <v>427</v>
      </c>
      <c r="Z13" s="8" t="str">
        <f t="shared" ref="Z13" si="41">CONCATENATE(V13,Y13)</f>
        <v>YCOAGULATION</v>
      </c>
      <c r="AA13" s="8" t="str">
        <f t="shared" ref="AA13" si="42">CONCATENATE(X13,Y13)</f>
        <v>YInorganicCOAGULATION</v>
      </c>
      <c r="AB13" s="8"/>
      <c r="AC13" s="8"/>
      <c r="AD13" s="8"/>
      <c r="AE13" s="8" t="s">
        <v>4461</v>
      </c>
      <c r="AF13" s="8"/>
      <c r="AG13" s="8"/>
      <c r="AH13" s="8"/>
      <c r="AI13" s="8"/>
      <c r="AJ13" s="8"/>
      <c r="AK13" s="8">
        <f t="shared" si="4"/>
        <v>0</v>
      </c>
      <c r="AL13" s="8">
        <f t="shared" si="5"/>
        <v>0</v>
      </c>
      <c r="AM13" s="8">
        <f t="shared" si="6"/>
        <v>0</v>
      </c>
      <c r="AN13" s="8">
        <f t="shared" si="7"/>
        <v>1</v>
      </c>
      <c r="AO13" s="8">
        <f t="shared" si="8"/>
        <v>0</v>
      </c>
      <c r="AP13" s="44">
        <f t="shared" si="9"/>
        <v>0</v>
      </c>
      <c r="AQ13" s="8">
        <f t="shared" si="10"/>
        <v>0</v>
      </c>
      <c r="AR13" s="8">
        <f t="shared" si="11"/>
        <v>0</v>
      </c>
      <c r="AS13" s="8">
        <f t="shared" si="12"/>
        <v>0</v>
      </c>
      <c r="AT13" s="8">
        <f t="shared" si="13"/>
        <v>0</v>
      </c>
      <c r="AU13" s="8">
        <f t="shared" si="14"/>
        <v>0</v>
      </c>
      <c r="AV13" s="8">
        <f t="shared" si="14"/>
        <v>0</v>
      </c>
      <c r="AW13" s="8">
        <f t="shared" si="14"/>
        <v>0</v>
      </c>
      <c r="AX13" s="8">
        <f t="shared" si="14"/>
        <v>0</v>
      </c>
      <c r="AY13" s="8">
        <f t="shared" si="14"/>
        <v>0</v>
      </c>
      <c r="AZ13" s="8">
        <f t="shared" si="14"/>
        <v>0</v>
      </c>
      <c r="BA13" s="8">
        <f t="shared" si="14"/>
        <v>0</v>
      </c>
      <c r="BB13" s="8">
        <f t="shared" si="14"/>
        <v>0</v>
      </c>
      <c r="BC13" s="8">
        <f t="shared" si="27"/>
        <v>0</v>
      </c>
      <c r="BD13" s="8">
        <f t="shared" si="15"/>
        <v>0</v>
      </c>
      <c r="BE13" s="8">
        <f t="shared" si="16"/>
        <v>0</v>
      </c>
      <c r="BF13" s="8">
        <f t="shared" si="17"/>
        <v>0</v>
      </c>
      <c r="BG13" s="8">
        <f t="shared" si="18"/>
        <v>0</v>
      </c>
      <c r="BH13" s="8">
        <f t="shared" si="19"/>
        <v>0</v>
      </c>
      <c r="BI13" s="8">
        <f t="shared" si="20"/>
        <v>0</v>
      </c>
      <c r="BJ13" s="8">
        <f t="shared" si="21"/>
        <v>0</v>
      </c>
      <c r="BK13" s="8">
        <f t="shared" si="22"/>
        <v>0</v>
      </c>
      <c r="BL13" s="4" t="str">
        <f t="shared" si="23"/>
        <v>COAGULATIONx</v>
      </c>
      <c r="BM13" s="4"/>
      <c r="BN13" s="28" t="s">
        <v>14</v>
      </c>
      <c r="BO13" s="8">
        <f>COUNTIF($Y$4:$Y$249,"COAGULATION")</f>
        <v>81</v>
      </c>
      <c r="BP13" s="33" t="s">
        <v>15</v>
      </c>
      <c r="BQ13" s="49">
        <f>SUM(BQ5:BQ10)</f>
        <v>41</v>
      </c>
      <c r="BR13" s="48">
        <f t="shared" si="28"/>
        <v>100</v>
      </c>
      <c r="BS13" s="33" t="s">
        <v>15</v>
      </c>
      <c r="BT13" s="49">
        <f>SUM(BT5:BT10)</f>
        <v>81</v>
      </c>
      <c r="BU13" s="48">
        <f t="shared" si="29"/>
        <v>100</v>
      </c>
      <c r="BV13" s="15" t="s">
        <v>15</v>
      </c>
      <c r="BW13" s="8">
        <f>SUM(BW5:BW10)</f>
        <v>25</v>
      </c>
      <c r="BX13" s="48">
        <f t="shared" si="30"/>
        <v>100</v>
      </c>
      <c r="BY13" s="4" t="s">
        <v>30</v>
      </c>
      <c r="BZ13" s="8">
        <f>COUNTIF($X$4:$X$2249,"YLipid-based")</f>
        <v>8</v>
      </c>
      <c r="CA13" s="8">
        <f t="shared" si="36"/>
        <v>15</v>
      </c>
    </row>
    <row r="14" spans="1:80" s="15" customFormat="1" ht="28.8" x14ac:dyDescent="0.3">
      <c r="A14" s="11" t="s">
        <v>4448</v>
      </c>
      <c r="B14" s="8" t="s">
        <v>4449</v>
      </c>
      <c r="C14" s="8">
        <v>2013</v>
      </c>
      <c r="D14" s="8" t="s">
        <v>4450</v>
      </c>
      <c r="E14" s="8">
        <v>14</v>
      </c>
      <c r="F14" s="8">
        <v>42767</v>
      </c>
      <c r="G14" s="8"/>
      <c r="H14" s="8">
        <v>65</v>
      </c>
      <c r="I14" s="8">
        <v>79</v>
      </c>
      <c r="J14" s="8"/>
      <c r="K14" s="8">
        <v>2</v>
      </c>
      <c r="L14" s="8" t="s">
        <v>4451</v>
      </c>
      <c r="M14" s="8" t="s">
        <v>4452</v>
      </c>
      <c r="N14" s="8" t="s">
        <v>4453</v>
      </c>
      <c r="O14" s="8" t="s">
        <v>4454</v>
      </c>
      <c r="P14" s="8" t="s">
        <v>4455</v>
      </c>
      <c r="Q14" s="8" t="s">
        <v>4456</v>
      </c>
      <c r="R14" s="8" t="s">
        <v>34</v>
      </c>
      <c r="S14" s="8" t="s">
        <v>33</v>
      </c>
      <c r="T14" s="8" t="s">
        <v>4457</v>
      </c>
      <c r="U14" s="8"/>
      <c r="V14" s="8" t="s">
        <v>31</v>
      </c>
      <c r="W14" s="8" t="s">
        <v>26</v>
      </c>
      <c r="X14" s="8" t="str">
        <f t="shared" ref="X14" si="43">CONCATENATE(V14,W14)</f>
        <v>YInorganic</v>
      </c>
      <c r="Y14" s="8" t="s">
        <v>427</v>
      </c>
      <c r="Z14" s="8" t="str">
        <f t="shared" ref="Z14" si="44">CONCATENATE(V14,Y14)</f>
        <v>YCOAGULATION</v>
      </c>
      <c r="AA14" s="8" t="str">
        <f t="shared" ref="AA14" si="45">CONCATENATE(X14,Y14)</f>
        <v>YInorganicCOAGULATION</v>
      </c>
      <c r="AB14" s="8"/>
      <c r="AC14" s="8"/>
      <c r="AD14" s="8" t="s">
        <v>4461</v>
      </c>
      <c r="AE14" s="8"/>
      <c r="AF14" s="8"/>
      <c r="AG14" s="8"/>
      <c r="AH14" s="8"/>
      <c r="AI14" s="8"/>
      <c r="AJ14" s="8"/>
      <c r="AK14" s="8">
        <f t="shared" si="4"/>
        <v>0</v>
      </c>
      <c r="AL14" s="8">
        <f t="shared" si="5"/>
        <v>0</v>
      </c>
      <c r="AM14" s="8">
        <f t="shared" si="6"/>
        <v>1</v>
      </c>
      <c r="AN14" s="8">
        <f t="shared" si="7"/>
        <v>0</v>
      </c>
      <c r="AO14" s="8">
        <f t="shared" si="8"/>
        <v>0</v>
      </c>
      <c r="AP14" s="44">
        <f t="shared" si="9"/>
        <v>0</v>
      </c>
      <c r="AQ14" s="8">
        <f t="shared" si="10"/>
        <v>0</v>
      </c>
      <c r="AR14" s="8">
        <f t="shared" si="11"/>
        <v>0</v>
      </c>
      <c r="AS14" s="8">
        <f t="shared" si="12"/>
        <v>0</v>
      </c>
      <c r="AT14" s="8">
        <f t="shared" si="13"/>
        <v>0</v>
      </c>
      <c r="AU14" s="8">
        <f t="shared" si="14"/>
        <v>0</v>
      </c>
      <c r="AV14" s="8">
        <f t="shared" si="14"/>
        <v>0</v>
      </c>
      <c r="AW14" s="8">
        <f t="shared" si="14"/>
        <v>0</v>
      </c>
      <c r="AX14" s="8">
        <f t="shared" si="14"/>
        <v>0</v>
      </c>
      <c r="AY14" s="8">
        <f t="shared" si="14"/>
        <v>0</v>
      </c>
      <c r="AZ14" s="8">
        <f t="shared" si="14"/>
        <v>0</v>
      </c>
      <c r="BA14" s="8">
        <f t="shared" si="14"/>
        <v>0</v>
      </c>
      <c r="BB14" s="8">
        <f t="shared" si="14"/>
        <v>0</v>
      </c>
      <c r="BC14" s="8">
        <f t="shared" si="27"/>
        <v>0</v>
      </c>
      <c r="BD14" s="8">
        <f t="shared" si="15"/>
        <v>0</v>
      </c>
      <c r="BE14" s="8">
        <f t="shared" si="16"/>
        <v>0</v>
      </c>
      <c r="BF14" s="8">
        <f t="shared" si="17"/>
        <v>0</v>
      </c>
      <c r="BG14" s="8">
        <f t="shared" si="18"/>
        <v>0</v>
      </c>
      <c r="BH14" s="8">
        <f t="shared" si="19"/>
        <v>0</v>
      </c>
      <c r="BI14" s="8">
        <f t="shared" si="20"/>
        <v>0</v>
      </c>
      <c r="BJ14" s="8">
        <f t="shared" si="21"/>
        <v>0</v>
      </c>
      <c r="BK14" s="8">
        <f t="shared" si="22"/>
        <v>0</v>
      </c>
      <c r="BL14" s="4" t="str">
        <f t="shared" si="23"/>
        <v>COAGULATIONx</v>
      </c>
      <c r="BM14" s="4"/>
      <c r="BO14" s="49"/>
      <c r="BP14" s="8"/>
      <c r="BQ14" s="36" t="s">
        <v>2</v>
      </c>
      <c r="BR14" s="36" t="s">
        <v>3</v>
      </c>
      <c r="BS14" s="36" t="s">
        <v>4</v>
      </c>
      <c r="BT14" s="36" t="s">
        <v>3774</v>
      </c>
      <c r="BU14" s="36" t="s">
        <v>3773</v>
      </c>
      <c r="BV14" s="36" t="s">
        <v>3775</v>
      </c>
      <c r="BW14" s="52"/>
      <c r="BX14" s="52"/>
      <c r="BY14" s="50" t="s">
        <v>15</v>
      </c>
      <c r="BZ14" s="26">
        <f>SUM(BZ11:BZ13)</f>
        <v>46</v>
      </c>
      <c r="CA14" s="26">
        <f t="shared" si="36"/>
        <v>101</v>
      </c>
    </row>
    <row r="15" spans="1:80" s="15" customFormat="1" x14ac:dyDescent="0.3">
      <c r="A15" s="11" t="s">
        <v>654</v>
      </c>
      <c r="B15" s="8" t="s">
        <v>653</v>
      </c>
      <c r="C15" s="8">
        <v>2015</v>
      </c>
      <c r="D15" s="8" t="s">
        <v>76</v>
      </c>
      <c r="E15" s="8">
        <v>9</v>
      </c>
      <c r="F15" s="8">
        <v>3</v>
      </c>
      <c r="G15" s="8"/>
      <c r="H15" s="8">
        <v>356</v>
      </c>
      <c r="I15" s="8">
        <v>364</v>
      </c>
      <c r="J15" s="8"/>
      <c r="K15" s="8">
        <v>4</v>
      </c>
      <c r="L15" s="8" t="s">
        <v>652</v>
      </c>
      <c r="M15" s="8" t="s">
        <v>651</v>
      </c>
      <c r="N15" s="8" t="s">
        <v>650</v>
      </c>
      <c r="O15" s="8" t="s">
        <v>34</v>
      </c>
      <c r="P15" s="8" t="s">
        <v>650</v>
      </c>
      <c r="Q15" s="8" t="s">
        <v>649</v>
      </c>
      <c r="R15" s="8"/>
      <c r="S15" s="8"/>
      <c r="T15" s="8"/>
      <c r="U15" s="8"/>
      <c r="V15" s="8" t="s">
        <v>31</v>
      </c>
      <c r="W15" s="8" t="s">
        <v>26</v>
      </c>
      <c r="X15" s="8" t="str">
        <f t="shared" si="24"/>
        <v>YInorganic</v>
      </c>
      <c r="Y15" s="8" t="s">
        <v>427</v>
      </c>
      <c r="Z15" s="8" t="str">
        <f t="shared" si="25"/>
        <v>YCOAGULATION</v>
      </c>
      <c r="AA15" s="8" t="str">
        <f t="shared" si="26"/>
        <v>YInorganicCOAGULATION</v>
      </c>
      <c r="AB15" s="8" t="s">
        <v>4461</v>
      </c>
      <c r="AC15" s="8"/>
      <c r="AD15" s="8"/>
      <c r="AE15" s="8"/>
      <c r="AF15" s="8"/>
      <c r="AG15" s="8" t="s">
        <v>4461</v>
      </c>
      <c r="AH15" s="8"/>
      <c r="AI15" s="8"/>
      <c r="AJ15" s="8"/>
      <c r="AK15" s="8">
        <f t="shared" si="4"/>
        <v>1</v>
      </c>
      <c r="AL15" s="8">
        <f t="shared" si="5"/>
        <v>0</v>
      </c>
      <c r="AM15" s="8">
        <f t="shared" si="6"/>
        <v>0</v>
      </c>
      <c r="AN15" s="8">
        <f t="shared" si="7"/>
        <v>0</v>
      </c>
      <c r="AO15" s="8">
        <f t="shared" si="8"/>
        <v>0</v>
      </c>
      <c r="AP15" s="44">
        <f t="shared" si="9"/>
        <v>1</v>
      </c>
      <c r="AQ15" s="8">
        <f t="shared" si="10"/>
        <v>0</v>
      </c>
      <c r="AR15" s="8">
        <f t="shared" si="11"/>
        <v>0</v>
      </c>
      <c r="AS15" s="8">
        <f t="shared" si="12"/>
        <v>0</v>
      </c>
      <c r="AT15" s="8">
        <f t="shared" si="13"/>
        <v>0</v>
      </c>
      <c r="AU15" s="8">
        <f t="shared" si="14"/>
        <v>0</v>
      </c>
      <c r="AV15" s="8">
        <f t="shared" si="14"/>
        <v>0</v>
      </c>
      <c r="AW15" s="8">
        <f t="shared" si="14"/>
        <v>0</v>
      </c>
      <c r="AX15" s="8">
        <f t="shared" si="14"/>
        <v>0</v>
      </c>
      <c r="AY15" s="8">
        <f t="shared" si="14"/>
        <v>0</v>
      </c>
      <c r="AZ15" s="8">
        <f t="shared" si="14"/>
        <v>0</v>
      </c>
      <c r="BA15" s="8">
        <f t="shared" si="14"/>
        <v>0</v>
      </c>
      <c r="BB15" s="8">
        <f t="shared" si="14"/>
        <v>0</v>
      </c>
      <c r="BC15" s="8">
        <f t="shared" si="27"/>
        <v>0</v>
      </c>
      <c r="BD15" s="8">
        <f t="shared" si="15"/>
        <v>0</v>
      </c>
      <c r="BE15" s="8">
        <f t="shared" si="16"/>
        <v>0</v>
      </c>
      <c r="BF15" s="8">
        <f t="shared" si="17"/>
        <v>0</v>
      </c>
      <c r="BG15" s="8">
        <f t="shared" si="18"/>
        <v>0</v>
      </c>
      <c r="BH15" s="8">
        <f t="shared" si="19"/>
        <v>0</v>
      </c>
      <c r="BI15" s="8">
        <f t="shared" si="20"/>
        <v>0</v>
      </c>
      <c r="BJ15" s="8">
        <f t="shared" si="21"/>
        <v>0</v>
      </c>
      <c r="BK15" s="8">
        <f t="shared" si="22"/>
        <v>0</v>
      </c>
      <c r="BL15" s="4" t="str">
        <f t="shared" si="23"/>
        <v>COAGULATIONxx</v>
      </c>
      <c r="BM15" s="4"/>
      <c r="BO15" s="49"/>
      <c r="BP15" s="26" t="s">
        <v>0</v>
      </c>
      <c r="BQ15" s="44">
        <f>COUNTIF($AA$4:$AA$2249,"YInorganicHEMOLYSIS")</f>
        <v>3</v>
      </c>
      <c r="BR15" s="8">
        <f>COUNTIF($AA$4:$AA$2249,"Ypolymer-basedHEMOLYSIS")</f>
        <v>2</v>
      </c>
      <c r="BS15" s="44">
        <f>COUNTIF($AA$4:$AA$2249,"Ylipid-basedHEMOLYSIS")</f>
        <v>0</v>
      </c>
      <c r="BT15" s="8">
        <f>COUNTIF($AA$4:$AA$249,"NInorganicHEMOLYSIS")</f>
        <v>10</v>
      </c>
      <c r="BU15" s="8">
        <f>COUNTIF($AA$4:$AA$249,"Npolymer-basedHEMOLYSIS")</f>
        <v>18</v>
      </c>
      <c r="BV15" s="8">
        <f>COUNTIF($AA$4:$AA$249,"Nlipid-basedHEMOLYSIS")</f>
        <v>8</v>
      </c>
    </row>
    <row r="16" spans="1:80" s="15" customFormat="1" x14ac:dyDescent="0.3">
      <c r="A16" s="11" t="s">
        <v>621</v>
      </c>
      <c r="B16" s="8" t="s">
        <v>620</v>
      </c>
      <c r="C16" s="8">
        <v>2014</v>
      </c>
      <c r="D16" s="8" t="s">
        <v>487</v>
      </c>
      <c r="E16" s="8">
        <v>34</v>
      </c>
      <c r="F16" s="8">
        <v>11</v>
      </c>
      <c r="G16" s="8"/>
      <c r="H16" s="8">
        <v>1167</v>
      </c>
      <c r="I16" s="8">
        <v>1176</v>
      </c>
      <c r="J16" s="8"/>
      <c r="K16" s="8">
        <v>4</v>
      </c>
      <c r="L16" s="8" t="s">
        <v>619</v>
      </c>
      <c r="M16" s="8" t="s">
        <v>618</v>
      </c>
      <c r="N16" s="8" t="s">
        <v>617</v>
      </c>
      <c r="O16" s="8" t="s">
        <v>34</v>
      </c>
      <c r="P16" s="8" t="s">
        <v>617</v>
      </c>
      <c r="Q16" s="8" t="s">
        <v>616</v>
      </c>
      <c r="R16" s="8"/>
      <c r="S16" s="8"/>
      <c r="T16" s="8"/>
      <c r="U16" s="8"/>
      <c r="V16" s="8" t="s">
        <v>31</v>
      </c>
      <c r="W16" s="8" t="s">
        <v>26</v>
      </c>
      <c r="X16" s="8" t="str">
        <f t="shared" si="24"/>
        <v>YInorganic</v>
      </c>
      <c r="Y16" s="8" t="s">
        <v>427</v>
      </c>
      <c r="Z16" s="8" t="str">
        <f t="shared" si="25"/>
        <v>YCOAGULATION</v>
      </c>
      <c r="AA16" s="8" t="str">
        <f t="shared" si="26"/>
        <v>YInorganicCOAGULATION</v>
      </c>
      <c r="AB16" s="8"/>
      <c r="AC16" s="8"/>
      <c r="AD16" s="8"/>
      <c r="AE16" s="8"/>
      <c r="AF16" s="8"/>
      <c r="AG16" s="8"/>
      <c r="AH16" s="8"/>
      <c r="AI16" s="8"/>
      <c r="AJ16" s="8"/>
      <c r="AK16" s="8">
        <f t="shared" si="4"/>
        <v>0</v>
      </c>
      <c r="AL16" s="8">
        <f t="shared" si="5"/>
        <v>0</v>
      </c>
      <c r="AM16" s="8">
        <f t="shared" si="6"/>
        <v>0</v>
      </c>
      <c r="AN16" s="8">
        <f t="shared" si="7"/>
        <v>0</v>
      </c>
      <c r="AO16" s="8">
        <f t="shared" si="8"/>
        <v>0</v>
      </c>
      <c r="AP16" s="44">
        <f t="shared" si="9"/>
        <v>0</v>
      </c>
      <c r="AQ16" s="8">
        <f t="shared" si="10"/>
        <v>0</v>
      </c>
      <c r="AR16" s="8">
        <f t="shared" si="11"/>
        <v>0</v>
      </c>
      <c r="AS16" s="8">
        <f t="shared" si="12"/>
        <v>0</v>
      </c>
      <c r="AT16" s="8">
        <f t="shared" si="13"/>
        <v>0</v>
      </c>
      <c r="AU16" s="8">
        <f t="shared" si="14"/>
        <v>0</v>
      </c>
      <c r="AV16" s="8">
        <f t="shared" si="14"/>
        <v>0</v>
      </c>
      <c r="AW16" s="8">
        <f t="shared" si="14"/>
        <v>0</v>
      </c>
      <c r="AX16" s="8">
        <f t="shared" si="14"/>
        <v>0</v>
      </c>
      <c r="AY16" s="8">
        <f t="shared" si="14"/>
        <v>0</v>
      </c>
      <c r="AZ16" s="8">
        <f t="shared" si="14"/>
        <v>0</v>
      </c>
      <c r="BA16" s="8">
        <f t="shared" si="14"/>
        <v>0</v>
      </c>
      <c r="BB16" s="8">
        <f t="shared" si="14"/>
        <v>0</v>
      </c>
      <c r="BC16" s="8">
        <f t="shared" si="27"/>
        <v>0</v>
      </c>
      <c r="BD16" s="8">
        <f t="shared" si="15"/>
        <v>0</v>
      </c>
      <c r="BE16" s="8">
        <f t="shared" si="16"/>
        <v>0</v>
      </c>
      <c r="BF16" s="8">
        <f t="shared" si="17"/>
        <v>0</v>
      </c>
      <c r="BG16" s="8">
        <f t="shared" si="18"/>
        <v>0</v>
      </c>
      <c r="BH16" s="8">
        <f t="shared" si="19"/>
        <v>0</v>
      </c>
      <c r="BI16" s="8">
        <f t="shared" si="20"/>
        <v>0</v>
      </c>
      <c r="BJ16" s="8">
        <f t="shared" si="21"/>
        <v>0</v>
      </c>
      <c r="BK16" s="8">
        <f t="shared" si="22"/>
        <v>0</v>
      </c>
      <c r="BL16" s="4" t="str">
        <f t="shared" si="23"/>
        <v>COAGULATION</v>
      </c>
      <c r="BM16" s="4" t="s">
        <v>4088</v>
      </c>
      <c r="BN16" s="45" t="s">
        <v>1</v>
      </c>
      <c r="BO16" s="8"/>
      <c r="BP16" s="26" t="s">
        <v>3772</v>
      </c>
      <c r="BQ16" s="8">
        <f>COUNTIF($AA$4:$AA$2249,"YInorganicCOAGULATION")</f>
        <v>27</v>
      </c>
      <c r="BR16" s="8">
        <f>COUNTIF($AA$4:$AA$2249,"Ypolymer-basedCOAGULATION")</f>
        <v>1</v>
      </c>
      <c r="BS16" s="8">
        <f>COUNTIF($AA$4:$AA$2249,"Ylipid-basedCOAGULATION")</f>
        <v>0</v>
      </c>
      <c r="BT16" s="8">
        <f>COUNTIF($AA$4:$AA$249,"NInorganicCOAGULATION")</f>
        <v>17</v>
      </c>
      <c r="BU16" s="8">
        <f>COUNTIF($AA$4:$AA$249,"Npolymer-basedCOAGULATION")</f>
        <v>30</v>
      </c>
      <c r="BV16" s="8">
        <f>COUNTIF($AA$4:$AA$249,"Nlipid-basedCOAGULATION")</f>
        <v>6</v>
      </c>
    </row>
    <row r="17" spans="1:78" s="15" customFormat="1" x14ac:dyDescent="0.3">
      <c r="A17" s="11" t="s">
        <v>529</v>
      </c>
      <c r="B17" s="8" t="s">
        <v>528</v>
      </c>
      <c r="C17" s="8">
        <v>2011</v>
      </c>
      <c r="D17" s="8" t="s">
        <v>76</v>
      </c>
      <c r="E17" s="8">
        <v>5</v>
      </c>
      <c r="F17" s="8">
        <v>2</v>
      </c>
      <c r="G17" s="8"/>
      <c r="H17" s="8">
        <v>157</v>
      </c>
      <c r="I17" s="8">
        <v>167</v>
      </c>
      <c r="J17" s="8"/>
      <c r="K17" s="8">
        <v>39</v>
      </c>
      <c r="L17" s="8" t="s">
        <v>527</v>
      </c>
      <c r="M17" s="8" t="s">
        <v>526</v>
      </c>
      <c r="N17" s="8" t="s">
        <v>525</v>
      </c>
      <c r="O17" s="8" t="s">
        <v>34</v>
      </c>
      <c r="P17" s="8" t="s">
        <v>525</v>
      </c>
      <c r="Q17" s="8" t="s">
        <v>524</v>
      </c>
      <c r="R17" s="8"/>
      <c r="S17" s="8"/>
      <c r="T17" s="8"/>
      <c r="U17" s="8"/>
      <c r="V17" s="8" t="s">
        <v>31</v>
      </c>
      <c r="W17" s="8" t="s">
        <v>26</v>
      </c>
      <c r="X17" s="8" t="str">
        <f t="shared" si="24"/>
        <v>YInorganic</v>
      </c>
      <c r="Y17" s="8" t="s">
        <v>427</v>
      </c>
      <c r="Z17" s="8" t="str">
        <f t="shared" si="25"/>
        <v>YCOAGULATION</v>
      </c>
      <c r="AA17" s="8" t="str">
        <f t="shared" si="26"/>
        <v>YInorganicCOAGULATION</v>
      </c>
      <c r="AB17" s="8"/>
      <c r="AC17" s="8"/>
      <c r="AD17" s="8"/>
      <c r="AE17" s="8"/>
      <c r="AF17" s="8"/>
      <c r="AG17" s="8"/>
      <c r="AH17" s="8"/>
      <c r="AI17" s="8" t="s">
        <v>4461</v>
      </c>
      <c r="AJ17" s="8"/>
      <c r="AK17" s="8">
        <f t="shared" si="4"/>
        <v>0</v>
      </c>
      <c r="AL17" s="8">
        <f t="shared" si="5"/>
        <v>0</v>
      </c>
      <c r="AM17" s="8">
        <f t="shared" si="6"/>
        <v>0</v>
      </c>
      <c r="AN17" s="8">
        <f t="shared" si="7"/>
        <v>0</v>
      </c>
      <c r="AO17" s="8">
        <f t="shared" si="8"/>
        <v>0</v>
      </c>
      <c r="AP17" s="44">
        <f t="shared" si="9"/>
        <v>0</v>
      </c>
      <c r="AQ17" s="8">
        <f t="shared" si="10"/>
        <v>0</v>
      </c>
      <c r="AR17" s="8">
        <f t="shared" si="11"/>
        <v>1</v>
      </c>
      <c r="AS17" s="8">
        <f t="shared" si="12"/>
        <v>0</v>
      </c>
      <c r="AT17" s="8">
        <f t="shared" si="13"/>
        <v>0</v>
      </c>
      <c r="AU17" s="8">
        <f t="shared" si="14"/>
        <v>0</v>
      </c>
      <c r="AV17" s="8">
        <f t="shared" si="14"/>
        <v>0</v>
      </c>
      <c r="AW17" s="8">
        <f t="shared" si="14"/>
        <v>0</v>
      </c>
      <c r="AX17" s="8">
        <f t="shared" si="14"/>
        <v>0</v>
      </c>
      <c r="AY17" s="8">
        <f t="shared" si="14"/>
        <v>0</v>
      </c>
      <c r="AZ17" s="8">
        <f t="shared" si="14"/>
        <v>0</v>
      </c>
      <c r="BA17" s="8">
        <f t="shared" si="14"/>
        <v>0</v>
      </c>
      <c r="BB17" s="8">
        <f t="shared" si="14"/>
        <v>0</v>
      </c>
      <c r="BC17" s="8">
        <f t="shared" si="27"/>
        <v>0</v>
      </c>
      <c r="BD17" s="8">
        <f t="shared" si="15"/>
        <v>0</v>
      </c>
      <c r="BE17" s="8">
        <f t="shared" si="16"/>
        <v>0</v>
      </c>
      <c r="BF17" s="8">
        <f t="shared" si="17"/>
        <v>0</v>
      </c>
      <c r="BG17" s="8">
        <f t="shared" si="18"/>
        <v>0</v>
      </c>
      <c r="BH17" s="8">
        <f t="shared" si="19"/>
        <v>0</v>
      </c>
      <c r="BI17" s="8">
        <f t="shared" si="20"/>
        <v>0</v>
      </c>
      <c r="BJ17" s="8">
        <f t="shared" si="21"/>
        <v>0</v>
      </c>
      <c r="BK17" s="8">
        <f t="shared" si="22"/>
        <v>0</v>
      </c>
      <c r="BL17" s="4" t="str">
        <f t="shared" si="23"/>
        <v>COAGULATIONx</v>
      </c>
      <c r="BM17" s="4"/>
      <c r="BN17" s="28" t="s">
        <v>18</v>
      </c>
      <c r="BO17" s="8">
        <f>COUNTIF($Z$4:$Z$2948,"YCARPA")</f>
        <v>13</v>
      </c>
      <c r="BP17" s="26" t="s">
        <v>1</v>
      </c>
      <c r="BQ17" s="8">
        <f>COUNTIF($AA$4:$AA$2249,"YInorganicCARPA")</f>
        <v>2</v>
      </c>
      <c r="BR17" s="8">
        <f>COUNTIF($AA$4:$AA$2249,"Ypolymer-basedCARPA")</f>
        <v>3</v>
      </c>
      <c r="BS17" s="8">
        <f>COUNTIF($AA$4:$AA$2249,"Ylipid-basedCARPA")</f>
        <v>8</v>
      </c>
      <c r="BT17" s="8">
        <f>COUNTIF($AA$4:$AA$249,"NInorganicCARPA")</f>
        <v>5</v>
      </c>
      <c r="BU17" s="8">
        <f>COUNTIF($AA$4:$AA$249,"Npolymer-basedCARPA")</f>
        <v>6</v>
      </c>
      <c r="BV17" s="8">
        <f>COUNTIF($AA$4:$AA$249,"Nlipid-basedCARPA")</f>
        <v>1</v>
      </c>
    </row>
    <row r="18" spans="1:78" s="15" customFormat="1" x14ac:dyDescent="0.3">
      <c r="A18" s="11" t="s">
        <v>510</v>
      </c>
      <c r="B18" s="8" t="s">
        <v>509</v>
      </c>
      <c r="C18" s="8">
        <v>2010</v>
      </c>
      <c r="D18" s="8" t="s">
        <v>508</v>
      </c>
      <c r="E18" s="8">
        <v>269</v>
      </c>
      <c r="F18" s="53">
        <v>42796</v>
      </c>
      <c r="G18" s="8"/>
      <c r="H18" s="8">
        <v>148</v>
      </c>
      <c r="I18" s="8">
        <v>154</v>
      </c>
      <c r="J18" s="8"/>
      <c r="K18" s="8">
        <v>77</v>
      </c>
      <c r="L18" s="8" t="s">
        <v>507</v>
      </c>
      <c r="M18" s="8" t="s">
        <v>506</v>
      </c>
      <c r="N18" s="8" t="s">
        <v>505</v>
      </c>
      <c r="O18" s="8" t="s">
        <v>34</v>
      </c>
      <c r="P18" s="8" t="s">
        <v>504</v>
      </c>
      <c r="Q18" s="8" t="s">
        <v>503</v>
      </c>
      <c r="R18" s="8"/>
      <c r="S18" s="8"/>
      <c r="T18" s="8"/>
      <c r="U18" s="8"/>
      <c r="V18" s="8" t="s">
        <v>31</v>
      </c>
      <c r="W18" s="8" t="s">
        <v>26</v>
      </c>
      <c r="X18" s="8" t="str">
        <f t="shared" si="24"/>
        <v>YInorganic</v>
      </c>
      <c r="Y18" s="8" t="s">
        <v>427</v>
      </c>
      <c r="Z18" s="8" t="str">
        <f t="shared" si="25"/>
        <v>YCOAGULATION</v>
      </c>
      <c r="AA18" s="8" t="str">
        <f t="shared" si="26"/>
        <v>YInorganicCOAGULATION</v>
      </c>
      <c r="AB18" s="8"/>
      <c r="AC18" s="8"/>
      <c r="AD18" s="8"/>
      <c r="AE18" s="8"/>
      <c r="AF18" s="8"/>
      <c r="AG18" s="8" t="s">
        <v>4461</v>
      </c>
      <c r="AH18" s="8"/>
      <c r="AI18" s="8"/>
      <c r="AJ18" s="8"/>
      <c r="AK18" s="8">
        <f t="shared" si="4"/>
        <v>0</v>
      </c>
      <c r="AL18" s="8">
        <f t="shared" si="5"/>
        <v>0</v>
      </c>
      <c r="AM18" s="8">
        <f t="shared" si="6"/>
        <v>0</v>
      </c>
      <c r="AN18" s="8">
        <f t="shared" si="7"/>
        <v>0</v>
      </c>
      <c r="AO18" s="8">
        <f t="shared" si="8"/>
        <v>0</v>
      </c>
      <c r="AP18" s="44">
        <f t="shared" si="9"/>
        <v>1</v>
      </c>
      <c r="AQ18" s="8">
        <f t="shared" si="10"/>
        <v>0</v>
      </c>
      <c r="AR18" s="8">
        <f t="shared" si="11"/>
        <v>0</v>
      </c>
      <c r="AS18" s="8">
        <f t="shared" si="12"/>
        <v>0</v>
      </c>
      <c r="AT18" s="8">
        <f t="shared" si="13"/>
        <v>0</v>
      </c>
      <c r="AU18" s="8">
        <f t="shared" si="14"/>
        <v>0</v>
      </c>
      <c r="AV18" s="8">
        <f t="shared" si="14"/>
        <v>0</v>
      </c>
      <c r="AW18" s="8">
        <f t="shared" si="14"/>
        <v>0</v>
      </c>
      <c r="AX18" s="8">
        <f t="shared" si="14"/>
        <v>0</v>
      </c>
      <c r="AY18" s="8">
        <f t="shared" si="14"/>
        <v>0</v>
      </c>
      <c r="AZ18" s="8">
        <f t="shared" si="14"/>
        <v>0</v>
      </c>
      <c r="BA18" s="8">
        <f t="shared" si="14"/>
        <v>0</v>
      </c>
      <c r="BB18" s="8">
        <f t="shared" si="14"/>
        <v>0</v>
      </c>
      <c r="BC18" s="8">
        <f t="shared" si="27"/>
        <v>0</v>
      </c>
      <c r="BD18" s="8">
        <f t="shared" si="15"/>
        <v>0</v>
      </c>
      <c r="BE18" s="8">
        <f t="shared" si="16"/>
        <v>0</v>
      </c>
      <c r="BF18" s="8">
        <f t="shared" si="17"/>
        <v>0</v>
      </c>
      <c r="BG18" s="8">
        <f t="shared" si="18"/>
        <v>0</v>
      </c>
      <c r="BH18" s="8">
        <f t="shared" si="19"/>
        <v>0</v>
      </c>
      <c r="BI18" s="8">
        <f t="shared" si="20"/>
        <v>0</v>
      </c>
      <c r="BJ18" s="8">
        <f t="shared" si="21"/>
        <v>0</v>
      </c>
      <c r="BK18" s="8">
        <f t="shared" si="22"/>
        <v>0</v>
      </c>
      <c r="BL18" s="4" t="str">
        <f t="shared" si="23"/>
        <v>COAGULATIONx</v>
      </c>
      <c r="BM18" s="4"/>
      <c r="BN18" s="28" t="s">
        <v>20</v>
      </c>
      <c r="BO18" s="8">
        <f>COUNTIF($Z$4:$Z$2249,"NCARPA")</f>
        <v>12</v>
      </c>
      <c r="BP18" s="26" t="s">
        <v>4078</v>
      </c>
      <c r="BR18" s="49"/>
      <c r="BS18" s="49"/>
      <c r="BT18" s="26">
        <f>SUM(BT15:BT17)</f>
        <v>32</v>
      </c>
      <c r="BU18" s="26">
        <f t="shared" ref="BU18:BV18" si="46">SUM(BU15:BU17)</f>
        <v>54</v>
      </c>
      <c r="BV18" s="26">
        <f t="shared" si="46"/>
        <v>15</v>
      </c>
    </row>
    <row r="19" spans="1:78" s="15" customFormat="1" x14ac:dyDescent="0.3">
      <c r="A19" s="11" t="s">
        <v>502</v>
      </c>
      <c r="B19" s="8" t="s">
        <v>501</v>
      </c>
      <c r="C19" s="8">
        <v>2009</v>
      </c>
      <c r="D19" s="8" t="s">
        <v>41</v>
      </c>
      <c r="E19" s="8">
        <v>140</v>
      </c>
      <c r="F19" s="8">
        <v>3</v>
      </c>
      <c r="G19" s="8"/>
      <c r="H19" s="8">
        <v>301</v>
      </c>
      <c r="I19" s="8">
        <v>305</v>
      </c>
      <c r="J19" s="8"/>
      <c r="K19" s="8">
        <v>18</v>
      </c>
      <c r="L19" s="8" t="s">
        <v>500</v>
      </c>
      <c r="M19" s="8" t="s">
        <v>499</v>
      </c>
      <c r="N19" s="8" t="s">
        <v>498</v>
      </c>
      <c r="O19" s="8" t="s">
        <v>34</v>
      </c>
      <c r="P19" s="8" t="s">
        <v>498</v>
      </c>
      <c r="Q19" s="8" t="s">
        <v>497</v>
      </c>
      <c r="R19" s="8"/>
      <c r="S19" s="8"/>
      <c r="T19" s="8"/>
      <c r="U19" s="8"/>
      <c r="V19" s="8" t="s">
        <v>31</v>
      </c>
      <c r="W19" s="8" t="s">
        <v>26</v>
      </c>
      <c r="X19" s="8" t="str">
        <f t="shared" si="24"/>
        <v>YInorganic</v>
      </c>
      <c r="Y19" s="8" t="s">
        <v>427</v>
      </c>
      <c r="Z19" s="8" t="str">
        <f t="shared" si="25"/>
        <v>YCOAGULATION</v>
      </c>
      <c r="AA19" s="8" t="str">
        <f t="shared" si="26"/>
        <v>YInorganicCOAGULATION</v>
      </c>
      <c r="AB19" s="8"/>
      <c r="AC19" s="8"/>
      <c r="AD19" s="8"/>
      <c r="AE19" s="8"/>
      <c r="AF19" s="8"/>
      <c r="AG19" s="8" t="s">
        <v>4461</v>
      </c>
      <c r="AH19" s="8"/>
      <c r="AI19" s="8"/>
      <c r="AJ19" s="8"/>
      <c r="AK19" s="8">
        <f t="shared" si="4"/>
        <v>0</v>
      </c>
      <c r="AL19" s="8">
        <f t="shared" si="5"/>
        <v>0</v>
      </c>
      <c r="AM19" s="8">
        <f t="shared" si="6"/>
        <v>0</v>
      </c>
      <c r="AN19" s="8">
        <f t="shared" si="7"/>
        <v>0</v>
      </c>
      <c r="AO19" s="8">
        <f t="shared" si="8"/>
        <v>0</v>
      </c>
      <c r="AP19" s="44">
        <f t="shared" si="9"/>
        <v>1</v>
      </c>
      <c r="AQ19" s="8">
        <f t="shared" si="10"/>
        <v>0</v>
      </c>
      <c r="AR19" s="8">
        <f t="shared" si="11"/>
        <v>0</v>
      </c>
      <c r="AS19" s="8">
        <f t="shared" si="12"/>
        <v>0</v>
      </c>
      <c r="AT19" s="8">
        <f t="shared" si="13"/>
        <v>0</v>
      </c>
      <c r="AU19" s="8">
        <f t="shared" si="14"/>
        <v>0</v>
      </c>
      <c r="AV19" s="8">
        <f t="shared" si="14"/>
        <v>0</v>
      </c>
      <c r="AW19" s="8">
        <f t="shared" si="14"/>
        <v>0</v>
      </c>
      <c r="AX19" s="8">
        <f t="shared" si="14"/>
        <v>0</v>
      </c>
      <c r="AY19" s="8">
        <f t="shared" si="14"/>
        <v>0</v>
      </c>
      <c r="AZ19" s="8">
        <f t="shared" si="14"/>
        <v>0</v>
      </c>
      <c r="BA19" s="8">
        <f t="shared" si="14"/>
        <v>0</v>
      </c>
      <c r="BB19" s="8">
        <f t="shared" si="14"/>
        <v>0</v>
      </c>
      <c r="BC19" s="8">
        <f t="shared" si="27"/>
        <v>0</v>
      </c>
      <c r="BD19" s="8">
        <f t="shared" si="15"/>
        <v>0</v>
      </c>
      <c r="BE19" s="8">
        <f t="shared" si="16"/>
        <v>0</v>
      </c>
      <c r="BF19" s="8">
        <f t="shared" si="17"/>
        <v>0</v>
      </c>
      <c r="BG19" s="8">
        <f t="shared" si="18"/>
        <v>0</v>
      </c>
      <c r="BH19" s="8">
        <f t="shared" si="19"/>
        <v>0</v>
      </c>
      <c r="BI19" s="8">
        <f t="shared" si="20"/>
        <v>0</v>
      </c>
      <c r="BJ19" s="8">
        <f t="shared" si="21"/>
        <v>0</v>
      </c>
      <c r="BK19" s="8">
        <f t="shared" si="22"/>
        <v>0</v>
      </c>
      <c r="BL19" s="4" t="str">
        <f t="shared" si="23"/>
        <v>COAGULATIONx</v>
      </c>
      <c r="BM19" s="4"/>
      <c r="BN19" s="28" t="s">
        <v>14</v>
      </c>
      <c r="BO19" s="8">
        <f>COUNTIF($Y$4:$Y$2249,"CARPA")</f>
        <v>25</v>
      </c>
    </row>
    <row r="20" spans="1:78" s="99" customFormat="1" ht="45" customHeight="1" x14ac:dyDescent="0.3">
      <c r="A20" s="95" t="s">
        <v>489</v>
      </c>
      <c r="B20" s="96" t="s">
        <v>488</v>
      </c>
      <c r="C20" s="96">
        <v>2009</v>
      </c>
      <c r="D20" s="96" t="s">
        <v>487</v>
      </c>
      <c r="E20" s="96">
        <v>29</v>
      </c>
      <c r="F20" s="96">
        <v>4</v>
      </c>
      <c r="G20" s="96"/>
      <c r="H20" s="96">
        <v>330</v>
      </c>
      <c r="I20" s="96">
        <v>337</v>
      </c>
      <c r="J20" s="96"/>
      <c r="K20" s="96">
        <v>172</v>
      </c>
      <c r="L20" s="96" t="s">
        <v>486</v>
      </c>
      <c r="M20" s="96" t="s">
        <v>485</v>
      </c>
      <c r="N20" s="96" t="s">
        <v>484</v>
      </c>
      <c r="O20" s="96" t="s">
        <v>34</v>
      </c>
      <c r="P20" s="96" t="s">
        <v>484</v>
      </c>
      <c r="Q20" s="96" t="s">
        <v>483</v>
      </c>
      <c r="R20" s="96"/>
      <c r="S20" s="96"/>
      <c r="T20" s="96"/>
      <c r="U20" s="96"/>
      <c r="V20" s="96" t="s">
        <v>31</v>
      </c>
      <c r="W20" s="96" t="s">
        <v>26</v>
      </c>
      <c r="X20" s="96" t="str">
        <f t="shared" si="24"/>
        <v>YInorganic</v>
      </c>
      <c r="Y20" s="96" t="s">
        <v>427</v>
      </c>
      <c r="Z20" s="96" t="str">
        <f t="shared" si="25"/>
        <v>YCOAGULATION</v>
      </c>
      <c r="AA20" s="96" t="str">
        <f t="shared" si="26"/>
        <v>YInorganicCOAGULATION</v>
      </c>
      <c r="AB20" s="96" t="s">
        <v>4461</v>
      </c>
      <c r="AC20" s="96"/>
      <c r="AD20" s="96"/>
      <c r="AE20" s="96"/>
      <c r="AF20" s="96"/>
      <c r="AG20" s="96"/>
      <c r="AH20" s="96"/>
      <c r="AI20" s="96"/>
      <c r="AJ20" s="96"/>
      <c r="AK20" s="96">
        <f t="shared" si="4"/>
        <v>1</v>
      </c>
      <c r="AL20" s="96">
        <f t="shared" si="5"/>
        <v>0</v>
      </c>
      <c r="AM20" s="96">
        <f t="shared" si="6"/>
        <v>0</v>
      </c>
      <c r="AN20" s="96">
        <f t="shared" si="7"/>
        <v>0</v>
      </c>
      <c r="AO20" s="96">
        <f t="shared" si="8"/>
        <v>0</v>
      </c>
      <c r="AP20" s="97">
        <f t="shared" si="9"/>
        <v>0</v>
      </c>
      <c r="AQ20" s="96">
        <f t="shared" si="10"/>
        <v>0</v>
      </c>
      <c r="AR20" s="96">
        <f t="shared" si="11"/>
        <v>0</v>
      </c>
      <c r="AS20" s="96">
        <f t="shared" si="12"/>
        <v>0</v>
      </c>
      <c r="AT20" s="96">
        <f t="shared" si="13"/>
        <v>0</v>
      </c>
      <c r="AU20" s="96">
        <f t="shared" ref="AU20:AU83" si="47">IF(AND($Z20=AU$2,AC20="x"),1,0)</f>
        <v>0</v>
      </c>
      <c r="AV20" s="96">
        <f t="shared" ref="AV20:AV83" si="48">IF(AND($Z20=AV$2,AD20="x"),1,0)</f>
        <v>0</v>
      </c>
      <c r="AW20" s="96">
        <f t="shared" ref="AW20:AW83" si="49">IF(AND($Z20=AW$2,AE20="x"),1,0)</f>
        <v>0</v>
      </c>
      <c r="AX20" s="96">
        <f t="shared" ref="AX20:AX83" si="50">IF(AND($Z20=AX$2,AF20="x"),1,0)</f>
        <v>0</v>
      </c>
      <c r="AY20" s="96">
        <f t="shared" ref="AY20:AY83" si="51">IF(AND($Z20=AY$2,AG20="x"),1,0)</f>
        <v>0</v>
      </c>
      <c r="AZ20" s="96">
        <f t="shared" ref="AZ20:AZ83" si="52">IF(AND($Z20=AZ$2,AH20="x"),1,0)</f>
        <v>0</v>
      </c>
      <c r="BA20" s="96">
        <f t="shared" ref="BA20:BA83" si="53">IF(AND($Z20=BA$2,AI20="x"),1,0)</f>
        <v>0</v>
      </c>
      <c r="BB20" s="96">
        <f t="shared" ref="BB20:BB83" si="54">IF(AND($Z20=BB$2,AJ20="x"),1,0)</f>
        <v>0</v>
      </c>
      <c r="BC20" s="96">
        <f t="shared" si="27"/>
        <v>0</v>
      </c>
      <c r="BD20" s="96">
        <f t="shared" si="15"/>
        <v>0</v>
      </c>
      <c r="BE20" s="96">
        <f t="shared" si="16"/>
        <v>0</v>
      </c>
      <c r="BF20" s="96">
        <f t="shared" si="17"/>
        <v>0</v>
      </c>
      <c r="BG20" s="96">
        <f t="shared" si="18"/>
        <v>0</v>
      </c>
      <c r="BH20" s="96">
        <f t="shared" si="19"/>
        <v>0</v>
      </c>
      <c r="BI20" s="96">
        <f t="shared" si="20"/>
        <v>0</v>
      </c>
      <c r="BJ20" s="96">
        <f t="shared" si="21"/>
        <v>0</v>
      </c>
      <c r="BK20" s="96">
        <f t="shared" si="22"/>
        <v>0</v>
      </c>
      <c r="BL20" s="98" t="str">
        <f t="shared" si="23"/>
        <v>COAGULATIONx</v>
      </c>
      <c r="BM20" s="98"/>
      <c r="BO20" s="100"/>
      <c r="BP20" s="96"/>
      <c r="BQ20" s="101" t="s">
        <v>0</v>
      </c>
      <c r="BR20" s="101" t="s">
        <v>3772</v>
      </c>
      <c r="BS20" s="101" t="s">
        <v>7</v>
      </c>
      <c r="BT20" s="101" t="s">
        <v>4460</v>
      </c>
      <c r="BU20" s="101" t="s">
        <v>4459</v>
      </c>
      <c r="BV20" s="101" t="s">
        <v>4458</v>
      </c>
      <c r="BW20" s="101" t="s">
        <v>4610</v>
      </c>
      <c r="BX20" s="101" t="s">
        <v>4608</v>
      </c>
      <c r="BY20" s="101" t="s">
        <v>4592</v>
      </c>
      <c r="BZ20" s="101" t="s">
        <v>4609</v>
      </c>
    </row>
    <row r="21" spans="1:78" s="15" customFormat="1" x14ac:dyDescent="0.3">
      <c r="A21" s="11" t="s">
        <v>467</v>
      </c>
      <c r="B21" s="8" t="s">
        <v>466</v>
      </c>
      <c r="C21" s="8">
        <v>2008</v>
      </c>
      <c r="D21" s="8" t="s">
        <v>465</v>
      </c>
      <c r="E21" s="8">
        <v>116</v>
      </c>
      <c r="F21" s="8">
        <v>12</v>
      </c>
      <c r="G21" s="8"/>
      <c r="H21" s="8">
        <v>1607</v>
      </c>
      <c r="I21" s="8">
        <v>1613</v>
      </c>
      <c r="J21" s="8"/>
      <c r="K21" s="8">
        <v>161</v>
      </c>
      <c r="L21" s="8" t="s">
        <v>464</v>
      </c>
      <c r="M21" s="8" t="s">
        <v>463</v>
      </c>
      <c r="N21" s="8" t="s">
        <v>462</v>
      </c>
      <c r="O21" s="8" t="s">
        <v>34</v>
      </c>
      <c r="P21" s="8" t="s">
        <v>461</v>
      </c>
      <c r="Q21" s="8" t="s">
        <v>460</v>
      </c>
      <c r="R21" s="8"/>
      <c r="S21" s="8"/>
      <c r="T21" s="8"/>
      <c r="U21" s="8"/>
      <c r="V21" s="8" t="s">
        <v>31</v>
      </c>
      <c r="W21" s="8" t="s">
        <v>26</v>
      </c>
      <c r="X21" s="8" t="str">
        <f t="shared" si="24"/>
        <v>YInorganic</v>
      </c>
      <c r="Y21" s="8" t="s">
        <v>427</v>
      </c>
      <c r="Z21" s="8" t="str">
        <f t="shared" si="25"/>
        <v>YCOAGULATION</v>
      </c>
      <c r="AA21" s="8" t="str">
        <f t="shared" si="26"/>
        <v>YInorganicCOAGULATION</v>
      </c>
      <c r="AB21" s="8"/>
      <c r="AC21" s="8"/>
      <c r="AD21" s="8" t="s">
        <v>4461</v>
      </c>
      <c r="AE21" s="8"/>
      <c r="AF21" s="8"/>
      <c r="AG21" s="8"/>
      <c r="AH21" s="8"/>
      <c r="AI21" s="8"/>
      <c r="AJ21" s="8"/>
      <c r="AK21" s="8">
        <f t="shared" si="4"/>
        <v>0</v>
      </c>
      <c r="AL21" s="8">
        <f t="shared" si="5"/>
        <v>0</v>
      </c>
      <c r="AM21" s="8">
        <f t="shared" si="6"/>
        <v>1</v>
      </c>
      <c r="AN21" s="8">
        <f t="shared" si="7"/>
        <v>0</v>
      </c>
      <c r="AO21" s="8">
        <f t="shared" si="8"/>
        <v>0</v>
      </c>
      <c r="AP21" s="44">
        <f t="shared" si="9"/>
        <v>0</v>
      </c>
      <c r="AQ21" s="8">
        <f t="shared" si="10"/>
        <v>0</v>
      </c>
      <c r="AR21" s="8">
        <f t="shared" si="11"/>
        <v>0</v>
      </c>
      <c r="AS21" s="8">
        <f t="shared" si="12"/>
        <v>0</v>
      </c>
      <c r="AT21" s="8">
        <f t="shared" si="13"/>
        <v>0</v>
      </c>
      <c r="AU21" s="8">
        <f t="shared" si="47"/>
        <v>0</v>
      </c>
      <c r="AV21" s="8">
        <f t="shared" si="48"/>
        <v>0</v>
      </c>
      <c r="AW21" s="8">
        <f t="shared" si="49"/>
        <v>0</v>
      </c>
      <c r="AX21" s="8">
        <f t="shared" si="50"/>
        <v>0</v>
      </c>
      <c r="AY21" s="8">
        <f t="shared" si="51"/>
        <v>0</v>
      </c>
      <c r="AZ21" s="8">
        <f t="shared" si="52"/>
        <v>0</v>
      </c>
      <c r="BA21" s="8">
        <f t="shared" si="53"/>
        <v>0</v>
      </c>
      <c r="BB21" s="8">
        <f t="shared" si="54"/>
        <v>0</v>
      </c>
      <c r="BC21" s="8">
        <f t="shared" si="27"/>
        <v>0</v>
      </c>
      <c r="BD21" s="8">
        <f t="shared" si="15"/>
        <v>0</v>
      </c>
      <c r="BE21" s="8">
        <f t="shared" si="16"/>
        <v>0</v>
      </c>
      <c r="BF21" s="8">
        <f t="shared" si="17"/>
        <v>0</v>
      </c>
      <c r="BG21" s="8">
        <f t="shared" si="18"/>
        <v>0</v>
      </c>
      <c r="BH21" s="8">
        <f t="shared" si="19"/>
        <v>0</v>
      </c>
      <c r="BI21" s="8">
        <f t="shared" si="20"/>
        <v>0</v>
      </c>
      <c r="BJ21" s="8">
        <f t="shared" si="21"/>
        <v>0</v>
      </c>
      <c r="BK21" s="8">
        <f t="shared" si="22"/>
        <v>0</v>
      </c>
      <c r="BL21" s="4" t="str">
        <f t="shared" si="23"/>
        <v>COAGULATIONx</v>
      </c>
      <c r="BM21" s="4"/>
      <c r="BO21" s="49"/>
      <c r="BP21" s="26" t="s">
        <v>3774</v>
      </c>
      <c r="BQ21" s="8">
        <f>COUNTIF($AA$4:$AA$249,"NInorganicHEMOLYSIS")</f>
        <v>10</v>
      </c>
      <c r="BR21" s="8">
        <f>COUNTIF($AA$4:$AA$249,"NInorganicCOAGULATION")</f>
        <v>17</v>
      </c>
      <c r="BS21" s="8">
        <f>COUNTIF($AA$4:$AA$249,"NInorganicCARPA")</f>
        <v>5</v>
      </c>
      <c r="BT21" s="4"/>
      <c r="BU21" s="4"/>
      <c r="BV21" s="8"/>
      <c r="BW21" s="48"/>
      <c r="BX21" s="48"/>
      <c r="BY21" s="54"/>
      <c r="BZ21" s="4"/>
    </row>
    <row r="22" spans="1:78" s="15" customFormat="1" x14ac:dyDescent="0.3">
      <c r="A22" s="11" t="s">
        <v>459</v>
      </c>
      <c r="B22" s="8" t="s">
        <v>4418</v>
      </c>
      <c r="C22" s="8">
        <v>2008</v>
      </c>
      <c r="D22" s="8" t="s">
        <v>181</v>
      </c>
      <c r="E22" s="8">
        <v>29</v>
      </c>
      <c r="F22" s="8">
        <v>30</v>
      </c>
      <c r="G22" s="8"/>
      <c r="H22" s="8">
        <v>4045</v>
      </c>
      <c r="I22" s="8">
        <v>4055</v>
      </c>
      <c r="J22" s="8"/>
      <c r="K22" s="8">
        <v>287</v>
      </c>
      <c r="L22" s="8" t="s">
        <v>458</v>
      </c>
      <c r="M22" s="8" t="s">
        <v>457</v>
      </c>
      <c r="N22" s="8" t="s">
        <v>456</v>
      </c>
      <c r="O22" s="8" t="s">
        <v>34</v>
      </c>
      <c r="P22" s="8" t="s">
        <v>456</v>
      </c>
      <c r="Q22" s="8" t="s">
        <v>455</v>
      </c>
      <c r="R22" s="8"/>
      <c r="S22" s="8"/>
      <c r="T22" s="8"/>
      <c r="U22" s="8"/>
      <c r="V22" s="8" t="s">
        <v>31</v>
      </c>
      <c r="W22" s="8" t="s">
        <v>26</v>
      </c>
      <c r="X22" s="8" t="str">
        <f t="shared" si="24"/>
        <v>YInorganic</v>
      </c>
      <c r="Y22" s="8" t="s">
        <v>427</v>
      </c>
      <c r="Z22" s="8" t="str">
        <f t="shared" si="25"/>
        <v>YCOAGULATION</v>
      </c>
      <c r="AA22" s="8" t="str">
        <f t="shared" si="26"/>
        <v>YInorganicCOAGULATION</v>
      </c>
      <c r="AB22" s="8" t="s">
        <v>4461</v>
      </c>
      <c r="AC22" s="8"/>
      <c r="AD22" s="8"/>
      <c r="AE22" s="8"/>
      <c r="AF22" s="8"/>
      <c r="AG22" s="8" t="s">
        <v>4461</v>
      </c>
      <c r="AH22" s="8"/>
      <c r="AI22" s="8"/>
      <c r="AJ22" s="8"/>
      <c r="AK22" s="8">
        <f t="shared" si="4"/>
        <v>1</v>
      </c>
      <c r="AL22" s="8">
        <f t="shared" si="5"/>
        <v>0</v>
      </c>
      <c r="AM22" s="8">
        <f t="shared" si="6"/>
        <v>0</v>
      </c>
      <c r="AN22" s="8">
        <f t="shared" si="7"/>
        <v>0</v>
      </c>
      <c r="AO22" s="8">
        <f t="shared" si="8"/>
        <v>0</v>
      </c>
      <c r="AP22" s="44">
        <f t="shared" si="9"/>
        <v>1</v>
      </c>
      <c r="AQ22" s="8">
        <f t="shared" si="10"/>
        <v>0</v>
      </c>
      <c r="AR22" s="8">
        <f t="shared" si="11"/>
        <v>0</v>
      </c>
      <c r="AS22" s="8">
        <f t="shared" si="12"/>
        <v>0</v>
      </c>
      <c r="AT22" s="8">
        <f t="shared" si="13"/>
        <v>0</v>
      </c>
      <c r="AU22" s="8">
        <f t="shared" si="47"/>
        <v>0</v>
      </c>
      <c r="AV22" s="8">
        <f t="shared" si="48"/>
        <v>0</v>
      </c>
      <c r="AW22" s="8">
        <f t="shared" si="49"/>
        <v>0</v>
      </c>
      <c r="AX22" s="8">
        <f t="shared" si="50"/>
        <v>0</v>
      </c>
      <c r="AY22" s="8">
        <f t="shared" si="51"/>
        <v>0</v>
      </c>
      <c r="AZ22" s="8">
        <f t="shared" si="52"/>
        <v>0</v>
      </c>
      <c r="BA22" s="8">
        <f t="shared" si="53"/>
        <v>0</v>
      </c>
      <c r="BB22" s="8">
        <f t="shared" si="54"/>
        <v>0</v>
      </c>
      <c r="BC22" s="8">
        <f t="shared" si="27"/>
        <v>0</v>
      </c>
      <c r="BD22" s="8">
        <f t="shared" si="15"/>
        <v>0</v>
      </c>
      <c r="BE22" s="8">
        <f t="shared" si="16"/>
        <v>0</v>
      </c>
      <c r="BF22" s="8">
        <f t="shared" si="17"/>
        <v>0</v>
      </c>
      <c r="BG22" s="8">
        <f t="shared" si="18"/>
        <v>0</v>
      </c>
      <c r="BH22" s="8">
        <f t="shared" si="19"/>
        <v>0</v>
      </c>
      <c r="BI22" s="8">
        <f t="shared" si="20"/>
        <v>0</v>
      </c>
      <c r="BJ22" s="8">
        <f t="shared" si="21"/>
        <v>0</v>
      </c>
      <c r="BK22" s="8">
        <f t="shared" si="22"/>
        <v>0</v>
      </c>
      <c r="BL22" s="4" t="str">
        <f t="shared" si="23"/>
        <v>COAGULATIONxx</v>
      </c>
      <c r="BM22" s="4"/>
      <c r="BN22" s="45" t="s">
        <v>22</v>
      </c>
      <c r="BO22" s="49"/>
      <c r="BP22" s="26" t="s">
        <v>3773</v>
      </c>
      <c r="BQ22" s="8">
        <f>COUNTIF($AA$4:$AA$249,"Npolymer-basedHEMOLYSIS")</f>
        <v>18</v>
      </c>
      <c r="BR22" s="8">
        <f>COUNTIF($AA$4:$AA$249,"Npolymer-basedCOAGULATION")</f>
        <v>30</v>
      </c>
      <c r="BS22" s="8">
        <f>COUNTIF($AA$4:$AA$249,"Npolymer-basedCARPA")</f>
        <v>6</v>
      </c>
      <c r="BT22" s="4"/>
      <c r="BU22" s="4"/>
      <c r="BV22" s="8"/>
      <c r="BW22" s="48"/>
      <c r="BX22" s="48"/>
      <c r="BY22" s="54"/>
      <c r="BZ22" s="4"/>
    </row>
    <row r="23" spans="1:78" s="15" customFormat="1" x14ac:dyDescent="0.3">
      <c r="A23" s="11" t="s">
        <v>454</v>
      </c>
      <c r="B23" s="8" t="s">
        <v>453</v>
      </c>
      <c r="C23" s="8">
        <v>2008</v>
      </c>
      <c r="D23" s="8" t="s">
        <v>452</v>
      </c>
      <c r="E23" s="8">
        <v>233</v>
      </c>
      <c r="F23" s="8">
        <v>5</v>
      </c>
      <c r="G23" s="8"/>
      <c r="H23" s="8">
        <v>610</v>
      </c>
      <c r="I23" s="8">
        <v>619</v>
      </c>
      <c r="J23" s="8"/>
      <c r="K23" s="8">
        <v>59</v>
      </c>
      <c r="L23" s="8" t="s">
        <v>451</v>
      </c>
      <c r="M23" s="8" t="s">
        <v>450</v>
      </c>
      <c r="N23" s="8" t="s">
        <v>449</v>
      </c>
      <c r="O23" s="8" t="s">
        <v>34</v>
      </c>
      <c r="P23" s="8" t="s">
        <v>449</v>
      </c>
      <c r="Q23" s="8" t="s">
        <v>448</v>
      </c>
      <c r="R23" s="8"/>
      <c r="S23" s="8"/>
      <c r="T23" s="8"/>
      <c r="U23" s="8"/>
      <c r="V23" s="8" t="s">
        <v>31</v>
      </c>
      <c r="W23" s="8" t="s">
        <v>26</v>
      </c>
      <c r="X23" s="8" t="str">
        <f t="shared" si="24"/>
        <v>YInorganic</v>
      </c>
      <c r="Y23" s="8" t="s">
        <v>427</v>
      </c>
      <c r="Z23" s="8" t="str">
        <f t="shared" si="25"/>
        <v>YCOAGULATION</v>
      </c>
      <c r="AA23" s="8" t="str">
        <f t="shared" si="26"/>
        <v>YInorganicCOAGULATION</v>
      </c>
      <c r="AB23" s="8"/>
      <c r="AC23" s="8"/>
      <c r="AD23" s="8"/>
      <c r="AE23" s="8"/>
      <c r="AF23" s="8"/>
      <c r="AG23" s="8"/>
      <c r="AH23" s="8"/>
      <c r="AI23" s="8"/>
      <c r="AJ23" s="8" t="s">
        <v>4461</v>
      </c>
      <c r="AK23" s="8">
        <f t="shared" si="4"/>
        <v>0</v>
      </c>
      <c r="AL23" s="8">
        <f t="shared" si="5"/>
        <v>0</v>
      </c>
      <c r="AM23" s="8">
        <f t="shared" si="6"/>
        <v>0</v>
      </c>
      <c r="AN23" s="8">
        <f t="shared" si="7"/>
        <v>0</v>
      </c>
      <c r="AO23" s="8">
        <f t="shared" si="8"/>
        <v>0</v>
      </c>
      <c r="AP23" s="44">
        <f t="shared" si="9"/>
        <v>0</v>
      </c>
      <c r="AQ23" s="8">
        <f t="shared" si="10"/>
        <v>0</v>
      </c>
      <c r="AR23" s="8">
        <f t="shared" si="11"/>
        <v>0</v>
      </c>
      <c r="AS23" s="8">
        <f t="shared" si="12"/>
        <v>1</v>
      </c>
      <c r="AT23" s="8">
        <f t="shared" si="13"/>
        <v>0</v>
      </c>
      <c r="AU23" s="8">
        <f t="shared" si="47"/>
        <v>0</v>
      </c>
      <c r="AV23" s="8">
        <f t="shared" si="48"/>
        <v>0</v>
      </c>
      <c r="AW23" s="8">
        <f t="shared" si="49"/>
        <v>0</v>
      </c>
      <c r="AX23" s="8">
        <f t="shared" si="50"/>
        <v>0</v>
      </c>
      <c r="AY23" s="8">
        <f t="shared" si="51"/>
        <v>0</v>
      </c>
      <c r="AZ23" s="8">
        <f t="shared" si="52"/>
        <v>0</v>
      </c>
      <c r="BA23" s="8">
        <f t="shared" si="53"/>
        <v>0</v>
      </c>
      <c r="BB23" s="8">
        <f t="shared" si="54"/>
        <v>0</v>
      </c>
      <c r="BC23" s="8">
        <f t="shared" si="27"/>
        <v>0</v>
      </c>
      <c r="BD23" s="8">
        <f t="shared" si="15"/>
        <v>0</v>
      </c>
      <c r="BE23" s="8">
        <f t="shared" si="16"/>
        <v>0</v>
      </c>
      <c r="BF23" s="8">
        <f t="shared" si="17"/>
        <v>0</v>
      </c>
      <c r="BG23" s="8">
        <f t="shared" si="18"/>
        <v>0</v>
      </c>
      <c r="BH23" s="8">
        <f t="shared" si="19"/>
        <v>0</v>
      </c>
      <c r="BI23" s="8">
        <f t="shared" si="20"/>
        <v>0</v>
      </c>
      <c r="BJ23" s="8">
        <f t="shared" si="21"/>
        <v>0</v>
      </c>
      <c r="BK23" s="8">
        <f t="shared" si="22"/>
        <v>0</v>
      </c>
      <c r="BL23" s="4" t="str">
        <f t="shared" si="23"/>
        <v>COAGULATIONx</v>
      </c>
      <c r="BM23" s="4"/>
      <c r="BN23" s="28" t="s">
        <v>0</v>
      </c>
      <c r="BO23" s="8">
        <f>COUNTIF($Z$4:$Z$948,"YHEMOLYSIS")</f>
        <v>5</v>
      </c>
      <c r="BP23" s="26" t="s">
        <v>3775</v>
      </c>
      <c r="BQ23" s="8">
        <f>COUNTIF($AA$4:$AA$249,"Nlipid-basedHEMOLYSIS")</f>
        <v>8</v>
      </c>
      <c r="BR23" s="8">
        <f>COUNTIF($AA$4:$AA$249,"Nlipid-basedCOAGULATION")</f>
        <v>6</v>
      </c>
      <c r="BS23" s="8">
        <f>COUNTIF($AA$4:$AA$249,"Nlipid-basedCARPA")</f>
        <v>1</v>
      </c>
      <c r="BT23" s="4"/>
      <c r="BU23" s="4"/>
      <c r="BV23" s="8"/>
      <c r="BW23" s="48"/>
      <c r="BX23" s="48"/>
      <c r="BY23" s="54"/>
      <c r="BZ23" s="4"/>
    </row>
    <row r="24" spans="1:78" s="15" customFormat="1" x14ac:dyDescent="0.3">
      <c r="A24" s="11" t="s">
        <v>837</v>
      </c>
      <c r="B24" s="8" t="s">
        <v>836</v>
      </c>
      <c r="C24" s="8">
        <v>2014</v>
      </c>
      <c r="D24" s="8" t="s">
        <v>391</v>
      </c>
      <c r="E24" s="8">
        <v>9</v>
      </c>
      <c r="F24" s="8">
        <v>3</v>
      </c>
      <c r="G24" s="8"/>
      <c r="H24" s="8">
        <v>427</v>
      </c>
      <c r="I24" s="8">
        <v>440</v>
      </c>
      <c r="J24" s="8"/>
      <c r="K24" s="8">
        <v>12</v>
      </c>
      <c r="L24" s="8" t="s">
        <v>835</v>
      </c>
      <c r="M24" s="8" t="s">
        <v>834</v>
      </c>
      <c r="N24" s="8" t="s">
        <v>833</v>
      </c>
      <c r="O24" s="8" t="s">
        <v>832</v>
      </c>
      <c r="P24" s="8" t="s">
        <v>1960</v>
      </c>
      <c r="Q24" s="8" t="s">
        <v>830</v>
      </c>
      <c r="R24" s="8" t="s">
        <v>34</v>
      </c>
      <c r="S24" s="8" t="s">
        <v>33</v>
      </c>
      <c r="T24" s="8" t="s">
        <v>829</v>
      </c>
      <c r="U24" s="8"/>
      <c r="V24" s="8" t="s">
        <v>31</v>
      </c>
      <c r="W24" s="8" t="s">
        <v>26</v>
      </c>
      <c r="X24" s="8" t="s">
        <v>3841</v>
      </c>
      <c r="Y24" s="8" t="s">
        <v>427</v>
      </c>
      <c r="Z24" s="8" t="str">
        <f t="shared" ref="Z24" si="55">CONCATENATE(V24,Y24)</f>
        <v>YCOAGULATION</v>
      </c>
      <c r="AA24" s="8" t="str">
        <f t="shared" ref="AA24" si="56">CONCATENATE(X24,Y24)</f>
        <v>YInorganicCOAGULATION</v>
      </c>
      <c r="AB24" s="8"/>
      <c r="AC24" s="8"/>
      <c r="AD24" s="8"/>
      <c r="AE24" s="8"/>
      <c r="AF24" s="8"/>
      <c r="AG24" s="8" t="s">
        <v>4461</v>
      </c>
      <c r="AH24" s="8"/>
      <c r="AI24" s="8"/>
      <c r="AJ24" s="8"/>
      <c r="AK24" s="8">
        <f t="shared" si="4"/>
        <v>0</v>
      </c>
      <c r="AL24" s="8">
        <f t="shared" si="5"/>
        <v>0</v>
      </c>
      <c r="AM24" s="8">
        <f t="shared" si="6"/>
        <v>0</v>
      </c>
      <c r="AN24" s="8">
        <f t="shared" si="7"/>
        <v>0</v>
      </c>
      <c r="AO24" s="8">
        <f t="shared" si="8"/>
        <v>0</v>
      </c>
      <c r="AP24" s="44">
        <f t="shared" si="9"/>
        <v>1</v>
      </c>
      <c r="AQ24" s="8">
        <f t="shared" si="10"/>
        <v>0</v>
      </c>
      <c r="AR24" s="8">
        <f t="shared" si="11"/>
        <v>0</v>
      </c>
      <c r="AS24" s="8">
        <f t="shared" si="12"/>
        <v>0</v>
      </c>
      <c r="AT24" s="8">
        <f t="shared" si="13"/>
        <v>0</v>
      </c>
      <c r="AU24" s="8">
        <f t="shared" si="47"/>
        <v>0</v>
      </c>
      <c r="AV24" s="8">
        <f t="shared" si="48"/>
        <v>0</v>
      </c>
      <c r="AW24" s="8">
        <f t="shared" si="49"/>
        <v>0</v>
      </c>
      <c r="AX24" s="8">
        <f t="shared" si="50"/>
        <v>0</v>
      </c>
      <c r="AY24" s="8">
        <f t="shared" si="51"/>
        <v>0</v>
      </c>
      <c r="AZ24" s="8">
        <f t="shared" si="52"/>
        <v>0</v>
      </c>
      <c r="BA24" s="8">
        <f t="shared" si="53"/>
        <v>0</v>
      </c>
      <c r="BB24" s="8">
        <f t="shared" si="54"/>
        <v>0</v>
      </c>
      <c r="BC24" s="8">
        <f t="shared" si="27"/>
        <v>0</v>
      </c>
      <c r="BD24" s="8">
        <f t="shared" si="15"/>
        <v>0</v>
      </c>
      <c r="BE24" s="8">
        <f t="shared" si="16"/>
        <v>0</v>
      </c>
      <c r="BF24" s="8">
        <f t="shared" si="17"/>
        <v>0</v>
      </c>
      <c r="BG24" s="8">
        <f t="shared" si="18"/>
        <v>0</v>
      </c>
      <c r="BH24" s="8">
        <f t="shared" si="19"/>
        <v>0</v>
      </c>
      <c r="BI24" s="8">
        <f t="shared" si="20"/>
        <v>0</v>
      </c>
      <c r="BJ24" s="8">
        <f t="shared" si="21"/>
        <v>0</v>
      </c>
      <c r="BK24" s="8">
        <f t="shared" si="22"/>
        <v>0</v>
      </c>
      <c r="BL24" s="4" t="str">
        <f t="shared" si="23"/>
        <v>COAGULATIONx</v>
      </c>
      <c r="BM24" s="4"/>
      <c r="BN24" s="28" t="s">
        <v>3765</v>
      </c>
      <c r="BO24" s="8">
        <f>COUNTIF($Z$4:$Z$948,"YCOAGULATION")</f>
        <v>28</v>
      </c>
      <c r="BP24" s="26" t="s">
        <v>2</v>
      </c>
      <c r="BQ24" s="26">
        <f>COUNTIF($AA$4:$AA$2249,"YInorganicHEMOLYSIS")</f>
        <v>3</v>
      </c>
      <c r="BR24" s="26">
        <f>COUNTIF($AA$4:$AA$2249,"YInorganicCOAGULATION")</f>
        <v>27</v>
      </c>
      <c r="BS24" s="26">
        <f>COUNTIF($AA$4:$AA$2249,"YInorganicCARPA")</f>
        <v>2</v>
      </c>
      <c r="BT24" s="8">
        <f>SUM(BQ24:BS24)</f>
        <v>32</v>
      </c>
      <c r="BU24" s="8">
        <f>COUNTIF($X$4:$X$2249,"NInorganic")</f>
        <v>32</v>
      </c>
      <c r="BV24" s="8">
        <f>COUNTIF($W$4:$W$2249,"Inorganic")</f>
        <v>64</v>
      </c>
      <c r="BW24" s="48">
        <f>BQ24*100/$BV24</f>
        <v>4.6875</v>
      </c>
      <c r="BX24" s="48">
        <f t="shared" ref="BX24:BY26" si="57">BR24*100/$BV24</f>
        <v>42.1875</v>
      </c>
      <c r="BY24" s="48">
        <f t="shared" si="57"/>
        <v>3.125</v>
      </c>
      <c r="BZ24" s="48">
        <f>BU24*100/$BV24</f>
        <v>50</v>
      </c>
    </row>
    <row r="25" spans="1:78" s="15" customFormat="1" x14ac:dyDescent="0.3">
      <c r="A25" s="11" t="s">
        <v>800</v>
      </c>
      <c r="B25" s="8" t="s">
        <v>799</v>
      </c>
      <c r="C25" s="8">
        <v>2011</v>
      </c>
      <c r="D25" s="8" t="s">
        <v>181</v>
      </c>
      <c r="E25" s="8">
        <v>32</v>
      </c>
      <c r="F25" s="8">
        <v>26</v>
      </c>
      <c r="G25" s="8"/>
      <c r="H25" s="8">
        <v>5970</v>
      </c>
      <c r="I25" s="8">
        <v>5978</v>
      </c>
      <c r="J25" s="8"/>
      <c r="K25" s="8">
        <v>35</v>
      </c>
      <c r="L25" s="8" t="s">
        <v>798</v>
      </c>
      <c r="M25" s="8" t="s">
        <v>797</v>
      </c>
      <c r="N25" s="8" t="s">
        <v>796</v>
      </c>
      <c r="O25" s="8" t="s">
        <v>795</v>
      </c>
      <c r="P25" s="8" t="s">
        <v>794</v>
      </c>
      <c r="Q25" s="8" t="s">
        <v>793</v>
      </c>
      <c r="R25" s="8" t="s">
        <v>34</v>
      </c>
      <c r="S25" s="8" t="s">
        <v>33</v>
      </c>
      <c r="T25" s="8" t="s">
        <v>792</v>
      </c>
      <c r="U25" s="8"/>
      <c r="V25" s="8" t="s">
        <v>31</v>
      </c>
      <c r="W25" s="8" t="s">
        <v>26</v>
      </c>
      <c r="X25" s="8" t="s">
        <v>3841</v>
      </c>
      <c r="Y25" s="8" t="s">
        <v>427</v>
      </c>
      <c r="Z25" s="8" t="s">
        <v>3894</v>
      </c>
      <c r="AA25" s="8" t="s">
        <v>3939</v>
      </c>
      <c r="AB25" s="8"/>
      <c r="AC25" s="8"/>
      <c r="AD25" s="8"/>
      <c r="AE25" s="8"/>
      <c r="AF25" s="8"/>
      <c r="AG25" s="8" t="s">
        <v>4461</v>
      </c>
      <c r="AH25" s="8"/>
      <c r="AI25" s="8"/>
      <c r="AJ25" s="8"/>
      <c r="AK25" s="8">
        <f t="shared" si="4"/>
        <v>0</v>
      </c>
      <c r="AL25" s="8">
        <f t="shared" si="5"/>
        <v>0</v>
      </c>
      <c r="AM25" s="8">
        <f t="shared" si="6"/>
        <v>0</v>
      </c>
      <c r="AN25" s="8">
        <f t="shared" si="7"/>
        <v>0</v>
      </c>
      <c r="AO25" s="8">
        <f t="shared" si="8"/>
        <v>0</v>
      </c>
      <c r="AP25" s="44">
        <f t="shared" si="9"/>
        <v>1</v>
      </c>
      <c r="AQ25" s="8">
        <f t="shared" si="10"/>
        <v>0</v>
      </c>
      <c r="AR25" s="8">
        <f t="shared" si="11"/>
        <v>0</v>
      </c>
      <c r="AS25" s="8">
        <f t="shared" si="12"/>
        <v>0</v>
      </c>
      <c r="AT25" s="8">
        <f t="shared" si="13"/>
        <v>0</v>
      </c>
      <c r="AU25" s="8">
        <f t="shared" si="47"/>
        <v>0</v>
      </c>
      <c r="AV25" s="8">
        <f t="shared" si="48"/>
        <v>0</v>
      </c>
      <c r="AW25" s="8">
        <f t="shared" si="49"/>
        <v>0</v>
      </c>
      <c r="AX25" s="8">
        <f t="shared" si="50"/>
        <v>0</v>
      </c>
      <c r="AY25" s="8">
        <f t="shared" si="51"/>
        <v>0</v>
      </c>
      <c r="AZ25" s="8">
        <f t="shared" si="52"/>
        <v>0</v>
      </c>
      <c r="BA25" s="8">
        <f t="shared" si="53"/>
        <v>0</v>
      </c>
      <c r="BB25" s="8">
        <f t="shared" si="54"/>
        <v>0</v>
      </c>
      <c r="BC25" s="8">
        <f t="shared" si="27"/>
        <v>0</v>
      </c>
      <c r="BD25" s="8">
        <f t="shared" si="15"/>
        <v>0</v>
      </c>
      <c r="BE25" s="8">
        <f t="shared" si="16"/>
        <v>0</v>
      </c>
      <c r="BF25" s="8">
        <f t="shared" si="17"/>
        <v>0</v>
      </c>
      <c r="BG25" s="8">
        <f t="shared" si="18"/>
        <v>0</v>
      </c>
      <c r="BH25" s="8">
        <f t="shared" si="19"/>
        <v>0</v>
      </c>
      <c r="BI25" s="8">
        <f t="shared" si="20"/>
        <v>0</v>
      </c>
      <c r="BJ25" s="8">
        <f t="shared" si="21"/>
        <v>0</v>
      </c>
      <c r="BK25" s="8">
        <f t="shared" si="22"/>
        <v>0</v>
      </c>
      <c r="BL25" s="4" t="str">
        <f t="shared" si="23"/>
        <v>COAGULATIONx</v>
      </c>
      <c r="BM25" s="4"/>
      <c r="BN25" s="28" t="s">
        <v>24</v>
      </c>
      <c r="BO25" s="8">
        <f>COUNTIF($Z$4:$Z$2948,"Ycarpa")</f>
        <v>13</v>
      </c>
      <c r="BP25" s="26" t="s">
        <v>3</v>
      </c>
      <c r="BQ25" s="26">
        <f>COUNTIF($AA$4:$AA$2249,"Ypolymer-basedHEMOLYSIS")</f>
        <v>2</v>
      </c>
      <c r="BR25" s="26">
        <f>COUNTIF($AA$4:$AA$2249,"Ypolymer-basedCOAGULATION")</f>
        <v>1</v>
      </c>
      <c r="BS25" s="26">
        <f>COUNTIF($AA$4:$AA$2249,"Ypolymer-basedCARPA")</f>
        <v>3</v>
      </c>
      <c r="BT25" s="8">
        <f t="shared" ref="BT25:BT26" si="58">SUM(BQ25:BS25)</f>
        <v>6</v>
      </c>
      <c r="BU25" s="8">
        <f>COUNTIF($X$4:$X$2249,"Npolymer-based")</f>
        <v>54</v>
      </c>
      <c r="BV25" s="8">
        <f>COUNTIF($W$4:$W$2249,"polymer-based")</f>
        <v>60</v>
      </c>
      <c r="BW25" s="48">
        <f t="shared" ref="BW25:BW26" si="59">BQ25*100/$BV25</f>
        <v>3.3333333333333335</v>
      </c>
      <c r="BX25" s="48">
        <f t="shared" si="57"/>
        <v>1.6666666666666667</v>
      </c>
      <c r="BY25" s="48">
        <f t="shared" si="57"/>
        <v>5</v>
      </c>
      <c r="BZ25" s="48">
        <f t="shared" ref="BZ25:BZ26" si="60">BU25*100/$BV25</f>
        <v>90</v>
      </c>
    </row>
    <row r="26" spans="1:78" s="15" customFormat="1" x14ac:dyDescent="0.3">
      <c r="A26" s="11" t="s">
        <v>1996</v>
      </c>
      <c r="B26" s="8" t="s">
        <v>1997</v>
      </c>
      <c r="C26" s="8">
        <v>2012</v>
      </c>
      <c r="D26" s="8" t="s">
        <v>117</v>
      </c>
      <c r="E26" s="8">
        <v>6</v>
      </c>
      <c r="F26" s="8">
        <v>11</v>
      </c>
      <c r="G26" s="8"/>
      <c r="H26" s="8">
        <v>9900</v>
      </c>
      <c r="I26" s="8">
        <v>9910</v>
      </c>
      <c r="J26" s="8"/>
      <c r="K26" s="8">
        <v>59</v>
      </c>
      <c r="L26" s="8" t="s">
        <v>1998</v>
      </c>
      <c r="M26" s="8" t="s">
        <v>1999</v>
      </c>
      <c r="N26" s="8" t="s">
        <v>2000</v>
      </c>
      <c r="O26" s="8" t="s">
        <v>2001</v>
      </c>
      <c r="P26" s="8" t="s">
        <v>2002</v>
      </c>
      <c r="Q26" s="8" t="s">
        <v>2003</v>
      </c>
      <c r="R26" s="8" t="s">
        <v>34</v>
      </c>
      <c r="S26" s="8" t="s">
        <v>33</v>
      </c>
      <c r="T26" s="8" t="s">
        <v>2004</v>
      </c>
      <c r="U26" s="8"/>
      <c r="V26" s="8" t="s">
        <v>31</v>
      </c>
      <c r="W26" s="8" t="s">
        <v>28</v>
      </c>
      <c r="X26" s="8" t="s">
        <v>3986</v>
      </c>
      <c r="Y26" s="8" t="s">
        <v>427</v>
      </c>
      <c r="Z26" s="8" t="s">
        <v>3894</v>
      </c>
      <c r="AA26" s="8" t="s">
        <v>3987</v>
      </c>
      <c r="AB26" s="8"/>
      <c r="AC26" s="8"/>
      <c r="AD26" s="8" t="s">
        <v>4461</v>
      </c>
      <c r="AE26" s="8"/>
      <c r="AF26" s="8"/>
      <c r="AG26" s="8"/>
      <c r="AH26" s="8"/>
      <c r="AI26" s="8"/>
      <c r="AJ26" s="8"/>
      <c r="AK26" s="8">
        <f t="shared" si="4"/>
        <v>0</v>
      </c>
      <c r="AL26" s="8">
        <f t="shared" si="5"/>
        <v>0</v>
      </c>
      <c r="AM26" s="8">
        <f t="shared" si="6"/>
        <v>1</v>
      </c>
      <c r="AN26" s="8">
        <f t="shared" si="7"/>
        <v>0</v>
      </c>
      <c r="AO26" s="8">
        <f t="shared" si="8"/>
        <v>0</v>
      </c>
      <c r="AP26" s="44">
        <f t="shared" si="9"/>
        <v>0</v>
      </c>
      <c r="AQ26" s="8">
        <f t="shared" si="10"/>
        <v>0</v>
      </c>
      <c r="AR26" s="8">
        <f t="shared" si="11"/>
        <v>0</v>
      </c>
      <c r="AS26" s="8">
        <f t="shared" si="12"/>
        <v>0</v>
      </c>
      <c r="AT26" s="8">
        <f t="shared" si="13"/>
        <v>0</v>
      </c>
      <c r="AU26" s="8">
        <f t="shared" si="47"/>
        <v>0</v>
      </c>
      <c r="AV26" s="8">
        <f t="shared" si="48"/>
        <v>0</v>
      </c>
      <c r="AW26" s="8">
        <f t="shared" si="49"/>
        <v>0</v>
      </c>
      <c r="AX26" s="8">
        <f t="shared" si="50"/>
        <v>0</v>
      </c>
      <c r="AY26" s="8">
        <f t="shared" si="51"/>
        <v>0</v>
      </c>
      <c r="AZ26" s="8">
        <f t="shared" si="52"/>
        <v>0</v>
      </c>
      <c r="BA26" s="8">
        <f t="shared" si="53"/>
        <v>0</v>
      </c>
      <c r="BB26" s="8">
        <f t="shared" si="54"/>
        <v>0</v>
      </c>
      <c r="BC26" s="8">
        <f t="shared" si="27"/>
        <v>0</v>
      </c>
      <c r="BD26" s="8">
        <f t="shared" si="15"/>
        <v>0</v>
      </c>
      <c r="BE26" s="8">
        <f t="shared" si="16"/>
        <v>0</v>
      </c>
      <c r="BF26" s="8">
        <f t="shared" si="17"/>
        <v>0</v>
      </c>
      <c r="BG26" s="8">
        <f t="shared" si="18"/>
        <v>0</v>
      </c>
      <c r="BH26" s="8">
        <f t="shared" si="19"/>
        <v>0</v>
      </c>
      <c r="BI26" s="8">
        <f t="shared" si="20"/>
        <v>0</v>
      </c>
      <c r="BJ26" s="8">
        <f t="shared" si="21"/>
        <v>0</v>
      </c>
      <c r="BK26" s="8">
        <f t="shared" si="22"/>
        <v>0</v>
      </c>
      <c r="BL26" s="4" t="str">
        <f t="shared" si="23"/>
        <v>COAGULATIONx</v>
      </c>
      <c r="BM26" s="4"/>
      <c r="BN26" s="55" t="s">
        <v>8</v>
      </c>
      <c r="BO26" s="56">
        <f>BQ35-BO27</f>
        <v>101</v>
      </c>
      <c r="BP26" s="26" t="s">
        <v>4</v>
      </c>
      <c r="BQ26" s="26">
        <f>COUNTIF($AA$4:$AA$2249,"Ylipid-basedHEMOLYSIS")</f>
        <v>0</v>
      </c>
      <c r="BR26" s="26">
        <f>COUNTIF($AA$4:$AA$2249,"Ylipid-basedCOAGULATION")</f>
        <v>0</v>
      </c>
      <c r="BS26" s="26">
        <f>COUNTIF($AA$4:$AA$2249,"Ylipid-basedCARPA")</f>
        <v>8</v>
      </c>
      <c r="BT26" s="8">
        <f t="shared" si="58"/>
        <v>8</v>
      </c>
      <c r="BU26" s="8">
        <f>COUNTIF($X$4:$X$2249,"Nlipid-based")</f>
        <v>15</v>
      </c>
      <c r="BV26" s="8">
        <v>24</v>
      </c>
      <c r="BW26" s="48">
        <f t="shared" si="59"/>
        <v>0</v>
      </c>
      <c r="BX26" s="48">
        <f t="shared" si="57"/>
        <v>0</v>
      </c>
      <c r="BY26" s="48">
        <f t="shared" si="57"/>
        <v>33.333333333333336</v>
      </c>
      <c r="BZ26" s="48">
        <f t="shared" si="60"/>
        <v>62.5</v>
      </c>
    </row>
    <row r="27" spans="1:78" s="15" customFormat="1" ht="28.8" x14ac:dyDescent="0.3">
      <c r="A27" s="4" t="s">
        <v>2077</v>
      </c>
      <c r="B27" s="4" t="s">
        <v>2078</v>
      </c>
      <c r="C27" s="4">
        <v>2011</v>
      </c>
      <c r="D27" s="4" t="s">
        <v>2079</v>
      </c>
      <c r="E27" s="4">
        <v>21</v>
      </c>
      <c r="F27" s="4">
        <v>1</v>
      </c>
      <c r="G27" s="4"/>
      <c r="H27" s="4">
        <v>13</v>
      </c>
      <c r="I27" s="4">
        <v>24</v>
      </c>
      <c r="J27" s="4"/>
      <c r="K27" s="4">
        <v>67</v>
      </c>
      <c r="L27" s="4" t="s">
        <v>2080</v>
      </c>
      <c r="M27" s="4" t="s">
        <v>2081</v>
      </c>
      <c r="N27" s="4" t="s">
        <v>2082</v>
      </c>
      <c r="O27" s="4" t="s">
        <v>2083</v>
      </c>
      <c r="P27" s="4" t="s">
        <v>2084</v>
      </c>
      <c r="Q27" s="4" t="s">
        <v>2085</v>
      </c>
      <c r="R27" s="4" t="s">
        <v>34</v>
      </c>
      <c r="S27" s="4" t="s">
        <v>33</v>
      </c>
      <c r="T27" s="4" t="s">
        <v>2086</v>
      </c>
      <c r="U27" s="4"/>
      <c r="V27" s="57" t="s">
        <v>31</v>
      </c>
      <c r="W27" s="58" t="s">
        <v>26</v>
      </c>
      <c r="X27" s="58" t="str">
        <f>CONCATENATE(V27,W27)</f>
        <v>YInorganic</v>
      </c>
      <c r="Y27" s="58" t="s">
        <v>427</v>
      </c>
      <c r="Z27" s="57" t="s">
        <v>3894</v>
      </c>
      <c r="AA27" s="8" t="s">
        <v>3939</v>
      </c>
      <c r="AB27" s="8"/>
      <c r="AC27" s="8"/>
      <c r="AD27" s="8"/>
      <c r="AE27" s="8"/>
      <c r="AF27" s="8"/>
      <c r="AG27" s="8"/>
      <c r="AH27" s="8" t="s">
        <v>4461</v>
      </c>
      <c r="AI27" s="8"/>
      <c r="AJ27" s="8"/>
      <c r="AK27" s="8">
        <f t="shared" si="4"/>
        <v>0</v>
      </c>
      <c r="AL27" s="8">
        <f t="shared" si="5"/>
        <v>0</v>
      </c>
      <c r="AM27" s="8">
        <f t="shared" si="6"/>
        <v>0</v>
      </c>
      <c r="AN27" s="8">
        <f t="shared" si="7"/>
        <v>0</v>
      </c>
      <c r="AO27" s="8">
        <f t="shared" si="8"/>
        <v>0</v>
      </c>
      <c r="AP27" s="44">
        <f t="shared" si="9"/>
        <v>0</v>
      </c>
      <c r="AQ27" s="8">
        <f t="shared" si="10"/>
        <v>1</v>
      </c>
      <c r="AR27" s="8">
        <f t="shared" si="11"/>
        <v>0</v>
      </c>
      <c r="AS27" s="8">
        <f t="shared" si="12"/>
        <v>0</v>
      </c>
      <c r="AT27" s="8">
        <f t="shared" si="13"/>
        <v>0</v>
      </c>
      <c r="AU27" s="8">
        <f t="shared" si="47"/>
        <v>0</v>
      </c>
      <c r="AV27" s="8">
        <f t="shared" si="48"/>
        <v>0</v>
      </c>
      <c r="AW27" s="8">
        <f t="shared" si="49"/>
        <v>0</v>
      </c>
      <c r="AX27" s="8">
        <f t="shared" si="50"/>
        <v>0</v>
      </c>
      <c r="AY27" s="8">
        <f t="shared" si="51"/>
        <v>0</v>
      </c>
      <c r="AZ27" s="8">
        <f t="shared" si="52"/>
        <v>0</v>
      </c>
      <c r="BA27" s="8">
        <f t="shared" si="53"/>
        <v>0</v>
      </c>
      <c r="BB27" s="8">
        <f t="shared" si="54"/>
        <v>0</v>
      </c>
      <c r="BC27" s="8">
        <f t="shared" si="27"/>
        <v>0</v>
      </c>
      <c r="BD27" s="8">
        <f t="shared" si="15"/>
        <v>0</v>
      </c>
      <c r="BE27" s="8">
        <f t="shared" si="16"/>
        <v>0</v>
      </c>
      <c r="BF27" s="8">
        <f t="shared" si="17"/>
        <v>0</v>
      </c>
      <c r="BG27" s="8">
        <f t="shared" si="18"/>
        <v>0</v>
      </c>
      <c r="BH27" s="8">
        <f t="shared" si="19"/>
        <v>0</v>
      </c>
      <c r="BI27" s="8">
        <f t="shared" si="20"/>
        <v>0</v>
      </c>
      <c r="BJ27" s="8">
        <f t="shared" si="21"/>
        <v>0</v>
      </c>
      <c r="BK27" s="8">
        <f t="shared" si="22"/>
        <v>0</v>
      </c>
      <c r="BL27" s="4" t="str">
        <f t="shared" si="23"/>
        <v>COAGULATIONx</v>
      </c>
      <c r="BM27" s="4"/>
      <c r="BN27" s="55" t="s">
        <v>27</v>
      </c>
      <c r="BO27" s="8">
        <f>COUNTIF($V$4:$V$2249,"Y")</f>
        <v>46</v>
      </c>
      <c r="BP27" s="25" t="s">
        <v>4463</v>
      </c>
      <c r="BQ27" s="8">
        <f>SUM(BQ21:BQ23)</f>
        <v>36</v>
      </c>
      <c r="BR27" s="8">
        <f t="shared" ref="BR27:BS27" si="61">SUM(BR21:BR23)</f>
        <v>53</v>
      </c>
      <c r="BS27" s="8">
        <f t="shared" si="61"/>
        <v>12</v>
      </c>
      <c r="BU27" s="66"/>
      <c r="BV27" s="93"/>
      <c r="BW27" s="94"/>
      <c r="BX27" s="94"/>
      <c r="BY27" s="94"/>
    </row>
    <row r="28" spans="1:78" s="15" customFormat="1" ht="28.8" x14ac:dyDescent="0.3">
      <c r="A28" s="4" t="s">
        <v>681</v>
      </c>
      <c r="B28" s="4" t="s">
        <v>680</v>
      </c>
      <c r="C28" s="4">
        <v>2015</v>
      </c>
      <c r="D28" s="4" t="s">
        <v>147</v>
      </c>
      <c r="E28" s="4">
        <v>10</v>
      </c>
      <c r="F28" s="4"/>
      <c r="G28" s="4"/>
      <c r="H28" s="4">
        <v>2925</v>
      </c>
      <c r="I28" s="4">
        <v>2938</v>
      </c>
      <c r="J28" s="4"/>
      <c r="K28" s="4">
        <v>4</v>
      </c>
      <c r="L28" s="4" t="s">
        <v>679</v>
      </c>
      <c r="M28" s="4" t="s">
        <v>678</v>
      </c>
      <c r="N28" s="4" t="s">
        <v>1768</v>
      </c>
      <c r="O28" s="4" t="s">
        <v>1769</v>
      </c>
      <c r="P28" s="4" t="s">
        <v>677</v>
      </c>
      <c r="Q28" s="4" t="s">
        <v>1770</v>
      </c>
      <c r="R28" s="4" t="s">
        <v>34</v>
      </c>
      <c r="S28" s="4" t="s">
        <v>33</v>
      </c>
      <c r="T28" s="4" t="s">
        <v>676</v>
      </c>
      <c r="U28" s="4"/>
      <c r="V28" s="57" t="s">
        <v>31</v>
      </c>
      <c r="W28" s="58" t="s">
        <v>26</v>
      </c>
      <c r="X28" s="58" t="s">
        <v>3841</v>
      </c>
      <c r="Y28" s="58" t="s">
        <v>427</v>
      </c>
      <c r="Z28" s="57" t="s">
        <v>3894</v>
      </c>
      <c r="AA28" s="8" t="s">
        <v>3939</v>
      </c>
      <c r="AB28" s="8" t="s">
        <v>4461</v>
      </c>
      <c r="AC28" s="8"/>
      <c r="AD28" s="8"/>
      <c r="AE28" s="8"/>
      <c r="AF28" s="8"/>
      <c r="AG28" s="8" t="s">
        <v>4461</v>
      </c>
      <c r="AH28" s="8"/>
      <c r="AI28" s="8"/>
      <c r="AJ28" s="8"/>
      <c r="AK28" s="8">
        <f t="shared" si="4"/>
        <v>1</v>
      </c>
      <c r="AL28" s="8">
        <f t="shared" si="5"/>
        <v>0</v>
      </c>
      <c r="AM28" s="8">
        <f t="shared" si="6"/>
        <v>0</v>
      </c>
      <c r="AN28" s="8">
        <f t="shared" si="7"/>
        <v>0</v>
      </c>
      <c r="AO28" s="8">
        <f t="shared" si="8"/>
        <v>0</v>
      </c>
      <c r="AP28" s="44">
        <f t="shared" si="9"/>
        <v>1</v>
      </c>
      <c r="AQ28" s="8">
        <f t="shared" si="10"/>
        <v>0</v>
      </c>
      <c r="AR28" s="8">
        <f t="shared" si="11"/>
        <v>0</v>
      </c>
      <c r="AS28" s="8">
        <f t="shared" si="12"/>
        <v>0</v>
      </c>
      <c r="AT28" s="8">
        <f t="shared" si="13"/>
        <v>0</v>
      </c>
      <c r="AU28" s="8">
        <f t="shared" si="47"/>
        <v>0</v>
      </c>
      <c r="AV28" s="8">
        <f t="shared" si="48"/>
        <v>0</v>
      </c>
      <c r="AW28" s="8">
        <f t="shared" si="49"/>
        <v>0</v>
      </c>
      <c r="AX28" s="8">
        <f t="shared" si="50"/>
        <v>0</v>
      </c>
      <c r="AY28" s="8">
        <f t="shared" si="51"/>
        <v>0</v>
      </c>
      <c r="AZ28" s="8">
        <f t="shared" si="52"/>
        <v>0</v>
      </c>
      <c r="BA28" s="8">
        <f t="shared" si="53"/>
        <v>0</v>
      </c>
      <c r="BB28" s="8">
        <f t="shared" si="54"/>
        <v>0</v>
      </c>
      <c r="BC28" s="8">
        <f t="shared" si="27"/>
        <v>0</v>
      </c>
      <c r="BD28" s="8">
        <f t="shared" si="15"/>
        <v>0</v>
      </c>
      <c r="BE28" s="8">
        <f t="shared" si="16"/>
        <v>0</v>
      </c>
      <c r="BF28" s="8">
        <f t="shared" si="17"/>
        <v>0</v>
      </c>
      <c r="BG28" s="8">
        <f t="shared" si="18"/>
        <v>0</v>
      </c>
      <c r="BH28" s="8">
        <f t="shared" si="19"/>
        <v>0</v>
      </c>
      <c r="BI28" s="8">
        <f t="shared" si="20"/>
        <v>0</v>
      </c>
      <c r="BJ28" s="8">
        <f t="shared" si="21"/>
        <v>0</v>
      </c>
      <c r="BK28" s="8">
        <f t="shared" si="22"/>
        <v>0</v>
      </c>
      <c r="BL28" s="4" t="str">
        <f t="shared" si="23"/>
        <v>COAGULATIONxx</v>
      </c>
      <c r="BM28" s="4"/>
      <c r="BN28" s="55" t="s">
        <v>29</v>
      </c>
      <c r="BO28" s="8">
        <f>COUNTIF($Y$4:$Y$2249,"*")</f>
        <v>147</v>
      </c>
      <c r="BP28" s="26" t="s">
        <v>15</v>
      </c>
      <c r="BQ28" s="59">
        <f>COUNTIF($W$4:$W$2249,"*")</f>
        <v>147</v>
      </c>
      <c r="BR28" s="60"/>
      <c r="BS28" s="60"/>
      <c r="BU28" s="7"/>
      <c r="BV28" s="7"/>
      <c r="BW28" s="37"/>
      <c r="BX28" s="37"/>
      <c r="BY28" s="94"/>
    </row>
    <row r="29" spans="1:78" s="15" customFormat="1" x14ac:dyDescent="0.3">
      <c r="A29" s="4" t="s">
        <v>1277</v>
      </c>
      <c r="B29" s="4" t="s">
        <v>1278</v>
      </c>
      <c r="C29" s="4">
        <v>2011</v>
      </c>
      <c r="D29" s="4" t="s">
        <v>391</v>
      </c>
      <c r="E29" s="4">
        <v>6</v>
      </c>
      <c r="F29" s="4">
        <v>7</v>
      </c>
      <c r="G29" s="4"/>
      <c r="H29" s="4">
        <v>1199</v>
      </c>
      <c r="I29" s="4">
        <v>1213</v>
      </c>
      <c r="J29" s="4"/>
      <c r="K29" s="4">
        <v>14</v>
      </c>
      <c r="L29" s="4" t="s">
        <v>1279</v>
      </c>
      <c r="M29" s="4" t="s">
        <v>1280</v>
      </c>
      <c r="N29" s="4" t="s">
        <v>1281</v>
      </c>
      <c r="O29" s="4" t="s">
        <v>1282</v>
      </c>
      <c r="P29" s="4" t="s">
        <v>1283</v>
      </c>
      <c r="Q29" s="4" t="s">
        <v>1284</v>
      </c>
      <c r="R29" s="4" t="s">
        <v>34</v>
      </c>
      <c r="S29" s="4" t="s">
        <v>33</v>
      </c>
      <c r="T29" s="4" t="s">
        <v>1285</v>
      </c>
      <c r="U29" s="4"/>
      <c r="V29" s="57" t="s">
        <v>31</v>
      </c>
      <c r="W29" s="58" t="s">
        <v>26</v>
      </c>
      <c r="X29" s="58" t="s">
        <v>3841</v>
      </c>
      <c r="Y29" s="58" t="s">
        <v>427</v>
      </c>
      <c r="Z29" s="57" t="s">
        <v>3894</v>
      </c>
      <c r="AA29" s="8" t="s">
        <v>3939</v>
      </c>
      <c r="AB29" s="8"/>
      <c r="AC29" s="8"/>
      <c r="AD29" s="8"/>
      <c r="AE29" s="8"/>
      <c r="AF29" s="8"/>
      <c r="AG29" s="8"/>
      <c r="AH29" s="8"/>
      <c r="AI29" s="8"/>
      <c r="AJ29" s="8"/>
      <c r="AK29" s="8">
        <f t="shared" si="4"/>
        <v>0</v>
      </c>
      <c r="AL29" s="8">
        <f t="shared" si="5"/>
        <v>0</v>
      </c>
      <c r="AM29" s="8">
        <f t="shared" si="6"/>
        <v>0</v>
      </c>
      <c r="AN29" s="8">
        <f t="shared" si="7"/>
        <v>0</v>
      </c>
      <c r="AO29" s="8">
        <f t="shared" si="8"/>
        <v>0</v>
      </c>
      <c r="AP29" s="44">
        <f t="shared" si="9"/>
        <v>0</v>
      </c>
      <c r="AQ29" s="8">
        <f t="shared" si="10"/>
        <v>0</v>
      </c>
      <c r="AR29" s="8">
        <f t="shared" si="11"/>
        <v>0</v>
      </c>
      <c r="AS29" s="8">
        <f t="shared" si="12"/>
        <v>0</v>
      </c>
      <c r="AT29" s="8">
        <f t="shared" si="13"/>
        <v>0</v>
      </c>
      <c r="AU29" s="8">
        <f t="shared" si="47"/>
        <v>0</v>
      </c>
      <c r="AV29" s="8">
        <f t="shared" si="48"/>
        <v>0</v>
      </c>
      <c r="AW29" s="8">
        <f t="shared" si="49"/>
        <v>0</v>
      </c>
      <c r="AX29" s="8">
        <f t="shared" si="50"/>
        <v>0</v>
      </c>
      <c r="AY29" s="8">
        <f t="shared" si="51"/>
        <v>0</v>
      </c>
      <c r="AZ29" s="8">
        <f t="shared" si="52"/>
        <v>0</v>
      </c>
      <c r="BA29" s="8">
        <f t="shared" si="53"/>
        <v>0</v>
      </c>
      <c r="BB29" s="8">
        <f t="shared" si="54"/>
        <v>0</v>
      </c>
      <c r="BC29" s="8">
        <f t="shared" si="27"/>
        <v>0</v>
      </c>
      <c r="BD29" s="8">
        <f t="shared" si="15"/>
        <v>0</v>
      </c>
      <c r="BE29" s="8">
        <f t="shared" si="16"/>
        <v>0</v>
      </c>
      <c r="BF29" s="8">
        <f t="shared" si="17"/>
        <v>0</v>
      </c>
      <c r="BG29" s="8">
        <f t="shared" si="18"/>
        <v>0</v>
      </c>
      <c r="BH29" s="8">
        <f t="shared" si="19"/>
        <v>0</v>
      </c>
      <c r="BI29" s="8">
        <f t="shared" si="20"/>
        <v>0</v>
      </c>
      <c r="BJ29" s="8">
        <f t="shared" si="21"/>
        <v>0</v>
      </c>
      <c r="BK29" s="8">
        <f t="shared" si="22"/>
        <v>0</v>
      </c>
      <c r="BL29" s="4" t="str">
        <f t="shared" si="23"/>
        <v>COAGULATION</v>
      </c>
      <c r="BM29" s="4" t="s">
        <v>4088</v>
      </c>
      <c r="BN29" s="7"/>
      <c r="BP29" s="8"/>
      <c r="BQ29" s="8"/>
      <c r="BR29" s="8"/>
      <c r="BS29" s="8"/>
      <c r="BU29" s="7"/>
      <c r="BV29" s="7"/>
      <c r="BW29" s="37"/>
      <c r="BX29" s="37"/>
      <c r="BY29" s="94"/>
    </row>
    <row r="30" spans="1:78" s="15" customFormat="1" ht="28.8" x14ac:dyDescent="0.3">
      <c r="A30" s="4" t="s">
        <v>3997</v>
      </c>
      <c r="B30" s="4" t="s">
        <v>3998</v>
      </c>
      <c r="C30" s="4">
        <v>2009</v>
      </c>
      <c r="D30" s="4" t="s">
        <v>117</v>
      </c>
      <c r="E30" s="4">
        <v>3</v>
      </c>
      <c r="F30" s="4">
        <v>6</v>
      </c>
      <c r="G30" s="4"/>
      <c r="H30" s="4">
        <v>1357</v>
      </c>
      <c r="I30" s="4">
        <v>1364</v>
      </c>
      <c r="J30" s="4"/>
      <c r="K30" s="4">
        <v>162</v>
      </c>
      <c r="L30" s="4" t="s">
        <v>3999</v>
      </c>
      <c r="M30" s="4" t="s">
        <v>4000</v>
      </c>
      <c r="N30" s="4" t="s">
        <v>4001</v>
      </c>
      <c r="O30" s="4" t="s">
        <v>4002</v>
      </c>
      <c r="P30" s="4" t="s">
        <v>4003</v>
      </c>
      <c r="Q30" s="4" t="s">
        <v>4004</v>
      </c>
      <c r="R30" s="4" t="s">
        <v>34</v>
      </c>
      <c r="S30" s="4" t="s">
        <v>33</v>
      </c>
      <c r="T30" s="4" t="s">
        <v>4005</v>
      </c>
      <c r="U30" s="4"/>
      <c r="V30" s="57" t="s">
        <v>31</v>
      </c>
      <c r="W30" s="58" t="s">
        <v>26</v>
      </c>
      <c r="X30" s="58" t="s">
        <v>3841</v>
      </c>
      <c r="Y30" s="58" t="s">
        <v>427</v>
      </c>
      <c r="Z30" s="57" t="s">
        <v>3894</v>
      </c>
      <c r="AA30" s="8" t="s">
        <v>3939</v>
      </c>
      <c r="AB30" s="8"/>
      <c r="AC30" s="8"/>
      <c r="AD30" s="8"/>
      <c r="AE30" s="8"/>
      <c r="AF30" s="8"/>
      <c r="AG30" s="8"/>
      <c r="AH30" s="8"/>
      <c r="AI30" s="8" t="s">
        <v>4461</v>
      </c>
      <c r="AJ30" s="8"/>
      <c r="AK30" s="8">
        <f t="shared" si="4"/>
        <v>0</v>
      </c>
      <c r="AL30" s="8">
        <f t="shared" si="5"/>
        <v>0</v>
      </c>
      <c r="AM30" s="8">
        <f t="shared" si="6"/>
        <v>0</v>
      </c>
      <c r="AN30" s="8">
        <f t="shared" si="7"/>
        <v>0</v>
      </c>
      <c r="AO30" s="8">
        <f t="shared" si="8"/>
        <v>0</v>
      </c>
      <c r="AP30" s="44">
        <f t="shared" si="9"/>
        <v>0</v>
      </c>
      <c r="AQ30" s="8">
        <f t="shared" si="10"/>
        <v>0</v>
      </c>
      <c r="AR30" s="8">
        <f t="shared" si="11"/>
        <v>1</v>
      </c>
      <c r="AS30" s="8">
        <f t="shared" si="12"/>
        <v>0</v>
      </c>
      <c r="AT30" s="8">
        <f t="shared" si="13"/>
        <v>0</v>
      </c>
      <c r="AU30" s="8">
        <f t="shared" si="47"/>
        <v>0</v>
      </c>
      <c r="AV30" s="8">
        <f t="shared" si="48"/>
        <v>0</v>
      </c>
      <c r="AW30" s="8">
        <f t="shared" si="49"/>
        <v>0</v>
      </c>
      <c r="AX30" s="8">
        <f t="shared" si="50"/>
        <v>0</v>
      </c>
      <c r="AY30" s="8">
        <f t="shared" si="51"/>
        <v>0</v>
      </c>
      <c r="AZ30" s="8">
        <f t="shared" si="52"/>
        <v>0</v>
      </c>
      <c r="BA30" s="8">
        <f t="shared" si="53"/>
        <v>0</v>
      </c>
      <c r="BB30" s="8">
        <f t="shared" si="54"/>
        <v>0</v>
      </c>
      <c r="BC30" s="8">
        <f t="shared" si="27"/>
        <v>0</v>
      </c>
      <c r="BD30" s="8">
        <f t="shared" si="15"/>
        <v>0</v>
      </c>
      <c r="BE30" s="8">
        <f t="shared" si="16"/>
        <v>0</v>
      </c>
      <c r="BF30" s="8">
        <f t="shared" si="17"/>
        <v>0</v>
      </c>
      <c r="BG30" s="8">
        <f t="shared" si="18"/>
        <v>0</v>
      </c>
      <c r="BH30" s="8">
        <f t="shared" si="19"/>
        <v>0</v>
      </c>
      <c r="BI30" s="8">
        <f t="shared" si="20"/>
        <v>0</v>
      </c>
      <c r="BJ30" s="8">
        <f t="shared" si="21"/>
        <v>0</v>
      </c>
      <c r="BK30" s="8">
        <f t="shared" si="22"/>
        <v>0</v>
      </c>
      <c r="BL30" s="4" t="str">
        <f t="shared" si="23"/>
        <v>COAGULATIONx</v>
      </c>
      <c r="BM30" s="4"/>
      <c r="BR30" s="36" t="s">
        <v>4466</v>
      </c>
      <c r="BS30" s="36" t="s">
        <v>4612</v>
      </c>
      <c r="BU30" s="7"/>
      <c r="BV30" s="7"/>
      <c r="BW30" s="7"/>
      <c r="BX30" s="7"/>
      <c r="BY30" s="66"/>
    </row>
    <row r="31" spans="1:78" s="15" customFormat="1" x14ac:dyDescent="0.3">
      <c r="A31" s="11" t="s">
        <v>447</v>
      </c>
      <c r="B31" s="8" t="s">
        <v>446</v>
      </c>
      <c r="C31" s="8">
        <v>2005</v>
      </c>
      <c r="D31" s="8" t="s">
        <v>445</v>
      </c>
      <c r="E31" s="8">
        <v>146</v>
      </c>
      <c r="F31" s="8">
        <v>6</v>
      </c>
      <c r="G31" s="8"/>
      <c r="H31" s="8">
        <v>882</v>
      </c>
      <c r="I31" s="8">
        <v>893</v>
      </c>
      <c r="J31" s="8"/>
      <c r="K31" s="8">
        <v>350</v>
      </c>
      <c r="L31" s="8" t="s">
        <v>444</v>
      </c>
      <c r="M31" s="8" t="s">
        <v>443</v>
      </c>
      <c r="N31" s="8" t="s">
        <v>442</v>
      </c>
      <c r="O31" s="8" t="s">
        <v>34</v>
      </c>
      <c r="P31" s="8" t="s">
        <v>441</v>
      </c>
      <c r="Q31" s="8" t="s">
        <v>440</v>
      </c>
      <c r="R31" s="8"/>
      <c r="S31" s="8"/>
      <c r="T31" s="8"/>
      <c r="U31" s="8"/>
      <c r="V31" s="8" t="s">
        <v>31</v>
      </c>
      <c r="W31" s="8" t="s">
        <v>26</v>
      </c>
      <c r="X31" s="8" t="str">
        <f t="shared" si="24"/>
        <v>YInorganic</v>
      </c>
      <c r="Y31" s="8" t="s">
        <v>427</v>
      </c>
      <c r="Z31" s="8" t="str">
        <f t="shared" si="25"/>
        <v>YCOAGULATION</v>
      </c>
      <c r="AA31" s="8" t="str">
        <f t="shared" si="26"/>
        <v>YInorganicCOAGULATION</v>
      </c>
      <c r="AB31" s="8"/>
      <c r="AC31" s="8"/>
      <c r="AD31" s="8"/>
      <c r="AE31" s="8"/>
      <c r="AF31" s="8"/>
      <c r="AG31" s="8"/>
      <c r="AH31" s="8"/>
      <c r="AI31" s="8" t="s">
        <v>4461</v>
      </c>
      <c r="AJ31" s="8"/>
      <c r="AK31" s="8">
        <f t="shared" si="4"/>
        <v>0</v>
      </c>
      <c r="AL31" s="8">
        <f t="shared" si="5"/>
        <v>0</v>
      </c>
      <c r="AM31" s="8">
        <f t="shared" si="6"/>
        <v>0</v>
      </c>
      <c r="AN31" s="8">
        <f t="shared" si="7"/>
        <v>0</v>
      </c>
      <c r="AO31" s="8">
        <f t="shared" si="8"/>
        <v>0</v>
      </c>
      <c r="AP31" s="44">
        <f t="shared" si="9"/>
        <v>0</v>
      </c>
      <c r="AQ31" s="8">
        <f t="shared" si="10"/>
        <v>0</v>
      </c>
      <c r="AR31" s="8">
        <f t="shared" si="11"/>
        <v>1</v>
      </c>
      <c r="AS31" s="8">
        <f t="shared" si="12"/>
        <v>0</v>
      </c>
      <c r="AT31" s="8">
        <f t="shared" si="13"/>
        <v>0</v>
      </c>
      <c r="AU31" s="8">
        <f t="shared" si="47"/>
        <v>0</v>
      </c>
      <c r="AV31" s="8">
        <f t="shared" si="48"/>
        <v>0</v>
      </c>
      <c r="AW31" s="8">
        <f t="shared" si="49"/>
        <v>0</v>
      </c>
      <c r="AX31" s="8">
        <f t="shared" si="50"/>
        <v>0</v>
      </c>
      <c r="AY31" s="8">
        <f t="shared" si="51"/>
        <v>0</v>
      </c>
      <c r="AZ31" s="8">
        <f t="shared" si="52"/>
        <v>0</v>
      </c>
      <c r="BA31" s="8">
        <f t="shared" si="53"/>
        <v>0</v>
      </c>
      <c r="BB31" s="8">
        <f t="shared" si="54"/>
        <v>0</v>
      </c>
      <c r="BC31" s="8">
        <f t="shared" si="27"/>
        <v>0</v>
      </c>
      <c r="BD31" s="8">
        <f t="shared" si="15"/>
        <v>0</v>
      </c>
      <c r="BE31" s="8">
        <f t="shared" si="16"/>
        <v>0</v>
      </c>
      <c r="BF31" s="8">
        <f t="shared" si="17"/>
        <v>0</v>
      </c>
      <c r="BG31" s="8">
        <f t="shared" si="18"/>
        <v>0</v>
      </c>
      <c r="BH31" s="8">
        <f t="shared" si="19"/>
        <v>0</v>
      </c>
      <c r="BI31" s="8">
        <f t="shared" si="20"/>
        <v>0</v>
      </c>
      <c r="BJ31" s="8">
        <f t="shared" si="21"/>
        <v>0</v>
      </c>
      <c r="BK31" s="8">
        <f t="shared" si="22"/>
        <v>0</v>
      </c>
      <c r="BL31" s="4" t="str">
        <f t="shared" si="23"/>
        <v>COAGULATIONx</v>
      </c>
      <c r="BM31" s="4"/>
      <c r="BP31" s="50" t="s">
        <v>4085</v>
      </c>
      <c r="BQ31" s="44">
        <f>SUM(BQ5:BQ7)</f>
        <v>5</v>
      </c>
      <c r="BR31" s="61">
        <f>100*BQ31/$BQ$35</f>
        <v>3.4013605442176869</v>
      </c>
      <c r="BS31" s="61">
        <f>100*BQ31/$BO$27</f>
        <v>10.869565217391305</v>
      </c>
    </row>
    <row r="32" spans="1:78" s="15" customFormat="1" x14ac:dyDescent="0.3">
      <c r="A32" s="11" t="s">
        <v>426</v>
      </c>
      <c r="B32" s="8" t="s">
        <v>425</v>
      </c>
      <c r="C32" s="8">
        <v>2012</v>
      </c>
      <c r="D32" s="8" t="s">
        <v>424</v>
      </c>
      <c r="E32" s="8">
        <v>3</v>
      </c>
      <c r="F32" s="8">
        <v>4</v>
      </c>
      <c r="G32" s="8"/>
      <c r="H32" s="8"/>
      <c r="I32" s="8"/>
      <c r="J32" s="8"/>
      <c r="K32" s="8">
        <v>1</v>
      </c>
      <c r="L32" s="8" t="s">
        <v>423</v>
      </c>
      <c r="M32" s="8" t="s">
        <v>422</v>
      </c>
      <c r="N32" s="8" t="s">
        <v>421</v>
      </c>
      <c r="O32" s="8" t="s">
        <v>34</v>
      </c>
      <c r="P32" s="8" t="s">
        <v>420</v>
      </c>
      <c r="Q32" s="8" t="s">
        <v>419</v>
      </c>
      <c r="R32" s="8"/>
      <c r="S32" s="8"/>
      <c r="T32" s="8"/>
      <c r="U32" s="8"/>
      <c r="V32" s="8" t="s">
        <v>31</v>
      </c>
      <c r="W32" s="8" t="s">
        <v>26</v>
      </c>
      <c r="X32" s="8" t="str">
        <f t="shared" si="24"/>
        <v>YInorganic</v>
      </c>
      <c r="Y32" s="8" t="s">
        <v>191</v>
      </c>
      <c r="Z32" s="8" t="str">
        <f t="shared" si="25"/>
        <v>YHEMOLYSIS</v>
      </c>
      <c r="AA32" s="8" t="str">
        <f t="shared" si="26"/>
        <v>YInorganicHEMOLYSIS</v>
      </c>
      <c r="AB32" s="8" t="s">
        <v>4461</v>
      </c>
      <c r="AC32" s="8"/>
      <c r="AD32" s="8"/>
      <c r="AE32" s="8"/>
      <c r="AF32" s="8"/>
      <c r="AG32" s="8"/>
      <c r="AH32" s="8"/>
      <c r="AI32" s="8"/>
      <c r="AJ32" s="8"/>
      <c r="AK32" s="8">
        <f t="shared" si="4"/>
        <v>0</v>
      </c>
      <c r="AL32" s="8">
        <f t="shared" si="5"/>
        <v>0</v>
      </c>
      <c r="AM32" s="8">
        <f t="shared" si="6"/>
        <v>0</v>
      </c>
      <c r="AN32" s="8">
        <f t="shared" si="7"/>
        <v>0</v>
      </c>
      <c r="AO32" s="8">
        <f t="shared" si="8"/>
        <v>0</v>
      </c>
      <c r="AP32" s="44">
        <f t="shared" si="9"/>
        <v>0</v>
      </c>
      <c r="AQ32" s="8">
        <f t="shared" si="10"/>
        <v>0</v>
      </c>
      <c r="AR32" s="8">
        <f t="shared" si="11"/>
        <v>0</v>
      </c>
      <c r="AS32" s="8">
        <f t="shared" si="12"/>
        <v>0</v>
      </c>
      <c r="AT32" s="8">
        <f t="shared" si="13"/>
        <v>1</v>
      </c>
      <c r="AU32" s="8">
        <f t="shared" si="47"/>
        <v>0</v>
      </c>
      <c r="AV32" s="8">
        <f t="shared" si="48"/>
        <v>0</v>
      </c>
      <c r="AW32" s="8">
        <f t="shared" si="49"/>
        <v>0</v>
      </c>
      <c r="AX32" s="8">
        <f t="shared" si="50"/>
        <v>0</v>
      </c>
      <c r="AY32" s="8">
        <f t="shared" si="51"/>
        <v>0</v>
      </c>
      <c r="AZ32" s="8">
        <f t="shared" si="52"/>
        <v>0</v>
      </c>
      <c r="BA32" s="8">
        <f t="shared" si="53"/>
        <v>0</v>
      </c>
      <c r="BB32" s="8">
        <f t="shared" si="54"/>
        <v>0</v>
      </c>
      <c r="BC32" s="8">
        <f t="shared" si="27"/>
        <v>0</v>
      </c>
      <c r="BD32" s="8">
        <f t="shared" si="15"/>
        <v>0</v>
      </c>
      <c r="BE32" s="8">
        <f t="shared" si="16"/>
        <v>0</v>
      </c>
      <c r="BF32" s="8">
        <f t="shared" si="17"/>
        <v>0</v>
      </c>
      <c r="BG32" s="8">
        <f t="shared" si="18"/>
        <v>0</v>
      </c>
      <c r="BH32" s="8">
        <f t="shared" si="19"/>
        <v>0</v>
      </c>
      <c r="BI32" s="8">
        <f t="shared" si="20"/>
        <v>0</v>
      </c>
      <c r="BJ32" s="8">
        <f t="shared" si="21"/>
        <v>0</v>
      </c>
      <c r="BK32" s="8">
        <f t="shared" si="22"/>
        <v>0</v>
      </c>
      <c r="BL32" s="4" t="str">
        <f t="shared" si="23"/>
        <v>HEMOLYSISx</v>
      </c>
      <c r="BM32" s="4"/>
      <c r="BP32" s="50" t="s">
        <v>4086</v>
      </c>
      <c r="BQ32" s="44">
        <f>SUM(BT5:BT7)</f>
        <v>28</v>
      </c>
      <c r="BR32" s="61">
        <f>100*BQ32/$BQ$35</f>
        <v>19.047619047619047</v>
      </c>
      <c r="BS32" s="61">
        <f t="shared" ref="BS32:BS33" si="62">100*BQ32/$BO$27</f>
        <v>60.869565217391305</v>
      </c>
    </row>
    <row r="33" spans="1:124" s="15" customFormat="1" x14ac:dyDescent="0.3">
      <c r="A33" s="11" t="s">
        <v>343</v>
      </c>
      <c r="B33" s="8" t="s">
        <v>342</v>
      </c>
      <c r="C33" s="8">
        <v>2014</v>
      </c>
      <c r="D33" s="8" t="s">
        <v>196</v>
      </c>
      <c r="E33" s="8">
        <v>461</v>
      </c>
      <c r="F33" s="8">
        <v>42767</v>
      </c>
      <c r="G33" s="8"/>
      <c r="H33" s="8">
        <v>380</v>
      </c>
      <c r="I33" s="8">
        <v>390</v>
      </c>
      <c r="J33" s="8"/>
      <c r="K33" s="8">
        <v>16</v>
      </c>
      <c r="L33" s="8" t="s">
        <v>341</v>
      </c>
      <c r="M33" s="8" t="s">
        <v>340</v>
      </c>
      <c r="N33" s="8"/>
      <c r="O33" s="8" t="s">
        <v>34</v>
      </c>
      <c r="P33" s="8" t="s">
        <v>339</v>
      </c>
      <c r="Q33" s="8" t="s">
        <v>338</v>
      </c>
      <c r="R33" s="8"/>
      <c r="S33" s="8"/>
      <c r="T33" s="8"/>
      <c r="U33" s="8"/>
      <c r="V33" s="8" t="s">
        <v>31</v>
      </c>
      <c r="W33" s="8" t="s">
        <v>28</v>
      </c>
      <c r="X33" s="8" t="str">
        <f t="shared" si="24"/>
        <v>YPolymer-based</v>
      </c>
      <c r="Y33" s="8" t="s">
        <v>191</v>
      </c>
      <c r="Z33" s="8" t="str">
        <f t="shared" si="25"/>
        <v>YHEMOLYSIS</v>
      </c>
      <c r="AA33" s="8" t="str">
        <f t="shared" si="26"/>
        <v>YPolymer-basedHEMOLYSIS</v>
      </c>
      <c r="AB33" s="8"/>
      <c r="AC33" s="8"/>
      <c r="AD33" s="8"/>
      <c r="AE33" s="8"/>
      <c r="AF33" s="8"/>
      <c r="AG33" s="8" t="s">
        <v>4461</v>
      </c>
      <c r="AH33" s="8"/>
      <c r="AI33" s="8"/>
      <c r="AJ33" s="8"/>
      <c r="AK33" s="8">
        <f t="shared" si="4"/>
        <v>0</v>
      </c>
      <c r="AL33" s="8">
        <f t="shared" si="5"/>
        <v>0</v>
      </c>
      <c r="AM33" s="8">
        <f t="shared" si="6"/>
        <v>0</v>
      </c>
      <c r="AN33" s="8">
        <f t="shared" si="7"/>
        <v>0</v>
      </c>
      <c r="AO33" s="8">
        <f t="shared" si="8"/>
        <v>0</v>
      </c>
      <c r="AP33" s="44">
        <f t="shared" si="9"/>
        <v>0</v>
      </c>
      <c r="AQ33" s="8">
        <f t="shared" si="10"/>
        <v>0</v>
      </c>
      <c r="AR33" s="8">
        <f t="shared" si="11"/>
        <v>0</v>
      </c>
      <c r="AS33" s="8">
        <f t="shared" si="12"/>
        <v>0</v>
      </c>
      <c r="AT33" s="8">
        <f t="shared" si="13"/>
        <v>0</v>
      </c>
      <c r="AU33" s="8">
        <f t="shared" si="47"/>
        <v>0</v>
      </c>
      <c r="AV33" s="8">
        <f t="shared" si="48"/>
        <v>0</v>
      </c>
      <c r="AW33" s="8">
        <f t="shared" si="49"/>
        <v>0</v>
      </c>
      <c r="AX33" s="8">
        <f t="shared" si="50"/>
        <v>0</v>
      </c>
      <c r="AY33" s="8">
        <f t="shared" si="51"/>
        <v>1</v>
      </c>
      <c r="AZ33" s="8">
        <f t="shared" si="52"/>
        <v>0</v>
      </c>
      <c r="BA33" s="8">
        <f t="shared" si="53"/>
        <v>0</v>
      </c>
      <c r="BB33" s="8">
        <f t="shared" si="54"/>
        <v>0</v>
      </c>
      <c r="BC33" s="8">
        <f t="shared" si="27"/>
        <v>0</v>
      </c>
      <c r="BD33" s="8">
        <f t="shared" si="15"/>
        <v>0</v>
      </c>
      <c r="BE33" s="8">
        <f t="shared" si="16"/>
        <v>0</v>
      </c>
      <c r="BF33" s="8">
        <f t="shared" si="17"/>
        <v>0</v>
      </c>
      <c r="BG33" s="8">
        <f t="shared" si="18"/>
        <v>0</v>
      </c>
      <c r="BH33" s="8">
        <f t="shared" si="19"/>
        <v>0</v>
      </c>
      <c r="BI33" s="8">
        <f t="shared" si="20"/>
        <v>0</v>
      </c>
      <c r="BJ33" s="8">
        <f t="shared" si="21"/>
        <v>0</v>
      </c>
      <c r="BK33" s="8">
        <f t="shared" si="22"/>
        <v>0</v>
      </c>
      <c r="BL33" s="4" t="str">
        <f t="shared" si="23"/>
        <v>HEMOLYSISx</v>
      </c>
      <c r="BM33" s="4"/>
      <c r="BP33" s="50" t="s">
        <v>4465</v>
      </c>
      <c r="BQ33" s="44">
        <f>SUM(BW5:BW7)</f>
        <v>13</v>
      </c>
      <c r="BR33" s="61">
        <f>100*BQ33/$BQ$35</f>
        <v>8.8435374149659864</v>
      </c>
      <c r="BS33" s="61">
        <f t="shared" si="62"/>
        <v>28.260869565217391</v>
      </c>
    </row>
    <row r="34" spans="1:124" s="15" customFormat="1" x14ac:dyDescent="0.3">
      <c r="A34" s="11" t="s">
        <v>224</v>
      </c>
      <c r="B34" s="8" t="s">
        <v>223</v>
      </c>
      <c r="C34" s="8">
        <v>2016</v>
      </c>
      <c r="D34" s="8" t="s">
        <v>222</v>
      </c>
      <c r="E34" s="8">
        <v>23</v>
      </c>
      <c r="F34" s="8">
        <v>9</v>
      </c>
      <c r="G34" s="8"/>
      <c r="H34" s="8">
        <v>3653</v>
      </c>
      <c r="I34" s="8">
        <v>3664</v>
      </c>
      <c r="J34" s="8"/>
      <c r="K34" s="8"/>
      <c r="L34" s="8" t="s">
        <v>221</v>
      </c>
      <c r="M34" s="8" t="s">
        <v>220</v>
      </c>
      <c r="N34" s="8"/>
      <c r="O34" s="8" t="s">
        <v>34</v>
      </c>
      <c r="P34" s="8" t="s">
        <v>219</v>
      </c>
      <c r="Q34" s="8" t="s">
        <v>218</v>
      </c>
      <c r="R34" s="8"/>
      <c r="S34" s="8"/>
      <c r="T34" s="8"/>
      <c r="U34" s="8"/>
      <c r="V34" s="8" t="s">
        <v>63</v>
      </c>
      <c r="W34" s="8" t="s">
        <v>30</v>
      </c>
      <c r="X34" s="8" t="str">
        <f t="shared" si="24"/>
        <v>NLipid-based</v>
      </c>
      <c r="Y34" s="8" t="s">
        <v>191</v>
      </c>
      <c r="Z34" s="8" t="str">
        <f t="shared" si="25"/>
        <v>NHEMOLYSIS</v>
      </c>
      <c r="AA34" s="8" t="str">
        <f t="shared" si="26"/>
        <v>NLipid-basedHEMOLYSIS</v>
      </c>
      <c r="AB34" s="8"/>
      <c r="AC34" s="8"/>
      <c r="AD34" s="8"/>
      <c r="AE34" s="8"/>
      <c r="AF34" s="8"/>
      <c r="AG34" s="8"/>
      <c r="AH34" s="8"/>
      <c r="AI34" s="8"/>
      <c r="AJ34" s="8"/>
      <c r="AK34" s="8">
        <f t="shared" si="4"/>
        <v>0</v>
      </c>
      <c r="AL34" s="8">
        <f t="shared" si="5"/>
        <v>0</v>
      </c>
      <c r="AM34" s="8">
        <f t="shared" si="6"/>
        <v>0</v>
      </c>
      <c r="AN34" s="8">
        <f t="shared" si="7"/>
        <v>0</v>
      </c>
      <c r="AO34" s="8">
        <f t="shared" si="8"/>
        <v>0</v>
      </c>
      <c r="AP34" s="44">
        <f t="shared" si="9"/>
        <v>0</v>
      </c>
      <c r="AQ34" s="8">
        <f t="shared" si="10"/>
        <v>0</v>
      </c>
      <c r="AR34" s="8">
        <f t="shared" si="11"/>
        <v>0</v>
      </c>
      <c r="AS34" s="8">
        <f t="shared" si="12"/>
        <v>0</v>
      </c>
      <c r="AT34" s="8">
        <f t="shared" si="13"/>
        <v>0</v>
      </c>
      <c r="AU34" s="8">
        <f t="shared" si="47"/>
        <v>0</v>
      </c>
      <c r="AV34" s="8">
        <f t="shared" si="48"/>
        <v>0</v>
      </c>
      <c r="AW34" s="8">
        <f t="shared" si="49"/>
        <v>0</v>
      </c>
      <c r="AX34" s="8">
        <f t="shared" si="50"/>
        <v>0</v>
      </c>
      <c r="AY34" s="8">
        <f t="shared" si="51"/>
        <v>0</v>
      </c>
      <c r="AZ34" s="8">
        <f t="shared" si="52"/>
        <v>0</v>
      </c>
      <c r="BA34" s="8">
        <f t="shared" si="53"/>
        <v>0</v>
      </c>
      <c r="BB34" s="8">
        <f t="shared" si="54"/>
        <v>0</v>
      </c>
      <c r="BC34" s="8">
        <f t="shared" si="27"/>
        <v>0</v>
      </c>
      <c r="BD34" s="8">
        <f t="shared" si="15"/>
        <v>0</v>
      </c>
      <c r="BE34" s="8">
        <f t="shared" si="16"/>
        <v>0</v>
      </c>
      <c r="BF34" s="8">
        <f t="shared" si="17"/>
        <v>0</v>
      </c>
      <c r="BG34" s="8">
        <f t="shared" si="18"/>
        <v>0</v>
      </c>
      <c r="BH34" s="8">
        <f t="shared" si="19"/>
        <v>0</v>
      </c>
      <c r="BI34" s="8">
        <f t="shared" si="20"/>
        <v>0</v>
      </c>
      <c r="BJ34" s="8">
        <f t="shared" si="21"/>
        <v>0</v>
      </c>
      <c r="BK34" s="8">
        <f t="shared" si="22"/>
        <v>0</v>
      </c>
      <c r="BL34" s="4" t="str">
        <f t="shared" si="23"/>
        <v>HEMOLYSIS</v>
      </c>
      <c r="BM34" s="4"/>
      <c r="BP34" s="62" t="s">
        <v>4468</v>
      </c>
      <c r="BQ34" s="44">
        <v>101</v>
      </c>
      <c r="BR34" s="61">
        <f>100*BQ34/$BQ$35</f>
        <v>68.707482993197274</v>
      </c>
      <c r="BS34" s="52"/>
    </row>
    <row r="35" spans="1:124" s="15" customFormat="1" x14ac:dyDescent="0.3">
      <c r="A35" s="11" t="s">
        <v>3723</v>
      </c>
      <c r="B35" s="8" t="s">
        <v>3724</v>
      </c>
      <c r="C35" s="8">
        <v>2013</v>
      </c>
      <c r="D35" s="8" t="s">
        <v>686</v>
      </c>
      <c r="E35" s="8">
        <v>13</v>
      </c>
      <c r="F35" s="8">
        <v>3</v>
      </c>
      <c r="G35" s="8"/>
      <c r="H35" s="8">
        <v>1660</v>
      </c>
      <c r="I35" s="8">
        <v>1670</v>
      </c>
      <c r="J35" s="8"/>
      <c r="K35" s="8">
        <v>10</v>
      </c>
      <c r="L35" s="8" t="s">
        <v>3725</v>
      </c>
      <c r="M35" s="8" t="s">
        <v>3726</v>
      </c>
      <c r="N35" s="8" t="s">
        <v>3727</v>
      </c>
      <c r="O35" s="8" t="s">
        <v>3728</v>
      </c>
      <c r="P35" s="8" t="s">
        <v>3729</v>
      </c>
      <c r="Q35" s="8" t="s">
        <v>3730</v>
      </c>
      <c r="R35" s="8" t="s">
        <v>34</v>
      </c>
      <c r="S35" s="8" t="s">
        <v>33</v>
      </c>
      <c r="T35" s="8" t="s">
        <v>3731</v>
      </c>
      <c r="U35" s="8"/>
      <c r="V35" s="8" t="s">
        <v>31</v>
      </c>
      <c r="W35" s="8" t="s">
        <v>26</v>
      </c>
      <c r="X35" s="8" t="s">
        <v>3841</v>
      </c>
      <c r="Y35" s="8" t="s">
        <v>191</v>
      </c>
      <c r="Z35" s="8" t="s">
        <v>3937</v>
      </c>
      <c r="AA35" s="8" t="s">
        <v>3938</v>
      </c>
      <c r="AB35" s="8" t="s">
        <v>4461</v>
      </c>
      <c r="AC35" s="8"/>
      <c r="AD35" s="8"/>
      <c r="AE35" s="8"/>
      <c r="AF35" s="8"/>
      <c r="AG35" s="8"/>
      <c r="AH35" s="8"/>
      <c r="AI35" s="8"/>
      <c r="AJ35" s="8"/>
      <c r="AK35" s="8">
        <f t="shared" si="4"/>
        <v>0</v>
      </c>
      <c r="AL35" s="8">
        <f t="shared" si="5"/>
        <v>0</v>
      </c>
      <c r="AM35" s="8">
        <f t="shared" si="6"/>
        <v>0</v>
      </c>
      <c r="AN35" s="8">
        <f t="shared" si="7"/>
        <v>0</v>
      </c>
      <c r="AO35" s="8">
        <f t="shared" si="8"/>
        <v>0</v>
      </c>
      <c r="AP35" s="44">
        <f t="shared" si="9"/>
        <v>0</v>
      </c>
      <c r="AQ35" s="8">
        <f t="shared" si="10"/>
        <v>0</v>
      </c>
      <c r="AR35" s="8">
        <f t="shared" si="11"/>
        <v>0</v>
      </c>
      <c r="AS35" s="8">
        <f t="shared" si="12"/>
        <v>0</v>
      </c>
      <c r="AT35" s="8">
        <f t="shared" si="13"/>
        <v>1</v>
      </c>
      <c r="AU35" s="8">
        <f t="shared" si="47"/>
        <v>0</v>
      </c>
      <c r="AV35" s="8">
        <f t="shared" si="48"/>
        <v>0</v>
      </c>
      <c r="AW35" s="8">
        <f t="shared" si="49"/>
        <v>0</v>
      </c>
      <c r="AX35" s="8">
        <f t="shared" si="50"/>
        <v>0</v>
      </c>
      <c r="AY35" s="8">
        <f t="shared" si="51"/>
        <v>0</v>
      </c>
      <c r="AZ35" s="8">
        <f t="shared" si="52"/>
        <v>0</v>
      </c>
      <c r="BA35" s="8">
        <f t="shared" si="53"/>
        <v>0</v>
      </c>
      <c r="BB35" s="8">
        <f t="shared" si="54"/>
        <v>0</v>
      </c>
      <c r="BC35" s="8">
        <f t="shared" si="27"/>
        <v>0</v>
      </c>
      <c r="BD35" s="8">
        <f t="shared" si="15"/>
        <v>0</v>
      </c>
      <c r="BE35" s="8">
        <f t="shared" si="16"/>
        <v>0</v>
      </c>
      <c r="BF35" s="8">
        <f t="shared" si="17"/>
        <v>0</v>
      </c>
      <c r="BG35" s="8">
        <f t="shared" si="18"/>
        <v>0</v>
      </c>
      <c r="BH35" s="8">
        <f t="shared" si="19"/>
        <v>0</v>
      </c>
      <c r="BI35" s="8">
        <f t="shared" si="20"/>
        <v>0</v>
      </c>
      <c r="BJ35" s="8">
        <f t="shared" si="21"/>
        <v>0</v>
      </c>
      <c r="BK35" s="8">
        <f t="shared" si="22"/>
        <v>0</v>
      </c>
      <c r="BL35" s="4" t="str">
        <f t="shared" si="23"/>
        <v>HEMOLYSISx</v>
      </c>
      <c r="BM35" s="4"/>
      <c r="BP35" s="50" t="s">
        <v>29</v>
      </c>
      <c r="BQ35" s="26">
        <f>COUNTIF($Y$4:$Y$2249,"*")</f>
        <v>147</v>
      </c>
    </row>
    <row r="36" spans="1:124" s="15" customFormat="1" x14ac:dyDescent="0.3">
      <c r="A36" s="4" t="s">
        <v>3692</v>
      </c>
      <c r="B36" s="4" t="s">
        <v>3693</v>
      </c>
      <c r="C36" s="4">
        <v>2016</v>
      </c>
      <c r="D36" s="4" t="s">
        <v>487</v>
      </c>
      <c r="E36" s="4">
        <v>36</v>
      </c>
      <c r="F36" s="4">
        <v>10</v>
      </c>
      <c r="G36" s="4"/>
      <c r="H36" s="4">
        <v>1321</v>
      </c>
      <c r="I36" s="4">
        <v>1331</v>
      </c>
      <c r="J36" s="4"/>
      <c r="K36" s="4"/>
      <c r="L36" s="4" t="s">
        <v>3694</v>
      </c>
      <c r="M36" s="4" t="s">
        <v>3695</v>
      </c>
      <c r="N36" s="4" t="s">
        <v>3696</v>
      </c>
      <c r="O36" s="4" t="s">
        <v>3697</v>
      </c>
      <c r="P36" s="4" t="s">
        <v>3698</v>
      </c>
      <c r="Q36" s="4" t="s">
        <v>3699</v>
      </c>
      <c r="R36" s="4" t="s">
        <v>34</v>
      </c>
      <c r="S36" s="4" t="s">
        <v>33</v>
      </c>
      <c r="T36" s="4" t="s">
        <v>3700</v>
      </c>
      <c r="U36" s="4"/>
      <c r="V36" s="57" t="s">
        <v>63</v>
      </c>
      <c r="W36" s="58" t="s">
        <v>26</v>
      </c>
      <c r="X36" s="58" t="str">
        <f>CONCATENATE(V36,W36)</f>
        <v>NInorganic</v>
      </c>
      <c r="Y36" s="58" t="s">
        <v>191</v>
      </c>
      <c r="Z36" s="57" t="str">
        <f>CONCATENATE(V36,Y36)</f>
        <v>NHEMOLYSIS</v>
      </c>
      <c r="AA36" s="58" t="str">
        <f>CONCATENATE(X36,Y36)</f>
        <v>NInorganicHEMOLYSIS</v>
      </c>
      <c r="AB36" s="8"/>
      <c r="AC36" s="8"/>
      <c r="AD36" s="8"/>
      <c r="AE36" s="8"/>
      <c r="AF36" s="8"/>
      <c r="AG36" s="8"/>
      <c r="AH36" s="8"/>
      <c r="AI36" s="8"/>
      <c r="AJ36" s="8"/>
      <c r="AK36" s="8">
        <f t="shared" ref="AK36:AK67" si="63">IF(AND($Z36=AK$2,AB36="x"),1,0)</f>
        <v>0</v>
      </c>
      <c r="AL36" s="8">
        <f t="shared" ref="AL36:AL67" si="64">IF(AND($Z36=AL$2,AC36="x"),1,0)</f>
        <v>0</v>
      </c>
      <c r="AM36" s="8">
        <f t="shared" ref="AM36:AM67" si="65">IF(AND($Z36=AM$2,AD36="x"),1,0)</f>
        <v>0</v>
      </c>
      <c r="AN36" s="8">
        <f t="shared" ref="AN36:AN67" si="66">IF(AND($Z36=AN$2,AE36="x"),1,0)</f>
        <v>0</v>
      </c>
      <c r="AO36" s="8">
        <f t="shared" ref="AO36:AO67" si="67">IF(AND($Z36=AO$2,AF36="x"),1,0)</f>
        <v>0</v>
      </c>
      <c r="AP36" s="44">
        <f t="shared" ref="AP36:AP67" si="68">IF(AND($Z36=AP$2,AG36="x"),1,0)</f>
        <v>0</v>
      </c>
      <c r="AQ36" s="8">
        <f t="shared" ref="AQ36:AQ67" si="69">IF(AND($Z36=AQ$2,AH36="x"),1,0)</f>
        <v>0</v>
      </c>
      <c r="AR36" s="8">
        <f t="shared" ref="AR36:AR67" si="70">IF(AND($Z36=AR$2,AI36="x"),1,0)</f>
        <v>0</v>
      </c>
      <c r="AS36" s="8">
        <f t="shared" ref="AS36:AS67" si="71">IF(AND($Z36=AS$2,AJ36="x"),1,0)</f>
        <v>0</v>
      </c>
      <c r="AT36" s="8">
        <f t="shared" ref="AT36:AT68" si="72">IF(AND($Z36=AT$2,AB36="x"),1,0)</f>
        <v>0</v>
      </c>
      <c r="AU36" s="8">
        <f t="shared" si="47"/>
        <v>0</v>
      </c>
      <c r="AV36" s="8">
        <f t="shared" si="48"/>
        <v>0</v>
      </c>
      <c r="AW36" s="8">
        <f t="shared" si="49"/>
        <v>0</v>
      </c>
      <c r="AX36" s="8">
        <f t="shared" si="50"/>
        <v>0</v>
      </c>
      <c r="AY36" s="8">
        <f t="shared" si="51"/>
        <v>0</v>
      </c>
      <c r="AZ36" s="8">
        <f t="shared" si="52"/>
        <v>0</v>
      </c>
      <c r="BA36" s="8">
        <f t="shared" si="53"/>
        <v>0</v>
      </c>
      <c r="BB36" s="8">
        <f t="shared" si="54"/>
        <v>0</v>
      </c>
      <c r="BC36" s="8">
        <f t="shared" si="27"/>
        <v>0</v>
      </c>
      <c r="BD36" s="8">
        <f t="shared" si="15"/>
        <v>0</v>
      </c>
      <c r="BE36" s="8">
        <f t="shared" si="16"/>
        <v>0</v>
      </c>
      <c r="BF36" s="8">
        <f t="shared" si="17"/>
        <v>0</v>
      </c>
      <c r="BG36" s="8">
        <f t="shared" si="18"/>
        <v>0</v>
      </c>
      <c r="BH36" s="8">
        <f t="shared" si="19"/>
        <v>0</v>
      </c>
      <c r="BI36" s="8">
        <f t="shared" si="20"/>
        <v>0</v>
      </c>
      <c r="BJ36" s="8">
        <f t="shared" si="21"/>
        <v>0</v>
      </c>
      <c r="BK36" s="8">
        <f t="shared" si="22"/>
        <v>0</v>
      </c>
      <c r="BL36" s="4" t="str">
        <f t="shared" si="23"/>
        <v>HEMOLYSIS</v>
      </c>
      <c r="BM36" s="4" t="s">
        <v>4148</v>
      </c>
    </row>
    <row r="37" spans="1:124" s="15" customFormat="1" ht="28.8" x14ac:dyDescent="0.3">
      <c r="A37" s="11" t="s">
        <v>3701</v>
      </c>
      <c r="B37" s="8" t="s">
        <v>3702</v>
      </c>
      <c r="C37" s="8">
        <v>2016</v>
      </c>
      <c r="D37" s="8" t="s">
        <v>3703</v>
      </c>
      <c r="E37" s="8">
        <v>9</v>
      </c>
      <c r="F37" s="8">
        <v>1</v>
      </c>
      <c r="G37" s="8">
        <v>1640004</v>
      </c>
      <c r="H37" s="8"/>
      <c r="I37" s="8"/>
      <c r="J37" s="8"/>
      <c r="K37" s="8"/>
      <c r="L37" s="8" t="s">
        <v>3704</v>
      </c>
      <c r="M37" s="8" t="s">
        <v>3705</v>
      </c>
      <c r="N37" s="8" t="s">
        <v>3706</v>
      </c>
      <c r="O37" s="8" t="s">
        <v>3707</v>
      </c>
      <c r="P37" s="8" t="s">
        <v>3708</v>
      </c>
      <c r="Q37" s="8" t="s">
        <v>3709</v>
      </c>
      <c r="R37" s="8" t="s">
        <v>34</v>
      </c>
      <c r="S37" s="8" t="s">
        <v>33</v>
      </c>
      <c r="T37" s="8" t="s">
        <v>3710</v>
      </c>
      <c r="U37" s="8"/>
      <c r="V37" s="8" t="s">
        <v>31</v>
      </c>
      <c r="W37" s="8" t="s">
        <v>26</v>
      </c>
      <c r="X37" s="8" t="s">
        <v>3841</v>
      </c>
      <c r="Y37" s="8" t="s">
        <v>191</v>
      </c>
      <c r="Z37" s="8" t="s">
        <v>3937</v>
      </c>
      <c r="AA37" s="8" t="s">
        <v>3938</v>
      </c>
      <c r="AB37" s="8" t="s">
        <v>4461</v>
      </c>
      <c r="AC37" s="8"/>
      <c r="AD37" s="8"/>
      <c r="AE37" s="8"/>
      <c r="AF37" s="8"/>
      <c r="AG37" s="8"/>
      <c r="AH37" s="8"/>
      <c r="AI37" s="8"/>
      <c r="AJ37" s="8"/>
      <c r="AK37" s="8">
        <f t="shared" si="63"/>
        <v>0</v>
      </c>
      <c r="AL37" s="8">
        <f t="shared" si="64"/>
        <v>0</v>
      </c>
      <c r="AM37" s="8">
        <f t="shared" si="65"/>
        <v>0</v>
      </c>
      <c r="AN37" s="8">
        <f t="shared" si="66"/>
        <v>0</v>
      </c>
      <c r="AO37" s="8">
        <f t="shared" si="67"/>
        <v>0</v>
      </c>
      <c r="AP37" s="44">
        <f t="shared" si="68"/>
        <v>0</v>
      </c>
      <c r="AQ37" s="8">
        <f t="shared" si="69"/>
        <v>0</v>
      </c>
      <c r="AR37" s="8">
        <f t="shared" si="70"/>
        <v>0</v>
      </c>
      <c r="AS37" s="8">
        <f t="shared" si="71"/>
        <v>0</v>
      </c>
      <c r="AT37" s="8">
        <f t="shared" si="72"/>
        <v>1</v>
      </c>
      <c r="AU37" s="8">
        <f t="shared" si="47"/>
        <v>0</v>
      </c>
      <c r="AV37" s="8">
        <f t="shared" si="48"/>
        <v>0</v>
      </c>
      <c r="AW37" s="8">
        <f t="shared" si="49"/>
        <v>0</v>
      </c>
      <c r="AX37" s="8">
        <f t="shared" si="50"/>
        <v>0</v>
      </c>
      <c r="AY37" s="8">
        <f t="shared" si="51"/>
        <v>0</v>
      </c>
      <c r="AZ37" s="8">
        <f t="shared" si="52"/>
        <v>0</v>
      </c>
      <c r="BA37" s="8">
        <f t="shared" si="53"/>
        <v>0</v>
      </c>
      <c r="BB37" s="8">
        <f t="shared" si="54"/>
        <v>0</v>
      </c>
      <c r="BC37" s="8">
        <f t="shared" si="27"/>
        <v>0</v>
      </c>
      <c r="BD37" s="8">
        <f t="shared" si="15"/>
        <v>0</v>
      </c>
      <c r="BE37" s="8">
        <f t="shared" si="16"/>
        <v>0</v>
      </c>
      <c r="BF37" s="8">
        <f t="shared" si="17"/>
        <v>0</v>
      </c>
      <c r="BG37" s="8">
        <f t="shared" si="18"/>
        <v>0</v>
      </c>
      <c r="BH37" s="8">
        <f t="shared" si="19"/>
        <v>0</v>
      </c>
      <c r="BI37" s="8">
        <f t="shared" si="20"/>
        <v>0</v>
      </c>
      <c r="BJ37" s="8">
        <f t="shared" si="21"/>
        <v>0</v>
      </c>
      <c r="BK37" s="8">
        <f t="shared" si="22"/>
        <v>0</v>
      </c>
      <c r="BL37" s="4" t="str">
        <f t="shared" si="23"/>
        <v>HEMOLYSISx</v>
      </c>
      <c r="BM37" s="4"/>
      <c r="BO37" s="36" t="s">
        <v>4079</v>
      </c>
      <c r="BP37" s="26" t="s">
        <v>15</v>
      </c>
      <c r="BQ37" s="26" t="s">
        <v>0</v>
      </c>
      <c r="BR37" s="26" t="s">
        <v>3772</v>
      </c>
      <c r="BS37" s="26" t="s">
        <v>1163</v>
      </c>
      <c r="BT37" s="26" t="s">
        <v>14</v>
      </c>
      <c r="BU37" s="26" t="s">
        <v>4601</v>
      </c>
      <c r="BV37" s="26" t="s">
        <v>4602</v>
      </c>
      <c r="BW37" s="92" t="s">
        <v>4603</v>
      </c>
      <c r="BX37" s="93"/>
    </row>
    <row r="38" spans="1:124" s="15" customFormat="1" x14ac:dyDescent="0.3">
      <c r="A38" s="11" t="s">
        <v>3895</v>
      </c>
      <c r="B38" s="8" t="s">
        <v>3896</v>
      </c>
      <c r="C38" s="8">
        <v>2004</v>
      </c>
      <c r="D38" s="8" t="s">
        <v>1254</v>
      </c>
      <c r="E38" s="8">
        <v>126</v>
      </c>
      <c r="F38" s="8">
        <v>32</v>
      </c>
      <c r="G38" s="8"/>
      <c r="H38" s="8">
        <v>10044</v>
      </c>
      <c r="I38" s="8">
        <v>10048</v>
      </c>
      <c r="J38" s="8"/>
      <c r="K38" s="8">
        <v>253</v>
      </c>
      <c r="L38" s="8" t="s">
        <v>3897</v>
      </c>
      <c r="M38" s="8" t="s">
        <v>3898</v>
      </c>
      <c r="N38" s="8" t="s">
        <v>3899</v>
      </c>
      <c r="O38" s="8" t="s">
        <v>3900</v>
      </c>
      <c r="P38" s="8" t="s">
        <v>3901</v>
      </c>
      <c r="Q38" s="8"/>
      <c r="R38" s="8" t="s">
        <v>34</v>
      </c>
      <c r="S38" s="8" t="s">
        <v>33</v>
      </c>
      <c r="T38" s="8" t="s">
        <v>3902</v>
      </c>
      <c r="U38" s="8"/>
      <c r="V38" s="8" t="s">
        <v>31</v>
      </c>
      <c r="W38" s="8" t="s">
        <v>28</v>
      </c>
      <c r="X38" s="8" t="str">
        <f t="shared" ref="X38" si="73">CONCATENATE(V38,W38)</f>
        <v>YPolymer-based</v>
      </c>
      <c r="Y38" s="8" t="s">
        <v>191</v>
      </c>
      <c r="Z38" s="8" t="str">
        <f t="shared" ref="Z38" si="74">CONCATENATE(V38,Y38)</f>
        <v>YHEMOLYSIS</v>
      </c>
      <c r="AA38" s="8" t="str">
        <f t="shared" ref="AA38" si="75">CONCATENATE(X38,Y38)</f>
        <v>YPolymer-basedHEMOLYSIS</v>
      </c>
      <c r="AB38" s="8"/>
      <c r="AC38" s="8"/>
      <c r="AD38" s="8" t="s">
        <v>4461</v>
      </c>
      <c r="AE38" s="8"/>
      <c r="AF38" s="8"/>
      <c r="AG38" s="8"/>
      <c r="AH38" s="8"/>
      <c r="AI38" s="8"/>
      <c r="AJ38" s="8"/>
      <c r="AK38" s="8">
        <f t="shared" si="63"/>
        <v>0</v>
      </c>
      <c r="AL38" s="8">
        <f t="shared" si="64"/>
        <v>0</v>
      </c>
      <c r="AM38" s="8">
        <f t="shared" si="65"/>
        <v>0</v>
      </c>
      <c r="AN38" s="8">
        <f t="shared" si="66"/>
        <v>0</v>
      </c>
      <c r="AO38" s="8">
        <f t="shared" si="67"/>
        <v>0</v>
      </c>
      <c r="AP38" s="44">
        <f t="shared" si="68"/>
        <v>0</v>
      </c>
      <c r="AQ38" s="8">
        <f t="shared" si="69"/>
        <v>0</v>
      </c>
      <c r="AR38" s="8">
        <f t="shared" si="70"/>
        <v>0</v>
      </c>
      <c r="AS38" s="8">
        <f t="shared" si="71"/>
        <v>0</v>
      </c>
      <c r="AT38" s="8">
        <f t="shared" si="72"/>
        <v>0</v>
      </c>
      <c r="AU38" s="8">
        <f t="shared" si="47"/>
        <v>0</v>
      </c>
      <c r="AV38" s="8">
        <f t="shared" si="48"/>
        <v>1</v>
      </c>
      <c r="AW38" s="8">
        <f t="shared" si="49"/>
        <v>0</v>
      </c>
      <c r="AX38" s="8">
        <f t="shared" si="50"/>
        <v>0</v>
      </c>
      <c r="AY38" s="8">
        <f t="shared" si="51"/>
        <v>0</v>
      </c>
      <c r="AZ38" s="8">
        <f t="shared" si="52"/>
        <v>0</v>
      </c>
      <c r="BA38" s="8">
        <f t="shared" si="53"/>
        <v>0</v>
      </c>
      <c r="BB38" s="8">
        <f t="shared" si="54"/>
        <v>0</v>
      </c>
      <c r="BC38" s="8">
        <f t="shared" si="27"/>
        <v>0</v>
      </c>
      <c r="BD38" s="8">
        <f t="shared" si="15"/>
        <v>0</v>
      </c>
      <c r="BE38" s="8">
        <f t="shared" si="16"/>
        <v>0</v>
      </c>
      <c r="BF38" s="8">
        <f t="shared" si="17"/>
        <v>0</v>
      </c>
      <c r="BG38" s="8">
        <f t="shared" si="18"/>
        <v>0</v>
      </c>
      <c r="BH38" s="8">
        <f t="shared" si="19"/>
        <v>0</v>
      </c>
      <c r="BI38" s="8">
        <f t="shared" si="20"/>
        <v>0</v>
      </c>
      <c r="BJ38" s="8">
        <f t="shared" si="21"/>
        <v>0</v>
      </c>
      <c r="BK38" s="8">
        <f t="shared" si="22"/>
        <v>0</v>
      </c>
      <c r="BL38" s="4" t="str">
        <f t="shared" si="23"/>
        <v>HEMOLYSISx</v>
      </c>
      <c r="BM38" s="4"/>
      <c r="BO38" s="57" t="s">
        <v>3777</v>
      </c>
      <c r="BP38" s="8">
        <f>COUNTIF(AB$4:AB$1038,"*")</f>
        <v>9</v>
      </c>
      <c r="BQ38" s="8">
        <f>AT1</f>
        <v>3</v>
      </c>
      <c r="BR38" s="8">
        <f>AK1</f>
        <v>6</v>
      </c>
      <c r="BS38" s="8">
        <f>BC1</f>
        <v>0</v>
      </c>
      <c r="BT38" s="8">
        <f>SUM(BQ38:BS38)</f>
        <v>9</v>
      </c>
      <c r="BU38" s="48">
        <f>BQ38*100/$BQ$47</f>
        <v>60</v>
      </c>
      <c r="BV38" s="48">
        <f>BR38*100/$BR$47</f>
        <v>20</v>
      </c>
      <c r="BW38" s="48">
        <f>BS38*100/$BS$47</f>
        <v>0</v>
      </c>
      <c r="BX38" s="7"/>
    </row>
    <row r="39" spans="1:124" s="15" customFormat="1" ht="28.8" x14ac:dyDescent="0.3">
      <c r="A39" s="11" t="s">
        <v>176</v>
      </c>
      <c r="B39" s="8" t="s">
        <v>175</v>
      </c>
      <c r="C39" s="8">
        <v>2012</v>
      </c>
      <c r="D39" s="8" t="s">
        <v>97</v>
      </c>
      <c r="E39" s="8">
        <v>8</v>
      </c>
      <c r="F39" s="8">
        <v>2</v>
      </c>
      <c r="G39" s="8"/>
      <c r="H39" s="8">
        <v>176</v>
      </c>
      <c r="I39" s="8">
        <v>184</v>
      </c>
      <c r="J39" s="8"/>
      <c r="K39" s="8">
        <v>68</v>
      </c>
      <c r="L39" s="8" t="s">
        <v>174</v>
      </c>
      <c r="M39" s="8" t="s">
        <v>173</v>
      </c>
      <c r="N39" s="8"/>
      <c r="O39" s="8" t="s">
        <v>34</v>
      </c>
      <c r="P39" s="7" t="s">
        <v>172</v>
      </c>
      <c r="Q39" s="8" t="s">
        <v>171</v>
      </c>
      <c r="R39" s="8"/>
      <c r="S39" s="8"/>
      <c r="T39" s="8"/>
      <c r="U39" s="8"/>
      <c r="V39" s="8" t="s">
        <v>31</v>
      </c>
      <c r="W39" s="8" t="s">
        <v>30</v>
      </c>
      <c r="X39" s="8" t="str">
        <f t="shared" si="24"/>
        <v>YLipid-based</v>
      </c>
      <c r="Y39" s="8" t="s">
        <v>1</v>
      </c>
      <c r="Z39" s="8" t="str">
        <f t="shared" si="25"/>
        <v>YCARPA</v>
      </c>
      <c r="AA39" s="8" t="str">
        <f t="shared" si="26"/>
        <v>YLipid-basedCARPA</v>
      </c>
      <c r="AB39" s="8"/>
      <c r="AC39" s="8"/>
      <c r="AD39" s="57" t="s">
        <v>4461</v>
      </c>
      <c r="AE39" s="8"/>
      <c r="AF39" s="8"/>
      <c r="AG39" s="8"/>
      <c r="AH39" s="8"/>
      <c r="AI39" s="8"/>
      <c r="AJ39" s="8" t="s">
        <v>4461</v>
      </c>
      <c r="AK39" s="8">
        <f t="shared" si="63"/>
        <v>0</v>
      </c>
      <c r="AL39" s="8">
        <f t="shared" si="64"/>
        <v>0</v>
      </c>
      <c r="AM39" s="8">
        <f t="shared" si="65"/>
        <v>0</v>
      </c>
      <c r="AN39" s="8">
        <f t="shared" si="66"/>
        <v>0</v>
      </c>
      <c r="AO39" s="8">
        <f t="shared" si="67"/>
        <v>0</v>
      </c>
      <c r="AP39" s="44">
        <f t="shared" si="68"/>
        <v>0</v>
      </c>
      <c r="AQ39" s="8">
        <f t="shared" si="69"/>
        <v>0</v>
      </c>
      <c r="AR39" s="8">
        <f t="shared" si="70"/>
        <v>0</v>
      </c>
      <c r="AS39" s="8">
        <f t="shared" si="71"/>
        <v>0</v>
      </c>
      <c r="AT39" s="8">
        <f t="shared" si="72"/>
        <v>0</v>
      </c>
      <c r="AU39" s="8">
        <f t="shared" si="47"/>
        <v>0</v>
      </c>
      <c r="AV39" s="8">
        <f t="shared" si="48"/>
        <v>0</v>
      </c>
      <c r="AW39" s="8">
        <f t="shared" si="49"/>
        <v>0</v>
      </c>
      <c r="AX39" s="8">
        <f t="shared" si="50"/>
        <v>0</v>
      </c>
      <c r="AY39" s="8">
        <f t="shared" si="51"/>
        <v>0</v>
      </c>
      <c r="AZ39" s="8">
        <f t="shared" si="52"/>
        <v>0</v>
      </c>
      <c r="BA39" s="8">
        <f t="shared" si="53"/>
        <v>0</v>
      </c>
      <c r="BB39" s="8">
        <f t="shared" si="54"/>
        <v>0</v>
      </c>
      <c r="BC39" s="8">
        <f t="shared" si="27"/>
        <v>0</v>
      </c>
      <c r="BD39" s="8">
        <f t="shared" si="15"/>
        <v>0</v>
      </c>
      <c r="BE39" s="8">
        <f t="shared" si="16"/>
        <v>1</v>
      </c>
      <c r="BF39" s="8">
        <f t="shared" si="17"/>
        <v>0</v>
      </c>
      <c r="BG39" s="8">
        <f t="shared" si="18"/>
        <v>0</v>
      </c>
      <c r="BH39" s="8">
        <f t="shared" si="19"/>
        <v>0</v>
      </c>
      <c r="BI39" s="8">
        <f t="shared" si="20"/>
        <v>0</v>
      </c>
      <c r="BJ39" s="8">
        <f t="shared" si="21"/>
        <v>0</v>
      </c>
      <c r="BK39" s="8">
        <f t="shared" si="22"/>
        <v>1</v>
      </c>
      <c r="BL39" s="4" t="str">
        <f t="shared" si="23"/>
        <v>CARPAxx</v>
      </c>
      <c r="BM39" s="4"/>
      <c r="BO39" s="57" t="s">
        <v>3778</v>
      </c>
      <c r="BP39" s="8">
        <f>COUNTIF(AC$4:AC$1038,"*")</f>
        <v>0</v>
      </c>
      <c r="BQ39" s="8">
        <f>AU1</f>
        <v>0</v>
      </c>
      <c r="BR39" s="8">
        <f>AL1</f>
        <v>0</v>
      </c>
      <c r="BS39" s="8">
        <f>BD1</f>
        <v>0</v>
      </c>
      <c r="BT39" s="8">
        <f t="shared" ref="BT39:BT45" si="76">SUM(BQ39:BS39)</f>
        <v>0</v>
      </c>
      <c r="BU39" s="48">
        <f t="shared" ref="BU39:BU46" si="77">BQ39*100/$BQ$47</f>
        <v>0</v>
      </c>
      <c r="BV39" s="48">
        <f t="shared" ref="BV39:BV46" si="78">BR39*100/$BR$47</f>
        <v>0</v>
      </c>
      <c r="BW39" s="48">
        <f t="shared" ref="BW39:BW46" si="79">BS39*100/$BS$47</f>
        <v>0</v>
      </c>
      <c r="BX39" s="7"/>
    </row>
    <row r="40" spans="1:124" s="15" customFormat="1" x14ac:dyDescent="0.3">
      <c r="A40" s="11" t="s">
        <v>170</v>
      </c>
      <c r="B40" s="8" t="s">
        <v>169</v>
      </c>
      <c r="C40" s="8">
        <v>2009</v>
      </c>
      <c r="D40" s="8" t="s">
        <v>168</v>
      </c>
      <c r="E40" s="8">
        <v>11</v>
      </c>
      <c r="F40" s="8">
        <v>6</v>
      </c>
      <c r="G40" s="8"/>
      <c r="H40" s="8">
        <v>1187</v>
      </c>
      <c r="I40" s="8">
        <v>1194</v>
      </c>
      <c r="J40" s="8"/>
      <c r="K40" s="8">
        <v>28</v>
      </c>
      <c r="L40" s="8" t="s">
        <v>167</v>
      </c>
      <c r="M40" s="8" t="s">
        <v>166</v>
      </c>
      <c r="N40" s="8" t="s">
        <v>165</v>
      </c>
      <c r="O40" s="8" t="s">
        <v>34</v>
      </c>
      <c r="P40" s="8" t="s">
        <v>165</v>
      </c>
      <c r="Q40" s="8" t="s">
        <v>164</v>
      </c>
      <c r="R40" s="8"/>
      <c r="S40" s="8"/>
      <c r="T40" s="8"/>
      <c r="U40" s="8"/>
      <c r="V40" s="8" t="s">
        <v>31</v>
      </c>
      <c r="W40" s="8" t="s">
        <v>28</v>
      </c>
      <c r="X40" s="8" t="str">
        <f t="shared" si="24"/>
        <v>YPolymer-based</v>
      </c>
      <c r="Y40" s="8" t="s">
        <v>1</v>
      </c>
      <c r="Z40" s="8" t="str">
        <f t="shared" si="25"/>
        <v>YCARPA</v>
      </c>
      <c r="AA40" s="8" t="str">
        <f t="shared" si="26"/>
        <v>YPolymer-basedCARPA</v>
      </c>
      <c r="AB40" s="8"/>
      <c r="AC40" s="8"/>
      <c r="AD40" s="57" t="s">
        <v>4461</v>
      </c>
      <c r="AE40" s="8" t="s">
        <v>4461</v>
      </c>
      <c r="AF40" s="8"/>
      <c r="AG40" s="8"/>
      <c r="AH40" s="8"/>
      <c r="AI40" s="8"/>
      <c r="AJ40" s="8"/>
      <c r="AK40" s="8">
        <f t="shared" si="63"/>
        <v>0</v>
      </c>
      <c r="AL40" s="8">
        <f t="shared" si="64"/>
        <v>0</v>
      </c>
      <c r="AM40" s="8">
        <f t="shared" si="65"/>
        <v>0</v>
      </c>
      <c r="AN40" s="8">
        <f t="shared" si="66"/>
        <v>0</v>
      </c>
      <c r="AO40" s="8">
        <f t="shared" si="67"/>
        <v>0</v>
      </c>
      <c r="AP40" s="44">
        <f t="shared" si="68"/>
        <v>0</v>
      </c>
      <c r="AQ40" s="8">
        <f t="shared" si="69"/>
        <v>0</v>
      </c>
      <c r="AR40" s="8">
        <f t="shared" si="70"/>
        <v>0</v>
      </c>
      <c r="AS40" s="8">
        <f t="shared" si="71"/>
        <v>0</v>
      </c>
      <c r="AT40" s="8">
        <f t="shared" si="72"/>
        <v>0</v>
      </c>
      <c r="AU40" s="8">
        <f t="shared" si="47"/>
        <v>0</v>
      </c>
      <c r="AV40" s="8">
        <f t="shared" si="48"/>
        <v>0</v>
      </c>
      <c r="AW40" s="8">
        <f t="shared" si="49"/>
        <v>0</v>
      </c>
      <c r="AX40" s="8">
        <f t="shared" si="50"/>
        <v>0</v>
      </c>
      <c r="AY40" s="8">
        <f t="shared" si="51"/>
        <v>0</v>
      </c>
      <c r="AZ40" s="8">
        <f t="shared" si="52"/>
        <v>0</v>
      </c>
      <c r="BA40" s="8">
        <f t="shared" si="53"/>
        <v>0</v>
      </c>
      <c r="BB40" s="8">
        <f t="shared" si="54"/>
        <v>0</v>
      </c>
      <c r="BC40" s="8">
        <f t="shared" si="27"/>
        <v>0</v>
      </c>
      <c r="BD40" s="8">
        <f t="shared" si="15"/>
        <v>0</v>
      </c>
      <c r="BE40" s="8">
        <f t="shared" si="16"/>
        <v>1</v>
      </c>
      <c r="BF40" s="8">
        <f t="shared" si="17"/>
        <v>1</v>
      </c>
      <c r="BG40" s="8">
        <f t="shared" si="18"/>
        <v>0</v>
      </c>
      <c r="BH40" s="8">
        <f t="shared" si="19"/>
        <v>0</v>
      </c>
      <c r="BI40" s="8">
        <f t="shared" si="20"/>
        <v>0</v>
      </c>
      <c r="BJ40" s="8">
        <f t="shared" si="21"/>
        <v>0</v>
      </c>
      <c r="BK40" s="8">
        <f t="shared" si="22"/>
        <v>0</v>
      </c>
      <c r="BL40" s="4" t="str">
        <f t="shared" si="23"/>
        <v>CARPAxx</v>
      </c>
      <c r="BM40" s="4"/>
      <c r="BO40" s="57" t="s">
        <v>3779</v>
      </c>
      <c r="BP40" s="8">
        <f>COUNTIF(AD$4:AD$1038,"*")</f>
        <v>9</v>
      </c>
      <c r="BQ40" s="8">
        <f>AV1</f>
        <v>1</v>
      </c>
      <c r="BR40" s="8">
        <f>AM1</f>
        <v>5</v>
      </c>
      <c r="BS40" s="8">
        <f>BE1</f>
        <v>3</v>
      </c>
      <c r="BT40" s="8">
        <f t="shared" si="76"/>
        <v>9</v>
      </c>
      <c r="BU40" s="48">
        <f t="shared" si="77"/>
        <v>20</v>
      </c>
      <c r="BV40" s="48">
        <f t="shared" si="78"/>
        <v>16.666666666666668</v>
      </c>
      <c r="BW40" s="48">
        <f t="shared" si="79"/>
        <v>18.75</v>
      </c>
      <c r="BX40" s="7"/>
    </row>
    <row r="41" spans="1:124" s="15" customFormat="1" x14ac:dyDescent="0.3">
      <c r="A41" s="11" t="s">
        <v>163</v>
      </c>
      <c r="B41" s="8" t="s">
        <v>162</v>
      </c>
      <c r="C41" s="8">
        <v>2011</v>
      </c>
      <c r="D41" s="8" t="s">
        <v>161</v>
      </c>
      <c r="E41" s="8">
        <v>286</v>
      </c>
      <c r="F41" s="8">
        <v>1</v>
      </c>
      <c r="G41" s="8"/>
      <c r="H41" s="8">
        <v>123</v>
      </c>
      <c r="I41" s="8">
        <v>130</v>
      </c>
      <c r="J41" s="8"/>
      <c r="K41" s="8">
        <v>32</v>
      </c>
      <c r="L41" s="8" t="s">
        <v>160</v>
      </c>
      <c r="M41" s="8" t="s">
        <v>159</v>
      </c>
      <c r="N41" s="8" t="s">
        <v>158</v>
      </c>
      <c r="O41" s="8" t="s">
        <v>34</v>
      </c>
      <c r="P41" s="8" t="s">
        <v>158</v>
      </c>
      <c r="Q41" s="8" t="s">
        <v>157</v>
      </c>
      <c r="R41" s="8"/>
      <c r="S41" s="8"/>
      <c r="T41" s="8"/>
      <c r="U41" s="8"/>
      <c r="V41" s="8" t="s">
        <v>31</v>
      </c>
      <c r="W41" s="8" t="s">
        <v>30</v>
      </c>
      <c r="X41" s="8" t="str">
        <f t="shared" si="24"/>
        <v>YLipid-based</v>
      </c>
      <c r="Y41" s="8" t="s">
        <v>1</v>
      </c>
      <c r="Z41" s="8" t="str">
        <f t="shared" si="25"/>
        <v>YCARPA</v>
      </c>
      <c r="AA41" s="8" t="str">
        <f t="shared" si="26"/>
        <v>YLipid-basedCARPA</v>
      </c>
      <c r="AB41" s="8"/>
      <c r="AC41" s="8"/>
      <c r="AD41" s="8"/>
      <c r="AE41" s="8"/>
      <c r="AF41" s="8"/>
      <c r="AG41" s="8" t="s">
        <v>4461</v>
      </c>
      <c r="AH41" s="8"/>
      <c r="AI41" s="8"/>
      <c r="AJ41" s="8"/>
      <c r="AK41" s="8">
        <f t="shared" si="63"/>
        <v>0</v>
      </c>
      <c r="AL41" s="8">
        <f t="shared" si="64"/>
        <v>0</v>
      </c>
      <c r="AM41" s="8">
        <f t="shared" si="65"/>
        <v>0</v>
      </c>
      <c r="AN41" s="8">
        <f t="shared" si="66"/>
        <v>0</v>
      </c>
      <c r="AO41" s="8">
        <f t="shared" si="67"/>
        <v>0</v>
      </c>
      <c r="AP41" s="44">
        <f t="shared" si="68"/>
        <v>0</v>
      </c>
      <c r="AQ41" s="8">
        <f t="shared" si="69"/>
        <v>0</v>
      </c>
      <c r="AR41" s="8">
        <f t="shared" si="70"/>
        <v>0</v>
      </c>
      <c r="AS41" s="8">
        <f t="shared" si="71"/>
        <v>0</v>
      </c>
      <c r="AT41" s="8">
        <f t="shared" si="72"/>
        <v>0</v>
      </c>
      <c r="AU41" s="8">
        <f t="shared" si="47"/>
        <v>0</v>
      </c>
      <c r="AV41" s="8">
        <f t="shared" si="48"/>
        <v>0</v>
      </c>
      <c r="AW41" s="8">
        <f t="shared" si="49"/>
        <v>0</v>
      </c>
      <c r="AX41" s="8">
        <f t="shared" si="50"/>
        <v>0</v>
      </c>
      <c r="AY41" s="8">
        <f t="shared" si="51"/>
        <v>0</v>
      </c>
      <c r="AZ41" s="8">
        <f t="shared" si="52"/>
        <v>0</v>
      </c>
      <c r="BA41" s="8">
        <f t="shared" si="53"/>
        <v>0</v>
      </c>
      <c r="BB41" s="8">
        <f t="shared" si="54"/>
        <v>0</v>
      </c>
      <c r="BC41" s="8">
        <f t="shared" si="27"/>
        <v>0</v>
      </c>
      <c r="BD41" s="8">
        <f t="shared" si="15"/>
        <v>0</v>
      </c>
      <c r="BE41" s="8">
        <f t="shared" si="16"/>
        <v>0</v>
      </c>
      <c r="BF41" s="8">
        <f t="shared" si="17"/>
        <v>0</v>
      </c>
      <c r="BG41" s="8">
        <f t="shared" si="18"/>
        <v>0</v>
      </c>
      <c r="BH41" s="8">
        <f t="shared" si="19"/>
        <v>1</v>
      </c>
      <c r="BI41" s="8">
        <f t="shared" si="20"/>
        <v>0</v>
      </c>
      <c r="BJ41" s="8">
        <f t="shared" si="21"/>
        <v>0</v>
      </c>
      <c r="BK41" s="8">
        <f t="shared" si="22"/>
        <v>0</v>
      </c>
      <c r="BL41" s="4" t="str">
        <f t="shared" si="23"/>
        <v>CARPAx</v>
      </c>
      <c r="BM41" s="4"/>
      <c r="BO41" s="57" t="s">
        <v>3780</v>
      </c>
      <c r="BP41" s="8">
        <f>COUNTIF(AE$4:AE$1038,"*")</f>
        <v>8</v>
      </c>
      <c r="BQ41" s="8">
        <f>AW1</f>
        <v>0</v>
      </c>
      <c r="BR41" s="8">
        <f>AN1</f>
        <v>2</v>
      </c>
      <c r="BS41" s="8">
        <f>BF1</f>
        <v>6</v>
      </c>
      <c r="BT41" s="8">
        <f t="shared" si="76"/>
        <v>8</v>
      </c>
      <c r="BU41" s="48">
        <f t="shared" si="77"/>
        <v>0</v>
      </c>
      <c r="BV41" s="48">
        <f t="shared" si="78"/>
        <v>6.666666666666667</v>
      </c>
      <c r="BW41" s="48">
        <f t="shared" si="79"/>
        <v>37.5</v>
      </c>
      <c r="BX41" s="7"/>
    </row>
    <row r="42" spans="1:124" s="15" customFormat="1" x14ac:dyDescent="0.3">
      <c r="A42" s="11" t="s">
        <v>156</v>
      </c>
      <c r="B42" s="8" t="s">
        <v>155</v>
      </c>
      <c r="C42" s="8">
        <v>2008</v>
      </c>
      <c r="D42" s="8" t="s">
        <v>154</v>
      </c>
      <c r="E42" s="8">
        <v>45</v>
      </c>
      <c r="F42" s="8">
        <v>14</v>
      </c>
      <c r="G42" s="8"/>
      <c r="H42" s="8">
        <v>3797</v>
      </c>
      <c r="I42" s="8">
        <v>3803</v>
      </c>
      <c r="J42" s="8"/>
      <c r="K42" s="8">
        <v>79</v>
      </c>
      <c r="L42" s="8" t="s">
        <v>153</v>
      </c>
      <c r="M42" s="8" t="s">
        <v>152</v>
      </c>
      <c r="N42" s="8" t="s">
        <v>151</v>
      </c>
      <c r="O42" s="8" t="s">
        <v>34</v>
      </c>
      <c r="P42" s="8" t="s">
        <v>151</v>
      </c>
      <c r="Q42" s="8" t="s">
        <v>150</v>
      </c>
      <c r="R42" s="8"/>
      <c r="S42" s="8"/>
      <c r="T42" s="8"/>
      <c r="U42" s="8"/>
      <c r="V42" s="8" t="s">
        <v>31</v>
      </c>
      <c r="W42" s="8" t="s">
        <v>30</v>
      </c>
      <c r="X42" s="8" t="str">
        <f t="shared" si="24"/>
        <v>YLipid-based</v>
      </c>
      <c r="Y42" s="8" t="s">
        <v>1</v>
      </c>
      <c r="Z42" s="8" t="str">
        <f t="shared" si="25"/>
        <v>YCARPA</v>
      </c>
      <c r="AA42" s="8" t="str">
        <f t="shared" si="26"/>
        <v>YLipid-basedCARPA</v>
      </c>
      <c r="AB42" s="8"/>
      <c r="AC42" s="8"/>
      <c r="AD42" s="8" t="s">
        <v>4461</v>
      </c>
      <c r="AE42" s="8" t="s">
        <v>4461</v>
      </c>
      <c r="AF42" s="8"/>
      <c r="AG42" s="8"/>
      <c r="AH42" s="8"/>
      <c r="AI42" s="8"/>
      <c r="AJ42" s="8"/>
      <c r="AK42" s="8">
        <f t="shared" si="63"/>
        <v>0</v>
      </c>
      <c r="AL42" s="8">
        <f t="shared" si="64"/>
        <v>0</v>
      </c>
      <c r="AM42" s="8">
        <f t="shared" si="65"/>
        <v>0</v>
      </c>
      <c r="AN42" s="8">
        <f t="shared" si="66"/>
        <v>0</v>
      </c>
      <c r="AO42" s="8">
        <f t="shared" si="67"/>
        <v>0</v>
      </c>
      <c r="AP42" s="44">
        <f t="shared" si="68"/>
        <v>0</v>
      </c>
      <c r="AQ42" s="8">
        <f t="shared" si="69"/>
        <v>0</v>
      </c>
      <c r="AR42" s="8">
        <f t="shared" si="70"/>
        <v>0</v>
      </c>
      <c r="AS42" s="8">
        <f t="shared" si="71"/>
        <v>0</v>
      </c>
      <c r="AT42" s="8">
        <f t="shared" si="72"/>
        <v>0</v>
      </c>
      <c r="AU42" s="8">
        <f t="shared" si="47"/>
        <v>0</v>
      </c>
      <c r="AV42" s="8">
        <f t="shared" si="48"/>
        <v>0</v>
      </c>
      <c r="AW42" s="8">
        <f t="shared" si="49"/>
        <v>0</v>
      </c>
      <c r="AX42" s="8">
        <f t="shared" si="50"/>
        <v>0</v>
      </c>
      <c r="AY42" s="8">
        <f t="shared" si="51"/>
        <v>0</v>
      </c>
      <c r="AZ42" s="8">
        <f t="shared" si="52"/>
        <v>0</v>
      </c>
      <c r="BA42" s="8">
        <f t="shared" si="53"/>
        <v>0</v>
      </c>
      <c r="BB42" s="8">
        <f t="shared" si="54"/>
        <v>0</v>
      </c>
      <c r="BC42" s="8">
        <f t="shared" si="27"/>
        <v>0</v>
      </c>
      <c r="BD42" s="8">
        <f t="shared" si="15"/>
        <v>0</v>
      </c>
      <c r="BE42" s="8">
        <f t="shared" si="16"/>
        <v>1</v>
      </c>
      <c r="BF42" s="8">
        <f t="shared" si="17"/>
        <v>1</v>
      </c>
      <c r="BG42" s="8">
        <f t="shared" si="18"/>
        <v>0</v>
      </c>
      <c r="BH42" s="8">
        <f t="shared" si="19"/>
        <v>0</v>
      </c>
      <c r="BI42" s="8">
        <f t="shared" si="20"/>
        <v>0</v>
      </c>
      <c r="BJ42" s="8">
        <f t="shared" si="21"/>
        <v>0</v>
      </c>
      <c r="BK42" s="8">
        <f t="shared" si="22"/>
        <v>0</v>
      </c>
      <c r="BL42" s="4" t="str">
        <f t="shared" si="23"/>
        <v>CARPAxx</v>
      </c>
      <c r="BM42" s="4"/>
      <c r="BO42" s="57" t="s">
        <v>4081</v>
      </c>
      <c r="BP42" s="8">
        <f>COUNTIF(AF$4:AF$1038,"*")</f>
        <v>0</v>
      </c>
      <c r="BQ42" s="8">
        <f>AX1</f>
        <v>0</v>
      </c>
      <c r="BR42" s="8">
        <f>AO1</f>
        <v>0</v>
      </c>
      <c r="BS42" s="8">
        <f>BG1</f>
        <v>0</v>
      </c>
      <c r="BT42" s="8">
        <f t="shared" si="76"/>
        <v>0</v>
      </c>
      <c r="BU42" s="48">
        <f t="shared" si="77"/>
        <v>0</v>
      </c>
      <c r="BV42" s="48">
        <f t="shared" si="78"/>
        <v>0</v>
      </c>
      <c r="BW42" s="48">
        <f t="shared" si="79"/>
        <v>0</v>
      </c>
      <c r="BX42" s="7"/>
    </row>
    <row r="43" spans="1:124" s="15" customFormat="1" ht="43.2" x14ac:dyDescent="0.3">
      <c r="A43" s="11" t="s">
        <v>149</v>
      </c>
      <c r="B43" s="8" t="s">
        <v>148</v>
      </c>
      <c r="C43" s="8">
        <v>2013</v>
      </c>
      <c r="D43" s="8" t="s">
        <v>147</v>
      </c>
      <c r="E43" s="8">
        <v>8</v>
      </c>
      <c r="F43" s="8"/>
      <c r="G43" s="8"/>
      <c r="H43" s="8">
        <v>1257</v>
      </c>
      <c r="I43" s="8">
        <v>1268</v>
      </c>
      <c r="J43" s="8"/>
      <c r="K43" s="8">
        <v>13</v>
      </c>
      <c r="L43" s="8" t="s">
        <v>146</v>
      </c>
      <c r="M43" s="8" t="s">
        <v>145</v>
      </c>
      <c r="N43" s="8" t="s">
        <v>144</v>
      </c>
      <c r="O43" s="8" t="s">
        <v>34</v>
      </c>
      <c r="P43" s="8" t="s">
        <v>143</v>
      </c>
      <c r="Q43" s="8" t="s">
        <v>142</v>
      </c>
      <c r="R43" s="8"/>
      <c r="S43" s="8"/>
      <c r="T43" s="8"/>
      <c r="U43" s="8"/>
      <c r="V43" s="65" t="s">
        <v>31</v>
      </c>
      <c r="W43" s="8" t="s">
        <v>30</v>
      </c>
      <c r="X43" s="8" t="str">
        <f t="shared" si="24"/>
        <v>YLipid-based</v>
      </c>
      <c r="Y43" s="8" t="s">
        <v>1</v>
      </c>
      <c r="Z43" s="8" t="str">
        <f t="shared" si="25"/>
        <v>YCARPA</v>
      </c>
      <c r="AA43" s="8" t="str">
        <f t="shared" si="26"/>
        <v>YLipid-basedCARPA</v>
      </c>
      <c r="AB43" s="8"/>
      <c r="AC43" s="8"/>
      <c r="AD43" s="8"/>
      <c r="AE43" s="8" t="s">
        <v>4461</v>
      </c>
      <c r="AF43" s="8"/>
      <c r="AG43" s="8"/>
      <c r="AH43" s="8"/>
      <c r="AI43" s="8"/>
      <c r="AJ43" s="8"/>
      <c r="AK43" s="8">
        <f t="shared" si="63"/>
        <v>0</v>
      </c>
      <c r="AL43" s="8">
        <f t="shared" si="64"/>
        <v>0</v>
      </c>
      <c r="AM43" s="8">
        <f t="shared" si="65"/>
        <v>0</v>
      </c>
      <c r="AN43" s="8">
        <f t="shared" si="66"/>
        <v>0</v>
      </c>
      <c r="AO43" s="8">
        <f t="shared" si="67"/>
        <v>0</v>
      </c>
      <c r="AP43" s="44">
        <f t="shared" si="68"/>
        <v>0</v>
      </c>
      <c r="AQ43" s="8">
        <f t="shared" si="69"/>
        <v>0</v>
      </c>
      <c r="AR43" s="8">
        <f t="shared" si="70"/>
        <v>0</v>
      </c>
      <c r="AS43" s="8">
        <f t="shared" si="71"/>
        <v>0</v>
      </c>
      <c r="AT43" s="8">
        <f t="shared" si="72"/>
        <v>0</v>
      </c>
      <c r="AU43" s="8">
        <f t="shared" si="47"/>
        <v>0</v>
      </c>
      <c r="AV43" s="8">
        <f t="shared" si="48"/>
        <v>0</v>
      </c>
      <c r="AW43" s="8">
        <f t="shared" si="49"/>
        <v>0</v>
      </c>
      <c r="AX43" s="8">
        <f t="shared" si="50"/>
        <v>0</v>
      </c>
      <c r="AY43" s="8">
        <f t="shared" si="51"/>
        <v>0</v>
      </c>
      <c r="AZ43" s="8">
        <f t="shared" si="52"/>
        <v>0</v>
      </c>
      <c r="BA43" s="8">
        <f t="shared" si="53"/>
        <v>0</v>
      </c>
      <c r="BB43" s="8">
        <f t="shared" si="54"/>
        <v>0</v>
      </c>
      <c r="BC43" s="8">
        <f t="shared" si="27"/>
        <v>0</v>
      </c>
      <c r="BD43" s="8">
        <f t="shared" si="15"/>
        <v>0</v>
      </c>
      <c r="BE43" s="8">
        <f t="shared" si="16"/>
        <v>0</v>
      </c>
      <c r="BF43" s="8">
        <f t="shared" si="17"/>
        <v>1</v>
      </c>
      <c r="BG43" s="8">
        <f t="shared" si="18"/>
        <v>0</v>
      </c>
      <c r="BH43" s="8">
        <f t="shared" si="19"/>
        <v>0</v>
      </c>
      <c r="BI43" s="8">
        <f t="shared" si="20"/>
        <v>0</v>
      </c>
      <c r="BJ43" s="8">
        <f t="shared" si="21"/>
        <v>0</v>
      </c>
      <c r="BK43" s="8">
        <f t="shared" si="22"/>
        <v>0</v>
      </c>
      <c r="BL43" s="4" t="str">
        <f t="shared" si="23"/>
        <v>CARPAx</v>
      </c>
      <c r="BM43" s="4"/>
      <c r="BO43" s="36" t="s">
        <v>4462</v>
      </c>
      <c r="BP43" s="8">
        <f>COUNTIF(AG$4:AG$1038,"*")</f>
        <v>16</v>
      </c>
      <c r="BQ43" s="8">
        <f>AY1</f>
        <v>1</v>
      </c>
      <c r="BR43" s="8">
        <f>AP1</f>
        <v>10</v>
      </c>
      <c r="BS43" s="8">
        <f>BH1</f>
        <v>5</v>
      </c>
      <c r="BT43" s="8">
        <f t="shared" si="76"/>
        <v>16</v>
      </c>
      <c r="BU43" s="48">
        <f t="shared" si="77"/>
        <v>20</v>
      </c>
      <c r="BV43" s="48">
        <f t="shared" si="78"/>
        <v>33.333333333333336</v>
      </c>
      <c r="BW43" s="48">
        <f t="shared" si="79"/>
        <v>31.25</v>
      </c>
      <c r="BX43" s="7"/>
    </row>
    <row r="44" spans="1:124" s="15" customFormat="1" x14ac:dyDescent="0.3">
      <c r="A44" s="11" t="s">
        <v>4149</v>
      </c>
      <c r="B44" s="8" t="s">
        <v>4150</v>
      </c>
      <c r="C44" s="8">
        <v>2012</v>
      </c>
      <c r="D44" s="8" t="s">
        <v>2608</v>
      </c>
      <c r="E44" s="8">
        <v>64</v>
      </c>
      <c r="F44" s="8">
        <v>15</v>
      </c>
      <c r="G44" s="8"/>
      <c r="H44" s="8">
        <v>1706</v>
      </c>
      <c r="I44" s="8">
        <v>1716</v>
      </c>
      <c r="J44" s="8"/>
      <c r="K44" s="8">
        <v>47</v>
      </c>
      <c r="L44" s="8" t="s">
        <v>4151</v>
      </c>
      <c r="M44" s="8" t="s">
        <v>4152</v>
      </c>
      <c r="N44" s="8" t="s">
        <v>4153</v>
      </c>
      <c r="O44" s="8" t="s">
        <v>4154</v>
      </c>
      <c r="P44" s="8" t="s">
        <v>4155</v>
      </c>
      <c r="Q44" s="8" t="s">
        <v>4156</v>
      </c>
      <c r="R44" s="8" t="s">
        <v>2409</v>
      </c>
      <c r="S44" s="8" t="s">
        <v>33</v>
      </c>
      <c r="T44" s="8" t="s">
        <v>4157</v>
      </c>
      <c r="U44" s="8"/>
      <c r="V44" s="65" t="s">
        <v>31</v>
      </c>
      <c r="W44" s="8" t="s">
        <v>30</v>
      </c>
      <c r="X44" s="8" t="str">
        <f t="shared" ref="X44" si="80">CONCATENATE(V44,W44)</f>
        <v>YLipid-based</v>
      </c>
      <c r="Y44" s="8" t="s">
        <v>1</v>
      </c>
      <c r="Z44" s="8" t="str">
        <f t="shared" ref="Z44" si="81">CONCATENATE(V44,Y44)</f>
        <v>YCARPA</v>
      </c>
      <c r="AA44" s="8" t="str">
        <f t="shared" ref="AA44" si="82">CONCATENATE(X44,Y44)</f>
        <v>YLipid-basedCARPA</v>
      </c>
      <c r="AB44" s="8"/>
      <c r="AC44" s="8"/>
      <c r="AD44" s="8"/>
      <c r="AE44" s="8" t="s">
        <v>4461</v>
      </c>
      <c r="AF44" s="8"/>
      <c r="AG44" s="8" t="s">
        <v>4461</v>
      </c>
      <c r="AH44" s="8"/>
      <c r="AI44" s="8"/>
      <c r="AJ44" s="8"/>
      <c r="AK44" s="8">
        <f t="shared" si="63"/>
        <v>0</v>
      </c>
      <c r="AL44" s="8">
        <f t="shared" si="64"/>
        <v>0</v>
      </c>
      <c r="AM44" s="8">
        <f t="shared" si="65"/>
        <v>0</v>
      </c>
      <c r="AN44" s="8">
        <f t="shared" si="66"/>
        <v>0</v>
      </c>
      <c r="AO44" s="8">
        <f t="shared" si="67"/>
        <v>0</v>
      </c>
      <c r="AP44" s="44">
        <f t="shared" si="68"/>
        <v>0</v>
      </c>
      <c r="AQ44" s="8">
        <f t="shared" si="69"/>
        <v>0</v>
      </c>
      <c r="AR44" s="8">
        <f t="shared" si="70"/>
        <v>0</v>
      </c>
      <c r="AS44" s="8">
        <f t="shared" si="71"/>
        <v>0</v>
      </c>
      <c r="AT44" s="8">
        <f t="shared" si="72"/>
        <v>0</v>
      </c>
      <c r="AU44" s="8">
        <f t="shared" si="47"/>
        <v>0</v>
      </c>
      <c r="AV44" s="8">
        <f t="shared" si="48"/>
        <v>0</v>
      </c>
      <c r="AW44" s="8">
        <f t="shared" si="49"/>
        <v>0</v>
      </c>
      <c r="AX44" s="8">
        <f t="shared" si="50"/>
        <v>0</v>
      </c>
      <c r="AY44" s="8">
        <f t="shared" si="51"/>
        <v>0</v>
      </c>
      <c r="AZ44" s="8">
        <f t="shared" si="52"/>
        <v>0</v>
      </c>
      <c r="BA44" s="8">
        <f t="shared" si="53"/>
        <v>0</v>
      </c>
      <c r="BB44" s="8">
        <f t="shared" si="54"/>
        <v>0</v>
      </c>
      <c r="BC44" s="8">
        <f t="shared" si="27"/>
        <v>0</v>
      </c>
      <c r="BD44" s="8">
        <f t="shared" si="15"/>
        <v>0</v>
      </c>
      <c r="BE44" s="8">
        <f t="shared" si="16"/>
        <v>0</v>
      </c>
      <c r="BF44" s="8">
        <f t="shared" si="17"/>
        <v>1</v>
      </c>
      <c r="BG44" s="8">
        <f t="shared" si="18"/>
        <v>0</v>
      </c>
      <c r="BH44" s="8">
        <f t="shared" si="19"/>
        <v>1</v>
      </c>
      <c r="BI44" s="8">
        <f t="shared" si="20"/>
        <v>0</v>
      </c>
      <c r="BJ44" s="8">
        <f t="shared" si="21"/>
        <v>0</v>
      </c>
      <c r="BK44" s="8">
        <f t="shared" si="22"/>
        <v>0</v>
      </c>
      <c r="BL44" s="4" t="str">
        <f t="shared" si="23"/>
        <v>CARPAxx</v>
      </c>
      <c r="BM44" s="4"/>
      <c r="BN44" s="66"/>
      <c r="BO44" s="57" t="s">
        <v>3831</v>
      </c>
      <c r="BP44" s="8">
        <f>COUNTIF(AH$4:AH$1038,"*")</f>
        <v>2</v>
      </c>
      <c r="BQ44" s="8">
        <f>AZ1</f>
        <v>0</v>
      </c>
      <c r="BR44" s="8">
        <f>AQ1</f>
        <v>1</v>
      </c>
      <c r="BS44" s="8">
        <f>BI1</f>
        <v>1</v>
      </c>
      <c r="BT44" s="8">
        <f t="shared" si="76"/>
        <v>2</v>
      </c>
      <c r="BU44" s="48">
        <f t="shared" si="77"/>
        <v>0</v>
      </c>
      <c r="BV44" s="48">
        <f t="shared" si="78"/>
        <v>3.3333333333333335</v>
      </c>
      <c r="BW44" s="48">
        <f t="shared" si="79"/>
        <v>6.25</v>
      </c>
      <c r="BX44" s="7"/>
    </row>
    <row r="45" spans="1:124" s="15" customFormat="1" x14ac:dyDescent="0.3">
      <c r="A45" s="11" t="s">
        <v>105</v>
      </c>
      <c r="B45" s="8" t="s">
        <v>104</v>
      </c>
      <c r="C45" s="8">
        <v>2015</v>
      </c>
      <c r="D45" s="8" t="s">
        <v>76</v>
      </c>
      <c r="E45" s="8">
        <v>9</v>
      </c>
      <c r="F45" s="8">
        <v>8</v>
      </c>
      <c r="G45" s="8"/>
      <c r="H45" s="8">
        <v>1013</v>
      </c>
      <c r="I45" s="8">
        <v>1022</v>
      </c>
      <c r="J45" s="8"/>
      <c r="K45" s="8">
        <v>12</v>
      </c>
      <c r="L45" s="8" t="s">
        <v>103</v>
      </c>
      <c r="M45" s="8" t="s">
        <v>102</v>
      </c>
      <c r="N45" s="8" t="s">
        <v>101</v>
      </c>
      <c r="O45" s="8" t="s">
        <v>34</v>
      </c>
      <c r="P45" s="8" t="s">
        <v>101</v>
      </c>
      <c r="Q45" s="8" t="s">
        <v>100</v>
      </c>
      <c r="R45" s="8"/>
      <c r="S45" s="8"/>
      <c r="T45" s="8"/>
      <c r="U45" s="8"/>
      <c r="V45" s="65" t="s">
        <v>31</v>
      </c>
      <c r="W45" s="8" t="s">
        <v>26</v>
      </c>
      <c r="X45" s="8" t="str">
        <f t="shared" si="24"/>
        <v>YInorganic</v>
      </c>
      <c r="Y45" s="8" t="s">
        <v>1</v>
      </c>
      <c r="Z45" s="8" t="str">
        <f t="shared" si="25"/>
        <v>YCARPA</v>
      </c>
      <c r="AA45" s="8" t="str">
        <f t="shared" si="26"/>
        <v>YInorganicCARPA</v>
      </c>
      <c r="AB45" s="8"/>
      <c r="AC45" s="8"/>
      <c r="AD45" s="8"/>
      <c r="AE45" s="8"/>
      <c r="AF45" s="8"/>
      <c r="AG45" s="8"/>
      <c r="AH45" s="8"/>
      <c r="AI45" s="8"/>
      <c r="AJ45" s="8"/>
      <c r="AK45" s="8">
        <f t="shared" si="63"/>
        <v>0</v>
      </c>
      <c r="AL45" s="8">
        <f t="shared" si="64"/>
        <v>0</v>
      </c>
      <c r="AM45" s="8">
        <f t="shared" si="65"/>
        <v>0</v>
      </c>
      <c r="AN45" s="8">
        <f t="shared" si="66"/>
        <v>0</v>
      </c>
      <c r="AO45" s="8">
        <f t="shared" si="67"/>
        <v>0</v>
      </c>
      <c r="AP45" s="44">
        <f t="shared" si="68"/>
        <v>0</v>
      </c>
      <c r="AQ45" s="8">
        <f t="shared" si="69"/>
        <v>0</v>
      </c>
      <c r="AR45" s="8">
        <f t="shared" si="70"/>
        <v>0</v>
      </c>
      <c r="AS45" s="8">
        <f t="shared" si="71"/>
        <v>0</v>
      </c>
      <c r="AT45" s="8">
        <f t="shared" si="72"/>
        <v>0</v>
      </c>
      <c r="AU45" s="8">
        <f t="shared" si="47"/>
        <v>0</v>
      </c>
      <c r="AV45" s="8">
        <f t="shared" si="48"/>
        <v>0</v>
      </c>
      <c r="AW45" s="8">
        <f t="shared" si="49"/>
        <v>0</v>
      </c>
      <c r="AX45" s="8">
        <f t="shared" si="50"/>
        <v>0</v>
      </c>
      <c r="AY45" s="8">
        <f t="shared" si="51"/>
        <v>0</v>
      </c>
      <c r="AZ45" s="8">
        <f t="shared" si="52"/>
        <v>0</v>
      </c>
      <c r="BA45" s="8">
        <f t="shared" si="53"/>
        <v>0</v>
      </c>
      <c r="BB45" s="8">
        <f t="shared" si="54"/>
        <v>0</v>
      </c>
      <c r="BC45" s="8">
        <f t="shared" si="27"/>
        <v>0</v>
      </c>
      <c r="BD45" s="8">
        <f t="shared" si="15"/>
        <v>0</v>
      </c>
      <c r="BE45" s="8">
        <f t="shared" si="16"/>
        <v>0</v>
      </c>
      <c r="BF45" s="8">
        <f t="shared" si="17"/>
        <v>0</v>
      </c>
      <c r="BG45" s="8">
        <f t="shared" si="18"/>
        <v>0</v>
      </c>
      <c r="BH45" s="8">
        <f t="shared" si="19"/>
        <v>0</v>
      </c>
      <c r="BI45" s="8">
        <f t="shared" si="20"/>
        <v>0</v>
      </c>
      <c r="BJ45" s="8">
        <f t="shared" si="21"/>
        <v>0</v>
      </c>
      <c r="BK45" s="8">
        <f t="shared" si="22"/>
        <v>0</v>
      </c>
      <c r="BL45" s="4" t="str">
        <f t="shared" si="23"/>
        <v>CARPA</v>
      </c>
      <c r="BM45" s="11" t="s">
        <v>4148</v>
      </c>
      <c r="BO45" s="57" t="s">
        <v>4087</v>
      </c>
      <c r="BP45" s="8">
        <f>COUNTIF(AI$4:AI$1038,"*")</f>
        <v>4</v>
      </c>
      <c r="BQ45" s="8">
        <f>BA1</f>
        <v>0</v>
      </c>
      <c r="BR45" s="8">
        <f>AR1</f>
        <v>4</v>
      </c>
      <c r="BS45" s="8">
        <f>BJ1</f>
        <v>0</v>
      </c>
      <c r="BT45" s="8">
        <f t="shared" si="76"/>
        <v>4</v>
      </c>
      <c r="BU45" s="48">
        <f t="shared" si="77"/>
        <v>0</v>
      </c>
      <c r="BV45" s="48">
        <f t="shared" si="78"/>
        <v>13.333333333333334</v>
      </c>
      <c r="BW45" s="48">
        <f t="shared" si="79"/>
        <v>0</v>
      </c>
      <c r="BX45" s="7"/>
    </row>
    <row r="46" spans="1:124" s="15" customFormat="1" x14ac:dyDescent="0.3">
      <c r="A46" s="11" t="s">
        <v>78</v>
      </c>
      <c r="B46" s="8" t="s">
        <v>77</v>
      </c>
      <c r="C46" s="8">
        <v>2014</v>
      </c>
      <c r="D46" s="8" t="s">
        <v>76</v>
      </c>
      <c r="E46" s="8">
        <v>8</v>
      </c>
      <c r="F46" s="8">
        <v>6</v>
      </c>
      <c r="G46" s="8"/>
      <c r="H46" s="8">
        <v>686</v>
      </c>
      <c r="I46" s="8">
        <v>696</v>
      </c>
      <c r="J46" s="8"/>
      <c r="K46" s="8">
        <v>19</v>
      </c>
      <c r="L46" s="8" t="s">
        <v>75</v>
      </c>
      <c r="M46" s="8" t="s">
        <v>74</v>
      </c>
      <c r="N46" s="8" t="s">
        <v>73</v>
      </c>
      <c r="O46" s="8" t="s">
        <v>34</v>
      </c>
      <c r="P46" s="8" t="s">
        <v>73</v>
      </c>
      <c r="Q46" s="8" t="s">
        <v>72</v>
      </c>
      <c r="R46" s="8"/>
      <c r="S46" s="8"/>
      <c r="T46" s="8"/>
      <c r="U46" s="8"/>
      <c r="V46" s="65" t="s">
        <v>31</v>
      </c>
      <c r="W46" s="8" t="s">
        <v>26</v>
      </c>
      <c r="X46" s="8" t="str">
        <f t="shared" si="24"/>
        <v>YInorganic</v>
      </c>
      <c r="Y46" s="8" t="s">
        <v>1</v>
      </c>
      <c r="Z46" s="8" t="str">
        <f t="shared" si="25"/>
        <v>YCARPA</v>
      </c>
      <c r="AA46" s="8" t="str">
        <f t="shared" si="26"/>
        <v>YInorganicCARPA</v>
      </c>
      <c r="AB46" s="8"/>
      <c r="AC46" s="8"/>
      <c r="AD46" s="8"/>
      <c r="AE46" s="8"/>
      <c r="AF46" s="8"/>
      <c r="AG46" s="8"/>
      <c r="AH46" s="8" t="s">
        <v>4461</v>
      </c>
      <c r="AI46" s="8"/>
      <c r="AJ46" s="8"/>
      <c r="AK46" s="8">
        <f t="shared" si="63"/>
        <v>0</v>
      </c>
      <c r="AL46" s="8">
        <f t="shared" si="64"/>
        <v>0</v>
      </c>
      <c r="AM46" s="8">
        <f t="shared" si="65"/>
        <v>0</v>
      </c>
      <c r="AN46" s="8">
        <f t="shared" si="66"/>
        <v>0</v>
      </c>
      <c r="AO46" s="8">
        <f t="shared" si="67"/>
        <v>0</v>
      </c>
      <c r="AP46" s="44">
        <f t="shared" si="68"/>
        <v>0</v>
      </c>
      <c r="AQ46" s="8">
        <f t="shared" si="69"/>
        <v>0</v>
      </c>
      <c r="AR46" s="8">
        <f t="shared" si="70"/>
        <v>0</v>
      </c>
      <c r="AS46" s="8">
        <f t="shared" si="71"/>
        <v>0</v>
      </c>
      <c r="AT46" s="8">
        <f t="shared" si="72"/>
        <v>0</v>
      </c>
      <c r="AU46" s="8">
        <f t="shared" si="47"/>
        <v>0</v>
      </c>
      <c r="AV46" s="8">
        <f t="shared" si="48"/>
        <v>0</v>
      </c>
      <c r="AW46" s="8">
        <f t="shared" si="49"/>
        <v>0</v>
      </c>
      <c r="AX46" s="8">
        <f t="shared" si="50"/>
        <v>0</v>
      </c>
      <c r="AY46" s="8">
        <f t="shared" si="51"/>
        <v>0</v>
      </c>
      <c r="AZ46" s="8">
        <f t="shared" si="52"/>
        <v>0</v>
      </c>
      <c r="BA46" s="8">
        <f t="shared" si="53"/>
        <v>0</v>
      </c>
      <c r="BB46" s="8">
        <f t="shared" si="54"/>
        <v>0</v>
      </c>
      <c r="BC46" s="8">
        <f t="shared" si="27"/>
        <v>0</v>
      </c>
      <c r="BD46" s="8">
        <f t="shared" si="15"/>
        <v>0</v>
      </c>
      <c r="BE46" s="8">
        <f t="shared" si="16"/>
        <v>0</v>
      </c>
      <c r="BF46" s="8">
        <f t="shared" si="17"/>
        <v>0</v>
      </c>
      <c r="BG46" s="8">
        <f t="shared" si="18"/>
        <v>0</v>
      </c>
      <c r="BH46" s="8">
        <f t="shared" si="19"/>
        <v>0</v>
      </c>
      <c r="BI46" s="8">
        <f t="shared" si="20"/>
        <v>1</v>
      </c>
      <c r="BJ46" s="8">
        <f t="shared" si="21"/>
        <v>0</v>
      </c>
      <c r="BK46" s="8">
        <f t="shared" si="22"/>
        <v>0</v>
      </c>
      <c r="BL46" s="4" t="str">
        <f t="shared" si="23"/>
        <v>CARPAx</v>
      </c>
      <c r="BM46" s="4"/>
      <c r="BO46" s="36" t="s">
        <v>3870</v>
      </c>
      <c r="BP46" s="8">
        <f>COUNTIF(AJ$4:AJ$1038,"*")</f>
        <v>3</v>
      </c>
      <c r="BQ46" s="8">
        <f>BB1</f>
        <v>0</v>
      </c>
      <c r="BR46" s="8">
        <f>AS1</f>
        <v>2</v>
      </c>
      <c r="BS46" s="8">
        <f>BK1</f>
        <v>1</v>
      </c>
      <c r="BT46" s="8">
        <f>SUM(BQ46:BS46)</f>
        <v>3</v>
      </c>
      <c r="BU46" s="48">
        <f t="shared" si="77"/>
        <v>0</v>
      </c>
      <c r="BV46" s="48">
        <f t="shared" si="78"/>
        <v>6.666666666666667</v>
      </c>
      <c r="BW46" s="48">
        <f t="shared" si="79"/>
        <v>6.25</v>
      </c>
      <c r="BX46" s="7"/>
    </row>
    <row r="47" spans="1:124" s="15" customFormat="1" x14ac:dyDescent="0.3">
      <c r="A47" s="11" t="s">
        <v>62</v>
      </c>
      <c r="B47" s="8" t="s">
        <v>61</v>
      </c>
      <c r="C47" s="8">
        <v>2015</v>
      </c>
      <c r="D47" s="8" t="s">
        <v>60</v>
      </c>
      <c r="E47" s="8">
        <v>7</v>
      </c>
      <c r="F47" s="8">
        <v>3</v>
      </c>
      <c r="G47" s="8"/>
      <c r="H47" s="8">
        <v>257</v>
      </c>
      <c r="I47" s="8">
        <v>262</v>
      </c>
      <c r="J47" s="8"/>
      <c r="K47" s="8">
        <v>1</v>
      </c>
      <c r="L47" s="8" t="s">
        <v>59</v>
      </c>
      <c r="M47" s="8" t="s">
        <v>58</v>
      </c>
      <c r="N47" s="8" t="s">
        <v>57</v>
      </c>
      <c r="O47" s="8" t="s">
        <v>56</v>
      </c>
      <c r="P47" s="8" t="s">
        <v>55</v>
      </c>
      <c r="Q47" s="8" t="s">
        <v>54</v>
      </c>
      <c r="R47" s="8" t="s">
        <v>34</v>
      </c>
      <c r="S47" s="8" t="s">
        <v>33</v>
      </c>
      <c r="T47" s="8" t="s">
        <v>53</v>
      </c>
      <c r="U47" s="8"/>
      <c r="V47" s="65" t="s">
        <v>31</v>
      </c>
      <c r="W47" s="8" t="s">
        <v>30</v>
      </c>
      <c r="X47" s="8" t="str">
        <f t="shared" ref="X47:X79" si="83">CONCATENATE(V47,W47)</f>
        <v>YLipid-based</v>
      </c>
      <c r="Y47" s="8" t="s">
        <v>1</v>
      </c>
      <c r="Z47" s="8" t="str">
        <f t="shared" ref="Z47:Z79" si="84">CONCATENATE(V47,Y47)</f>
        <v>YCARPA</v>
      </c>
      <c r="AA47" s="8" t="str">
        <f t="shared" ref="AA47:AA79" si="85">CONCATENATE(X47,Y47)</f>
        <v>YLipid-basedCARPA</v>
      </c>
      <c r="AB47" s="8"/>
      <c r="AC47" s="8"/>
      <c r="AD47" s="8"/>
      <c r="AE47" s="8"/>
      <c r="AF47" s="8"/>
      <c r="AG47" s="8"/>
      <c r="AH47" s="8"/>
      <c r="AI47" s="8"/>
      <c r="AJ47" s="8"/>
      <c r="AK47" s="8">
        <f t="shared" si="63"/>
        <v>0</v>
      </c>
      <c r="AL47" s="8">
        <f t="shared" si="64"/>
        <v>0</v>
      </c>
      <c r="AM47" s="8">
        <f t="shared" si="65"/>
        <v>0</v>
      </c>
      <c r="AN47" s="8">
        <f t="shared" si="66"/>
        <v>0</v>
      </c>
      <c r="AO47" s="8">
        <f t="shared" si="67"/>
        <v>0</v>
      </c>
      <c r="AP47" s="44">
        <f t="shared" si="68"/>
        <v>0</v>
      </c>
      <c r="AQ47" s="8">
        <f t="shared" si="69"/>
        <v>0</v>
      </c>
      <c r="AR47" s="8">
        <f t="shared" si="70"/>
        <v>0</v>
      </c>
      <c r="AS47" s="8">
        <f t="shared" si="71"/>
        <v>0</v>
      </c>
      <c r="AT47" s="8">
        <f t="shared" si="72"/>
        <v>0</v>
      </c>
      <c r="AU47" s="8">
        <f t="shared" si="47"/>
        <v>0</v>
      </c>
      <c r="AV47" s="8">
        <f t="shared" si="48"/>
        <v>0</v>
      </c>
      <c r="AW47" s="8">
        <f t="shared" si="49"/>
        <v>0</v>
      </c>
      <c r="AX47" s="8">
        <f t="shared" si="50"/>
        <v>0</v>
      </c>
      <c r="AY47" s="8">
        <f t="shared" si="51"/>
        <v>0</v>
      </c>
      <c r="AZ47" s="8">
        <f t="shared" si="52"/>
        <v>0</v>
      </c>
      <c r="BA47" s="8">
        <f t="shared" si="53"/>
        <v>0</v>
      </c>
      <c r="BB47" s="8">
        <f t="shared" si="54"/>
        <v>0</v>
      </c>
      <c r="BC47" s="8">
        <f t="shared" si="27"/>
        <v>0</v>
      </c>
      <c r="BD47" s="8">
        <f t="shared" si="15"/>
        <v>0</v>
      </c>
      <c r="BE47" s="8">
        <f t="shared" si="16"/>
        <v>0</v>
      </c>
      <c r="BF47" s="8">
        <f t="shared" si="17"/>
        <v>0</v>
      </c>
      <c r="BG47" s="8">
        <f t="shared" si="18"/>
        <v>0</v>
      </c>
      <c r="BH47" s="8">
        <f t="shared" si="19"/>
        <v>0</v>
      </c>
      <c r="BI47" s="8">
        <f t="shared" si="20"/>
        <v>0</v>
      </c>
      <c r="BJ47" s="8">
        <f t="shared" si="21"/>
        <v>0</v>
      </c>
      <c r="BK47" s="8">
        <f t="shared" si="22"/>
        <v>0</v>
      </c>
      <c r="BL47" s="4" t="str">
        <f t="shared" si="23"/>
        <v>CARPA</v>
      </c>
      <c r="BM47" s="11" t="s">
        <v>4148</v>
      </c>
      <c r="BO47" s="57" t="s">
        <v>15</v>
      </c>
      <c r="BP47" s="67">
        <f>SUM(BP38:BP46)</f>
        <v>51</v>
      </c>
      <c r="BQ47" s="67">
        <f t="shared" ref="BQ47:BS47" si="86">SUM(BQ38:BQ46)</f>
        <v>5</v>
      </c>
      <c r="BR47" s="67">
        <f t="shared" si="86"/>
        <v>30</v>
      </c>
      <c r="BS47" s="67">
        <f t="shared" si="86"/>
        <v>16</v>
      </c>
      <c r="BT47" s="67">
        <f>SUM(BT38:BT46)</f>
        <v>51</v>
      </c>
    </row>
    <row r="48" spans="1:124" s="15" customFormat="1" x14ac:dyDescent="0.3">
      <c r="A48" s="11" t="s">
        <v>52</v>
      </c>
      <c r="B48" s="11" t="s">
        <v>51</v>
      </c>
      <c r="C48" s="11">
        <v>2014</v>
      </c>
      <c r="D48" s="11" t="s">
        <v>41</v>
      </c>
      <c r="E48" s="11">
        <v>195</v>
      </c>
      <c r="F48" s="11"/>
      <c r="G48" s="11"/>
      <c r="H48" s="11">
        <v>2</v>
      </c>
      <c r="I48" s="11">
        <v>10</v>
      </c>
      <c r="J48" s="11"/>
      <c r="K48" s="11">
        <v>5</v>
      </c>
      <c r="L48" s="11" t="s">
        <v>50</v>
      </c>
      <c r="M48" s="11" t="s">
        <v>49</v>
      </c>
      <c r="N48" s="11" t="s">
        <v>48</v>
      </c>
      <c r="O48" s="11" t="s">
        <v>47</v>
      </c>
      <c r="P48" s="11" t="s">
        <v>46</v>
      </c>
      <c r="Q48" s="11" t="s">
        <v>45</v>
      </c>
      <c r="R48" s="11" t="s">
        <v>34</v>
      </c>
      <c r="S48" s="11" t="s">
        <v>33</v>
      </c>
      <c r="T48" s="11" t="s">
        <v>44</v>
      </c>
      <c r="U48" s="11"/>
      <c r="V48" s="8" t="s">
        <v>31</v>
      </c>
      <c r="W48" s="8" t="s">
        <v>30</v>
      </c>
      <c r="X48" s="8" t="str">
        <f t="shared" si="83"/>
        <v>YLipid-based</v>
      </c>
      <c r="Y48" s="8" t="s">
        <v>1</v>
      </c>
      <c r="Z48" s="8" t="str">
        <f t="shared" si="84"/>
        <v>YCARPA</v>
      </c>
      <c r="AA48" s="8" t="str">
        <f t="shared" si="85"/>
        <v>YLipid-basedCARPA</v>
      </c>
      <c r="AB48" s="8"/>
      <c r="AC48" s="8"/>
      <c r="AD48" s="8"/>
      <c r="AE48" s="8"/>
      <c r="AF48" s="8"/>
      <c r="AG48" s="8" t="s">
        <v>4461</v>
      </c>
      <c r="AH48" s="8"/>
      <c r="AI48" s="8"/>
      <c r="AJ48" s="8"/>
      <c r="AK48" s="8">
        <f t="shared" si="63"/>
        <v>0</v>
      </c>
      <c r="AL48" s="8">
        <f t="shared" si="64"/>
        <v>0</v>
      </c>
      <c r="AM48" s="8">
        <f t="shared" si="65"/>
        <v>0</v>
      </c>
      <c r="AN48" s="8">
        <f t="shared" si="66"/>
        <v>0</v>
      </c>
      <c r="AO48" s="8">
        <f t="shared" si="67"/>
        <v>0</v>
      </c>
      <c r="AP48" s="44">
        <f t="shared" si="68"/>
        <v>0</v>
      </c>
      <c r="AQ48" s="8">
        <f t="shared" si="69"/>
        <v>0</v>
      </c>
      <c r="AR48" s="8">
        <f t="shared" si="70"/>
        <v>0</v>
      </c>
      <c r="AS48" s="8">
        <f t="shared" si="71"/>
        <v>0</v>
      </c>
      <c r="AT48" s="8">
        <f t="shared" si="72"/>
        <v>0</v>
      </c>
      <c r="AU48" s="8">
        <f t="shared" si="47"/>
        <v>0</v>
      </c>
      <c r="AV48" s="8">
        <f t="shared" si="48"/>
        <v>0</v>
      </c>
      <c r="AW48" s="8">
        <f t="shared" si="49"/>
        <v>0</v>
      </c>
      <c r="AX48" s="8">
        <f t="shared" si="50"/>
        <v>0</v>
      </c>
      <c r="AY48" s="8">
        <f t="shared" si="51"/>
        <v>0</v>
      </c>
      <c r="AZ48" s="8">
        <f t="shared" si="52"/>
        <v>0</v>
      </c>
      <c r="BA48" s="8">
        <f t="shared" si="53"/>
        <v>0</v>
      </c>
      <c r="BB48" s="8">
        <f t="shared" si="54"/>
        <v>0</v>
      </c>
      <c r="BC48" s="8">
        <f t="shared" si="27"/>
        <v>0</v>
      </c>
      <c r="BD48" s="8">
        <f t="shared" si="15"/>
        <v>0</v>
      </c>
      <c r="BE48" s="8">
        <f t="shared" si="16"/>
        <v>0</v>
      </c>
      <c r="BF48" s="8">
        <f t="shared" si="17"/>
        <v>0</v>
      </c>
      <c r="BG48" s="8">
        <f t="shared" si="18"/>
        <v>0</v>
      </c>
      <c r="BH48" s="8">
        <f t="shared" si="19"/>
        <v>1</v>
      </c>
      <c r="BI48" s="8">
        <f t="shared" si="20"/>
        <v>0</v>
      </c>
      <c r="BJ48" s="8">
        <f t="shared" si="21"/>
        <v>0</v>
      </c>
      <c r="BK48" s="8">
        <f t="shared" si="22"/>
        <v>0</v>
      </c>
      <c r="BL48" s="4" t="str">
        <f t="shared" si="23"/>
        <v>CARPAx</v>
      </c>
      <c r="BM48" s="11"/>
      <c r="BN48" s="7"/>
      <c r="BO48" s="7"/>
      <c r="BP48" s="7"/>
      <c r="BQ48" s="7"/>
      <c r="BR48" s="7"/>
      <c r="BS48" s="7"/>
      <c r="BT48" s="7"/>
      <c r="BU48" s="75"/>
      <c r="BV48" s="7"/>
      <c r="BW48" s="7"/>
      <c r="BX48" s="7"/>
      <c r="BY48" s="7"/>
      <c r="BZ48" s="7"/>
      <c r="CA48" s="7"/>
      <c r="CB48" s="7"/>
      <c r="CC48" s="7"/>
      <c r="CD48" s="75"/>
      <c r="CE48" s="7"/>
      <c r="CF48" s="7"/>
      <c r="CG48" s="7"/>
      <c r="CH48" s="7"/>
      <c r="CI48" s="7"/>
      <c r="CJ48" s="7"/>
      <c r="CK48" s="7"/>
      <c r="CL48" s="7"/>
      <c r="CM48" s="75"/>
      <c r="CN48" s="7"/>
      <c r="CO48" s="7"/>
      <c r="CP48" s="7"/>
      <c r="CQ48" s="7"/>
      <c r="CR48" s="7"/>
      <c r="CS48" s="7"/>
      <c r="CT48" s="7"/>
      <c r="CU48" s="7"/>
      <c r="CV48" s="75"/>
      <c r="CW48" s="7"/>
      <c r="CX48" s="7"/>
      <c r="CY48" s="7"/>
      <c r="CZ48" s="7"/>
      <c r="DA48" s="7"/>
      <c r="DB48" s="7"/>
      <c r="DC48" s="7"/>
      <c r="DD48" s="7"/>
      <c r="DE48" s="75"/>
      <c r="DF48" s="7"/>
      <c r="DG48" s="7"/>
      <c r="DH48" s="7"/>
      <c r="DI48" s="7"/>
      <c r="DJ48" s="7"/>
      <c r="DK48" s="7"/>
      <c r="DL48" s="7"/>
      <c r="DM48" s="7"/>
      <c r="DN48" s="75"/>
      <c r="DO48" s="7"/>
      <c r="DP48" s="7"/>
      <c r="DQ48" s="7"/>
      <c r="DR48" s="7"/>
      <c r="DS48" s="7"/>
      <c r="DT48" s="66"/>
    </row>
    <row r="49" spans="1:124" s="15" customFormat="1" x14ac:dyDescent="0.3">
      <c r="A49" s="11" t="s">
        <v>4089</v>
      </c>
      <c r="B49" s="11" t="s">
        <v>4090</v>
      </c>
      <c r="C49" s="11">
        <v>2007</v>
      </c>
      <c r="D49" s="11" t="s">
        <v>4091</v>
      </c>
      <c r="E49" s="11">
        <v>14</v>
      </c>
      <c r="F49" s="11" t="s">
        <v>4092</v>
      </c>
      <c r="G49" s="11"/>
      <c r="H49" s="11">
        <v>103</v>
      </c>
      <c r="I49" s="11"/>
      <c r="J49" s="11"/>
      <c r="K49" s="11">
        <v>3</v>
      </c>
      <c r="L49" s="11"/>
      <c r="M49" s="11" t="s">
        <v>4093</v>
      </c>
      <c r="N49" s="11" t="s">
        <v>4094</v>
      </c>
      <c r="O49" s="11" t="s">
        <v>4095</v>
      </c>
      <c r="P49" s="11" t="s">
        <v>4096</v>
      </c>
      <c r="Q49" s="11"/>
      <c r="R49" s="11" t="s">
        <v>2276</v>
      </c>
      <c r="S49" s="11" t="s">
        <v>33</v>
      </c>
      <c r="T49" s="11" t="s">
        <v>4097</v>
      </c>
      <c r="U49" s="11"/>
      <c r="V49" s="8" t="s">
        <v>31</v>
      </c>
      <c r="W49" s="8" t="s">
        <v>28</v>
      </c>
      <c r="X49" s="8" t="str">
        <f t="shared" ref="X49" si="87">CONCATENATE(V49,W49)</f>
        <v>YPolymer-based</v>
      </c>
      <c r="Y49" s="8" t="s">
        <v>1</v>
      </c>
      <c r="Z49" s="8" t="str">
        <f t="shared" ref="Z49" si="88">CONCATENATE(V49,Y49)</f>
        <v>YCARPA</v>
      </c>
      <c r="AA49" s="8" t="str">
        <f t="shared" ref="AA49:AA51" si="89">CONCATENATE(X49,Y49)</f>
        <v>YPolymer-basedCARPA</v>
      </c>
      <c r="AB49" s="8"/>
      <c r="AC49" s="8"/>
      <c r="AD49" s="8"/>
      <c r="AE49" s="8"/>
      <c r="AF49" s="8"/>
      <c r="AG49" s="8" t="s">
        <v>4461</v>
      </c>
      <c r="AH49" s="8"/>
      <c r="AI49" s="8"/>
      <c r="AJ49" s="8"/>
      <c r="AK49" s="8">
        <f t="shared" si="63"/>
        <v>0</v>
      </c>
      <c r="AL49" s="8">
        <f t="shared" si="64"/>
        <v>0</v>
      </c>
      <c r="AM49" s="8">
        <f t="shared" si="65"/>
        <v>0</v>
      </c>
      <c r="AN49" s="8">
        <f t="shared" si="66"/>
        <v>0</v>
      </c>
      <c r="AO49" s="8">
        <f t="shared" si="67"/>
        <v>0</v>
      </c>
      <c r="AP49" s="44">
        <f t="shared" si="68"/>
        <v>0</v>
      </c>
      <c r="AQ49" s="8">
        <f t="shared" si="69"/>
        <v>0</v>
      </c>
      <c r="AR49" s="8">
        <f t="shared" si="70"/>
        <v>0</v>
      </c>
      <c r="AS49" s="8">
        <f t="shared" si="71"/>
        <v>0</v>
      </c>
      <c r="AT49" s="8">
        <f t="shared" si="72"/>
        <v>0</v>
      </c>
      <c r="AU49" s="8">
        <f t="shared" si="47"/>
        <v>0</v>
      </c>
      <c r="AV49" s="8">
        <f t="shared" si="48"/>
        <v>0</v>
      </c>
      <c r="AW49" s="8">
        <f t="shared" si="49"/>
        <v>0</v>
      </c>
      <c r="AX49" s="8">
        <f t="shared" si="50"/>
        <v>0</v>
      </c>
      <c r="AY49" s="8">
        <f t="shared" si="51"/>
        <v>0</v>
      </c>
      <c r="AZ49" s="8">
        <f t="shared" si="52"/>
        <v>0</v>
      </c>
      <c r="BA49" s="8">
        <f t="shared" si="53"/>
        <v>0</v>
      </c>
      <c r="BB49" s="8">
        <f t="shared" si="54"/>
        <v>0</v>
      </c>
      <c r="BC49" s="8">
        <f t="shared" si="27"/>
        <v>0</v>
      </c>
      <c r="BD49" s="8">
        <f t="shared" si="15"/>
        <v>0</v>
      </c>
      <c r="BE49" s="8">
        <f t="shared" si="16"/>
        <v>0</v>
      </c>
      <c r="BF49" s="8">
        <f t="shared" si="17"/>
        <v>0</v>
      </c>
      <c r="BG49" s="8">
        <f t="shared" si="18"/>
        <v>0</v>
      </c>
      <c r="BH49" s="8">
        <f t="shared" si="19"/>
        <v>1</v>
      </c>
      <c r="BI49" s="8">
        <f t="shared" si="20"/>
        <v>0</v>
      </c>
      <c r="BJ49" s="8">
        <f t="shared" si="21"/>
        <v>0</v>
      </c>
      <c r="BK49" s="8">
        <f t="shared" si="22"/>
        <v>0</v>
      </c>
      <c r="BL49" s="4" t="str">
        <f t="shared" si="23"/>
        <v>CARPAx</v>
      </c>
      <c r="BM49" s="11"/>
      <c r="BN49" s="7"/>
      <c r="BX49" s="7"/>
      <c r="BY49" s="7"/>
      <c r="BZ49" s="7"/>
      <c r="CA49" s="7"/>
      <c r="CB49" s="7"/>
      <c r="CC49" s="7"/>
      <c r="CD49" s="75"/>
      <c r="CE49" s="7"/>
      <c r="CF49" s="7"/>
      <c r="CG49" s="7"/>
      <c r="CH49" s="7"/>
      <c r="CI49" s="7"/>
      <c r="CJ49" s="7"/>
      <c r="CK49" s="7"/>
      <c r="CL49" s="7"/>
      <c r="CM49" s="75"/>
      <c r="CN49" s="7"/>
      <c r="CO49" s="7"/>
      <c r="CP49" s="7"/>
      <c r="CQ49" s="7"/>
      <c r="CR49" s="7"/>
      <c r="CS49" s="7"/>
      <c r="CT49" s="7"/>
      <c r="CU49" s="7"/>
      <c r="CV49" s="75"/>
      <c r="CW49" s="7"/>
      <c r="CX49" s="7"/>
      <c r="CY49" s="7"/>
      <c r="CZ49" s="7"/>
      <c r="DA49" s="7"/>
      <c r="DB49" s="7"/>
      <c r="DC49" s="7"/>
      <c r="DD49" s="7"/>
      <c r="DE49" s="75"/>
      <c r="DF49" s="7"/>
      <c r="DG49" s="7"/>
      <c r="DH49" s="7"/>
      <c r="DI49" s="7"/>
      <c r="DJ49" s="7"/>
      <c r="DK49" s="7"/>
      <c r="DL49" s="7"/>
      <c r="DM49" s="7"/>
      <c r="DN49" s="75"/>
      <c r="DO49" s="7"/>
      <c r="DP49" s="7"/>
      <c r="DQ49" s="7"/>
      <c r="DR49" s="7"/>
      <c r="DS49" s="7"/>
      <c r="DT49" s="66"/>
    </row>
    <row r="50" spans="1:124" s="15" customFormat="1" x14ac:dyDescent="0.3">
      <c r="A50" s="11" t="s">
        <v>1606</v>
      </c>
      <c r="B50" s="8" t="s">
        <v>1607</v>
      </c>
      <c r="C50" s="8">
        <v>2012</v>
      </c>
      <c r="D50" s="8" t="s">
        <v>41</v>
      </c>
      <c r="E50" s="8">
        <v>162</v>
      </c>
      <c r="F50" s="8">
        <v>1</v>
      </c>
      <c r="G50" s="8"/>
      <c r="H50" s="8">
        <v>208</v>
      </c>
      <c r="I50" s="8">
        <v>217</v>
      </c>
      <c r="J50" s="11"/>
      <c r="K50" s="8">
        <v>35</v>
      </c>
      <c r="L50" s="8" t="s">
        <v>1608</v>
      </c>
      <c r="M50" s="8" t="s">
        <v>1609</v>
      </c>
      <c r="N50" s="8" t="s">
        <v>1610</v>
      </c>
      <c r="O50" s="8" t="s">
        <v>1611</v>
      </c>
      <c r="P50" s="8" t="s">
        <v>1612</v>
      </c>
      <c r="Q50" s="8" t="s">
        <v>1613</v>
      </c>
      <c r="R50" s="8" t="s">
        <v>34</v>
      </c>
      <c r="S50" s="11" t="s">
        <v>33</v>
      </c>
      <c r="T50" s="8" t="s">
        <v>1614</v>
      </c>
      <c r="U50" s="8"/>
      <c r="V50" s="8" t="s">
        <v>31</v>
      </c>
      <c r="W50" s="8" t="s">
        <v>28</v>
      </c>
      <c r="X50" s="8" t="str">
        <f>CONCATENATE(V50,W50)</f>
        <v>YPolymer-based</v>
      </c>
      <c r="Y50" s="8" t="s">
        <v>1</v>
      </c>
      <c r="Z50" s="8" t="s">
        <v>4464</v>
      </c>
      <c r="AA50" s="8" t="str">
        <f t="shared" si="89"/>
        <v>YPolymer-basedCARPA</v>
      </c>
      <c r="AB50" s="8"/>
      <c r="AC50" s="8"/>
      <c r="AD50" s="8"/>
      <c r="AE50" s="8" t="s">
        <v>4461</v>
      </c>
      <c r="AF50" s="8"/>
      <c r="AG50" s="8" t="s">
        <v>4461</v>
      </c>
      <c r="AH50" s="8"/>
      <c r="AI50" s="8"/>
      <c r="AJ50" s="8"/>
      <c r="AK50" s="8">
        <f t="shared" si="63"/>
        <v>0</v>
      </c>
      <c r="AL50" s="8">
        <f t="shared" si="64"/>
        <v>0</v>
      </c>
      <c r="AM50" s="8">
        <f t="shared" si="65"/>
        <v>0</v>
      </c>
      <c r="AN50" s="8">
        <f t="shared" si="66"/>
        <v>0</v>
      </c>
      <c r="AO50" s="8">
        <f t="shared" si="67"/>
        <v>0</v>
      </c>
      <c r="AP50" s="44">
        <f t="shared" si="68"/>
        <v>0</v>
      </c>
      <c r="AQ50" s="8">
        <f t="shared" si="69"/>
        <v>0</v>
      </c>
      <c r="AR50" s="8">
        <f t="shared" si="70"/>
        <v>0</v>
      </c>
      <c r="AS50" s="8">
        <f t="shared" si="71"/>
        <v>0</v>
      </c>
      <c r="AT50" s="8">
        <f t="shared" si="72"/>
        <v>0</v>
      </c>
      <c r="AU50" s="8">
        <f t="shared" si="47"/>
        <v>0</v>
      </c>
      <c r="AV50" s="8">
        <f t="shared" si="48"/>
        <v>0</v>
      </c>
      <c r="AW50" s="8">
        <f t="shared" si="49"/>
        <v>0</v>
      </c>
      <c r="AX50" s="8">
        <f t="shared" si="50"/>
        <v>0</v>
      </c>
      <c r="AY50" s="8">
        <f t="shared" si="51"/>
        <v>0</v>
      </c>
      <c r="AZ50" s="8">
        <f t="shared" si="52"/>
        <v>0</v>
      </c>
      <c r="BA50" s="8">
        <f t="shared" si="53"/>
        <v>0</v>
      </c>
      <c r="BB50" s="8">
        <f t="shared" si="54"/>
        <v>0</v>
      </c>
      <c r="BC50" s="8">
        <f t="shared" si="27"/>
        <v>0</v>
      </c>
      <c r="BD50" s="8">
        <f t="shared" si="15"/>
        <v>0</v>
      </c>
      <c r="BE50" s="8">
        <f t="shared" si="16"/>
        <v>0</v>
      </c>
      <c r="BF50" s="8">
        <f>IF(AND($Z50=BF$2,AE50="x"),1,0)</f>
        <v>1</v>
      </c>
      <c r="BG50" s="8">
        <f t="shared" si="18"/>
        <v>0</v>
      </c>
      <c r="BH50" s="8">
        <f t="shared" si="19"/>
        <v>1</v>
      </c>
      <c r="BI50" s="8">
        <f t="shared" si="20"/>
        <v>0</v>
      </c>
      <c r="BJ50" s="8">
        <f t="shared" si="21"/>
        <v>0</v>
      </c>
      <c r="BK50" s="8">
        <f t="shared" si="22"/>
        <v>0</v>
      </c>
      <c r="BL50" s="4" t="str">
        <f t="shared" si="23"/>
        <v>CARPAxx</v>
      </c>
      <c r="BM50" s="11"/>
      <c r="BN50" s="7"/>
      <c r="BO50" s="47" t="s">
        <v>4611</v>
      </c>
      <c r="BP50" s="47"/>
      <c r="BQ50" s="47"/>
      <c r="BR50" s="47"/>
      <c r="BS50" s="47"/>
      <c r="BX50" s="7"/>
      <c r="BY50" s="7"/>
      <c r="BZ50" s="7"/>
      <c r="CA50" s="7"/>
      <c r="CB50" s="7"/>
      <c r="CC50" s="7"/>
      <c r="CD50" s="75"/>
      <c r="CE50" s="7"/>
      <c r="CF50" s="7"/>
      <c r="CG50" s="7"/>
      <c r="CH50" s="7"/>
      <c r="CI50" s="7"/>
      <c r="CJ50" s="7"/>
      <c r="CK50" s="7"/>
      <c r="CL50" s="7"/>
      <c r="CM50" s="75"/>
      <c r="CN50" s="7"/>
      <c r="CO50" s="7"/>
      <c r="CP50" s="7"/>
      <c r="CQ50" s="7"/>
      <c r="CR50" s="7"/>
      <c r="CS50" s="7"/>
      <c r="CT50" s="7"/>
      <c r="CU50" s="7"/>
      <c r="CV50" s="75"/>
      <c r="CW50" s="7"/>
      <c r="CX50" s="7"/>
      <c r="CY50" s="7"/>
      <c r="CZ50" s="7"/>
      <c r="DA50" s="7"/>
      <c r="DB50" s="7"/>
      <c r="DC50" s="7"/>
      <c r="DD50" s="7"/>
      <c r="DE50" s="75"/>
      <c r="DF50" s="7"/>
      <c r="DG50" s="7"/>
      <c r="DH50" s="7"/>
      <c r="DI50" s="7"/>
      <c r="DJ50" s="7"/>
      <c r="DK50" s="7"/>
      <c r="DL50" s="7"/>
      <c r="DM50" s="7"/>
      <c r="DN50" s="75"/>
      <c r="DO50" s="7"/>
      <c r="DP50" s="7"/>
      <c r="DQ50" s="7"/>
      <c r="DR50" s="7"/>
      <c r="DS50" s="7"/>
      <c r="DT50" s="66"/>
    </row>
    <row r="51" spans="1:124" s="15" customFormat="1" x14ac:dyDescent="0.3">
      <c r="A51" s="11" t="s">
        <v>43</v>
      </c>
      <c r="B51" s="8" t="s">
        <v>42</v>
      </c>
      <c r="C51" s="8">
        <v>2012</v>
      </c>
      <c r="D51" s="8" t="s">
        <v>41</v>
      </c>
      <c r="E51" s="8">
        <v>160</v>
      </c>
      <c r="F51" s="8">
        <v>2</v>
      </c>
      <c r="G51" s="8"/>
      <c r="H51" s="8">
        <v>382</v>
      </c>
      <c r="I51" s="8">
        <v>387</v>
      </c>
      <c r="J51" s="8"/>
      <c r="K51" s="8">
        <v>29</v>
      </c>
      <c r="L51" s="8" t="s">
        <v>40</v>
      </c>
      <c r="M51" s="8" t="s">
        <v>39</v>
      </c>
      <c r="N51" s="8" t="s">
        <v>38</v>
      </c>
      <c r="O51" s="8" t="s">
        <v>37</v>
      </c>
      <c r="P51" s="8" t="s">
        <v>36</v>
      </c>
      <c r="Q51" s="8" t="s">
        <v>35</v>
      </c>
      <c r="R51" s="8" t="s">
        <v>34</v>
      </c>
      <c r="S51" s="8" t="s">
        <v>33</v>
      </c>
      <c r="T51" s="8" t="s">
        <v>32</v>
      </c>
      <c r="U51" s="8"/>
      <c r="V51" s="65" t="s">
        <v>31</v>
      </c>
      <c r="W51" s="8" t="s">
        <v>30</v>
      </c>
      <c r="X51" s="8" t="str">
        <f t="shared" si="83"/>
        <v>YLipid-based</v>
      </c>
      <c r="Y51" s="8" t="s">
        <v>1</v>
      </c>
      <c r="Z51" s="8" t="str">
        <f t="shared" si="84"/>
        <v>YCARPA</v>
      </c>
      <c r="AA51" s="8" t="str">
        <f t="shared" si="89"/>
        <v>YLipid-basedCARPA</v>
      </c>
      <c r="AB51" s="8"/>
      <c r="AC51" s="8"/>
      <c r="AD51" s="8"/>
      <c r="AE51" s="8" t="s">
        <v>4461</v>
      </c>
      <c r="AF51" s="8"/>
      <c r="AG51" s="8"/>
      <c r="AH51" s="8"/>
      <c r="AI51" s="8"/>
      <c r="AJ51" s="8"/>
      <c r="AK51" s="8">
        <f t="shared" si="63"/>
        <v>0</v>
      </c>
      <c r="AL51" s="8">
        <f t="shared" si="64"/>
        <v>0</v>
      </c>
      <c r="AM51" s="8">
        <f t="shared" si="65"/>
        <v>0</v>
      </c>
      <c r="AN51" s="8">
        <f t="shared" si="66"/>
        <v>0</v>
      </c>
      <c r="AO51" s="8">
        <f t="shared" si="67"/>
        <v>0</v>
      </c>
      <c r="AP51" s="44">
        <f t="shared" si="68"/>
        <v>0</v>
      </c>
      <c r="AQ51" s="8">
        <f t="shared" si="69"/>
        <v>0</v>
      </c>
      <c r="AR51" s="8">
        <f t="shared" si="70"/>
        <v>0</v>
      </c>
      <c r="AS51" s="8">
        <f t="shared" si="71"/>
        <v>0</v>
      </c>
      <c r="AT51" s="8">
        <f t="shared" si="72"/>
        <v>0</v>
      </c>
      <c r="AU51" s="8">
        <f t="shared" si="47"/>
        <v>0</v>
      </c>
      <c r="AV51" s="8">
        <f t="shared" si="48"/>
        <v>0</v>
      </c>
      <c r="AW51" s="8">
        <f t="shared" si="49"/>
        <v>0</v>
      </c>
      <c r="AX51" s="8">
        <f t="shared" si="50"/>
        <v>0</v>
      </c>
      <c r="AY51" s="8">
        <f t="shared" si="51"/>
        <v>0</v>
      </c>
      <c r="AZ51" s="8">
        <f t="shared" si="52"/>
        <v>0</v>
      </c>
      <c r="BA51" s="8">
        <f t="shared" si="53"/>
        <v>0</v>
      </c>
      <c r="BB51" s="8">
        <f t="shared" si="54"/>
        <v>0</v>
      </c>
      <c r="BC51" s="8">
        <f t="shared" si="27"/>
        <v>0</v>
      </c>
      <c r="BD51" s="8">
        <f t="shared" si="15"/>
        <v>0</v>
      </c>
      <c r="BE51" s="8">
        <f t="shared" si="16"/>
        <v>0</v>
      </c>
      <c r="BF51" s="8">
        <f t="shared" si="17"/>
        <v>1</v>
      </c>
      <c r="BG51" s="8">
        <f t="shared" si="18"/>
        <v>0</v>
      </c>
      <c r="BH51" s="8">
        <f t="shared" si="19"/>
        <v>0</v>
      </c>
      <c r="BI51" s="8">
        <f t="shared" si="20"/>
        <v>0</v>
      </c>
      <c r="BJ51" s="8">
        <f t="shared" si="21"/>
        <v>0</v>
      </c>
      <c r="BK51" s="8">
        <f t="shared" si="22"/>
        <v>0</v>
      </c>
      <c r="BL51" s="4" t="str">
        <f t="shared" si="23"/>
        <v>CARPAx</v>
      </c>
      <c r="BM51" s="4"/>
      <c r="BN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row>
    <row r="52" spans="1:124" s="15" customFormat="1" ht="31.2" x14ac:dyDescent="0.3">
      <c r="A52" s="11" t="s">
        <v>945</v>
      </c>
      <c r="B52" s="4" t="s">
        <v>944</v>
      </c>
      <c r="C52" s="4">
        <v>2016</v>
      </c>
      <c r="D52" s="4" t="s">
        <v>181</v>
      </c>
      <c r="E52" s="4">
        <v>84</v>
      </c>
      <c r="F52" s="4"/>
      <c r="G52" s="4"/>
      <c r="H52" s="4">
        <v>219</v>
      </c>
      <c r="I52" s="4">
        <v>229</v>
      </c>
      <c r="J52" s="4"/>
      <c r="K52" s="4">
        <v>1</v>
      </c>
      <c r="L52" s="4" t="s">
        <v>943</v>
      </c>
      <c r="M52" s="4" t="s">
        <v>942</v>
      </c>
      <c r="N52" s="4" t="s">
        <v>941</v>
      </c>
      <c r="O52" s="4" t="s">
        <v>940</v>
      </c>
      <c r="P52" s="4" t="s">
        <v>939</v>
      </c>
      <c r="Q52" s="4" t="s">
        <v>938</v>
      </c>
      <c r="R52" s="4" t="s">
        <v>34</v>
      </c>
      <c r="S52" s="4" t="s">
        <v>33</v>
      </c>
      <c r="T52" s="4" t="s">
        <v>937</v>
      </c>
      <c r="U52" s="4"/>
      <c r="V52" s="65" t="s">
        <v>63</v>
      </c>
      <c r="W52" s="4" t="s">
        <v>30</v>
      </c>
      <c r="X52" s="4" t="str">
        <f t="shared" si="83"/>
        <v>NLipid-based</v>
      </c>
      <c r="Y52" s="4" t="s">
        <v>427</v>
      </c>
      <c r="Z52" s="8" t="str">
        <f t="shared" si="84"/>
        <v>NCOAGULATION</v>
      </c>
      <c r="AA52" s="4" t="str">
        <f t="shared" si="85"/>
        <v>NLipid-basedCOAGULATION</v>
      </c>
      <c r="AB52" s="8"/>
      <c r="AC52" s="8"/>
      <c r="AD52" s="8"/>
      <c r="AE52" s="8"/>
      <c r="AF52" s="8"/>
      <c r="AG52" s="8"/>
      <c r="AH52" s="8"/>
      <c r="AI52" s="8"/>
      <c r="AJ52" s="8"/>
      <c r="AK52" s="8">
        <f t="shared" si="63"/>
        <v>0</v>
      </c>
      <c r="AL52" s="8">
        <f t="shared" si="64"/>
        <v>0</v>
      </c>
      <c r="AM52" s="8">
        <f t="shared" si="65"/>
        <v>0</v>
      </c>
      <c r="AN52" s="8">
        <f t="shared" si="66"/>
        <v>0</v>
      </c>
      <c r="AO52" s="8">
        <f t="shared" si="67"/>
        <v>0</v>
      </c>
      <c r="AP52" s="44">
        <f t="shared" si="68"/>
        <v>0</v>
      </c>
      <c r="AQ52" s="8">
        <f t="shared" si="69"/>
        <v>0</v>
      </c>
      <c r="AR52" s="8">
        <f t="shared" si="70"/>
        <v>0</v>
      </c>
      <c r="AS52" s="8">
        <f t="shared" si="71"/>
        <v>0</v>
      </c>
      <c r="AT52" s="8">
        <f t="shared" si="72"/>
        <v>0</v>
      </c>
      <c r="AU52" s="8">
        <f t="shared" si="47"/>
        <v>0</v>
      </c>
      <c r="AV52" s="8">
        <f t="shared" si="48"/>
        <v>0</v>
      </c>
      <c r="AW52" s="8">
        <f t="shared" si="49"/>
        <v>0</v>
      </c>
      <c r="AX52" s="8">
        <f t="shared" si="50"/>
        <v>0</v>
      </c>
      <c r="AY52" s="8">
        <f t="shared" si="51"/>
        <v>0</v>
      </c>
      <c r="AZ52" s="8">
        <f t="shared" si="52"/>
        <v>0</v>
      </c>
      <c r="BA52" s="8">
        <f t="shared" si="53"/>
        <v>0</v>
      </c>
      <c r="BB52" s="8">
        <f t="shared" si="54"/>
        <v>0</v>
      </c>
      <c r="BC52" s="8">
        <f t="shared" si="27"/>
        <v>0</v>
      </c>
      <c r="BD52" s="8">
        <f t="shared" si="15"/>
        <v>0</v>
      </c>
      <c r="BE52" s="8">
        <f t="shared" si="16"/>
        <v>0</v>
      </c>
      <c r="BF52" s="8">
        <f t="shared" si="17"/>
        <v>0</v>
      </c>
      <c r="BG52" s="8">
        <f t="shared" si="18"/>
        <v>0</v>
      </c>
      <c r="BH52" s="8">
        <f t="shared" si="19"/>
        <v>0</v>
      </c>
      <c r="BI52" s="8">
        <f t="shared" si="20"/>
        <v>0</v>
      </c>
      <c r="BJ52" s="8">
        <f t="shared" si="21"/>
        <v>0</v>
      </c>
      <c r="BK52" s="8">
        <f t="shared" si="22"/>
        <v>0</v>
      </c>
      <c r="BL52" s="4" t="str">
        <f t="shared" si="23"/>
        <v>COAGULATION</v>
      </c>
      <c r="BM52" s="4"/>
      <c r="BO52" s="63" t="s">
        <v>4598</v>
      </c>
      <c r="BP52" s="41" t="s">
        <v>4087</v>
      </c>
      <c r="BQ52" s="41" t="s">
        <v>4081</v>
      </c>
      <c r="BR52" s="41" t="s">
        <v>3831</v>
      </c>
      <c r="BS52" s="41" t="s">
        <v>4594</v>
      </c>
      <c r="BT52" s="41" t="s">
        <v>4595</v>
      </c>
      <c r="BU52" s="41" t="s">
        <v>4597</v>
      </c>
      <c r="BV52" s="41" t="s">
        <v>4596</v>
      </c>
      <c r="BW52" s="41" t="s">
        <v>3870</v>
      </c>
    </row>
    <row r="53" spans="1:124" s="15" customFormat="1" ht="15.6" x14ac:dyDescent="0.3">
      <c r="A53" s="11" t="s">
        <v>936</v>
      </c>
      <c r="B53" s="4" t="s">
        <v>935</v>
      </c>
      <c r="C53" s="4">
        <v>2016</v>
      </c>
      <c r="D53" s="4" t="s">
        <v>934</v>
      </c>
      <c r="E53" s="4">
        <v>10</v>
      </c>
      <c r="F53" s="4"/>
      <c r="G53" s="4"/>
      <c r="H53" s="4">
        <v>1059</v>
      </c>
      <c r="I53" s="4">
        <v>1076</v>
      </c>
      <c r="J53" s="4"/>
      <c r="K53" s="4"/>
      <c r="L53" s="4" t="s">
        <v>933</v>
      </c>
      <c r="M53" s="4" t="s">
        <v>932</v>
      </c>
      <c r="N53" s="4" t="s">
        <v>931</v>
      </c>
      <c r="O53" s="4" t="s">
        <v>930</v>
      </c>
      <c r="P53" s="4" t="s">
        <v>929</v>
      </c>
      <c r="Q53" s="4" t="s">
        <v>928</v>
      </c>
      <c r="R53" s="4" t="s">
        <v>34</v>
      </c>
      <c r="S53" s="4" t="s">
        <v>33</v>
      </c>
      <c r="T53" s="4" t="s">
        <v>927</v>
      </c>
      <c r="U53" s="4"/>
      <c r="V53" s="65" t="s">
        <v>63</v>
      </c>
      <c r="W53" s="11" t="s">
        <v>28</v>
      </c>
      <c r="X53" s="4" t="str">
        <f t="shared" si="83"/>
        <v>NPolymer-based</v>
      </c>
      <c r="Y53" s="4" t="s">
        <v>427</v>
      </c>
      <c r="Z53" s="8" t="str">
        <f t="shared" si="84"/>
        <v>NCOAGULATION</v>
      </c>
      <c r="AA53" s="4" t="str">
        <f t="shared" si="85"/>
        <v>NPolymer-basedCOAGULATION</v>
      </c>
      <c r="AB53" s="8"/>
      <c r="AC53" s="8"/>
      <c r="AD53" s="8"/>
      <c r="AE53" s="8"/>
      <c r="AF53" s="8"/>
      <c r="AG53" s="8"/>
      <c r="AH53" s="8"/>
      <c r="AI53" s="8"/>
      <c r="AJ53" s="8"/>
      <c r="AK53" s="8">
        <f t="shared" si="63"/>
        <v>0</v>
      </c>
      <c r="AL53" s="8">
        <f t="shared" si="64"/>
        <v>0</v>
      </c>
      <c r="AM53" s="8">
        <f t="shared" si="65"/>
        <v>0</v>
      </c>
      <c r="AN53" s="8">
        <f t="shared" si="66"/>
        <v>0</v>
      </c>
      <c r="AO53" s="8">
        <f t="shared" si="67"/>
        <v>0</v>
      </c>
      <c r="AP53" s="44">
        <f t="shared" si="68"/>
        <v>0</v>
      </c>
      <c r="AQ53" s="8">
        <f t="shared" si="69"/>
        <v>0</v>
      </c>
      <c r="AR53" s="8">
        <f t="shared" si="70"/>
        <v>0</v>
      </c>
      <c r="AS53" s="8">
        <f t="shared" si="71"/>
        <v>0</v>
      </c>
      <c r="AT53" s="8">
        <f t="shared" si="72"/>
        <v>0</v>
      </c>
      <c r="AU53" s="8">
        <f t="shared" si="47"/>
        <v>0</v>
      </c>
      <c r="AV53" s="8">
        <f t="shared" si="48"/>
        <v>0</v>
      </c>
      <c r="AW53" s="8">
        <f t="shared" si="49"/>
        <v>0</v>
      </c>
      <c r="AX53" s="8">
        <f t="shared" si="50"/>
        <v>0</v>
      </c>
      <c r="AY53" s="8">
        <f t="shared" si="51"/>
        <v>0</v>
      </c>
      <c r="AZ53" s="8">
        <f t="shared" si="52"/>
        <v>0</v>
      </c>
      <c r="BA53" s="8">
        <f t="shared" si="53"/>
        <v>0</v>
      </c>
      <c r="BB53" s="8">
        <f t="shared" si="54"/>
        <v>0</v>
      </c>
      <c r="BC53" s="8">
        <f t="shared" si="27"/>
        <v>0</v>
      </c>
      <c r="BD53" s="8">
        <f t="shared" si="15"/>
        <v>0</v>
      </c>
      <c r="BE53" s="8">
        <f t="shared" si="16"/>
        <v>0</v>
      </c>
      <c r="BF53" s="8">
        <f t="shared" si="17"/>
        <v>0</v>
      </c>
      <c r="BG53" s="8">
        <f t="shared" si="18"/>
        <v>0</v>
      </c>
      <c r="BH53" s="8">
        <f t="shared" si="19"/>
        <v>0</v>
      </c>
      <c r="BI53" s="8">
        <f t="shared" si="20"/>
        <v>0</v>
      </c>
      <c r="BJ53" s="8">
        <f t="shared" si="21"/>
        <v>0</v>
      </c>
      <c r="BK53" s="8">
        <f t="shared" si="22"/>
        <v>0</v>
      </c>
      <c r="BL53" s="4" t="str">
        <f t="shared" si="23"/>
        <v>COAGULATION</v>
      </c>
      <c r="BM53" s="4"/>
      <c r="BO53" s="40" t="s">
        <v>0</v>
      </c>
      <c r="BP53" s="64">
        <v>0</v>
      </c>
      <c r="BQ53" s="64">
        <v>0</v>
      </c>
      <c r="BR53" s="64">
        <v>0</v>
      </c>
      <c r="BS53" s="64">
        <v>60</v>
      </c>
      <c r="BT53" s="64">
        <v>20</v>
      </c>
      <c r="BU53" s="64">
        <v>20</v>
      </c>
      <c r="BV53" s="64">
        <v>0</v>
      </c>
      <c r="BW53" s="64">
        <v>0</v>
      </c>
    </row>
    <row r="54" spans="1:124" s="15" customFormat="1" ht="15.6" x14ac:dyDescent="0.3">
      <c r="A54" s="11" t="s">
        <v>908</v>
      </c>
      <c r="B54" s="4" t="s">
        <v>907</v>
      </c>
      <c r="C54" s="4">
        <v>2013</v>
      </c>
      <c r="D54" s="4" t="s">
        <v>288</v>
      </c>
      <c r="E54" s="4">
        <v>1830</v>
      </c>
      <c r="F54" s="4">
        <v>9</v>
      </c>
      <c r="G54" s="4"/>
      <c r="H54" s="4">
        <v>4294</v>
      </c>
      <c r="I54" s="4">
        <v>4304</v>
      </c>
      <c r="J54" s="4"/>
      <c r="K54" s="4">
        <v>10</v>
      </c>
      <c r="L54" s="4" t="s">
        <v>906</v>
      </c>
      <c r="M54" s="4" t="s">
        <v>905</v>
      </c>
      <c r="N54" s="4" t="s">
        <v>904</v>
      </c>
      <c r="O54" s="4" t="s">
        <v>903</v>
      </c>
      <c r="P54" s="4" t="s">
        <v>902</v>
      </c>
      <c r="Q54" s="4" t="s">
        <v>901</v>
      </c>
      <c r="R54" s="4" t="s">
        <v>34</v>
      </c>
      <c r="S54" s="4" t="s">
        <v>33</v>
      </c>
      <c r="T54" s="4" t="s">
        <v>900</v>
      </c>
      <c r="U54" s="4"/>
      <c r="V54" s="65" t="s">
        <v>63</v>
      </c>
      <c r="W54" s="4" t="s">
        <v>28</v>
      </c>
      <c r="X54" s="4" t="str">
        <f t="shared" si="83"/>
        <v>NPolymer-based</v>
      </c>
      <c r="Y54" s="4" t="s">
        <v>427</v>
      </c>
      <c r="Z54" s="8" t="str">
        <f t="shared" si="84"/>
        <v>NCOAGULATION</v>
      </c>
      <c r="AA54" s="4" t="str">
        <f t="shared" si="85"/>
        <v>NPolymer-basedCOAGULATION</v>
      </c>
      <c r="AB54" s="8"/>
      <c r="AC54" s="8"/>
      <c r="AD54" s="8"/>
      <c r="AE54" s="8"/>
      <c r="AF54" s="8"/>
      <c r="AG54" s="8"/>
      <c r="AH54" s="8"/>
      <c r="AI54" s="8"/>
      <c r="AJ54" s="8"/>
      <c r="AK54" s="8">
        <f t="shared" si="63"/>
        <v>0</v>
      </c>
      <c r="AL54" s="8">
        <f t="shared" si="64"/>
        <v>0</v>
      </c>
      <c r="AM54" s="8">
        <f t="shared" si="65"/>
        <v>0</v>
      </c>
      <c r="AN54" s="8">
        <f t="shared" si="66"/>
        <v>0</v>
      </c>
      <c r="AO54" s="8">
        <f t="shared" si="67"/>
        <v>0</v>
      </c>
      <c r="AP54" s="44">
        <f t="shared" si="68"/>
        <v>0</v>
      </c>
      <c r="AQ54" s="8">
        <f t="shared" si="69"/>
        <v>0</v>
      </c>
      <c r="AR54" s="8">
        <f t="shared" si="70"/>
        <v>0</v>
      </c>
      <c r="AS54" s="8">
        <f t="shared" si="71"/>
        <v>0</v>
      </c>
      <c r="AT54" s="8">
        <f t="shared" si="72"/>
        <v>0</v>
      </c>
      <c r="AU54" s="8">
        <f t="shared" si="47"/>
        <v>0</v>
      </c>
      <c r="AV54" s="8">
        <f t="shared" si="48"/>
        <v>0</v>
      </c>
      <c r="AW54" s="8">
        <f t="shared" si="49"/>
        <v>0</v>
      </c>
      <c r="AX54" s="8">
        <f t="shared" si="50"/>
        <v>0</v>
      </c>
      <c r="AY54" s="8">
        <f t="shared" si="51"/>
        <v>0</v>
      </c>
      <c r="AZ54" s="8">
        <f t="shared" si="52"/>
        <v>0</v>
      </c>
      <c r="BA54" s="8">
        <f t="shared" si="53"/>
        <v>0</v>
      </c>
      <c r="BB54" s="8">
        <f t="shared" si="54"/>
        <v>0</v>
      </c>
      <c r="BC54" s="8">
        <f t="shared" si="27"/>
        <v>0</v>
      </c>
      <c r="BD54" s="8">
        <f t="shared" si="15"/>
        <v>0</v>
      </c>
      <c r="BE54" s="8">
        <f t="shared" si="16"/>
        <v>0</v>
      </c>
      <c r="BF54" s="8">
        <f t="shared" si="17"/>
        <v>0</v>
      </c>
      <c r="BG54" s="8">
        <f t="shared" si="18"/>
        <v>0</v>
      </c>
      <c r="BH54" s="8">
        <f t="shared" si="19"/>
        <v>0</v>
      </c>
      <c r="BI54" s="8">
        <f t="shared" si="20"/>
        <v>0</v>
      </c>
      <c r="BJ54" s="8">
        <f t="shared" si="21"/>
        <v>0</v>
      </c>
      <c r="BK54" s="8">
        <f t="shared" si="22"/>
        <v>0</v>
      </c>
      <c r="BL54" s="4" t="str">
        <f t="shared" si="23"/>
        <v>COAGULATION</v>
      </c>
      <c r="BM54" s="4"/>
      <c r="BO54" s="40" t="s">
        <v>3772</v>
      </c>
      <c r="BP54" s="64">
        <v>13.333333333333334</v>
      </c>
      <c r="BQ54" s="64">
        <v>0</v>
      </c>
      <c r="BR54" s="64">
        <v>3.3333333333333335</v>
      </c>
      <c r="BS54" s="64">
        <v>20</v>
      </c>
      <c r="BT54" s="64">
        <v>16.666666666666668</v>
      </c>
      <c r="BU54" s="64">
        <v>33.333333333333336</v>
      </c>
      <c r="BV54" s="64">
        <v>6.666666666666667</v>
      </c>
      <c r="BW54" s="64">
        <v>6.666666666666667</v>
      </c>
    </row>
    <row r="55" spans="1:124" s="15" customFormat="1" ht="15.6" x14ac:dyDescent="0.3">
      <c r="A55" s="11" t="s">
        <v>890</v>
      </c>
      <c r="B55" s="4" t="s">
        <v>889</v>
      </c>
      <c r="C55" s="4">
        <v>2012</v>
      </c>
      <c r="D55" s="4" t="s">
        <v>181</v>
      </c>
      <c r="E55" s="4">
        <v>33</v>
      </c>
      <c r="F55" s="4">
        <v>30</v>
      </c>
      <c r="G55" s="4"/>
      <c r="H55" s="4">
        <v>7643</v>
      </c>
      <c r="I55" s="4">
        <v>7654</v>
      </c>
      <c r="J55" s="4"/>
      <c r="K55" s="4">
        <v>16</v>
      </c>
      <c r="L55" s="4" t="s">
        <v>888</v>
      </c>
      <c r="M55" s="4" t="s">
        <v>887</v>
      </c>
      <c r="N55" s="4" t="s">
        <v>886</v>
      </c>
      <c r="O55" s="4" t="s">
        <v>885</v>
      </c>
      <c r="P55" s="4" t="s">
        <v>884</v>
      </c>
      <c r="Q55" s="4" t="s">
        <v>883</v>
      </c>
      <c r="R55" s="4" t="s">
        <v>34</v>
      </c>
      <c r="S55" s="4" t="s">
        <v>33</v>
      </c>
      <c r="T55" s="4" t="s">
        <v>882</v>
      </c>
      <c r="U55" s="4"/>
      <c r="V55" s="65" t="s">
        <v>63</v>
      </c>
      <c r="W55" s="4" t="s">
        <v>28</v>
      </c>
      <c r="X55" s="4" t="str">
        <f t="shared" si="83"/>
        <v>NPolymer-based</v>
      </c>
      <c r="Y55" s="4" t="s">
        <v>427</v>
      </c>
      <c r="Z55" s="8" t="str">
        <f t="shared" si="84"/>
        <v>NCOAGULATION</v>
      </c>
      <c r="AA55" s="4" t="str">
        <f t="shared" si="85"/>
        <v>NPolymer-basedCOAGULATION</v>
      </c>
      <c r="AB55" s="8"/>
      <c r="AC55" s="8"/>
      <c r="AD55" s="8"/>
      <c r="AE55" s="8"/>
      <c r="AF55" s="8"/>
      <c r="AG55" s="8"/>
      <c r="AH55" s="8"/>
      <c r="AI55" s="8"/>
      <c r="AJ55" s="8"/>
      <c r="AK55" s="8">
        <f t="shared" si="63"/>
        <v>0</v>
      </c>
      <c r="AL55" s="8">
        <f t="shared" si="64"/>
        <v>0</v>
      </c>
      <c r="AM55" s="8">
        <f t="shared" si="65"/>
        <v>0</v>
      </c>
      <c r="AN55" s="8">
        <f t="shared" si="66"/>
        <v>0</v>
      </c>
      <c r="AO55" s="8">
        <f t="shared" si="67"/>
        <v>0</v>
      </c>
      <c r="AP55" s="44">
        <f t="shared" si="68"/>
        <v>0</v>
      </c>
      <c r="AQ55" s="8">
        <f t="shared" si="69"/>
        <v>0</v>
      </c>
      <c r="AR55" s="8">
        <f t="shared" si="70"/>
        <v>0</v>
      </c>
      <c r="AS55" s="8">
        <f t="shared" si="71"/>
        <v>0</v>
      </c>
      <c r="AT55" s="8">
        <f t="shared" si="72"/>
        <v>0</v>
      </c>
      <c r="AU55" s="8">
        <f t="shared" si="47"/>
        <v>0</v>
      </c>
      <c r="AV55" s="8">
        <f t="shared" si="48"/>
        <v>0</v>
      </c>
      <c r="AW55" s="8">
        <f t="shared" si="49"/>
        <v>0</v>
      </c>
      <c r="AX55" s="8">
        <f t="shared" si="50"/>
        <v>0</v>
      </c>
      <c r="AY55" s="8">
        <f t="shared" si="51"/>
        <v>0</v>
      </c>
      <c r="AZ55" s="8">
        <f t="shared" si="52"/>
        <v>0</v>
      </c>
      <c r="BA55" s="8">
        <f t="shared" si="53"/>
        <v>0</v>
      </c>
      <c r="BB55" s="8">
        <f t="shared" si="54"/>
        <v>0</v>
      </c>
      <c r="BC55" s="8">
        <f t="shared" si="27"/>
        <v>0</v>
      </c>
      <c r="BD55" s="8">
        <f t="shared" si="15"/>
        <v>0</v>
      </c>
      <c r="BE55" s="8">
        <f t="shared" si="16"/>
        <v>0</v>
      </c>
      <c r="BF55" s="8">
        <f t="shared" si="17"/>
        <v>0</v>
      </c>
      <c r="BG55" s="8">
        <f t="shared" si="18"/>
        <v>0</v>
      </c>
      <c r="BH55" s="8">
        <f t="shared" si="19"/>
        <v>0</v>
      </c>
      <c r="BI55" s="8">
        <f t="shared" si="20"/>
        <v>0</v>
      </c>
      <c r="BJ55" s="8">
        <f t="shared" si="21"/>
        <v>0</v>
      </c>
      <c r="BK55" s="8">
        <f t="shared" si="22"/>
        <v>0</v>
      </c>
      <c r="BL55" s="4" t="str">
        <f t="shared" si="23"/>
        <v>COAGULATION</v>
      </c>
      <c r="BM55" s="4"/>
      <c r="BO55" s="40" t="s">
        <v>1163</v>
      </c>
      <c r="BP55" s="64">
        <v>0</v>
      </c>
      <c r="BQ55" s="64">
        <v>0</v>
      </c>
      <c r="BR55" s="64">
        <v>6.25</v>
      </c>
      <c r="BS55" s="64">
        <v>0</v>
      </c>
      <c r="BT55" s="64">
        <v>18.75</v>
      </c>
      <c r="BU55" s="64">
        <v>31.25</v>
      </c>
      <c r="BV55" s="64">
        <v>37.5</v>
      </c>
      <c r="BW55" s="64">
        <v>6.25</v>
      </c>
    </row>
    <row r="56" spans="1:124" s="15" customFormat="1" x14ac:dyDescent="0.3">
      <c r="A56" s="11" t="s">
        <v>881</v>
      </c>
      <c r="B56" s="4" t="s">
        <v>880</v>
      </c>
      <c r="C56" s="4">
        <v>2008</v>
      </c>
      <c r="D56" s="4" t="s">
        <v>872</v>
      </c>
      <c r="E56" s="4">
        <v>12</v>
      </c>
      <c r="F56" s="4">
        <v>48</v>
      </c>
      <c r="G56" s="4"/>
      <c r="H56" s="4">
        <v>9478</v>
      </c>
      <c r="I56" s="4">
        <v>9480</v>
      </c>
      <c r="J56" s="4"/>
      <c r="K56" s="4">
        <v>1</v>
      </c>
      <c r="L56" s="4"/>
      <c r="M56" s="4" t="s">
        <v>879</v>
      </c>
      <c r="N56" s="4" t="s">
        <v>878</v>
      </c>
      <c r="O56" s="4" t="s">
        <v>877</v>
      </c>
      <c r="P56" s="4" t="s">
        <v>876</v>
      </c>
      <c r="Q56" s="4"/>
      <c r="R56" s="4" t="s">
        <v>34</v>
      </c>
      <c r="S56" s="4" t="s">
        <v>33</v>
      </c>
      <c r="T56" s="4" t="s">
        <v>875</v>
      </c>
      <c r="U56" s="4"/>
      <c r="V56" s="65" t="s">
        <v>63</v>
      </c>
      <c r="W56" s="4" t="s">
        <v>26</v>
      </c>
      <c r="X56" s="4" t="str">
        <f t="shared" si="83"/>
        <v>NInorganic</v>
      </c>
      <c r="Y56" s="4" t="s">
        <v>427</v>
      </c>
      <c r="Z56" s="8" t="str">
        <f t="shared" si="84"/>
        <v>NCOAGULATION</v>
      </c>
      <c r="AA56" s="4" t="str">
        <f t="shared" si="85"/>
        <v>NInorganicCOAGULATION</v>
      </c>
      <c r="AB56" s="8"/>
      <c r="AC56" s="8"/>
      <c r="AD56" s="8"/>
      <c r="AE56" s="8"/>
      <c r="AF56" s="8"/>
      <c r="AG56" s="8"/>
      <c r="AH56" s="8"/>
      <c r="AI56" s="8"/>
      <c r="AJ56" s="8"/>
      <c r="AK56" s="8">
        <f t="shared" si="63"/>
        <v>0</v>
      </c>
      <c r="AL56" s="8">
        <f t="shared" si="64"/>
        <v>0</v>
      </c>
      <c r="AM56" s="8">
        <f t="shared" si="65"/>
        <v>0</v>
      </c>
      <c r="AN56" s="8">
        <f t="shared" si="66"/>
        <v>0</v>
      </c>
      <c r="AO56" s="8">
        <f t="shared" si="67"/>
        <v>0</v>
      </c>
      <c r="AP56" s="44">
        <f t="shared" si="68"/>
        <v>0</v>
      </c>
      <c r="AQ56" s="8">
        <f t="shared" si="69"/>
        <v>0</v>
      </c>
      <c r="AR56" s="8">
        <f t="shared" si="70"/>
        <v>0</v>
      </c>
      <c r="AS56" s="8">
        <f t="shared" si="71"/>
        <v>0</v>
      </c>
      <c r="AT56" s="8">
        <f t="shared" si="72"/>
        <v>0</v>
      </c>
      <c r="AU56" s="8">
        <f t="shared" si="47"/>
        <v>0</v>
      </c>
      <c r="AV56" s="8">
        <f t="shared" si="48"/>
        <v>0</v>
      </c>
      <c r="AW56" s="8">
        <f t="shared" si="49"/>
        <v>0</v>
      </c>
      <c r="AX56" s="8">
        <f t="shared" si="50"/>
        <v>0</v>
      </c>
      <c r="AY56" s="8">
        <f t="shared" si="51"/>
        <v>0</v>
      </c>
      <c r="AZ56" s="8">
        <f t="shared" si="52"/>
        <v>0</v>
      </c>
      <c r="BA56" s="8">
        <f t="shared" si="53"/>
        <v>0</v>
      </c>
      <c r="BB56" s="8">
        <f t="shared" si="54"/>
        <v>0</v>
      </c>
      <c r="BC56" s="8">
        <f t="shared" si="27"/>
        <v>0</v>
      </c>
      <c r="BD56" s="8">
        <f t="shared" si="15"/>
        <v>0</v>
      </c>
      <c r="BE56" s="8">
        <f t="shared" si="16"/>
        <v>0</v>
      </c>
      <c r="BF56" s="8">
        <f t="shared" si="17"/>
        <v>0</v>
      </c>
      <c r="BG56" s="8">
        <f t="shared" si="18"/>
        <v>0</v>
      </c>
      <c r="BH56" s="8">
        <f t="shared" si="19"/>
        <v>0</v>
      </c>
      <c r="BI56" s="8">
        <f t="shared" si="20"/>
        <v>0</v>
      </c>
      <c r="BJ56" s="8">
        <f t="shared" si="21"/>
        <v>0</v>
      </c>
      <c r="BK56" s="8">
        <f t="shared" si="22"/>
        <v>0</v>
      </c>
      <c r="BL56" s="4" t="str">
        <f t="shared" si="23"/>
        <v>COAGULATION</v>
      </c>
      <c r="BM56" s="4"/>
    </row>
    <row r="57" spans="1:124" s="15" customFormat="1" x14ac:dyDescent="0.3">
      <c r="A57" s="11" t="s">
        <v>874</v>
      </c>
      <c r="B57" s="4" t="s">
        <v>873</v>
      </c>
      <c r="C57" s="4">
        <v>2008</v>
      </c>
      <c r="D57" s="4" t="s">
        <v>872</v>
      </c>
      <c r="E57" s="4">
        <v>12</v>
      </c>
      <c r="F57" s="4">
        <v>14</v>
      </c>
      <c r="G57" s="4"/>
      <c r="H57" s="4">
        <v>2773</v>
      </c>
      <c r="I57" s="4">
        <v>2776</v>
      </c>
      <c r="J57" s="4"/>
      <c r="K57" s="4"/>
      <c r="L57" s="4"/>
      <c r="M57" s="4" t="s">
        <v>871</v>
      </c>
      <c r="N57" s="4" t="s">
        <v>870</v>
      </c>
      <c r="O57" s="4" t="s">
        <v>869</v>
      </c>
      <c r="P57" s="4" t="s">
        <v>868</v>
      </c>
      <c r="Q57" s="4"/>
      <c r="R57" s="4" t="s">
        <v>34</v>
      </c>
      <c r="S57" s="4" t="s">
        <v>33</v>
      </c>
      <c r="T57" s="4" t="s">
        <v>867</v>
      </c>
      <c r="U57" s="4"/>
      <c r="V57" s="65" t="s">
        <v>63</v>
      </c>
      <c r="W57" s="4" t="s">
        <v>28</v>
      </c>
      <c r="X57" s="4" t="str">
        <f t="shared" si="83"/>
        <v>NPolymer-based</v>
      </c>
      <c r="Y57" s="4" t="s">
        <v>427</v>
      </c>
      <c r="Z57" s="8" t="str">
        <f t="shared" si="84"/>
        <v>NCOAGULATION</v>
      </c>
      <c r="AA57" s="4" t="str">
        <f t="shared" si="85"/>
        <v>NPolymer-basedCOAGULATION</v>
      </c>
      <c r="AB57" s="8"/>
      <c r="AC57" s="8"/>
      <c r="AD57" s="8"/>
      <c r="AE57" s="8"/>
      <c r="AF57" s="8"/>
      <c r="AG57" s="8"/>
      <c r="AH57" s="8"/>
      <c r="AI57" s="8"/>
      <c r="AJ57" s="8"/>
      <c r="AK57" s="8">
        <f t="shared" si="63"/>
        <v>0</v>
      </c>
      <c r="AL57" s="8">
        <f t="shared" si="64"/>
        <v>0</v>
      </c>
      <c r="AM57" s="8">
        <f t="shared" si="65"/>
        <v>0</v>
      </c>
      <c r="AN57" s="8">
        <f t="shared" si="66"/>
        <v>0</v>
      </c>
      <c r="AO57" s="8">
        <f t="shared" si="67"/>
        <v>0</v>
      </c>
      <c r="AP57" s="44">
        <f t="shared" si="68"/>
        <v>0</v>
      </c>
      <c r="AQ57" s="8">
        <f t="shared" si="69"/>
        <v>0</v>
      </c>
      <c r="AR57" s="8">
        <f t="shared" si="70"/>
        <v>0</v>
      </c>
      <c r="AS57" s="8">
        <f t="shared" si="71"/>
        <v>0</v>
      </c>
      <c r="AT57" s="8">
        <f t="shared" si="72"/>
        <v>0</v>
      </c>
      <c r="AU57" s="8">
        <f t="shared" si="47"/>
        <v>0</v>
      </c>
      <c r="AV57" s="8">
        <f t="shared" si="48"/>
        <v>0</v>
      </c>
      <c r="AW57" s="8">
        <f t="shared" si="49"/>
        <v>0</v>
      </c>
      <c r="AX57" s="8">
        <f t="shared" si="50"/>
        <v>0</v>
      </c>
      <c r="AY57" s="8">
        <f t="shared" si="51"/>
        <v>0</v>
      </c>
      <c r="AZ57" s="8">
        <f t="shared" si="52"/>
        <v>0</v>
      </c>
      <c r="BA57" s="8">
        <f t="shared" si="53"/>
        <v>0</v>
      </c>
      <c r="BB57" s="8">
        <f t="shared" si="54"/>
        <v>0</v>
      </c>
      <c r="BC57" s="8">
        <f t="shared" si="27"/>
        <v>0</v>
      </c>
      <c r="BD57" s="8">
        <f t="shared" si="15"/>
        <v>0</v>
      </c>
      <c r="BE57" s="8">
        <f t="shared" si="16"/>
        <v>0</v>
      </c>
      <c r="BF57" s="8">
        <f t="shared" si="17"/>
        <v>0</v>
      </c>
      <c r="BG57" s="8">
        <f t="shared" si="18"/>
        <v>0</v>
      </c>
      <c r="BH57" s="8">
        <f t="shared" si="19"/>
        <v>0</v>
      </c>
      <c r="BI57" s="8">
        <f t="shared" si="20"/>
        <v>0</v>
      </c>
      <c r="BJ57" s="8">
        <f t="shared" si="21"/>
        <v>0</v>
      </c>
      <c r="BK57" s="8">
        <f t="shared" si="22"/>
        <v>0</v>
      </c>
      <c r="BL57" s="4" t="str">
        <f t="shared" si="23"/>
        <v>COAGULATION</v>
      </c>
      <c r="BM57" s="4"/>
    </row>
    <row r="58" spans="1:124" s="15" customFormat="1" x14ac:dyDescent="0.3">
      <c r="A58" s="11" t="s">
        <v>276</v>
      </c>
      <c r="B58" s="11" t="s">
        <v>275</v>
      </c>
      <c r="C58" s="11">
        <v>2013</v>
      </c>
      <c r="D58" s="11" t="s">
        <v>90</v>
      </c>
      <c r="E58" s="11">
        <v>3</v>
      </c>
      <c r="F58" s="11"/>
      <c r="G58" s="11">
        <v>3044</v>
      </c>
      <c r="H58" s="11"/>
      <c r="I58" s="11"/>
      <c r="J58" s="11"/>
      <c r="K58" s="11">
        <v>12</v>
      </c>
      <c r="L58" s="11" t="s">
        <v>274</v>
      </c>
      <c r="M58" s="11" t="s">
        <v>273</v>
      </c>
      <c r="N58" s="11" t="s">
        <v>866</v>
      </c>
      <c r="O58" s="11" t="s">
        <v>865</v>
      </c>
      <c r="P58" s="11" t="s">
        <v>272</v>
      </c>
      <c r="Q58" s="11"/>
      <c r="R58" s="11" t="s">
        <v>34</v>
      </c>
      <c r="S58" s="11" t="s">
        <v>33</v>
      </c>
      <c r="T58" s="11" t="s">
        <v>271</v>
      </c>
      <c r="U58" s="4"/>
      <c r="V58" s="65" t="s">
        <v>63</v>
      </c>
      <c r="W58" s="4" t="s">
        <v>26</v>
      </c>
      <c r="X58" s="4" t="str">
        <f t="shared" si="83"/>
        <v>NInorganic</v>
      </c>
      <c r="Y58" s="4" t="s">
        <v>427</v>
      </c>
      <c r="Z58" s="8" t="str">
        <f t="shared" si="84"/>
        <v>NCOAGULATION</v>
      </c>
      <c r="AA58" s="4" t="str">
        <f t="shared" si="85"/>
        <v>NInorganicCOAGULATION</v>
      </c>
      <c r="AB58" s="8"/>
      <c r="AC58" s="8"/>
      <c r="AD58" s="8"/>
      <c r="AE58" s="8"/>
      <c r="AF58" s="8"/>
      <c r="AG58" s="8"/>
      <c r="AH58" s="8"/>
      <c r="AI58" s="8"/>
      <c r="AJ58" s="8"/>
      <c r="AK58" s="8">
        <f t="shared" si="63"/>
        <v>0</v>
      </c>
      <c r="AL58" s="8">
        <f t="shared" si="64"/>
        <v>0</v>
      </c>
      <c r="AM58" s="8">
        <f t="shared" si="65"/>
        <v>0</v>
      </c>
      <c r="AN58" s="8">
        <f t="shared" si="66"/>
        <v>0</v>
      </c>
      <c r="AO58" s="8">
        <f t="shared" si="67"/>
        <v>0</v>
      </c>
      <c r="AP58" s="44">
        <f t="shared" si="68"/>
        <v>0</v>
      </c>
      <c r="AQ58" s="8">
        <f t="shared" si="69"/>
        <v>0</v>
      </c>
      <c r="AR58" s="8">
        <f t="shared" si="70"/>
        <v>0</v>
      </c>
      <c r="AS58" s="8">
        <f t="shared" si="71"/>
        <v>0</v>
      </c>
      <c r="AT58" s="8">
        <f t="shared" si="72"/>
        <v>0</v>
      </c>
      <c r="AU58" s="8">
        <f t="shared" si="47"/>
        <v>0</v>
      </c>
      <c r="AV58" s="8">
        <f t="shared" si="48"/>
        <v>0</v>
      </c>
      <c r="AW58" s="8">
        <f t="shared" si="49"/>
        <v>0</v>
      </c>
      <c r="AX58" s="8">
        <f t="shared" si="50"/>
        <v>0</v>
      </c>
      <c r="AY58" s="8">
        <f t="shared" si="51"/>
        <v>0</v>
      </c>
      <c r="AZ58" s="8">
        <f t="shared" si="52"/>
        <v>0</v>
      </c>
      <c r="BA58" s="8">
        <f t="shared" si="53"/>
        <v>0</v>
      </c>
      <c r="BB58" s="8">
        <f t="shared" si="54"/>
        <v>0</v>
      </c>
      <c r="BC58" s="8">
        <f t="shared" si="27"/>
        <v>0</v>
      </c>
      <c r="BD58" s="8">
        <f t="shared" si="15"/>
        <v>0</v>
      </c>
      <c r="BE58" s="8">
        <f t="shared" si="16"/>
        <v>0</v>
      </c>
      <c r="BF58" s="8">
        <f t="shared" si="17"/>
        <v>0</v>
      </c>
      <c r="BG58" s="8">
        <f t="shared" si="18"/>
        <v>0</v>
      </c>
      <c r="BH58" s="8">
        <f t="shared" si="19"/>
        <v>0</v>
      </c>
      <c r="BI58" s="8">
        <f t="shared" si="20"/>
        <v>0</v>
      </c>
      <c r="BJ58" s="8">
        <f t="shared" si="21"/>
        <v>0</v>
      </c>
      <c r="BK58" s="8">
        <f t="shared" si="22"/>
        <v>0</v>
      </c>
      <c r="BL58" s="4" t="str">
        <f t="shared" si="23"/>
        <v>COAGULATION</v>
      </c>
      <c r="BM58" s="4"/>
    </row>
    <row r="59" spans="1:124" s="15" customFormat="1" x14ac:dyDescent="0.3">
      <c r="A59" s="11" t="s">
        <v>855</v>
      </c>
      <c r="B59" s="4" t="s">
        <v>854</v>
      </c>
      <c r="C59" s="4">
        <v>2015</v>
      </c>
      <c r="D59" s="4" t="s">
        <v>719</v>
      </c>
      <c r="E59" s="4">
        <v>46</v>
      </c>
      <c r="F59" s="4"/>
      <c r="G59" s="4"/>
      <c r="H59" s="4">
        <v>400</v>
      </c>
      <c r="I59" s="4">
        <v>408</v>
      </c>
      <c r="J59" s="4"/>
      <c r="K59" s="4">
        <v>13</v>
      </c>
      <c r="L59" s="4" t="s">
        <v>853</v>
      </c>
      <c r="M59" s="4" t="s">
        <v>852</v>
      </c>
      <c r="N59" s="4" t="s">
        <v>851</v>
      </c>
      <c r="O59" s="4" t="s">
        <v>850</v>
      </c>
      <c r="P59" s="4" t="s">
        <v>849</v>
      </c>
      <c r="Q59" s="4" t="s">
        <v>848</v>
      </c>
      <c r="R59" s="4" t="s">
        <v>34</v>
      </c>
      <c r="S59" s="4" t="s">
        <v>33</v>
      </c>
      <c r="T59" s="4" t="s">
        <v>847</v>
      </c>
      <c r="U59" s="4"/>
      <c r="V59" s="65" t="s">
        <v>63</v>
      </c>
      <c r="W59" s="4" t="s">
        <v>28</v>
      </c>
      <c r="X59" s="4" t="str">
        <f t="shared" si="83"/>
        <v>NPolymer-based</v>
      </c>
      <c r="Y59" s="4" t="s">
        <v>427</v>
      </c>
      <c r="Z59" s="8" t="str">
        <f t="shared" si="84"/>
        <v>NCOAGULATION</v>
      </c>
      <c r="AA59" s="4" t="str">
        <f t="shared" si="85"/>
        <v>NPolymer-basedCOAGULATION</v>
      </c>
      <c r="AB59" s="8"/>
      <c r="AC59" s="8"/>
      <c r="AD59" s="8"/>
      <c r="AE59" s="8"/>
      <c r="AF59" s="8"/>
      <c r="AG59" s="8"/>
      <c r="AH59" s="8"/>
      <c r="AI59" s="8"/>
      <c r="AJ59" s="8"/>
      <c r="AK59" s="8">
        <f t="shared" si="63"/>
        <v>0</v>
      </c>
      <c r="AL59" s="8">
        <f t="shared" si="64"/>
        <v>0</v>
      </c>
      <c r="AM59" s="8">
        <f t="shared" si="65"/>
        <v>0</v>
      </c>
      <c r="AN59" s="8">
        <f t="shared" si="66"/>
        <v>0</v>
      </c>
      <c r="AO59" s="8">
        <f t="shared" si="67"/>
        <v>0</v>
      </c>
      <c r="AP59" s="44">
        <f t="shared" si="68"/>
        <v>0</v>
      </c>
      <c r="AQ59" s="8">
        <f t="shared" si="69"/>
        <v>0</v>
      </c>
      <c r="AR59" s="8">
        <f t="shared" si="70"/>
        <v>0</v>
      </c>
      <c r="AS59" s="8">
        <f t="shared" si="71"/>
        <v>0</v>
      </c>
      <c r="AT59" s="8">
        <f t="shared" si="72"/>
        <v>0</v>
      </c>
      <c r="AU59" s="8">
        <f t="shared" si="47"/>
        <v>0</v>
      </c>
      <c r="AV59" s="8">
        <f t="shared" si="48"/>
        <v>0</v>
      </c>
      <c r="AW59" s="8">
        <f t="shared" si="49"/>
        <v>0</v>
      </c>
      <c r="AX59" s="8">
        <f t="shared" si="50"/>
        <v>0</v>
      </c>
      <c r="AY59" s="8">
        <f t="shared" si="51"/>
        <v>0</v>
      </c>
      <c r="AZ59" s="8">
        <f t="shared" si="52"/>
        <v>0</v>
      </c>
      <c r="BA59" s="8">
        <f t="shared" si="53"/>
        <v>0</v>
      </c>
      <c r="BB59" s="8">
        <f t="shared" si="54"/>
        <v>0</v>
      </c>
      <c r="BC59" s="8">
        <f t="shared" si="27"/>
        <v>0</v>
      </c>
      <c r="BD59" s="8">
        <f t="shared" si="15"/>
        <v>0</v>
      </c>
      <c r="BE59" s="8">
        <f t="shared" si="16"/>
        <v>0</v>
      </c>
      <c r="BF59" s="8">
        <f t="shared" si="17"/>
        <v>0</v>
      </c>
      <c r="BG59" s="8">
        <f t="shared" si="18"/>
        <v>0</v>
      </c>
      <c r="BH59" s="8">
        <f t="shared" si="19"/>
        <v>0</v>
      </c>
      <c r="BI59" s="8">
        <f t="shared" si="20"/>
        <v>0</v>
      </c>
      <c r="BJ59" s="8">
        <f t="shared" si="21"/>
        <v>0</v>
      </c>
      <c r="BK59" s="8">
        <f t="shared" si="22"/>
        <v>0</v>
      </c>
      <c r="BL59" s="4" t="str">
        <f t="shared" si="23"/>
        <v>COAGULATION</v>
      </c>
      <c r="BM59" s="4"/>
    </row>
    <row r="60" spans="1:124" s="15" customFormat="1" x14ac:dyDescent="0.3">
      <c r="A60" s="11" t="s">
        <v>809</v>
      </c>
      <c r="B60" s="4" t="s">
        <v>808</v>
      </c>
      <c r="C60" s="4">
        <v>2012</v>
      </c>
      <c r="D60" s="4" t="s">
        <v>117</v>
      </c>
      <c r="E60" s="4">
        <v>6</v>
      </c>
      <c r="F60" s="4">
        <v>3</v>
      </c>
      <c r="G60" s="4"/>
      <c r="H60" s="4">
        <v>2731</v>
      </c>
      <c r="I60" s="4">
        <v>2740</v>
      </c>
      <c r="J60" s="4"/>
      <c r="K60" s="4">
        <v>178</v>
      </c>
      <c r="L60" s="4" t="s">
        <v>807</v>
      </c>
      <c r="M60" s="4" t="s">
        <v>806</v>
      </c>
      <c r="N60" s="4" t="s">
        <v>805</v>
      </c>
      <c r="O60" s="4" t="s">
        <v>804</v>
      </c>
      <c r="P60" s="4" t="s">
        <v>803</v>
      </c>
      <c r="Q60" s="4" t="s">
        <v>802</v>
      </c>
      <c r="R60" s="4" t="s">
        <v>34</v>
      </c>
      <c r="S60" s="4" t="s">
        <v>33</v>
      </c>
      <c r="T60" s="4" t="s">
        <v>801</v>
      </c>
      <c r="U60" s="4"/>
      <c r="V60" s="65" t="s">
        <v>63</v>
      </c>
      <c r="W60" s="4" t="s">
        <v>26</v>
      </c>
      <c r="X60" s="4" t="str">
        <f t="shared" si="83"/>
        <v>NInorganic</v>
      </c>
      <c r="Y60" s="4" t="s">
        <v>427</v>
      </c>
      <c r="Z60" s="8" t="str">
        <f t="shared" si="84"/>
        <v>NCOAGULATION</v>
      </c>
      <c r="AA60" s="4" t="str">
        <f t="shared" si="85"/>
        <v>NInorganicCOAGULATION</v>
      </c>
      <c r="AB60" s="8"/>
      <c r="AC60" s="8"/>
      <c r="AD60" s="8"/>
      <c r="AE60" s="8"/>
      <c r="AF60" s="8"/>
      <c r="AG60" s="8"/>
      <c r="AH60" s="8"/>
      <c r="AI60" s="8"/>
      <c r="AJ60" s="8"/>
      <c r="AK60" s="8">
        <f t="shared" si="63"/>
        <v>0</v>
      </c>
      <c r="AL60" s="8">
        <f t="shared" si="64"/>
        <v>0</v>
      </c>
      <c r="AM60" s="8">
        <f t="shared" si="65"/>
        <v>0</v>
      </c>
      <c r="AN60" s="8">
        <f t="shared" si="66"/>
        <v>0</v>
      </c>
      <c r="AO60" s="8">
        <f t="shared" si="67"/>
        <v>0</v>
      </c>
      <c r="AP60" s="44">
        <f t="shared" si="68"/>
        <v>0</v>
      </c>
      <c r="AQ60" s="8">
        <f t="shared" si="69"/>
        <v>0</v>
      </c>
      <c r="AR60" s="8">
        <f t="shared" si="70"/>
        <v>0</v>
      </c>
      <c r="AS60" s="8">
        <f t="shared" si="71"/>
        <v>0</v>
      </c>
      <c r="AT60" s="8">
        <f t="shared" si="72"/>
        <v>0</v>
      </c>
      <c r="AU60" s="8">
        <f t="shared" si="47"/>
        <v>0</v>
      </c>
      <c r="AV60" s="8">
        <f t="shared" si="48"/>
        <v>0</v>
      </c>
      <c r="AW60" s="8">
        <f t="shared" si="49"/>
        <v>0</v>
      </c>
      <c r="AX60" s="8">
        <f t="shared" si="50"/>
        <v>0</v>
      </c>
      <c r="AY60" s="8">
        <f t="shared" si="51"/>
        <v>0</v>
      </c>
      <c r="AZ60" s="8">
        <f t="shared" si="52"/>
        <v>0</v>
      </c>
      <c r="BA60" s="8">
        <f t="shared" si="53"/>
        <v>0</v>
      </c>
      <c r="BB60" s="8">
        <f t="shared" si="54"/>
        <v>0</v>
      </c>
      <c r="BC60" s="8">
        <f t="shared" si="27"/>
        <v>0</v>
      </c>
      <c r="BD60" s="8">
        <f t="shared" si="15"/>
        <v>0</v>
      </c>
      <c r="BE60" s="8">
        <f t="shared" si="16"/>
        <v>0</v>
      </c>
      <c r="BF60" s="8">
        <f t="shared" si="17"/>
        <v>0</v>
      </c>
      <c r="BG60" s="8">
        <f t="shared" si="18"/>
        <v>0</v>
      </c>
      <c r="BH60" s="8">
        <f t="shared" si="19"/>
        <v>0</v>
      </c>
      <c r="BI60" s="8">
        <f t="shared" si="20"/>
        <v>0</v>
      </c>
      <c r="BJ60" s="8">
        <f t="shared" si="21"/>
        <v>0</v>
      </c>
      <c r="BK60" s="8">
        <f t="shared" si="22"/>
        <v>0</v>
      </c>
      <c r="BL60" s="4" t="str">
        <f t="shared" si="23"/>
        <v>COAGULATION</v>
      </c>
      <c r="BM60" s="4"/>
    </row>
    <row r="61" spans="1:124" s="15" customFormat="1" x14ac:dyDescent="0.3">
      <c r="A61" s="11" t="s">
        <v>800</v>
      </c>
      <c r="B61" s="4" t="s">
        <v>799</v>
      </c>
      <c r="C61" s="4">
        <v>2011</v>
      </c>
      <c r="D61" s="4" t="s">
        <v>181</v>
      </c>
      <c r="E61" s="4">
        <v>32</v>
      </c>
      <c r="F61" s="4">
        <v>26</v>
      </c>
      <c r="G61" s="4"/>
      <c r="H61" s="4">
        <v>5970</v>
      </c>
      <c r="I61" s="4">
        <v>5978</v>
      </c>
      <c r="J61" s="4"/>
      <c r="K61" s="4">
        <v>35</v>
      </c>
      <c r="L61" s="4" t="s">
        <v>798</v>
      </c>
      <c r="M61" s="4" t="s">
        <v>797</v>
      </c>
      <c r="N61" s="4" t="s">
        <v>796</v>
      </c>
      <c r="O61" s="4" t="s">
        <v>795</v>
      </c>
      <c r="P61" s="4" t="s">
        <v>794</v>
      </c>
      <c r="Q61" s="4" t="s">
        <v>793</v>
      </c>
      <c r="R61" s="4" t="s">
        <v>34</v>
      </c>
      <c r="S61" s="4" t="s">
        <v>33</v>
      </c>
      <c r="T61" s="4" t="s">
        <v>792</v>
      </c>
      <c r="U61" s="4"/>
      <c r="V61" s="65" t="s">
        <v>63</v>
      </c>
      <c r="W61" s="4" t="s">
        <v>26</v>
      </c>
      <c r="X61" s="4" t="str">
        <f t="shared" si="83"/>
        <v>NInorganic</v>
      </c>
      <c r="Y61" s="4" t="s">
        <v>427</v>
      </c>
      <c r="Z61" s="8" t="str">
        <f t="shared" si="84"/>
        <v>NCOAGULATION</v>
      </c>
      <c r="AA61" s="4" t="str">
        <f t="shared" si="85"/>
        <v>NInorganicCOAGULATION</v>
      </c>
      <c r="AB61" s="8"/>
      <c r="AC61" s="8"/>
      <c r="AD61" s="8"/>
      <c r="AE61" s="8"/>
      <c r="AF61" s="8"/>
      <c r="AG61" s="8"/>
      <c r="AH61" s="8"/>
      <c r="AI61" s="8"/>
      <c r="AJ61" s="8"/>
      <c r="AK61" s="8">
        <f t="shared" si="63"/>
        <v>0</v>
      </c>
      <c r="AL61" s="8">
        <f t="shared" si="64"/>
        <v>0</v>
      </c>
      <c r="AM61" s="8">
        <f t="shared" si="65"/>
        <v>0</v>
      </c>
      <c r="AN61" s="8">
        <f t="shared" si="66"/>
        <v>0</v>
      </c>
      <c r="AO61" s="8">
        <f t="shared" si="67"/>
        <v>0</v>
      </c>
      <c r="AP61" s="44">
        <f t="shared" si="68"/>
        <v>0</v>
      </c>
      <c r="AQ61" s="8">
        <f t="shared" si="69"/>
        <v>0</v>
      </c>
      <c r="AR61" s="8">
        <f t="shared" si="70"/>
        <v>0</v>
      </c>
      <c r="AS61" s="8">
        <f t="shared" si="71"/>
        <v>0</v>
      </c>
      <c r="AT61" s="8">
        <f t="shared" si="72"/>
        <v>0</v>
      </c>
      <c r="AU61" s="8">
        <f t="shared" si="47"/>
        <v>0</v>
      </c>
      <c r="AV61" s="8">
        <f t="shared" si="48"/>
        <v>0</v>
      </c>
      <c r="AW61" s="8">
        <f t="shared" si="49"/>
        <v>0</v>
      </c>
      <c r="AX61" s="8">
        <f t="shared" si="50"/>
        <v>0</v>
      </c>
      <c r="AY61" s="8">
        <f t="shared" si="51"/>
        <v>0</v>
      </c>
      <c r="AZ61" s="8">
        <f t="shared" si="52"/>
        <v>0</v>
      </c>
      <c r="BA61" s="8">
        <f t="shared" si="53"/>
        <v>0</v>
      </c>
      <c r="BB61" s="8">
        <f t="shared" si="54"/>
        <v>0</v>
      </c>
      <c r="BC61" s="8">
        <f t="shared" si="27"/>
        <v>0</v>
      </c>
      <c r="BD61" s="8">
        <f t="shared" si="15"/>
        <v>0</v>
      </c>
      <c r="BE61" s="8">
        <f t="shared" si="16"/>
        <v>0</v>
      </c>
      <c r="BF61" s="8">
        <f t="shared" si="17"/>
        <v>0</v>
      </c>
      <c r="BG61" s="8">
        <f t="shared" si="18"/>
        <v>0</v>
      </c>
      <c r="BH61" s="8">
        <f t="shared" si="19"/>
        <v>0</v>
      </c>
      <c r="BI61" s="8">
        <f t="shared" si="20"/>
        <v>0</v>
      </c>
      <c r="BJ61" s="8">
        <f t="shared" si="21"/>
        <v>0</v>
      </c>
      <c r="BK61" s="8">
        <f t="shared" si="22"/>
        <v>0</v>
      </c>
      <c r="BL61" s="4" t="str">
        <f t="shared" si="23"/>
        <v>COAGULATION</v>
      </c>
      <c r="BM61" s="4"/>
      <c r="BN61" s="7"/>
      <c r="BO61" s="7"/>
      <c r="BP61" s="7"/>
    </row>
    <row r="62" spans="1:124" s="15" customFormat="1" x14ac:dyDescent="0.3">
      <c r="A62" s="11" t="s">
        <v>782</v>
      </c>
      <c r="B62" s="4" t="s">
        <v>781</v>
      </c>
      <c r="C62" s="4">
        <v>2010</v>
      </c>
      <c r="D62" s="4" t="s">
        <v>181</v>
      </c>
      <c r="E62" s="4">
        <v>31</v>
      </c>
      <c r="F62" s="4">
        <v>26</v>
      </c>
      <c r="G62" s="4"/>
      <c r="H62" s="4">
        <v>6710</v>
      </c>
      <c r="I62" s="4">
        <v>6718</v>
      </c>
      <c r="J62" s="4"/>
      <c r="K62" s="4">
        <v>34</v>
      </c>
      <c r="L62" s="4" t="s">
        <v>780</v>
      </c>
      <c r="M62" s="4" t="s">
        <v>779</v>
      </c>
      <c r="N62" s="4" t="s">
        <v>778</v>
      </c>
      <c r="O62" s="4" t="s">
        <v>777</v>
      </c>
      <c r="P62" s="4" t="s">
        <v>776</v>
      </c>
      <c r="Q62" s="4" t="s">
        <v>775</v>
      </c>
      <c r="R62" s="4" t="s">
        <v>34</v>
      </c>
      <c r="S62" s="4" t="s">
        <v>33</v>
      </c>
      <c r="T62" s="4" t="s">
        <v>774</v>
      </c>
      <c r="U62" s="4"/>
      <c r="V62" s="65" t="s">
        <v>63</v>
      </c>
      <c r="W62" s="4" t="s">
        <v>28</v>
      </c>
      <c r="X62" s="4" t="str">
        <f t="shared" si="83"/>
        <v>NPolymer-based</v>
      </c>
      <c r="Y62" s="4" t="s">
        <v>427</v>
      </c>
      <c r="Z62" s="8" t="str">
        <f t="shared" si="84"/>
        <v>NCOAGULATION</v>
      </c>
      <c r="AA62" s="4" t="str">
        <f t="shared" si="85"/>
        <v>NPolymer-basedCOAGULATION</v>
      </c>
      <c r="AB62" s="8"/>
      <c r="AC62" s="8"/>
      <c r="AD62" s="8"/>
      <c r="AE62" s="8"/>
      <c r="AF62" s="8"/>
      <c r="AG62" s="8"/>
      <c r="AH62" s="8"/>
      <c r="AI62" s="8"/>
      <c r="AJ62" s="8"/>
      <c r="AK62" s="8">
        <f t="shared" si="63"/>
        <v>0</v>
      </c>
      <c r="AL62" s="8">
        <f t="shared" si="64"/>
        <v>0</v>
      </c>
      <c r="AM62" s="8">
        <f t="shared" si="65"/>
        <v>0</v>
      </c>
      <c r="AN62" s="8">
        <f t="shared" si="66"/>
        <v>0</v>
      </c>
      <c r="AO62" s="8">
        <f t="shared" si="67"/>
        <v>0</v>
      </c>
      <c r="AP62" s="44">
        <f t="shared" si="68"/>
        <v>0</v>
      </c>
      <c r="AQ62" s="8">
        <f t="shared" si="69"/>
        <v>0</v>
      </c>
      <c r="AR62" s="8">
        <f t="shared" si="70"/>
        <v>0</v>
      </c>
      <c r="AS62" s="8">
        <f t="shared" si="71"/>
        <v>0</v>
      </c>
      <c r="AT62" s="8">
        <f t="shared" si="72"/>
        <v>0</v>
      </c>
      <c r="AU62" s="8">
        <f t="shared" si="47"/>
        <v>0</v>
      </c>
      <c r="AV62" s="8">
        <f t="shared" si="48"/>
        <v>0</v>
      </c>
      <c r="AW62" s="8">
        <f t="shared" si="49"/>
        <v>0</v>
      </c>
      <c r="AX62" s="8">
        <f t="shared" si="50"/>
        <v>0</v>
      </c>
      <c r="AY62" s="8">
        <f t="shared" si="51"/>
        <v>0</v>
      </c>
      <c r="AZ62" s="8">
        <f t="shared" si="52"/>
        <v>0</v>
      </c>
      <c r="BA62" s="8">
        <f t="shared" si="53"/>
        <v>0</v>
      </c>
      <c r="BB62" s="8">
        <f t="shared" si="54"/>
        <v>0</v>
      </c>
      <c r="BC62" s="8">
        <f t="shared" si="27"/>
        <v>0</v>
      </c>
      <c r="BD62" s="8">
        <f t="shared" si="15"/>
        <v>0</v>
      </c>
      <c r="BE62" s="8">
        <f t="shared" si="16"/>
        <v>0</v>
      </c>
      <c r="BF62" s="8">
        <f t="shared" si="17"/>
        <v>0</v>
      </c>
      <c r="BG62" s="8">
        <f t="shared" si="18"/>
        <v>0</v>
      </c>
      <c r="BH62" s="8">
        <f t="shared" si="19"/>
        <v>0</v>
      </c>
      <c r="BI62" s="8">
        <f t="shared" si="20"/>
        <v>0</v>
      </c>
      <c r="BJ62" s="8">
        <f t="shared" si="21"/>
        <v>0</v>
      </c>
      <c r="BK62" s="8">
        <f t="shared" si="22"/>
        <v>0</v>
      </c>
      <c r="BL62" s="4" t="str">
        <f t="shared" si="23"/>
        <v>COAGULATION</v>
      </c>
      <c r="BM62" s="4"/>
      <c r="BN62" s="7"/>
      <c r="BO62" s="7"/>
      <c r="BP62" s="7"/>
    </row>
    <row r="63" spans="1:124" s="15" customFormat="1" x14ac:dyDescent="0.3">
      <c r="A63" s="11" t="s">
        <v>773</v>
      </c>
      <c r="B63" s="4" t="s">
        <v>772</v>
      </c>
      <c r="C63" s="4">
        <v>2006</v>
      </c>
      <c r="D63" s="4" t="s">
        <v>771</v>
      </c>
      <c r="E63" s="4">
        <v>16</v>
      </c>
      <c r="F63" s="4">
        <v>13</v>
      </c>
      <c r="G63" s="4"/>
      <c r="H63" s="4">
        <v>1723</v>
      </c>
      <c r="I63" s="4">
        <v>1730</v>
      </c>
      <c r="J63" s="4"/>
      <c r="K63" s="4">
        <v>54</v>
      </c>
      <c r="L63" s="4" t="s">
        <v>770</v>
      </c>
      <c r="M63" s="4" t="s">
        <v>769</v>
      </c>
      <c r="N63" s="4" t="s">
        <v>768</v>
      </c>
      <c r="O63" s="4" t="s">
        <v>767</v>
      </c>
      <c r="P63" s="4" t="s">
        <v>766</v>
      </c>
      <c r="Q63" s="4"/>
      <c r="R63" s="4" t="s">
        <v>34</v>
      </c>
      <c r="S63" s="4" t="s">
        <v>33</v>
      </c>
      <c r="T63" s="4" t="s">
        <v>765</v>
      </c>
      <c r="U63" s="4"/>
      <c r="V63" s="65" t="s">
        <v>63</v>
      </c>
      <c r="W63" s="4" t="s">
        <v>26</v>
      </c>
      <c r="X63" s="4" t="str">
        <f t="shared" si="83"/>
        <v>NInorganic</v>
      </c>
      <c r="Y63" s="4" t="s">
        <v>427</v>
      </c>
      <c r="Z63" s="8" t="str">
        <f t="shared" si="84"/>
        <v>NCOAGULATION</v>
      </c>
      <c r="AA63" s="4" t="str">
        <f t="shared" si="85"/>
        <v>NInorganicCOAGULATION</v>
      </c>
      <c r="AB63" s="8"/>
      <c r="AC63" s="8"/>
      <c r="AD63" s="8"/>
      <c r="AE63" s="8"/>
      <c r="AF63" s="8"/>
      <c r="AG63" s="8"/>
      <c r="AH63" s="8"/>
      <c r="AI63" s="8"/>
      <c r="AJ63" s="8"/>
      <c r="AK63" s="8">
        <f t="shared" si="63"/>
        <v>0</v>
      </c>
      <c r="AL63" s="8">
        <f t="shared" si="64"/>
        <v>0</v>
      </c>
      <c r="AM63" s="8">
        <f t="shared" si="65"/>
        <v>0</v>
      </c>
      <c r="AN63" s="8">
        <f t="shared" si="66"/>
        <v>0</v>
      </c>
      <c r="AO63" s="8">
        <f t="shared" si="67"/>
        <v>0</v>
      </c>
      <c r="AP63" s="44">
        <f t="shared" si="68"/>
        <v>0</v>
      </c>
      <c r="AQ63" s="8">
        <f t="shared" si="69"/>
        <v>0</v>
      </c>
      <c r="AR63" s="8">
        <f t="shared" si="70"/>
        <v>0</v>
      </c>
      <c r="AS63" s="8">
        <f t="shared" si="71"/>
        <v>0</v>
      </c>
      <c r="AT63" s="8">
        <f t="shared" si="72"/>
        <v>0</v>
      </c>
      <c r="AU63" s="8">
        <f t="shared" si="47"/>
        <v>0</v>
      </c>
      <c r="AV63" s="8">
        <f t="shared" si="48"/>
        <v>0</v>
      </c>
      <c r="AW63" s="8">
        <f t="shared" si="49"/>
        <v>0</v>
      </c>
      <c r="AX63" s="8">
        <f t="shared" si="50"/>
        <v>0</v>
      </c>
      <c r="AY63" s="8">
        <f t="shared" si="51"/>
        <v>0</v>
      </c>
      <c r="AZ63" s="8">
        <f t="shared" si="52"/>
        <v>0</v>
      </c>
      <c r="BA63" s="8">
        <f t="shared" si="53"/>
        <v>0</v>
      </c>
      <c r="BB63" s="8">
        <f t="shared" si="54"/>
        <v>0</v>
      </c>
      <c r="BC63" s="8">
        <f t="shared" si="27"/>
        <v>0</v>
      </c>
      <c r="BD63" s="8">
        <f t="shared" si="15"/>
        <v>0</v>
      </c>
      <c r="BE63" s="8">
        <f t="shared" si="16"/>
        <v>0</v>
      </c>
      <c r="BF63" s="8">
        <f t="shared" si="17"/>
        <v>0</v>
      </c>
      <c r="BG63" s="8">
        <f t="shared" si="18"/>
        <v>0</v>
      </c>
      <c r="BH63" s="8">
        <f t="shared" si="19"/>
        <v>0</v>
      </c>
      <c r="BI63" s="8">
        <f t="shared" si="20"/>
        <v>0</v>
      </c>
      <c r="BJ63" s="8">
        <f t="shared" si="21"/>
        <v>0</v>
      </c>
      <c r="BK63" s="8">
        <f t="shared" si="22"/>
        <v>0</v>
      </c>
      <c r="BL63" s="4" t="str">
        <f t="shared" si="23"/>
        <v>COAGULATION</v>
      </c>
      <c r="BM63" s="4"/>
      <c r="BN63" s="7"/>
      <c r="BO63" s="7"/>
      <c r="BP63" s="7"/>
    </row>
    <row r="64" spans="1:124" s="15" customFormat="1" x14ac:dyDescent="0.3">
      <c r="A64" s="11" t="s">
        <v>764</v>
      </c>
      <c r="B64" s="4" t="s">
        <v>763</v>
      </c>
      <c r="C64" s="4">
        <v>2016</v>
      </c>
      <c r="D64" s="4" t="s">
        <v>762</v>
      </c>
      <c r="E64" s="4">
        <v>8</v>
      </c>
      <c r="F64" s="4">
        <v>365</v>
      </c>
      <c r="G64" s="4"/>
      <c r="H64" s="4"/>
      <c r="I64" s="4"/>
      <c r="J64" s="4"/>
      <c r="K64" s="4"/>
      <c r="L64" s="4" t="s">
        <v>761</v>
      </c>
      <c r="M64" s="4" t="s">
        <v>760</v>
      </c>
      <c r="N64" s="4" t="s">
        <v>759</v>
      </c>
      <c r="O64" s="4" t="s">
        <v>34</v>
      </c>
      <c r="P64" s="4" t="s">
        <v>759</v>
      </c>
      <c r="Q64" s="4" t="s">
        <v>758</v>
      </c>
      <c r="R64" s="4"/>
      <c r="S64" s="4"/>
      <c r="T64" s="4"/>
      <c r="U64" s="4"/>
      <c r="V64" s="65" t="s">
        <v>63</v>
      </c>
      <c r="W64" s="4" t="s">
        <v>28</v>
      </c>
      <c r="X64" s="4" t="str">
        <f t="shared" si="83"/>
        <v>NPolymer-based</v>
      </c>
      <c r="Y64" s="4" t="s">
        <v>427</v>
      </c>
      <c r="Z64" s="8" t="str">
        <f t="shared" si="84"/>
        <v>NCOAGULATION</v>
      </c>
      <c r="AA64" s="4" t="str">
        <f t="shared" si="85"/>
        <v>NPolymer-basedCOAGULATION</v>
      </c>
      <c r="AB64" s="8"/>
      <c r="AC64" s="8"/>
      <c r="AD64" s="8"/>
      <c r="AE64" s="8"/>
      <c r="AF64" s="8"/>
      <c r="AG64" s="8"/>
      <c r="AH64" s="8"/>
      <c r="AI64" s="8"/>
      <c r="AJ64" s="8"/>
      <c r="AK64" s="8">
        <f t="shared" si="63"/>
        <v>0</v>
      </c>
      <c r="AL64" s="8">
        <f t="shared" si="64"/>
        <v>0</v>
      </c>
      <c r="AM64" s="8">
        <f t="shared" si="65"/>
        <v>0</v>
      </c>
      <c r="AN64" s="8">
        <f t="shared" si="66"/>
        <v>0</v>
      </c>
      <c r="AO64" s="8">
        <f t="shared" si="67"/>
        <v>0</v>
      </c>
      <c r="AP64" s="44">
        <f t="shared" si="68"/>
        <v>0</v>
      </c>
      <c r="AQ64" s="8">
        <f t="shared" si="69"/>
        <v>0</v>
      </c>
      <c r="AR64" s="8">
        <f t="shared" si="70"/>
        <v>0</v>
      </c>
      <c r="AS64" s="8">
        <f t="shared" si="71"/>
        <v>0</v>
      </c>
      <c r="AT64" s="8">
        <f t="shared" si="72"/>
        <v>0</v>
      </c>
      <c r="AU64" s="8">
        <f t="shared" si="47"/>
        <v>0</v>
      </c>
      <c r="AV64" s="8">
        <f t="shared" si="48"/>
        <v>0</v>
      </c>
      <c r="AW64" s="8">
        <f t="shared" si="49"/>
        <v>0</v>
      </c>
      <c r="AX64" s="8">
        <f t="shared" si="50"/>
        <v>0</v>
      </c>
      <c r="AY64" s="8">
        <f t="shared" si="51"/>
        <v>0</v>
      </c>
      <c r="AZ64" s="8">
        <f t="shared" si="52"/>
        <v>0</v>
      </c>
      <c r="BA64" s="8">
        <f t="shared" si="53"/>
        <v>0</v>
      </c>
      <c r="BB64" s="8">
        <f t="shared" si="54"/>
        <v>0</v>
      </c>
      <c r="BC64" s="8">
        <f t="shared" si="27"/>
        <v>0</v>
      </c>
      <c r="BD64" s="8">
        <f t="shared" si="15"/>
        <v>0</v>
      </c>
      <c r="BE64" s="8">
        <f t="shared" si="16"/>
        <v>0</v>
      </c>
      <c r="BF64" s="8">
        <f t="shared" si="17"/>
        <v>0</v>
      </c>
      <c r="BG64" s="8">
        <f t="shared" si="18"/>
        <v>0</v>
      </c>
      <c r="BH64" s="8">
        <f t="shared" si="19"/>
        <v>0</v>
      </c>
      <c r="BI64" s="8">
        <f t="shared" si="20"/>
        <v>0</v>
      </c>
      <c r="BJ64" s="8">
        <f t="shared" si="21"/>
        <v>0</v>
      </c>
      <c r="BK64" s="8">
        <f t="shared" si="22"/>
        <v>0</v>
      </c>
      <c r="BL64" s="4" t="str">
        <f t="shared" si="23"/>
        <v>COAGULATION</v>
      </c>
      <c r="BM64" s="4"/>
      <c r="BN64" s="7"/>
      <c r="BO64" s="7"/>
      <c r="BP64" s="7"/>
    </row>
    <row r="65" spans="1:65" s="15" customFormat="1" x14ac:dyDescent="0.3">
      <c r="A65" s="11" t="s">
        <v>757</v>
      </c>
      <c r="B65" s="4" t="s">
        <v>756</v>
      </c>
      <c r="C65" s="4">
        <v>2016</v>
      </c>
      <c r="D65" s="4" t="s">
        <v>755</v>
      </c>
      <c r="E65" s="4">
        <v>64</v>
      </c>
      <c r="F65" s="4">
        <v>5</v>
      </c>
      <c r="G65" s="4"/>
      <c r="H65" s="4">
        <v>1459</v>
      </c>
      <c r="I65" s="4">
        <v>1467</v>
      </c>
      <c r="J65" s="4"/>
      <c r="K65" s="4"/>
      <c r="L65" s="4" t="s">
        <v>754</v>
      </c>
      <c r="M65" s="4" t="s">
        <v>753</v>
      </c>
      <c r="N65" s="4" t="s">
        <v>752</v>
      </c>
      <c r="O65" s="4" t="s">
        <v>34</v>
      </c>
      <c r="P65" s="4" t="s">
        <v>751</v>
      </c>
      <c r="Q65" s="4" t="s">
        <v>750</v>
      </c>
      <c r="R65" s="4"/>
      <c r="S65" s="4"/>
      <c r="T65" s="4"/>
      <c r="U65" s="4"/>
      <c r="V65" s="65" t="s">
        <v>63</v>
      </c>
      <c r="W65" s="4" t="s">
        <v>26</v>
      </c>
      <c r="X65" s="4" t="str">
        <f t="shared" si="83"/>
        <v>NInorganic</v>
      </c>
      <c r="Y65" s="4" t="s">
        <v>427</v>
      </c>
      <c r="Z65" s="8" t="str">
        <f t="shared" si="84"/>
        <v>NCOAGULATION</v>
      </c>
      <c r="AA65" s="4" t="str">
        <f t="shared" si="85"/>
        <v>NInorganicCOAGULATION</v>
      </c>
      <c r="AB65" s="8"/>
      <c r="AC65" s="8"/>
      <c r="AD65" s="8"/>
      <c r="AE65" s="8"/>
      <c r="AF65" s="8"/>
      <c r="AG65" s="8"/>
      <c r="AH65" s="8"/>
      <c r="AI65" s="8"/>
      <c r="AJ65" s="8"/>
      <c r="AK65" s="8">
        <f t="shared" si="63"/>
        <v>0</v>
      </c>
      <c r="AL65" s="8">
        <f t="shared" si="64"/>
        <v>0</v>
      </c>
      <c r="AM65" s="8">
        <f t="shared" si="65"/>
        <v>0</v>
      </c>
      <c r="AN65" s="8">
        <f t="shared" si="66"/>
        <v>0</v>
      </c>
      <c r="AO65" s="8">
        <f t="shared" si="67"/>
        <v>0</v>
      </c>
      <c r="AP65" s="44">
        <f t="shared" si="68"/>
        <v>0</v>
      </c>
      <c r="AQ65" s="8">
        <f t="shared" si="69"/>
        <v>0</v>
      </c>
      <c r="AR65" s="8">
        <f t="shared" si="70"/>
        <v>0</v>
      </c>
      <c r="AS65" s="8">
        <f t="shared" si="71"/>
        <v>0</v>
      </c>
      <c r="AT65" s="8">
        <f t="shared" si="72"/>
        <v>0</v>
      </c>
      <c r="AU65" s="8">
        <f t="shared" si="47"/>
        <v>0</v>
      </c>
      <c r="AV65" s="8">
        <f t="shared" si="48"/>
        <v>0</v>
      </c>
      <c r="AW65" s="8">
        <f t="shared" si="49"/>
        <v>0</v>
      </c>
      <c r="AX65" s="8">
        <f t="shared" si="50"/>
        <v>0</v>
      </c>
      <c r="AY65" s="8">
        <f t="shared" si="51"/>
        <v>0</v>
      </c>
      <c r="AZ65" s="8">
        <f t="shared" si="52"/>
        <v>0</v>
      </c>
      <c r="BA65" s="8">
        <f t="shared" si="53"/>
        <v>0</v>
      </c>
      <c r="BB65" s="8">
        <f t="shared" si="54"/>
        <v>0</v>
      </c>
      <c r="BC65" s="8">
        <f t="shared" si="27"/>
        <v>0</v>
      </c>
      <c r="BD65" s="8">
        <f t="shared" si="15"/>
        <v>0</v>
      </c>
      <c r="BE65" s="8">
        <f t="shared" si="16"/>
        <v>0</v>
      </c>
      <c r="BF65" s="8">
        <f t="shared" si="17"/>
        <v>0</v>
      </c>
      <c r="BG65" s="8">
        <f t="shared" si="18"/>
        <v>0</v>
      </c>
      <c r="BH65" s="8">
        <f t="shared" si="19"/>
        <v>0</v>
      </c>
      <c r="BI65" s="8">
        <f t="shared" si="20"/>
        <v>0</v>
      </c>
      <c r="BJ65" s="8">
        <f t="shared" si="21"/>
        <v>0</v>
      </c>
      <c r="BK65" s="8">
        <f t="shared" si="22"/>
        <v>0</v>
      </c>
      <c r="BL65" s="4" t="str">
        <f t="shared" si="23"/>
        <v>COAGULATION</v>
      </c>
      <c r="BM65" s="4"/>
    </row>
    <row r="66" spans="1:65" s="15" customFormat="1" x14ac:dyDescent="0.3">
      <c r="A66" s="11" t="s">
        <v>749</v>
      </c>
      <c r="B66" s="4" t="s">
        <v>748</v>
      </c>
      <c r="C66" s="4">
        <v>2016</v>
      </c>
      <c r="D66" s="4" t="s">
        <v>747</v>
      </c>
      <c r="E66" s="4">
        <v>222</v>
      </c>
      <c r="F66" s="4"/>
      <c r="G66" s="4"/>
      <c r="H66" s="4">
        <v>217</v>
      </c>
      <c r="I66" s="4">
        <v>225</v>
      </c>
      <c r="J66" s="4"/>
      <c r="K66" s="4"/>
      <c r="L66" s="4" t="s">
        <v>746</v>
      </c>
      <c r="M66" s="4" t="s">
        <v>745</v>
      </c>
      <c r="N66" s="4" t="s">
        <v>744</v>
      </c>
      <c r="O66" s="4" t="s">
        <v>34</v>
      </c>
      <c r="P66" s="4" t="s">
        <v>743</v>
      </c>
      <c r="Q66" s="4" t="s">
        <v>742</v>
      </c>
      <c r="R66" s="4"/>
      <c r="S66" s="4"/>
      <c r="T66" s="4"/>
      <c r="U66" s="4"/>
      <c r="V66" s="65" t="s">
        <v>63</v>
      </c>
      <c r="W66" s="4" t="s">
        <v>28</v>
      </c>
      <c r="X66" s="4" t="str">
        <f t="shared" si="83"/>
        <v>NPolymer-based</v>
      </c>
      <c r="Y66" s="4" t="s">
        <v>427</v>
      </c>
      <c r="Z66" s="8" t="str">
        <f t="shared" si="84"/>
        <v>NCOAGULATION</v>
      </c>
      <c r="AA66" s="4" t="str">
        <f t="shared" si="85"/>
        <v>NPolymer-basedCOAGULATION</v>
      </c>
      <c r="AB66" s="8"/>
      <c r="AC66" s="8"/>
      <c r="AD66" s="8"/>
      <c r="AE66" s="8"/>
      <c r="AF66" s="8"/>
      <c r="AG66" s="8"/>
      <c r="AH66" s="8"/>
      <c r="AI66" s="8"/>
      <c r="AJ66" s="8"/>
      <c r="AK66" s="8">
        <f t="shared" si="63"/>
        <v>0</v>
      </c>
      <c r="AL66" s="8">
        <f t="shared" si="64"/>
        <v>0</v>
      </c>
      <c r="AM66" s="8">
        <f t="shared" si="65"/>
        <v>0</v>
      </c>
      <c r="AN66" s="8">
        <f t="shared" si="66"/>
        <v>0</v>
      </c>
      <c r="AO66" s="8">
        <f t="shared" si="67"/>
        <v>0</v>
      </c>
      <c r="AP66" s="44">
        <f t="shared" si="68"/>
        <v>0</v>
      </c>
      <c r="AQ66" s="8">
        <f t="shared" si="69"/>
        <v>0</v>
      </c>
      <c r="AR66" s="8">
        <f t="shared" si="70"/>
        <v>0</v>
      </c>
      <c r="AS66" s="8">
        <f t="shared" si="71"/>
        <v>0</v>
      </c>
      <c r="AT66" s="8">
        <f t="shared" si="72"/>
        <v>0</v>
      </c>
      <c r="AU66" s="8">
        <f t="shared" si="47"/>
        <v>0</v>
      </c>
      <c r="AV66" s="8">
        <f t="shared" si="48"/>
        <v>0</v>
      </c>
      <c r="AW66" s="8">
        <f t="shared" si="49"/>
        <v>0</v>
      </c>
      <c r="AX66" s="8">
        <f t="shared" si="50"/>
        <v>0</v>
      </c>
      <c r="AY66" s="8">
        <f t="shared" si="51"/>
        <v>0</v>
      </c>
      <c r="AZ66" s="8">
        <f t="shared" si="52"/>
        <v>0</v>
      </c>
      <c r="BA66" s="8">
        <f t="shared" si="53"/>
        <v>0</v>
      </c>
      <c r="BB66" s="8">
        <f t="shared" si="54"/>
        <v>0</v>
      </c>
      <c r="BC66" s="8">
        <f t="shared" si="27"/>
        <v>0</v>
      </c>
      <c r="BD66" s="8">
        <f t="shared" si="15"/>
        <v>0</v>
      </c>
      <c r="BE66" s="8">
        <f t="shared" si="16"/>
        <v>0</v>
      </c>
      <c r="BF66" s="8">
        <f t="shared" si="17"/>
        <v>0</v>
      </c>
      <c r="BG66" s="8">
        <f t="shared" si="18"/>
        <v>0</v>
      </c>
      <c r="BH66" s="8">
        <f t="shared" si="19"/>
        <v>0</v>
      </c>
      <c r="BI66" s="8">
        <f t="shared" si="20"/>
        <v>0</v>
      </c>
      <c r="BJ66" s="8">
        <f t="shared" si="21"/>
        <v>0</v>
      </c>
      <c r="BK66" s="8">
        <f t="shared" si="22"/>
        <v>0</v>
      </c>
      <c r="BL66" s="4" t="str">
        <f t="shared" si="23"/>
        <v>COAGULATION</v>
      </c>
      <c r="BM66" s="4"/>
    </row>
    <row r="67" spans="1:65" s="15" customFormat="1" x14ac:dyDescent="0.3">
      <c r="A67" s="11" t="s">
        <v>741</v>
      </c>
      <c r="B67" s="4" t="s">
        <v>740</v>
      </c>
      <c r="C67" s="4">
        <v>2016</v>
      </c>
      <c r="D67" s="4" t="s">
        <v>632</v>
      </c>
      <c r="E67" s="4">
        <v>8</v>
      </c>
      <c r="F67" s="4">
        <v>30</v>
      </c>
      <c r="G67" s="4"/>
      <c r="H67" s="4">
        <v>19691</v>
      </c>
      <c r="I67" s="4">
        <v>19700</v>
      </c>
      <c r="J67" s="4"/>
      <c r="K67" s="4"/>
      <c r="L67" s="4" t="s">
        <v>739</v>
      </c>
      <c r="M67" s="4" t="s">
        <v>738</v>
      </c>
      <c r="N67" s="4" t="s">
        <v>737</v>
      </c>
      <c r="O67" s="4" t="s">
        <v>34</v>
      </c>
      <c r="P67" s="4" t="s">
        <v>737</v>
      </c>
      <c r="Q67" s="4" t="s">
        <v>736</v>
      </c>
      <c r="R67" s="4"/>
      <c r="S67" s="4"/>
      <c r="T67" s="4"/>
      <c r="U67" s="4"/>
      <c r="V67" s="65" t="s">
        <v>63</v>
      </c>
      <c r="W67" s="4" t="s">
        <v>26</v>
      </c>
      <c r="X67" s="4" t="str">
        <f t="shared" si="83"/>
        <v>NInorganic</v>
      </c>
      <c r="Y67" s="4" t="s">
        <v>427</v>
      </c>
      <c r="Z67" s="8" t="str">
        <f t="shared" si="84"/>
        <v>NCOAGULATION</v>
      </c>
      <c r="AA67" s="4" t="str">
        <f t="shared" si="85"/>
        <v>NInorganicCOAGULATION</v>
      </c>
      <c r="AB67" s="8"/>
      <c r="AC67" s="8"/>
      <c r="AD67" s="8"/>
      <c r="AE67" s="8"/>
      <c r="AF67" s="8"/>
      <c r="AG67" s="8"/>
      <c r="AH67" s="8"/>
      <c r="AI67" s="8"/>
      <c r="AJ67" s="8"/>
      <c r="AK67" s="8">
        <f t="shared" si="63"/>
        <v>0</v>
      </c>
      <c r="AL67" s="8">
        <f t="shared" si="64"/>
        <v>0</v>
      </c>
      <c r="AM67" s="8">
        <f t="shared" si="65"/>
        <v>0</v>
      </c>
      <c r="AN67" s="8">
        <f t="shared" si="66"/>
        <v>0</v>
      </c>
      <c r="AO67" s="8">
        <f t="shared" si="67"/>
        <v>0</v>
      </c>
      <c r="AP67" s="44">
        <f t="shared" si="68"/>
        <v>0</v>
      </c>
      <c r="AQ67" s="8">
        <f t="shared" si="69"/>
        <v>0</v>
      </c>
      <c r="AR67" s="8">
        <f t="shared" si="70"/>
        <v>0</v>
      </c>
      <c r="AS67" s="8">
        <f t="shared" si="71"/>
        <v>0</v>
      </c>
      <c r="AT67" s="8">
        <f t="shared" si="72"/>
        <v>0</v>
      </c>
      <c r="AU67" s="8">
        <f t="shared" si="47"/>
        <v>0</v>
      </c>
      <c r="AV67" s="8">
        <f t="shared" si="48"/>
        <v>0</v>
      </c>
      <c r="AW67" s="8">
        <f t="shared" si="49"/>
        <v>0</v>
      </c>
      <c r="AX67" s="8">
        <f t="shared" si="50"/>
        <v>0</v>
      </c>
      <c r="AY67" s="8">
        <f t="shared" si="51"/>
        <v>0</v>
      </c>
      <c r="AZ67" s="8">
        <f t="shared" si="52"/>
        <v>0</v>
      </c>
      <c r="BA67" s="8">
        <f t="shared" si="53"/>
        <v>0</v>
      </c>
      <c r="BB67" s="8">
        <f t="shared" si="54"/>
        <v>0</v>
      </c>
      <c r="BC67" s="8">
        <f t="shared" si="27"/>
        <v>0</v>
      </c>
      <c r="BD67" s="8">
        <f t="shared" si="15"/>
        <v>0</v>
      </c>
      <c r="BE67" s="8">
        <f t="shared" si="16"/>
        <v>0</v>
      </c>
      <c r="BF67" s="8">
        <f t="shared" si="17"/>
        <v>0</v>
      </c>
      <c r="BG67" s="8">
        <f t="shared" si="18"/>
        <v>0</v>
      </c>
      <c r="BH67" s="8">
        <f t="shared" si="19"/>
        <v>0</v>
      </c>
      <c r="BI67" s="8">
        <f t="shared" si="20"/>
        <v>0</v>
      </c>
      <c r="BJ67" s="8">
        <f t="shared" si="21"/>
        <v>0</v>
      </c>
      <c r="BK67" s="8">
        <f t="shared" si="22"/>
        <v>0</v>
      </c>
      <c r="BL67" s="4" t="str">
        <f t="shared" si="23"/>
        <v>COAGULATION</v>
      </c>
      <c r="BM67" s="4"/>
    </row>
    <row r="68" spans="1:65" s="15" customFormat="1" x14ac:dyDescent="0.3">
      <c r="A68" s="11" t="s">
        <v>735</v>
      </c>
      <c r="B68" s="4" t="s">
        <v>734</v>
      </c>
      <c r="C68" s="4">
        <v>2016</v>
      </c>
      <c r="D68" s="4" t="s">
        <v>733</v>
      </c>
      <c r="E68" s="4">
        <v>13</v>
      </c>
      <c r="F68" s="4">
        <v>5</v>
      </c>
      <c r="G68" s="4"/>
      <c r="H68" s="4">
        <v>698</v>
      </c>
      <c r="I68" s="4">
        <v>710</v>
      </c>
      <c r="J68" s="4"/>
      <c r="K68" s="4"/>
      <c r="L68" s="4"/>
      <c r="M68" s="4" t="s">
        <v>732</v>
      </c>
      <c r="N68" s="4" t="s">
        <v>731</v>
      </c>
      <c r="O68" s="4" t="s">
        <v>34</v>
      </c>
      <c r="P68" s="4" t="s">
        <v>730</v>
      </c>
      <c r="Q68" s="4" t="s">
        <v>729</v>
      </c>
      <c r="R68" s="4"/>
      <c r="S68" s="4"/>
      <c r="T68" s="4"/>
      <c r="U68" s="4"/>
      <c r="V68" s="65" t="s">
        <v>63</v>
      </c>
      <c r="W68" s="4" t="s">
        <v>28</v>
      </c>
      <c r="X68" s="4" t="str">
        <f t="shared" si="83"/>
        <v>NPolymer-based</v>
      </c>
      <c r="Y68" s="4" t="s">
        <v>427</v>
      </c>
      <c r="Z68" s="8" t="str">
        <f t="shared" si="84"/>
        <v>NCOAGULATION</v>
      </c>
      <c r="AA68" s="4" t="str">
        <f t="shared" si="85"/>
        <v>NPolymer-basedCOAGULATION</v>
      </c>
      <c r="AB68" s="8"/>
      <c r="AC68" s="8"/>
      <c r="AD68" s="8"/>
      <c r="AE68" s="8"/>
      <c r="AF68" s="8"/>
      <c r="AG68" s="8"/>
      <c r="AH68" s="8"/>
      <c r="AI68" s="8"/>
      <c r="AJ68" s="8"/>
      <c r="AK68" s="8">
        <f t="shared" ref="AK68:AK99" si="90">IF(AND($Z68=AK$2,AB68="x"),1,0)</f>
        <v>0</v>
      </c>
      <c r="AL68" s="8">
        <f t="shared" ref="AL68:AL99" si="91">IF(AND($Z68=AL$2,AC68="x"),1,0)</f>
        <v>0</v>
      </c>
      <c r="AM68" s="8">
        <f t="shared" ref="AM68:AM99" si="92">IF(AND($Z68=AM$2,AD68="x"),1,0)</f>
        <v>0</v>
      </c>
      <c r="AN68" s="8">
        <f t="shared" ref="AN68:AN99" si="93">IF(AND($Z68=AN$2,AE68="x"),1,0)</f>
        <v>0</v>
      </c>
      <c r="AO68" s="8">
        <f t="shared" ref="AO68:AO99" si="94">IF(AND($Z68=AO$2,AF68="x"),1,0)</f>
        <v>0</v>
      </c>
      <c r="AP68" s="44">
        <f t="shared" ref="AP68:AP99" si="95">IF(AND($Z68=AP$2,AG68="x"),1,0)</f>
        <v>0</v>
      </c>
      <c r="AQ68" s="8">
        <f t="shared" ref="AQ68:AQ99" si="96">IF(AND($Z68=AQ$2,AH68="x"),1,0)</f>
        <v>0</v>
      </c>
      <c r="AR68" s="8">
        <f t="shared" ref="AR68:AR99" si="97">IF(AND($Z68=AR$2,AI68="x"),1,0)</f>
        <v>0</v>
      </c>
      <c r="AS68" s="8">
        <f t="shared" ref="AS68:AS99" si="98">IF(AND($Z68=AS$2,AJ68="x"),1,0)</f>
        <v>0</v>
      </c>
      <c r="AT68" s="8">
        <f t="shared" si="72"/>
        <v>0</v>
      </c>
      <c r="AU68" s="8">
        <f t="shared" si="47"/>
        <v>0</v>
      </c>
      <c r="AV68" s="8">
        <f t="shared" si="48"/>
        <v>0</v>
      </c>
      <c r="AW68" s="8">
        <f t="shared" si="49"/>
        <v>0</v>
      </c>
      <c r="AX68" s="8">
        <f t="shared" si="50"/>
        <v>0</v>
      </c>
      <c r="AY68" s="8">
        <f t="shared" si="51"/>
        <v>0</v>
      </c>
      <c r="AZ68" s="8">
        <f t="shared" si="52"/>
        <v>0</v>
      </c>
      <c r="BA68" s="8">
        <f t="shared" si="53"/>
        <v>0</v>
      </c>
      <c r="BB68" s="8">
        <f t="shared" si="54"/>
        <v>0</v>
      </c>
      <c r="BC68" s="8">
        <f t="shared" ref="BC68:BC131" si="99">IF(AND($Z68=BC$2,AB68="x"),1,0)</f>
        <v>0</v>
      </c>
      <c r="BD68" s="8">
        <f t="shared" ref="BD68:BD131" si="100">IF(AND($Z68=BD$2,AC68="x"),1,0)</f>
        <v>0</v>
      </c>
      <c r="BE68" s="8">
        <f t="shared" ref="BE68:BE131" si="101">IF(AND($Z68=BE$2,AD68="x"),1,0)</f>
        <v>0</v>
      </c>
      <c r="BF68" s="8">
        <f t="shared" ref="BF68:BF131" si="102">IF(AND($Z68=BF$2,AE68="x"),1,0)</f>
        <v>0</v>
      </c>
      <c r="BG68" s="8">
        <f t="shared" ref="BG68:BG131" si="103">IF(AND($Z68=BG$2,AF68="x"),1,0)</f>
        <v>0</v>
      </c>
      <c r="BH68" s="8">
        <f t="shared" ref="BH68:BH131" si="104">IF(AND($Z68=BH$2,AG68="x"),1,0)</f>
        <v>0</v>
      </c>
      <c r="BI68" s="8">
        <f t="shared" ref="BI68:BI131" si="105">IF(AND($Z68=BI$2,AH68="x"),1,0)</f>
        <v>0</v>
      </c>
      <c r="BJ68" s="8">
        <f t="shared" ref="BJ68:BJ131" si="106">IF(AND($Z68=BJ$2,AI68="x"),1,0)</f>
        <v>0</v>
      </c>
      <c r="BK68" s="8">
        <f t="shared" ref="BK68:BK131" si="107">IF(AND($Z68=BK$2,AJ68="x"),1,0)</f>
        <v>0</v>
      </c>
      <c r="BL68" s="4" t="str">
        <f t="shared" ref="BL68:BL131" si="108">CONCATENATE(Y68,AB68,AC68,AD68, AE68,AF68,AG68,AH68,AI68,AJ68)</f>
        <v>COAGULATION</v>
      </c>
      <c r="BM68" s="4"/>
    </row>
    <row r="69" spans="1:65" s="15" customFormat="1" x14ac:dyDescent="0.3">
      <c r="A69" s="11" t="s">
        <v>728</v>
      </c>
      <c r="B69" s="4" t="s">
        <v>727</v>
      </c>
      <c r="C69" s="4">
        <v>2016</v>
      </c>
      <c r="D69" s="4" t="s">
        <v>726</v>
      </c>
      <c r="E69" s="4">
        <v>64</v>
      </c>
      <c r="F69" s="4">
        <v>23</v>
      </c>
      <c r="G69" s="4"/>
      <c r="H69" s="4">
        <v>4765</v>
      </c>
      <c r="I69" s="4">
        <v>4771</v>
      </c>
      <c r="J69" s="4"/>
      <c r="K69" s="4"/>
      <c r="L69" s="4" t="s">
        <v>725</v>
      </c>
      <c r="M69" s="4" t="s">
        <v>724</v>
      </c>
      <c r="N69" s="4" t="s">
        <v>723</v>
      </c>
      <c r="O69" s="4" t="s">
        <v>34</v>
      </c>
      <c r="P69" s="4" t="s">
        <v>723</v>
      </c>
      <c r="Q69" s="4" t="s">
        <v>722</v>
      </c>
      <c r="R69" s="4"/>
      <c r="S69" s="4"/>
      <c r="T69" s="4"/>
      <c r="U69" s="4"/>
      <c r="V69" s="65" t="s">
        <v>63</v>
      </c>
      <c r="W69" s="4" t="s">
        <v>28</v>
      </c>
      <c r="X69" s="4" t="str">
        <f t="shared" si="83"/>
        <v>NPolymer-based</v>
      </c>
      <c r="Y69" s="4" t="s">
        <v>427</v>
      </c>
      <c r="Z69" s="8" t="str">
        <f t="shared" si="84"/>
        <v>NCOAGULATION</v>
      </c>
      <c r="AA69" s="4" t="str">
        <f t="shared" si="85"/>
        <v>NPolymer-basedCOAGULATION</v>
      </c>
      <c r="AB69" s="8"/>
      <c r="AC69" s="8"/>
      <c r="AD69" s="8"/>
      <c r="AE69" s="8"/>
      <c r="AF69" s="8"/>
      <c r="AG69" s="8"/>
      <c r="AH69" s="8"/>
      <c r="AI69" s="8"/>
      <c r="AJ69" s="8"/>
      <c r="AK69" s="8">
        <f t="shared" si="90"/>
        <v>0</v>
      </c>
      <c r="AL69" s="8">
        <f t="shared" si="91"/>
        <v>0</v>
      </c>
      <c r="AM69" s="8">
        <f t="shared" si="92"/>
        <v>0</v>
      </c>
      <c r="AN69" s="8">
        <f t="shared" si="93"/>
        <v>0</v>
      </c>
      <c r="AO69" s="8">
        <f t="shared" si="94"/>
        <v>0</v>
      </c>
      <c r="AP69" s="44">
        <f t="shared" si="95"/>
        <v>0</v>
      </c>
      <c r="AQ69" s="8">
        <f t="shared" si="96"/>
        <v>0</v>
      </c>
      <c r="AR69" s="8">
        <f t="shared" si="97"/>
        <v>0</v>
      </c>
      <c r="AS69" s="8">
        <f t="shared" si="98"/>
        <v>0</v>
      </c>
      <c r="AT69" s="8">
        <f t="shared" ref="AT69:AT132" si="109">IF(AND($Z69=AT$2,AB69="x"),1,0)</f>
        <v>0</v>
      </c>
      <c r="AU69" s="8">
        <f t="shared" si="47"/>
        <v>0</v>
      </c>
      <c r="AV69" s="8">
        <f t="shared" si="48"/>
        <v>0</v>
      </c>
      <c r="AW69" s="8">
        <f t="shared" si="49"/>
        <v>0</v>
      </c>
      <c r="AX69" s="8">
        <f t="shared" si="50"/>
        <v>0</v>
      </c>
      <c r="AY69" s="8">
        <f t="shared" si="51"/>
        <v>0</v>
      </c>
      <c r="AZ69" s="8">
        <f t="shared" si="52"/>
        <v>0</v>
      </c>
      <c r="BA69" s="8">
        <f t="shared" si="53"/>
        <v>0</v>
      </c>
      <c r="BB69" s="8">
        <f t="shared" si="54"/>
        <v>0</v>
      </c>
      <c r="BC69" s="8">
        <f t="shared" si="99"/>
        <v>0</v>
      </c>
      <c r="BD69" s="8">
        <f t="shared" si="100"/>
        <v>0</v>
      </c>
      <c r="BE69" s="8">
        <f t="shared" si="101"/>
        <v>0</v>
      </c>
      <c r="BF69" s="8">
        <f t="shared" si="102"/>
        <v>0</v>
      </c>
      <c r="BG69" s="8">
        <f t="shared" si="103"/>
        <v>0</v>
      </c>
      <c r="BH69" s="8">
        <f t="shared" si="104"/>
        <v>0</v>
      </c>
      <c r="BI69" s="8">
        <f t="shared" si="105"/>
        <v>0</v>
      </c>
      <c r="BJ69" s="8">
        <f t="shared" si="106"/>
        <v>0</v>
      </c>
      <c r="BK69" s="8">
        <f t="shared" si="107"/>
        <v>0</v>
      </c>
      <c r="BL69" s="4" t="str">
        <f t="shared" si="108"/>
        <v>COAGULATION</v>
      </c>
      <c r="BM69" s="4"/>
    </row>
    <row r="70" spans="1:65" s="15" customFormat="1" x14ac:dyDescent="0.3">
      <c r="A70" s="11" t="s">
        <v>721</v>
      </c>
      <c r="B70" s="4" t="s">
        <v>720</v>
      </c>
      <c r="C70" s="4">
        <v>2016</v>
      </c>
      <c r="D70" s="4" t="s">
        <v>719</v>
      </c>
      <c r="E70" s="4">
        <v>60</v>
      </c>
      <c r="F70" s="4"/>
      <c r="G70" s="4"/>
      <c r="H70" s="4">
        <v>357</v>
      </c>
      <c r="I70" s="4">
        <v>364</v>
      </c>
      <c r="J70" s="4"/>
      <c r="K70" s="4">
        <v>9</v>
      </c>
      <c r="L70" s="4" t="s">
        <v>718</v>
      </c>
      <c r="M70" s="4" t="s">
        <v>717</v>
      </c>
      <c r="N70" s="4" t="s">
        <v>716</v>
      </c>
      <c r="O70" s="4" t="s">
        <v>34</v>
      </c>
      <c r="P70" s="4" t="s">
        <v>716</v>
      </c>
      <c r="Q70" s="4" t="s">
        <v>715</v>
      </c>
      <c r="R70" s="4"/>
      <c r="S70" s="4"/>
      <c r="T70" s="4"/>
      <c r="U70" s="4"/>
      <c r="V70" s="65" t="s">
        <v>63</v>
      </c>
      <c r="W70" s="4" t="s">
        <v>28</v>
      </c>
      <c r="X70" s="4" t="str">
        <f t="shared" si="83"/>
        <v>NPolymer-based</v>
      </c>
      <c r="Y70" s="4" t="s">
        <v>427</v>
      </c>
      <c r="Z70" s="8" t="str">
        <f t="shared" si="84"/>
        <v>NCOAGULATION</v>
      </c>
      <c r="AA70" s="4" t="str">
        <f t="shared" si="85"/>
        <v>NPolymer-basedCOAGULATION</v>
      </c>
      <c r="AB70" s="8"/>
      <c r="AC70" s="8"/>
      <c r="AD70" s="8"/>
      <c r="AE70" s="8"/>
      <c r="AF70" s="8"/>
      <c r="AG70" s="8"/>
      <c r="AH70" s="8"/>
      <c r="AI70" s="8"/>
      <c r="AJ70" s="8"/>
      <c r="AK70" s="8">
        <f t="shared" si="90"/>
        <v>0</v>
      </c>
      <c r="AL70" s="8">
        <f t="shared" si="91"/>
        <v>0</v>
      </c>
      <c r="AM70" s="8">
        <f t="shared" si="92"/>
        <v>0</v>
      </c>
      <c r="AN70" s="8">
        <f t="shared" si="93"/>
        <v>0</v>
      </c>
      <c r="AO70" s="8">
        <f t="shared" si="94"/>
        <v>0</v>
      </c>
      <c r="AP70" s="44">
        <f t="shared" si="95"/>
        <v>0</v>
      </c>
      <c r="AQ70" s="8">
        <f t="shared" si="96"/>
        <v>0</v>
      </c>
      <c r="AR70" s="8">
        <f t="shared" si="97"/>
        <v>0</v>
      </c>
      <c r="AS70" s="8">
        <f t="shared" si="98"/>
        <v>0</v>
      </c>
      <c r="AT70" s="8">
        <f t="shared" si="109"/>
        <v>0</v>
      </c>
      <c r="AU70" s="8">
        <f t="shared" si="47"/>
        <v>0</v>
      </c>
      <c r="AV70" s="8">
        <f t="shared" si="48"/>
        <v>0</v>
      </c>
      <c r="AW70" s="8">
        <f t="shared" si="49"/>
        <v>0</v>
      </c>
      <c r="AX70" s="8">
        <f t="shared" si="50"/>
        <v>0</v>
      </c>
      <c r="AY70" s="8">
        <f t="shared" si="51"/>
        <v>0</v>
      </c>
      <c r="AZ70" s="8">
        <f t="shared" si="52"/>
        <v>0</v>
      </c>
      <c r="BA70" s="8">
        <f t="shared" si="53"/>
        <v>0</v>
      </c>
      <c r="BB70" s="8">
        <f t="shared" si="54"/>
        <v>0</v>
      </c>
      <c r="BC70" s="8">
        <f t="shared" si="99"/>
        <v>0</v>
      </c>
      <c r="BD70" s="8">
        <f t="shared" si="100"/>
        <v>0</v>
      </c>
      <c r="BE70" s="8">
        <f t="shared" si="101"/>
        <v>0</v>
      </c>
      <c r="BF70" s="8">
        <f t="shared" si="102"/>
        <v>0</v>
      </c>
      <c r="BG70" s="8">
        <f t="shared" si="103"/>
        <v>0</v>
      </c>
      <c r="BH70" s="8">
        <f t="shared" si="104"/>
        <v>0</v>
      </c>
      <c r="BI70" s="8">
        <f t="shared" si="105"/>
        <v>0</v>
      </c>
      <c r="BJ70" s="8">
        <f t="shared" si="106"/>
        <v>0</v>
      </c>
      <c r="BK70" s="8">
        <f t="shared" si="107"/>
        <v>0</v>
      </c>
      <c r="BL70" s="4" t="str">
        <f t="shared" si="108"/>
        <v>COAGULATION</v>
      </c>
      <c r="BM70" s="4"/>
    </row>
    <row r="71" spans="1:65" s="15" customFormat="1" x14ac:dyDescent="0.3">
      <c r="A71" s="11" t="s">
        <v>714</v>
      </c>
      <c r="B71" s="4" t="s">
        <v>713</v>
      </c>
      <c r="C71" s="4">
        <v>2016</v>
      </c>
      <c r="D71" s="4" t="s">
        <v>712</v>
      </c>
      <c r="E71" s="4">
        <v>8</v>
      </c>
      <c r="F71" s="4">
        <v>6</v>
      </c>
      <c r="G71" s="4"/>
      <c r="H71" s="4">
        <v>264</v>
      </c>
      <c r="I71" s="4">
        <v>268</v>
      </c>
      <c r="J71" s="4"/>
      <c r="K71" s="4"/>
      <c r="L71" s="4"/>
      <c r="M71" s="4" t="s">
        <v>711</v>
      </c>
      <c r="N71" s="4" t="s">
        <v>710</v>
      </c>
      <c r="O71" s="4" t="s">
        <v>34</v>
      </c>
      <c r="P71" s="4" t="s">
        <v>709</v>
      </c>
      <c r="Q71" s="4" t="s">
        <v>708</v>
      </c>
      <c r="R71" s="4"/>
      <c r="S71" s="4"/>
      <c r="T71" s="4"/>
      <c r="U71" s="4"/>
      <c r="V71" s="65" t="s">
        <v>63</v>
      </c>
      <c r="W71" s="4" t="s">
        <v>28</v>
      </c>
      <c r="X71" s="4" t="str">
        <f t="shared" si="83"/>
        <v>NPolymer-based</v>
      </c>
      <c r="Y71" s="4" t="s">
        <v>427</v>
      </c>
      <c r="Z71" s="8" t="str">
        <f t="shared" si="84"/>
        <v>NCOAGULATION</v>
      </c>
      <c r="AA71" s="4" t="str">
        <f t="shared" si="85"/>
        <v>NPolymer-basedCOAGULATION</v>
      </c>
      <c r="AB71" s="8"/>
      <c r="AC71" s="8"/>
      <c r="AD71" s="8"/>
      <c r="AE71" s="8"/>
      <c r="AF71" s="8"/>
      <c r="AG71" s="8"/>
      <c r="AH71" s="8"/>
      <c r="AI71" s="8"/>
      <c r="AJ71" s="8"/>
      <c r="AK71" s="8">
        <f t="shared" si="90"/>
        <v>0</v>
      </c>
      <c r="AL71" s="8">
        <f t="shared" si="91"/>
        <v>0</v>
      </c>
      <c r="AM71" s="8">
        <f t="shared" si="92"/>
        <v>0</v>
      </c>
      <c r="AN71" s="8">
        <f t="shared" si="93"/>
        <v>0</v>
      </c>
      <c r="AO71" s="8">
        <f t="shared" si="94"/>
        <v>0</v>
      </c>
      <c r="AP71" s="44">
        <f t="shared" si="95"/>
        <v>0</v>
      </c>
      <c r="AQ71" s="8">
        <f t="shared" si="96"/>
        <v>0</v>
      </c>
      <c r="AR71" s="8">
        <f t="shared" si="97"/>
        <v>0</v>
      </c>
      <c r="AS71" s="8">
        <f t="shared" si="98"/>
        <v>0</v>
      </c>
      <c r="AT71" s="8">
        <f t="shared" si="109"/>
        <v>0</v>
      </c>
      <c r="AU71" s="8">
        <f t="shared" si="47"/>
        <v>0</v>
      </c>
      <c r="AV71" s="8">
        <f t="shared" si="48"/>
        <v>0</v>
      </c>
      <c r="AW71" s="8">
        <f t="shared" si="49"/>
        <v>0</v>
      </c>
      <c r="AX71" s="8">
        <f t="shared" si="50"/>
        <v>0</v>
      </c>
      <c r="AY71" s="8">
        <f t="shared" si="51"/>
        <v>0</v>
      </c>
      <c r="AZ71" s="8">
        <f t="shared" si="52"/>
        <v>0</v>
      </c>
      <c r="BA71" s="8">
        <f t="shared" si="53"/>
        <v>0</v>
      </c>
      <c r="BB71" s="8">
        <f t="shared" si="54"/>
        <v>0</v>
      </c>
      <c r="BC71" s="8">
        <f t="shared" si="99"/>
        <v>0</v>
      </c>
      <c r="BD71" s="8">
        <f t="shared" si="100"/>
        <v>0</v>
      </c>
      <c r="BE71" s="8">
        <f t="shared" si="101"/>
        <v>0</v>
      </c>
      <c r="BF71" s="8">
        <f t="shared" si="102"/>
        <v>0</v>
      </c>
      <c r="BG71" s="8">
        <f t="shared" si="103"/>
        <v>0</v>
      </c>
      <c r="BH71" s="8">
        <f t="shared" si="104"/>
        <v>0</v>
      </c>
      <c r="BI71" s="8">
        <f t="shared" si="105"/>
        <v>0</v>
      </c>
      <c r="BJ71" s="8">
        <f t="shared" si="106"/>
        <v>0</v>
      </c>
      <c r="BK71" s="8">
        <f t="shared" si="107"/>
        <v>0</v>
      </c>
      <c r="BL71" s="4" t="str">
        <f t="shared" si="108"/>
        <v>COAGULATION</v>
      </c>
      <c r="BM71" s="4"/>
    </row>
    <row r="72" spans="1:65" s="15" customFormat="1" x14ac:dyDescent="0.3">
      <c r="A72" s="11" t="s">
        <v>707</v>
      </c>
      <c r="B72" s="4" t="s">
        <v>706</v>
      </c>
      <c r="C72" s="4">
        <v>2016</v>
      </c>
      <c r="D72" s="4" t="s">
        <v>699</v>
      </c>
      <c r="E72" s="4">
        <v>4</v>
      </c>
      <c r="F72" s="4">
        <v>36</v>
      </c>
      <c r="G72" s="4"/>
      <c r="H72" s="4">
        <v>5991</v>
      </c>
      <c r="I72" s="4">
        <v>6003</v>
      </c>
      <c r="J72" s="4"/>
      <c r="K72" s="4"/>
      <c r="L72" s="4" t="s">
        <v>705</v>
      </c>
      <c r="M72" s="4" t="s">
        <v>704</v>
      </c>
      <c r="N72" s="4" t="s">
        <v>703</v>
      </c>
      <c r="O72" s="4" t="s">
        <v>34</v>
      </c>
      <c r="P72" s="4" t="s">
        <v>703</v>
      </c>
      <c r="Q72" s="4" t="s">
        <v>702</v>
      </c>
      <c r="R72" s="4"/>
      <c r="S72" s="4"/>
      <c r="T72" s="4"/>
      <c r="U72" s="4"/>
      <c r="V72" s="65" t="s">
        <v>63</v>
      </c>
      <c r="W72" s="4" t="s">
        <v>28</v>
      </c>
      <c r="X72" s="4" t="str">
        <f t="shared" si="83"/>
        <v>NPolymer-based</v>
      </c>
      <c r="Y72" s="4" t="s">
        <v>427</v>
      </c>
      <c r="Z72" s="8" t="str">
        <f t="shared" si="84"/>
        <v>NCOAGULATION</v>
      </c>
      <c r="AA72" s="4" t="str">
        <f t="shared" si="85"/>
        <v>NPolymer-basedCOAGULATION</v>
      </c>
      <c r="AB72" s="8"/>
      <c r="AC72" s="8"/>
      <c r="AD72" s="8"/>
      <c r="AE72" s="8"/>
      <c r="AF72" s="8"/>
      <c r="AG72" s="8"/>
      <c r="AH72" s="8"/>
      <c r="AI72" s="8"/>
      <c r="AJ72" s="8"/>
      <c r="AK72" s="8">
        <f t="shared" si="90"/>
        <v>0</v>
      </c>
      <c r="AL72" s="8">
        <f t="shared" si="91"/>
        <v>0</v>
      </c>
      <c r="AM72" s="8">
        <f t="shared" si="92"/>
        <v>0</v>
      </c>
      <c r="AN72" s="8">
        <f t="shared" si="93"/>
        <v>0</v>
      </c>
      <c r="AO72" s="8">
        <f t="shared" si="94"/>
        <v>0</v>
      </c>
      <c r="AP72" s="44">
        <f t="shared" si="95"/>
        <v>0</v>
      </c>
      <c r="AQ72" s="8">
        <f t="shared" si="96"/>
        <v>0</v>
      </c>
      <c r="AR72" s="8">
        <f t="shared" si="97"/>
        <v>0</v>
      </c>
      <c r="AS72" s="8">
        <f t="shared" si="98"/>
        <v>0</v>
      </c>
      <c r="AT72" s="8">
        <f t="shared" si="109"/>
        <v>0</v>
      </c>
      <c r="AU72" s="8">
        <f t="shared" si="47"/>
        <v>0</v>
      </c>
      <c r="AV72" s="8">
        <f t="shared" si="48"/>
        <v>0</v>
      </c>
      <c r="AW72" s="8">
        <f t="shared" si="49"/>
        <v>0</v>
      </c>
      <c r="AX72" s="8">
        <f t="shared" si="50"/>
        <v>0</v>
      </c>
      <c r="AY72" s="8">
        <f t="shared" si="51"/>
        <v>0</v>
      </c>
      <c r="AZ72" s="8">
        <f t="shared" si="52"/>
        <v>0</v>
      </c>
      <c r="BA72" s="8">
        <f t="shared" si="53"/>
        <v>0</v>
      </c>
      <c r="BB72" s="8">
        <f t="shared" si="54"/>
        <v>0</v>
      </c>
      <c r="BC72" s="8">
        <f t="shared" si="99"/>
        <v>0</v>
      </c>
      <c r="BD72" s="8">
        <f t="shared" si="100"/>
        <v>0</v>
      </c>
      <c r="BE72" s="8">
        <f t="shared" si="101"/>
        <v>0</v>
      </c>
      <c r="BF72" s="8">
        <f t="shared" si="102"/>
        <v>0</v>
      </c>
      <c r="BG72" s="8">
        <f t="shared" si="103"/>
        <v>0</v>
      </c>
      <c r="BH72" s="8">
        <f t="shared" si="104"/>
        <v>0</v>
      </c>
      <c r="BI72" s="8">
        <f t="shared" si="105"/>
        <v>0</v>
      </c>
      <c r="BJ72" s="8">
        <f t="shared" si="106"/>
        <v>0</v>
      </c>
      <c r="BK72" s="8">
        <f t="shared" si="107"/>
        <v>0</v>
      </c>
      <c r="BL72" s="4" t="str">
        <f t="shared" si="108"/>
        <v>COAGULATION</v>
      </c>
      <c r="BM72" s="4"/>
    </row>
    <row r="73" spans="1:65" s="15" customFormat="1" x14ac:dyDescent="0.3">
      <c r="A73" s="11" t="s">
        <v>701</v>
      </c>
      <c r="B73" s="4" t="s">
        <v>700</v>
      </c>
      <c r="C73" s="4">
        <v>2016</v>
      </c>
      <c r="D73" s="4" t="s">
        <v>699</v>
      </c>
      <c r="E73" s="4">
        <v>4</v>
      </c>
      <c r="F73" s="4">
        <v>18</v>
      </c>
      <c r="G73" s="4"/>
      <c r="H73" s="4">
        <v>3065</v>
      </c>
      <c r="I73" s="4">
        <v>3074</v>
      </c>
      <c r="J73" s="4"/>
      <c r="K73" s="4"/>
      <c r="L73" s="4" t="s">
        <v>698</v>
      </c>
      <c r="M73" s="4" t="s">
        <v>697</v>
      </c>
      <c r="N73" s="4" t="s">
        <v>696</v>
      </c>
      <c r="O73" s="4" t="s">
        <v>34</v>
      </c>
      <c r="P73" s="4" t="s">
        <v>696</v>
      </c>
      <c r="Q73" s="4" t="s">
        <v>695</v>
      </c>
      <c r="R73" s="4"/>
      <c r="S73" s="4"/>
      <c r="T73" s="4"/>
      <c r="U73" s="4"/>
      <c r="V73" s="65" t="s">
        <v>63</v>
      </c>
      <c r="W73" s="4" t="s">
        <v>26</v>
      </c>
      <c r="X73" s="4" t="str">
        <f t="shared" si="83"/>
        <v>NInorganic</v>
      </c>
      <c r="Y73" s="4" t="s">
        <v>427</v>
      </c>
      <c r="Z73" s="8" t="str">
        <f t="shared" si="84"/>
        <v>NCOAGULATION</v>
      </c>
      <c r="AA73" s="4" t="str">
        <f t="shared" si="85"/>
        <v>NInorganicCOAGULATION</v>
      </c>
      <c r="AB73" s="8"/>
      <c r="AC73" s="8"/>
      <c r="AD73" s="8"/>
      <c r="AE73" s="8"/>
      <c r="AF73" s="8"/>
      <c r="AG73" s="8"/>
      <c r="AH73" s="8"/>
      <c r="AI73" s="8"/>
      <c r="AJ73" s="8"/>
      <c r="AK73" s="8">
        <f t="shared" si="90"/>
        <v>0</v>
      </c>
      <c r="AL73" s="8">
        <f t="shared" si="91"/>
        <v>0</v>
      </c>
      <c r="AM73" s="8">
        <f t="shared" si="92"/>
        <v>0</v>
      </c>
      <c r="AN73" s="8">
        <f t="shared" si="93"/>
        <v>0</v>
      </c>
      <c r="AO73" s="8">
        <f t="shared" si="94"/>
        <v>0</v>
      </c>
      <c r="AP73" s="44">
        <f t="shared" si="95"/>
        <v>0</v>
      </c>
      <c r="AQ73" s="8">
        <f t="shared" si="96"/>
        <v>0</v>
      </c>
      <c r="AR73" s="8">
        <f t="shared" si="97"/>
        <v>0</v>
      </c>
      <c r="AS73" s="8">
        <f t="shared" si="98"/>
        <v>0</v>
      </c>
      <c r="AT73" s="8">
        <f t="shared" si="109"/>
        <v>0</v>
      </c>
      <c r="AU73" s="8">
        <f t="shared" si="47"/>
        <v>0</v>
      </c>
      <c r="AV73" s="8">
        <f t="shared" si="48"/>
        <v>0</v>
      </c>
      <c r="AW73" s="8">
        <f t="shared" si="49"/>
        <v>0</v>
      </c>
      <c r="AX73" s="8">
        <f t="shared" si="50"/>
        <v>0</v>
      </c>
      <c r="AY73" s="8">
        <f t="shared" si="51"/>
        <v>0</v>
      </c>
      <c r="AZ73" s="8">
        <f t="shared" si="52"/>
        <v>0</v>
      </c>
      <c r="BA73" s="8">
        <f t="shared" si="53"/>
        <v>0</v>
      </c>
      <c r="BB73" s="8">
        <f t="shared" si="54"/>
        <v>0</v>
      </c>
      <c r="BC73" s="8">
        <f t="shared" si="99"/>
        <v>0</v>
      </c>
      <c r="BD73" s="8">
        <f t="shared" si="100"/>
        <v>0</v>
      </c>
      <c r="BE73" s="8">
        <f t="shared" si="101"/>
        <v>0</v>
      </c>
      <c r="BF73" s="8">
        <f t="shared" si="102"/>
        <v>0</v>
      </c>
      <c r="BG73" s="8">
        <f t="shared" si="103"/>
        <v>0</v>
      </c>
      <c r="BH73" s="8">
        <f t="shared" si="104"/>
        <v>0</v>
      </c>
      <c r="BI73" s="8">
        <f t="shared" si="105"/>
        <v>0</v>
      </c>
      <c r="BJ73" s="8">
        <f t="shared" si="106"/>
        <v>0</v>
      </c>
      <c r="BK73" s="8">
        <f t="shared" si="107"/>
        <v>0</v>
      </c>
      <c r="BL73" s="4" t="str">
        <f t="shared" si="108"/>
        <v>COAGULATION</v>
      </c>
      <c r="BM73" s="4"/>
    </row>
    <row r="74" spans="1:65" s="15" customFormat="1" x14ac:dyDescent="0.3">
      <c r="A74" s="11" t="s">
        <v>694</v>
      </c>
      <c r="B74" s="4" t="s">
        <v>693</v>
      </c>
      <c r="C74" s="4">
        <v>2015</v>
      </c>
      <c r="D74" s="4" t="s">
        <v>632</v>
      </c>
      <c r="E74" s="4">
        <v>7</v>
      </c>
      <c r="F74" s="4">
        <v>28</v>
      </c>
      <c r="G74" s="4"/>
      <c r="H74" s="4">
        <v>15240</v>
      </c>
      <c r="I74" s="4">
        <v>15255</v>
      </c>
      <c r="J74" s="4"/>
      <c r="K74" s="4">
        <v>3</v>
      </c>
      <c r="L74" s="4" t="s">
        <v>692</v>
      </c>
      <c r="M74" s="4" t="s">
        <v>691</v>
      </c>
      <c r="N74" s="4" t="s">
        <v>690</v>
      </c>
      <c r="O74" s="4" t="s">
        <v>34</v>
      </c>
      <c r="P74" s="4" t="s">
        <v>690</v>
      </c>
      <c r="Q74" s="4" t="s">
        <v>689</v>
      </c>
      <c r="R74" s="4"/>
      <c r="S74" s="4"/>
      <c r="T74" s="4"/>
      <c r="U74" s="4"/>
      <c r="V74" s="65" t="s">
        <v>63</v>
      </c>
      <c r="W74" s="4" t="s">
        <v>26</v>
      </c>
      <c r="X74" s="4" t="str">
        <f t="shared" si="83"/>
        <v>NInorganic</v>
      </c>
      <c r="Y74" s="4" t="s">
        <v>427</v>
      </c>
      <c r="Z74" s="8" t="str">
        <f t="shared" si="84"/>
        <v>NCOAGULATION</v>
      </c>
      <c r="AA74" s="4" t="str">
        <f t="shared" si="85"/>
        <v>NInorganicCOAGULATION</v>
      </c>
      <c r="AB74" s="8"/>
      <c r="AC74" s="8"/>
      <c r="AD74" s="8"/>
      <c r="AE74" s="8"/>
      <c r="AF74" s="8"/>
      <c r="AG74" s="8"/>
      <c r="AH74" s="8"/>
      <c r="AI74" s="8"/>
      <c r="AJ74" s="8"/>
      <c r="AK74" s="8">
        <f t="shared" si="90"/>
        <v>0</v>
      </c>
      <c r="AL74" s="8">
        <f t="shared" si="91"/>
        <v>0</v>
      </c>
      <c r="AM74" s="8">
        <f t="shared" si="92"/>
        <v>0</v>
      </c>
      <c r="AN74" s="8">
        <f t="shared" si="93"/>
        <v>0</v>
      </c>
      <c r="AO74" s="8">
        <f t="shared" si="94"/>
        <v>0</v>
      </c>
      <c r="AP74" s="44">
        <f t="shared" si="95"/>
        <v>0</v>
      </c>
      <c r="AQ74" s="8">
        <f t="shared" si="96"/>
        <v>0</v>
      </c>
      <c r="AR74" s="8">
        <f t="shared" si="97"/>
        <v>0</v>
      </c>
      <c r="AS74" s="8">
        <f t="shared" si="98"/>
        <v>0</v>
      </c>
      <c r="AT74" s="8">
        <f t="shared" si="109"/>
        <v>0</v>
      </c>
      <c r="AU74" s="8">
        <f t="shared" si="47"/>
        <v>0</v>
      </c>
      <c r="AV74" s="8">
        <f t="shared" si="48"/>
        <v>0</v>
      </c>
      <c r="AW74" s="8">
        <f t="shared" si="49"/>
        <v>0</v>
      </c>
      <c r="AX74" s="8">
        <f t="shared" si="50"/>
        <v>0</v>
      </c>
      <c r="AY74" s="8">
        <f t="shared" si="51"/>
        <v>0</v>
      </c>
      <c r="AZ74" s="8">
        <f t="shared" si="52"/>
        <v>0</v>
      </c>
      <c r="BA74" s="8">
        <f t="shared" si="53"/>
        <v>0</v>
      </c>
      <c r="BB74" s="8">
        <f t="shared" si="54"/>
        <v>0</v>
      </c>
      <c r="BC74" s="8">
        <f t="shared" si="99"/>
        <v>0</v>
      </c>
      <c r="BD74" s="8">
        <f t="shared" si="100"/>
        <v>0</v>
      </c>
      <c r="BE74" s="8">
        <f t="shared" si="101"/>
        <v>0</v>
      </c>
      <c r="BF74" s="8">
        <f t="shared" si="102"/>
        <v>0</v>
      </c>
      <c r="BG74" s="8">
        <f t="shared" si="103"/>
        <v>0</v>
      </c>
      <c r="BH74" s="8">
        <f t="shared" si="104"/>
        <v>0</v>
      </c>
      <c r="BI74" s="8">
        <f t="shared" si="105"/>
        <v>0</v>
      </c>
      <c r="BJ74" s="8">
        <f t="shared" si="106"/>
        <v>0</v>
      </c>
      <c r="BK74" s="8">
        <f t="shared" si="107"/>
        <v>0</v>
      </c>
      <c r="BL74" s="4" t="str">
        <f t="shared" si="108"/>
        <v>COAGULATION</v>
      </c>
      <c r="BM74" s="4"/>
    </row>
    <row r="75" spans="1:65" s="15" customFormat="1" x14ac:dyDescent="0.3">
      <c r="A75" s="11" t="s">
        <v>688</v>
      </c>
      <c r="B75" s="4" t="s">
        <v>687</v>
      </c>
      <c r="C75" s="4">
        <v>2015</v>
      </c>
      <c r="D75" s="4" t="s">
        <v>686</v>
      </c>
      <c r="E75" s="4">
        <v>15</v>
      </c>
      <c r="F75" s="4">
        <v>7</v>
      </c>
      <c r="G75" s="4"/>
      <c r="H75" s="4">
        <v>4837</v>
      </c>
      <c r="I75" s="4">
        <v>4843</v>
      </c>
      <c r="J75" s="4"/>
      <c r="K75" s="4">
        <v>3</v>
      </c>
      <c r="L75" s="4" t="s">
        <v>685</v>
      </c>
      <c r="M75" s="4" t="s">
        <v>684</v>
      </c>
      <c r="N75" s="4" t="s">
        <v>683</v>
      </c>
      <c r="O75" s="4" t="s">
        <v>34</v>
      </c>
      <c r="P75" s="4" t="s">
        <v>683</v>
      </c>
      <c r="Q75" s="4" t="s">
        <v>682</v>
      </c>
      <c r="R75" s="4"/>
      <c r="S75" s="4"/>
      <c r="T75" s="4"/>
      <c r="U75" s="4"/>
      <c r="V75" s="65" t="s">
        <v>63</v>
      </c>
      <c r="W75" s="4" t="s">
        <v>28</v>
      </c>
      <c r="X75" s="4" t="str">
        <f t="shared" si="83"/>
        <v>NPolymer-based</v>
      </c>
      <c r="Y75" s="4" t="s">
        <v>427</v>
      </c>
      <c r="Z75" s="8" t="str">
        <f t="shared" si="84"/>
        <v>NCOAGULATION</v>
      </c>
      <c r="AA75" s="4" t="str">
        <f t="shared" si="85"/>
        <v>NPolymer-basedCOAGULATION</v>
      </c>
      <c r="AB75" s="8"/>
      <c r="AC75" s="8"/>
      <c r="AD75" s="8"/>
      <c r="AE75" s="8"/>
      <c r="AF75" s="8"/>
      <c r="AG75" s="8"/>
      <c r="AH75" s="8"/>
      <c r="AI75" s="8"/>
      <c r="AJ75" s="8"/>
      <c r="AK75" s="8">
        <f t="shared" si="90"/>
        <v>0</v>
      </c>
      <c r="AL75" s="8">
        <f t="shared" si="91"/>
        <v>0</v>
      </c>
      <c r="AM75" s="8">
        <f t="shared" si="92"/>
        <v>0</v>
      </c>
      <c r="AN75" s="8">
        <f t="shared" si="93"/>
        <v>0</v>
      </c>
      <c r="AO75" s="8">
        <f t="shared" si="94"/>
        <v>0</v>
      </c>
      <c r="AP75" s="44">
        <f t="shared" si="95"/>
        <v>0</v>
      </c>
      <c r="AQ75" s="8">
        <f t="shared" si="96"/>
        <v>0</v>
      </c>
      <c r="AR75" s="8">
        <f t="shared" si="97"/>
        <v>0</v>
      </c>
      <c r="AS75" s="8">
        <f t="shared" si="98"/>
        <v>0</v>
      </c>
      <c r="AT75" s="8">
        <f t="shared" si="109"/>
        <v>0</v>
      </c>
      <c r="AU75" s="8">
        <f t="shared" si="47"/>
        <v>0</v>
      </c>
      <c r="AV75" s="8">
        <f t="shared" si="48"/>
        <v>0</v>
      </c>
      <c r="AW75" s="8">
        <f t="shared" si="49"/>
        <v>0</v>
      </c>
      <c r="AX75" s="8">
        <f t="shared" si="50"/>
        <v>0</v>
      </c>
      <c r="AY75" s="8">
        <f t="shared" si="51"/>
        <v>0</v>
      </c>
      <c r="AZ75" s="8">
        <f t="shared" si="52"/>
        <v>0</v>
      </c>
      <c r="BA75" s="8">
        <f t="shared" si="53"/>
        <v>0</v>
      </c>
      <c r="BB75" s="8">
        <f t="shared" si="54"/>
        <v>0</v>
      </c>
      <c r="BC75" s="8">
        <f t="shared" si="99"/>
        <v>0</v>
      </c>
      <c r="BD75" s="8">
        <f t="shared" si="100"/>
        <v>0</v>
      </c>
      <c r="BE75" s="8">
        <f t="shared" si="101"/>
        <v>0</v>
      </c>
      <c r="BF75" s="8">
        <f t="shared" si="102"/>
        <v>0</v>
      </c>
      <c r="BG75" s="8">
        <f t="shared" si="103"/>
        <v>0</v>
      </c>
      <c r="BH75" s="8">
        <f t="shared" si="104"/>
        <v>0</v>
      </c>
      <c r="BI75" s="8">
        <f t="shared" si="105"/>
        <v>0</v>
      </c>
      <c r="BJ75" s="8">
        <f t="shared" si="106"/>
        <v>0</v>
      </c>
      <c r="BK75" s="8">
        <f t="shared" si="107"/>
        <v>0</v>
      </c>
      <c r="BL75" s="4" t="str">
        <f t="shared" si="108"/>
        <v>COAGULATION</v>
      </c>
      <c r="BM75" s="4"/>
    </row>
    <row r="76" spans="1:65" s="15" customFormat="1" x14ac:dyDescent="0.3">
      <c r="A76" s="11" t="s">
        <v>681</v>
      </c>
      <c r="B76" s="4" t="s">
        <v>680</v>
      </c>
      <c r="C76" s="4">
        <v>2015</v>
      </c>
      <c r="D76" s="4" t="s">
        <v>147</v>
      </c>
      <c r="E76" s="4">
        <v>10</v>
      </c>
      <c r="F76" s="4"/>
      <c r="G76" s="4"/>
      <c r="H76" s="4">
        <v>2925</v>
      </c>
      <c r="I76" s="4">
        <v>2938</v>
      </c>
      <c r="J76" s="4"/>
      <c r="K76" s="4">
        <v>5</v>
      </c>
      <c r="L76" s="4" t="s">
        <v>679</v>
      </c>
      <c r="M76" s="4" t="s">
        <v>678</v>
      </c>
      <c r="N76" s="4" t="s">
        <v>677</v>
      </c>
      <c r="O76" s="4" t="s">
        <v>34</v>
      </c>
      <c r="P76" s="4" t="s">
        <v>677</v>
      </c>
      <c r="Q76" s="4" t="s">
        <v>676</v>
      </c>
      <c r="R76" s="4"/>
      <c r="S76" s="4"/>
      <c r="T76" s="4"/>
      <c r="U76" s="4"/>
      <c r="V76" s="65" t="s">
        <v>63</v>
      </c>
      <c r="W76" s="4" t="s">
        <v>26</v>
      </c>
      <c r="X76" s="4" t="str">
        <f t="shared" si="83"/>
        <v>NInorganic</v>
      </c>
      <c r="Y76" s="4" t="s">
        <v>427</v>
      </c>
      <c r="Z76" s="8" t="str">
        <f t="shared" si="84"/>
        <v>NCOAGULATION</v>
      </c>
      <c r="AA76" s="4" t="str">
        <f t="shared" si="85"/>
        <v>NInorganicCOAGULATION</v>
      </c>
      <c r="AB76" s="8"/>
      <c r="AC76" s="8"/>
      <c r="AD76" s="8"/>
      <c r="AE76" s="8"/>
      <c r="AF76" s="8"/>
      <c r="AG76" s="8"/>
      <c r="AH76" s="8"/>
      <c r="AI76" s="8"/>
      <c r="AJ76" s="8"/>
      <c r="AK76" s="8">
        <f t="shared" si="90"/>
        <v>0</v>
      </c>
      <c r="AL76" s="8">
        <f t="shared" si="91"/>
        <v>0</v>
      </c>
      <c r="AM76" s="8">
        <f t="shared" si="92"/>
        <v>0</v>
      </c>
      <c r="AN76" s="8">
        <f t="shared" si="93"/>
        <v>0</v>
      </c>
      <c r="AO76" s="8">
        <f t="shared" si="94"/>
        <v>0</v>
      </c>
      <c r="AP76" s="44">
        <f t="shared" si="95"/>
        <v>0</v>
      </c>
      <c r="AQ76" s="8">
        <f t="shared" si="96"/>
        <v>0</v>
      </c>
      <c r="AR76" s="8">
        <f t="shared" si="97"/>
        <v>0</v>
      </c>
      <c r="AS76" s="8">
        <f t="shared" si="98"/>
        <v>0</v>
      </c>
      <c r="AT76" s="8">
        <f t="shared" si="109"/>
        <v>0</v>
      </c>
      <c r="AU76" s="8">
        <f t="shared" si="47"/>
        <v>0</v>
      </c>
      <c r="AV76" s="8">
        <f t="shared" si="48"/>
        <v>0</v>
      </c>
      <c r="AW76" s="8">
        <f t="shared" si="49"/>
        <v>0</v>
      </c>
      <c r="AX76" s="8">
        <f t="shared" si="50"/>
        <v>0</v>
      </c>
      <c r="AY76" s="8">
        <f t="shared" si="51"/>
        <v>0</v>
      </c>
      <c r="AZ76" s="8">
        <f t="shared" si="52"/>
        <v>0</v>
      </c>
      <c r="BA76" s="8">
        <f t="shared" si="53"/>
        <v>0</v>
      </c>
      <c r="BB76" s="8">
        <f t="shared" si="54"/>
        <v>0</v>
      </c>
      <c r="BC76" s="8">
        <f t="shared" si="99"/>
        <v>0</v>
      </c>
      <c r="BD76" s="8">
        <f t="shared" si="100"/>
        <v>0</v>
      </c>
      <c r="BE76" s="8">
        <f t="shared" si="101"/>
        <v>0</v>
      </c>
      <c r="BF76" s="8">
        <f t="shared" si="102"/>
        <v>0</v>
      </c>
      <c r="BG76" s="8">
        <f t="shared" si="103"/>
        <v>0</v>
      </c>
      <c r="BH76" s="8">
        <f t="shared" si="104"/>
        <v>0</v>
      </c>
      <c r="BI76" s="8">
        <f t="shared" si="105"/>
        <v>0</v>
      </c>
      <c r="BJ76" s="8">
        <f t="shared" si="106"/>
        <v>0</v>
      </c>
      <c r="BK76" s="8">
        <f t="shared" si="107"/>
        <v>0</v>
      </c>
      <c r="BL76" s="4" t="str">
        <f t="shared" si="108"/>
        <v>COAGULATION</v>
      </c>
      <c r="BM76" s="4"/>
    </row>
    <row r="77" spans="1:65" s="15" customFormat="1" x14ac:dyDescent="0.3">
      <c r="A77" s="11" t="s">
        <v>675</v>
      </c>
      <c r="B77" s="4" t="s">
        <v>674</v>
      </c>
      <c r="C77" s="4">
        <v>2015</v>
      </c>
      <c r="D77" s="4" t="s">
        <v>673</v>
      </c>
      <c r="E77" s="4">
        <v>10</v>
      </c>
      <c r="F77" s="4">
        <v>3</v>
      </c>
      <c r="G77" s="4" t="s">
        <v>672</v>
      </c>
      <c r="H77" s="4"/>
      <c r="I77" s="4"/>
      <c r="J77" s="4"/>
      <c r="K77" s="4">
        <v>4</v>
      </c>
      <c r="L77" s="4" t="s">
        <v>671</v>
      </c>
      <c r="M77" s="4" t="s">
        <v>670</v>
      </c>
      <c r="N77" s="4" t="s">
        <v>669</v>
      </c>
      <c r="O77" s="4" t="s">
        <v>34</v>
      </c>
      <c r="P77" s="4" t="s">
        <v>669</v>
      </c>
      <c r="Q77" s="4" t="s">
        <v>668</v>
      </c>
      <c r="R77" s="4"/>
      <c r="S77" s="4"/>
      <c r="T77" s="4"/>
      <c r="U77" s="4"/>
      <c r="V77" s="65" t="s">
        <v>63</v>
      </c>
      <c r="W77" s="4" t="s">
        <v>26</v>
      </c>
      <c r="X77" s="4" t="str">
        <f t="shared" si="83"/>
        <v>NInorganic</v>
      </c>
      <c r="Y77" s="4" t="s">
        <v>427</v>
      </c>
      <c r="Z77" s="8" t="str">
        <f t="shared" si="84"/>
        <v>NCOAGULATION</v>
      </c>
      <c r="AA77" s="4" t="str">
        <f t="shared" si="85"/>
        <v>NInorganicCOAGULATION</v>
      </c>
      <c r="AB77" s="8"/>
      <c r="AC77" s="8"/>
      <c r="AD77" s="8"/>
      <c r="AE77" s="8"/>
      <c r="AF77" s="8"/>
      <c r="AG77" s="8"/>
      <c r="AH77" s="8"/>
      <c r="AI77" s="8"/>
      <c r="AJ77" s="8"/>
      <c r="AK77" s="8">
        <f t="shared" si="90"/>
        <v>0</v>
      </c>
      <c r="AL77" s="8">
        <f t="shared" si="91"/>
        <v>0</v>
      </c>
      <c r="AM77" s="8">
        <f t="shared" si="92"/>
        <v>0</v>
      </c>
      <c r="AN77" s="8">
        <f t="shared" si="93"/>
        <v>0</v>
      </c>
      <c r="AO77" s="8">
        <f t="shared" si="94"/>
        <v>0</v>
      </c>
      <c r="AP77" s="44">
        <f t="shared" si="95"/>
        <v>0</v>
      </c>
      <c r="AQ77" s="8">
        <f t="shared" si="96"/>
        <v>0</v>
      </c>
      <c r="AR77" s="8">
        <f t="shared" si="97"/>
        <v>0</v>
      </c>
      <c r="AS77" s="8">
        <f t="shared" si="98"/>
        <v>0</v>
      </c>
      <c r="AT77" s="8">
        <f t="shared" si="109"/>
        <v>0</v>
      </c>
      <c r="AU77" s="8">
        <f t="shared" si="47"/>
        <v>0</v>
      </c>
      <c r="AV77" s="8">
        <f t="shared" si="48"/>
        <v>0</v>
      </c>
      <c r="AW77" s="8">
        <f t="shared" si="49"/>
        <v>0</v>
      </c>
      <c r="AX77" s="8">
        <f t="shared" si="50"/>
        <v>0</v>
      </c>
      <c r="AY77" s="8">
        <f t="shared" si="51"/>
        <v>0</v>
      </c>
      <c r="AZ77" s="8">
        <f t="shared" si="52"/>
        <v>0</v>
      </c>
      <c r="BA77" s="8">
        <f t="shared" si="53"/>
        <v>0</v>
      </c>
      <c r="BB77" s="8">
        <f t="shared" si="54"/>
        <v>0</v>
      </c>
      <c r="BC77" s="8">
        <f t="shared" si="99"/>
        <v>0</v>
      </c>
      <c r="BD77" s="8">
        <f t="shared" si="100"/>
        <v>0</v>
      </c>
      <c r="BE77" s="8">
        <f t="shared" si="101"/>
        <v>0</v>
      </c>
      <c r="BF77" s="8">
        <f t="shared" si="102"/>
        <v>0</v>
      </c>
      <c r="BG77" s="8">
        <f t="shared" si="103"/>
        <v>0</v>
      </c>
      <c r="BH77" s="8">
        <f t="shared" si="104"/>
        <v>0</v>
      </c>
      <c r="BI77" s="8">
        <f t="shared" si="105"/>
        <v>0</v>
      </c>
      <c r="BJ77" s="8">
        <f t="shared" si="106"/>
        <v>0</v>
      </c>
      <c r="BK77" s="8">
        <f t="shared" si="107"/>
        <v>0</v>
      </c>
      <c r="BL77" s="4" t="str">
        <f t="shared" si="108"/>
        <v>COAGULATION</v>
      </c>
      <c r="BM77" s="4"/>
    </row>
    <row r="78" spans="1:65" s="15" customFormat="1" x14ac:dyDescent="0.3">
      <c r="A78" s="11" t="s">
        <v>667</v>
      </c>
      <c r="B78" s="4" t="s">
        <v>666</v>
      </c>
      <c r="C78" s="4">
        <v>2015</v>
      </c>
      <c r="D78" s="4" t="s">
        <v>665</v>
      </c>
      <c r="E78" s="4">
        <v>113</v>
      </c>
      <c r="F78" s="4">
        <v>6</v>
      </c>
      <c r="G78" s="4"/>
      <c r="H78" s="4">
        <v>1300</v>
      </c>
      <c r="I78" s="4">
        <v>1311</v>
      </c>
      <c r="J78" s="4"/>
      <c r="K78" s="4">
        <v>2</v>
      </c>
      <c r="L78" s="4" t="s">
        <v>664</v>
      </c>
      <c r="M78" s="4" t="s">
        <v>663</v>
      </c>
      <c r="N78" s="4" t="s">
        <v>662</v>
      </c>
      <c r="O78" s="4" t="s">
        <v>34</v>
      </c>
      <c r="P78" s="4" t="s">
        <v>662</v>
      </c>
      <c r="Q78" s="4" t="s">
        <v>661</v>
      </c>
      <c r="R78" s="4"/>
      <c r="S78" s="4"/>
      <c r="T78" s="4"/>
      <c r="U78" s="4"/>
      <c r="V78" s="65" t="s">
        <v>63</v>
      </c>
      <c r="W78" s="4" t="s">
        <v>30</v>
      </c>
      <c r="X78" s="4" t="str">
        <f t="shared" si="83"/>
        <v>NLipid-based</v>
      </c>
      <c r="Y78" s="4" t="s">
        <v>427</v>
      </c>
      <c r="Z78" s="8" t="str">
        <f t="shared" si="84"/>
        <v>NCOAGULATION</v>
      </c>
      <c r="AA78" s="4" t="str">
        <f t="shared" si="85"/>
        <v>NLipid-basedCOAGULATION</v>
      </c>
      <c r="AB78" s="8"/>
      <c r="AC78" s="8"/>
      <c r="AD78" s="8"/>
      <c r="AE78" s="8"/>
      <c r="AF78" s="8"/>
      <c r="AG78" s="8"/>
      <c r="AH78" s="8"/>
      <c r="AI78" s="8"/>
      <c r="AJ78" s="8"/>
      <c r="AK78" s="8">
        <f t="shared" si="90"/>
        <v>0</v>
      </c>
      <c r="AL78" s="8">
        <f t="shared" si="91"/>
        <v>0</v>
      </c>
      <c r="AM78" s="8">
        <f t="shared" si="92"/>
        <v>0</v>
      </c>
      <c r="AN78" s="8">
        <f t="shared" si="93"/>
        <v>0</v>
      </c>
      <c r="AO78" s="8">
        <f t="shared" si="94"/>
        <v>0</v>
      </c>
      <c r="AP78" s="44">
        <f t="shared" si="95"/>
        <v>0</v>
      </c>
      <c r="AQ78" s="8">
        <f t="shared" si="96"/>
        <v>0</v>
      </c>
      <c r="AR78" s="8">
        <f t="shared" si="97"/>
        <v>0</v>
      </c>
      <c r="AS78" s="8">
        <f t="shared" si="98"/>
        <v>0</v>
      </c>
      <c r="AT78" s="8">
        <f t="shared" si="109"/>
        <v>0</v>
      </c>
      <c r="AU78" s="8">
        <f t="shared" si="47"/>
        <v>0</v>
      </c>
      <c r="AV78" s="8">
        <f t="shared" si="48"/>
        <v>0</v>
      </c>
      <c r="AW78" s="8">
        <f t="shared" si="49"/>
        <v>0</v>
      </c>
      <c r="AX78" s="8">
        <f t="shared" si="50"/>
        <v>0</v>
      </c>
      <c r="AY78" s="8">
        <f t="shared" si="51"/>
        <v>0</v>
      </c>
      <c r="AZ78" s="8">
        <f t="shared" si="52"/>
        <v>0</v>
      </c>
      <c r="BA78" s="8">
        <f t="shared" si="53"/>
        <v>0</v>
      </c>
      <c r="BB78" s="8">
        <f t="shared" si="54"/>
        <v>0</v>
      </c>
      <c r="BC78" s="8">
        <f t="shared" si="99"/>
        <v>0</v>
      </c>
      <c r="BD78" s="8">
        <f t="shared" si="100"/>
        <v>0</v>
      </c>
      <c r="BE78" s="8">
        <f t="shared" si="101"/>
        <v>0</v>
      </c>
      <c r="BF78" s="8">
        <f t="shared" si="102"/>
        <v>0</v>
      </c>
      <c r="BG78" s="8">
        <f t="shared" si="103"/>
        <v>0</v>
      </c>
      <c r="BH78" s="8">
        <f t="shared" si="104"/>
        <v>0</v>
      </c>
      <c r="BI78" s="8">
        <f t="shared" si="105"/>
        <v>0</v>
      </c>
      <c r="BJ78" s="8">
        <f t="shared" si="106"/>
        <v>0</v>
      </c>
      <c r="BK78" s="8">
        <f t="shared" si="107"/>
        <v>0</v>
      </c>
      <c r="BL78" s="4" t="str">
        <f t="shared" si="108"/>
        <v>COAGULATION</v>
      </c>
      <c r="BM78" s="4"/>
    </row>
    <row r="79" spans="1:65" s="15" customFormat="1" x14ac:dyDescent="0.3">
      <c r="A79" s="11" t="s">
        <v>660</v>
      </c>
      <c r="B79" s="4" t="s">
        <v>659</v>
      </c>
      <c r="C79" s="4">
        <v>2015</v>
      </c>
      <c r="D79" s="4" t="s">
        <v>76</v>
      </c>
      <c r="E79" s="4">
        <v>9</v>
      </c>
      <c r="F79" s="4">
        <v>8</v>
      </c>
      <c r="G79" s="4"/>
      <c r="H79" s="4">
        <v>963</v>
      </c>
      <c r="I79" s="4">
        <v>971</v>
      </c>
      <c r="J79" s="4"/>
      <c r="K79" s="4">
        <v>1</v>
      </c>
      <c r="L79" s="4" t="s">
        <v>658</v>
      </c>
      <c r="M79" s="4" t="s">
        <v>657</v>
      </c>
      <c r="N79" s="4" t="s">
        <v>656</v>
      </c>
      <c r="O79" s="4" t="s">
        <v>34</v>
      </c>
      <c r="P79" s="4" t="s">
        <v>656</v>
      </c>
      <c r="Q79" s="4" t="s">
        <v>655</v>
      </c>
      <c r="R79" s="4"/>
      <c r="S79" s="4"/>
      <c r="T79" s="4"/>
      <c r="U79" s="4"/>
      <c r="V79" s="65" t="s">
        <v>63</v>
      </c>
      <c r="W79" s="4" t="s">
        <v>26</v>
      </c>
      <c r="X79" s="4" t="str">
        <f t="shared" si="83"/>
        <v>NInorganic</v>
      </c>
      <c r="Y79" s="4" t="s">
        <v>427</v>
      </c>
      <c r="Z79" s="8" t="str">
        <f t="shared" si="84"/>
        <v>NCOAGULATION</v>
      </c>
      <c r="AA79" s="4" t="str">
        <f t="shared" si="85"/>
        <v>NInorganicCOAGULATION</v>
      </c>
      <c r="AB79" s="8"/>
      <c r="AC79" s="8"/>
      <c r="AD79" s="8"/>
      <c r="AE79" s="8"/>
      <c r="AF79" s="8"/>
      <c r="AG79" s="8"/>
      <c r="AH79" s="8"/>
      <c r="AI79" s="8"/>
      <c r="AJ79" s="8"/>
      <c r="AK79" s="8">
        <f t="shared" si="90"/>
        <v>0</v>
      </c>
      <c r="AL79" s="8">
        <f t="shared" si="91"/>
        <v>0</v>
      </c>
      <c r="AM79" s="8">
        <f t="shared" si="92"/>
        <v>0</v>
      </c>
      <c r="AN79" s="8">
        <f t="shared" si="93"/>
        <v>0</v>
      </c>
      <c r="AO79" s="8">
        <f t="shared" si="94"/>
        <v>0</v>
      </c>
      <c r="AP79" s="44">
        <f t="shared" si="95"/>
        <v>0</v>
      </c>
      <c r="AQ79" s="8">
        <f t="shared" si="96"/>
        <v>0</v>
      </c>
      <c r="AR79" s="8">
        <f t="shared" si="97"/>
        <v>0</v>
      </c>
      <c r="AS79" s="8">
        <f t="shared" si="98"/>
        <v>0</v>
      </c>
      <c r="AT79" s="8">
        <f t="shared" si="109"/>
        <v>0</v>
      </c>
      <c r="AU79" s="8">
        <f t="shared" si="47"/>
        <v>0</v>
      </c>
      <c r="AV79" s="8">
        <f t="shared" si="48"/>
        <v>0</v>
      </c>
      <c r="AW79" s="8">
        <f t="shared" si="49"/>
        <v>0</v>
      </c>
      <c r="AX79" s="8">
        <f t="shared" si="50"/>
        <v>0</v>
      </c>
      <c r="AY79" s="8">
        <f t="shared" si="51"/>
        <v>0</v>
      </c>
      <c r="AZ79" s="8">
        <f t="shared" si="52"/>
        <v>0</v>
      </c>
      <c r="BA79" s="8">
        <f t="shared" si="53"/>
        <v>0</v>
      </c>
      <c r="BB79" s="8">
        <f t="shared" si="54"/>
        <v>0</v>
      </c>
      <c r="BC79" s="8">
        <f t="shared" si="99"/>
        <v>0</v>
      </c>
      <c r="BD79" s="8">
        <f t="shared" si="100"/>
        <v>0</v>
      </c>
      <c r="BE79" s="8">
        <f t="shared" si="101"/>
        <v>0</v>
      </c>
      <c r="BF79" s="8">
        <f t="shared" si="102"/>
        <v>0</v>
      </c>
      <c r="BG79" s="8">
        <f t="shared" si="103"/>
        <v>0</v>
      </c>
      <c r="BH79" s="8">
        <f t="shared" si="104"/>
        <v>0</v>
      </c>
      <c r="BI79" s="8">
        <f t="shared" si="105"/>
        <v>0</v>
      </c>
      <c r="BJ79" s="8">
        <f t="shared" si="106"/>
        <v>0</v>
      </c>
      <c r="BK79" s="8">
        <f t="shared" si="107"/>
        <v>0</v>
      </c>
      <c r="BL79" s="4" t="str">
        <f t="shared" si="108"/>
        <v>COAGULATION</v>
      </c>
      <c r="BM79" s="4"/>
    </row>
    <row r="80" spans="1:65" s="15" customFormat="1" x14ac:dyDescent="0.3">
      <c r="A80" s="11" t="s">
        <v>648</v>
      </c>
      <c r="B80" s="4" t="s">
        <v>647</v>
      </c>
      <c r="C80" s="4">
        <v>2015</v>
      </c>
      <c r="D80" s="4" t="s">
        <v>391</v>
      </c>
      <c r="E80" s="4">
        <v>10</v>
      </c>
      <c r="F80" s="4">
        <v>1</v>
      </c>
      <c r="G80" s="4"/>
      <c r="H80" s="4">
        <v>73</v>
      </c>
      <c r="I80" s="4">
        <v>87</v>
      </c>
      <c r="J80" s="4"/>
      <c r="K80" s="4">
        <v>12</v>
      </c>
      <c r="L80" s="4" t="s">
        <v>646</v>
      </c>
      <c r="M80" s="4" t="s">
        <v>645</v>
      </c>
      <c r="N80" s="4" t="s">
        <v>644</v>
      </c>
      <c r="O80" s="4" t="s">
        <v>34</v>
      </c>
      <c r="P80" s="4" t="s">
        <v>643</v>
      </c>
      <c r="Q80" s="4" t="s">
        <v>642</v>
      </c>
      <c r="R80" s="4"/>
      <c r="S80" s="4"/>
      <c r="T80" s="4"/>
      <c r="U80" s="4"/>
      <c r="V80" s="65" t="s">
        <v>63</v>
      </c>
      <c r="W80" s="4" t="s">
        <v>26</v>
      </c>
      <c r="X80" s="4" t="str">
        <f t="shared" ref="X80:X111" si="110">CONCATENATE(V80,W80)</f>
        <v>NInorganic</v>
      </c>
      <c r="Y80" s="4" t="s">
        <v>427</v>
      </c>
      <c r="Z80" s="8" t="str">
        <f t="shared" ref="Z80:Z111" si="111">CONCATENATE(V80,Y80)</f>
        <v>NCOAGULATION</v>
      </c>
      <c r="AA80" s="4" t="str">
        <f t="shared" ref="AA80:AA111" si="112">CONCATENATE(X80,Y80)</f>
        <v>NInorganicCOAGULATION</v>
      </c>
      <c r="AB80" s="8"/>
      <c r="AC80" s="8"/>
      <c r="AD80" s="8"/>
      <c r="AE80" s="8"/>
      <c r="AF80" s="8"/>
      <c r="AG80" s="8"/>
      <c r="AH80" s="8"/>
      <c r="AI80" s="8"/>
      <c r="AJ80" s="8"/>
      <c r="AK80" s="8">
        <f t="shared" si="90"/>
        <v>0</v>
      </c>
      <c r="AL80" s="8">
        <f t="shared" si="91"/>
        <v>0</v>
      </c>
      <c r="AM80" s="8">
        <f t="shared" si="92"/>
        <v>0</v>
      </c>
      <c r="AN80" s="8">
        <f t="shared" si="93"/>
        <v>0</v>
      </c>
      <c r="AO80" s="8">
        <f t="shared" si="94"/>
        <v>0</v>
      </c>
      <c r="AP80" s="44">
        <f t="shared" si="95"/>
        <v>0</v>
      </c>
      <c r="AQ80" s="8">
        <f t="shared" si="96"/>
        <v>0</v>
      </c>
      <c r="AR80" s="8">
        <f t="shared" si="97"/>
        <v>0</v>
      </c>
      <c r="AS80" s="8">
        <f t="shared" si="98"/>
        <v>0</v>
      </c>
      <c r="AT80" s="8">
        <f t="shared" si="109"/>
        <v>0</v>
      </c>
      <c r="AU80" s="8">
        <f t="shared" si="47"/>
        <v>0</v>
      </c>
      <c r="AV80" s="8">
        <f t="shared" si="48"/>
        <v>0</v>
      </c>
      <c r="AW80" s="8">
        <f t="shared" si="49"/>
        <v>0</v>
      </c>
      <c r="AX80" s="8">
        <f t="shared" si="50"/>
        <v>0</v>
      </c>
      <c r="AY80" s="8">
        <f t="shared" si="51"/>
        <v>0</v>
      </c>
      <c r="AZ80" s="8">
        <f t="shared" si="52"/>
        <v>0</v>
      </c>
      <c r="BA80" s="8">
        <f t="shared" si="53"/>
        <v>0</v>
      </c>
      <c r="BB80" s="8">
        <f t="shared" si="54"/>
        <v>0</v>
      </c>
      <c r="BC80" s="8">
        <f t="shared" si="99"/>
        <v>0</v>
      </c>
      <c r="BD80" s="8">
        <f t="shared" si="100"/>
        <v>0</v>
      </c>
      <c r="BE80" s="8">
        <f t="shared" si="101"/>
        <v>0</v>
      </c>
      <c r="BF80" s="8">
        <f t="shared" si="102"/>
        <v>0</v>
      </c>
      <c r="BG80" s="8">
        <f t="shared" si="103"/>
        <v>0</v>
      </c>
      <c r="BH80" s="8">
        <f t="shared" si="104"/>
        <v>0</v>
      </c>
      <c r="BI80" s="8">
        <f t="shared" si="105"/>
        <v>0</v>
      </c>
      <c r="BJ80" s="8">
        <f t="shared" si="106"/>
        <v>0</v>
      </c>
      <c r="BK80" s="8">
        <f t="shared" si="107"/>
        <v>0</v>
      </c>
      <c r="BL80" s="4" t="str">
        <f t="shared" si="108"/>
        <v>COAGULATION</v>
      </c>
      <c r="BM80" s="4"/>
    </row>
    <row r="81" spans="1:65" s="15" customFormat="1" x14ac:dyDescent="0.3">
      <c r="A81" s="11" t="s">
        <v>641</v>
      </c>
      <c r="B81" s="4" t="s">
        <v>640</v>
      </c>
      <c r="C81" s="4">
        <v>2014</v>
      </c>
      <c r="D81" s="4" t="s">
        <v>147</v>
      </c>
      <c r="E81" s="4">
        <v>9</v>
      </c>
      <c r="F81" s="4">
        <v>1</v>
      </c>
      <c r="G81" s="4"/>
      <c r="H81" s="4">
        <v>4117</v>
      </c>
      <c r="I81" s="4">
        <v>4133</v>
      </c>
      <c r="J81" s="4"/>
      <c r="K81" s="4">
        <v>3</v>
      </c>
      <c r="L81" s="4" t="s">
        <v>639</v>
      </c>
      <c r="M81" s="4" t="s">
        <v>638</v>
      </c>
      <c r="N81" s="4" t="s">
        <v>637</v>
      </c>
      <c r="O81" s="4" t="s">
        <v>34</v>
      </c>
      <c r="P81" s="4" t="s">
        <v>636</v>
      </c>
      <c r="Q81" s="4" t="s">
        <v>635</v>
      </c>
      <c r="R81" s="4"/>
      <c r="S81" s="4"/>
      <c r="T81" s="4"/>
      <c r="U81" s="4"/>
      <c r="V81" s="65" t="s">
        <v>63</v>
      </c>
      <c r="W81" s="4" t="s">
        <v>28</v>
      </c>
      <c r="X81" s="4" t="str">
        <f t="shared" si="110"/>
        <v>NPolymer-based</v>
      </c>
      <c r="Y81" s="4" t="s">
        <v>427</v>
      </c>
      <c r="Z81" s="8" t="str">
        <f t="shared" si="111"/>
        <v>NCOAGULATION</v>
      </c>
      <c r="AA81" s="4" t="str">
        <f t="shared" si="112"/>
        <v>NPolymer-basedCOAGULATION</v>
      </c>
      <c r="AB81" s="8"/>
      <c r="AC81" s="8"/>
      <c r="AD81" s="8"/>
      <c r="AE81" s="8"/>
      <c r="AF81" s="8"/>
      <c r="AG81" s="8"/>
      <c r="AH81" s="8"/>
      <c r="AI81" s="8"/>
      <c r="AJ81" s="8"/>
      <c r="AK81" s="8">
        <f t="shared" si="90"/>
        <v>0</v>
      </c>
      <c r="AL81" s="8">
        <f t="shared" si="91"/>
        <v>0</v>
      </c>
      <c r="AM81" s="8">
        <f t="shared" si="92"/>
        <v>0</v>
      </c>
      <c r="AN81" s="8">
        <f t="shared" si="93"/>
        <v>0</v>
      </c>
      <c r="AO81" s="8">
        <f t="shared" si="94"/>
        <v>0</v>
      </c>
      <c r="AP81" s="44">
        <f t="shared" si="95"/>
        <v>0</v>
      </c>
      <c r="AQ81" s="8">
        <f t="shared" si="96"/>
        <v>0</v>
      </c>
      <c r="AR81" s="8">
        <f t="shared" si="97"/>
        <v>0</v>
      </c>
      <c r="AS81" s="8">
        <f t="shared" si="98"/>
        <v>0</v>
      </c>
      <c r="AT81" s="8">
        <f t="shared" si="109"/>
        <v>0</v>
      </c>
      <c r="AU81" s="8">
        <f t="shared" si="47"/>
        <v>0</v>
      </c>
      <c r="AV81" s="8">
        <f t="shared" si="48"/>
        <v>0</v>
      </c>
      <c r="AW81" s="8">
        <f t="shared" si="49"/>
        <v>0</v>
      </c>
      <c r="AX81" s="8">
        <f t="shared" si="50"/>
        <v>0</v>
      </c>
      <c r="AY81" s="8">
        <f t="shared" si="51"/>
        <v>0</v>
      </c>
      <c r="AZ81" s="8">
        <f t="shared" si="52"/>
        <v>0</v>
      </c>
      <c r="BA81" s="8">
        <f t="shared" si="53"/>
        <v>0</v>
      </c>
      <c r="BB81" s="8">
        <f t="shared" si="54"/>
        <v>0</v>
      </c>
      <c r="BC81" s="8">
        <f t="shared" si="99"/>
        <v>0</v>
      </c>
      <c r="BD81" s="8">
        <f t="shared" si="100"/>
        <v>0</v>
      </c>
      <c r="BE81" s="8">
        <f t="shared" si="101"/>
        <v>0</v>
      </c>
      <c r="BF81" s="8">
        <f t="shared" si="102"/>
        <v>0</v>
      </c>
      <c r="BG81" s="8">
        <f t="shared" si="103"/>
        <v>0</v>
      </c>
      <c r="BH81" s="8">
        <f t="shared" si="104"/>
        <v>0</v>
      </c>
      <c r="BI81" s="8">
        <f t="shared" si="105"/>
        <v>0</v>
      </c>
      <c r="BJ81" s="8">
        <f t="shared" si="106"/>
        <v>0</v>
      </c>
      <c r="BK81" s="8">
        <f t="shared" si="107"/>
        <v>0</v>
      </c>
      <c r="BL81" s="4" t="str">
        <f t="shared" si="108"/>
        <v>COAGULATION</v>
      </c>
      <c r="BM81" s="4"/>
    </row>
    <row r="82" spans="1:65" s="15" customFormat="1" x14ac:dyDescent="0.3">
      <c r="A82" s="11" t="s">
        <v>634</v>
      </c>
      <c r="B82" s="4" t="s">
        <v>633</v>
      </c>
      <c r="C82" s="4">
        <v>2014</v>
      </c>
      <c r="D82" s="4" t="s">
        <v>632</v>
      </c>
      <c r="E82" s="4">
        <v>6</v>
      </c>
      <c r="F82" s="4">
        <v>11</v>
      </c>
      <c r="G82" s="4"/>
      <c r="H82" s="4">
        <v>8729</v>
      </c>
      <c r="I82" s="4">
        <v>8743</v>
      </c>
      <c r="J82" s="4"/>
      <c r="K82" s="4">
        <v>19</v>
      </c>
      <c r="L82" s="4" t="s">
        <v>631</v>
      </c>
      <c r="M82" s="4" t="s">
        <v>630</v>
      </c>
      <c r="N82" s="4" t="s">
        <v>629</v>
      </c>
      <c r="O82" s="4" t="s">
        <v>34</v>
      </c>
      <c r="P82" s="4" t="s">
        <v>629</v>
      </c>
      <c r="Q82" s="4" t="s">
        <v>628</v>
      </c>
      <c r="R82" s="4"/>
      <c r="S82" s="4"/>
      <c r="T82" s="4"/>
      <c r="U82" s="4"/>
      <c r="V82" s="65" t="s">
        <v>63</v>
      </c>
      <c r="W82" s="4" t="s">
        <v>28</v>
      </c>
      <c r="X82" s="4" t="str">
        <f t="shared" si="110"/>
        <v>NPolymer-based</v>
      </c>
      <c r="Y82" s="4" t="s">
        <v>427</v>
      </c>
      <c r="Z82" s="8" t="str">
        <f t="shared" si="111"/>
        <v>NCOAGULATION</v>
      </c>
      <c r="AA82" s="4" t="str">
        <f t="shared" si="112"/>
        <v>NPolymer-basedCOAGULATION</v>
      </c>
      <c r="AB82" s="8"/>
      <c r="AC82" s="8"/>
      <c r="AD82" s="8"/>
      <c r="AE82" s="8"/>
      <c r="AF82" s="8"/>
      <c r="AG82" s="8"/>
      <c r="AH82" s="8"/>
      <c r="AI82" s="8"/>
      <c r="AJ82" s="8"/>
      <c r="AK82" s="8">
        <f t="shared" si="90"/>
        <v>0</v>
      </c>
      <c r="AL82" s="8">
        <f t="shared" si="91"/>
        <v>0</v>
      </c>
      <c r="AM82" s="8">
        <f t="shared" si="92"/>
        <v>0</v>
      </c>
      <c r="AN82" s="8">
        <f t="shared" si="93"/>
        <v>0</v>
      </c>
      <c r="AO82" s="8">
        <f t="shared" si="94"/>
        <v>0</v>
      </c>
      <c r="AP82" s="44">
        <f t="shared" si="95"/>
        <v>0</v>
      </c>
      <c r="AQ82" s="8">
        <f t="shared" si="96"/>
        <v>0</v>
      </c>
      <c r="AR82" s="8">
        <f t="shared" si="97"/>
        <v>0</v>
      </c>
      <c r="AS82" s="8">
        <f t="shared" si="98"/>
        <v>0</v>
      </c>
      <c r="AT82" s="8">
        <f t="shared" si="109"/>
        <v>0</v>
      </c>
      <c r="AU82" s="8">
        <f t="shared" si="47"/>
        <v>0</v>
      </c>
      <c r="AV82" s="8">
        <f t="shared" si="48"/>
        <v>0</v>
      </c>
      <c r="AW82" s="8">
        <f t="shared" si="49"/>
        <v>0</v>
      </c>
      <c r="AX82" s="8">
        <f t="shared" si="50"/>
        <v>0</v>
      </c>
      <c r="AY82" s="8">
        <f t="shared" si="51"/>
        <v>0</v>
      </c>
      <c r="AZ82" s="8">
        <f t="shared" si="52"/>
        <v>0</v>
      </c>
      <c r="BA82" s="8">
        <f t="shared" si="53"/>
        <v>0</v>
      </c>
      <c r="BB82" s="8">
        <f t="shared" si="54"/>
        <v>0</v>
      </c>
      <c r="BC82" s="8">
        <f t="shared" si="99"/>
        <v>0</v>
      </c>
      <c r="BD82" s="8">
        <f t="shared" si="100"/>
        <v>0</v>
      </c>
      <c r="BE82" s="8">
        <f t="shared" si="101"/>
        <v>0</v>
      </c>
      <c r="BF82" s="8">
        <f t="shared" si="102"/>
        <v>0</v>
      </c>
      <c r="BG82" s="8">
        <f t="shared" si="103"/>
        <v>0</v>
      </c>
      <c r="BH82" s="8">
        <f t="shared" si="104"/>
        <v>0</v>
      </c>
      <c r="BI82" s="8">
        <f t="shared" si="105"/>
        <v>0</v>
      </c>
      <c r="BJ82" s="8">
        <f t="shared" si="106"/>
        <v>0</v>
      </c>
      <c r="BK82" s="8">
        <f t="shared" si="107"/>
        <v>0</v>
      </c>
      <c r="BL82" s="4" t="str">
        <f t="shared" si="108"/>
        <v>COAGULATION</v>
      </c>
      <c r="BM82" s="4"/>
    </row>
    <row r="83" spans="1:65" s="15" customFormat="1" x14ac:dyDescent="0.3">
      <c r="A83" s="11" t="s">
        <v>627</v>
      </c>
      <c r="B83" s="4" t="s">
        <v>626</v>
      </c>
      <c r="C83" s="4">
        <v>2014</v>
      </c>
      <c r="D83" s="4" t="s">
        <v>117</v>
      </c>
      <c r="E83" s="4">
        <v>8</v>
      </c>
      <c r="F83" s="4">
        <v>10</v>
      </c>
      <c r="G83" s="4"/>
      <c r="H83" s="4">
        <v>10139</v>
      </c>
      <c r="I83" s="4">
        <v>10149</v>
      </c>
      <c r="J83" s="4"/>
      <c r="K83" s="4">
        <v>6</v>
      </c>
      <c r="L83" s="4" t="s">
        <v>625</v>
      </c>
      <c r="M83" s="4" t="s">
        <v>624</v>
      </c>
      <c r="N83" s="4" t="s">
        <v>623</v>
      </c>
      <c r="O83" s="4" t="s">
        <v>34</v>
      </c>
      <c r="P83" s="4" t="s">
        <v>623</v>
      </c>
      <c r="Q83" s="4" t="s">
        <v>622</v>
      </c>
      <c r="R83" s="4"/>
      <c r="S83" s="4"/>
      <c r="T83" s="4"/>
      <c r="U83" s="4"/>
      <c r="V83" s="65" t="s">
        <v>63</v>
      </c>
      <c r="W83" s="4" t="s">
        <v>30</v>
      </c>
      <c r="X83" s="4" t="str">
        <f t="shared" si="110"/>
        <v>NLipid-based</v>
      </c>
      <c r="Y83" s="4" t="s">
        <v>427</v>
      </c>
      <c r="Z83" s="8" t="str">
        <f t="shared" si="111"/>
        <v>NCOAGULATION</v>
      </c>
      <c r="AA83" s="4" t="str">
        <f t="shared" si="112"/>
        <v>NLipid-basedCOAGULATION</v>
      </c>
      <c r="AB83" s="8"/>
      <c r="AC83" s="8"/>
      <c r="AD83" s="8"/>
      <c r="AE83" s="8"/>
      <c r="AF83" s="8"/>
      <c r="AG83" s="8"/>
      <c r="AH83" s="8"/>
      <c r="AI83" s="8"/>
      <c r="AJ83" s="8"/>
      <c r="AK83" s="8">
        <f t="shared" si="90"/>
        <v>0</v>
      </c>
      <c r="AL83" s="8">
        <f t="shared" si="91"/>
        <v>0</v>
      </c>
      <c r="AM83" s="8">
        <f t="shared" si="92"/>
        <v>0</v>
      </c>
      <c r="AN83" s="8">
        <f t="shared" si="93"/>
        <v>0</v>
      </c>
      <c r="AO83" s="8">
        <f t="shared" si="94"/>
        <v>0</v>
      </c>
      <c r="AP83" s="44">
        <f t="shared" si="95"/>
        <v>0</v>
      </c>
      <c r="AQ83" s="8">
        <f t="shared" si="96"/>
        <v>0</v>
      </c>
      <c r="AR83" s="8">
        <f t="shared" si="97"/>
        <v>0</v>
      </c>
      <c r="AS83" s="8">
        <f t="shared" si="98"/>
        <v>0</v>
      </c>
      <c r="AT83" s="8">
        <f t="shared" si="109"/>
        <v>0</v>
      </c>
      <c r="AU83" s="8">
        <f t="shared" si="47"/>
        <v>0</v>
      </c>
      <c r="AV83" s="8">
        <f t="shared" si="48"/>
        <v>0</v>
      </c>
      <c r="AW83" s="8">
        <f t="shared" si="49"/>
        <v>0</v>
      </c>
      <c r="AX83" s="8">
        <f t="shared" si="50"/>
        <v>0</v>
      </c>
      <c r="AY83" s="8">
        <f t="shared" si="51"/>
        <v>0</v>
      </c>
      <c r="AZ83" s="8">
        <f t="shared" si="52"/>
        <v>0</v>
      </c>
      <c r="BA83" s="8">
        <f t="shared" si="53"/>
        <v>0</v>
      </c>
      <c r="BB83" s="8">
        <f t="shared" si="54"/>
        <v>0</v>
      </c>
      <c r="BC83" s="8">
        <f t="shared" si="99"/>
        <v>0</v>
      </c>
      <c r="BD83" s="8">
        <f t="shared" si="100"/>
        <v>0</v>
      </c>
      <c r="BE83" s="8">
        <f t="shared" si="101"/>
        <v>0</v>
      </c>
      <c r="BF83" s="8">
        <f t="shared" si="102"/>
        <v>0</v>
      </c>
      <c r="BG83" s="8">
        <f t="shared" si="103"/>
        <v>0</v>
      </c>
      <c r="BH83" s="8">
        <f t="shared" si="104"/>
        <v>0</v>
      </c>
      <c r="BI83" s="8">
        <f t="shared" si="105"/>
        <v>0</v>
      </c>
      <c r="BJ83" s="8">
        <f t="shared" si="106"/>
        <v>0</v>
      </c>
      <c r="BK83" s="8">
        <f t="shared" si="107"/>
        <v>0</v>
      </c>
      <c r="BL83" s="4" t="str">
        <f t="shared" si="108"/>
        <v>COAGULATION</v>
      </c>
      <c r="BM83" s="4"/>
    </row>
    <row r="84" spans="1:65" s="15" customFormat="1" x14ac:dyDescent="0.3">
      <c r="A84" s="11" t="s">
        <v>615</v>
      </c>
      <c r="B84" s="4" t="s">
        <v>614</v>
      </c>
      <c r="C84" s="4">
        <v>2014</v>
      </c>
      <c r="D84" s="4" t="s">
        <v>295</v>
      </c>
      <c r="E84" s="4">
        <v>10</v>
      </c>
      <c r="F84" s="4">
        <v>6</v>
      </c>
      <c r="G84" s="4"/>
      <c r="H84" s="4">
        <v>900</v>
      </c>
      <c r="I84" s="4">
        <v>910</v>
      </c>
      <c r="J84" s="4"/>
      <c r="K84" s="4">
        <v>15</v>
      </c>
      <c r="L84" s="4" t="s">
        <v>613</v>
      </c>
      <c r="M84" s="4" t="s">
        <v>612</v>
      </c>
      <c r="N84" s="4" t="s">
        <v>611</v>
      </c>
      <c r="O84" s="4" t="s">
        <v>34</v>
      </c>
      <c r="P84" s="4" t="s">
        <v>611</v>
      </c>
      <c r="Q84" s="4" t="s">
        <v>610</v>
      </c>
      <c r="R84" s="4"/>
      <c r="S84" s="4"/>
      <c r="T84" s="4"/>
      <c r="U84" s="4"/>
      <c r="V84" s="65" t="s">
        <v>63</v>
      </c>
      <c r="W84" s="4" t="s">
        <v>28</v>
      </c>
      <c r="X84" s="4" t="str">
        <f t="shared" si="110"/>
        <v>NPolymer-based</v>
      </c>
      <c r="Y84" s="4" t="s">
        <v>427</v>
      </c>
      <c r="Z84" s="8" t="str">
        <f t="shared" si="111"/>
        <v>NCOAGULATION</v>
      </c>
      <c r="AA84" s="4" t="str">
        <f t="shared" si="112"/>
        <v>NPolymer-basedCOAGULATION</v>
      </c>
      <c r="AB84" s="8"/>
      <c r="AC84" s="8"/>
      <c r="AD84" s="8"/>
      <c r="AE84" s="8"/>
      <c r="AF84" s="8"/>
      <c r="AG84" s="8"/>
      <c r="AH84" s="8"/>
      <c r="AI84" s="8"/>
      <c r="AJ84" s="8"/>
      <c r="AK84" s="8">
        <f t="shared" si="90"/>
        <v>0</v>
      </c>
      <c r="AL84" s="8">
        <f t="shared" si="91"/>
        <v>0</v>
      </c>
      <c r="AM84" s="8">
        <f t="shared" si="92"/>
        <v>0</v>
      </c>
      <c r="AN84" s="8">
        <f t="shared" si="93"/>
        <v>0</v>
      </c>
      <c r="AO84" s="8">
        <f t="shared" si="94"/>
        <v>0</v>
      </c>
      <c r="AP84" s="44">
        <f t="shared" si="95"/>
        <v>0</v>
      </c>
      <c r="AQ84" s="8">
        <f t="shared" si="96"/>
        <v>0</v>
      </c>
      <c r="AR84" s="8">
        <f t="shared" si="97"/>
        <v>0</v>
      </c>
      <c r="AS84" s="8">
        <f t="shared" si="98"/>
        <v>0</v>
      </c>
      <c r="AT84" s="8">
        <f t="shared" si="109"/>
        <v>0</v>
      </c>
      <c r="AU84" s="8">
        <f t="shared" ref="AU84:AU147" si="113">IF(AND($Z84=AU$2,AC84="x"),1,0)</f>
        <v>0</v>
      </c>
      <c r="AV84" s="8">
        <f t="shared" ref="AV84:AV147" si="114">IF(AND($Z84=AV$2,AD84="x"),1,0)</f>
        <v>0</v>
      </c>
      <c r="AW84" s="8">
        <f t="shared" ref="AW84:AW147" si="115">IF(AND($Z84=AW$2,AE84="x"),1,0)</f>
        <v>0</v>
      </c>
      <c r="AX84" s="8">
        <f t="shared" ref="AX84:AX147" si="116">IF(AND($Z84=AX$2,AF84="x"),1,0)</f>
        <v>0</v>
      </c>
      <c r="AY84" s="8">
        <f t="shared" ref="AY84:AY147" si="117">IF(AND($Z84=AY$2,AG84="x"),1,0)</f>
        <v>0</v>
      </c>
      <c r="AZ84" s="8">
        <f t="shared" ref="AZ84:AZ147" si="118">IF(AND($Z84=AZ$2,AH84="x"),1,0)</f>
        <v>0</v>
      </c>
      <c r="BA84" s="8">
        <f t="shared" ref="BA84:BA147" si="119">IF(AND($Z84=BA$2,AI84="x"),1,0)</f>
        <v>0</v>
      </c>
      <c r="BB84" s="8">
        <f t="shared" ref="BB84:BB147" si="120">IF(AND($Z84=BB$2,AJ84="x"),1,0)</f>
        <v>0</v>
      </c>
      <c r="BC84" s="8">
        <f t="shared" si="99"/>
        <v>0</v>
      </c>
      <c r="BD84" s="8">
        <f t="shared" si="100"/>
        <v>0</v>
      </c>
      <c r="BE84" s="8">
        <f t="shared" si="101"/>
        <v>0</v>
      </c>
      <c r="BF84" s="8">
        <f t="shared" si="102"/>
        <v>0</v>
      </c>
      <c r="BG84" s="8">
        <f t="shared" si="103"/>
        <v>0</v>
      </c>
      <c r="BH84" s="8">
        <f t="shared" si="104"/>
        <v>0</v>
      </c>
      <c r="BI84" s="8">
        <f t="shared" si="105"/>
        <v>0</v>
      </c>
      <c r="BJ84" s="8">
        <f t="shared" si="106"/>
        <v>0</v>
      </c>
      <c r="BK84" s="8">
        <f t="shared" si="107"/>
        <v>0</v>
      </c>
      <c r="BL84" s="4" t="str">
        <f t="shared" si="108"/>
        <v>COAGULATION</v>
      </c>
      <c r="BM84" s="4"/>
    </row>
    <row r="85" spans="1:65" s="15" customFormat="1" x14ac:dyDescent="0.3">
      <c r="A85" s="11" t="s">
        <v>609</v>
      </c>
      <c r="B85" s="4" t="s">
        <v>608</v>
      </c>
      <c r="C85" s="4">
        <v>2014</v>
      </c>
      <c r="D85" s="4" t="s">
        <v>117</v>
      </c>
      <c r="E85" s="4">
        <v>8</v>
      </c>
      <c r="F85" s="4">
        <v>11</v>
      </c>
      <c r="G85" s="4"/>
      <c r="H85" s="4">
        <v>11243</v>
      </c>
      <c r="I85" s="4">
        <v>11253</v>
      </c>
      <c r="J85" s="4"/>
      <c r="K85" s="4">
        <v>48</v>
      </c>
      <c r="L85" s="4" t="s">
        <v>607</v>
      </c>
      <c r="M85" s="4" t="s">
        <v>606</v>
      </c>
      <c r="N85" s="4" t="s">
        <v>605</v>
      </c>
      <c r="O85" s="4" t="s">
        <v>34</v>
      </c>
      <c r="P85" s="4" t="s">
        <v>604</v>
      </c>
      <c r="Q85" s="4" t="s">
        <v>603</v>
      </c>
      <c r="R85" s="4"/>
      <c r="S85" s="4"/>
      <c r="T85" s="4"/>
      <c r="U85" s="4"/>
      <c r="V85" s="65" t="s">
        <v>63</v>
      </c>
      <c r="W85" s="4" t="s">
        <v>28</v>
      </c>
      <c r="X85" s="4" t="str">
        <f t="shared" si="110"/>
        <v>NPolymer-based</v>
      </c>
      <c r="Y85" s="4" t="s">
        <v>427</v>
      </c>
      <c r="Z85" s="8" t="str">
        <f t="shared" si="111"/>
        <v>NCOAGULATION</v>
      </c>
      <c r="AA85" s="4" t="str">
        <f t="shared" si="112"/>
        <v>NPolymer-basedCOAGULATION</v>
      </c>
      <c r="AB85" s="8"/>
      <c r="AC85" s="8"/>
      <c r="AD85" s="8"/>
      <c r="AE85" s="8"/>
      <c r="AF85" s="8"/>
      <c r="AG85" s="8"/>
      <c r="AH85" s="8"/>
      <c r="AI85" s="8"/>
      <c r="AJ85" s="8"/>
      <c r="AK85" s="8">
        <f t="shared" si="90"/>
        <v>0</v>
      </c>
      <c r="AL85" s="8">
        <f t="shared" si="91"/>
        <v>0</v>
      </c>
      <c r="AM85" s="8">
        <f t="shared" si="92"/>
        <v>0</v>
      </c>
      <c r="AN85" s="8">
        <f t="shared" si="93"/>
        <v>0</v>
      </c>
      <c r="AO85" s="8">
        <f t="shared" si="94"/>
        <v>0</v>
      </c>
      <c r="AP85" s="44">
        <f t="shared" si="95"/>
        <v>0</v>
      </c>
      <c r="AQ85" s="8">
        <f t="shared" si="96"/>
        <v>0</v>
      </c>
      <c r="AR85" s="8">
        <f t="shared" si="97"/>
        <v>0</v>
      </c>
      <c r="AS85" s="8">
        <f t="shared" si="98"/>
        <v>0</v>
      </c>
      <c r="AT85" s="8">
        <f t="shared" si="109"/>
        <v>0</v>
      </c>
      <c r="AU85" s="8">
        <f t="shared" si="113"/>
        <v>0</v>
      </c>
      <c r="AV85" s="8">
        <f t="shared" si="114"/>
        <v>0</v>
      </c>
      <c r="AW85" s="8">
        <f t="shared" si="115"/>
        <v>0</v>
      </c>
      <c r="AX85" s="8">
        <f t="shared" si="116"/>
        <v>0</v>
      </c>
      <c r="AY85" s="8">
        <f t="shared" si="117"/>
        <v>0</v>
      </c>
      <c r="AZ85" s="8">
        <f t="shared" si="118"/>
        <v>0</v>
      </c>
      <c r="BA85" s="8">
        <f t="shared" si="119"/>
        <v>0</v>
      </c>
      <c r="BB85" s="8">
        <f t="shared" si="120"/>
        <v>0</v>
      </c>
      <c r="BC85" s="8">
        <f t="shared" si="99"/>
        <v>0</v>
      </c>
      <c r="BD85" s="8">
        <f t="shared" si="100"/>
        <v>0</v>
      </c>
      <c r="BE85" s="8">
        <f t="shared" si="101"/>
        <v>0</v>
      </c>
      <c r="BF85" s="8">
        <f t="shared" si="102"/>
        <v>0</v>
      </c>
      <c r="BG85" s="8">
        <f t="shared" si="103"/>
        <v>0</v>
      </c>
      <c r="BH85" s="8">
        <f t="shared" si="104"/>
        <v>0</v>
      </c>
      <c r="BI85" s="8">
        <f t="shared" si="105"/>
        <v>0</v>
      </c>
      <c r="BJ85" s="8">
        <f t="shared" si="106"/>
        <v>0</v>
      </c>
      <c r="BK85" s="8">
        <f t="shared" si="107"/>
        <v>0</v>
      </c>
      <c r="BL85" s="4" t="str">
        <f t="shared" si="108"/>
        <v>COAGULATION</v>
      </c>
      <c r="BM85" s="4"/>
    </row>
    <row r="86" spans="1:65" s="15" customFormat="1" x14ac:dyDescent="0.3">
      <c r="A86" s="11" t="s">
        <v>602</v>
      </c>
      <c r="B86" s="4" t="s">
        <v>601</v>
      </c>
      <c r="C86" s="4">
        <v>2013</v>
      </c>
      <c r="D86" s="4" t="s">
        <v>600</v>
      </c>
      <c r="E86" s="4">
        <v>456</v>
      </c>
      <c r="F86" s="4">
        <v>1</v>
      </c>
      <c r="G86" s="4"/>
      <c r="H86" s="4">
        <v>31</v>
      </c>
      <c r="I86" s="4">
        <v>40</v>
      </c>
      <c r="J86" s="4"/>
      <c r="K86" s="4">
        <v>40</v>
      </c>
      <c r="L86" s="4"/>
      <c r="M86" s="4" t="s">
        <v>599</v>
      </c>
      <c r="N86" s="4" t="s">
        <v>598</v>
      </c>
      <c r="O86" s="4" t="s">
        <v>34</v>
      </c>
      <c r="P86" s="4" t="s">
        <v>598</v>
      </c>
      <c r="Q86" s="4" t="s">
        <v>597</v>
      </c>
      <c r="R86" s="4"/>
      <c r="S86" s="4"/>
      <c r="T86" s="4"/>
      <c r="U86" s="4"/>
      <c r="V86" s="65" t="s">
        <v>63</v>
      </c>
      <c r="W86" s="4" t="s">
        <v>28</v>
      </c>
      <c r="X86" s="4" t="str">
        <f t="shared" si="110"/>
        <v>NPolymer-based</v>
      </c>
      <c r="Y86" s="4" t="s">
        <v>427</v>
      </c>
      <c r="Z86" s="8" t="str">
        <f t="shared" si="111"/>
        <v>NCOAGULATION</v>
      </c>
      <c r="AA86" s="4" t="str">
        <f t="shared" si="112"/>
        <v>NPolymer-basedCOAGULATION</v>
      </c>
      <c r="AB86" s="8"/>
      <c r="AC86" s="8"/>
      <c r="AD86" s="8"/>
      <c r="AE86" s="8"/>
      <c r="AF86" s="8"/>
      <c r="AG86" s="8"/>
      <c r="AH86" s="8"/>
      <c r="AI86" s="8"/>
      <c r="AJ86" s="8"/>
      <c r="AK86" s="8">
        <f t="shared" si="90"/>
        <v>0</v>
      </c>
      <c r="AL86" s="8">
        <f t="shared" si="91"/>
        <v>0</v>
      </c>
      <c r="AM86" s="8">
        <f t="shared" si="92"/>
        <v>0</v>
      </c>
      <c r="AN86" s="8">
        <f t="shared" si="93"/>
        <v>0</v>
      </c>
      <c r="AO86" s="8">
        <f t="shared" si="94"/>
        <v>0</v>
      </c>
      <c r="AP86" s="44">
        <f t="shared" si="95"/>
        <v>0</v>
      </c>
      <c r="AQ86" s="8">
        <f t="shared" si="96"/>
        <v>0</v>
      </c>
      <c r="AR86" s="8">
        <f t="shared" si="97"/>
        <v>0</v>
      </c>
      <c r="AS86" s="8">
        <f t="shared" si="98"/>
        <v>0</v>
      </c>
      <c r="AT86" s="8">
        <f t="shared" si="109"/>
        <v>0</v>
      </c>
      <c r="AU86" s="8">
        <f t="shared" si="113"/>
        <v>0</v>
      </c>
      <c r="AV86" s="8">
        <f t="shared" si="114"/>
        <v>0</v>
      </c>
      <c r="AW86" s="8">
        <f t="shared" si="115"/>
        <v>0</v>
      </c>
      <c r="AX86" s="8">
        <f t="shared" si="116"/>
        <v>0</v>
      </c>
      <c r="AY86" s="8">
        <f t="shared" si="117"/>
        <v>0</v>
      </c>
      <c r="AZ86" s="8">
        <f t="shared" si="118"/>
        <v>0</v>
      </c>
      <c r="BA86" s="8">
        <f t="shared" si="119"/>
        <v>0</v>
      </c>
      <c r="BB86" s="8">
        <f t="shared" si="120"/>
        <v>0</v>
      </c>
      <c r="BC86" s="8">
        <f t="shared" si="99"/>
        <v>0</v>
      </c>
      <c r="BD86" s="8">
        <f t="shared" si="100"/>
        <v>0</v>
      </c>
      <c r="BE86" s="8">
        <f t="shared" si="101"/>
        <v>0</v>
      </c>
      <c r="BF86" s="8">
        <f t="shared" si="102"/>
        <v>0</v>
      </c>
      <c r="BG86" s="8">
        <f t="shared" si="103"/>
        <v>0</v>
      </c>
      <c r="BH86" s="8">
        <f t="shared" si="104"/>
        <v>0</v>
      </c>
      <c r="BI86" s="8">
        <f t="shared" si="105"/>
        <v>0</v>
      </c>
      <c r="BJ86" s="8">
        <f t="shared" si="106"/>
        <v>0</v>
      </c>
      <c r="BK86" s="8">
        <f t="shared" si="107"/>
        <v>0</v>
      </c>
      <c r="BL86" s="4" t="str">
        <f t="shared" si="108"/>
        <v>COAGULATION</v>
      </c>
      <c r="BM86" s="4"/>
    </row>
    <row r="87" spans="1:65" s="15" customFormat="1" x14ac:dyDescent="0.3">
      <c r="A87" s="11" t="s">
        <v>596</v>
      </c>
      <c r="B87" s="4" t="s">
        <v>595</v>
      </c>
      <c r="C87" s="4">
        <v>2013</v>
      </c>
      <c r="D87" s="4" t="s">
        <v>41</v>
      </c>
      <c r="E87" s="4">
        <v>167</v>
      </c>
      <c r="F87" s="4">
        <v>2</v>
      </c>
      <c r="G87" s="4"/>
      <c r="H87" s="4">
        <v>109</v>
      </c>
      <c r="I87" s="4">
        <v>119</v>
      </c>
      <c r="J87" s="4"/>
      <c r="K87" s="4">
        <v>6</v>
      </c>
      <c r="L87" s="4" t="s">
        <v>594</v>
      </c>
      <c r="M87" s="4" t="s">
        <v>593</v>
      </c>
      <c r="N87" s="4" t="s">
        <v>592</v>
      </c>
      <c r="O87" s="4" t="s">
        <v>34</v>
      </c>
      <c r="P87" s="4" t="s">
        <v>592</v>
      </c>
      <c r="Q87" s="4" t="s">
        <v>591</v>
      </c>
      <c r="R87" s="4"/>
      <c r="S87" s="4"/>
      <c r="T87" s="4"/>
      <c r="U87" s="4"/>
      <c r="V87" s="65" t="s">
        <v>63</v>
      </c>
      <c r="W87" s="4" t="s">
        <v>30</v>
      </c>
      <c r="X87" s="4" t="str">
        <f t="shared" si="110"/>
        <v>NLipid-based</v>
      </c>
      <c r="Y87" s="4" t="s">
        <v>427</v>
      </c>
      <c r="Z87" s="8" t="str">
        <f t="shared" si="111"/>
        <v>NCOAGULATION</v>
      </c>
      <c r="AA87" s="4" t="str">
        <f t="shared" si="112"/>
        <v>NLipid-basedCOAGULATION</v>
      </c>
      <c r="AB87" s="8"/>
      <c r="AC87" s="8"/>
      <c r="AD87" s="8"/>
      <c r="AE87" s="8"/>
      <c r="AF87" s="8"/>
      <c r="AG87" s="8"/>
      <c r="AH87" s="8"/>
      <c r="AI87" s="8"/>
      <c r="AJ87" s="8"/>
      <c r="AK87" s="8">
        <f t="shared" si="90"/>
        <v>0</v>
      </c>
      <c r="AL87" s="8">
        <f t="shared" si="91"/>
        <v>0</v>
      </c>
      <c r="AM87" s="8">
        <f t="shared" si="92"/>
        <v>0</v>
      </c>
      <c r="AN87" s="8">
        <f t="shared" si="93"/>
        <v>0</v>
      </c>
      <c r="AO87" s="8">
        <f t="shared" si="94"/>
        <v>0</v>
      </c>
      <c r="AP87" s="44">
        <f t="shared" si="95"/>
        <v>0</v>
      </c>
      <c r="AQ87" s="8">
        <f t="shared" si="96"/>
        <v>0</v>
      </c>
      <c r="AR87" s="8">
        <f t="shared" si="97"/>
        <v>0</v>
      </c>
      <c r="AS87" s="8">
        <f t="shared" si="98"/>
        <v>0</v>
      </c>
      <c r="AT87" s="8">
        <f t="shared" si="109"/>
        <v>0</v>
      </c>
      <c r="AU87" s="8">
        <f t="shared" si="113"/>
        <v>0</v>
      </c>
      <c r="AV87" s="8">
        <f t="shared" si="114"/>
        <v>0</v>
      </c>
      <c r="AW87" s="8">
        <f t="shared" si="115"/>
        <v>0</v>
      </c>
      <c r="AX87" s="8">
        <f t="shared" si="116"/>
        <v>0</v>
      </c>
      <c r="AY87" s="8">
        <f t="shared" si="117"/>
        <v>0</v>
      </c>
      <c r="AZ87" s="8">
        <f t="shared" si="118"/>
        <v>0</v>
      </c>
      <c r="BA87" s="8">
        <f t="shared" si="119"/>
        <v>0</v>
      </c>
      <c r="BB87" s="8">
        <f t="shared" si="120"/>
        <v>0</v>
      </c>
      <c r="BC87" s="8">
        <f t="shared" si="99"/>
        <v>0</v>
      </c>
      <c r="BD87" s="8">
        <f t="shared" si="100"/>
        <v>0</v>
      </c>
      <c r="BE87" s="8">
        <f t="shared" si="101"/>
        <v>0</v>
      </c>
      <c r="BF87" s="8">
        <f t="shared" si="102"/>
        <v>0</v>
      </c>
      <c r="BG87" s="8">
        <f t="shared" si="103"/>
        <v>0</v>
      </c>
      <c r="BH87" s="8">
        <f t="shared" si="104"/>
        <v>0</v>
      </c>
      <c r="BI87" s="8">
        <f t="shared" si="105"/>
        <v>0</v>
      </c>
      <c r="BJ87" s="8">
        <f t="shared" si="106"/>
        <v>0</v>
      </c>
      <c r="BK87" s="8">
        <f t="shared" si="107"/>
        <v>0</v>
      </c>
      <c r="BL87" s="4" t="str">
        <f t="shared" si="108"/>
        <v>COAGULATION</v>
      </c>
      <c r="BM87" s="4"/>
    </row>
    <row r="88" spans="1:65" s="15" customFormat="1" x14ac:dyDescent="0.3">
      <c r="A88" s="11" t="s">
        <v>590</v>
      </c>
      <c r="B88" s="4" t="s">
        <v>589</v>
      </c>
      <c r="C88" s="4">
        <v>2013</v>
      </c>
      <c r="D88" s="4" t="s">
        <v>588</v>
      </c>
      <c r="E88" s="4">
        <v>33</v>
      </c>
      <c r="F88" s="4">
        <v>1</v>
      </c>
      <c r="G88" s="4"/>
      <c r="H88" s="4">
        <v>146</v>
      </c>
      <c r="I88" s="4">
        <v>152</v>
      </c>
      <c r="J88" s="4"/>
      <c r="K88" s="4">
        <v>2</v>
      </c>
      <c r="L88" s="4" t="s">
        <v>587</v>
      </c>
      <c r="M88" s="4" t="s">
        <v>586</v>
      </c>
      <c r="N88" s="4" t="s">
        <v>585</v>
      </c>
      <c r="O88" s="4" t="s">
        <v>34</v>
      </c>
      <c r="P88" s="4" t="s">
        <v>585</v>
      </c>
      <c r="Q88" s="4" t="s">
        <v>584</v>
      </c>
      <c r="R88" s="4"/>
      <c r="S88" s="4"/>
      <c r="T88" s="4"/>
      <c r="U88" s="4"/>
      <c r="V88" s="65" t="s">
        <v>63</v>
      </c>
      <c r="W88" s="4" t="s">
        <v>30</v>
      </c>
      <c r="X88" s="4" t="str">
        <f t="shared" si="110"/>
        <v>NLipid-based</v>
      </c>
      <c r="Y88" s="4" t="s">
        <v>427</v>
      </c>
      <c r="Z88" s="8" t="str">
        <f t="shared" si="111"/>
        <v>NCOAGULATION</v>
      </c>
      <c r="AA88" s="4" t="str">
        <f t="shared" si="112"/>
        <v>NLipid-basedCOAGULATION</v>
      </c>
      <c r="AB88" s="8"/>
      <c r="AC88" s="8"/>
      <c r="AD88" s="8"/>
      <c r="AE88" s="8"/>
      <c r="AF88" s="8"/>
      <c r="AG88" s="8"/>
      <c r="AH88" s="8"/>
      <c r="AI88" s="8"/>
      <c r="AJ88" s="8"/>
      <c r="AK88" s="8">
        <f t="shared" si="90"/>
        <v>0</v>
      </c>
      <c r="AL88" s="8">
        <f t="shared" si="91"/>
        <v>0</v>
      </c>
      <c r="AM88" s="8">
        <f t="shared" si="92"/>
        <v>0</v>
      </c>
      <c r="AN88" s="8">
        <f t="shared" si="93"/>
        <v>0</v>
      </c>
      <c r="AO88" s="8">
        <f t="shared" si="94"/>
        <v>0</v>
      </c>
      <c r="AP88" s="44">
        <f t="shared" si="95"/>
        <v>0</v>
      </c>
      <c r="AQ88" s="8">
        <f t="shared" si="96"/>
        <v>0</v>
      </c>
      <c r="AR88" s="8">
        <f t="shared" si="97"/>
        <v>0</v>
      </c>
      <c r="AS88" s="8">
        <f t="shared" si="98"/>
        <v>0</v>
      </c>
      <c r="AT88" s="8">
        <f t="shared" si="109"/>
        <v>0</v>
      </c>
      <c r="AU88" s="8">
        <f t="shared" si="113"/>
        <v>0</v>
      </c>
      <c r="AV88" s="8">
        <f t="shared" si="114"/>
        <v>0</v>
      </c>
      <c r="AW88" s="8">
        <f t="shared" si="115"/>
        <v>0</v>
      </c>
      <c r="AX88" s="8">
        <f t="shared" si="116"/>
        <v>0</v>
      </c>
      <c r="AY88" s="8">
        <f t="shared" si="117"/>
        <v>0</v>
      </c>
      <c r="AZ88" s="8">
        <f t="shared" si="118"/>
        <v>0</v>
      </c>
      <c r="BA88" s="8">
        <f t="shared" si="119"/>
        <v>0</v>
      </c>
      <c r="BB88" s="8">
        <f t="shared" si="120"/>
        <v>0</v>
      </c>
      <c r="BC88" s="8">
        <f t="shared" si="99"/>
        <v>0</v>
      </c>
      <c r="BD88" s="8">
        <f t="shared" si="100"/>
        <v>0</v>
      </c>
      <c r="BE88" s="8">
        <f t="shared" si="101"/>
        <v>0</v>
      </c>
      <c r="BF88" s="8">
        <f t="shared" si="102"/>
        <v>0</v>
      </c>
      <c r="BG88" s="8">
        <f t="shared" si="103"/>
        <v>0</v>
      </c>
      <c r="BH88" s="8">
        <f t="shared" si="104"/>
        <v>0</v>
      </c>
      <c r="BI88" s="8">
        <f t="shared" si="105"/>
        <v>0</v>
      </c>
      <c r="BJ88" s="8">
        <f t="shared" si="106"/>
        <v>0</v>
      </c>
      <c r="BK88" s="8">
        <f t="shared" si="107"/>
        <v>0</v>
      </c>
      <c r="BL88" s="4" t="str">
        <f t="shared" si="108"/>
        <v>COAGULATION</v>
      </c>
      <c r="BM88" s="4"/>
    </row>
    <row r="89" spans="1:65" s="15" customFormat="1" x14ac:dyDescent="0.3">
      <c r="A89" s="11" t="s">
        <v>426</v>
      </c>
      <c r="B89" s="4" t="s">
        <v>425</v>
      </c>
      <c r="C89" s="4">
        <v>2012</v>
      </c>
      <c r="D89" s="4" t="s">
        <v>424</v>
      </c>
      <c r="E89" s="4">
        <v>3</v>
      </c>
      <c r="F89" s="4">
        <v>4</v>
      </c>
      <c r="G89" s="4"/>
      <c r="H89" s="4"/>
      <c r="I89" s="4"/>
      <c r="J89" s="4"/>
      <c r="K89" s="4">
        <v>1</v>
      </c>
      <c r="L89" s="4" t="s">
        <v>423</v>
      </c>
      <c r="M89" s="4" t="s">
        <v>422</v>
      </c>
      <c r="N89" s="4" t="s">
        <v>421</v>
      </c>
      <c r="O89" s="4" t="s">
        <v>34</v>
      </c>
      <c r="P89" s="4" t="s">
        <v>420</v>
      </c>
      <c r="Q89" s="4" t="s">
        <v>419</v>
      </c>
      <c r="R89" s="4"/>
      <c r="S89" s="4"/>
      <c r="T89" s="4"/>
      <c r="U89" s="4"/>
      <c r="V89" s="65" t="s">
        <v>63</v>
      </c>
      <c r="W89" s="4" t="s">
        <v>26</v>
      </c>
      <c r="X89" s="4" t="str">
        <f t="shared" si="110"/>
        <v>NInorganic</v>
      </c>
      <c r="Y89" s="4" t="s">
        <v>427</v>
      </c>
      <c r="Z89" s="8" t="str">
        <f t="shared" si="111"/>
        <v>NCOAGULATION</v>
      </c>
      <c r="AA89" s="4" t="str">
        <f t="shared" si="112"/>
        <v>NInorganicCOAGULATION</v>
      </c>
      <c r="AB89" s="8"/>
      <c r="AC89" s="8"/>
      <c r="AD89" s="8"/>
      <c r="AE89" s="8"/>
      <c r="AF89" s="8"/>
      <c r="AG89" s="8"/>
      <c r="AH89" s="8"/>
      <c r="AI89" s="8"/>
      <c r="AJ89" s="8"/>
      <c r="AK89" s="8">
        <f t="shared" si="90"/>
        <v>0</v>
      </c>
      <c r="AL89" s="8">
        <f t="shared" si="91"/>
        <v>0</v>
      </c>
      <c r="AM89" s="8">
        <f t="shared" si="92"/>
        <v>0</v>
      </c>
      <c r="AN89" s="8">
        <f t="shared" si="93"/>
        <v>0</v>
      </c>
      <c r="AO89" s="8">
        <f t="shared" si="94"/>
        <v>0</v>
      </c>
      <c r="AP89" s="44">
        <f t="shared" si="95"/>
        <v>0</v>
      </c>
      <c r="AQ89" s="8">
        <f t="shared" si="96"/>
        <v>0</v>
      </c>
      <c r="AR89" s="8">
        <f t="shared" si="97"/>
        <v>0</v>
      </c>
      <c r="AS89" s="8">
        <f t="shared" si="98"/>
        <v>0</v>
      </c>
      <c r="AT89" s="8">
        <f t="shared" si="109"/>
        <v>0</v>
      </c>
      <c r="AU89" s="8">
        <f t="shared" si="113"/>
        <v>0</v>
      </c>
      <c r="AV89" s="8">
        <f t="shared" si="114"/>
        <v>0</v>
      </c>
      <c r="AW89" s="8">
        <f t="shared" si="115"/>
        <v>0</v>
      </c>
      <c r="AX89" s="8">
        <f t="shared" si="116"/>
        <v>0</v>
      </c>
      <c r="AY89" s="8">
        <f t="shared" si="117"/>
        <v>0</v>
      </c>
      <c r="AZ89" s="8">
        <f t="shared" si="118"/>
        <v>0</v>
      </c>
      <c r="BA89" s="8">
        <f t="shared" si="119"/>
        <v>0</v>
      </c>
      <c r="BB89" s="8">
        <f t="shared" si="120"/>
        <v>0</v>
      </c>
      <c r="BC89" s="8">
        <f t="shared" si="99"/>
        <v>0</v>
      </c>
      <c r="BD89" s="8">
        <f t="shared" si="100"/>
        <v>0</v>
      </c>
      <c r="BE89" s="8">
        <f t="shared" si="101"/>
        <v>0</v>
      </c>
      <c r="BF89" s="8">
        <f t="shared" si="102"/>
        <v>0</v>
      </c>
      <c r="BG89" s="8">
        <f t="shared" si="103"/>
        <v>0</v>
      </c>
      <c r="BH89" s="8">
        <f t="shared" si="104"/>
        <v>0</v>
      </c>
      <c r="BI89" s="8">
        <f t="shared" si="105"/>
        <v>0</v>
      </c>
      <c r="BJ89" s="8">
        <f t="shared" si="106"/>
        <v>0</v>
      </c>
      <c r="BK89" s="8">
        <f t="shared" si="107"/>
        <v>0</v>
      </c>
      <c r="BL89" s="4" t="str">
        <f t="shared" si="108"/>
        <v>COAGULATION</v>
      </c>
      <c r="BM89" s="4"/>
    </row>
    <row r="90" spans="1:65" s="15" customFormat="1" x14ac:dyDescent="0.3">
      <c r="A90" s="11" t="s">
        <v>583</v>
      </c>
      <c r="B90" s="4" t="s">
        <v>582</v>
      </c>
      <c r="C90" s="4">
        <v>2012</v>
      </c>
      <c r="D90" s="4" t="s">
        <v>581</v>
      </c>
      <c r="E90" s="4">
        <v>21</v>
      </c>
      <c r="F90" s="4">
        <v>6</v>
      </c>
      <c r="G90" s="4"/>
      <c r="H90" s="4">
        <v>486</v>
      </c>
      <c r="I90" s="4">
        <v>491</v>
      </c>
      <c r="J90" s="4"/>
      <c r="K90" s="4"/>
      <c r="L90" s="4" t="s">
        <v>580</v>
      </c>
      <c r="M90" s="4" t="s">
        <v>579</v>
      </c>
      <c r="N90" s="4" t="s">
        <v>578</v>
      </c>
      <c r="O90" s="4" t="s">
        <v>34</v>
      </c>
      <c r="P90" s="4" t="s">
        <v>577</v>
      </c>
      <c r="Q90" s="4" t="s">
        <v>576</v>
      </c>
      <c r="R90" s="4"/>
      <c r="S90" s="4"/>
      <c r="T90" s="4"/>
      <c r="U90" s="4"/>
      <c r="V90" s="8" t="s">
        <v>63</v>
      </c>
      <c r="W90" s="4" t="s">
        <v>28</v>
      </c>
      <c r="X90" s="4" t="str">
        <f t="shared" si="110"/>
        <v>NPolymer-based</v>
      </c>
      <c r="Y90" s="4" t="s">
        <v>427</v>
      </c>
      <c r="Z90" s="8" t="str">
        <f t="shared" si="111"/>
        <v>NCOAGULATION</v>
      </c>
      <c r="AA90" s="4" t="str">
        <f t="shared" si="112"/>
        <v>NPolymer-basedCOAGULATION</v>
      </c>
      <c r="AB90" s="8"/>
      <c r="AC90" s="8"/>
      <c r="AD90" s="8"/>
      <c r="AE90" s="8"/>
      <c r="AF90" s="8"/>
      <c r="AG90" s="8"/>
      <c r="AH90" s="8"/>
      <c r="AI90" s="8"/>
      <c r="AJ90" s="8"/>
      <c r="AK90" s="8">
        <f t="shared" si="90"/>
        <v>0</v>
      </c>
      <c r="AL90" s="8">
        <f t="shared" si="91"/>
        <v>0</v>
      </c>
      <c r="AM90" s="8">
        <f t="shared" si="92"/>
        <v>0</v>
      </c>
      <c r="AN90" s="8">
        <f t="shared" si="93"/>
        <v>0</v>
      </c>
      <c r="AO90" s="8">
        <f t="shared" si="94"/>
        <v>0</v>
      </c>
      <c r="AP90" s="44">
        <f t="shared" si="95"/>
        <v>0</v>
      </c>
      <c r="AQ90" s="8">
        <f t="shared" si="96"/>
        <v>0</v>
      </c>
      <c r="AR90" s="8">
        <f t="shared" si="97"/>
        <v>0</v>
      </c>
      <c r="AS90" s="8">
        <f t="shared" si="98"/>
        <v>0</v>
      </c>
      <c r="AT90" s="8">
        <f t="shared" si="109"/>
        <v>0</v>
      </c>
      <c r="AU90" s="8">
        <f t="shared" si="113"/>
        <v>0</v>
      </c>
      <c r="AV90" s="8">
        <f t="shared" si="114"/>
        <v>0</v>
      </c>
      <c r="AW90" s="8">
        <f t="shared" si="115"/>
        <v>0</v>
      </c>
      <c r="AX90" s="8">
        <f t="shared" si="116"/>
        <v>0</v>
      </c>
      <c r="AY90" s="8">
        <f t="shared" si="117"/>
        <v>0</v>
      </c>
      <c r="AZ90" s="8">
        <f t="shared" si="118"/>
        <v>0</v>
      </c>
      <c r="BA90" s="8">
        <f t="shared" si="119"/>
        <v>0</v>
      </c>
      <c r="BB90" s="8">
        <f t="shared" si="120"/>
        <v>0</v>
      </c>
      <c r="BC90" s="8">
        <f t="shared" si="99"/>
        <v>0</v>
      </c>
      <c r="BD90" s="8">
        <f t="shared" si="100"/>
        <v>0</v>
      </c>
      <c r="BE90" s="8">
        <f t="shared" si="101"/>
        <v>0</v>
      </c>
      <c r="BF90" s="8">
        <f t="shared" si="102"/>
        <v>0</v>
      </c>
      <c r="BG90" s="8">
        <f t="shared" si="103"/>
        <v>0</v>
      </c>
      <c r="BH90" s="8">
        <f t="shared" si="104"/>
        <v>0</v>
      </c>
      <c r="BI90" s="8">
        <f t="shared" si="105"/>
        <v>0</v>
      </c>
      <c r="BJ90" s="8">
        <f t="shared" si="106"/>
        <v>0</v>
      </c>
      <c r="BK90" s="8">
        <f t="shared" si="107"/>
        <v>0</v>
      </c>
      <c r="BL90" s="4" t="str">
        <f t="shared" si="108"/>
        <v>COAGULATION</v>
      </c>
      <c r="BM90" s="4"/>
    </row>
    <row r="91" spans="1:65" s="15" customFormat="1" x14ac:dyDescent="0.3">
      <c r="A91" s="11" t="s">
        <v>575</v>
      </c>
      <c r="B91" s="4" t="s">
        <v>574</v>
      </c>
      <c r="C91" s="4">
        <v>2012</v>
      </c>
      <c r="D91" s="4" t="s">
        <v>196</v>
      </c>
      <c r="E91" s="4">
        <v>422</v>
      </c>
      <c r="F91" s="68">
        <v>42767</v>
      </c>
      <c r="G91" s="4"/>
      <c r="H91" s="4">
        <v>179</v>
      </c>
      <c r="I91" s="4">
        <v>184</v>
      </c>
      <c r="J91" s="4"/>
      <c r="K91" s="4">
        <v>41</v>
      </c>
      <c r="L91" s="4" t="s">
        <v>573</v>
      </c>
      <c r="M91" s="4" t="s">
        <v>572</v>
      </c>
      <c r="N91" s="4" t="s">
        <v>571</v>
      </c>
      <c r="O91" s="4" t="s">
        <v>34</v>
      </c>
      <c r="P91" s="4" t="s">
        <v>571</v>
      </c>
      <c r="Q91" s="4" t="s">
        <v>570</v>
      </c>
      <c r="R91" s="4"/>
      <c r="S91" s="4"/>
      <c r="T91" s="4"/>
      <c r="U91" s="4"/>
      <c r="V91" s="8" t="s">
        <v>63</v>
      </c>
      <c r="W91" s="4" t="s">
        <v>28</v>
      </c>
      <c r="X91" s="4" t="str">
        <f t="shared" si="110"/>
        <v>NPolymer-based</v>
      </c>
      <c r="Y91" s="4" t="s">
        <v>427</v>
      </c>
      <c r="Z91" s="8" t="str">
        <f t="shared" si="111"/>
        <v>NCOAGULATION</v>
      </c>
      <c r="AA91" s="4" t="str">
        <f t="shared" si="112"/>
        <v>NPolymer-basedCOAGULATION</v>
      </c>
      <c r="AB91" s="8"/>
      <c r="AC91" s="8"/>
      <c r="AD91" s="8"/>
      <c r="AE91" s="8"/>
      <c r="AF91" s="8"/>
      <c r="AG91" s="8"/>
      <c r="AH91" s="8"/>
      <c r="AI91" s="8"/>
      <c r="AJ91" s="8"/>
      <c r="AK91" s="8">
        <f t="shared" si="90"/>
        <v>0</v>
      </c>
      <c r="AL91" s="8">
        <f t="shared" si="91"/>
        <v>0</v>
      </c>
      <c r="AM91" s="8">
        <f t="shared" si="92"/>
        <v>0</v>
      </c>
      <c r="AN91" s="8">
        <f t="shared" si="93"/>
        <v>0</v>
      </c>
      <c r="AO91" s="8">
        <f t="shared" si="94"/>
        <v>0</v>
      </c>
      <c r="AP91" s="44">
        <f t="shared" si="95"/>
        <v>0</v>
      </c>
      <c r="AQ91" s="8">
        <f t="shared" si="96"/>
        <v>0</v>
      </c>
      <c r="AR91" s="8">
        <f t="shared" si="97"/>
        <v>0</v>
      </c>
      <c r="AS91" s="8">
        <f t="shared" si="98"/>
        <v>0</v>
      </c>
      <c r="AT91" s="8">
        <f t="shared" si="109"/>
        <v>0</v>
      </c>
      <c r="AU91" s="8">
        <f t="shared" si="113"/>
        <v>0</v>
      </c>
      <c r="AV91" s="8">
        <f t="shared" si="114"/>
        <v>0</v>
      </c>
      <c r="AW91" s="8">
        <f t="shared" si="115"/>
        <v>0</v>
      </c>
      <c r="AX91" s="8">
        <f t="shared" si="116"/>
        <v>0</v>
      </c>
      <c r="AY91" s="8">
        <f t="shared" si="117"/>
        <v>0</v>
      </c>
      <c r="AZ91" s="8">
        <f t="shared" si="118"/>
        <v>0</v>
      </c>
      <c r="BA91" s="8">
        <f t="shared" si="119"/>
        <v>0</v>
      </c>
      <c r="BB91" s="8">
        <f t="shared" si="120"/>
        <v>0</v>
      </c>
      <c r="BC91" s="8">
        <f t="shared" si="99"/>
        <v>0</v>
      </c>
      <c r="BD91" s="8">
        <f t="shared" si="100"/>
        <v>0</v>
      </c>
      <c r="BE91" s="8">
        <f t="shared" si="101"/>
        <v>0</v>
      </c>
      <c r="BF91" s="8">
        <f t="shared" si="102"/>
        <v>0</v>
      </c>
      <c r="BG91" s="8">
        <f t="shared" si="103"/>
        <v>0</v>
      </c>
      <c r="BH91" s="8">
        <f t="shared" si="104"/>
        <v>0</v>
      </c>
      <c r="BI91" s="8">
        <f t="shared" si="105"/>
        <v>0</v>
      </c>
      <c r="BJ91" s="8">
        <f t="shared" si="106"/>
        <v>0</v>
      </c>
      <c r="BK91" s="8">
        <f t="shared" si="107"/>
        <v>0</v>
      </c>
      <c r="BL91" s="4" t="str">
        <f t="shared" si="108"/>
        <v>COAGULATION</v>
      </c>
      <c r="BM91" s="4"/>
    </row>
    <row r="92" spans="1:65" s="15" customFormat="1" x14ac:dyDescent="0.3">
      <c r="A92" s="11" t="s">
        <v>569</v>
      </c>
      <c r="B92" s="4" t="s">
        <v>568</v>
      </c>
      <c r="C92" s="4">
        <v>2012</v>
      </c>
      <c r="D92" s="4" t="s">
        <v>181</v>
      </c>
      <c r="E92" s="4">
        <v>33</v>
      </c>
      <c r="F92" s="4">
        <v>1</v>
      </c>
      <c r="G92" s="4"/>
      <c r="H92" s="4">
        <v>38</v>
      </c>
      <c r="I92" s="4">
        <v>47</v>
      </c>
      <c r="J92" s="4"/>
      <c r="K92" s="4">
        <v>84</v>
      </c>
      <c r="L92" s="4" t="s">
        <v>567</v>
      </c>
      <c r="M92" s="4" t="s">
        <v>566</v>
      </c>
      <c r="N92" s="4" t="s">
        <v>565</v>
      </c>
      <c r="O92" s="4" t="s">
        <v>34</v>
      </c>
      <c r="P92" s="4" t="s">
        <v>565</v>
      </c>
      <c r="Q92" s="4" t="s">
        <v>564</v>
      </c>
      <c r="R92" s="4"/>
      <c r="S92" s="4"/>
      <c r="T92" s="4"/>
      <c r="U92" s="4"/>
      <c r="V92" s="8" t="s">
        <v>63</v>
      </c>
      <c r="W92" s="4" t="s">
        <v>28</v>
      </c>
      <c r="X92" s="4" t="str">
        <f t="shared" si="110"/>
        <v>NPolymer-based</v>
      </c>
      <c r="Y92" s="4" t="s">
        <v>427</v>
      </c>
      <c r="Z92" s="8" t="str">
        <f t="shared" si="111"/>
        <v>NCOAGULATION</v>
      </c>
      <c r="AA92" s="4" t="str">
        <f t="shared" si="112"/>
        <v>NPolymer-basedCOAGULATION</v>
      </c>
      <c r="AB92" s="8"/>
      <c r="AC92" s="8"/>
      <c r="AD92" s="8"/>
      <c r="AE92" s="8"/>
      <c r="AF92" s="8"/>
      <c r="AG92" s="8"/>
      <c r="AH92" s="8"/>
      <c r="AI92" s="8"/>
      <c r="AJ92" s="8"/>
      <c r="AK92" s="8">
        <f t="shared" si="90"/>
        <v>0</v>
      </c>
      <c r="AL92" s="8">
        <f t="shared" si="91"/>
        <v>0</v>
      </c>
      <c r="AM92" s="8">
        <f t="shared" si="92"/>
        <v>0</v>
      </c>
      <c r="AN92" s="8">
        <f t="shared" si="93"/>
        <v>0</v>
      </c>
      <c r="AO92" s="8">
        <f t="shared" si="94"/>
        <v>0</v>
      </c>
      <c r="AP92" s="44">
        <f t="shared" si="95"/>
        <v>0</v>
      </c>
      <c r="AQ92" s="8">
        <f t="shared" si="96"/>
        <v>0</v>
      </c>
      <c r="AR92" s="8">
        <f t="shared" si="97"/>
        <v>0</v>
      </c>
      <c r="AS92" s="8">
        <f t="shared" si="98"/>
        <v>0</v>
      </c>
      <c r="AT92" s="8">
        <f t="shared" si="109"/>
        <v>0</v>
      </c>
      <c r="AU92" s="8">
        <f t="shared" si="113"/>
        <v>0</v>
      </c>
      <c r="AV92" s="8">
        <f t="shared" si="114"/>
        <v>0</v>
      </c>
      <c r="AW92" s="8">
        <f t="shared" si="115"/>
        <v>0</v>
      </c>
      <c r="AX92" s="8">
        <f t="shared" si="116"/>
        <v>0</v>
      </c>
      <c r="AY92" s="8">
        <f t="shared" si="117"/>
        <v>0</v>
      </c>
      <c r="AZ92" s="8">
        <f t="shared" si="118"/>
        <v>0</v>
      </c>
      <c r="BA92" s="8">
        <f t="shared" si="119"/>
        <v>0</v>
      </c>
      <c r="BB92" s="8">
        <f t="shared" si="120"/>
        <v>0</v>
      </c>
      <c r="BC92" s="8">
        <f t="shared" si="99"/>
        <v>0</v>
      </c>
      <c r="BD92" s="8">
        <f t="shared" si="100"/>
        <v>0</v>
      </c>
      <c r="BE92" s="8">
        <f t="shared" si="101"/>
        <v>0</v>
      </c>
      <c r="BF92" s="8">
        <f t="shared" si="102"/>
        <v>0</v>
      </c>
      <c r="BG92" s="8">
        <f t="shared" si="103"/>
        <v>0</v>
      </c>
      <c r="BH92" s="8">
        <f t="shared" si="104"/>
        <v>0</v>
      </c>
      <c r="BI92" s="8">
        <f t="shared" si="105"/>
        <v>0</v>
      </c>
      <c r="BJ92" s="8">
        <f t="shared" si="106"/>
        <v>0</v>
      </c>
      <c r="BK92" s="8">
        <f t="shared" si="107"/>
        <v>0</v>
      </c>
      <c r="BL92" s="4" t="str">
        <f t="shared" si="108"/>
        <v>COAGULATION</v>
      </c>
      <c r="BM92" s="4"/>
    </row>
    <row r="93" spans="1:65" s="15" customFormat="1" x14ac:dyDescent="0.3">
      <c r="A93" s="11" t="s">
        <v>563</v>
      </c>
      <c r="B93" s="4" t="s">
        <v>562</v>
      </c>
      <c r="C93" s="4">
        <v>2012</v>
      </c>
      <c r="D93" s="4" t="s">
        <v>302</v>
      </c>
      <c r="E93" s="4">
        <v>8</v>
      </c>
      <c r="F93" s="4">
        <v>11</v>
      </c>
      <c r="G93" s="4"/>
      <c r="H93" s="4">
        <v>3914</v>
      </c>
      <c r="I93" s="4">
        <v>3920</v>
      </c>
      <c r="J93" s="4"/>
      <c r="K93" s="4">
        <v>32</v>
      </c>
      <c r="L93" s="4" t="s">
        <v>561</v>
      </c>
      <c r="M93" s="4" t="s">
        <v>560</v>
      </c>
      <c r="N93" s="4" t="s">
        <v>559</v>
      </c>
      <c r="O93" s="4" t="s">
        <v>34</v>
      </c>
      <c r="P93" s="4" t="s">
        <v>559</v>
      </c>
      <c r="Q93" s="4" t="s">
        <v>558</v>
      </c>
      <c r="R93" s="4"/>
      <c r="S93" s="4"/>
      <c r="T93" s="4"/>
      <c r="U93" s="4"/>
      <c r="V93" s="8" t="s">
        <v>63</v>
      </c>
      <c r="W93" s="4" t="s">
        <v>28</v>
      </c>
      <c r="X93" s="4" t="str">
        <f t="shared" si="110"/>
        <v>NPolymer-based</v>
      </c>
      <c r="Y93" s="4" t="s">
        <v>427</v>
      </c>
      <c r="Z93" s="8" t="str">
        <f t="shared" si="111"/>
        <v>NCOAGULATION</v>
      </c>
      <c r="AA93" s="4" t="str">
        <f t="shared" si="112"/>
        <v>NPolymer-basedCOAGULATION</v>
      </c>
      <c r="AB93" s="8"/>
      <c r="AC93" s="8"/>
      <c r="AD93" s="8"/>
      <c r="AE93" s="8"/>
      <c r="AF93" s="8"/>
      <c r="AG93" s="8"/>
      <c r="AH93" s="8"/>
      <c r="AI93" s="8"/>
      <c r="AJ93" s="8"/>
      <c r="AK93" s="8">
        <f t="shared" si="90"/>
        <v>0</v>
      </c>
      <c r="AL93" s="8">
        <f t="shared" si="91"/>
        <v>0</v>
      </c>
      <c r="AM93" s="8">
        <f t="shared" si="92"/>
        <v>0</v>
      </c>
      <c r="AN93" s="8">
        <f t="shared" si="93"/>
        <v>0</v>
      </c>
      <c r="AO93" s="8">
        <f t="shared" si="94"/>
        <v>0</v>
      </c>
      <c r="AP93" s="44">
        <f t="shared" si="95"/>
        <v>0</v>
      </c>
      <c r="AQ93" s="8">
        <f t="shared" si="96"/>
        <v>0</v>
      </c>
      <c r="AR93" s="8">
        <f t="shared" si="97"/>
        <v>0</v>
      </c>
      <c r="AS93" s="8">
        <f t="shared" si="98"/>
        <v>0</v>
      </c>
      <c r="AT93" s="8">
        <f t="shared" si="109"/>
        <v>0</v>
      </c>
      <c r="AU93" s="8">
        <f t="shared" si="113"/>
        <v>0</v>
      </c>
      <c r="AV93" s="8">
        <f t="shared" si="114"/>
        <v>0</v>
      </c>
      <c r="AW93" s="8">
        <f t="shared" si="115"/>
        <v>0</v>
      </c>
      <c r="AX93" s="8">
        <f t="shared" si="116"/>
        <v>0</v>
      </c>
      <c r="AY93" s="8">
        <f t="shared" si="117"/>
        <v>0</v>
      </c>
      <c r="AZ93" s="8">
        <f t="shared" si="118"/>
        <v>0</v>
      </c>
      <c r="BA93" s="8">
        <f t="shared" si="119"/>
        <v>0</v>
      </c>
      <c r="BB93" s="8">
        <f t="shared" si="120"/>
        <v>0</v>
      </c>
      <c r="BC93" s="8">
        <f t="shared" si="99"/>
        <v>0</v>
      </c>
      <c r="BD93" s="8">
        <f t="shared" si="100"/>
        <v>0</v>
      </c>
      <c r="BE93" s="8">
        <f t="shared" si="101"/>
        <v>0</v>
      </c>
      <c r="BF93" s="8">
        <f t="shared" si="102"/>
        <v>0</v>
      </c>
      <c r="BG93" s="8">
        <f t="shared" si="103"/>
        <v>0</v>
      </c>
      <c r="BH93" s="8">
        <f t="shared" si="104"/>
        <v>0</v>
      </c>
      <c r="BI93" s="8">
        <f t="shared" si="105"/>
        <v>0</v>
      </c>
      <c r="BJ93" s="8">
        <f t="shared" si="106"/>
        <v>0</v>
      </c>
      <c r="BK93" s="8">
        <f t="shared" si="107"/>
        <v>0</v>
      </c>
      <c r="BL93" s="4" t="str">
        <f t="shared" si="108"/>
        <v>COAGULATION</v>
      </c>
      <c r="BM93" s="4"/>
    </row>
    <row r="94" spans="1:65" s="15" customFormat="1" x14ac:dyDescent="0.3">
      <c r="A94" s="11" t="s">
        <v>557</v>
      </c>
      <c r="B94" s="4" t="s">
        <v>556</v>
      </c>
      <c r="C94" s="4">
        <v>2011</v>
      </c>
      <c r="D94" s="4" t="s">
        <v>555</v>
      </c>
      <c r="E94" s="4">
        <v>18</v>
      </c>
      <c r="F94" s="4">
        <v>12</v>
      </c>
      <c r="G94" s="4"/>
      <c r="H94" s="4">
        <v>1043</v>
      </c>
      <c r="I94" s="4">
        <v>1053</v>
      </c>
      <c r="J94" s="4"/>
      <c r="K94" s="4">
        <v>23</v>
      </c>
      <c r="L94" s="4" t="s">
        <v>554</v>
      </c>
      <c r="M94" s="4" t="s">
        <v>553</v>
      </c>
      <c r="N94" s="4" t="s">
        <v>552</v>
      </c>
      <c r="O94" s="4" t="s">
        <v>34</v>
      </c>
      <c r="P94" s="4" t="s">
        <v>551</v>
      </c>
      <c r="Q94" s="4" t="s">
        <v>550</v>
      </c>
      <c r="R94" s="4"/>
      <c r="S94" s="4"/>
      <c r="T94" s="4"/>
      <c r="U94" s="4"/>
      <c r="V94" s="8" t="s">
        <v>63</v>
      </c>
      <c r="W94" s="4" t="s">
        <v>28</v>
      </c>
      <c r="X94" s="4" t="str">
        <f t="shared" si="110"/>
        <v>NPolymer-based</v>
      </c>
      <c r="Y94" s="4" t="s">
        <v>427</v>
      </c>
      <c r="Z94" s="8" t="str">
        <f t="shared" si="111"/>
        <v>NCOAGULATION</v>
      </c>
      <c r="AA94" s="4" t="str">
        <f t="shared" si="112"/>
        <v>NPolymer-basedCOAGULATION</v>
      </c>
      <c r="AB94" s="8"/>
      <c r="AC94" s="8"/>
      <c r="AD94" s="8"/>
      <c r="AE94" s="8"/>
      <c r="AF94" s="8"/>
      <c r="AG94" s="8"/>
      <c r="AH94" s="8"/>
      <c r="AI94" s="8"/>
      <c r="AJ94" s="8"/>
      <c r="AK94" s="8">
        <f t="shared" si="90"/>
        <v>0</v>
      </c>
      <c r="AL94" s="8">
        <f t="shared" si="91"/>
        <v>0</v>
      </c>
      <c r="AM94" s="8">
        <f t="shared" si="92"/>
        <v>0</v>
      </c>
      <c r="AN94" s="8">
        <f t="shared" si="93"/>
        <v>0</v>
      </c>
      <c r="AO94" s="8">
        <f t="shared" si="94"/>
        <v>0</v>
      </c>
      <c r="AP94" s="44">
        <f t="shared" si="95"/>
        <v>0</v>
      </c>
      <c r="AQ94" s="8">
        <f t="shared" si="96"/>
        <v>0</v>
      </c>
      <c r="AR94" s="8">
        <f t="shared" si="97"/>
        <v>0</v>
      </c>
      <c r="AS94" s="8">
        <f t="shared" si="98"/>
        <v>0</v>
      </c>
      <c r="AT94" s="8">
        <f t="shared" si="109"/>
        <v>0</v>
      </c>
      <c r="AU94" s="8">
        <f t="shared" si="113"/>
        <v>0</v>
      </c>
      <c r="AV94" s="8">
        <f t="shared" si="114"/>
        <v>0</v>
      </c>
      <c r="AW94" s="8">
        <f t="shared" si="115"/>
        <v>0</v>
      </c>
      <c r="AX94" s="8">
        <f t="shared" si="116"/>
        <v>0</v>
      </c>
      <c r="AY94" s="8">
        <f t="shared" si="117"/>
        <v>0</v>
      </c>
      <c r="AZ94" s="8">
        <f t="shared" si="118"/>
        <v>0</v>
      </c>
      <c r="BA94" s="8">
        <f t="shared" si="119"/>
        <v>0</v>
      </c>
      <c r="BB94" s="8">
        <f t="shared" si="120"/>
        <v>0</v>
      </c>
      <c r="BC94" s="8">
        <f t="shared" si="99"/>
        <v>0</v>
      </c>
      <c r="BD94" s="8">
        <f t="shared" si="100"/>
        <v>0</v>
      </c>
      <c r="BE94" s="8">
        <f t="shared" si="101"/>
        <v>0</v>
      </c>
      <c r="BF94" s="8">
        <f t="shared" si="102"/>
        <v>0</v>
      </c>
      <c r="BG94" s="8">
        <f t="shared" si="103"/>
        <v>0</v>
      </c>
      <c r="BH94" s="8">
        <f t="shared" si="104"/>
        <v>0</v>
      </c>
      <c r="BI94" s="8">
        <f t="shared" si="105"/>
        <v>0</v>
      </c>
      <c r="BJ94" s="8">
        <f t="shared" si="106"/>
        <v>0</v>
      </c>
      <c r="BK94" s="8">
        <f t="shared" si="107"/>
        <v>0</v>
      </c>
      <c r="BL94" s="4" t="str">
        <f t="shared" si="108"/>
        <v>COAGULATION</v>
      </c>
      <c r="BM94" s="4"/>
    </row>
    <row r="95" spans="1:65" s="15" customFormat="1" x14ac:dyDescent="0.3">
      <c r="A95" s="11" t="s">
        <v>549</v>
      </c>
      <c r="B95" s="4" t="s">
        <v>548</v>
      </c>
      <c r="C95" s="4">
        <v>2011</v>
      </c>
      <c r="D95" s="4" t="s">
        <v>547</v>
      </c>
      <c r="E95" s="4" t="s">
        <v>546</v>
      </c>
      <c r="F95" s="4">
        <v>4</v>
      </c>
      <c r="G95" s="4"/>
      <c r="H95" s="4">
        <v>629</v>
      </c>
      <c r="I95" s="4">
        <v>637</v>
      </c>
      <c r="J95" s="4"/>
      <c r="K95" s="4">
        <v>10</v>
      </c>
      <c r="L95" s="4" t="s">
        <v>545</v>
      </c>
      <c r="M95" s="4" t="s">
        <v>544</v>
      </c>
      <c r="N95" s="4" t="s">
        <v>543</v>
      </c>
      <c r="O95" s="4" t="s">
        <v>34</v>
      </c>
      <c r="P95" s="4" t="s">
        <v>543</v>
      </c>
      <c r="Q95" s="4" t="s">
        <v>542</v>
      </c>
      <c r="R95" s="4"/>
      <c r="S95" s="4"/>
      <c r="T95" s="4"/>
      <c r="U95" s="4"/>
      <c r="V95" s="8" t="s">
        <v>63</v>
      </c>
      <c r="W95" s="4" t="s">
        <v>28</v>
      </c>
      <c r="X95" s="4" t="str">
        <f t="shared" si="110"/>
        <v>NPolymer-based</v>
      </c>
      <c r="Y95" s="4" t="s">
        <v>427</v>
      </c>
      <c r="Z95" s="8" t="str">
        <f t="shared" si="111"/>
        <v>NCOAGULATION</v>
      </c>
      <c r="AA95" s="4" t="str">
        <f t="shared" si="112"/>
        <v>NPolymer-basedCOAGULATION</v>
      </c>
      <c r="AB95" s="8"/>
      <c r="AC95" s="8"/>
      <c r="AD95" s="8"/>
      <c r="AE95" s="8"/>
      <c r="AF95" s="8"/>
      <c r="AG95" s="8"/>
      <c r="AH95" s="8"/>
      <c r="AI95" s="8"/>
      <c r="AJ95" s="8"/>
      <c r="AK95" s="8">
        <f t="shared" si="90"/>
        <v>0</v>
      </c>
      <c r="AL95" s="8">
        <f t="shared" si="91"/>
        <v>0</v>
      </c>
      <c r="AM95" s="8">
        <f t="shared" si="92"/>
        <v>0</v>
      </c>
      <c r="AN95" s="8">
        <f t="shared" si="93"/>
        <v>0</v>
      </c>
      <c r="AO95" s="8">
        <f t="shared" si="94"/>
        <v>0</v>
      </c>
      <c r="AP95" s="44">
        <f t="shared" si="95"/>
        <v>0</v>
      </c>
      <c r="AQ95" s="8">
        <f t="shared" si="96"/>
        <v>0</v>
      </c>
      <c r="AR95" s="8">
        <f t="shared" si="97"/>
        <v>0</v>
      </c>
      <c r="AS95" s="8">
        <f t="shared" si="98"/>
        <v>0</v>
      </c>
      <c r="AT95" s="8">
        <f t="shared" si="109"/>
        <v>0</v>
      </c>
      <c r="AU95" s="8">
        <f t="shared" si="113"/>
        <v>0</v>
      </c>
      <c r="AV95" s="8">
        <f t="shared" si="114"/>
        <v>0</v>
      </c>
      <c r="AW95" s="8">
        <f t="shared" si="115"/>
        <v>0</v>
      </c>
      <c r="AX95" s="8">
        <f t="shared" si="116"/>
        <v>0</v>
      </c>
      <c r="AY95" s="8">
        <f t="shared" si="117"/>
        <v>0</v>
      </c>
      <c r="AZ95" s="8">
        <f t="shared" si="118"/>
        <v>0</v>
      </c>
      <c r="BA95" s="8">
        <f t="shared" si="119"/>
        <v>0</v>
      </c>
      <c r="BB95" s="8">
        <f t="shared" si="120"/>
        <v>0</v>
      </c>
      <c r="BC95" s="8">
        <f t="shared" si="99"/>
        <v>0</v>
      </c>
      <c r="BD95" s="8">
        <f t="shared" si="100"/>
        <v>0</v>
      </c>
      <c r="BE95" s="8">
        <f t="shared" si="101"/>
        <v>0</v>
      </c>
      <c r="BF95" s="8">
        <f t="shared" si="102"/>
        <v>0</v>
      </c>
      <c r="BG95" s="8">
        <f t="shared" si="103"/>
        <v>0</v>
      </c>
      <c r="BH95" s="8">
        <f t="shared" si="104"/>
        <v>0</v>
      </c>
      <c r="BI95" s="8">
        <f t="shared" si="105"/>
        <v>0</v>
      </c>
      <c r="BJ95" s="8">
        <f t="shared" si="106"/>
        <v>0</v>
      </c>
      <c r="BK95" s="8">
        <f t="shared" si="107"/>
        <v>0</v>
      </c>
      <c r="BL95" s="4" t="str">
        <f t="shared" si="108"/>
        <v>COAGULATION</v>
      </c>
      <c r="BM95" s="4"/>
    </row>
    <row r="96" spans="1:65" s="15" customFormat="1" x14ac:dyDescent="0.3">
      <c r="A96" s="11" t="s">
        <v>541</v>
      </c>
      <c r="B96" s="4" t="s">
        <v>540</v>
      </c>
      <c r="C96" s="4">
        <v>2011</v>
      </c>
      <c r="D96" s="4" t="s">
        <v>181</v>
      </c>
      <c r="E96" s="4">
        <v>32</v>
      </c>
      <c r="F96" s="4">
        <v>26</v>
      </c>
      <c r="G96" s="4"/>
      <c r="H96" s="4">
        <v>5957</v>
      </c>
      <c r="I96" s="4">
        <v>5969</v>
      </c>
      <c r="J96" s="4"/>
      <c r="K96" s="4">
        <v>38</v>
      </c>
      <c r="L96" s="4" t="s">
        <v>539</v>
      </c>
      <c r="M96" s="4" t="s">
        <v>538</v>
      </c>
      <c r="N96" s="4" t="s">
        <v>537</v>
      </c>
      <c r="O96" s="4" t="s">
        <v>34</v>
      </c>
      <c r="P96" s="4" t="s">
        <v>537</v>
      </c>
      <c r="Q96" s="4" t="s">
        <v>536</v>
      </c>
      <c r="R96" s="4"/>
      <c r="S96" s="4"/>
      <c r="T96" s="4"/>
      <c r="U96" s="4"/>
      <c r="V96" s="8" t="s">
        <v>63</v>
      </c>
      <c r="W96" s="4" t="s">
        <v>28</v>
      </c>
      <c r="X96" s="4" t="str">
        <f t="shared" si="110"/>
        <v>NPolymer-based</v>
      </c>
      <c r="Y96" s="4" t="s">
        <v>427</v>
      </c>
      <c r="Z96" s="8" t="str">
        <f t="shared" si="111"/>
        <v>NCOAGULATION</v>
      </c>
      <c r="AA96" s="4" t="str">
        <f t="shared" si="112"/>
        <v>NPolymer-basedCOAGULATION</v>
      </c>
      <c r="AB96" s="8"/>
      <c r="AC96" s="8"/>
      <c r="AD96" s="8"/>
      <c r="AE96" s="8"/>
      <c r="AF96" s="8"/>
      <c r="AG96" s="8"/>
      <c r="AH96" s="8"/>
      <c r="AI96" s="8"/>
      <c r="AJ96" s="8"/>
      <c r="AK96" s="8">
        <f t="shared" si="90"/>
        <v>0</v>
      </c>
      <c r="AL96" s="8">
        <f t="shared" si="91"/>
        <v>0</v>
      </c>
      <c r="AM96" s="8">
        <f t="shared" si="92"/>
        <v>0</v>
      </c>
      <c r="AN96" s="8">
        <f t="shared" si="93"/>
        <v>0</v>
      </c>
      <c r="AO96" s="8">
        <f t="shared" si="94"/>
        <v>0</v>
      </c>
      <c r="AP96" s="44">
        <f t="shared" si="95"/>
        <v>0</v>
      </c>
      <c r="AQ96" s="8">
        <f t="shared" si="96"/>
        <v>0</v>
      </c>
      <c r="AR96" s="8">
        <f t="shared" si="97"/>
        <v>0</v>
      </c>
      <c r="AS96" s="8">
        <f t="shared" si="98"/>
        <v>0</v>
      </c>
      <c r="AT96" s="8">
        <f t="shared" si="109"/>
        <v>0</v>
      </c>
      <c r="AU96" s="8">
        <f t="shared" si="113"/>
        <v>0</v>
      </c>
      <c r="AV96" s="8">
        <f t="shared" si="114"/>
        <v>0</v>
      </c>
      <c r="AW96" s="8">
        <f t="shared" si="115"/>
        <v>0</v>
      </c>
      <c r="AX96" s="8">
        <f t="shared" si="116"/>
        <v>0</v>
      </c>
      <c r="AY96" s="8">
        <f t="shared" si="117"/>
        <v>0</v>
      </c>
      <c r="AZ96" s="8">
        <f t="shared" si="118"/>
        <v>0</v>
      </c>
      <c r="BA96" s="8">
        <f t="shared" si="119"/>
        <v>0</v>
      </c>
      <c r="BB96" s="8">
        <f t="shared" si="120"/>
        <v>0</v>
      </c>
      <c r="BC96" s="8">
        <f t="shared" si="99"/>
        <v>0</v>
      </c>
      <c r="BD96" s="8">
        <f t="shared" si="100"/>
        <v>0</v>
      </c>
      <c r="BE96" s="8">
        <f t="shared" si="101"/>
        <v>0</v>
      </c>
      <c r="BF96" s="8">
        <f t="shared" si="102"/>
        <v>0</v>
      </c>
      <c r="BG96" s="8">
        <f t="shared" si="103"/>
        <v>0</v>
      </c>
      <c r="BH96" s="8">
        <f t="shared" si="104"/>
        <v>0</v>
      </c>
      <c r="BI96" s="8">
        <f t="shared" si="105"/>
        <v>0</v>
      </c>
      <c r="BJ96" s="8">
        <f t="shared" si="106"/>
        <v>0</v>
      </c>
      <c r="BK96" s="8">
        <f t="shared" si="107"/>
        <v>0</v>
      </c>
      <c r="BL96" s="4" t="str">
        <f t="shared" si="108"/>
        <v>COAGULATION</v>
      </c>
      <c r="BM96" s="4"/>
    </row>
    <row r="97" spans="1:65" s="15" customFormat="1" x14ac:dyDescent="0.3">
      <c r="A97" s="11" t="s">
        <v>535</v>
      </c>
      <c r="B97" s="4" t="s">
        <v>534</v>
      </c>
      <c r="C97" s="4">
        <v>2011</v>
      </c>
      <c r="D97" s="4" t="s">
        <v>97</v>
      </c>
      <c r="E97" s="4">
        <v>7</v>
      </c>
      <c r="F97" s="4">
        <v>4</v>
      </c>
      <c r="G97" s="4"/>
      <c r="H97" s="4">
        <v>403</v>
      </c>
      <c r="I97" s="4">
        <v>409</v>
      </c>
      <c r="J97" s="4"/>
      <c r="K97" s="4">
        <v>9</v>
      </c>
      <c r="L97" s="4" t="s">
        <v>533</v>
      </c>
      <c r="M97" s="4" t="s">
        <v>532</v>
      </c>
      <c r="N97" s="4" t="s">
        <v>531</v>
      </c>
      <c r="O97" s="4" t="s">
        <v>34</v>
      </c>
      <c r="P97" s="4" t="s">
        <v>531</v>
      </c>
      <c r="Q97" s="4" t="s">
        <v>530</v>
      </c>
      <c r="R97" s="4"/>
      <c r="S97" s="4"/>
      <c r="T97" s="4"/>
      <c r="U97" s="4"/>
      <c r="V97" s="8" t="s">
        <v>63</v>
      </c>
      <c r="W97" s="4" t="s">
        <v>26</v>
      </c>
      <c r="X97" s="4" t="str">
        <f t="shared" si="110"/>
        <v>NInorganic</v>
      </c>
      <c r="Y97" s="4" t="s">
        <v>427</v>
      </c>
      <c r="Z97" s="8" t="str">
        <f t="shared" si="111"/>
        <v>NCOAGULATION</v>
      </c>
      <c r="AA97" s="4" t="str">
        <f t="shared" si="112"/>
        <v>NInorganicCOAGULATION</v>
      </c>
      <c r="AB97" s="8"/>
      <c r="AC97" s="8"/>
      <c r="AD97" s="8"/>
      <c r="AE97" s="8"/>
      <c r="AF97" s="8"/>
      <c r="AG97" s="8"/>
      <c r="AH97" s="8"/>
      <c r="AI97" s="8"/>
      <c r="AJ97" s="8"/>
      <c r="AK97" s="8">
        <f t="shared" si="90"/>
        <v>0</v>
      </c>
      <c r="AL97" s="8">
        <f t="shared" si="91"/>
        <v>0</v>
      </c>
      <c r="AM97" s="8">
        <f t="shared" si="92"/>
        <v>0</v>
      </c>
      <c r="AN97" s="8">
        <f t="shared" si="93"/>
        <v>0</v>
      </c>
      <c r="AO97" s="8">
        <f t="shared" si="94"/>
        <v>0</v>
      </c>
      <c r="AP97" s="44">
        <f t="shared" si="95"/>
        <v>0</v>
      </c>
      <c r="AQ97" s="8">
        <f t="shared" si="96"/>
        <v>0</v>
      </c>
      <c r="AR97" s="8">
        <f t="shared" si="97"/>
        <v>0</v>
      </c>
      <c r="AS97" s="8">
        <f t="shared" si="98"/>
        <v>0</v>
      </c>
      <c r="AT97" s="8">
        <f t="shared" si="109"/>
        <v>0</v>
      </c>
      <c r="AU97" s="8">
        <f t="shared" si="113"/>
        <v>0</v>
      </c>
      <c r="AV97" s="8">
        <f t="shared" si="114"/>
        <v>0</v>
      </c>
      <c r="AW97" s="8">
        <f t="shared" si="115"/>
        <v>0</v>
      </c>
      <c r="AX97" s="8">
        <f t="shared" si="116"/>
        <v>0</v>
      </c>
      <c r="AY97" s="8">
        <f t="shared" si="117"/>
        <v>0</v>
      </c>
      <c r="AZ97" s="8">
        <f t="shared" si="118"/>
        <v>0</v>
      </c>
      <c r="BA97" s="8">
        <f t="shared" si="119"/>
        <v>0</v>
      </c>
      <c r="BB97" s="8">
        <f t="shared" si="120"/>
        <v>0</v>
      </c>
      <c r="BC97" s="8">
        <f t="shared" si="99"/>
        <v>0</v>
      </c>
      <c r="BD97" s="8">
        <f t="shared" si="100"/>
        <v>0</v>
      </c>
      <c r="BE97" s="8">
        <f t="shared" si="101"/>
        <v>0</v>
      </c>
      <c r="BF97" s="8">
        <f t="shared" si="102"/>
        <v>0</v>
      </c>
      <c r="BG97" s="8">
        <f t="shared" si="103"/>
        <v>0</v>
      </c>
      <c r="BH97" s="8">
        <f t="shared" si="104"/>
        <v>0</v>
      </c>
      <c r="BI97" s="8">
        <f t="shared" si="105"/>
        <v>0</v>
      </c>
      <c r="BJ97" s="8">
        <f t="shared" si="106"/>
        <v>0</v>
      </c>
      <c r="BK97" s="8">
        <f t="shared" si="107"/>
        <v>0</v>
      </c>
      <c r="BL97" s="4" t="str">
        <f t="shared" si="108"/>
        <v>COAGULATION</v>
      </c>
      <c r="BM97" s="4"/>
    </row>
    <row r="98" spans="1:65" s="15" customFormat="1" x14ac:dyDescent="0.3">
      <c r="A98" s="11" t="s">
        <v>523</v>
      </c>
      <c r="B98" s="4" t="s">
        <v>522</v>
      </c>
      <c r="C98" s="4">
        <v>2010</v>
      </c>
      <c r="D98" s="4" t="s">
        <v>181</v>
      </c>
      <c r="E98" s="4">
        <v>31</v>
      </c>
      <c r="F98" s="4">
        <v>36</v>
      </c>
      <c r="G98" s="4"/>
      <c r="H98" s="4">
        <v>9499</v>
      </c>
      <c r="I98" s="4">
        <v>9510</v>
      </c>
      <c r="J98" s="4"/>
      <c r="K98" s="4">
        <v>63</v>
      </c>
      <c r="L98" s="4" t="s">
        <v>521</v>
      </c>
      <c r="M98" s="4" t="s">
        <v>520</v>
      </c>
      <c r="N98" s="4" t="s">
        <v>519</v>
      </c>
      <c r="O98" s="4" t="s">
        <v>34</v>
      </c>
      <c r="P98" s="4" t="s">
        <v>519</v>
      </c>
      <c r="Q98" s="4" t="s">
        <v>518</v>
      </c>
      <c r="R98" s="4"/>
      <c r="S98" s="4"/>
      <c r="T98" s="4"/>
      <c r="U98" s="4"/>
      <c r="V98" s="8" t="s">
        <v>63</v>
      </c>
      <c r="W98" s="4" t="s">
        <v>26</v>
      </c>
      <c r="X98" s="4" t="str">
        <f t="shared" si="110"/>
        <v>NInorganic</v>
      </c>
      <c r="Y98" s="4" t="s">
        <v>427</v>
      </c>
      <c r="Z98" s="8" t="str">
        <f t="shared" si="111"/>
        <v>NCOAGULATION</v>
      </c>
      <c r="AA98" s="4" t="str">
        <f t="shared" si="112"/>
        <v>NInorganicCOAGULATION</v>
      </c>
      <c r="AB98" s="8"/>
      <c r="AC98" s="8"/>
      <c r="AD98" s="8"/>
      <c r="AE98" s="8"/>
      <c r="AF98" s="8"/>
      <c r="AG98" s="8"/>
      <c r="AH98" s="8"/>
      <c r="AI98" s="8"/>
      <c r="AJ98" s="8"/>
      <c r="AK98" s="8">
        <f t="shared" si="90"/>
        <v>0</v>
      </c>
      <c r="AL98" s="8">
        <f t="shared" si="91"/>
        <v>0</v>
      </c>
      <c r="AM98" s="8">
        <f t="shared" si="92"/>
        <v>0</v>
      </c>
      <c r="AN98" s="8">
        <f t="shared" si="93"/>
        <v>0</v>
      </c>
      <c r="AO98" s="8">
        <f t="shared" si="94"/>
        <v>0</v>
      </c>
      <c r="AP98" s="44">
        <f t="shared" si="95"/>
        <v>0</v>
      </c>
      <c r="AQ98" s="8">
        <f t="shared" si="96"/>
        <v>0</v>
      </c>
      <c r="AR98" s="8">
        <f t="shared" si="97"/>
        <v>0</v>
      </c>
      <c r="AS98" s="8">
        <f t="shared" si="98"/>
        <v>0</v>
      </c>
      <c r="AT98" s="8">
        <f t="shared" si="109"/>
        <v>0</v>
      </c>
      <c r="AU98" s="8">
        <f t="shared" si="113"/>
        <v>0</v>
      </c>
      <c r="AV98" s="8">
        <f t="shared" si="114"/>
        <v>0</v>
      </c>
      <c r="AW98" s="8">
        <f t="shared" si="115"/>
        <v>0</v>
      </c>
      <c r="AX98" s="8">
        <f t="shared" si="116"/>
        <v>0</v>
      </c>
      <c r="AY98" s="8">
        <f t="shared" si="117"/>
        <v>0</v>
      </c>
      <c r="AZ98" s="8">
        <f t="shared" si="118"/>
        <v>0</v>
      </c>
      <c r="BA98" s="8">
        <f t="shared" si="119"/>
        <v>0</v>
      </c>
      <c r="BB98" s="8">
        <f t="shared" si="120"/>
        <v>0</v>
      </c>
      <c r="BC98" s="8">
        <f t="shared" si="99"/>
        <v>0</v>
      </c>
      <c r="BD98" s="8">
        <f t="shared" si="100"/>
        <v>0</v>
      </c>
      <c r="BE98" s="8">
        <f t="shared" si="101"/>
        <v>0</v>
      </c>
      <c r="BF98" s="8">
        <f t="shared" si="102"/>
        <v>0</v>
      </c>
      <c r="BG98" s="8">
        <f t="shared" si="103"/>
        <v>0</v>
      </c>
      <c r="BH98" s="8">
        <f t="shared" si="104"/>
        <v>0</v>
      </c>
      <c r="BI98" s="8">
        <f t="shared" si="105"/>
        <v>0</v>
      </c>
      <c r="BJ98" s="8">
        <f t="shared" si="106"/>
        <v>0</v>
      </c>
      <c r="BK98" s="8">
        <f t="shared" si="107"/>
        <v>0</v>
      </c>
      <c r="BL98" s="4" t="str">
        <f t="shared" si="108"/>
        <v>COAGULATION</v>
      </c>
      <c r="BM98" s="4"/>
    </row>
    <row r="99" spans="1:65" s="15" customFormat="1" x14ac:dyDescent="0.3">
      <c r="A99" s="11" t="s">
        <v>517</v>
      </c>
      <c r="B99" s="4" t="s">
        <v>516</v>
      </c>
      <c r="C99" s="4">
        <v>2010</v>
      </c>
      <c r="D99" s="4" t="s">
        <v>515</v>
      </c>
      <c r="E99" s="4">
        <v>55</v>
      </c>
      <c r="F99" s="4">
        <v>30</v>
      </c>
      <c r="G99" s="4"/>
      <c r="H99" s="4">
        <v>3424</v>
      </c>
      <c r="I99" s="4">
        <v>3429</v>
      </c>
      <c r="J99" s="4"/>
      <c r="K99" s="4"/>
      <c r="L99" s="4" t="s">
        <v>514</v>
      </c>
      <c r="M99" s="4" t="s">
        <v>513</v>
      </c>
      <c r="N99" s="4" t="s">
        <v>512</v>
      </c>
      <c r="O99" s="4" t="s">
        <v>34</v>
      </c>
      <c r="P99" s="4" t="s">
        <v>512</v>
      </c>
      <c r="Q99" s="4" t="s">
        <v>511</v>
      </c>
      <c r="R99" s="4"/>
      <c r="S99" s="4"/>
      <c r="T99" s="4"/>
      <c r="U99" s="4"/>
      <c r="V99" s="8" t="s">
        <v>63</v>
      </c>
      <c r="W99" s="4" t="s">
        <v>28</v>
      </c>
      <c r="X99" s="4" t="str">
        <f t="shared" si="110"/>
        <v>NPolymer-based</v>
      </c>
      <c r="Y99" s="4" t="s">
        <v>427</v>
      </c>
      <c r="Z99" s="8" t="str">
        <f t="shared" si="111"/>
        <v>NCOAGULATION</v>
      </c>
      <c r="AA99" s="4" t="str">
        <f t="shared" si="112"/>
        <v>NPolymer-basedCOAGULATION</v>
      </c>
      <c r="AB99" s="8"/>
      <c r="AC99" s="8"/>
      <c r="AD99" s="8"/>
      <c r="AE99" s="8"/>
      <c r="AF99" s="8"/>
      <c r="AG99" s="8"/>
      <c r="AH99" s="8"/>
      <c r="AI99" s="8"/>
      <c r="AJ99" s="8"/>
      <c r="AK99" s="8">
        <f t="shared" si="90"/>
        <v>0</v>
      </c>
      <c r="AL99" s="8">
        <f t="shared" si="91"/>
        <v>0</v>
      </c>
      <c r="AM99" s="8">
        <f t="shared" si="92"/>
        <v>0</v>
      </c>
      <c r="AN99" s="8">
        <f t="shared" si="93"/>
        <v>0</v>
      </c>
      <c r="AO99" s="8">
        <f t="shared" si="94"/>
        <v>0</v>
      </c>
      <c r="AP99" s="44">
        <f t="shared" si="95"/>
        <v>0</v>
      </c>
      <c r="AQ99" s="8">
        <f t="shared" si="96"/>
        <v>0</v>
      </c>
      <c r="AR99" s="8">
        <f t="shared" si="97"/>
        <v>0</v>
      </c>
      <c r="AS99" s="8">
        <f t="shared" si="98"/>
        <v>0</v>
      </c>
      <c r="AT99" s="8">
        <f t="shared" si="109"/>
        <v>0</v>
      </c>
      <c r="AU99" s="8">
        <f t="shared" si="113"/>
        <v>0</v>
      </c>
      <c r="AV99" s="8">
        <f t="shared" si="114"/>
        <v>0</v>
      </c>
      <c r="AW99" s="8">
        <f t="shared" si="115"/>
        <v>0</v>
      </c>
      <c r="AX99" s="8">
        <f t="shared" si="116"/>
        <v>0</v>
      </c>
      <c r="AY99" s="8">
        <f t="shared" si="117"/>
        <v>0</v>
      </c>
      <c r="AZ99" s="8">
        <f t="shared" si="118"/>
        <v>0</v>
      </c>
      <c r="BA99" s="8">
        <f t="shared" si="119"/>
        <v>0</v>
      </c>
      <c r="BB99" s="8">
        <f t="shared" si="120"/>
        <v>0</v>
      </c>
      <c r="BC99" s="8">
        <f t="shared" si="99"/>
        <v>0</v>
      </c>
      <c r="BD99" s="8">
        <f t="shared" si="100"/>
        <v>0</v>
      </c>
      <c r="BE99" s="8">
        <f t="shared" si="101"/>
        <v>0</v>
      </c>
      <c r="BF99" s="8">
        <f t="shared" si="102"/>
        <v>0</v>
      </c>
      <c r="BG99" s="8">
        <f t="shared" si="103"/>
        <v>0</v>
      </c>
      <c r="BH99" s="8">
        <f t="shared" si="104"/>
        <v>0</v>
      </c>
      <c r="BI99" s="8">
        <f t="shared" si="105"/>
        <v>0</v>
      </c>
      <c r="BJ99" s="8">
        <f t="shared" si="106"/>
        <v>0</v>
      </c>
      <c r="BK99" s="8">
        <f t="shared" si="107"/>
        <v>0</v>
      </c>
      <c r="BL99" s="4" t="str">
        <f t="shared" si="108"/>
        <v>COAGULATION</v>
      </c>
      <c r="BM99" s="4"/>
    </row>
    <row r="100" spans="1:65" s="15" customFormat="1" x14ac:dyDescent="0.3">
      <c r="A100" s="11" t="s">
        <v>496</v>
      </c>
      <c r="B100" s="4" t="s">
        <v>495</v>
      </c>
      <c r="C100" s="4">
        <v>2009</v>
      </c>
      <c r="D100" s="4" t="s">
        <v>494</v>
      </c>
      <c r="E100" s="4">
        <v>43</v>
      </c>
      <c r="F100" s="4">
        <v>3</v>
      </c>
      <c r="G100" s="4"/>
      <c r="H100" s="4">
        <v>298</v>
      </c>
      <c r="I100" s="4">
        <v>305</v>
      </c>
      <c r="J100" s="4"/>
      <c r="K100" s="4">
        <v>18</v>
      </c>
      <c r="L100" s="4" t="s">
        <v>493</v>
      </c>
      <c r="M100" s="4" t="s">
        <v>492</v>
      </c>
      <c r="N100" s="4" t="s">
        <v>491</v>
      </c>
      <c r="O100" s="4" t="s">
        <v>34</v>
      </c>
      <c r="P100" s="4" t="s">
        <v>491</v>
      </c>
      <c r="Q100" s="4" t="s">
        <v>490</v>
      </c>
      <c r="R100" s="4"/>
      <c r="S100" s="4"/>
      <c r="T100" s="4"/>
      <c r="U100" s="4"/>
      <c r="V100" s="8" t="s">
        <v>63</v>
      </c>
      <c r="W100" s="4" t="s">
        <v>26</v>
      </c>
      <c r="X100" s="4" t="str">
        <f t="shared" si="110"/>
        <v>NInorganic</v>
      </c>
      <c r="Y100" s="4" t="s">
        <v>427</v>
      </c>
      <c r="Z100" s="8" t="str">
        <f t="shared" si="111"/>
        <v>NCOAGULATION</v>
      </c>
      <c r="AA100" s="4" t="str">
        <f t="shared" si="112"/>
        <v>NInorganicCOAGULATION</v>
      </c>
      <c r="AB100" s="8"/>
      <c r="AC100" s="8"/>
      <c r="AD100" s="8"/>
      <c r="AE100" s="8"/>
      <c r="AF100" s="8"/>
      <c r="AG100" s="8"/>
      <c r="AH100" s="8"/>
      <c r="AI100" s="8"/>
      <c r="AJ100" s="8"/>
      <c r="AK100" s="8">
        <f t="shared" ref="AK100:AK131" si="121">IF(AND($Z100=AK$2,AB100="x"),1,0)</f>
        <v>0</v>
      </c>
      <c r="AL100" s="8">
        <f t="shared" ref="AL100:AL131" si="122">IF(AND($Z100=AL$2,AC100="x"),1,0)</f>
        <v>0</v>
      </c>
      <c r="AM100" s="8">
        <f t="shared" ref="AM100:AM131" si="123">IF(AND($Z100=AM$2,AD100="x"),1,0)</f>
        <v>0</v>
      </c>
      <c r="AN100" s="8">
        <f t="shared" ref="AN100:AN131" si="124">IF(AND($Z100=AN$2,AE100="x"),1,0)</f>
        <v>0</v>
      </c>
      <c r="AO100" s="8">
        <f t="shared" ref="AO100:AO131" si="125">IF(AND($Z100=AO$2,AF100="x"),1,0)</f>
        <v>0</v>
      </c>
      <c r="AP100" s="44">
        <f t="shared" ref="AP100:AP131" si="126">IF(AND($Z100=AP$2,AG100="x"),1,0)</f>
        <v>0</v>
      </c>
      <c r="AQ100" s="8">
        <f t="shared" ref="AQ100:AQ131" si="127">IF(AND($Z100=AQ$2,AH100="x"),1,0)</f>
        <v>0</v>
      </c>
      <c r="AR100" s="8">
        <f t="shared" ref="AR100:AR131" si="128">IF(AND($Z100=AR$2,AI100="x"),1,0)</f>
        <v>0</v>
      </c>
      <c r="AS100" s="8">
        <f t="shared" ref="AS100:AS131" si="129">IF(AND($Z100=AS$2,AJ100="x"),1,0)</f>
        <v>0</v>
      </c>
      <c r="AT100" s="8">
        <f t="shared" si="109"/>
        <v>0</v>
      </c>
      <c r="AU100" s="8">
        <f t="shared" si="113"/>
        <v>0</v>
      </c>
      <c r="AV100" s="8">
        <f t="shared" si="114"/>
        <v>0</v>
      </c>
      <c r="AW100" s="8">
        <f t="shared" si="115"/>
        <v>0</v>
      </c>
      <c r="AX100" s="8">
        <f t="shared" si="116"/>
        <v>0</v>
      </c>
      <c r="AY100" s="8">
        <f t="shared" si="117"/>
        <v>0</v>
      </c>
      <c r="AZ100" s="8">
        <f t="shared" si="118"/>
        <v>0</v>
      </c>
      <c r="BA100" s="8">
        <f t="shared" si="119"/>
        <v>0</v>
      </c>
      <c r="BB100" s="8">
        <f t="shared" si="120"/>
        <v>0</v>
      </c>
      <c r="BC100" s="8">
        <f t="shared" si="99"/>
        <v>0</v>
      </c>
      <c r="BD100" s="8">
        <f t="shared" si="100"/>
        <v>0</v>
      </c>
      <c r="BE100" s="8">
        <f t="shared" si="101"/>
        <v>0</v>
      </c>
      <c r="BF100" s="8">
        <f t="shared" si="102"/>
        <v>0</v>
      </c>
      <c r="BG100" s="8">
        <f t="shared" si="103"/>
        <v>0</v>
      </c>
      <c r="BH100" s="8">
        <f t="shared" si="104"/>
        <v>0</v>
      </c>
      <c r="BI100" s="8">
        <f t="shared" si="105"/>
        <v>0</v>
      </c>
      <c r="BJ100" s="8">
        <f t="shared" si="106"/>
        <v>0</v>
      </c>
      <c r="BK100" s="8">
        <f t="shared" si="107"/>
        <v>0</v>
      </c>
      <c r="BL100" s="4" t="str">
        <f t="shared" si="108"/>
        <v>COAGULATION</v>
      </c>
      <c r="BM100" s="4"/>
    </row>
    <row r="101" spans="1:65" s="15" customFormat="1" x14ac:dyDescent="0.3">
      <c r="A101" s="11" t="s">
        <v>482</v>
      </c>
      <c r="B101" s="4" t="s">
        <v>481</v>
      </c>
      <c r="C101" s="4">
        <v>2009</v>
      </c>
      <c r="D101" s="4" t="s">
        <v>480</v>
      </c>
      <c r="E101" s="4">
        <v>42</v>
      </c>
      <c r="F101" s="4">
        <v>6</v>
      </c>
      <c r="G101" s="4"/>
      <c r="H101" s="4">
        <v>722</v>
      </c>
      <c r="I101" s="4">
        <v>730</v>
      </c>
      <c r="J101" s="4"/>
      <c r="K101" s="4">
        <v>35</v>
      </c>
      <c r="L101" s="4" t="s">
        <v>479</v>
      </c>
      <c r="M101" s="4" t="s">
        <v>478</v>
      </c>
      <c r="N101" s="4" t="s">
        <v>477</v>
      </c>
      <c r="O101" s="4" t="s">
        <v>34</v>
      </c>
      <c r="P101" s="4" t="s">
        <v>477</v>
      </c>
      <c r="Q101" s="4" t="s">
        <v>476</v>
      </c>
      <c r="R101" s="4"/>
      <c r="S101" s="4"/>
      <c r="T101" s="4"/>
      <c r="U101" s="4"/>
      <c r="V101" s="8" t="s">
        <v>63</v>
      </c>
      <c r="W101" s="4" t="s">
        <v>28</v>
      </c>
      <c r="X101" s="4" t="str">
        <f t="shared" si="110"/>
        <v>NPolymer-based</v>
      </c>
      <c r="Y101" s="4" t="s">
        <v>427</v>
      </c>
      <c r="Z101" s="8" t="str">
        <f t="shared" si="111"/>
        <v>NCOAGULATION</v>
      </c>
      <c r="AA101" s="4" t="str">
        <f t="shared" si="112"/>
        <v>NPolymer-basedCOAGULATION</v>
      </c>
      <c r="AB101" s="8"/>
      <c r="AC101" s="8"/>
      <c r="AD101" s="8"/>
      <c r="AE101" s="8"/>
      <c r="AF101" s="8"/>
      <c r="AG101" s="8"/>
      <c r="AH101" s="8"/>
      <c r="AI101" s="8"/>
      <c r="AJ101" s="8"/>
      <c r="AK101" s="8">
        <f t="shared" si="121"/>
        <v>0</v>
      </c>
      <c r="AL101" s="8">
        <f t="shared" si="122"/>
        <v>0</v>
      </c>
      <c r="AM101" s="8">
        <f t="shared" si="123"/>
        <v>0</v>
      </c>
      <c r="AN101" s="8">
        <f t="shared" si="124"/>
        <v>0</v>
      </c>
      <c r="AO101" s="8">
        <f t="shared" si="125"/>
        <v>0</v>
      </c>
      <c r="AP101" s="44">
        <f t="shared" si="126"/>
        <v>0</v>
      </c>
      <c r="AQ101" s="8">
        <f t="shared" si="127"/>
        <v>0</v>
      </c>
      <c r="AR101" s="8">
        <f t="shared" si="128"/>
        <v>0</v>
      </c>
      <c r="AS101" s="8">
        <f t="shared" si="129"/>
        <v>0</v>
      </c>
      <c r="AT101" s="8">
        <f t="shared" si="109"/>
        <v>0</v>
      </c>
      <c r="AU101" s="8">
        <f t="shared" si="113"/>
        <v>0</v>
      </c>
      <c r="AV101" s="8">
        <f t="shared" si="114"/>
        <v>0</v>
      </c>
      <c r="AW101" s="8">
        <f t="shared" si="115"/>
        <v>0</v>
      </c>
      <c r="AX101" s="8">
        <f t="shared" si="116"/>
        <v>0</v>
      </c>
      <c r="AY101" s="8">
        <f t="shared" si="117"/>
        <v>0</v>
      </c>
      <c r="AZ101" s="8">
        <f t="shared" si="118"/>
        <v>0</v>
      </c>
      <c r="BA101" s="8">
        <f t="shared" si="119"/>
        <v>0</v>
      </c>
      <c r="BB101" s="8">
        <f t="shared" si="120"/>
        <v>0</v>
      </c>
      <c r="BC101" s="8">
        <f t="shared" si="99"/>
        <v>0</v>
      </c>
      <c r="BD101" s="8">
        <f t="shared" si="100"/>
        <v>0</v>
      </c>
      <c r="BE101" s="8">
        <f t="shared" si="101"/>
        <v>0</v>
      </c>
      <c r="BF101" s="8">
        <f t="shared" si="102"/>
        <v>0</v>
      </c>
      <c r="BG101" s="8">
        <f t="shared" si="103"/>
        <v>0</v>
      </c>
      <c r="BH101" s="8">
        <f t="shared" si="104"/>
        <v>0</v>
      </c>
      <c r="BI101" s="8">
        <f t="shared" si="105"/>
        <v>0</v>
      </c>
      <c r="BJ101" s="8">
        <f t="shared" si="106"/>
        <v>0</v>
      </c>
      <c r="BK101" s="8">
        <f t="shared" si="107"/>
        <v>0</v>
      </c>
      <c r="BL101" s="4" t="str">
        <f t="shared" si="108"/>
        <v>COAGULATION</v>
      </c>
      <c r="BM101" s="4"/>
    </row>
    <row r="102" spans="1:65" s="15" customFormat="1" x14ac:dyDescent="0.3">
      <c r="A102" s="11" t="s">
        <v>475</v>
      </c>
      <c r="B102" s="4" t="s">
        <v>474</v>
      </c>
      <c r="C102" s="4">
        <v>2009</v>
      </c>
      <c r="D102" s="4" t="s">
        <v>473</v>
      </c>
      <c r="E102" s="4">
        <v>7</v>
      </c>
      <c r="F102" s="4">
        <v>3</v>
      </c>
      <c r="G102" s="4"/>
      <c r="H102" s="4">
        <v>470</v>
      </c>
      <c r="I102" s="4">
        <v>477</v>
      </c>
      <c r="J102" s="4"/>
      <c r="K102" s="4">
        <v>27</v>
      </c>
      <c r="L102" s="4" t="s">
        <v>472</v>
      </c>
      <c r="M102" s="4" t="s">
        <v>471</v>
      </c>
      <c r="N102" s="4" t="s">
        <v>470</v>
      </c>
      <c r="O102" s="4" t="s">
        <v>34</v>
      </c>
      <c r="P102" s="4" t="s">
        <v>469</v>
      </c>
      <c r="Q102" s="4" t="s">
        <v>468</v>
      </c>
      <c r="R102" s="4"/>
      <c r="S102" s="4"/>
      <c r="T102" s="4"/>
      <c r="U102" s="4"/>
      <c r="V102" s="8" t="s">
        <v>63</v>
      </c>
      <c r="W102" s="4" t="s">
        <v>30</v>
      </c>
      <c r="X102" s="4" t="str">
        <f t="shared" si="110"/>
        <v>NLipid-based</v>
      </c>
      <c r="Y102" s="4" t="s">
        <v>427</v>
      </c>
      <c r="Z102" s="8" t="str">
        <f t="shared" si="111"/>
        <v>NCOAGULATION</v>
      </c>
      <c r="AA102" s="4" t="str">
        <f t="shared" si="112"/>
        <v>NLipid-basedCOAGULATION</v>
      </c>
      <c r="AB102" s="8"/>
      <c r="AC102" s="8"/>
      <c r="AD102" s="8"/>
      <c r="AE102" s="8"/>
      <c r="AF102" s="8"/>
      <c r="AG102" s="8"/>
      <c r="AH102" s="8"/>
      <c r="AI102" s="8"/>
      <c r="AJ102" s="8"/>
      <c r="AK102" s="8">
        <f t="shared" si="121"/>
        <v>0</v>
      </c>
      <c r="AL102" s="8">
        <f t="shared" si="122"/>
        <v>0</v>
      </c>
      <c r="AM102" s="8">
        <f t="shared" si="123"/>
        <v>0</v>
      </c>
      <c r="AN102" s="8">
        <f t="shared" si="124"/>
        <v>0</v>
      </c>
      <c r="AO102" s="8">
        <f t="shared" si="125"/>
        <v>0</v>
      </c>
      <c r="AP102" s="44">
        <f t="shared" si="126"/>
        <v>0</v>
      </c>
      <c r="AQ102" s="8">
        <f t="shared" si="127"/>
        <v>0</v>
      </c>
      <c r="AR102" s="8">
        <f t="shared" si="128"/>
        <v>0</v>
      </c>
      <c r="AS102" s="8">
        <f t="shared" si="129"/>
        <v>0</v>
      </c>
      <c r="AT102" s="8">
        <f t="shared" si="109"/>
        <v>0</v>
      </c>
      <c r="AU102" s="8">
        <f t="shared" si="113"/>
        <v>0</v>
      </c>
      <c r="AV102" s="8">
        <f t="shared" si="114"/>
        <v>0</v>
      </c>
      <c r="AW102" s="8">
        <f t="shared" si="115"/>
        <v>0</v>
      </c>
      <c r="AX102" s="8">
        <f t="shared" si="116"/>
        <v>0</v>
      </c>
      <c r="AY102" s="8">
        <f t="shared" si="117"/>
        <v>0</v>
      </c>
      <c r="AZ102" s="8">
        <f t="shared" si="118"/>
        <v>0</v>
      </c>
      <c r="BA102" s="8">
        <f t="shared" si="119"/>
        <v>0</v>
      </c>
      <c r="BB102" s="8">
        <f t="shared" si="120"/>
        <v>0</v>
      </c>
      <c r="BC102" s="8">
        <f t="shared" si="99"/>
        <v>0</v>
      </c>
      <c r="BD102" s="8">
        <f t="shared" si="100"/>
        <v>0</v>
      </c>
      <c r="BE102" s="8">
        <f t="shared" si="101"/>
        <v>0</v>
      </c>
      <c r="BF102" s="8">
        <f t="shared" si="102"/>
        <v>0</v>
      </c>
      <c r="BG102" s="8">
        <f t="shared" si="103"/>
        <v>0</v>
      </c>
      <c r="BH102" s="8">
        <f t="shared" si="104"/>
        <v>0</v>
      </c>
      <c r="BI102" s="8">
        <f t="shared" si="105"/>
        <v>0</v>
      </c>
      <c r="BJ102" s="8">
        <f t="shared" si="106"/>
        <v>0</v>
      </c>
      <c r="BK102" s="8">
        <f t="shared" si="107"/>
        <v>0</v>
      </c>
      <c r="BL102" s="4" t="str">
        <f t="shared" si="108"/>
        <v>COAGULATION</v>
      </c>
      <c r="BM102" s="4"/>
    </row>
    <row r="103" spans="1:65" s="15" customFormat="1" x14ac:dyDescent="0.3">
      <c r="A103" s="11" t="s">
        <v>439</v>
      </c>
      <c r="B103" s="4" t="s">
        <v>438</v>
      </c>
      <c r="C103" s="4">
        <v>2004</v>
      </c>
      <c r="D103" s="4" t="s">
        <v>250</v>
      </c>
      <c r="E103" s="4">
        <v>6</v>
      </c>
      <c r="F103" s="68">
        <v>42796</v>
      </c>
      <c r="G103" s="4"/>
      <c r="H103" s="4">
        <v>159</v>
      </c>
      <c r="I103" s="4">
        <v>170</v>
      </c>
      <c r="J103" s="4"/>
      <c r="K103" s="4">
        <v>25</v>
      </c>
      <c r="L103" s="4"/>
      <c r="M103" s="4" t="s">
        <v>437</v>
      </c>
      <c r="N103" s="4" t="s">
        <v>436</v>
      </c>
      <c r="O103" s="4" t="s">
        <v>34</v>
      </c>
      <c r="P103" s="4" t="s">
        <v>435</v>
      </c>
      <c r="Q103" s="4" t="s">
        <v>434</v>
      </c>
      <c r="R103" s="4"/>
      <c r="S103" s="4"/>
      <c r="T103" s="4"/>
      <c r="U103" s="4"/>
      <c r="V103" s="8" t="s">
        <v>63</v>
      </c>
      <c r="W103" s="4" t="s">
        <v>28</v>
      </c>
      <c r="X103" s="4" t="str">
        <f t="shared" si="110"/>
        <v>NPolymer-based</v>
      </c>
      <c r="Y103" s="4" t="s">
        <v>427</v>
      </c>
      <c r="Z103" s="8" t="str">
        <f t="shared" si="111"/>
        <v>NCOAGULATION</v>
      </c>
      <c r="AA103" s="4" t="str">
        <f t="shared" si="112"/>
        <v>NPolymer-basedCOAGULATION</v>
      </c>
      <c r="AB103" s="8"/>
      <c r="AC103" s="8"/>
      <c r="AD103" s="8"/>
      <c r="AE103" s="8"/>
      <c r="AF103" s="8"/>
      <c r="AG103" s="8"/>
      <c r="AH103" s="8"/>
      <c r="AI103" s="8"/>
      <c r="AJ103" s="8"/>
      <c r="AK103" s="8">
        <f t="shared" si="121"/>
        <v>0</v>
      </c>
      <c r="AL103" s="8">
        <f t="shared" si="122"/>
        <v>0</v>
      </c>
      <c r="AM103" s="8">
        <f t="shared" si="123"/>
        <v>0</v>
      </c>
      <c r="AN103" s="8">
        <f t="shared" si="124"/>
        <v>0</v>
      </c>
      <c r="AO103" s="8">
        <f t="shared" si="125"/>
        <v>0</v>
      </c>
      <c r="AP103" s="44">
        <f t="shared" si="126"/>
        <v>0</v>
      </c>
      <c r="AQ103" s="8">
        <f t="shared" si="127"/>
        <v>0</v>
      </c>
      <c r="AR103" s="8">
        <f t="shared" si="128"/>
        <v>0</v>
      </c>
      <c r="AS103" s="8">
        <f t="shared" si="129"/>
        <v>0</v>
      </c>
      <c r="AT103" s="8">
        <f t="shared" si="109"/>
        <v>0</v>
      </c>
      <c r="AU103" s="8">
        <f t="shared" si="113"/>
        <v>0</v>
      </c>
      <c r="AV103" s="8">
        <f t="shared" si="114"/>
        <v>0</v>
      </c>
      <c r="AW103" s="8">
        <f t="shared" si="115"/>
        <v>0</v>
      </c>
      <c r="AX103" s="8">
        <f t="shared" si="116"/>
        <v>0</v>
      </c>
      <c r="AY103" s="8">
        <f t="shared" si="117"/>
        <v>0</v>
      </c>
      <c r="AZ103" s="8">
        <f t="shared" si="118"/>
        <v>0</v>
      </c>
      <c r="BA103" s="8">
        <f t="shared" si="119"/>
        <v>0</v>
      </c>
      <c r="BB103" s="8">
        <f t="shared" si="120"/>
        <v>0</v>
      </c>
      <c r="BC103" s="8">
        <f t="shared" si="99"/>
        <v>0</v>
      </c>
      <c r="BD103" s="8">
        <f t="shared" si="100"/>
        <v>0</v>
      </c>
      <c r="BE103" s="8">
        <f t="shared" si="101"/>
        <v>0</v>
      </c>
      <c r="BF103" s="8">
        <f t="shared" si="102"/>
        <v>0</v>
      </c>
      <c r="BG103" s="8">
        <f t="shared" si="103"/>
        <v>0</v>
      </c>
      <c r="BH103" s="8">
        <f t="shared" si="104"/>
        <v>0</v>
      </c>
      <c r="BI103" s="8">
        <f t="shared" si="105"/>
        <v>0</v>
      </c>
      <c r="BJ103" s="8">
        <f t="shared" si="106"/>
        <v>0</v>
      </c>
      <c r="BK103" s="8">
        <f t="shared" si="107"/>
        <v>0</v>
      </c>
      <c r="BL103" s="4" t="str">
        <f t="shared" si="108"/>
        <v>COAGULATION</v>
      </c>
      <c r="BM103" s="4"/>
    </row>
    <row r="104" spans="1:65" s="15" customFormat="1" x14ac:dyDescent="0.3">
      <c r="A104" s="11" t="s">
        <v>433</v>
      </c>
      <c r="B104" s="4" t="s">
        <v>432</v>
      </c>
      <c r="C104" s="4">
        <v>1992</v>
      </c>
      <c r="D104" s="4" t="s">
        <v>431</v>
      </c>
      <c r="E104" s="4">
        <v>35</v>
      </c>
      <c r="F104" s="4">
        <v>14</v>
      </c>
      <c r="G104" s="4"/>
      <c r="H104" s="4">
        <v>2672</v>
      </c>
      <c r="I104" s="4">
        <v>2687</v>
      </c>
      <c r="J104" s="4"/>
      <c r="K104" s="4">
        <v>7</v>
      </c>
      <c r="L104" s="4"/>
      <c r="M104" s="4" t="s">
        <v>430</v>
      </c>
      <c r="N104" s="4" t="s">
        <v>429</v>
      </c>
      <c r="O104" s="4" t="s">
        <v>34</v>
      </c>
      <c r="P104" s="4" t="s">
        <v>429</v>
      </c>
      <c r="Q104" s="4" t="s">
        <v>428</v>
      </c>
      <c r="R104" s="4"/>
      <c r="S104" s="4"/>
      <c r="T104" s="4"/>
      <c r="U104" s="4"/>
      <c r="V104" s="8" t="s">
        <v>63</v>
      </c>
      <c r="W104" s="4" t="s">
        <v>28</v>
      </c>
      <c r="X104" s="4" t="str">
        <f t="shared" si="110"/>
        <v>NPolymer-based</v>
      </c>
      <c r="Y104" s="4" t="s">
        <v>427</v>
      </c>
      <c r="Z104" s="8" t="str">
        <f t="shared" si="111"/>
        <v>NCOAGULATION</v>
      </c>
      <c r="AA104" s="4" t="str">
        <f t="shared" si="112"/>
        <v>NPolymer-basedCOAGULATION</v>
      </c>
      <c r="AB104" s="8"/>
      <c r="AC104" s="8"/>
      <c r="AD104" s="8"/>
      <c r="AE104" s="8"/>
      <c r="AF104" s="8"/>
      <c r="AG104" s="8"/>
      <c r="AH104" s="8"/>
      <c r="AI104" s="8"/>
      <c r="AJ104" s="8"/>
      <c r="AK104" s="8">
        <f t="shared" si="121"/>
        <v>0</v>
      </c>
      <c r="AL104" s="8">
        <f t="shared" si="122"/>
        <v>0</v>
      </c>
      <c r="AM104" s="8">
        <f t="shared" si="123"/>
        <v>0</v>
      </c>
      <c r="AN104" s="8">
        <f t="shared" si="124"/>
        <v>0</v>
      </c>
      <c r="AO104" s="8">
        <f t="shared" si="125"/>
        <v>0</v>
      </c>
      <c r="AP104" s="44">
        <f t="shared" si="126"/>
        <v>0</v>
      </c>
      <c r="AQ104" s="8">
        <f t="shared" si="127"/>
        <v>0</v>
      </c>
      <c r="AR104" s="8">
        <f t="shared" si="128"/>
        <v>0</v>
      </c>
      <c r="AS104" s="8">
        <f t="shared" si="129"/>
        <v>0</v>
      </c>
      <c r="AT104" s="8">
        <f t="shared" si="109"/>
        <v>0</v>
      </c>
      <c r="AU104" s="8">
        <f t="shared" si="113"/>
        <v>0</v>
      </c>
      <c r="AV104" s="8">
        <f t="shared" si="114"/>
        <v>0</v>
      </c>
      <c r="AW104" s="8">
        <f t="shared" si="115"/>
        <v>0</v>
      </c>
      <c r="AX104" s="8">
        <f t="shared" si="116"/>
        <v>0</v>
      </c>
      <c r="AY104" s="8">
        <f t="shared" si="117"/>
        <v>0</v>
      </c>
      <c r="AZ104" s="8">
        <f t="shared" si="118"/>
        <v>0</v>
      </c>
      <c r="BA104" s="8">
        <f t="shared" si="119"/>
        <v>0</v>
      </c>
      <c r="BB104" s="8">
        <f t="shared" si="120"/>
        <v>0</v>
      </c>
      <c r="BC104" s="8">
        <f t="shared" si="99"/>
        <v>0</v>
      </c>
      <c r="BD104" s="8">
        <f t="shared" si="100"/>
        <v>0</v>
      </c>
      <c r="BE104" s="8">
        <f t="shared" si="101"/>
        <v>0</v>
      </c>
      <c r="BF104" s="8">
        <f t="shared" si="102"/>
        <v>0</v>
      </c>
      <c r="BG104" s="8">
        <f t="shared" si="103"/>
        <v>0</v>
      </c>
      <c r="BH104" s="8">
        <f t="shared" si="104"/>
        <v>0</v>
      </c>
      <c r="BI104" s="8">
        <f t="shared" si="105"/>
        <v>0</v>
      </c>
      <c r="BJ104" s="8">
        <f t="shared" si="106"/>
        <v>0</v>
      </c>
      <c r="BK104" s="8">
        <f t="shared" si="107"/>
        <v>0</v>
      </c>
      <c r="BL104" s="4" t="str">
        <f t="shared" si="108"/>
        <v>COAGULATION</v>
      </c>
      <c r="BM104" s="4"/>
    </row>
    <row r="105" spans="1:65" s="15" customFormat="1" x14ac:dyDescent="0.3">
      <c r="A105" s="11" t="s">
        <v>418</v>
      </c>
      <c r="B105" s="4" t="s">
        <v>417</v>
      </c>
      <c r="C105" s="4">
        <v>2016</v>
      </c>
      <c r="D105" s="4" t="s">
        <v>181</v>
      </c>
      <c r="E105" s="4">
        <v>102</v>
      </c>
      <c r="F105" s="4"/>
      <c r="G105" s="4"/>
      <c r="H105" s="4">
        <v>58</v>
      </c>
      <c r="I105" s="4">
        <v>71</v>
      </c>
      <c r="J105" s="4"/>
      <c r="K105" s="4"/>
      <c r="L105" s="4" t="s">
        <v>416</v>
      </c>
      <c r="M105" s="4" t="s">
        <v>415</v>
      </c>
      <c r="N105" s="4" t="s">
        <v>414</v>
      </c>
      <c r="O105" s="4" t="s">
        <v>34</v>
      </c>
      <c r="P105" s="4" t="s">
        <v>414</v>
      </c>
      <c r="Q105" s="4" t="s">
        <v>413</v>
      </c>
      <c r="R105" s="4"/>
      <c r="S105" s="4"/>
      <c r="T105" s="4"/>
      <c r="U105" s="4"/>
      <c r="V105" s="4" t="s">
        <v>63</v>
      </c>
      <c r="W105" s="4" t="s">
        <v>28</v>
      </c>
      <c r="X105" s="4" t="str">
        <f t="shared" si="110"/>
        <v>NPolymer-based</v>
      </c>
      <c r="Y105" s="4" t="s">
        <v>191</v>
      </c>
      <c r="Z105" s="8" t="str">
        <f t="shared" si="111"/>
        <v>NHEMOLYSIS</v>
      </c>
      <c r="AA105" s="4" t="str">
        <f t="shared" si="112"/>
        <v>NPolymer-basedHEMOLYSIS</v>
      </c>
      <c r="AB105" s="8"/>
      <c r="AC105" s="8"/>
      <c r="AD105" s="8"/>
      <c r="AE105" s="8"/>
      <c r="AF105" s="8"/>
      <c r="AG105" s="8"/>
      <c r="AH105" s="8"/>
      <c r="AI105" s="8"/>
      <c r="AJ105" s="8"/>
      <c r="AK105" s="8">
        <f t="shared" si="121"/>
        <v>0</v>
      </c>
      <c r="AL105" s="8">
        <f t="shared" si="122"/>
        <v>0</v>
      </c>
      <c r="AM105" s="8">
        <f t="shared" si="123"/>
        <v>0</v>
      </c>
      <c r="AN105" s="8">
        <f t="shared" si="124"/>
        <v>0</v>
      </c>
      <c r="AO105" s="8">
        <f t="shared" si="125"/>
        <v>0</v>
      </c>
      <c r="AP105" s="44">
        <f t="shared" si="126"/>
        <v>0</v>
      </c>
      <c r="AQ105" s="8">
        <f t="shared" si="127"/>
        <v>0</v>
      </c>
      <c r="AR105" s="8">
        <f t="shared" si="128"/>
        <v>0</v>
      </c>
      <c r="AS105" s="8">
        <f t="shared" si="129"/>
        <v>0</v>
      </c>
      <c r="AT105" s="8">
        <f t="shared" si="109"/>
        <v>0</v>
      </c>
      <c r="AU105" s="8">
        <f t="shared" si="113"/>
        <v>0</v>
      </c>
      <c r="AV105" s="8">
        <f t="shared" si="114"/>
        <v>0</v>
      </c>
      <c r="AW105" s="8">
        <f t="shared" si="115"/>
        <v>0</v>
      </c>
      <c r="AX105" s="8">
        <f t="shared" si="116"/>
        <v>0</v>
      </c>
      <c r="AY105" s="8">
        <f t="shared" si="117"/>
        <v>0</v>
      </c>
      <c r="AZ105" s="8">
        <f t="shared" si="118"/>
        <v>0</v>
      </c>
      <c r="BA105" s="8">
        <f t="shared" si="119"/>
        <v>0</v>
      </c>
      <c r="BB105" s="8">
        <f t="shared" si="120"/>
        <v>0</v>
      </c>
      <c r="BC105" s="8">
        <f t="shared" si="99"/>
        <v>0</v>
      </c>
      <c r="BD105" s="8">
        <f t="shared" si="100"/>
        <v>0</v>
      </c>
      <c r="BE105" s="8">
        <f t="shared" si="101"/>
        <v>0</v>
      </c>
      <c r="BF105" s="8">
        <f t="shared" si="102"/>
        <v>0</v>
      </c>
      <c r="BG105" s="8">
        <f t="shared" si="103"/>
        <v>0</v>
      </c>
      <c r="BH105" s="8">
        <f t="shared" si="104"/>
        <v>0</v>
      </c>
      <c r="BI105" s="8">
        <f t="shared" si="105"/>
        <v>0</v>
      </c>
      <c r="BJ105" s="8">
        <f t="shared" si="106"/>
        <v>0</v>
      </c>
      <c r="BK105" s="8">
        <f t="shared" si="107"/>
        <v>0</v>
      </c>
      <c r="BL105" s="4" t="str">
        <f t="shared" si="108"/>
        <v>HEMOLYSIS</v>
      </c>
      <c r="BM105" s="4"/>
    </row>
    <row r="106" spans="1:65" s="15" customFormat="1" x14ac:dyDescent="0.3">
      <c r="A106" s="11" t="s">
        <v>412</v>
      </c>
      <c r="B106" s="4" t="s">
        <v>411</v>
      </c>
      <c r="C106" s="4">
        <v>2009</v>
      </c>
      <c r="D106" s="4" t="s">
        <v>410</v>
      </c>
      <c r="E106" s="4">
        <v>15</v>
      </c>
      <c r="F106" s="4">
        <v>24</v>
      </c>
      <c r="G106" s="4"/>
      <c r="H106" s="4">
        <v>2995</v>
      </c>
      <c r="I106" s="4">
        <v>3002</v>
      </c>
      <c r="J106" s="4"/>
      <c r="K106" s="4">
        <v>35</v>
      </c>
      <c r="L106" s="4" t="s">
        <v>409</v>
      </c>
      <c r="M106" s="4" t="s">
        <v>408</v>
      </c>
      <c r="N106" s="4"/>
      <c r="O106" s="4" t="s">
        <v>34</v>
      </c>
      <c r="P106" s="4" t="s">
        <v>407</v>
      </c>
      <c r="Q106" s="4" t="s">
        <v>406</v>
      </c>
      <c r="R106" s="4"/>
      <c r="S106" s="4"/>
      <c r="T106" s="4"/>
      <c r="U106" s="4"/>
      <c r="V106" s="4" t="s">
        <v>63</v>
      </c>
      <c r="W106" s="4" t="s">
        <v>26</v>
      </c>
      <c r="X106" s="4" t="str">
        <f t="shared" si="110"/>
        <v>NInorganic</v>
      </c>
      <c r="Y106" s="4" t="s">
        <v>191</v>
      </c>
      <c r="Z106" s="8" t="str">
        <f t="shared" si="111"/>
        <v>NHEMOLYSIS</v>
      </c>
      <c r="AA106" s="4" t="str">
        <f t="shared" si="112"/>
        <v>NInorganicHEMOLYSIS</v>
      </c>
      <c r="AB106" s="8"/>
      <c r="AC106" s="8"/>
      <c r="AD106" s="8"/>
      <c r="AE106" s="8"/>
      <c r="AF106" s="8"/>
      <c r="AG106" s="8"/>
      <c r="AH106" s="8"/>
      <c r="AI106" s="8"/>
      <c r="AJ106" s="8"/>
      <c r="AK106" s="8">
        <f t="shared" si="121"/>
        <v>0</v>
      </c>
      <c r="AL106" s="8">
        <f t="shared" si="122"/>
        <v>0</v>
      </c>
      <c r="AM106" s="8">
        <f t="shared" si="123"/>
        <v>0</v>
      </c>
      <c r="AN106" s="8">
        <f t="shared" si="124"/>
        <v>0</v>
      </c>
      <c r="AO106" s="8">
        <f t="shared" si="125"/>
        <v>0</v>
      </c>
      <c r="AP106" s="44">
        <f t="shared" si="126"/>
        <v>0</v>
      </c>
      <c r="AQ106" s="8">
        <f t="shared" si="127"/>
        <v>0</v>
      </c>
      <c r="AR106" s="8">
        <f t="shared" si="128"/>
        <v>0</v>
      </c>
      <c r="AS106" s="8">
        <f t="shared" si="129"/>
        <v>0</v>
      </c>
      <c r="AT106" s="8">
        <f t="shared" si="109"/>
        <v>0</v>
      </c>
      <c r="AU106" s="8">
        <f t="shared" si="113"/>
        <v>0</v>
      </c>
      <c r="AV106" s="8">
        <f t="shared" si="114"/>
        <v>0</v>
      </c>
      <c r="AW106" s="8">
        <f t="shared" si="115"/>
        <v>0</v>
      </c>
      <c r="AX106" s="8">
        <f t="shared" si="116"/>
        <v>0</v>
      </c>
      <c r="AY106" s="8">
        <f t="shared" si="117"/>
        <v>0</v>
      </c>
      <c r="AZ106" s="8">
        <f t="shared" si="118"/>
        <v>0</v>
      </c>
      <c r="BA106" s="8">
        <f t="shared" si="119"/>
        <v>0</v>
      </c>
      <c r="BB106" s="8">
        <f t="shared" si="120"/>
        <v>0</v>
      </c>
      <c r="BC106" s="8">
        <f t="shared" si="99"/>
        <v>0</v>
      </c>
      <c r="BD106" s="8">
        <f t="shared" si="100"/>
        <v>0</v>
      </c>
      <c r="BE106" s="8">
        <f t="shared" si="101"/>
        <v>0</v>
      </c>
      <c r="BF106" s="8">
        <f t="shared" si="102"/>
        <v>0</v>
      </c>
      <c r="BG106" s="8">
        <f t="shared" si="103"/>
        <v>0</v>
      </c>
      <c r="BH106" s="8">
        <f t="shared" si="104"/>
        <v>0</v>
      </c>
      <c r="BI106" s="8">
        <f t="shared" si="105"/>
        <v>0</v>
      </c>
      <c r="BJ106" s="8">
        <f t="shared" si="106"/>
        <v>0</v>
      </c>
      <c r="BK106" s="8">
        <f t="shared" si="107"/>
        <v>0</v>
      </c>
      <c r="BL106" s="4" t="str">
        <f t="shared" si="108"/>
        <v>HEMOLYSIS</v>
      </c>
      <c r="BM106" s="4"/>
    </row>
    <row r="107" spans="1:65" s="15" customFormat="1" x14ac:dyDescent="0.3">
      <c r="A107" s="11" t="s">
        <v>405</v>
      </c>
      <c r="B107" s="4" t="s">
        <v>404</v>
      </c>
      <c r="C107" s="4">
        <v>2013</v>
      </c>
      <c r="D107" s="4" t="s">
        <v>181</v>
      </c>
      <c r="E107" s="4">
        <v>34</v>
      </c>
      <c r="F107" s="4">
        <v>30</v>
      </c>
      <c r="G107" s="4"/>
      <c r="H107" s="4">
        <v>7444</v>
      </c>
      <c r="I107" s="4">
        <v>7452</v>
      </c>
      <c r="J107" s="4"/>
      <c r="K107" s="4">
        <v>27</v>
      </c>
      <c r="L107" s="4" t="s">
        <v>403</v>
      </c>
      <c r="M107" s="4" t="s">
        <v>402</v>
      </c>
      <c r="N107" s="4"/>
      <c r="O107" s="4" t="s">
        <v>34</v>
      </c>
      <c r="P107" s="4" t="s">
        <v>401</v>
      </c>
      <c r="Q107" s="4" t="s">
        <v>400</v>
      </c>
      <c r="R107" s="4"/>
      <c r="S107" s="4"/>
      <c r="T107" s="4"/>
      <c r="U107" s="4"/>
      <c r="V107" s="4" t="s">
        <v>63</v>
      </c>
      <c r="W107" s="4" t="s">
        <v>26</v>
      </c>
      <c r="X107" s="4" t="str">
        <f t="shared" si="110"/>
        <v>NInorganic</v>
      </c>
      <c r="Y107" s="4" t="s">
        <v>191</v>
      </c>
      <c r="Z107" s="8" t="str">
        <f t="shared" si="111"/>
        <v>NHEMOLYSIS</v>
      </c>
      <c r="AA107" s="4" t="str">
        <f t="shared" si="112"/>
        <v>NInorganicHEMOLYSIS</v>
      </c>
      <c r="AB107" s="8"/>
      <c r="AC107" s="8"/>
      <c r="AD107" s="8"/>
      <c r="AE107" s="8"/>
      <c r="AF107" s="8"/>
      <c r="AG107" s="8"/>
      <c r="AH107" s="8"/>
      <c r="AI107" s="8"/>
      <c r="AJ107" s="8"/>
      <c r="AK107" s="8">
        <f t="shared" si="121"/>
        <v>0</v>
      </c>
      <c r="AL107" s="8">
        <f t="shared" si="122"/>
        <v>0</v>
      </c>
      <c r="AM107" s="8">
        <f t="shared" si="123"/>
        <v>0</v>
      </c>
      <c r="AN107" s="8">
        <f t="shared" si="124"/>
        <v>0</v>
      </c>
      <c r="AO107" s="8">
        <f t="shared" si="125"/>
        <v>0</v>
      </c>
      <c r="AP107" s="44">
        <f t="shared" si="126"/>
        <v>0</v>
      </c>
      <c r="AQ107" s="8">
        <f t="shared" si="127"/>
        <v>0</v>
      </c>
      <c r="AR107" s="8">
        <f t="shared" si="128"/>
        <v>0</v>
      </c>
      <c r="AS107" s="8">
        <f t="shared" si="129"/>
        <v>0</v>
      </c>
      <c r="AT107" s="8">
        <f t="shared" si="109"/>
        <v>0</v>
      </c>
      <c r="AU107" s="8">
        <f t="shared" si="113"/>
        <v>0</v>
      </c>
      <c r="AV107" s="8">
        <f t="shared" si="114"/>
        <v>0</v>
      </c>
      <c r="AW107" s="8">
        <f t="shared" si="115"/>
        <v>0</v>
      </c>
      <c r="AX107" s="8">
        <f t="shared" si="116"/>
        <v>0</v>
      </c>
      <c r="AY107" s="8">
        <f t="shared" si="117"/>
        <v>0</v>
      </c>
      <c r="AZ107" s="8">
        <f t="shared" si="118"/>
        <v>0</v>
      </c>
      <c r="BA107" s="8">
        <f t="shared" si="119"/>
        <v>0</v>
      </c>
      <c r="BB107" s="8">
        <f t="shared" si="120"/>
        <v>0</v>
      </c>
      <c r="BC107" s="8">
        <f t="shared" si="99"/>
        <v>0</v>
      </c>
      <c r="BD107" s="8">
        <f t="shared" si="100"/>
        <v>0</v>
      </c>
      <c r="BE107" s="8">
        <f t="shared" si="101"/>
        <v>0</v>
      </c>
      <c r="BF107" s="8">
        <f t="shared" si="102"/>
        <v>0</v>
      </c>
      <c r="BG107" s="8">
        <f t="shared" si="103"/>
        <v>0</v>
      </c>
      <c r="BH107" s="8">
        <f t="shared" si="104"/>
        <v>0</v>
      </c>
      <c r="BI107" s="8">
        <f t="shared" si="105"/>
        <v>0</v>
      </c>
      <c r="BJ107" s="8">
        <f t="shared" si="106"/>
        <v>0</v>
      </c>
      <c r="BK107" s="8">
        <f t="shared" si="107"/>
        <v>0</v>
      </c>
      <c r="BL107" s="4" t="str">
        <f t="shared" si="108"/>
        <v>HEMOLYSIS</v>
      </c>
      <c r="BM107" s="4"/>
    </row>
    <row r="108" spans="1:65" s="15" customFormat="1" x14ac:dyDescent="0.3">
      <c r="A108" s="11" t="s">
        <v>399</v>
      </c>
      <c r="B108" s="4" t="s">
        <v>398</v>
      </c>
      <c r="C108" s="4">
        <v>2016</v>
      </c>
      <c r="D108" s="4" t="s">
        <v>83</v>
      </c>
      <c r="E108" s="4">
        <v>13</v>
      </c>
      <c r="F108" s="4">
        <v>2</v>
      </c>
      <c r="G108" s="4"/>
      <c r="H108" s="4">
        <v>663</v>
      </c>
      <c r="I108" s="4">
        <v>676</v>
      </c>
      <c r="J108" s="4"/>
      <c r="K108" s="4">
        <v>3</v>
      </c>
      <c r="L108" s="4" t="s">
        <v>397</v>
      </c>
      <c r="M108" s="4" t="s">
        <v>396</v>
      </c>
      <c r="N108" s="4" t="s">
        <v>395</v>
      </c>
      <c r="O108" s="4" t="s">
        <v>34</v>
      </c>
      <c r="P108" s="4" t="s">
        <v>395</v>
      </c>
      <c r="Q108" s="4" t="s">
        <v>394</v>
      </c>
      <c r="R108" s="4"/>
      <c r="S108" s="4"/>
      <c r="T108" s="4"/>
      <c r="U108" s="4"/>
      <c r="V108" s="4" t="s">
        <v>63</v>
      </c>
      <c r="W108" s="4" t="s">
        <v>28</v>
      </c>
      <c r="X108" s="4" t="str">
        <f t="shared" si="110"/>
        <v>NPolymer-based</v>
      </c>
      <c r="Y108" s="4" t="s">
        <v>191</v>
      </c>
      <c r="Z108" s="8" t="str">
        <f t="shared" si="111"/>
        <v>NHEMOLYSIS</v>
      </c>
      <c r="AA108" s="4" t="str">
        <f t="shared" si="112"/>
        <v>NPolymer-basedHEMOLYSIS</v>
      </c>
      <c r="AB108" s="8"/>
      <c r="AC108" s="8"/>
      <c r="AD108" s="8"/>
      <c r="AE108" s="8"/>
      <c r="AF108" s="8"/>
      <c r="AG108" s="8"/>
      <c r="AH108" s="8"/>
      <c r="AI108" s="8"/>
      <c r="AJ108" s="8"/>
      <c r="AK108" s="8">
        <f t="shared" si="121"/>
        <v>0</v>
      </c>
      <c r="AL108" s="8">
        <f t="shared" si="122"/>
        <v>0</v>
      </c>
      <c r="AM108" s="8">
        <f t="shared" si="123"/>
        <v>0</v>
      </c>
      <c r="AN108" s="8">
        <f t="shared" si="124"/>
        <v>0</v>
      </c>
      <c r="AO108" s="8">
        <f t="shared" si="125"/>
        <v>0</v>
      </c>
      <c r="AP108" s="44">
        <f t="shared" si="126"/>
        <v>0</v>
      </c>
      <c r="AQ108" s="8">
        <f t="shared" si="127"/>
        <v>0</v>
      </c>
      <c r="AR108" s="8">
        <f t="shared" si="128"/>
        <v>0</v>
      </c>
      <c r="AS108" s="8">
        <f t="shared" si="129"/>
        <v>0</v>
      </c>
      <c r="AT108" s="8">
        <f t="shared" si="109"/>
        <v>0</v>
      </c>
      <c r="AU108" s="8">
        <f t="shared" si="113"/>
        <v>0</v>
      </c>
      <c r="AV108" s="8">
        <f t="shared" si="114"/>
        <v>0</v>
      </c>
      <c r="AW108" s="8">
        <f t="shared" si="115"/>
        <v>0</v>
      </c>
      <c r="AX108" s="8">
        <f t="shared" si="116"/>
        <v>0</v>
      </c>
      <c r="AY108" s="8">
        <f t="shared" si="117"/>
        <v>0</v>
      </c>
      <c r="AZ108" s="8">
        <f t="shared" si="118"/>
        <v>0</v>
      </c>
      <c r="BA108" s="8">
        <f t="shared" si="119"/>
        <v>0</v>
      </c>
      <c r="BB108" s="8">
        <f t="shared" si="120"/>
        <v>0</v>
      </c>
      <c r="BC108" s="8">
        <f t="shared" si="99"/>
        <v>0</v>
      </c>
      <c r="BD108" s="8">
        <f t="shared" si="100"/>
        <v>0</v>
      </c>
      <c r="BE108" s="8">
        <f t="shared" si="101"/>
        <v>0</v>
      </c>
      <c r="BF108" s="8">
        <f t="shared" si="102"/>
        <v>0</v>
      </c>
      <c r="BG108" s="8">
        <f t="shared" si="103"/>
        <v>0</v>
      </c>
      <c r="BH108" s="8">
        <f t="shared" si="104"/>
        <v>0</v>
      </c>
      <c r="BI108" s="8">
        <f t="shared" si="105"/>
        <v>0</v>
      </c>
      <c r="BJ108" s="8">
        <f t="shared" si="106"/>
        <v>0</v>
      </c>
      <c r="BK108" s="8">
        <f t="shared" si="107"/>
        <v>0</v>
      </c>
      <c r="BL108" s="4" t="str">
        <f t="shared" si="108"/>
        <v>HEMOLYSIS</v>
      </c>
      <c r="BM108" s="4"/>
    </row>
    <row r="109" spans="1:65" s="15" customFormat="1" x14ac:dyDescent="0.3">
      <c r="A109" s="11" t="s">
        <v>393</v>
      </c>
      <c r="B109" s="4" t="s">
        <v>392</v>
      </c>
      <c r="C109" s="4">
        <v>2014</v>
      </c>
      <c r="D109" s="4" t="s">
        <v>391</v>
      </c>
      <c r="E109" s="4">
        <v>9</v>
      </c>
      <c r="F109" s="4">
        <v>15</v>
      </c>
      <c r="G109" s="4"/>
      <c r="H109" s="4">
        <v>2291</v>
      </c>
      <c r="I109" s="4">
        <v>2308</v>
      </c>
      <c r="J109" s="4"/>
      <c r="K109" s="4">
        <v>23</v>
      </c>
      <c r="L109" s="4" t="s">
        <v>390</v>
      </c>
      <c r="M109" s="4" t="s">
        <v>389</v>
      </c>
      <c r="N109" s="4"/>
      <c r="O109" s="4" t="s">
        <v>34</v>
      </c>
      <c r="P109" s="4" t="s">
        <v>388</v>
      </c>
      <c r="Q109" s="4" t="s">
        <v>387</v>
      </c>
      <c r="R109" s="4"/>
      <c r="S109" s="4"/>
      <c r="T109" s="4"/>
      <c r="U109" s="4"/>
      <c r="V109" s="4" t="s">
        <v>63</v>
      </c>
      <c r="W109" s="4" t="s">
        <v>28</v>
      </c>
      <c r="X109" s="4" t="str">
        <f t="shared" si="110"/>
        <v>NPolymer-based</v>
      </c>
      <c r="Y109" s="4" t="s">
        <v>191</v>
      </c>
      <c r="Z109" s="8" t="str">
        <f t="shared" si="111"/>
        <v>NHEMOLYSIS</v>
      </c>
      <c r="AA109" s="4" t="str">
        <f t="shared" si="112"/>
        <v>NPolymer-basedHEMOLYSIS</v>
      </c>
      <c r="AB109" s="8"/>
      <c r="AC109" s="8"/>
      <c r="AD109" s="8"/>
      <c r="AE109" s="8"/>
      <c r="AF109" s="8"/>
      <c r="AG109" s="8"/>
      <c r="AH109" s="8"/>
      <c r="AI109" s="8"/>
      <c r="AJ109" s="8"/>
      <c r="AK109" s="8">
        <f t="shared" si="121"/>
        <v>0</v>
      </c>
      <c r="AL109" s="8">
        <f t="shared" si="122"/>
        <v>0</v>
      </c>
      <c r="AM109" s="8">
        <f t="shared" si="123"/>
        <v>0</v>
      </c>
      <c r="AN109" s="8">
        <f t="shared" si="124"/>
        <v>0</v>
      </c>
      <c r="AO109" s="8">
        <f t="shared" si="125"/>
        <v>0</v>
      </c>
      <c r="AP109" s="44">
        <f t="shared" si="126"/>
        <v>0</v>
      </c>
      <c r="AQ109" s="8">
        <f t="shared" si="127"/>
        <v>0</v>
      </c>
      <c r="AR109" s="8">
        <f t="shared" si="128"/>
        <v>0</v>
      </c>
      <c r="AS109" s="8">
        <f t="shared" si="129"/>
        <v>0</v>
      </c>
      <c r="AT109" s="8">
        <f t="shared" si="109"/>
        <v>0</v>
      </c>
      <c r="AU109" s="8">
        <f t="shared" si="113"/>
        <v>0</v>
      </c>
      <c r="AV109" s="8">
        <f t="shared" si="114"/>
        <v>0</v>
      </c>
      <c r="AW109" s="8">
        <f t="shared" si="115"/>
        <v>0</v>
      </c>
      <c r="AX109" s="8">
        <f t="shared" si="116"/>
        <v>0</v>
      </c>
      <c r="AY109" s="8">
        <f t="shared" si="117"/>
        <v>0</v>
      </c>
      <c r="AZ109" s="8">
        <f t="shared" si="118"/>
        <v>0</v>
      </c>
      <c r="BA109" s="8">
        <f t="shared" si="119"/>
        <v>0</v>
      </c>
      <c r="BB109" s="8">
        <f t="shared" si="120"/>
        <v>0</v>
      </c>
      <c r="BC109" s="8">
        <f t="shared" si="99"/>
        <v>0</v>
      </c>
      <c r="BD109" s="8">
        <f t="shared" si="100"/>
        <v>0</v>
      </c>
      <c r="BE109" s="8">
        <f t="shared" si="101"/>
        <v>0</v>
      </c>
      <c r="BF109" s="8">
        <f t="shared" si="102"/>
        <v>0</v>
      </c>
      <c r="BG109" s="8">
        <f t="shared" si="103"/>
        <v>0</v>
      </c>
      <c r="BH109" s="8">
        <f t="shared" si="104"/>
        <v>0</v>
      </c>
      <c r="BI109" s="8">
        <f t="shared" si="105"/>
        <v>0</v>
      </c>
      <c r="BJ109" s="8">
        <f t="shared" si="106"/>
        <v>0</v>
      </c>
      <c r="BK109" s="8">
        <f t="shared" si="107"/>
        <v>0</v>
      </c>
      <c r="BL109" s="4" t="str">
        <f t="shared" si="108"/>
        <v>HEMOLYSIS</v>
      </c>
      <c r="BM109" s="4"/>
    </row>
    <row r="110" spans="1:65" s="15" customFormat="1" x14ac:dyDescent="0.3">
      <c r="A110" s="11" t="s">
        <v>386</v>
      </c>
      <c r="B110" s="4" t="s">
        <v>385</v>
      </c>
      <c r="C110" s="4">
        <v>2015</v>
      </c>
      <c r="D110" s="4" t="s">
        <v>295</v>
      </c>
      <c r="E110" s="4">
        <v>11</v>
      </c>
      <c r="F110" s="4">
        <v>10</v>
      </c>
      <c r="G110" s="4"/>
      <c r="H110" s="4">
        <v>1747</v>
      </c>
      <c r="I110" s="4">
        <v>1763</v>
      </c>
      <c r="J110" s="4"/>
      <c r="K110" s="4">
        <v>2</v>
      </c>
      <c r="L110" s="4" t="s">
        <v>384</v>
      </c>
      <c r="M110" s="4" t="s">
        <v>383</v>
      </c>
      <c r="N110" s="4" t="s">
        <v>382</v>
      </c>
      <c r="O110" s="4" t="s">
        <v>34</v>
      </c>
      <c r="P110" s="4" t="s">
        <v>382</v>
      </c>
      <c r="Q110" s="4" t="s">
        <v>381</v>
      </c>
      <c r="R110" s="4"/>
      <c r="S110" s="4"/>
      <c r="T110" s="4"/>
      <c r="U110" s="4"/>
      <c r="V110" s="4" t="s">
        <v>63</v>
      </c>
      <c r="W110" s="4" t="s">
        <v>26</v>
      </c>
      <c r="X110" s="4" t="str">
        <f t="shared" si="110"/>
        <v>NInorganic</v>
      </c>
      <c r="Y110" s="4" t="s">
        <v>191</v>
      </c>
      <c r="Z110" s="8" t="str">
        <f t="shared" si="111"/>
        <v>NHEMOLYSIS</v>
      </c>
      <c r="AA110" s="4" t="str">
        <f t="shared" si="112"/>
        <v>NInorganicHEMOLYSIS</v>
      </c>
      <c r="AB110" s="8"/>
      <c r="AC110" s="8"/>
      <c r="AD110" s="8"/>
      <c r="AE110" s="8"/>
      <c r="AF110" s="8"/>
      <c r="AG110" s="8"/>
      <c r="AH110" s="8"/>
      <c r="AI110" s="8"/>
      <c r="AJ110" s="8"/>
      <c r="AK110" s="8">
        <f t="shared" si="121"/>
        <v>0</v>
      </c>
      <c r="AL110" s="8">
        <f t="shared" si="122"/>
        <v>0</v>
      </c>
      <c r="AM110" s="8">
        <f t="shared" si="123"/>
        <v>0</v>
      </c>
      <c r="AN110" s="8">
        <f t="shared" si="124"/>
        <v>0</v>
      </c>
      <c r="AO110" s="8">
        <f t="shared" si="125"/>
        <v>0</v>
      </c>
      <c r="AP110" s="44">
        <f t="shared" si="126"/>
        <v>0</v>
      </c>
      <c r="AQ110" s="8">
        <f t="shared" si="127"/>
        <v>0</v>
      </c>
      <c r="AR110" s="8">
        <f t="shared" si="128"/>
        <v>0</v>
      </c>
      <c r="AS110" s="8">
        <f t="shared" si="129"/>
        <v>0</v>
      </c>
      <c r="AT110" s="8">
        <f t="shared" si="109"/>
        <v>0</v>
      </c>
      <c r="AU110" s="8">
        <f t="shared" si="113"/>
        <v>0</v>
      </c>
      <c r="AV110" s="8">
        <f t="shared" si="114"/>
        <v>0</v>
      </c>
      <c r="AW110" s="8">
        <f t="shared" si="115"/>
        <v>0</v>
      </c>
      <c r="AX110" s="8">
        <f t="shared" si="116"/>
        <v>0</v>
      </c>
      <c r="AY110" s="8">
        <f t="shared" si="117"/>
        <v>0</v>
      </c>
      <c r="AZ110" s="8">
        <f t="shared" si="118"/>
        <v>0</v>
      </c>
      <c r="BA110" s="8">
        <f t="shared" si="119"/>
        <v>0</v>
      </c>
      <c r="BB110" s="8">
        <f t="shared" si="120"/>
        <v>0</v>
      </c>
      <c r="BC110" s="8">
        <f t="shared" si="99"/>
        <v>0</v>
      </c>
      <c r="BD110" s="8">
        <f t="shared" si="100"/>
        <v>0</v>
      </c>
      <c r="BE110" s="8">
        <f t="shared" si="101"/>
        <v>0</v>
      </c>
      <c r="BF110" s="8">
        <f t="shared" si="102"/>
        <v>0</v>
      </c>
      <c r="BG110" s="8">
        <f t="shared" si="103"/>
        <v>0</v>
      </c>
      <c r="BH110" s="8">
        <f t="shared" si="104"/>
        <v>0</v>
      </c>
      <c r="BI110" s="8">
        <f t="shared" si="105"/>
        <v>0</v>
      </c>
      <c r="BJ110" s="8">
        <f t="shared" si="106"/>
        <v>0</v>
      </c>
      <c r="BK110" s="8">
        <f t="shared" si="107"/>
        <v>0</v>
      </c>
      <c r="BL110" s="4" t="str">
        <f t="shared" si="108"/>
        <v>HEMOLYSIS</v>
      </c>
      <c r="BM110" s="4"/>
    </row>
    <row r="111" spans="1:65" s="15" customFormat="1" x14ac:dyDescent="0.3">
      <c r="A111" s="11" t="s">
        <v>380</v>
      </c>
      <c r="B111" s="4" t="s">
        <v>379</v>
      </c>
      <c r="C111" s="4">
        <v>2015</v>
      </c>
      <c r="D111" s="4" t="s">
        <v>250</v>
      </c>
      <c r="E111" s="4">
        <v>17</v>
      </c>
      <c r="F111" s="4">
        <v>6</v>
      </c>
      <c r="G111" s="4">
        <v>265</v>
      </c>
      <c r="H111" s="4"/>
      <c r="I111" s="4"/>
      <c r="J111" s="4">
        <v>11</v>
      </c>
      <c r="K111" s="4">
        <v>3</v>
      </c>
      <c r="L111" s="4" t="s">
        <v>378</v>
      </c>
      <c r="M111" s="4" t="s">
        <v>377</v>
      </c>
      <c r="N111" s="4" t="s">
        <v>376</v>
      </c>
      <c r="O111" s="4" t="s">
        <v>34</v>
      </c>
      <c r="P111" s="4" t="s">
        <v>376</v>
      </c>
      <c r="Q111" s="4" t="s">
        <v>375</v>
      </c>
      <c r="R111" s="4"/>
      <c r="S111" s="4"/>
      <c r="T111" s="4"/>
      <c r="U111" s="4"/>
      <c r="V111" s="4" t="s">
        <v>63</v>
      </c>
      <c r="W111" s="4" t="s">
        <v>28</v>
      </c>
      <c r="X111" s="4" t="str">
        <f t="shared" si="110"/>
        <v>NPolymer-based</v>
      </c>
      <c r="Y111" s="4" t="s">
        <v>191</v>
      </c>
      <c r="Z111" s="8" t="str">
        <f t="shared" si="111"/>
        <v>NHEMOLYSIS</v>
      </c>
      <c r="AA111" s="4" t="str">
        <f t="shared" si="112"/>
        <v>NPolymer-basedHEMOLYSIS</v>
      </c>
      <c r="AB111" s="8"/>
      <c r="AC111" s="8"/>
      <c r="AD111" s="8"/>
      <c r="AE111" s="8"/>
      <c r="AF111" s="8"/>
      <c r="AG111" s="8"/>
      <c r="AH111" s="8"/>
      <c r="AI111" s="8"/>
      <c r="AJ111" s="8"/>
      <c r="AK111" s="8">
        <f t="shared" si="121"/>
        <v>0</v>
      </c>
      <c r="AL111" s="8">
        <f t="shared" si="122"/>
        <v>0</v>
      </c>
      <c r="AM111" s="8">
        <f t="shared" si="123"/>
        <v>0</v>
      </c>
      <c r="AN111" s="8">
        <f t="shared" si="124"/>
        <v>0</v>
      </c>
      <c r="AO111" s="8">
        <f t="shared" si="125"/>
        <v>0</v>
      </c>
      <c r="AP111" s="44">
        <f t="shared" si="126"/>
        <v>0</v>
      </c>
      <c r="AQ111" s="8">
        <f t="shared" si="127"/>
        <v>0</v>
      </c>
      <c r="AR111" s="8">
        <f t="shared" si="128"/>
        <v>0</v>
      </c>
      <c r="AS111" s="8">
        <f t="shared" si="129"/>
        <v>0</v>
      </c>
      <c r="AT111" s="8">
        <f t="shared" si="109"/>
        <v>0</v>
      </c>
      <c r="AU111" s="8">
        <f t="shared" si="113"/>
        <v>0</v>
      </c>
      <c r="AV111" s="8">
        <f t="shared" si="114"/>
        <v>0</v>
      </c>
      <c r="AW111" s="8">
        <f t="shared" si="115"/>
        <v>0</v>
      </c>
      <c r="AX111" s="8">
        <f t="shared" si="116"/>
        <v>0</v>
      </c>
      <c r="AY111" s="8">
        <f t="shared" si="117"/>
        <v>0</v>
      </c>
      <c r="AZ111" s="8">
        <f t="shared" si="118"/>
        <v>0</v>
      </c>
      <c r="BA111" s="8">
        <f t="shared" si="119"/>
        <v>0</v>
      </c>
      <c r="BB111" s="8">
        <f t="shared" si="120"/>
        <v>0</v>
      </c>
      <c r="BC111" s="8">
        <f t="shared" si="99"/>
        <v>0</v>
      </c>
      <c r="BD111" s="8">
        <f t="shared" si="100"/>
        <v>0</v>
      </c>
      <c r="BE111" s="8">
        <f t="shared" si="101"/>
        <v>0</v>
      </c>
      <c r="BF111" s="8">
        <f t="shared" si="102"/>
        <v>0</v>
      </c>
      <c r="BG111" s="8">
        <f t="shared" si="103"/>
        <v>0</v>
      </c>
      <c r="BH111" s="8">
        <f t="shared" si="104"/>
        <v>0</v>
      </c>
      <c r="BI111" s="8">
        <f t="shared" si="105"/>
        <v>0</v>
      </c>
      <c r="BJ111" s="8">
        <f t="shared" si="106"/>
        <v>0</v>
      </c>
      <c r="BK111" s="8">
        <f t="shared" si="107"/>
        <v>0</v>
      </c>
      <c r="BL111" s="4" t="str">
        <f t="shared" si="108"/>
        <v>HEMOLYSIS</v>
      </c>
      <c r="BM111" s="4"/>
    </row>
    <row r="112" spans="1:65" s="15" customFormat="1" x14ac:dyDescent="0.3">
      <c r="A112" s="11" t="s">
        <v>374</v>
      </c>
      <c r="B112" s="4" t="s">
        <v>373</v>
      </c>
      <c r="C112" s="4">
        <v>2015</v>
      </c>
      <c r="D112" s="4" t="s">
        <v>41</v>
      </c>
      <c r="E112" s="4">
        <v>200</v>
      </c>
      <c r="F112" s="4"/>
      <c r="G112" s="4"/>
      <c r="H112" s="4">
        <v>201</v>
      </c>
      <c r="I112" s="4">
        <v>211</v>
      </c>
      <c r="J112" s="4"/>
      <c r="K112" s="4">
        <v>13</v>
      </c>
      <c r="L112" s="4" t="s">
        <v>372</v>
      </c>
      <c r="M112" s="4" t="s">
        <v>371</v>
      </c>
      <c r="N112" s="4" t="s">
        <v>370</v>
      </c>
      <c r="O112" s="4" t="s">
        <v>34</v>
      </c>
      <c r="P112" s="4" t="s">
        <v>370</v>
      </c>
      <c r="Q112" s="4" t="s">
        <v>369</v>
      </c>
      <c r="R112" s="4"/>
      <c r="S112" s="4"/>
      <c r="T112" s="4"/>
      <c r="U112" s="4"/>
      <c r="V112" s="4" t="s">
        <v>63</v>
      </c>
      <c r="W112" s="4" t="s">
        <v>30</v>
      </c>
      <c r="X112" s="4" t="str">
        <f t="shared" ref="X112:X144" si="130">CONCATENATE(V112,W112)</f>
        <v>NLipid-based</v>
      </c>
      <c r="Y112" s="4" t="s">
        <v>191</v>
      </c>
      <c r="Z112" s="8" t="str">
        <f t="shared" ref="Z112:Z144" si="131">CONCATENATE(V112,Y112)</f>
        <v>NHEMOLYSIS</v>
      </c>
      <c r="AA112" s="4" t="str">
        <f t="shared" ref="AA112:AA144" si="132">CONCATENATE(X112,Y112)</f>
        <v>NLipid-basedHEMOLYSIS</v>
      </c>
      <c r="AB112" s="8"/>
      <c r="AC112" s="8"/>
      <c r="AD112" s="8"/>
      <c r="AE112" s="8"/>
      <c r="AF112" s="8"/>
      <c r="AG112" s="8"/>
      <c r="AH112" s="8"/>
      <c r="AI112" s="8"/>
      <c r="AJ112" s="8"/>
      <c r="AK112" s="8">
        <f t="shared" si="121"/>
        <v>0</v>
      </c>
      <c r="AL112" s="8">
        <f t="shared" si="122"/>
        <v>0</v>
      </c>
      <c r="AM112" s="8">
        <f t="shared" si="123"/>
        <v>0</v>
      </c>
      <c r="AN112" s="8">
        <f t="shared" si="124"/>
        <v>0</v>
      </c>
      <c r="AO112" s="8">
        <f t="shared" si="125"/>
        <v>0</v>
      </c>
      <c r="AP112" s="44">
        <f t="shared" si="126"/>
        <v>0</v>
      </c>
      <c r="AQ112" s="8">
        <f t="shared" si="127"/>
        <v>0</v>
      </c>
      <c r="AR112" s="8">
        <f t="shared" si="128"/>
        <v>0</v>
      </c>
      <c r="AS112" s="8">
        <f t="shared" si="129"/>
        <v>0</v>
      </c>
      <c r="AT112" s="8">
        <f t="shared" si="109"/>
        <v>0</v>
      </c>
      <c r="AU112" s="8">
        <f t="shared" si="113"/>
        <v>0</v>
      </c>
      <c r="AV112" s="8">
        <f t="shared" si="114"/>
        <v>0</v>
      </c>
      <c r="AW112" s="8">
        <f t="shared" si="115"/>
        <v>0</v>
      </c>
      <c r="AX112" s="8">
        <f t="shared" si="116"/>
        <v>0</v>
      </c>
      <c r="AY112" s="8">
        <f t="shared" si="117"/>
        <v>0</v>
      </c>
      <c r="AZ112" s="8">
        <f t="shared" si="118"/>
        <v>0</v>
      </c>
      <c r="BA112" s="8">
        <f t="shared" si="119"/>
        <v>0</v>
      </c>
      <c r="BB112" s="8">
        <f t="shared" si="120"/>
        <v>0</v>
      </c>
      <c r="BC112" s="8">
        <f t="shared" si="99"/>
        <v>0</v>
      </c>
      <c r="BD112" s="8">
        <f t="shared" si="100"/>
        <v>0</v>
      </c>
      <c r="BE112" s="8">
        <f t="shared" si="101"/>
        <v>0</v>
      </c>
      <c r="BF112" s="8">
        <f t="shared" si="102"/>
        <v>0</v>
      </c>
      <c r="BG112" s="8">
        <f t="shared" si="103"/>
        <v>0</v>
      </c>
      <c r="BH112" s="8">
        <f t="shared" si="104"/>
        <v>0</v>
      </c>
      <c r="BI112" s="8">
        <f t="shared" si="105"/>
        <v>0</v>
      </c>
      <c r="BJ112" s="8">
        <f t="shared" si="106"/>
        <v>0</v>
      </c>
      <c r="BK112" s="8">
        <f t="shared" si="107"/>
        <v>0</v>
      </c>
      <c r="BL112" s="4" t="str">
        <f t="shared" si="108"/>
        <v>HEMOLYSIS</v>
      </c>
      <c r="BM112" s="4"/>
    </row>
    <row r="113" spans="1:65" s="15" customFormat="1" x14ac:dyDescent="0.3">
      <c r="A113" s="11" t="s">
        <v>368</v>
      </c>
      <c r="B113" s="4" t="s">
        <v>367</v>
      </c>
      <c r="C113" s="4">
        <v>2015</v>
      </c>
      <c r="D113" s="4" t="s">
        <v>147</v>
      </c>
      <c r="E113" s="4">
        <v>10</v>
      </c>
      <c r="F113" s="4"/>
      <c r="G113" s="4"/>
      <c r="H113" s="4">
        <v>1493</v>
      </c>
      <c r="I113" s="4">
        <v>1503</v>
      </c>
      <c r="J113" s="4"/>
      <c r="K113" s="4">
        <v>1</v>
      </c>
      <c r="L113" s="4" t="s">
        <v>366</v>
      </c>
      <c r="M113" s="4" t="s">
        <v>365</v>
      </c>
      <c r="N113" s="4" t="s">
        <v>364</v>
      </c>
      <c r="O113" s="4" t="s">
        <v>34</v>
      </c>
      <c r="P113" s="4" t="s">
        <v>364</v>
      </c>
      <c r="Q113" s="4" t="s">
        <v>363</v>
      </c>
      <c r="R113" s="4"/>
      <c r="S113" s="4"/>
      <c r="T113" s="4"/>
      <c r="U113" s="4"/>
      <c r="V113" s="4" t="s">
        <v>63</v>
      </c>
      <c r="W113" s="4" t="s">
        <v>30</v>
      </c>
      <c r="X113" s="4" t="str">
        <f t="shared" si="130"/>
        <v>NLipid-based</v>
      </c>
      <c r="Y113" s="4" t="s">
        <v>191</v>
      </c>
      <c r="Z113" s="8" t="str">
        <f t="shared" si="131"/>
        <v>NHEMOLYSIS</v>
      </c>
      <c r="AA113" s="4" t="str">
        <f t="shared" si="132"/>
        <v>NLipid-basedHEMOLYSIS</v>
      </c>
      <c r="AB113" s="8"/>
      <c r="AC113" s="8"/>
      <c r="AD113" s="8"/>
      <c r="AE113" s="8"/>
      <c r="AF113" s="8"/>
      <c r="AG113" s="8"/>
      <c r="AH113" s="8"/>
      <c r="AI113" s="8"/>
      <c r="AJ113" s="8"/>
      <c r="AK113" s="8">
        <f t="shared" si="121"/>
        <v>0</v>
      </c>
      <c r="AL113" s="8">
        <f t="shared" si="122"/>
        <v>0</v>
      </c>
      <c r="AM113" s="8">
        <f t="shared" si="123"/>
        <v>0</v>
      </c>
      <c r="AN113" s="8">
        <f t="shared" si="124"/>
        <v>0</v>
      </c>
      <c r="AO113" s="8">
        <f t="shared" si="125"/>
        <v>0</v>
      </c>
      <c r="AP113" s="44">
        <f t="shared" si="126"/>
        <v>0</v>
      </c>
      <c r="AQ113" s="8">
        <f t="shared" si="127"/>
        <v>0</v>
      </c>
      <c r="AR113" s="8">
        <f t="shared" si="128"/>
        <v>0</v>
      </c>
      <c r="AS113" s="8">
        <f t="shared" si="129"/>
        <v>0</v>
      </c>
      <c r="AT113" s="8">
        <f t="shared" si="109"/>
        <v>0</v>
      </c>
      <c r="AU113" s="8">
        <f t="shared" si="113"/>
        <v>0</v>
      </c>
      <c r="AV113" s="8">
        <f t="shared" si="114"/>
        <v>0</v>
      </c>
      <c r="AW113" s="8">
        <f t="shared" si="115"/>
        <v>0</v>
      </c>
      <c r="AX113" s="8">
        <f t="shared" si="116"/>
        <v>0</v>
      </c>
      <c r="AY113" s="8">
        <f t="shared" si="117"/>
        <v>0</v>
      </c>
      <c r="AZ113" s="8">
        <f t="shared" si="118"/>
        <v>0</v>
      </c>
      <c r="BA113" s="8">
        <f t="shared" si="119"/>
        <v>0</v>
      </c>
      <c r="BB113" s="8">
        <f t="shared" si="120"/>
        <v>0</v>
      </c>
      <c r="BC113" s="8">
        <f t="shared" si="99"/>
        <v>0</v>
      </c>
      <c r="BD113" s="8">
        <f t="shared" si="100"/>
        <v>0</v>
      </c>
      <c r="BE113" s="8">
        <f t="shared" si="101"/>
        <v>0</v>
      </c>
      <c r="BF113" s="8">
        <f t="shared" si="102"/>
        <v>0</v>
      </c>
      <c r="BG113" s="8">
        <f t="shared" si="103"/>
        <v>0</v>
      </c>
      <c r="BH113" s="8">
        <f t="shared" si="104"/>
        <v>0</v>
      </c>
      <c r="BI113" s="8">
        <f t="shared" si="105"/>
        <v>0</v>
      </c>
      <c r="BJ113" s="8">
        <f t="shared" si="106"/>
        <v>0</v>
      </c>
      <c r="BK113" s="8">
        <f t="shared" si="107"/>
        <v>0</v>
      </c>
      <c r="BL113" s="4" t="str">
        <f t="shared" si="108"/>
        <v>HEMOLYSIS</v>
      </c>
      <c r="BM113" s="4"/>
    </row>
    <row r="114" spans="1:65" s="15" customFormat="1" x14ac:dyDescent="0.3">
      <c r="A114" s="11" t="s">
        <v>362</v>
      </c>
      <c r="B114" s="4" t="s">
        <v>361</v>
      </c>
      <c r="C114" s="4">
        <v>2015</v>
      </c>
      <c r="D114" s="4" t="s">
        <v>196</v>
      </c>
      <c r="E114" s="4">
        <v>478</v>
      </c>
      <c r="F114" s="4">
        <v>1</v>
      </c>
      <c r="G114" s="4"/>
      <c r="H114" s="4">
        <v>19</v>
      </c>
      <c r="I114" s="4">
        <v>30</v>
      </c>
      <c r="J114" s="4"/>
      <c r="K114" s="4">
        <v>8</v>
      </c>
      <c r="L114" s="4" t="s">
        <v>360</v>
      </c>
      <c r="M114" s="4" t="s">
        <v>359</v>
      </c>
      <c r="N114" s="4" t="s">
        <v>358</v>
      </c>
      <c r="O114" s="4" t="s">
        <v>34</v>
      </c>
      <c r="P114" s="4" t="s">
        <v>358</v>
      </c>
      <c r="Q114" s="4" t="s">
        <v>357</v>
      </c>
      <c r="R114" s="4"/>
      <c r="S114" s="4"/>
      <c r="T114" s="4"/>
      <c r="U114" s="4"/>
      <c r="V114" s="4" t="s">
        <v>63</v>
      </c>
      <c r="W114" s="4" t="s">
        <v>28</v>
      </c>
      <c r="X114" s="4" t="str">
        <f t="shared" si="130"/>
        <v>NPolymer-based</v>
      </c>
      <c r="Y114" s="4" t="s">
        <v>191</v>
      </c>
      <c r="Z114" s="8" t="str">
        <f t="shared" si="131"/>
        <v>NHEMOLYSIS</v>
      </c>
      <c r="AA114" s="4" t="str">
        <f t="shared" si="132"/>
        <v>NPolymer-basedHEMOLYSIS</v>
      </c>
      <c r="AB114" s="8"/>
      <c r="AC114" s="8"/>
      <c r="AD114" s="8"/>
      <c r="AE114" s="8"/>
      <c r="AF114" s="8"/>
      <c r="AG114" s="8"/>
      <c r="AH114" s="8"/>
      <c r="AI114" s="8"/>
      <c r="AJ114" s="8"/>
      <c r="AK114" s="8">
        <f t="shared" si="121"/>
        <v>0</v>
      </c>
      <c r="AL114" s="8">
        <f t="shared" si="122"/>
        <v>0</v>
      </c>
      <c r="AM114" s="8">
        <f t="shared" si="123"/>
        <v>0</v>
      </c>
      <c r="AN114" s="8">
        <f t="shared" si="124"/>
        <v>0</v>
      </c>
      <c r="AO114" s="8">
        <f t="shared" si="125"/>
        <v>0</v>
      </c>
      <c r="AP114" s="44">
        <f t="shared" si="126"/>
        <v>0</v>
      </c>
      <c r="AQ114" s="8">
        <f t="shared" si="127"/>
        <v>0</v>
      </c>
      <c r="AR114" s="8">
        <f t="shared" si="128"/>
        <v>0</v>
      </c>
      <c r="AS114" s="8">
        <f t="shared" si="129"/>
        <v>0</v>
      </c>
      <c r="AT114" s="8">
        <f t="shared" si="109"/>
        <v>0</v>
      </c>
      <c r="AU114" s="8">
        <f t="shared" si="113"/>
        <v>0</v>
      </c>
      <c r="AV114" s="8">
        <f t="shared" si="114"/>
        <v>0</v>
      </c>
      <c r="AW114" s="8">
        <f t="shared" si="115"/>
        <v>0</v>
      </c>
      <c r="AX114" s="8">
        <f t="shared" si="116"/>
        <v>0</v>
      </c>
      <c r="AY114" s="8">
        <f t="shared" si="117"/>
        <v>0</v>
      </c>
      <c r="AZ114" s="8">
        <f t="shared" si="118"/>
        <v>0</v>
      </c>
      <c r="BA114" s="8">
        <f t="shared" si="119"/>
        <v>0</v>
      </c>
      <c r="BB114" s="8">
        <f t="shared" si="120"/>
        <v>0</v>
      </c>
      <c r="BC114" s="8">
        <f t="shared" si="99"/>
        <v>0</v>
      </c>
      <c r="BD114" s="8">
        <f t="shared" si="100"/>
        <v>0</v>
      </c>
      <c r="BE114" s="8">
        <f t="shared" si="101"/>
        <v>0</v>
      </c>
      <c r="BF114" s="8">
        <f t="shared" si="102"/>
        <v>0</v>
      </c>
      <c r="BG114" s="8">
        <f t="shared" si="103"/>
        <v>0</v>
      </c>
      <c r="BH114" s="8">
        <f t="shared" si="104"/>
        <v>0</v>
      </c>
      <c r="BI114" s="8">
        <f t="shared" si="105"/>
        <v>0</v>
      </c>
      <c r="BJ114" s="8">
        <f t="shared" si="106"/>
        <v>0</v>
      </c>
      <c r="BK114" s="8">
        <f t="shared" si="107"/>
        <v>0</v>
      </c>
      <c r="BL114" s="4" t="str">
        <f t="shared" si="108"/>
        <v>HEMOLYSIS</v>
      </c>
      <c r="BM114" s="4"/>
    </row>
    <row r="115" spans="1:65" s="15" customFormat="1" x14ac:dyDescent="0.3">
      <c r="A115" s="11" t="s">
        <v>356</v>
      </c>
      <c r="B115" s="4" t="s">
        <v>355</v>
      </c>
      <c r="C115" s="4">
        <v>2015</v>
      </c>
      <c r="D115" s="4" t="s">
        <v>117</v>
      </c>
      <c r="E115" s="4">
        <v>9</v>
      </c>
      <c r="F115" s="4">
        <v>1</v>
      </c>
      <c r="G115" s="4"/>
      <c r="H115" s="4">
        <v>191</v>
      </c>
      <c r="I115" s="4">
        <v>205</v>
      </c>
      <c r="J115" s="4"/>
      <c r="K115" s="4">
        <v>61</v>
      </c>
      <c r="L115" s="4" t="s">
        <v>354</v>
      </c>
      <c r="M115" s="4" t="s">
        <v>353</v>
      </c>
      <c r="N115" s="4" t="s">
        <v>352</v>
      </c>
      <c r="O115" s="4" t="s">
        <v>34</v>
      </c>
      <c r="P115" s="4" t="s">
        <v>352</v>
      </c>
      <c r="Q115" s="4" t="s">
        <v>351</v>
      </c>
      <c r="R115" s="4"/>
      <c r="S115" s="4"/>
      <c r="T115" s="4"/>
      <c r="U115" s="4"/>
      <c r="V115" s="4" t="s">
        <v>63</v>
      </c>
      <c r="W115" s="4" t="s">
        <v>26</v>
      </c>
      <c r="X115" s="4" t="str">
        <f t="shared" si="130"/>
        <v>NInorganic</v>
      </c>
      <c r="Y115" s="4" t="s">
        <v>191</v>
      </c>
      <c r="Z115" s="8" t="str">
        <f t="shared" si="131"/>
        <v>NHEMOLYSIS</v>
      </c>
      <c r="AA115" s="4" t="str">
        <f t="shared" si="132"/>
        <v>NInorganicHEMOLYSIS</v>
      </c>
      <c r="AB115" s="8"/>
      <c r="AC115" s="8"/>
      <c r="AD115" s="8"/>
      <c r="AE115" s="8"/>
      <c r="AF115" s="8"/>
      <c r="AG115" s="8"/>
      <c r="AH115" s="8"/>
      <c r="AI115" s="8"/>
      <c r="AJ115" s="8"/>
      <c r="AK115" s="8">
        <f t="shared" si="121"/>
        <v>0</v>
      </c>
      <c r="AL115" s="8">
        <f t="shared" si="122"/>
        <v>0</v>
      </c>
      <c r="AM115" s="8">
        <f t="shared" si="123"/>
        <v>0</v>
      </c>
      <c r="AN115" s="8">
        <f t="shared" si="124"/>
        <v>0</v>
      </c>
      <c r="AO115" s="8">
        <f t="shared" si="125"/>
        <v>0</v>
      </c>
      <c r="AP115" s="44">
        <f t="shared" si="126"/>
        <v>0</v>
      </c>
      <c r="AQ115" s="8">
        <f t="shared" si="127"/>
        <v>0</v>
      </c>
      <c r="AR115" s="8">
        <f t="shared" si="128"/>
        <v>0</v>
      </c>
      <c r="AS115" s="8">
        <f t="shared" si="129"/>
        <v>0</v>
      </c>
      <c r="AT115" s="8">
        <f t="shared" si="109"/>
        <v>0</v>
      </c>
      <c r="AU115" s="8">
        <f t="shared" si="113"/>
        <v>0</v>
      </c>
      <c r="AV115" s="8">
        <f t="shared" si="114"/>
        <v>0</v>
      </c>
      <c r="AW115" s="8">
        <f t="shared" si="115"/>
        <v>0</v>
      </c>
      <c r="AX115" s="8">
        <f t="shared" si="116"/>
        <v>0</v>
      </c>
      <c r="AY115" s="8">
        <f t="shared" si="117"/>
        <v>0</v>
      </c>
      <c r="AZ115" s="8">
        <f t="shared" si="118"/>
        <v>0</v>
      </c>
      <c r="BA115" s="8">
        <f t="shared" si="119"/>
        <v>0</v>
      </c>
      <c r="BB115" s="8">
        <f t="shared" si="120"/>
        <v>0</v>
      </c>
      <c r="BC115" s="8">
        <f t="shared" si="99"/>
        <v>0</v>
      </c>
      <c r="BD115" s="8">
        <f t="shared" si="100"/>
        <v>0</v>
      </c>
      <c r="BE115" s="8">
        <f t="shared" si="101"/>
        <v>0</v>
      </c>
      <c r="BF115" s="8">
        <f t="shared" si="102"/>
        <v>0</v>
      </c>
      <c r="BG115" s="8">
        <f t="shared" si="103"/>
        <v>0</v>
      </c>
      <c r="BH115" s="8">
        <f t="shared" si="104"/>
        <v>0</v>
      </c>
      <c r="BI115" s="8">
        <f t="shared" si="105"/>
        <v>0</v>
      </c>
      <c r="BJ115" s="8">
        <f t="shared" si="106"/>
        <v>0</v>
      </c>
      <c r="BK115" s="8">
        <f t="shared" si="107"/>
        <v>0</v>
      </c>
      <c r="BL115" s="4" t="str">
        <f t="shared" si="108"/>
        <v>HEMOLYSIS</v>
      </c>
      <c r="BM115" s="4"/>
    </row>
    <row r="116" spans="1:65" s="15" customFormat="1" x14ac:dyDescent="0.3">
      <c r="A116" s="11" t="s">
        <v>350</v>
      </c>
      <c r="B116" s="4" t="s">
        <v>349</v>
      </c>
      <c r="C116" s="4">
        <v>2015</v>
      </c>
      <c r="D116" s="4" t="s">
        <v>348</v>
      </c>
      <c r="E116" s="4">
        <v>7</v>
      </c>
      <c r="F116" s="4">
        <v>17</v>
      </c>
      <c r="G116" s="4"/>
      <c r="H116" s="4">
        <v>7632</v>
      </c>
      <c r="I116" s="4">
        <v>7643</v>
      </c>
      <c r="J116" s="4"/>
      <c r="K116" s="4">
        <v>8</v>
      </c>
      <c r="L116" s="4" t="s">
        <v>347</v>
      </c>
      <c r="M116" s="4" t="s">
        <v>346</v>
      </c>
      <c r="N116" s="4" t="s">
        <v>345</v>
      </c>
      <c r="O116" s="4" t="s">
        <v>34</v>
      </c>
      <c r="P116" s="4" t="s">
        <v>345</v>
      </c>
      <c r="Q116" s="4" t="s">
        <v>344</v>
      </c>
      <c r="R116" s="4"/>
      <c r="S116" s="4"/>
      <c r="T116" s="4"/>
      <c r="U116" s="4"/>
      <c r="V116" s="4" t="s">
        <v>63</v>
      </c>
      <c r="W116" s="4" t="s">
        <v>26</v>
      </c>
      <c r="X116" s="4" t="str">
        <f t="shared" si="130"/>
        <v>NInorganic</v>
      </c>
      <c r="Y116" s="4" t="s">
        <v>191</v>
      </c>
      <c r="Z116" s="8" t="str">
        <f t="shared" si="131"/>
        <v>NHEMOLYSIS</v>
      </c>
      <c r="AA116" s="4" t="str">
        <f t="shared" si="132"/>
        <v>NInorganicHEMOLYSIS</v>
      </c>
      <c r="AB116" s="8"/>
      <c r="AC116" s="8"/>
      <c r="AD116" s="8"/>
      <c r="AE116" s="8"/>
      <c r="AF116" s="8"/>
      <c r="AG116" s="8"/>
      <c r="AH116" s="8"/>
      <c r="AI116" s="8"/>
      <c r="AJ116" s="8"/>
      <c r="AK116" s="8">
        <f t="shared" si="121"/>
        <v>0</v>
      </c>
      <c r="AL116" s="8">
        <f t="shared" si="122"/>
        <v>0</v>
      </c>
      <c r="AM116" s="8">
        <f t="shared" si="123"/>
        <v>0</v>
      </c>
      <c r="AN116" s="8">
        <f t="shared" si="124"/>
        <v>0</v>
      </c>
      <c r="AO116" s="8">
        <f t="shared" si="125"/>
        <v>0</v>
      </c>
      <c r="AP116" s="44">
        <f t="shared" si="126"/>
        <v>0</v>
      </c>
      <c r="AQ116" s="8">
        <f t="shared" si="127"/>
        <v>0</v>
      </c>
      <c r="AR116" s="8">
        <f t="shared" si="128"/>
        <v>0</v>
      </c>
      <c r="AS116" s="8">
        <f t="shared" si="129"/>
        <v>0</v>
      </c>
      <c r="AT116" s="8">
        <f t="shared" si="109"/>
        <v>0</v>
      </c>
      <c r="AU116" s="8">
        <f t="shared" si="113"/>
        <v>0</v>
      </c>
      <c r="AV116" s="8">
        <f t="shared" si="114"/>
        <v>0</v>
      </c>
      <c r="AW116" s="8">
        <f t="shared" si="115"/>
        <v>0</v>
      </c>
      <c r="AX116" s="8">
        <f t="shared" si="116"/>
        <v>0</v>
      </c>
      <c r="AY116" s="8">
        <f t="shared" si="117"/>
        <v>0</v>
      </c>
      <c r="AZ116" s="8">
        <f t="shared" si="118"/>
        <v>0</v>
      </c>
      <c r="BA116" s="8">
        <f t="shared" si="119"/>
        <v>0</v>
      </c>
      <c r="BB116" s="8">
        <f t="shared" si="120"/>
        <v>0</v>
      </c>
      <c r="BC116" s="8">
        <f t="shared" si="99"/>
        <v>0</v>
      </c>
      <c r="BD116" s="8">
        <f t="shared" si="100"/>
        <v>0</v>
      </c>
      <c r="BE116" s="8">
        <f t="shared" si="101"/>
        <v>0</v>
      </c>
      <c r="BF116" s="8">
        <f t="shared" si="102"/>
        <v>0</v>
      </c>
      <c r="BG116" s="8">
        <f t="shared" si="103"/>
        <v>0</v>
      </c>
      <c r="BH116" s="8">
        <f t="shared" si="104"/>
        <v>0</v>
      </c>
      <c r="BI116" s="8">
        <f t="shared" si="105"/>
        <v>0</v>
      </c>
      <c r="BJ116" s="8">
        <f t="shared" si="106"/>
        <v>0</v>
      </c>
      <c r="BK116" s="8">
        <f t="shared" si="107"/>
        <v>0</v>
      </c>
      <c r="BL116" s="4" t="str">
        <f t="shared" si="108"/>
        <v>HEMOLYSIS</v>
      </c>
      <c r="BM116" s="4"/>
    </row>
    <row r="117" spans="1:65" s="15" customFormat="1" x14ac:dyDescent="0.3">
      <c r="A117" s="11" t="s">
        <v>337</v>
      </c>
      <c r="B117" s="4" t="s">
        <v>336</v>
      </c>
      <c r="C117" s="4">
        <v>2014</v>
      </c>
      <c r="D117" s="4" t="s">
        <v>335</v>
      </c>
      <c r="E117" s="4">
        <v>88</v>
      </c>
      <c r="F117" s="4">
        <v>1</v>
      </c>
      <c r="G117" s="4"/>
      <c r="H117" s="4">
        <v>238</v>
      </c>
      <c r="I117" s="4">
        <v>251</v>
      </c>
      <c r="J117" s="4"/>
      <c r="K117" s="4">
        <v>13</v>
      </c>
      <c r="L117" s="4" t="s">
        <v>334</v>
      </c>
      <c r="M117" s="4" t="s">
        <v>333</v>
      </c>
      <c r="N117" s="4" t="s">
        <v>332</v>
      </c>
      <c r="O117" s="4" t="s">
        <v>34</v>
      </c>
      <c r="P117" s="4" t="s">
        <v>332</v>
      </c>
      <c r="Q117" s="4" t="s">
        <v>331</v>
      </c>
      <c r="R117" s="4"/>
      <c r="S117" s="4"/>
      <c r="T117" s="4"/>
      <c r="U117" s="4"/>
      <c r="V117" s="4" t="s">
        <v>63</v>
      </c>
      <c r="W117" s="4" t="s">
        <v>28</v>
      </c>
      <c r="X117" s="4" t="str">
        <f t="shared" si="130"/>
        <v>NPolymer-based</v>
      </c>
      <c r="Y117" s="4" t="s">
        <v>191</v>
      </c>
      <c r="Z117" s="8" t="str">
        <f t="shared" si="131"/>
        <v>NHEMOLYSIS</v>
      </c>
      <c r="AA117" s="4" t="str">
        <f t="shared" si="132"/>
        <v>NPolymer-basedHEMOLYSIS</v>
      </c>
      <c r="AB117" s="8"/>
      <c r="AC117" s="8"/>
      <c r="AD117" s="8"/>
      <c r="AE117" s="8"/>
      <c r="AF117" s="8"/>
      <c r="AG117" s="8"/>
      <c r="AH117" s="8"/>
      <c r="AI117" s="8"/>
      <c r="AJ117" s="8"/>
      <c r="AK117" s="8">
        <f t="shared" si="121"/>
        <v>0</v>
      </c>
      <c r="AL117" s="8">
        <f t="shared" si="122"/>
        <v>0</v>
      </c>
      <c r="AM117" s="8">
        <f t="shared" si="123"/>
        <v>0</v>
      </c>
      <c r="AN117" s="8">
        <f t="shared" si="124"/>
        <v>0</v>
      </c>
      <c r="AO117" s="8">
        <f t="shared" si="125"/>
        <v>0</v>
      </c>
      <c r="AP117" s="44">
        <f t="shared" si="126"/>
        <v>0</v>
      </c>
      <c r="AQ117" s="8">
        <f t="shared" si="127"/>
        <v>0</v>
      </c>
      <c r="AR117" s="8">
        <f t="shared" si="128"/>
        <v>0</v>
      </c>
      <c r="AS117" s="8">
        <f t="shared" si="129"/>
        <v>0</v>
      </c>
      <c r="AT117" s="8">
        <f t="shared" si="109"/>
        <v>0</v>
      </c>
      <c r="AU117" s="8">
        <f t="shared" si="113"/>
        <v>0</v>
      </c>
      <c r="AV117" s="8">
        <f t="shared" si="114"/>
        <v>0</v>
      </c>
      <c r="AW117" s="8">
        <f t="shared" si="115"/>
        <v>0</v>
      </c>
      <c r="AX117" s="8">
        <f t="shared" si="116"/>
        <v>0</v>
      </c>
      <c r="AY117" s="8">
        <f t="shared" si="117"/>
        <v>0</v>
      </c>
      <c r="AZ117" s="8">
        <f t="shared" si="118"/>
        <v>0</v>
      </c>
      <c r="BA117" s="8">
        <f t="shared" si="119"/>
        <v>0</v>
      </c>
      <c r="BB117" s="8">
        <f t="shared" si="120"/>
        <v>0</v>
      </c>
      <c r="BC117" s="8">
        <f t="shared" si="99"/>
        <v>0</v>
      </c>
      <c r="BD117" s="8">
        <f t="shared" si="100"/>
        <v>0</v>
      </c>
      <c r="BE117" s="8">
        <f t="shared" si="101"/>
        <v>0</v>
      </c>
      <c r="BF117" s="8">
        <f t="shared" si="102"/>
        <v>0</v>
      </c>
      <c r="BG117" s="8">
        <f t="shared" si="103"/>
        <v>0</v>
      </c>
      <c r="BH117" s="8">
        <f t="shared" si="104"/>
        <v>0</v>
      </c>
      <c r="BI117" s="8">
        <f t="shared" si="105"/>
        <v>0</v>
      </c>
      <c r="BJ117" s="8">
        <f t="shared" si="106"/>
        <v>0</v>
      </c>
      <c r="BK117" s="8">
        <f t="shared" si="107"/>
        <v>0</v>
      </c>
      <c r="BL117" s="4" t="str">
        <f t="shared" si="108"/>
        <v>HEMOLYSIS</v>
      </c>
      <c r="BM117" s="4"/>
    </row>
    <row r="118" spans="1:65" s="15" customFormat="1" x14ac:dyDescent="0.3">
      <c r="A118" s="11" t="s">
        <v>330</v>
      </c>
      <c r="B118" s="4" t="s">
        <v>329</v>
      </c>
      <c r="C118" s="4">
        <v>2014</v>
      </c>
      <c r="D118" s="4" t="s">
        <v>41</v>
      </c>
      <c r="E118" s="4">
        <v>177</v>
      </c>
      <c r="F118" s="4">
        <v>1</v>
      </c>
      <c r="G118" s="4"/>
      <c r="H118" s="4">
        <v>84</v>
      </c>
      <c r="I118" s="4">
        <v>95</v>
      </c>
      <c r="J118" s="4"/>
      <c r="K118" s="4">
        <v>21</v>
      </c>
      <c r="L118" s="4" t="s">
        <v>328</v>
      </c>
      <c r="M118" s="4" t="s">
        <v>327</v>
      </c>
      <c r="N118" s="4" t="s">
        <v>326</v>
      </c>
      <c r="O118" s="4" t="s">
        <v>34</v>
      </c>
      <c r="P118" s="4" t="s">
        <v>326</v>
      </c>
      <c r="Q118" s="4" t="s">
        <v>325</v>
      </c>
      <c r="R118" s="4"/>
      <c r="S118" s="4"/>
      <c r="T118" s="4"/>
      <c r="U118" s="4"/>
      <c r="V118" s="4" t="s">
        <v>63</v>
      </c>
      <c r="W118" s="4" t="s">
        <v>28</v>
      </c>
      <c r="X118" s="4" t="str">
        <f t="shared" si="130"/>
        <v>NPolymer-based</v>
      </c>
      <c r="Y118" s="4" t="s">
        <v>191</v>
      </c>
      <c r="Z118" s="8" t="str">
        <f t="shared" si="131"/>
        <v>NHEMOLYSIS</v>
      </c>
      <c r="AA118" s="4" t="str">
        <f t="shared" si="132"/>
        <v>NPolymer-basedHEMOLYSIS</v>
      </c>
      <c r="AB118" s="8"/>
      <c r="AC118" s="8"/>
      <c r="AD118" s="8"/>
      <c r="AE118" s="8"/>
      <c r="AF118" s="8"/>
      <c r="AG118" s="8"/>
      <c r="AH118" s="8"/>
      <c r="AI118" s="8"/>
      <c r="AJ118" s="8"/>
      <c r="AK118" s="8">
        <f t="shared" si="121"/>
        <v>0</v>
      </c>
      <c r="AL118" s="8">
        <f t="shared" si="122"/>
        <v>0</v>
      </c>
      <c r="AM118" s="8">
        <f t="shared" si="123"/>
        <v>0</v>
      </c>
      <c r="AN118" s="8">
        <f t="shared" si="124"/>
        <v>0</v>
      </c>
      <c r="AO118" s="8">
        <f t="shared" si="125"/>
        <v>0</v>
      </c>
      <c r="AP118" s="44">
        <f t="shared" si="126"/>
        <v>0</v>
      </c>
      <c r="AQ118" s="8">
        <f t="shared" si="127"/>
        <v>0</v>
      </c>
      <c r="AR118" s="8">
        <f t="shared" si="128"/>
        <v>0</v>
      </c>
      <c r="AS118" s="8">
        <f t="shared" si="129"/>
        <v>0</v>
      </c>
      <c r="AT118" s="8">
        <f t="shared" si="109"/>
        <v>0</v>
      </c>
      <c r="AU118" s="8">
        <f t="shared" si="113"/>
        <v>0</v>
      </c>
      <c r="AV118" s="8">
        <f t="shared" si="114"/>
        <v>0</v>
      </c>
      <c r="AW118" s="8">
        <f t="shared" si="115"/>
        <v>0</v>
      </c>
      <c r="AX118" s="8">
        <f t="shared" si="116"/>
        <v>0</v>
      </c>
      <c r="AY118" s="8">
        <f t="shared" si="117"/>
        <v>0</v>
      </c>
      <c r="AZ118" s="8">
        <f t="shared" si="118"/>
        <v>0</v>
      </c>
      <c r="BA118" s="8">
        <f t="shared" si="119"/>
        <v>0</v>
      </c>
      <c r="BB118" s="8">
        <f t="shared" si="120"/>
        <v>0</v>
      </c>
      <c r="BC118" s="8">
        <f t="shared" si="99"/>
        <v>0</v>
      </c>
      <c r="BD118" s="8">
        <f t="shared" si="100"/>
        <v>0</v>
      </c>
      <c r="BE118" s="8">
        <f t="shared" si="101"/>
        <v>0</v>
      </c>
      <c r="BF118" s="8">
        <f t="shared" si="102"/>
        <v>0</v>
      </c>
      <c r="BG118" s="8">
        <f t="shared" si="103"/>
        <v>0</v>
      </c>
      <c r="BH118" s="8">
        <f t="shared" si="104"/>
        <v>0</v>
      </c>
      <c r="BI118" s="8">
        <f t="shared" si="105"/>
        <v>0</v>
      </c>
      <c r="BJ118" s="8">
        <f t="shared" si="106"/>
        <v>0</v>
      </c>
      <c r="BK118" s="8">
        <f t="shared" si="107"/>
        <v>0</v>
      </c>
      <c r="BL118" s="4" t="str">
        <f t="shared" si="108"/>
        <v>HEMOLYSIS</v>
      </c>
      <c r="BM118" s="4"/>
    </row>
    <row r="119" spans="1:65" s="15" customFormat="1" x14ac:dyDescent="0.3">
      <c r="A119" s="11" t="s">
        <v>324</v>
      </c>
      <c r="B119" s="4" t="s">
        <v>323</v>
      </c>
      <c r="C119" s="4">
        <v>2014</v>
      </c>
      <c r="D119" s="4" t="s">
        <v>97</v>
      </c>
      <c r="E119" s="4">
        <v>10</v>
      </c>
      <c r="F119" s="4">
        <v>2</v>
      </c>
      <c r="G119" s="4"/>
      <c r="H119" s="4">
        <v>371</v>
      </c>
      <c r="I119" s="4">
        <v>380</v>
      </c>
      <c r="J119" s="4"/>
      <c r="K119" s="4">
        <v>12</v>
      </c>
      <c r="L119" s="4" t="s">
        <v>322</v>
      </c>
      <c r="M119" s="4" t="s">
        <v>321</v>
      </c>
      <c r="N119" s="4" t="s">
        <v>320</v>
      </c>
      <c r="O119" s="4" t="s">
        <v>34</v>
      </c>
      <c r="P119" s="4" t="s">
        <v>320</v>
      </c>
      <c r="Q119" s="4" t="s">
        <v>319</v>
      </c>
      <c r="R119" s="4"/>
      <c r="S119" s="4"/>
      <c r="T119" s="4"/>
      <c r="U119" s="4"/>
      <c r="V119" s="4" t="s">
        <v>63</v>
      </c>
      <c r="W119" s="4" t="s">
        <v>30</v>
      </c>
      <c r="X119" s="4" t="str">
        <f t="shared" si="130"/>
        <v>NLipid-based</v>
      </c>
      <c r="Y119" s="4" t="s">
        <v>191</v>
      </c>
      <c r="Z119" s="8" t="str">
        <f t="shared" si="131"/>
        <v>NHEMOLYSIS</v>
      </c>
      <c r="AA119" s="4" t="str">
        <f t="shared" si="132"/>
        <v>NLipid-basedHEMOLYSIS</v>
      </c>
      <c r="AB119" s="8"/>
      <c r="AC119" s="8"/>
      <c r="AD119" s="8"/>
      <c r="AE119" s="8"/>
      <c r="AF119" s="8"/>
      <c r="AG119" s="8"/>
      <c r="AH119" s="8"/>
      <c r="AI119" s="8"/>
      <c r="AJ119" s="8"/>
      <c r="AK119" s="8">
        <f t="shared" si="121"/>
        <v>0</v>
      </c>
      <c r="AL119" s="8">
        <f t="shared" si="122"/>
        <v>0</v>
      </c>
      <c r="AM119" s="8">
        <f t="shared" si="123"/>
        <v>0</v>
      </c>
      <c r="AN119" s="8">
        <f t="shared" si="124"/>
        <v>0</v>
      </c>
      <c r="AO119" s="8">
        <f t="shared" si="125"/>
        <v>0</v>
      </c>
      <c r="AP119" s="44">
        <f t="shared" si="126"/>
        <v>0</v>
      </c>
      <c r="AQ119" s="8">
        <f t="shared" si="127"/>
        <v>0</v>
      </c>
      <c r="AR119" s="8">
        <f t="shared" si="128"/>
        <v>0</v>
      </c>
      <c r="AS119" s="8">
        <f t="shared" si="129"/>
        <v>0</v>
      </c>
      <c r="AT119" s="8">
        <f t="shared" si="109"/>
        <v>0</v>
      </c>
      <c r="AU119" s="8">
        <f t="shared" si="113"/>
        <v>0</v>
      </c>
      <c r="AV119" s="8">
        <f t="shared" si="114"/>
        <v>0</v>
      </c>
      <c r="AW119" s="8">
        <f t="shared" si="115"/>
        <v>0</v>
      </c>
      <c r="AX119" s="8">
        <f t="shared" si="116"/>
        <v>0</v>
      </c>
      <c r="AY119" s="8">
        <f t="shared" si="117"/>
        <v>0</v>
      </c>
      <c r="AZ119" s="8">
        <f t="shared" si="118"/>
        <v>0</v>
      </c>
      <c r="BA119" s="8">
        <f t="shared" si="119"/>
        <v>0</v>
      </c>
      <c r="BB119" s="8">
        <f t="shared" si="120"/>
        <v>0</v>
      </c>
      <c r="BC119" s="8">
        <f t="shared" si="99"/>
        <v>0</v>
      </c>
      <c r="BD119" s="8">
        <f t="shared" si="100"/>
        <v>0</v>
      </c>
      <c r="BE119" s="8">
        <f t="shared" si="101"/>
        <v>0</v>
      </c>
      <c r="BF119" s="8">
        <f t="shared" si="102"/>
        <v>0</v>
      </c>
      <c r="BG119" s="8">
        <f t="shared" si="103"/>
        <v>0</v>
      </c>
      <c r="BH119" s="8">
        <f t="shared" si="104"/>
        <v>0</v>
      </c>
      <c r="BI119" s="8">
        <f t="shared" si="105"/>
        <v>0</v>
      </c>
      <c r="BJ119" s="8">
        <f t="shared" si="106"/>
        <v>0</v>
      </c>
      <c r="BK119" s="8">
        <f t="shared" si="107"/>
        <v>0</v>
      </c>
      <c r="BL119" s="4" t="str">
        <f t="shared" si="108"/>
        <v>HEMOLYSIS</v>
      </c>
      <c r="BM119" s="4"/>
    </row>
    <row r="120" spans="1:65" s="15" customFormat="1" x14ac:dyDescent="0.3">
      <c r="A120" s="11" t="s">
        <v>318</v>
      </c>
      <c r="B120" s="4" t="s">
        <v>317</v>
      </c>
      <c r="C120" s="4">
        <v>2014</v>
      </c>
      <c r="D120" s="4" t="s">
        <v>147</v>
      </c>
      <c r="E120" s="4">
        <v>9</v>
      </c>
      <c r="F120" s="4">
        <v>1</v>
      </c>
      <c r="G120" s="4"/>
      <c r="H120" s="4">
        <v>419</v>
      </c>
      <c r="I120" s="4">
        <v>435</v>
      </c>
      <c r="J120" s="4"/>
      <c r="K120" s="4">
        <v>6</v>
      </c>
      <c r="L120" s="4" t="s">
        <v>316</v>
      </c>
      <c r="M120" s="4" t="s">
        <v>315</v>
      </c>
      <c r="N120" s="4" t="s">
        <v>314</v>
      </c>
      <c r="O120" s="4" t="s">
        <v>34</v>
      </c>
      <c r="P120" s="4" t="s">
        <v>313</v>
      </c>
      <c r="Q120" s="4" t="s">
        <v>312</v>
      </c>
      <c r="R120" s="4"/>
      <c r="S120" s="4"/>
      <c r="T120" s="4"/>
      <c r="U120" s="4"/>
      <c r="V120" s="4" t="s">
        <v>63</v>
      </c>
      <c r="W120" s="4" t="s">
        <v>28</v>
      </c>
      <c r="X120" s="4" t="str">
        <f t="shared" si="130"/>
        <v>NPolymer-based</v>
      </c>
      <c r="Y120" s="4" t="s">
        <v>191</v>
      </c>
      <c r="Z120" s="8" t="str">
        <f t="shared" si="131"/>
        <v>NHEMOLYSIS</v>
      </c>
      <c r="AA120" s="4" t="str">
        <f t="shared" si="132"/>
        <v>NPolymer-basedHEMOLYSIS</v>
      </c>
      <c r="AB120" s="8"/>
      <c r="AC120" s="8"/>
      <c r="AD120" s="8"/>
      <c r="AE120" s="8"/>
      <c r="AF120" s="8"/>
      <c r="AG120" s="8"/>
      <c r="AH120" s="8"/>
      <c r="AI120" s="8"/>
      <c r="AJ120" s="8"/>
      <c r="AK120" s="8">
        <f t="shared" si="121"/>
        <v>0</v>
      </c>
      <c r="AL120" s="8">
        <f t="shared" si="122"/>
        <v>0</v>
      </c>
      <c r="AM120" s="8">
        <f t="shared" si="123"/>
        <v>0</v>
      </c>
      <c r="AN120" s="8">
        <f t="shared" si="124"/>
        <v>0</v>
      </c>
      <c r="AO120" s="8">
        <f t="shared" si="125"/>
        <v>0</v>
      </c>
      <c r="AP120" s="44">
        <f t="shared" si="126"/>
        <v>0</v>
      </c>
      <c r="AQ120" s="8">
        <f t="shared" si="127"/>
        <v>0</v>
      </c>
      <c r="AR120" s="8">
        <f t="shared" si="128"/>
        <v>0</v>
      </c>
      <c r="AS120" s="8">
        <f t="shared" si="129"/>
        <v>0</v>
      </c>
      <c r="AT120" s="8">
        <f t="shared" si="109"/>
        <v>0</v>
      </c>
      <c r="AU120" s="8">
        <f t="shared" si="113"/>
        <v>0</v>
      </c>
      <c r="AV120" s="8">
        <f t="shared" si="114"/>
        <v>0</v>
      </c>
      <c r="AW120" s="8">
        <f t="shared" si="115"/>
        <v>0</v>
      </c>
      <c r="AX120" s="8">
        <f t="shared" si="116"/>
        <v>0</v>
      </c>
      <c r="AY120" s="8">
        <f t="shared" si="117"/>
        <v>0</v>
      </c>
      <c r="AZ120" s="8">
        <f t="shared" si="118"/>
        <v>0</v>
      </c>
      <c r="BA120" s="8">
        <f t="shared" si="119"/>
        <v>0</v>
      </c>
      <c r="BB120" s="8">
        <f t="shared" si="120"/>
        <v>0</v>
      </c>
      <c r="BC120" s="8">
        <f t="shared" si="99"/>
        <v>0</v>
      </c>
      <c r="BD120" s="8">
        <f t="shared" si="100"/>
        <v>0</v>
      </c>
      <c r="BE120" s="8">
        <f t="shared" si="101"/>
        <v>0</v>
      </c>
      <c r="BF120" s="8">
        <f t="shared" si="102"/>
        <v>0</v>
      </c>
      <c r="BG120" s="8">
        <f t="shared" si="103"/>
        <v>0</v>
      </c>
      <c r="BH120" s="8">
        <f t="shared" si="104"/>
        <v>0</v>
      </c>
      <c r="BI120" s="8">
        <f t="shared" si="105"/>
        <v>0</v>
      </c>
      <c r="BJ120" s="8">
        <f t="shared" si="106"/>
        <v>0</v>
      </c>
      <c r="BK120" s="8">
        <f t="shared" si="107"/>
        <v>0</v>
      </c>
      <c r="BL120" s="4" t="str">
        <f t="shared" si="108"/>
        <v>HEMOLYSIS</v>
      </c>
      <c r="BM120" s="4"/>
    </row>
    <row r="121" spans="1:65" s="15" customFormat="1" x14ac:dyDescent="0.3">
      <c r="A121" s="11" t="s">
        <v>311</v>
      </c>
      <c r="B121" s="4" t="s">
        <v>310</v>
      </c>
      <c r="C121" s="4">
        <v>2014</v>
      </c>
      <c r="D121" s="4" t="s">
        <v>309</v>
      </c>
      <c r="E121" s="4">
        <v>4</v>
      </c>
      <c r="F121" s="4">
        <v>3</v>
      </c>
      <c r="G121" s="4"/>
      <c r="H121" s="4">
        <v>210</v>
      </c>
      <c r="I121" s="4">
        <v>216</v>
      </c>
      <c r="J121" s="4"/>
      <c r="K121" s="4">
        <v>8</v>
      </c>
      <c r="L121" s="4" t="s">
        <v>308</v>
      </c>
      <c r="M121" s="4" t="s">
        <v>307</v>
      </c>
      <c r="N121" s="4" t="s">
        <v>306</v>
      </c>
      <c r="O121" s="4" t="s">
        <v>34</v>
      </c>
      <c r="P121" s="4" t="s">
        <v>306</v>
      </c>
      <c r="Q121" s="4" t="s">
        <v>305</v>
      </c>
      <c r="R121" s="4"/>
      <c r="S121" s="4"/>
      <c r="T121" s="4"/>
      <c r="U121" s="4"/>
      <c r="V121" s="4" t="s">
        <v>63</v>
      </c>
      <c r="W121" s="4" t="s">
        <v>28</v>
      </c>
      <c r="X121" s="4" t="str">
        <f t="shared" si="130"/>
        <v>NPolymer-based</v>
      </c>
      <c r="Y121" s="4" t="s">
        <v>191</v>
      </c>
      <c r="Z121" s="8" t="str">
        <f t="shared" si="131"/>
        <v>NHEMOLYSIS</v>
      </c>
      <c r="AA121" s="4" t="str">
        <f t="shared" si="132"/>
        <v>NPolymer-basedHEMOLYSIS</v>
      </c>
      <c r="AB121" s="8"/>
      <c r="AC121" s="8"/>
      <c r="AD121" s="8"/>
      <c r="AE121" s="8"/>
      <c r="AF121" s="8"/>
      <c r="AG121" s="8"/>
      <c r="AH121" s="8"/>
      <c r="AI121" s="8"/>
      <c r="AJ121" s="8"/>
      <c r="AK121" s="8">
        <f t="shared" si="121"/>
        <v>0</v>
      </c>
      <c r="AL121" s="8">
        <f t="shared" si="122"/>
        <v>0</v>
      </c>
      <c r="AM121" s="8">
        <f t="shared" si="123"/>
        <v>0</v>
      </c>
      <c r="AN121" s="8">
        <f t="shared" si="124"/>
        <v>0</v>
      </c>
      <c r="AO121" s="8">
        <f t="shared" si="125"/>
        <v>0</v>
      </c>
      <c r="AP121" s="44">
        <f t="shared" si="126"/>
        <v>0</v>
      </c>
      <c r="AQ121" s="8">
        <f t="shared" si="127"/>
        <v>0</v>
      </c>
      <c r="AR121" s="8">
        <f t="shared" si="128"/>
        <v>0</v>
      </c>
      <c r="AS121" s="8">
        <f t="shared" si="129"/>
        <v>0</v>
      </c>
      <c r="AT121" s="8">
        <f t="shared" si="109"/>
        <v>0</v>
      </c>
      <c r="AU121" s="8">
        <f t="shared" si="113"/>
        <v>0</v>
      </c>
      <c r="AV121" s="8">
        <f t="shared" si="114"/>
        <v>0</v>
      </c>
      <c r="AW121" s="8">
        <f t="shared" si="115"/>
        <v>0</v>
      </c>
      <c r="AX121" s="8">
        <f t="shared" si="116"/>
        <v>0</v>
      </c>
      <c r="AY121" s="8">
        <f t="shared" si="117"/>
        <v>0</v>
      </c>
      <c r="AZ121" s="8">
        <f t="shared" si="118"/>
        <v>0</v>
      </c>
      <c r="BA121" s="8">
        <f t="shared" si="119"/>
        <v>0</v>
      </c>
      <c r="BB121" s="8">
        <f t="shared" si="120"/>
        <v>0</v>
      </c>
      <c r="BC121" s="8">
        <f t="shared" si="99"/>
        <v>0</v>
      </c>
      <c r="BD121" s="8">
        <f t="shared" si="100"/>
        <v>0</v>
      </c>
      <c r="BE121" s="8">
        <f t="shared" si="101"/>
        <v>0</v>
      </c>
      <c r="BF121" s="8">
        <f t="shared" si="102"/>
        <v>0</v>
      </c>
      <c r="BG121" s="8">
        <f t="shared" si="103"/>
        <v>0</v>
      </c>
      <c r="BH121" s="8">
        <f t="shared" si="104"/>
        <v>0</v>
      </c>
      <c r="BI121" s="8">
        <f t="shared" si="105"/>
        <v>0</v>
      </c>
      <c r="BJ121" s="8">
        <f t="shared" si="106"/>
        <v>0</v>
      </c>
      <c r="BK121" s="8">
        <f t="shared" si="107"/>
        <v>0</v>
      </c>
      <c r="BL121" s="4" t="str">
        <f t="shared" si="108"/>
        <v>HEMOLYSIS</v>
      </c>
      <c r="BM121" s="4"/>
    </row>
    <row r="122" spans="1:65" s="15" customFormat="1" x14ac:dyDescent="0.3">
      <c r="A122" s="11" t="s">
        <v>304</v>
      </c>
      <c r="B122" s="4" t="s">
        <v>303</v>
      </c>
      <c r="C122" s="4">
        <v>2014</v>
      </c>
      <c r="D122" s="4" t="s">
        <v>302</v>
      </c>
      <c r="E122" s="4">
        <v>10</v>
      </c>
      <c r="F122" s="4">
        <v>5</v>
      </c>
      <c r="G122" s="4"/>
      <c r="H122" s="4">
        <v>2112</v>
      </c>
      <c r="I122" s="4">
        <v>2124</v>
      </c>
      <c r="J122" s="4"/>
      <c r="K122" s="4">
        <v>18</v>
      </c>
      <c r="L122" s="4" t="s">
        <v>301</v>
      </c>
      <c r="M122" s="4" t="s">
        <v>300</v>
      </c>
      <c r="N122" s="4" t="s">
        <v>299</v>
      </c>
      <c r="O122" s="4" t="s">
        <v>34</v>
      </c>
      <c r="P122" s="4" t="s">
        <v>299</v>
      </c>
      <c r="Q122" s="4" t="s">
        <v>298</v>
      </c>
      <c r="R122" s="4"/>
      <c r="S122" s="4"/>
      <c r="T122" s="4"/>
      <c r="U122" s="4"/>
      <c r="V122" s="4" t="s">
        <v>63</v>
      </c>
      <c r="W122" s="4" t="s">
        <v>28</v>
      </c>
      <c r="X122" s="4" t="str">
        <f t="shared" si="130"/>
        <v>NPolymer-based</v>
      </c>
      <c r="Y122" s="4" t="s">
        <v>191</v>
      </c>
      <c r="Z122" s="8" t="str">
        <f t="shared" si="131"/>
        <v>NHEMOLYSIS</v>
      </c>
      <c r="AA122" s="4" t="str">
        <f t="shared" si="132"/>
        <v>NPolymer-basedHEMOLYSIS</v>
      </c>
      <c r="AB122" s="8"/>
      <c r="AC122" s="8"/>
      <c r="AD122" s="8"/>
      <c r="AE122" s="8"/>
      <c r="AF122" s="8"/>
      <c r="AG122" s="8"/>
      <c r="AH122" s="8"/>
      <c r="AI122" s="8"/>
      <c r="AJ122" s="8"/>
      <c r="AK122" s="8">
        <f t="shared" si="121"/>
        <v>0</v>
      </c>
      <c r="AL122" s="8">
        <f t="shared" si="122"/>
        <v>0</v>
      </c>
      <c r="AM122" s="8">
        <f t="shared" si="123"/>
        <v>0</v>
      </c>
      <c r="AN122" s="8">
        <f t="shared" si="124"/>
        <v>0</v>
      </c>
      <c r="AO122" s="8">
        <f t="shared" si="125"/>
        <v>0</v>
      </c>
      <c r="AP122" s="44">
        <f t="shared" si="126"/>
        <v>0</v>
      </c>
      <c r="AQ122" s="8">
        <f t="shared" si="127"/>
        <v>0</v>
      </c>
      <c r="AR122" s="8">
        <f t="shared" si="128"/>
        <v>0</v>
      </c>
      <c r="AS122" s="8">
        <f t="shared" si="129"/>
        <v>0</v>
      </c>
      <c r="AT122" s="8">
        <f t="shared" si="109"/>
        <v>0</v>
      </c>
      <c r="AU122" s="8">
        <f t="shared" si="113"/>
        <v>0</v>
      </c>
      <c r="AV122" s="8">
        <f t="shared" si="114"/>
        <v>0</v>
      </c>
      <c r="AW122" s="8">
        <f t="shared" si="115"/>
        <v>0</v>
      </c>
      <c r="AX122" s="8">
        <f t="shared" si="116"/>
        <v>0</v>
      </c>
      <c r="AY122" s="8">
        <f t="shared" si="117"/>
        <v>0</v>
      </c>
      <c r="AZ122" s="8">
        <f t="shared" si="118"/>
        <v>0</v>
      </c>
      <c r="BA122" s="8">
        <f t="shared" si="119"/>
        <v>0</v>
      </c>
      <c r="BB122" s="8">
        <f t="shared" si="120"/>
        <v>0</v>
      </c>
      <c r="BC122" s="8">
        <f t="shared" si="99"/>
        <v>0</v>
      </c>
      <c r="BD122" s="8">
        <f t="shared" si="100"/>
        <v>0</v>
      </c>
      <c r="BE122" s="8">
        <f t="shared" si="101"/>
        <v>0</v>
      </c>
      <c r="BF122" s="8">
        <f t="shared" si="102"/>
        <v>0</v>
      </c>
      <c r="BG122" s="8">
        <f t="shared" si="103"/>
        <v>0</v>
      </c>
      <c r="BH122" s="8">
        <f t="shared" si="104"/>
        <v>0</v>
      </c>
      <c r="BI122" s="8">
        <f t="shared" si="105"/>
        <v>0</v>
      </c>
      <c r="BJ122" s="8">
        <f t="shared" si="106"/>
        <v>0</v>
      </c>
      <c r="BK122" s="8">
        <f t="shared" si="107"/>
        <v>0</v>
      </c>
      <c r="BL122" s="4" t="str">
        <f t="shared" si="108"/>
        <v>HEMOLYSIS</v>
      </c>
      <c r="BM122" s="4"/>
    </row>
    <row r="123" spans="1:65" s="15" customFormat="1" x14ac:dyDescent="0.3">
      <c r="A123" s="11" t="s">
        <v>297</v>
      </c>
      <c r="B123" s="4" t="s">
        <v>296</v>
      </c>
      <c r="C123" s="4">
        <v>2014</v>
      </c>
      <c r="D123" s="4" t="s">
        <v>295</v>
      </c>
      <c r="E123" s="4">
        <v>10</v>
      </c>
      <c r="F123" s="4">
        <v>8</v>
      </c>
      <c r="G123" s="4"/>
      <c r="H123" s="4">
        <v>1416</v>
      </c>
      <c r="I123" s="4">
        <v>1428</v>
      </c>
      <c r="J123" s="4"/>
      <c r="K123" s="4">
        <v>18</v>
      </c>
      <c r="L123" s="4" t="s">
        <v>294</v>
      </c>
      <c r="M123" s="4" t="s">
        <v>293</v>
      </c>
      <c r="N123" s="4" t="s">
        <v>292</v>
      </c>
      <c r="O123" s="4" t="s">
        <v>34</v>
      </c>
      <c r="P123" s="4" t="s">
        <v>292</v>
      </c>
      <c r="Q123" s="4" t="s">
        <v>291</v>
      </c>
      <c r="R123" s="4"/>
      <c r="S123" s="4"/>
      <c r="T123" s="4"/>
      <c r="U123" s="4"/>
      <c r="V123" s="4" t="s">
        <v>63</v>
      </c>
      <c r="W123" s="4" t="s">
        <v>28</v>
      </c>
      <c r="X123" s="4" t="str">
        <f t="shared" si="130"/>
        <v>NPolymer-based</v>
      </c>
      <c r="Y123" s="4" t="s">
        <v>191</v>
      </c>
      <c r="Z123" s="8" t="str">
        <f t="shared" si="131"/>
        <v>NHEMOLYSIS</v>
      </c>
      <c r="AA123" s="4" t="str">
        <f t="shared" si="132"/>
        <v>NPolymer-basedHEMOLYSIS</v>
      </c>
      <c r="AB123" s="8"/>
      <c r="AC123" s="8"/>
      <c r="AD123" s="8"/>
      <c r="AE123" s="8"/>
      <c r="AF123" s="8"/>
      <c r="AG123" s="8"/>
      <c r="AH123" s="8"/>
      <c r="AI123" s="8"/>
      <c r="AJ123" s="8"/>
      <c r="AK123" s="8">
        <f t="shared" si="121"/>
        <v>0</v>
      </c>
      <c r="AL123" s="8">
        <f t="shared" si="122"/>
        <v>0</v>
      </c>
      <c r="AM123" s="8">
        <f t="shared" si="123"/>
        <v>0</v>
      </c>
      <c r="AN123" s="8">
        <f t="shared" si="124"/>
        <v>0</v>
      </c>
      <c r="AO123" s="8">
        <f t="shared" si="125"/>
        <v>0</v>
      </c>
      <c r="AP123" s="44">
        <f t="shared" si="126"/>
        <v>0</v>
      </c>
      <c r="AQ123" s="8">
        <f t="shared" si="127"/>
        <v>0</v>
      </c>
      <c r="AR123" s="8">
        <f t="shared" si="128"/>
        <v>0</v>
      </c>
      <c r="AS123" s="8">
        <f t="shared" si="129"/>
        <v>0</v>
      </c>
      <c r="AT123" s="8">
        <f t="shared" si="109"/>
        <v>0</v>
      </c>
      <c r="AU123" s="8">
        <f t="shared" si="113"/>
        <v>0</v>
      </c>
      <c r="AV123" s="8">
        <f t="shared" si="114"/>
        <v>0</v>
      </c>
      <c r="AW123" s="8">
        <f t="shared" si="115"/>
        <v>0</v>
      </c>
      <c r="AX123" s="8">
        <f t="shared" si="116"/>
        <v>0</v>
      </c>
      <c r="AY123" s="8">
        <f t="shared" si="117"/>
        <v>0</v>
      </c>
      <c r="AZ123" s="8">
        <f t="shared" si="118"/>
        <v>0</v>
      </c>
      <c r="BA123" s="8">
        <f t="shared" si="119"/>
        <v>0</v>
      </c>
      <c r="BB123" s="8">
        <f t="shared" si="120"/>
        <v>0</v>
      </c>
      <c r="BC123" s="8">
        <f t="shared" si="99"/>
        <v>0</v>
      </c>
      <c r="BD123" s="8">
        <f t="shared" si="100"/>
        <v>0</v>
      </c>
      <c r="BE123" s="8">
        <f t="shared" si="101"/>
        <v>0</v>
      </c>
      <c r="BF123" s="8">
        <f t="shared" si="102"/>
        <v>0</v>
      </c>
      <c r="BG123" s="8">
        <f t="shared" si="103"/>
        <v>0</v>
      </c>
      <c r="BH123" s="8">
        <f t="shared" si="104"/>
        <v>0</v>
      </c>
      <c r="BI123" s="8">
        <f t="shared" si="105"/>
        <v>0</v>
      </c>
      <c r="BJ123" s="8">
        <f t="shared" si="106"/>
        <v>0</v>
      </c>
      <c r="BK123" s="8">
        <f t="shared" si="107"/>
        <v>0</v>
      </c>
      <c r="BL123" s="4" t="str">
        <f t="shared" si="108"/>
        <v>HEMOLYSIS</v>
      </c>
      <c r="BM123" s="4"/>
    </row>
    <row r="124" spans="1:65" s="15" customFormat="1" x14ac:dyDescent="0.3">
      <c r="A124" s="11" t="s">
        <v>290</v>
      </c>
      <c r="B124" s="4" t="s">
        <v>289</v>
      </c>
      <c r="C124" s="4">
        <v>2014</v>
      </c>
      <c r="D124" s="4" t="s">
        <v>288</v>
      </c>
      <c r="E124" s="4">
        <v>1840</v>
      </c>
      <c r="F124" s="4">
        <v>9</v>
      </c>
      <c r="G124" s="4"/>
      <c r="H124" s="4">
        <v>2730</v>
      </c>
      <c r="I124" s="4">
        <v>2743</v>
      </c>
      <c r="J124" s="4"/>
      <c r="K124" s="4">
        <v>28</v>
      </c>
      <c r="L124" s="4" t="s">
        <v>287</v>
      </c>
      <c r="M124" s="4" t="s">
        <v>286</v>
      </c>
      <c r="N124" s="4" t="s">
        <v>285</v>
      </c>
      <c r="O124" s="4" t="s">
        <v>34</v>
      </c>
      <c r="P124" s="4" t="s">
        <v>284</v>
      </c>
      <c r="Q124" s="4" t="s">
        <v>283</v>
      </c>
      <c r="R124" s="4"/>
      <c r="S124" s="4"/>
      <c r="T124" s="4"/>
      <c r="U124" s="4"/>
      <c r="V124" s="4" t="s">
        <v>63</v>
      </c>
      <c r="W124" s="4" t="s">
        <v>28</v>
      </c>
      <c r="X124" s="4" t="str">
        <f t="shared" si="130"/>
        <v>NPolymer-based</v>
      </c>
      <c r="Y124" s="4" t="s">
        <v>191</v>
      </c>
      <c r="Z124" s="8" t="str">
        <f t="shared" si="131"/>
        <v>NHEMOLYSIS</v>
      </c>
      <c r="AA124" s="4" t="str">
        <f t="shared" si="132"/>
        <v>NPolymer-basedHEMOLYSIS</v>
      </c>
      <c r="AB124" s="8"/>
      <c r="AC124" s="8"/>
      <c r="AD124" s="8"/>
      <c r="AE124" s="8"/>
      <c r="AF124" s="8"/>
      <c r="AG124" s="8"/>
      <c r="AH124" s="8"/>
      <c r="AI124" s="8"/>
      <c r="AJ124" s="8"/>
      <c r="AK124" s="8">
        <f t="shared" si="121"/>
        <v>0</v>
      </c>
      <c r="AL124" s="8">
        <f t="shared" si="122"/>
        <v>0</v>
      </c>
      <c r="AM124" s="8">
        <f t="shared" si="123"/>
        <v>0</v>
      </c>
      <c r="AN124" s="8">
        <f t="shared" si="124"/>
        <v>0</v>
      </c>
      <c r="AO124" s="8">
        <f t="shared" si="125"/>
        <v>0</v>
      </c>
      <c r="AP124" s="44">
        <f t="shared" si="126"/>
        <v>0</v>
      </c>
      <c r="AQ124" s="8">
        <f t="shared" si="127"/>
        <v>0</v>
      </c>
      <c r="AR124" s="8">
        <f t="shared" si="128"/>
        <v>0</v>
      </c>
      <c r="AS124" s="8">
        <f t="shared" si="129"/>
        <v>0</v>
      </c>
      <c r="AT124" s="8">
        <f t="shared" si="109"/>
        <v>0</v>
      </c>
      <c r="AU124" s="8">
        <f t="shared" si="113"/>
        <v>0</v>
      </c>
      <c r="AV124" s="8">
        <f t="shared" si="114"/>
        <v>0</v>
      </c>
      <c r="AW124" s="8">
        <f t="shared" si="115"/>
        <v>0</v>
      </c>
      <c r="AX124" s="8">
        <f t="shared" si="116"/>
        <v>0</v>
      </c>
      <c r="AY124" s="8">
        <f t="shared" si="117"/>
        <v>0</v>
      </c>
      <c r="AZ124" s="8">
        <f t="shared" si="118"/>
        <v>0</v>
      </c>
      <c r="BA124" s="8">
        <f t="shared" si="119"/>
        <v>0</v>
      </c>
      <c r="BB124" s="8">
        <f t="shared" si="120"/>
        <v>0</v>
      </c>
      <c r="BC124" s="8">
        <f t="shared" si="99"/>
        <v>0</v>
      </c>
      <c r="BD124" s="8">
        <f t="shared" si="100"/>
        <v>0</v>
      </c>
      <c r="BE124" s="8">
        <f t="shared" si="101"/>
        <v>0</v>
      </c>
      <c r="BF124" s="8">
        <f t="shared" si="102"/>
        <v>0</v>
      </c>
      <c r="BG124" s="8">
        <f t="shared" si="103"/>
        <v>0</v>
      </c>
      <c r="BH124" s="8">
        <f t="shared" si="104"/>
        <v>0</v>
      </c>
      <c r="BI124" s="8">
        <f t="shared" si="105"/>
        <v>0</v>
      </c>
      <c r="BJ124" s="8">
        <f t="shared" si="106"/>
        <v>0</v>
      </c>
      <c r="BK124" s="8">
        <f t="shared" si="107"/>
        <v>0</v>
      </c>
      <c r="BL124" s="4" t="str">
        <f t="shared" si="108"/>
        <v>HEMOLYSIS</v>
      </c>
      <c r="BM124" s="4"/>
    </row>
    <row r="125" spans="1:65" s="15" customFormat="1" x14ac:dyDescent="0.3">
      <c r="A125" s="11" t="s">
        <v>282</v>
      </c>
      <c r="B125" s="4" t="s">
        <v>281</v>
      </c>
      <c r="C125" s="4">
        <v>2013</v>
      </c>
      <c r="D125" s="4" t="s">
        <v>117</v>
      </c>
      <c r="E125" s="4">
        <v>7</v>
      </c>
      <c r="F125" s="4">
        <v>12</v>
      </c>
      <c r="G125" s="4"/>
      <c r="H125" s="4">
        <v>10704</v>
      </c>
      <c r="I125" s="4">
        <v>10716</v>
      </c>
      <c r="J125" s="4"/>
      <c r="K125" s="4">
        <v>20</v>
      </c>
      <c r="L125" s="4" t="s">
        <v>280</v>
      </c>
      <c r="M125" s="4" t="s">
        <v>279</v>
      </c>
      <c r="N125" s="4" t="s">
        <v>278</v>
      </c>
      <c r="O125" s="4" t="s">
        <v>34</v>
      </c>
      <c r="P125" s="4" t="s">
        <v>278</v>
      </c>
      <c r="Q125" s="4" t="s">
        <v>277</v>
      </c>
      <c r="R125" s="4"/>
      <c r="S125" s="4"/>
      <c r="T125" s="4"/>
      <c r="U125" s="4"/>
      <c r="V125" s="4" t="s">
        <v>63</v>
      </c>
      <c r="W125" s="4" t="s">
        <v>28</v>
      </c>
      <c r="X125" s="4" t="str">
        <f t="shared" si="130"/>
        <v>NPolymer-based</v>
      </c>
      <c r="Y125" s="4" t="s">
        <v>191</v>
      </c>
      <c r="Z125" s="8" t="str">
        <f t="shared" si="131"/>
        <v>NHEMOLYSIS</v>
      </c>
      <c r="AA125" s="4" t="str">
        <f t="shared" si="132"/>
        <v>NPolymer-basedHEMOLYSIS</v>
      </c>
      <c r="AB125" s="8"/>
      <c r="AC125" s="8"/>
      <c r="AD125" s="8"/>
      <c r="AE125" s="8"/>
      <c r="AF125" s="8"/>
      <c r="AG125" s="8"/>
      <c r="AH125" s="8"/>
      <c r="AI125" s="8"/>
      <c r="AJ125" s="8"/>
      <c r="AK125" s="8">
        <f t="shared" si="121"/>
        <v>0</v>
      </c>
      <c r="AL125" s="8">
        <f t="shared" si="122"/>
        <v>0</v>
      </c>
      <c r="AM125" s="8">
        <f t="shared" si="123"/>
        <v>0</v>
      </c>
      <c r="AN125" s="8">
        <f t="shared" si="124"/>
        <v>0</v>
      </c>
      <c r="AO125" s="8">
        <f t="shared" si="125"/>
        <v>0</v>
      </c>
      <c r="AP125" s="44">
        <f t="shared" si="126"/>
        <v>0</v>
      </c>
      <c r="AQ125" s="8">
        <f t="shared" si="127"/>
        <v>0</v>
      </c>
      <c r="AR125" s="8">
        <f t="shared" si="128"/>
        <v>0</v>
      </c>
      <c r="AS125" s="8">
        <f t="shared" si="129"/>
        <v>0</v>
      </c>
      <c r="AT125" s="8">
        <f t="shared" si="109"/>
        <v>0</v>
      </c>
      <c r="AU125" s="8">
        <f t="shared" si="113"/>
        <v>0</v>
      </c>
      <c r="AV125" s="8">
        <f t="shared" si="114"/>
        <v>0</v>
      </c>
      <c r="AW125" s="8">
        <f t="shared" si="115"/>
        <v>0</v>
      </c>
      <c r="AX125" s="8">
        <f t="shared" si="116"/>
        <v>0</v>
      </c>
      <c r="AY125" s="8">
        <f t="shared" si="117"/>
        <v>0</v>
      </c>
      <c r="AZ125" s="8">
        <f t="shared" si="118"/>
        <v>0</v>
      </c>
      <c r="BA125" s="8">
        <f t="shared" si="119"/>
        <v>0</v>
      </c>
      <c r="BB125" s="8">
        <f t="shared" si="120"/>
        <v>0</v>
      </c>
      <c r="BC125" s="8">
        <f t="shared" si="99"/>
        <v>0</v>
      </c>
      <c r="BD125" s="8">
        <f t="shared" si="100"/>
        <v>0</v>
      </c>
      <c r="BE125" s="8">
        <f t="shared" si="101"/>
        <v>0</v>
      </c>
      <c r="BF125" s="8">
        <f t="shared" si="102"/>
        <v>0</v>
      </c>
      <c r="BG125" s="8">
        <f t="shared" si="103"/>
        <v>0</v>
      </c>
      <c r="BH125" s="8">
        <f t="shared" si="104"/>
        <v>0</v>
      </c>
      <c r="BI125" s="8">
        <f t="shared" si="105"/>
        <v>0</v>
      </c>
      <c r="BJ125" s="8">
        <f t="shared" si="106"/>
        <v>0</v>
      </c>
      <c r="BK125" s="8">
        <f t="shared" si="107"/>
        <v>0</v>
      </c>
      <c r="BL125" s="4" t="str">
        <f t="shared" si="108"/>
        <v>HEMOLYSIS</v>
      </c>
      <c r="BM125" s="4"/>
    </row>
    <row r="126" spans="1:65" s="15" customFormat="1" x14ac:dyDescent="0.3">
      <c r="A126" s="11" t="s">
        <v>276</v>
      </c>
      <c r="B126" s="4" t="s">
        <v>275</v>
      </c>
      <c r="C126" s="4">
        <v>2013</v>
      </c>
      <c r="D126" s="4" t="s">
        <v>90</v>
      </c>
      <c r="E126" s="4">
        <v>3</v>
      </c>
      <c r="F126" s="4"/>
      <c r="G126" s="4">
        <v>3044</v>
      </c>
      <c r="H126" s="4"/>
      <c r="I126" s="4"/>
      <c r="J126" s="4"/>
      <c r="K126" s="4">
        <v>12</v>
      </c>
      <c r="L126" s="4" t="s">
        <v>274</v>
      </c>
      <c r="M126" s="4" t="s">
        <v>273</v>
      </c>
      <c r="N126" s="4" t="s">
        <v>272</v>
      </c>
      <c r="O126" s="4" t="s">
        <v>34</v>
      </c>
      <c r="P126" s="4" t="s">
        <v>272</v>
      </c>
      <c r="Q126" s="4" t="s">
        <v>271</v>
      </c>
      <c r="R126" s="4"/>
      <c r="S126" s="4"/>
      <c r="T126" s="4"/>
      <c r="U126" s="4"/>
      <c r="V126" s="4" t="s">
        <v>63</v>
      </c>
      <c r="W126" s="4" t="s">
        <v>26</v>
      </c>
      <c r="X126" s="4" t="str">
        <f t="shared" si="130"/>
        <v>NInorganic</v>
      </c>
      <c r="Y126" s="4" t="s">
        <v>191</v>
      </c>
      <c r="Z126" s="8" t="str">
        <f t="shared" si="131"/>
        <v>NHEMOLYSIS</v>
      </c>
      <c r="AA126" s="4" t="str">
        <f t="shared" si="132"/>
        <v>NInorganicHEMOLYSIS</v>
      </c>
      <c r="AB126" s="8"/>
      <c r="AC126" s="8"/>
      <c r="AD126" s="8"/>
      <c r="AE126" s="8"/>
      <c r="AF126" s="8"/>
      <c r="AG126" s="8"/>
      <c r="AH126" s="8"/>
      <c r="AI126" s="8"/>
      <c r="AJ126" s="8"/>
      <c r="AK126" s="8">
        <f t="shared" si="121"/>
        <v>0</v>
      </c>
      <c r="AL126" s="8">
        <f t="shared" si="122"/>
        <v>0</v>
      </c>
      <c r="AM126" s="8">
        <f t="shared" si="123"/>
        <v>0</v>
      </c>
      <c r="AN126" s="8">
        <f t="shared" si="124"/>
        <v>0</v>
      </c>
      <c r="AO126" s="8">
        <f t="shared" si="125"/>
        <v>0</v>
      </c>
      <c r="AP126" s="44">
        <f t="shared" si="126"/>
        <v>0</v>
      </c>
      <c r="AQ126" s="8">
        <f t="shared" si="127"/>
        <v>0</v>
      </c>
      <c r="AR126" s="8">
        <f t="shared" si="128"/>
        <v>0</v>
      </c>
      <c r="AS126" s="8">
        <f t="shared" si="129"/>
        <v>0</v>
      </c>
      <c r="AT126" s="8">
        <f t="shared" si="109"/>
        <v>0</v>
      </c>
      <c r="AU126" s="8">
        <f t="shared" si="113"/>
        <v>0</v>
      </c>
      <c r="AV126" s="8">
        <f t="shared" si="114"/>
        <v>0</v>
      </c>
      <c r="AW126" s="8">
        <f t="shared" si="115"/>
        <v>0</v>
      </c>
      <c r="AX126" s="8">
        <f t="shared" si="116"/>
        <v>0</v>
      </c>
      <c r="AY126" s="8">
        <f t="shared" si="117"/>
        <v>0</v>
      </c>
      <c r="AZ126" s="8">
        <f t="shared" si="118"/>
        <v>0</v>
      </c>
      <c r="BA126" s="8">
        <f t="shared" si="119"/>
        <v>0</v>
      </c>
      <c r="BB126" s="8">
        <f t="shared" si="120"/>
        <v>0</v>
      </c>
      <c r="BC126" s="8">
        <f t="shared" si="99"/>
        <v>0</v>
      </c>
      <c r="BD126" s="8">
        <f t="shared" si="100"/>
        <v>0</v>
      </c>
      <c r="BE126" s="8">
        <f t="shared" si="101"/>
        <v>0</v>
      </c>
      <c r="BF126" s="8">
        <f t="shared" si="102"/>
        <v>0</v>
      </c>
      <c r="BG126" s="8">
        <f t="shared" si="103"/>
        <v>0</v>
      </c>
      <c r="BH126" s="8">
        <f t="shared" si="104"/>
        <v>0</v>
      </c>
      <c r="BI126" s="8">
        <f t="shared" si="105"/>
        <v>0</v>
      </c>
      <c r="BJ126" s="8">
        <f t="shared" si="106"/>
        <v>0</v>
      </c>
      <c r="BK126" s="8">
        <f t="shared" si="107"/>
        <v>0</v>
      </c>
      <c r="BL126" s="4" t="str">
        <f t="shared" si="108"/>
        <v>HEMOLYSIS</v>
      </c>
      <c r="BM126" s="4"/>
    </row>
    <row r="127" spans="1:65" s="15" customFormat="1" x14ac:dyDescent="0.3">
      <c r="A127" s="11" t="s">
        <v>270</v>
      </c>
      <c r="B127" s="4" t="s">
        <v>269</v>
      </c>
      <c r="C127" s="4">
        <v>2012</v>
      </c>
      <c r="D127" s="4" t="s">
        <v>147</v>
      </c>
      <c r="E127" s="4">
        <v>7</v>
      </c>
      <c r="F127" s="4"/>
      <c r="G127" s="4"/>
      <c r="H127" s="4">
        <v>581</v>
      </c>
      <c r="I127" s="4">
        <v>589</v>
      </c>
      <c r="J127" s="4"/>
      <c r="K127" s="4">
        <v>8</v>
      </c>
      <c r="L127" s="4" t="s">
        <v>268</v>
      </c>
      <c r="M127" s="4" t="s">
        <v>267</v>
      </c>
      <c r="N127" s="4" t="s">
        <v>266</v>
      </c>
      <c r="O127" s="4" t="s">
        <v>34</v>
      </c>
      <c r="P127" s="4" t="s">
        <v>266</v>
      </c>
      <c r="Q127" s="4" t="s">
        <v>265</v>
      </c>
      <c r="R127" s="4"/>
      <c r="S127" s="4"/>
      <c r="T127" s="4"/>
      <c r="U127" s="4"/>
      <c r="V127" s="4" t="s">
        <v>63</v>
      </c>
      <c r="W127" s="4" t="s">
        <v>28</v>
      </c>
      <c r="X127" s="4" t="str">
        <f t="shared" si="130"/>
        <v>NPolymer-based</v>
      </c>
      <c r="Y127" s="4" t="s">
        <v>191</v>
      </c>
      <c r="Z127" s="8" t="str">
        <f t="shared" si="131"/>
        <v>NHEMOLYSIS</v>
      </c>
      <c r="AA127" s="4" t="str">
        <f t="shared" si="132"/>
        <v>NPolymer-basedHEMOLYSIS</v>
      </c>
      <c r="AB127" s="8"/>
      <c r="AC127" s="8"/>
      <c r="AD127" s="8"/>
      <c r="AE127" s="8"/>
      <c r="AF127" s="8"/>
      <c r="AG127" s="8"/>
      <c r="AH127" s="8"/>
      <c r="AI127" s="8"/>
      <c r="AJ127" s="8"/>
      <c r="AK127" s="8">
        <f t="shared" si="121"/>
        <v>0</v>
      </c>
      <c r="AL127" s="8">
        <f t="shared" si="122"/>
        <v>0</v>
      </c>
      <c r="AM127" s="8">
        <f t="shared" si="123"/>
        <v>0</v>
      </c>
      <c r="AN127" s="8">
        <f t="shared" si="124"/>
        <v>0</v>
      </c>
      <c r="AO127" s="8">
        <f t="shared" si="125"/>
        <v>0</v>
      </c>
      <c r="AP127" s="44">
        <f t="shared" si="126"/>
        <v>0</v>
      </c>
      <c r="AQ127" s="8">
        <f t="shared" si="127"/>
        <v>0</v>
      </c>
      <c r="AR127" s="8">
        <f t="shared" si="128"/>
        <v>0</v>
      </c>
      <c r="AS127" s="8">
        <f t="shared" si="129"/>
        <v>0</v>
      </c>
      <c r="AT127" s="8">
        <f t="shared" si="109"/>
        <v>0</v>
      </c>
      <c r="AU127" s="8">
        <f t="shared" si="113"/>
        <v>0</v>
      </c>
      <c r="AV127" s="8">
        <f t="shared" si="114"/>
        <v>0</v>
      </c>
      <c r="AW127" s="8">
        <f t="shared" si="115"/>
        <v>0</v>
      </c>
      <c r="AX127" s="8">
        <f t="shared" si="116"/>
        <v>0</v>
      </c>
      <c r="AY127" s="8">
        <f t="shared" si="117"/>
        <v>0</v>
      </c>
      <c r="AZ127" s="8">
        <f t="shared" si="118"/>
        <v>0</v>
      </c>
      <c r="BA127" s="8">
        <f t="shared" si="119"/>
        <v>0</v>
      </c>
      <c r="BB127" s="8">
        <f t="shared" si="120"/>
        <v>0</v>
      </c>
      <c r="BC127" s="8">
        <f t="shared" si="99"/>
        <v>0</v>
      </c>
      <c r="BD127" s="8">
        <f t="shared" si="100"/>
        <v>0</v>
      </c>
      <c r="BE127" s="8">
        <f t="shared" si="101"/>
        <v>0</v>
      </c>
      <c r="BF127" s="8">
        <f t="shared" si="102"/>
        <v>0</v>
      </c>
      <c r="BG127" s="8">
        <f t="shared" si="103"/>
        <v>0</v>
      </c>
      <c r="BH127" s="8">
        <f t="shared" si="104"/>
        <v>0</v>
      </c>
      <c r="BI127" s="8">
        <f t="shared" si="105"/>
        <v>0</v>
      </c>
      <c r="BJ127" s="8">
        <f t="shared" si="106"/>
        <v>0</v>
      </c>
      <c r="BK127" s="8">
        <f t="shared" si="107"/>
        <v>0</v>
      </c>
      <c r="BL127" s="4" t="str">
        <f t="shared" si="108"/>
        <v>HEMOLYSIS</v>
      </c>
      <c r="BM127" s="4"/>
    </row>
    <row r="128" spans="1:65" s="15" customFormat="1" x14ac:dyDescent="0.3">
      <c r="A128" s="11" t="s">
        <v>264</v>
      </c>
      <c r="B128" s="4" t="s">
        <v>263</v>
      </c>
      <c r="C128" s="4">
        <v>2012</v>
      </c>
      <c r="D128" s="4" t="s">
        <v>147</v>
      </c>
      <c r="E128" s="4">
        <v>7</v>
      </c>
      <c r="F128" s="4"/>
      <c r="G128" s="4"/>
      <c r="H128" s="4">
        <v>2557</v>
      </c>
      <c r="I128" s="4">
        <v>2571</v>
      </c>
      <c r="J128" s="4"/>
      <c r="K128" s="4">
        <v>21</v>
      </c>
      <c r="L128" s="4" t="s">
        <v>262</v>
      </c>
      <c r="M128" s="4" t="s">
        <v>261</v>
      </c>
      <c r="N128" s="4" t="s">
        <v>260</v>
      </c>
      <c r="O128" s="4" t="s">
        <v>34</v>
      </c>
      <c r="P128" s="4" t="s">
        <v>260</v>
      </c>
      <c r="Q128" s="4" t="s">
        <v>259</v>
      </c>
      <c r="R128" s="4"/>
      <c r="S128" s="4"/>
      <c r="T128" s="4"/>
      <c r="U128" s="4"/>
      <c r="V128" s="4" t="s">
        <v>63</v>
      </c>
      <c r="W128" s="4" t="s">
        <v>28</v>
      </c>
      <c r="X128" s="4" t="str">
        <f t="shared" si="130"/>
        <v>NPolymer-based</v>
      </c>
      <c r="Y128" s="4" t="s">
        <v>191</v>
      </c>
      <c r="Z128" s="8" t="str">
        <f t="shared" si="131"/>
        <v>NHEMOLYSIS</v>
      </c>
      <c r="AA128" s="4" t="str">
        <f t="shared" si="132"/>
        <v>NPolymer-basedHEMOLYSIS</v>
      </c>
      <c r="AB128" s="8"/>
      <c r="AC128" s="8"/>
      <c r="AD128" s="8"/>
      <c r="AE128" s="8"/>
      <c r="AF128" s="8"/>
      <c r="AG128" s="8"/>
      <c r="AH128" s="8"/>
      <c r="AI128" s="8"/>
      <c r="AJ128" s="8"/>
      <c r="AK128" s="8">
        <f t="shared" si="121"/>
        <v>0</v>
      </c>
      <c r="AL128" s="8">
        <f t="shared" si="122"/>
        <v>0</v>
      </c>
      <c r="AM128" s="8">
        <f t="shared" si="123"/>
        <v>0</v>
      </c>
      <c r="AN128" s="8">
        <f t="shared" si="124"/>
        <v>0</v>
      </c>
      <c r="AO128" s="8">
        <f t="shared" si="125"/>
        <v>0</v>
      </c>
      <c r="AP128" s="44">
        <f t="shared" si="126"/>
        <v>0</v>
      </c>
      <c r="AQ128" s="8">
        <f t="shared" si="127"/>
        <v>0</v>
      </c>
      <c r="AR128" s="8">
        <f t="shared" si="128"/>
        <v>0</v>
      </c>
      <c r="AS128" s="8">
        <f t="shared" si="129"/>
        <v>0</v>
      </c>
      <c r="AT128" s="8">
        <f t="shared" si="109"/>
        <v>0</v>
      </c>
      <c r="AU128" s="8">
        <f t="shared" si="113"/>
        <v>0</v>
      </c>
      <c r="AV128" s="8">
        <f t="shared" si="114"/>
        <v>0</v>
      </c>
      <c r="AW128" s="8">
        <f t="shared" si="115"/>
        <v>0</v>
      </c>
      <c r="AX128" s="8">
        <f t="shared" si="116"/>
        <v>0</v>
      </c>
      <c r="AY128" s="8">
        <f t="shared" si="117"/>
        <v>0</v>
      </c>
      <c r="AZ128" s="8">
        <f t="shared" si="118"/>
        <v>0</v>
      </c>
      <c r="BA128" s="8">
        <f t="shared" si="119"/>
        <v>0</v>
      </c>
      <c r="BB128" s="8">
        <f t="shared" si="120"/>
        <v>0</v>
      </c>
      <c r="BC128" s="8">
        <f t="shared" si="99"/>
        <v>0</v>
      </c>
      <c r="BD128" s="8">
        <f t="shared" si="100"/>
        <v>0</v>
      </c>
      <c r="BE128" s="8">
        <f t="shared" si="101"/>
        <v>0</v>
      </c>
      <c r="BF128" s="8">
        <f t="shared" si="102"/>
        <v>0</v>
      </c>
      <c r="BG128" s="8">
        <f t="shared" si="103"/>
        <v>0</v>
      </c>
      <c r="BH128" s="8">
        <f t="shared" si="104"/>
        <v>0</v>
      </c>
      <c r="BI128" s="8">
        <f t="shared" si="105"/>
        <v>0</v>
      </c>
      <c r="BJ128" s="8">
        <f t="shared" si="106"/>
        <v>0</v>
      </c>
      <c r="BK128" s="8">
        <f t="shared" si="107"/>
        <v>0</v>
      </c>
      <c r="BL128" s="4" t="str">
        <f t="shared" si="108"/>
        <v>HEMOLYSIS</v>
      </c>
      <c r="BM128" s="4"/>
    </row>
    <row r="129" spans="1:65" s="15" customFormat="1" x14ac:dyDescent="0.3">
      <c r="A129" s="11" t="s">
        <v>258</v>
      </c>
      <c r="B129" s="4" t="s">
        <v>257</v>
      </c>
      <c r="C129" s="4">
        <v>2012</v>
      </c>
      <c r="D129" s="4" t="s">
        <v>203</v>
      </c>
      <c r="E129" s="4">
        <v>82</v>
      </c>
      <c r="F129" s="4">
        <v>2</v>
      </c>
      <c r="G129" s="4"/>
      <c r="H129" s="4">
        <v>281</v>
      </c>
      <c r="I129" s="4">
        <v>290</v>
      </c>
      <c r="J129" s="4"/>
      <c r="K129" s="4">
        <v>9</v>
      </c>
      <c r="L129" s="4" t="s">
        <v>256</v>
      </c>
      <c r="M129" s="4" t="s">
        <v>255</v>
      </c>
      <c r="N129" s="4" t="s">
        <v>254</v>
      </c>
      <c r="O129" s="4" t="s">
        <v>34</v>
      </c>
      <c r="P129" s="4" t="s">
        <v>254</v>
      </c>
      <c r="Q129" s="4" t="s">
        <v>253</v>
      </c>
      <c r="R129" s="4"/>
      <c r="S129" s="4"/>
      <c r="T129" s="4"/>
      <c r="U129" s="4"/>
      <c r="V129" s="4" t="s">
        <v>63</v>
      </c>
      <c r="W129" s="4" t="s">
        <v>30</v>
      </c>
      <c r="X129" s="4" t="str">
        <f t="shared" si="130"/>
        <v>NLipid-based</v>
      </c>
      <c r="Y129" s="4" t="s">
        <v>191</v>
      </c>
      <c r="Z129" s="8" t="str">
        <f t="shared" si="131"/>
        <v>NHEMOLYSIS</v>
      </c>
      <c r="AA129" s="4" t="str">
        <f t="shared" si="132"/>
        <v>NLipid-basedHEMOLYSIS</v>
      </c>
      <c r="AB129" s="8"/>
      <c r="AC129" s="8"/>
      <c r="AD129" s="8"/>
      <c r="AE129" s="8"/>
      <c r="AF129" s="8"/>
      <c r="AG129" s="8"/>
      <c r="AH129" s="8"/>
      <c r="AI129" s="8"/>
      <c r="AJ129" s="8"/>
      <c r="AK129" s="8">
        <f t="shared" si="121"/>
        <v>0</v>
      </c>
      <c r="AL129" s="8">
        <f t="shared" si="122"/>
        <v>0</v>
      </c>
      <c r="AM129" s="8">
        <f t="shared" si="123"/>
        <v>0</v>
      </c>
      <c r="AN129" s="8">
        <f t="shared" si="124"/>
        <v>0</v>
      </c>
      <c r="AO129" s="8">
        <f t="shared" si="125"/>
        <v>0</v>
      </c>
      <c r="AP129" s="44">
        <f t="shared" si="126"/>
        <v>0</v>
      </c>
      <c r="AQ129" s="8">
        <f t="shared" si="127"/>
        <v>0</v>
      </c>
      <c r="AR129" s="8">
        <f t="shared" si="128"/>
        <v>0</v>
      </c>
      <c r="AS129" s="8">
        <f t="shared" si="129"/>
        <v>0</v>
      </c>
      <c r="AT129" s="8">
        <f t="shared" si="109"/>
        <v>0</v>
      </c>
      <c r="AU129" s="8">
        <f t="shared" si="113"/>
        <v>0</v>
      </c>
      <c r="AV129" s="8">
        <f t="shared" si="114"/>
        <v>0</v>
      </c>
      <c r="AW129" s="8">
        <f t="shared" si="115"/>
        <v>0</v>
      </c>
      <c r="AX129" s="8">
        <f t="shared" si="116"/>
        <v>0</v>
      </c>
      <c r="AY129" s="8">
        <f t="shared" si="117"/>
        <v>0</v>
      </c>
      <c r="AZ129" s="8">
        <f t="shared" si="118"/>
        <v>0</v>
      </c>
      <c r="BA129" s="8">
        <f t="shared" si="119"/>
        <v>0</v>
      </c>
      <c r="BB129" s="8">
        <f t="shared" si="120"/>
        <v>0</v>
      </c>
      <c r="BC129" s="8">
        <f t="shared" si="99"/>
        <v>0</v>
      </c>
      <c r="BD129" s="8">
        <f t="shared" si="100"/>
        <v>0</v>
      </c>
      <c r="BE129" s="8">
        <f t="shared" si="101"/>
        <v>0</v>
      </c>
      <c r="BF129" s="8">
        <f t="shared" si="102"/>
        <v>0</v>
      </c>
      <c r="BG129" s="8">
        <f t="shared" si="103"/>
        <v>0</v>
      </c>
      <c r="BH129" s="8">
        <f t="shared" si="104"/>
        <v>0</v>
      </c>
      <c r="BI129" s="8">
        <f t="shared" si="105"/>
        <v>0</v>
      </c>
      <c r="BJ129" s="8">
        <f t="shared" si="106"/>
        <v>0</v>
      </c>
      <c r="BK129" s="8">
        <f t="shared" si="107"/>
        <v>0</v>
      </c>
      <c r="BL129" s="4" t="str">
        <f t="shared" si="108"/>
        <v>HEMOLYSIS</v>
      </c>
      <c r="BM129" s="4"/>
    </row>
    <row r="130" spans="1:65" s="15" customFormat="1" x14ac:dyDescent="0.3">
      <c r="A130" s="11" t="s">
        <v>252</v>
      </c>
      <c r="B130" s="4" t="s">
        <v>251</v>
      </c>
      <c r="C130" s="4">
        <v>2011</v>
      </c>
      <c r="D130" s="4" t="s">
        <v>250</v>
      </c>
      <c r="E130" s="4">
        <v>13</v>
      </c>
      <c r="F130" s="4">
        <v>2</v>
      </c>
      <c r="G130" s="4"/>
      <c r="H130" s="4">
        <v>721</v>
      </c>
      <c r="I130" s="4">
        <v>731</v>
      </c>
      <c r="J130" s="4"/>
      <c r="K130" s="4">
        <v>25</v>
      </c>
      <c r="L130" s="4" t="s">
        <v>249</v>
      </c>
      <c r="M130" s="4" t="s">
        <v>248</v>
      </c>
      <c r="N130" s="4" t="s">
        <v>247</v>
      </c>
      <c r="O130" s="4" t="s">
        <v>34</v>
      </c>
      <c r="P130" s="4" t="s">
        <v>247</v>
      </c>
      <c r="Q130" s="4" t="s">
        <v>246</v>
      </c>
      <c r="R130" s="4"/>
      <c r="S130" s="4"/>
      <c r="T130" s="4"/>
      <c r="U130" s="4"/>
      <c r="V130" s="4" t="s">
        <v>63</v>
      </c>
      <c r="W130" s="4" t="s">
        <v>28</v>
      </c>
      <c r="X130" s="4" t="str">
        <f t="shared" si="130"/>
        <v>NPolymer-based</v>
      </c>
      <c r="Y130" s="4" t="s">
        <v>191</v>
      </c>
      <c r="Z130" s="8" t="str">
        <f t="shared" si="131"/>
        <v>NHEMOLYSIS</v>
      </c>
      <c r="AA130" s="4" t="str">
        <f t="shared" si="132"/>
        <v>NPolymer-basedHEMOLYSIS</v>
      </c>
      <c r="AB130" s="8"/>
      <c r="AC130" s="8"/>
      <c r="AD130" s="8"/>
      <c r="AE130" s="8"/>
      <c r="AF130" s="8"/>
      <c r="AG130" s="8"/>
      <c r="AH130" s="8"/>
      <c r="AI130" s="8"/>
      <c r="AJ130" s="8"/>
      <c r="AK130" s="8">
        <f t="shared" si="121"/>
        <v>0</v>
      </c>
      <c r="AL130" s="8">
        <f t="shared" si="122"/>
        <v>0</v>
      </c>
      <c r="AM130" s="8">
        <f t="shared" si="123"/>
        <v>0</v>
      </c>
      <c r="AN130" s="8">
        <f t="shared" si="124"/>
        <v>0</v>
      </c>
      <c r="AO130" s="8">
        <f t="shared" si="125"/>
        <v>0</v>
      </c>
      <c r="AP130" s="44">
        <f t="shared" si="126"/>
        <v>0</v>
      </c>
      <c r="AQ130" s="8">
        <f t="shared" si="127"/>
        <v>0</v>
      </c>
      <c r="AR130" s="8">
        <f t="shared" si="128"/>
        <v>0</v>
      </c>
      <c r="AS130" s="8">
        <f t="shared" si="129"/>
        <v>0</v>
      </c>
      <c r="AT130" s="8">
        <f t="shared" si="109"/>
        <v>0</v>
      </c>
      <c r="AU130" s="8">
        <f t="shared" si="113"/>
        <v>0</v>
      </c>
      <c r="AV130" s="8">
        <f t="shared" si="114"/>
        <v>0</v>
      </c>
      <c r="AW130" s="8">
        <f t="shared" si="115"/>
        <v>0</v>
      </c>
      <c r="AX130" s="8">
        <f t="shared" si="116"/>
        <v>0</v>
      </c>
      <c r="AY130" s="8">
        <f t="shared" si="117"/>
        <v>0</v>
      </c>
      <c r="AZ130" s="8">
        <f t="shared" si="118"/>
        <v>0</v>
      </c>
      <c r="BA130" s="8">
        <f t="shared" si="119"/>
        <v>0</v>
      </c>
      <c r="BB130" s="8">
        <f t="shared" si="120"/>
        <v>0</v>
      </c>
      <c r="BC130" s="8">
        <f t="shared" si="99"/>
        <v>0</v>
      </c>
      <c r="BD130" s="8">
        <f t="shared" si="100"/>
        <v>0</v>
      </c>
      <c r="BE130" s="8">
        <f t="shared" si="101"/>
        <v>0</v>
      </c>
      <c r="BF130" s="8">
        <f t="shared" si="102"/>
        <v>0</v>
      </c>
      <c r="BG130" s="8">
        <f t="shared" si="103"/>
        <v>0</v>
      </c>
      <c r="BH130" s="8">
        <f t="shared" si="104"/>
        <v>0</v>
      </c>
      <c r="BI130" s="8">
        <f t="shared" si="105"/>
        <v>0</v>
      </c>
      <c r="BJ130" s="8">
        <f t="shared" si="106"/>
        <v>0</v>
      </c>
      <c r="BK130" s="8">
        <f t="shared" si="107"/>
        <v>0</v>
      </c>
      <c r="BL130" s="4" t="str">
        <f t="shared" si="108"/>
        <v>HEMOLYSIS</v>
      </c>
      <c r="BM130" s="4"/>
    </row>
    <row r="131" spans="1:65" s="15" customFormat="1" x14ac:dyDescent="0.3">
      <c r="A131" s="11" t="s">
        <v>245</v>
      </c>
      <c r="B131" s="4" t="s">
        <v>244</v>
      </c>
      <c r="C131" s="4">
        <v>2010</v>
      </c>
      <c r="D131" s="4" t="s">
        <v>97</v>
      </c>
      <c r="E131" s="4">
        <v>6</v>
      </c>
      <c r="F131" s="4">
        <v>2</v>
      </c>
      <c r="G131" s="4"/>
      <c r="H131" s="4">
        <v>201</v>
      </c>
      <c r="I131" s="4">
        <v>209</v>
      </c>
      <c r="J131" s="4"/>
      <c r="K131" s="4">
        <v>85</v>
      </c>
      <c r="L131" s="4" t="s">
        <v>243</v>
      </c>
      <c r="M131" s="4" t="s">
        <v>242</v>
      </c>
      <c r="N131" s="4" t="s">
        <v>241</v>
      </c>
      <c r="O131" s="4" t="s">
        <v>34</v>
      </c>
      <c r="P131" s="4" t="s">
        <v>241</v>
      </c>
      <c r="Q131" s="4" t="s">
        <v>240</v>
      </c>
      <c r="R131" s="4"/>
      <c r="S131" s="4"/>
      <c r="T131" s="4"/>
      <c r="U131" s="4"/>
      <c r="V131" s="4" t="s">
        <v>63</v>
      </c>
      <c r="W131" s="4" t="s">
        <v>26</v>
      </c>
      <c r="X131" s="4" t="str">
        <f t="shared" si="130"/>
        <v>NInorganic</v>
      </c>
      <c r="Y131" s="4" t="s">
        <v>191</v>
      </c>
      <c r="Z131" s="8" t="str">
        <f t="shared" si="131"/>
        <v>NHEMOLYSIS</v>
      </c>
      <c r="AA131" s="4" t="str">
        <f t="shared" si="132"/>
        <v>NInorganicHEMOLYSIS</v>
      </c>
      <c r="AB131" s="8"/>
      <c r="AC131" s="8"/>
      <c r="AD131" s="8"/>
      <c r="AE131" s="8"/>
      <c r="AF131" s="8"/>
      <c r="AG131" s="8"/>
      <c r="AH131" s="8"/>
      <c r="AI131" s="8"/>
      <c r="AJ131" s="8"/>
      <c r="AK131" s="8">
        <f t="shared" si="121"/>
        <v>0</v>
      </c>
      <c r="AL131" s="8">
        <f t="shared" si="122"/>
        <v>0</v>
      </c>
      <c r="AM131" s="8">
        <f t="shared" si="123"/>
        <v>0</v>
      </c>
      <c r="AN131" s="8">
        <f t="shared" si="124"/>
        <v>0</v>
      </c>
      <c r="AO131" s="8">
        <f t="shared" si="125"/>
        <v>0</v>
      </c>
      <c r="AP131" s="44">
        <f t="shared" si="126"/>
        <v>0</v>
      </c>
      <c r="AQ131" s="8">
        <f t="shared" si="127"/>
        <v>0</v>
      </c>
      <c r="AR131" s="8">
        <f t="shared" si="128"/>
        <v>0</v>
      </c>
      <c r="AS131" s="8">
        <f t="shared" si="129"/>
        <v>0</v>
      </c>
      <c r="AT131" s="8">
        <f t="shared" si="109"/>
        <v>0</v>
      </c>
      <c r="AU131" s="8">
        <f t="shared" si="113"/>
        <v>0</v>
      </c>
      <c r="AV131" s="8">
        <f t="shared" si="114"/>
        <v>0</v>
      </c>
      <c r="AW131" s="8">
        <f t="shared" si="115"/>
        <v>0</v>
      </c>
      <c r="AX131" s="8">
        <f t="shared" si="116"/>
        <v>0</v>
      </c>
      <c r="AY131" s="8">
        <f t="shared" si="117"/>
        <v>0</v>
      </c>
      <c r="AZ131" s="8">
        <f t="shared" si="118"/>
        <v>0</v>
      </c>
      <c r="BA131" s="8">
        <f t="shared" si="119"/>
        <v>0</v>
      </c>
      <c r="BB131" s="8">
        <f t="shared" si="120"/>
        <v>0</v>
      </c>
      <c r="BC131" s="8">
        <f t="shared" si="99"/>
        <v>0</v>
      </c>
      <c r="BD131" s="8">
        <f t="shared" si="100"/>
        <v>0</v>
      </c>
      <c r="BE131" s="8">
        <f t="shared" si="101"/>
        <v>0</v>
      </c>
      <c r="BF131" s="8">
        <f t="shared" si="102"/>
        <v>0</v>
      </c>
      <c r="BG131" s="8">
        <f t="shared" si="103"/>
        <v>0</v>
      </c>
      <c r="BH131" s="8">
        <f t="shared" si="104"/>
        <v>0</v>
      </c>
      <c r="BI131" s="8">
        <f t="shared" si="105"/>
        <v>0</v>
      </c>
      <c r="BJ131" s="8">
        <f t="shared" si="106"/>
        <v>0</v>
      </c>
      <c r="BK131" s="8">
        <f t="shared" si="107"/>
        <v>0</v>
      </c>
      <c r="BL131" s="4" t="str">
        <f t="shared" si="108"/>
        <v>HEMOLYSIS</v>
      </c>
      <c r="BM131" s="4"/>
    </row>
    <row r="132" spans="1:65" s="15" customFormat="1" x14ac:dyDescent="0.3">
      <c r="A132" s="11" t="s">
        <v>239</v>
      </c>
      <c r="B132" s="4" t="s">
        <v>238</v>
      </c>
      <c r="C132" s="4">
        <v>2009</v>
      </c>
      <c r="D132" s="4" t="s">
        <v>237</v>
      </c>
      <c r="E132" s="4">
        <v>26</v>
      </c>
      <c r="F132" s="4">
        <v>9</v>
      </c>
      <c r="G132" s="4"/>
      <c r="H132" s="4">
        <v>2164</v>
      </c>
      <c r="I132" s="4">
        <v>2173</v>
      </c>
      <c r="J132" s="4"/>
      <c r="K132" s="4">
        <v>57</v>
      </c>
      <c r="L132" s="4" t="s">
        <v>236</v>
      </c>
      <c r="M132" s="4" t="s">
        <v>235</v>
      </c>
      <c r="N132" s="4" t="s">
        <v>234</v>
      </c>
      <c r="O132" s="4" t="s">
        <v>34</v>
      </c>
      <c r="P132" s="4" t="s">
        <v>233</v>
      </c>
      <c r="Q132" s="4" t="s">
        <v>232</v>
      </c>
      <c r="R132" s="4"/>
      <c r="S132" s="4"/>
      <c r="T132" s="4"/>
      <c r="U132" s="4"/>
      <c r="V132" s="4" t="s">
        <v>63</v>
      </c>
      <c r="W132" s="4" t="s">
        <v>28</v>
      </c>
      <c r="X132" s="4" t="str">
        <f t="shared" si="130"/>
        <v>NPolymer-based</v>
      </c>
      <c r="Y132" s="4" t="s">
        <v>191</v>
      </c>
      <c r="Z132" s="8" t="str">
        <f t="shared" si="131"/>
        <v>NHEMOLYSIS</v>
      </c>
      <c r="AA132" s="4" t="str">
        <f t="shared" si="132"/>
        <v>NPolymer-basedHEMOLYSIS</v>
      </c>
      <c r="AB132" s="8"/>
      <c r="AC132" s="8"/>
      <c r="AD132" s="8"/>
      <c r="AE132" s="8"/>
      <c r="AF132" s="8"/>
      <c r="AG132" s="8"/>
      <c r="AH132" s="8"/>
      <c r="AI132" s="8"/>
      <c r="AJ132" s="8"/>
      <c r="AK132" s="8">
        <f t="shared" ref="AK132:AK150" si="133">IF(AND($Z132=AK$2,AB132="x"),1,0)</f>
        <v>0</v>
      </c>
      <c r="AL132" s="8">
        <f t="shared" ref="AL132:AL150" si="134">IF(AND($Z132=AL$2,AC132="x"),1,0)</f>
        <v>0</v>
      </c>
      <c r="AM132" s="8">
        <f t="shared" ref="AM132:AM150" si="135">IF(AND($Z132=AM$2,AD132="x"),1,0)</f>
        <v>0</v>
      </c>
      <c r="AN132" s="8">
        <f t="shared" ref="AN132:AN150" si="136">IF(AND($Z132=AN$2,AE132="x"),1,0)</f>
        <v>0</v>
      </c>
      <c r="AO132" s="8">
        <f t="shared" ref="AO132:AO150" si="137">IF(AND($Z132=AO$2,AF132="x"),1,0)</f>
        <v>0</v>
      </c>
      <c r="AP132" s="44">
        <f t="shared" ref="AP132:AP150" si="138">IF(AND($Z132=AP$2,AG132="x"),1,0)</f>
        <v>0</v>
      </c>
      <c r="AQ132" s="8">
        <f t="shared" ref="AQ132:AQ150" si="139">IF(AND($Z132=AQ$2,AH132="x"),1,0)</f>
        <v>0</v>
      </c>
      <c r="AR132" s="8">
        <f t="shared" ref="AR132:AR150" si="140">IF(AND($Z132=AR$2,AI132="x"),1,0)</f>
        <v>0</v>
      </c>
      <c r="AS132" s="8">
        <f t="shared" ref="AS132:AS150" si="141">IF(AND($Z132=AS$2,AJ132="x"),1,0)</f>
        <v>0</v>
      </c>
      <c r="AT132" s="8">
        <f t="shared" si="109"/>
        <v>0</v>
      </c>
      <c r="AU132" s="8">
        <f t="shared" si="113"/>
        <v>0</v>
      </c>
      <c r="AV132" s="8">
        <f t="shared" si="114"/>
        <v>0</v>
      </c>
      <c r="AW132" s="8">
        <f t="shared" si="115"/>
        <v>0</v>
      </c>
      <c r="AX132" s="8">
        <f t="shared" si="116"/>
        <v>0</v>
      </c>
      <c r="AY132" s="8">
        <f t="shared" si="117"/>
        <v>0</v>
      </c>
      <c r="AZ132" s="8">
        <f t="shared" si="118"/>
        <v>0</v>
      </c>
      <c r="BA132" s="8">
        <f t="shared" si="119"/>
        <v>0</v>
      </c>
      <c r="BB132" s="8">
        <f t="shared" si="120"/>
        <v>0</v>
      </c>
      <c r="BC132" s="8">
        <f t="shared" ref="BC132:BC152" si="142">IF(AND($Z132=BC$2,AB132="x"),1,0)</f>
        <v>0</v>
      </c>
      <c r="BD132" s="8">
        <f t="shared" ref="BD132:BD152" si="143">IF(AND($Z132=BD$2,AC132="x"),1,0)</f>
        <v>0</v>
      </c>
      <c r="BE132" s="8">
        <f t="shared" ref="BE132:BE152" si="144">IF(AND($Z132=BE$2,AD132="x"),1,0)</f>
        <v>0</v>
      </c>
      <c r="BF132" s="8">
        <f t="shared" ref="BF132:BF152" si="145">IF(AND($Z132=BF$2,AE132="x"),1,0)</f>
        <v>0</v>
      </c>
      <c r="BG132" s="8">
        <f t="shared" ref="BG132:BG152" si="146">IF(AND($Z132=BG$2,AF132="x"),1,0)</f>
        <v>0</v>
      </c>
      <c r="BH132" s="8">
        <f t="shared" ref="BH132:BH152" si="147">IF(AND($Z132=BH$2,AG132="x"),1,0)</f>
        <v>0</v>
      </c>
      <c r="BI132" s="8">
        <f t="shared" ref="BI132:BI152" si="148">IF(AND($Z132=BI$2,AH132="x"),1,0)</f>
        <v>0</v>
      </c>
      <c r="BJ132" s="8">
        <f t="shared" ref="BJ132:BJ152" si="149">IF(AND($Z132=BJ$2,AI132="x"),1,0)</f>
        <v>0</v>
      </c>
      <c r="BK132" s="8">
        <f t="shared" ref="BK132:BK152" si="150">IF(AND($Z132=BK$2,AJ132="x"),1,0)</f>
        <v>0</v>
      </c>
      <c r="BL132" s="4" t="str">
        <f t="shared" ref="BL132:BL195" si="151">CONCATENATE(Y132,AB132,AC132,AD132, AE132,AF132,AG132,AH132,AI132,AJ132)</f>
        <v>HEMOLYSIS</v>
      </c>
      <c r="BM132" s="4"/>
    </row>
    <row r="133" spans="1:65" s="15" customFormat="1" x14ac:dyDescent="0.3">
      <c r="A133" s="11" t="s">
        <v>231</v>
      </c>
      <c r="B133" s="4" t="s">
        <v>230</v>
      </c>
      <c r="C133" s="4">
        <v>2016</v>
      </c>
      <c r="D133" s="4" t="s">
        <v>229</v>
      </c>
      <c r="E133" s="4">
        <v>42</v>
      </c>
      <c r="F133" s="4">
        <v>12</v>
      </c>
      <c r="G133" s="4"/>
      <c r="H133" s="4">
        <v>2031</v>
      </c>
      <c r="I133" s="4">
        <v>2037</v>
      </c>
      <c r="J133" s="4"/>
      <c r="K133" s="4">
        <v>1</v>
      </c>
      <c r="L133" s="4" t="s">
        <v>228</v>
      </c>
      <c r="M133" s="4" t="s">
        <v>227</v>
      </c>
      <c r="N133" s="4"/>
      <c r="O133" s="4" t="s">
        <v>34</v>
      </c>
      <c r="P133" s="4" t="s">
        <v>226</v>
      </c>
      <c r="Q133" s="4" t="s">
        <v>225</v>
      </c>
      <c r="R133" s="4"/>
      <c r="S133" s="4"/>
      <c r="T133" s="4"/>
      <c r="U133" s="4"/>
      <c r="V133" s="4" t="s">
        <v>63</v>
      </c>
      <c r="W133" s="4" t="s">
        <v>26</v>
      </c>
      <c r="X133" s="4" t="str">
        <f t="shared" si="130"/>
        <v>NInorganic</v>
      </c>
      <c r="Y133" s="4" t="s">
        <v>191</v>
      </c>
      <c r="Z133" s="8" t="str">
        <f t="shared" si="131"/>
        <v>NHEMOLYSIS</v>
      </c>
      <c r="AA133" s="4" t="str">
        <f t="shared" si="132"/>
        <v>NInorganicHEMOLYSIS</v>
      </c>
      <c r="AB133" s="8"/>
      <c r="AC133" s="8"/>
      <c r="AD133" s="8"/>
      <c r="AE133" s="8"/>
      <c r="AF133" s="8"/>
      <c r="AG133" s="8"/>
      <c r="AH133" s="8"/>
      <c r="AI133" s="8"/>
      <c r="AJ133" s="8"/>
      <c r="AK133" s="8">
        <f t="shared" si="133"/>
        <v>0</v>
      </c>
      <c r="AL133" s="8">
        <f t="shared" si="134"/>
        <v>0</v>
      </c>
      <c r="AM133" s="8">
        <f t="shared" si="135"/>
        <v>0</v>
      </c>
      <c r="AN133" s="8">
        <f t="shared" si="136"/>
        <v>0</v>
      </c>
      <c r="AO133" s="8">
        <f t="shared" si="137"/>
        <v>0</v>
      </c>
      <c r="AP133" s="44">
        <f t="shared" si="138"/>
        <v>0</v>
      </c>
      <c r="AQ133" s="8">
        <f t="shared" si="139"/>
        <v>0</v>
      </c>
      <c r="AR133" s="8">
        <f t="shared" si="140"/>
        <v>0</v>
      </c>
      <c r="AS133" s="8">
        <f t="shared" si="141"/>
        <v>0</v>
      </c>
      <c r="AT133" s="8">
        <f t="shared" ref="AT133:AT150" si="152">IF(AND($Z133=AT$2,AB133="x"),1,0)</f>
        <v>0</v>
      </c>
      <c r="AU133" s="8">
        <f t="shared" si="113"/>
        <v>0</v>
      </c>
      <c r="AV133" s="8">
        <f t="shared" si="114"/>
        <v>0</v>
      </c>
      <c r="AW133" s="8">
        <f t="shared" si="115"/>
        <v>0</v>
      </c>
      <c r="AX133" s="8">
        <f t="shared" si="116"/>
        <v>0</v>
      </c>
      <c r="AY133" s="8">
        <f t="shared" si="117"/>
        <v>0</v>
      </c>
      <c r="AZ133" s="8">
        <f t="shared" si="118"/>
        <v>0</v>
      </c>
      <c r="BA133" s="8">
        <f t="shared" si="119"/>
        <v>0</v>
      </c>
      <c r="BB133" s="8">
        <f t="shared" si="120"/>
        <v>0</v>
      </c>
      <c r="BC133" s="8">
        <f t="shared" si="142"/>
        <v>0</v>
      </c>
      <c r="BD133" s="8">
        <f t="shared" si="143"/>
        <v>0</v>
      </c>
      <c r="BE133" s="8">
        <f t="shared" si="144"/>
        <v>0</v>
      </c>
      <c r="BF133" s="8">
        <f t="shared" si="145"/>
        <v>0</v>
      </c>
      <c r="BG133" s="8">
        <f t="shared" si="146"/>
        <v>0</v>
      </c>
      <c r="BH133" s="8">
        <f t="shared" si="147"/>
        <v>0</v>
      </c>
      <c r="BI133" s="8">
        <f t="shared" si="148"/>
        <v>0</v>
      </c>
      <c r="BJ133" s="8">
        <f t="shared" si="149"/>
        <v>0</v>
      </c>
      <c r="BK133" s="8">
        <f t="shared" si="150"/>
        <v>0</v>
      </c>
      <c r="BL133" s="4" t="str">
        <f t="shared" si="151"/>
        <v>HEMOLYSIS</v>
      </c>
      <c r="BM133" s="4"/>
    </row>
    <row r="134" spans="1:65" s="15" customFormat="1" x14ac:dyDescent="0.3">
      <c r="A134" s="11" t="s">
        <v>217</v>
      </c>
      <c r="B134" s="4" t="s">
        <v>216</v>
      </c>
      <c r="C134" s="4">
        <v>2016</v>
      </c>
      <c r="D134" s="4" t="s">
        <v>215</v>
      </c>
      <c r="E134" s="4">
        <v>36</v>
      </c>
      <c r="F134" s="4">
        <v>4</v>
      </c>
      <c r="G134" s="4"/>
      <c r="H134" s="4">
        <v>1649</v>
      </c>
      <c r="I134" s="4">
        <v>1656</v>
      </c>
      <c r="J134" s="4"/>
      <c r="K134" s="4">
        <v>1</v>
      </c>
      <c r="L134" s="4"/>
      <c r="M134" s="4" t="s">
        <v>214</v>
      </c>
      <c r="N134" s="4"/>
      <c r="O134" s="4" t="s">
        <v>34</v>
      </c>
      <c r="P134" s="4" t="s">
        <v>213</v>
      </c>
      <c r="Q134" s="4" t="s">
        <v>212</v>
      </c>
      <c r="R134" s="4"/>
      <c r="S134" s="4"/>
      <c r="T134" s="4"/>
      <c r="U134" s="4"/>
      <c r="V134" s="4" t="s">
        <v>63</v>
      </c>
      <c r="W134" s="4" t="s">
        <v>28</v>
      </c>
      <c r="X134" s="4" t="str">
        <f t="shared" si="130"/>
        <v>NPolymer-based</v>
      </c>
      <c r="Y134" s="4" t="s">
        <v>191</v>
      </c>
      <c r="Z134" s="8" t="str">
        <f t="shared" si="131"/>
        <v>NHEMOLYSIS</v>
      </c>
      <c r="AA134" s="4" t="str">
        <f t="shared" si="132"/>
        <v>NPolymer-basedHEMOLYSIS</v>
      </c>
      <c r="AB134" s="8"/>
      <c r="AC134" s="8"/>
      <c r="AD134" s="8"/>
      <c r="AE134" s="8"/>
      <c r="AF134" s="8"/>
      <c r="AG134" s="8"/>
      <c r="AH134" s="8"/>
      <c r="AI134" s="8"/>
      <c r="AJ134" s="8"/>
      <c r="AK134" s="8">
        <f t="shared" si="133"/>
        <v>0</v>
      </c>
      <c r="AL134" s="8">
        <f t="shared" si="134"/>
        <v>0</v>
      </c>
      <c r="AM134" s="8">
        <f t="shared" si="135"/>
        <v>0</v>
      </c>
      <c r="AN134" s="8">
        <f t="shared" si="136"/>
        <v>0</v>
      </c>
      <c r="AO134" s="8">
        <f t="shared" si="137"/>
        <v>0</v>
      </c>
      <c r="AP134" s="44">
        <f t="shared" si="138"/>
        <v>0</v>
      </c>
      <c r="AQ134" s="8">
        <f t="shared" si="139"/>
        <v>0</v>
      </c>
      <c r="AR134" s="8">
        <f t="shared" si="140"/>
        <v>0</v>
      </c>
      <c r="AS134" s="8">
        <f t="shared" si="141"/>
        <v>0</v>
      </c>
      <c r="AT134" s="8">
        <f t="shared" si="152"/>
        <v>0</v>
      </c>
      <c r="AU134" s="8">
        <f t="shared" si="113"/>
        <v>0</v>
      </c>
      <c r="AV134" s="8">
        <f t="shared" si="114"/>
        <v>0</v>
      </c>
      <c r="AW134" s="8">
        <f t="shared" si="115"/>
        <v>0</v>
      </c>
      <c r="AX134" s="8">
        <f t="shared" si="116"/>
        <v>0</v>
      </c>
      <c r="AY134" s="8">
        <f t="shared" si="117"/>
        <v>0</v>
      </c>
      <c r="AZ134" s="8">
        <f t="shared" si="118"/>
        <v>0</v>
      </c>
      <c r="BA134" s="8">
        <f t="shared" si="119"/>
        <v>0</v>
      </c>
      <c r="BB134" s="8">
        <f t="shared" si="120"/>
        <v>0</v>
      </c>
      <c r="BC134" s="8">
        <f t="shared" si="142"/>
        <v>0</v>
      </c>
      <c r="BD134" s="8">
        <f t="shared" si="143"/>
        <v>0</v>
      </c>
      <c r="BE134" s="8">
        <f t="shared" si="144"/>
        <v>0</v>
      </c>
      <c r="BF134" s="8">
        <f t="shared" si="145"/>
        <v>0</v>
      </c>
      <c r="BG134" s="8">
        <f t="shared" si="146"/>
        <v>0</v>
      </c>
      <c r="BH134" s="8">
        <f t="shared" si="147"/>
        <v>0</v>
      </c>
      <c r="BI134" s="8">
        <f t="shared" si="148"/>
        <v>0</v>
      </c>
      <c r="BJ134" s="8">
        <f t="shared" si="149"/>
        <v>0</v>
      </c>
      <c r="BK134" s="8">
        <f t="shared" si="150"/>
        <v>0</v>
      </c>
      <c r="BL134" s="4" t="str">
        <f t="shared" si="151"/>
        <v>HEMOLYSIS</v>
      </c>
      <c r="BM134" s="4"/>
    </row>
    <row r="135" spans="1:65" s="15" customFormat="1" x14ac:dyDescent="0.3">
      <c r="A135" s="11" t="s">
        <v>211</v>
      </c>
      <c r="B135" s="4" t="s">
        <v>210</v>
      </c>
      <c r="C135" s="4">
        <v>2015</v>
      </c>
      <c r="D135" s="4" t="s">
        <v>196</v>
      </c>
      <c r="E135" s="4">
        <v>495</v>
      </c>
      <c r="F135" s="4">
        <v>1</v>
      </c>
      <c r="G135" s="4">
        <v>15168</v>
      </c>
      <c r="H135" s="4">
        <v>508</v>
      </c>
      <c r="I135" s="4">
        <v>515</v>
      </c>
      <c r="J135" s="4"/>
      <c r="K135" s="4">
        <v>6</v>
      </c>
      <c r="L135" s="4" t="s">
        <v>209</v>
      </c>
      <c r="M135" s="4" t="s">
        <v>208</v>
      </c>
      <c r="N135" s="4"/>
      <c r="O135" s="4" t="s">
        <v>34</v>
      </c>
      <c r="P135" s="4" t="s">
        <v>207</v>
      </c>
      <c r="Q135" s="4" t="s">
        <v>206</v>
      </c>
      <c r="R135" s="4"/>
      <c r="S135" s="4"/>
      <c r="T135" s="4"/>
      <c r="U135" s="4"/>
      <c r="V135" s="4" t="s">
        <v>63</v>
      </c>
      <c r="W135" s="4" t="s">
        <v>30</v>
      </c>
      <c r="X135" s="4" t="str">
        <f t="shared" si="130"/>
        <v>NLipid-based</v>
      </c>
      <c r="Y135" s="4" t="s">
        <v>191</v>
      </c>
      <c r="Z135" s="8" t="str">
        <f t="shared" si="131"/>
        <v>NHEMOLYSIS</v>
      </c>
      <c r="AA135" s="4" t="str">
        <f t="shared" si="132"/>
        <v>NLipid-basedHEMOLYSIS</v>
      </c>
      <c r="AB135" s="8"/>
      <c r="AC135" s="8"/>
      <c r="AD135" s="8"/>
      <c r="AE135" s="8"/>
      <c r="AF135" s="8"/>
      <c r="AG135" s="8"/>
      <c r="AH135" s="8"/>
      <c r="AI135" s="8"/>
      <c r="AJ135" s="8"/>
      <c r="AK135" s="8">
        <f t="shared" si="133"/>
        <v>0</v>
      </c>
      <c r="AL135" s="8">
        <f t="shared" si="134"/>
        <v>0</v>
      </c>
      <c r="AM135" s="8">
        <f t="shared" si="135"/>
        <v>0</v>
      </c>
      <c r="AN135" s="8">
        <f t="shared" si="136"/>
        <v>0</v>
      </c>
      <c r="AO135" s="8">
        <f t="shared" si="137"/>
        <v>0</v>
      </c>
      <c r="AP135" s="44">
        <f t="shared" si="138"/>
        <v>0</v>
      </c>
      <c r="AQ135" s="8">
        <f t="shared" si="139"/>
        <v>0</v>
      </c>
      <c r="AR135" s="8">
        <f t="shared" si="140"/>
        <v>0</v>
      </c>
      <c r="AS135" s="8">
        <f t="shared" si="141"/>
        <v>0</v>
      </c>
      <c r="AT135" s="8">
        <f t="shared" si="152"/>
        <v>0</v>
      </c>
      <c r="AU135" s="8">
        <f t="shared" si="113"/>
        <v>0</v>
      </c>
      <c r="AV135" s="8">
        <f t="shared" si="114"/>
        <v>0</v>
      </c>
      <c r="AW135" s="8">
        <f t="shared" si="115"/>
        <v>0</v>
      </c>
      <c r="AX135" s="8">
        <f t="shared" si="116"/>
        <v>0</v>
      </c>
      <c r="AY135" s="8">
        <f t="shared" si="117"/>
        <v>0</v>
      </c>
      <c r="AZ135" s="8">
        <f t="shared" si="118"/>
        <v>0</v>
      </c>
      <c r="BA135" s="8">
        <f t="shared" si="119"/>
        <v>0</v>
      </c>
      <c r="BB135" s="8">
        <f t="shared" si="120"/>
        <v>0</v>
      </c>
      <c r="BC135" s="8">
        <f t="shared" si="142"/>
        <v>0</v>
      </c>
      <c r="BD135" s="8">
        <f t="shared" si="143"/>
        <v>0</v>
      </c>
      <c r="BE135" s="8">
        <f t="shared" si="144"/>
        <v>0</v>
      </c>
      <c r="BF135" s="8">
        <f t="shared" si="145"/>
        <v>0</v>
      </c>
      <c r="BG135" s="8">
        <f t="shared" si="146"/>
        <v>0</v>
      </c>
      <c r="BH135" s="8">
        <f t="shared" si="147"/>
        <v>0</v>
      </c>
      <c r="BI135" s="8">
        <f t="shared" si="148"/>
        <v>0</v>
      </c>
      <c r="BJ135" s="8">
        <f t="shared" si="149"/>
        <v>0</v>
      </c>
      <c r="BK135" s="8">
        <f t="shared" si="150"/>
        <v>0</v>
      </c>
      <c r="BL135" s="4" t="str">
        <f t="shared" si="151"/>
        <v>HEMOLYSIS</v>
      </c>
      <c r="BM135" s="4"/>
    </row>
    <row r="136" spans="1:65" s="15" customFormat="1" x14ac:dyDescent="0.3">
      <c r="A136" s="11" t="s">
        <v>205</v>
      </c>
      <c r="B136" s="4" t="s">
        <v>204</v>
      </c>
      <c r="C136" s="4">
        <v>2015</v>
      </c>
      <c r="D136" s="4" t="s">
        <v>203</v>
      </c>
      <c r="E136" s="4">
        <v>93</v>
      </c>
      <c r="F136" s="4"/>
      <c r="G136" s="4"/>
      <c r="H136" s="4">
        <v>346</v>
      </c>
      <c r="I136" s="4">
        <v>352</v>
      </c>
      <c r="J136" s="4"/>
      <c r="K136" s="4">
        <v>3</v>
      </c>
      <c r="L136" s="4" t="s">
        <v>202</v>
      </c>
      <c r="M136" s="4" t="s">
        <v>201</v>
      </c>
      <c r="N136" s="4"/>
      <c r="O136" s="4" t="s">
        <v>34</v>
      </c>
      <c r="P136" s="4" t="s">
        <v>200</v>
      </c>
      <c r="Q136" s="4" t="s">
        <v>199</v>
      </c>
      <c r="R136" s="4"/>
      <c r="S136" s="4"/>
      <c r="T136" s="4"/>
      <c r="U136" s="4"/>
      <c r="V136" s="4" t="s">
        <v>63</v>
      </c>
      <c r="W136" s="4" t="s">
        <v>30</v>
      </c>
      <c r="X136" s="4" t="str">
        <f t="shared" si="130"/>
        <v>NLipid-based</v>
      </c>
      <c r="Y136" s="4" t="s">
        <v>191</v>
      </c>
      <c r="Z136" s="8" t="str">
        <f t="shared" si="131"/>
        <v>NHEMOLYSIS</v>
      </c>
      <c r="AA136" s="4" t="str">
        <f t="shared" si="132"/>
        <v>NLipid-basedHEMOLYSIS</v>
      </c>
      <c r="AB136" s="8"/>
      <c r="AC136" s="8"/>
      <c r="AD136" s="8"/>
      <c r="AE136" s="8"/>
      <c r="AF136" s="8"/>
      <c r="AG136" s="8"/>
      <c r="AH136" s="8"/>
      <c r="AI136" s="8"/>
      <c r="AJ136" s="8"/>
      <c r="AK136" s="8">
        <f t="shared" si="133"/>
        <v>0</v>
      </c>
      <c r="AL136" s="8">
        <f t="shared" si="134"/>
        <v>0</v>
      </c>
      <c r="AM136" s="8">
        <f t="shared" si="135"/>
        <v>0</v>
      </c>
      <c r="AN136" s="8">
        <f t="shared" si="136"/>
        <v>0</v>
      </c>
      <c r="AO136" s="8">
        <f t="shared" si="137"/>
        <v>0</v>
      </c>
      <c r="AP136" s="44">
        <f t="shared" si="138"/>
        <v>0</v>
      </c>
      <c r="AQ136" s="8">
        <f t="shared" si="139"/>
        <v>0</v>
      </c>
      <c r="AR136" s="8">
        <f t="shared" si="140"/>
        <v>0</v>
      </c>
      <c r="AS136" s="8">
        <f t="shared" si="141"/>
        <v>0</v>
      </c>
      <c r="AT136" s="8">
        <f t="shared" si="152"/>
        <v>0</v>
      </c>
      <c r="AU136" s="8">
        <f t="shared" si="113"/>
        <v>0</v>
      </c>
      <c r="AV136" s="8">
        <f t="shared" si="114"/>
        <v>0</v>
      </c>
      <c r="AW136" s="8">
        <f t="shared" si="115"/>
        <v>0</v>
      </c>
      <c r="AX136" s="8">
        <f t="shared" si="116"/>
        <v>0</v>
      </c>
      <c r="AY136" s="8">
        <f t="shared" si="117"/>
        <v>0</v>
      </c>
      <c r="AZ136" s="8">
        <f t="shared" si="118"/>
        <v>0</v>
      </c>
      <c r="BA136" s="8">
        <f t="shared" si="119"/>
        <v>0</v>
      </c>
      <c r="BB136" s="8">
        <f t="shared" si="120"/>
        <v>0</v>
      </c>
      <c r="BC136" s="8">
        <f t="shared" si="142"/>
        <v>0</v>
      </c>
      <c r="BD136" s="8">
        <f t="shared" si="143"/>
        <v>0</v>
      </c>
      <c r="BE136" s="8">
        <f t="shared" si="144"/>
        <v>0</v>
      </c>
      <c r="BF136" s="8">
        <f t="shared" si="145"/>
        <v>0</v>
      </c>
      <c r="BG136" s="8">
        <f t="shared" si="146"/>
        <v>0</v>
      </c>
      <c r="BH136" s="8">
        <f t="shared" si="147"/>
        <v>0</v>
      </c>
      <c r="BI136" s="8">
        <f t="shared" si="148"/>
        <v>0</v>
      </c>
      <c r="BJ136" s="8">
        <f t="shared" si="149"/>
        <v>0</v>
      </c>
      <c r="BK136" s="8">
        <f t="shared" si="150"/>
        <v>0</v>
      </c>
      <c r="BL136" s="4" t="str">
        <f t="shared" si="151"/>
        <v>HEMOLYSIS</v>
      </c>
      <c r="BM136" s="4"/>
    </row>
    <row r="137" spans="1:65" s="15" customFormat="1" x14ac:dyDescent="0.3">
      <c r="A137" s="11" t="s">
        <v>198</v>
      </c>
      <c r="B137" s="4" t="s">
        <v>197</v>
      </c>
      <c r="C137" s="4">
        <v>2014</v>
      </c>
      <c r="D137" s="4" t="s">
        <v>196</v>
      </c>
      <c r="E137" s="4">
        <v>476</v>
      </c>
      <c r="F137" s="4">
        <v>1</v>
      </c>
      <c r="G137" s="4"/>
      <c r="H137" s="4">
        <v>60</v>
      </c>
      <c r="I137" s="4">
        <v>69</v>
      </c>
      <c r="J137" s="4"/>
      <c r="K137" s="4">
        <v>9</v>
      </c>
      <c r="L137" s="4" t="s">
        <v>195</v>
      </c>
      <c r="M137" s="4" t="s">
        <v>194</v>
      </c>
      <c r="N137" s="4"/>
      <c r="O137" s="4" t="s">
        <v>34</v>
      </c>
      <c r="P137" s="4" t="s">
        <v>193</v>
      </c>
      <c r="Q137" s="4" t="s">
        <v>192</v>
      </c>
      <c r="R137" s="4"/>
      <c r="S137" s="4"/>
      <c r="T137" s="4"/>
      <c r="U137" s="4"/>
      <c r="V137" s="4" t="s">
        <v>63</v>
      </c>
      <c r="W137" s="4" t="s">
        <v>30</v>
      </c>
      <c r="X137" s="4" t="str">
        <f t="shared" si="130"/>
        <v>NLipid-based</v>
      </c>
      <c r="Y137" s="4" t="s">
        <v>191</v>
      </c>
      <c r="Z137" s="8" t="str">
        <f t="shared" si="131"/>
        <v>NHEMOLYSIS</v>
      </c>
      <c r="AA137" s="4" t="str">
        <f t="shared" si="132"/>
        <v>NLipid-basedHEMOLYSIS</v>
      </c>
      <c r="AB137" s="8"/>
      <c r="AC137" s="8"/>
      <c r="AD137" s="8"/>
      <c r="AE137" s="8"/>
      <c r="AF137" s="8"/>
      <c r="AG137" s="8"/>
      <c r="AH137" s="8"/>
      <c r="AI137" s="8"/>
      <c r="AJ137" s="8"/>
      <c r="AK137" s="8">
        <f t="shared" si="133"/>
        <v>0</v>
      </c>
      <c r="AL137" s="8">
        <f t="shared" si="134"/>
        <v>0</v>
      </c>
      <c r="AM137" s="8">
        <f t="shared" si="135"/>
        <v>0</v>
      </c>
      <c r="AN137" s="8">
        <f t="shared" si="136"/>
        <v>0</v>
      </c>
      <c r="AO137" s="8">
        <f t="shared" si="137"/>
        <v>0</v>
      </c>
      <c r="AP137" s="44">
        <f t="shared" si="138"/>
        <v>0</v>
      </c>
      <c r="AQ137" s="8">
        <f t="shared" si="139"/>
        <v>0</v>
      </c>
      <c r="AR137" s="8">
        <f t="shared" si="140"/>
        <v>0</v>
      </c>
      <c r="AS137" s="8">
        <f t="shared" si="141"/>
        <v>0</v>
      </c>
      <c r="AT137" s="8">
        <f t="shared" si="152"/>
        <v>0</v>
      </c>
      <c r="AU137" s="8">
        <f t="shared" si="113"/>
        <v>0</v>
      </c>
      <c r="AV137" s="8">
        <f t="shared" si="114"/>
        <v>0</v>
      </c>
      <c r="AW137" s="8">
        <f t="shared" si="115"/>
        <v>0</v>
      </c>
      <c r="AX137" s="8">
        <f t="shared" si="116"/>
        <v>0</v>
      </c>
      <c r="AY137" s="8">
        <f t="shared" si="117"/>
        <v>0</v>
      </c>
      <c r="AZ137" s="8">
        <f t="shared" si="118"/>
        <v>0</v>
      </c>
      <c r="BA137" s="8">
        <f t="shared" si="119"/>
        <v>0</v>
      </c>
      <c r="BB137" s="8">
        <f t="shared" si="120"/>
        <v>0</v>
      </c>
      <c r="BC137" s="8">
        <f t="shared" si="142"/>
        <v>0</v>
      </c>
      <c r="BD137" s="8">
        <f t="shared" si="143"/>
        <v>0</v>
      </c>
      <c r="BE137" s="8">
        <f t="shared" si="144"/>
        <v>0</v>
      </c>
      <c r="BF137" s="8">
        <f t="shared" si="145"/>
        <v>0</v>
      </c>
      <c r="BG137" s="8">
        <f t="shared" si="146"/>
        <v>0</v>
      </c>
      <c r="BH137" s="8">
        <f t="shared" si="147"/>
        <v>0</v>
      </c>
      <c r="BI137" s="8">
        <f t="shared" si="148"/>
        <v>0</v>
      </c>
      <c r="BJ137" s="8">
        <f t="shared" si="149"/>
        <v>0</v>
      </c>
      <c r="BK137" s="8">
        <f t="shared" si="150"/>
        <v>0</v>
      </c>
      <c r="BL137" s="4" t="str">
        <f t="shared" si="151"/>
        <v>HEMOLYSIS</v>
      </c>
      <c r="BM137" s="4"/>
    </row>
    <row r="138" spans="1:65" s="15" customFormat="1" x14ac:dyDescent="0.3">
      <c r="A138" s="4" t="s">
        <v>3738</v>
      </c>
      <c r="B138" s="4" t="s">
        <v>3739</v>
      </c>
      <c r="C138" s="4">
        <v>2010</v>
      </c>
      <c r="D138" s="4" t="s">
        <v>147</v>
      </c>
      <c r="E138" s="4">
        <v>5</v>
      </c>
      <c r="F138" s="4">
        <v>1</v>
      </c>
      <c r="G138" s="4"/>
      <c r="H138" s="4">
        <v>771</v>
      </c>
      <c r="I138" s="4">
        <v>781</v>
      </c>
      <c r="J138" s="4"/>
      <c r="K138" s="4">
        <v>140</v>
      </c>
      <c r="L138" s="4" t="s">
        <v>3740</v>
      </c>
      <c r="M138" s="4" t="s">
        <v>3741</v>
      </c>
      <c r="N138" s="4" t="s">
        <v>3742</v>
      </c>
      <c r="O138" s="4" t="s">
        <v>3743</v>
      </c>
      <c r="P138" s="4" t="s">
        <v>3744</v>
      </c>
      <c r="Q138" s="4" t="s">
        <v>3745</v>
      </c>
      <c r="R138" s="4" t="s">
        <v>34</v>
      </c>
      <c r="S138" s="4" t="s">
        <v>33</v>
      </c>
      <c r="T138" s="4" t="s">
        <v>3746</v>
      </c>
      <c r="U138" s="69"/>
      <c r="V138" s="57" t="s">
        <v>63</v>
      </c>
      <c r="W138" s="58" t="s">
        <v>26</v>
      </c>
      <c r="X138" s="70" t="str">
        <f>CONCATENATE(V138,W138)</f>
        <v>NInorganic</v>
      </c>
      <c r="Y138" s="58" t="s">
        <v>191</v>
      </c>
      <c r="Z138" s="57" t="str">
        <f>CONCATENATE(V138,Y138)</f>
        <v>NHEMOLYSIS</v>
      </c>
      <c r="AA138" s="58" t="str">
        <f>CONCATENATE(X138,Y138)</f>
        <v>NInorganicHEMOLYSIS</v>
      </c>
      <c r="AB138" s="8"/>
      <c r="AC138" s="8"/>
      <c r="AD138" s="8"/>
      <c r="AE138" s="8"/>
      <c r="AF138" s="8"/>
      <c r="AG138" s="8"/>
      <c r="AH138" s="8"/>
      <c r="AI138" s="8"/>
      <c r="AJ138" s="8"/>
      <c r="AK138" s="8">
        <f t="shared" si="133"/>
        <v>0</v>
      </c>
      <c r="AL138" s="8">
        <f t="shared" si="134"/>
        <v>0</v>
      </c>
      <c r="AM138" s="8">
        <f t="shared" si="135"/>
        <v>0</v>
      </c>
      <c r="AN138" s="8">
        <f t="shared" si="136"/>
        <v>0</v>
      </c>
      <c r="AO138" s="8">
        <f t="shared" si="137"/>
        <v>0</v>
      </c>
      <c r="AP138" s="44">
        <f t="shared" si="138"/>
        <v>0</v>
      </c>
      <c r="AQ138" s="8">
        <f t="shared" si="139"/>
        <v>0</v>
      </c>
      <c r="AR138" s="8">
        <f t="shared" si="140"/>
        <v>0</v>
      </c>
      <c r="AS138" s="8">
        <f t="shared" si="141"/>
        <v>0</v>
      </c>
      <c r="AT138" s="8">
        <f t="shared" si="152"/>
        <v>0</v>
      </c>
      <c r="AU138" s="8">
        <f t="shared" si="113"/>
        <v>0</v>
      </c>
      <c r="AV138" s="8">
        <f t="shared" si="114"/>
        <v>0</v>
      </c>
      <c r="AW138" s="8">
        <f t="shared" si="115"/>
        <v>0</v>
      </c>
      <c r="AX138" s="8">
        <f t="shared" si="116"/>
        <v>0</v>
      </c>
      <c r="AY138" s="8">
        <f t="shared" si="117"/>
        <v>0</v>
      </c>
      <c r="AZ138" s="8">
        <f t="shared" si="118"/>
        <v>0</v>
      </c>
      <c r="BA138" s="8">
        <f t="shared" si="119"/>
        <v>0</v>
      </c>
      <c r="BB138" s="8">
        <f t="shared" si="120"/>
        <v>0</v>
      </c>
      <c r="BC138" s="8">
        <f t="shared" si="142"/>
        <v>0</v>
      </c>
      <c r="BD138" s="8">
        <f t="shared" si="143"/>
        <v>0</v>
      </c>
      <c r="BE138" s="8">
        <f t="shared" si="144"/>
        <v>0</v>
      </c>
      <c r="BF138" s="8">
        <f t="shared" si="145"/>
        <v>0</v>
      </c>
      <c r="BG138" s="8">
        <f t="shared" si="146"/>
        <v>0</v>
      </c>
      <c r="BH138" s="8">
        <f t="shared" si="147"/>
        <v>0</v>
      </c>
      <c r="BI138" s="8">
        <f t="shared" si="148"/>
        <v>0</v>
      </c>
      <c r="BJ138" s="8">
        <f t="shared" si="149"/>
        <v>0</v>
      </c>
      <c r="BK138" s="8">
        <f t="shared" si="150"/>
        <v>0</v>
      </c>
      <c r="BL138" s="4" t="str">
        <f t="shared" si="151"/>
        <v>HEMOLYSIS</v>
      </c>
      <c r="BM138" s="4"/>
    </row>
    <row r="139" spans="1:65" s="15" customFormat="1" x14ac:dyDescent="0.3">
      <c r="A139" s="11" t="s">
        <v>190</v>
      </c>
      <c r="B139" s="4" t="s">
        <v>189</v>
      </c>
      <c r="C139" s="4">
        <v>1998</v>
      </c>
      <c r="D139" s="4" t="s">
        <v>188</v>
      </c>
      <c r="E139" s="4">
        <v>62</v>
      </c>
      <c r="F139" s="4">
        <v>8</v>
      </c>
      <c r="G139" s="4"/>
      <c r="H139" s="4">
        <v>775</v>
      </c>
      <c r="I139" s="4">
        <v>785</v>
      </c>
      <c r="J139" s="4"/>
      <c r="K139" s="4">
        <v>100</v>
      </c>
      <c r="L139" s="4" t="s">
        <v>187</v>
      </c>
      <c r="M139" s="4" t="s">
        <v>186</v>
      </c>
      <c r="N139" s="4" t="s">
        <v>185</v>
      </c>
      <c r="O139" s="4" t="s">
        <v>34</v>
      </c>
      <c r="P139" s="4" t="s">
        <v>185</v>
      </c>
      <c r="Q139" s="4" t="s">
        <v>184</v>
      </c>
      <c r="R139" s="4"/>
      <c r="S139" s="4"/>
      <c r="T139" s="4"/>
      <c r="U139" s="4"/>
      <c r="V139" s="8" t="s">
        <v>63</v>
      </c>
      <c r="W139" s="11" t="s">
        <v>28</v>
      </c>
      <c r="X139" s="4" t="str">
        <f t="shared" si="130"/>
        <v>NPolymer-based</v>
      </c>
      <c r="Y139" s="4" t="s">
        <v>1</v>
      </c>
      <c r="Z139" s="8" t="str">
        <f t="shared" si="131"/>
        <v>NCARPA</v>
      </c>
      <c r="AA139" s="4" t="str">
        <f t="shared" si="132"/>
        <v>NPolymer-basedCARPA</v>
      </c>
      <c r="AB139" s="8"/>
      <c r="AC139" s="8"/>
      <c r="AD139" s="8"/>
      <c r="AE139" s="8"/>
      <c r="AF139" s="8"/>
      <c r="AG139" s="8"/>
      <c r="AH139" s="8"/>
      <c r="AI139" s="8"/>
      <c r="AJ139" s="8"/>
      <c r="AK139" s="8">
        <f t="shared" si="133"/>
        <v>0</v>
      </c>
      <c r="AL139" s="8">
        <f t="shared" si="134"/>
        <v>0</v>
      </c>
      <c r="AM139" s="8">
        <f t="shared" si="135"/>
        <v>0</v>
      </c>
      <c r="AN139" s="8">
        <f t="shared" si="136"/>
        <v>0</v>
      </c>
      <c r="AO139" s="8">
        <f t="shared" si="137"/>
        <v>0</v>
      </c>
      <c r="AP139" s="44">
        <f t="shared" si="138"/>
        <v>0</v>
      </c>
      <c r="AQ139" s="8">
        <f t="shared" si="139"/>
        <v>0</v>
      </c>
      <c r="AR139" s="8">
        <f t="shared" si="140"/>
        <v>0</v>
      </c>
      <c r="AS139" s="8">
        <f t="shared" si="141"/>
        <v>0</v>
      </c>
      <c r="AT139" s="8">
        <f t="shared" si="152"/>
        <v>0</v>
      </c>
      <c r="AU139" s="8">
        <f t="shared" si="113"/>
        <v>0</v>
      </c>
      <c r="AV139" s="8">
        <f t="shared" si="114"/>
        <v>0</v>
      </c>
      <c r="AW139" s="8">
        <f t="shared" si="115"/>
        <v>0</v>
      </c>
      <c r="AX139" s="8">
        <f t="shared" si="116"/>
        <v>0</v>
      </c>
      <c r="AY139" s="8">
        <f t="shared" si="117"/>
        <v>0</v>
      </c>
      <c r="AZ139" s="8">
        <f t="shared" si="118"/>
        <v>0</v>
      </c>
      <c r="BA139" s="8">
        <f t="shared" si="119"/>
        <v>0</v>
      </c>
      <c r="BB139" s="8">
        <f t="shared" si="120"/>
        <v>0</v>
      </c>
      <c r="BC139" s="8">
        <f t="shared" si="142"/>
        <v>0</v>
      </c>
      <c r="BD139" s="8">
        <f t="shared" si="143"/>
        <v>0</v>
      </c>
      <c r="BE139" s="8">
        <f t="shared" si="144"/>
        <v>0</v>
      </c>
      <c r="BF139" s="8">
        <f t="shared" si="145"/>
        <v>0</v>
      </c>
      <c r="BG139" s="8">
        <f t="shared" si="146"/>
        <v>0</v>
      </c>
      <c r="BH139" s="8">
        <f t="shared" si="147"/>
        <v>0</v>
      </c>
      <c r="BI139" s="8">
        <f t="shared" si="148"/>
        <v>0</v>
      </c>
      <c r="BJ139" s="8">
        <f t="shared" si="149"/>
        <v>0</v>
      </c>
      <c r="BK139" s="8">
        <f t="shared" si="150"/>
        <v>0</v>
      </c>
      <c r="BL139" s="4" t="str">
        <f t="shared" si="151"/>
        <v>CARPA</v>
      </c>
      <c r="BM139" s="4"/>
    </row>
    <row r="140" spans="1:65" s="15" customFormat="1" x14ac:dyDescent="0.3">
      <c r="A140" s="11" t="s">
        <v>183</v>
      </c>
      <c r="B140" s="4" t="s">
        <v>182</v>
      </c>
      <c r="C140" s="4">
        <v>2007</v>
      </c>
      <c r="D140" s="4" t="s">
        <v>181</v>
      </c>
      <c r="E140" s="4">
        <v>28</v>
      </c>
      <c r="F140" s="4">
        <v>16</v>
      </c>
      <c r="G140" s="4"/>
      <c r="H140" s="4">
        <v>2638</v>
      </c>
      <c r="I140" s="4">
        <v>2645</v>
      </c>
      <c r="J140" s="4"/>
      <c r="K140" s="4">
        <v>109</v>
      </c>
      <c r="L140" s="4" t="s">
        <v>180</v>
      </c>
      <c r="M140" s="4" t="s">
        <v>179</v>
      </c>
      <c r="N140" s="4" t="s">
        <v>178</v>
      </c>
      <c r="O140" s="4" t="s">
        <v>34</v>
      </c>
      <c r="P140" s="4" t="s">
        <v>178</v>
      </c>
      <c r="Q140" s="4" t="s">
        <v>177</v>
      </c>
      <c r="R140" s="4"/>
      <c r="S140" s="4"/>
      <c r="T140" s="4"/>
      <c r="U140" s="4"/>
      <c r="V140" s="8" t="s">
        <v>63</v>
      </c>
      <c r="W140" s="4" t="s">
        <v>28</v>
      </c>
      <c r="X140" s="4" t="str">
        <f t="shared" si="130"/>
        <v>NPolymer-based</v>
      </c>
      <c r="Y140" s="4" t="s">
        <v>1</v>
      </c>
      <c r="Z140" s="8" t="str">
        <f t="shared" si="131"/>
        <v>NCARPA</v>
      </c>
      <c r="AA140" s="4" t="str">
        <f t="shared" si="132"/>
        <v>NPolymer-basedCARPA</v>
      </c>
      <c r="AB140" s="8"/>
      <c r="AC140" s="8"/>
      <c r="AD140" s="8"/>
      <c r="AE140" s="8"/>
      <c r="AF140" s="8"/>
      <c r="AG140" s="8"/>
      <c r="AH140" s="8"/>
      <c r="AI140" s="8"/>
      <c r="AJ140" s="8"/>
      <c r="AK140" s="8">
        <f t="shared" si="133"/>
        <v>0</v>
      </c>
      <c r="AL140" s="8">
        <f t="shared" si="134"/>
        <v>0</v>
      </c>
      <c r="AM140" s="8">
        <f t="shared" si="135"/>
        <v>0</v>
      </c>
      <c r="AN140" s="8">
        <f t="shared" si="136"/>
        <v>0</v>
      </c>
      <c r="AO140" s="8">
        <f t="shared" si="137"/>
        <v>0</v>
      </c>
      <c r="AP140" s="44">
        <f t="shared" si="138"/>
        <v>0</v>
      </c>
      <c r="AQ140" s="8">
        <f t="shared" si="139"/>
        <v>0</v>
      </c>
      <c r="AR140" s="8">
        <f t="shared" si="140"/>
        <v>0</v>
      </c>
      <c r="AS140" s="8">
        <f t="shared" si="141"/>
        <v>0</v>
      </c>
      <c r="AT140" s="8">
        <f t="shared" si="152"/>
        <v>0</v>
      </c>
      <c r="AU140" s="8">
        <f t="shared" si="113"/>
        <v>0</v>
      </c>
      <c r="AV140" s="8">
        <f t="shared" si="114"/>
        <v>0</v>
      </c>
      <c r="AW140" s="8">
        <f t="shared" si="115"/>
        <v>0</v>
      </c>
      <c r="AX140" s="8">
        <f t="shared" si="116"/>
        <v>0</v>
      </c>
      <c r="AY140" s="8">
        <f t="shared" si="117"/>
        <v>0</v>
      </c>
      <c r="AZ140" s="8">
        <f t="shared" si="118"/>
        <v>0</v>
      </c>
      <c r="BA140" s="8">
        <f t="shared" si="119"/>
        <v>0</v>
      </c>
      <c r="BB140" s="8">
        <f t="shared" si="120"/>
        <v>0</v>
      </c>
      <c r="BC140" s="8">
        <f t="shared" si="142"/>
        <v>0</v>
      </c>
      <c r="BD140" s="8">
        <f t="shared" si="143"/>
        <v>0</v>
      </c>
      <c r="BE140" s="8">
        <f t="shared" si="144"/>
        <v>0</v>
      </c>
      <c r="BF140" s="8">
        <f t="shared" si="145"/>
        <v>0</v>
      </c>
      <c r="BG140" s="8">
        <f t="shared" si="146"/>
        <v>0</v>
      </c>
      <c r="BH140" s="8">
        <f t="shared" si="147"/>
        <v>0</v>
      </c>
      <c r="BI140" s="8">
        <f t="shared" si="148"/>
        <v>0</v>
      </c>
      <c r="BJ140" s="8">
        <f t="shared" si="149"/>
        <v>0</v>
      </c>
      <c r="BK140" s="8">
        <f t="shared" si="150"/>
        <v>0</v>
      </c>
      <c r="BL140" s="4" t="str">
        <f t="shared" si="151"/>
        <v>CARPA</v>
      </c>
      <c r="BM140" s="4"/>
    </row>
    <row r="141" spans="1:65" s="15" customFormat="1" x14ac:dyDescent="0.3">
      <c r="A141" s="11" t="s">
        <v>141</v>
      </c>
      <c r="B141" s="4" t="s">
        <v>140</v>
      </c>
      <c r="C141" s="4">
        <v>2016</v>
      </c>
      <c r="D141" s="4" t="s">
        <v>97</v>
      </c>
      <c r="E141" s="4">
        <v>12</v>
      </c>
      <c r="F141" s="4">
        <v>3</v>
      </c>
      <c r="G141" s="4"/>
      <c r="H141" s="4">
        <v>845</v>
      </c>
      <c r="I141" s="4">
        <v>849</v>
      </c>
      <c r="J141" s="4"/>
      <c r="K141" s="4">
        <v>3</v>
      </c>
      <c r="L141" s="4" t="s">
        <v>139</v>
      </c>
      <c r="M141" s="4" t="s">
        <v>138</v>
      </c>
      <c r="N141" s="4" t="s">
        <v>137</v>
      </c>
      <c r="O141" s="4" t="s">
        <v>34</v>
      </c>
      <c r="P141" s="4" t="s">
        <v>137</v>
      </c>
      <c r="Q141" s="4" t="s">
        <v>136</v>
      </c>
      <c r="R141" s="4"/>
      <c r="S141" s="4"/>
      <c r="T141" s="4"/>
      <c r="U141" s="4"/>
      <c r="V141" s="8" t="s">
        <v>63</v>
      </c>
      <c r="W141" s="4" t="s">
        <v>30</v>
      </c>
      <c r="X141" s="4" t="str">
        <f t="shared" si="130"/>
        <v>NLipid-based</v>
      </c>
      <c r="Y141" s="4" t="s">
        <v>1</v>
      </c>
      <c r="Z141" s="8" t="str">
        <f t="shared" si="131"/>
        <v>NCARPA</v>
      </c>
      <c r="AA141" s="4" t="str">
        <f t="shared" si="132"/>
        <v>NLipid-basedCARPA</v>
      </c>
      <c r="AB141" s="8"/>
      <c r="AC141" s="8"/>
      <c r="AD141" s="8"/>
      <c r="AE141" s="8"/>
      <c r="AF141" s="8"/>
      <c r="AG141" s="8"/>
      <c r="AH141" s="8"/>
      <c r="AI141" s="8"/>
      <c r="AJ141" s="8"/>
      <c r="AK141" s="8">
        <f t="shared" si="133"/>
        <v>0</v>
      </c>
      <c r="AL141" s="8">
        <f t="shared" si="134"/>
        <v>0</v>
      </c>
      <c r="AM141" s="8">
        <f t="shared" si="135"/>
        <v>0</v>
      </c>
      <c r="AN141" s="8">
        <f t="shared" si="136"/>
        <v>0</v>
      </c>
      <c r="AO141" s="8">
        <f t="shared" si="137"/>
        <v>0</v>
      </c>
      <c r="AP141" s="44">
        <f t="shared" si="138"/>
        <v>0</v>
      </c>
      <c r="AQ141" s="8">
        <f t="shared" si="139"/>
        <v>0</v>
      </c>
      <c r="AR141" s="8">
        <f t="shared" si="140"/>
        <v>0</v>
      </c>
      <c r="AS141" s="8">
        <f t="shared" si="141"/>
        <v>0</v>
      </c>
      <c r="AT141" s="8">
        <f t="shared" si="152"/>
        <v>0</v>
      </c>
      <c r="AU141" s="8">
        <f t="shared" si="113"/>
        <v>0</v>
      </c>
      <c r="AV141" s="8">
        <f t="shared" si="114"/>
        <v>0</v>
      </c>
      <c r="AW141" s="8">
        <f t="shared" si="115"/>
        <v>0</v>
      </c>
      <c r="AX141" s="8">
        <f t="shared" si="116"/>
        <v>0</v>
      </c>
      <c r="AY141" s="8">
        <f t="shared" si="117"/>
        <v>0</v>
      </c>
      <c r="AZ141" s="8">
        <f t="shared" si="118"/>
        <v>0</v>
      </c>
      <c r="BA141" s="8">
        <f t="shared" si="119"/>
        <v>0</v>
      </c>
      <c r="BB141" s="8">
        <f t="shared" si="120"/>
        <v>0</v>
      </c>
      <c r="BC141" s="8">
        <f t="shared" si="142"/>
        <v>0</v>
      </c>
      <c r="BD141" s="8">
        <f t="shared" si="143"/>
        <v>0</v>
      </c>
      <c r="BE141" s="8">
        <f t="shared" si="144"/>
        <v>0</v>
      </c>
      <c r="BF141" s="8">
        <f t="shared" si="145"/>
        <v>0</v>
      </c>
      <c r="BG141" s="8">
        <f t="shared" si="146"/>
        <v>0</v>
      </c>
      <c r="BH141" s="8">
        <f t="shared" si="147"/>
        <v>0</v>
      </c>
      <c r="BI141" s="8">
        <f t="shared" si="148"/>
        <v>0</v>
      </c>
      <c r="BJ141" s="8">
        <f t="shared" si="149"/>
        <v>0</v>
      </c>
      <c r="BK141" s="8">
        <f t="shared" si="150"/>
        <v>0</v>
      </c>
      <c r="BL141" s="4" t="str">
        <f t="shared" si="151"/>
        <v>CARPA</v>
      </c>
      <c r="BM141" s="4"/>
    </row>
    <row r="142" spans="1:65" s="15" customFormat="1" x14ac:dyDescent="0.3">
      <c r="A142" s="11" t="s">
        <v>135</v>
      </c>
      <c r="B142" s="4" t="s">
        <v>134</v>
      </c>
      <c r="C142" s="4">
        <v>2014</v>
      </c>
      <c r="D142" s="4" t="s">
        <v>117</v>
      </c>
      <c r="E142" s="4">
        <v>8</v>
      </c>
      <c r="F142" s="4">
        <v>12</v>
      </c>
      <c r="G142" s="4"/>
      <c r="H142" s="4">
        <v>12437</v>
      </c>
      <c r="I142" s="4">
        <v>12449</v>
      </c>
      <c r="J142" s="4"/>
      <c r="K142" s="4">
        <v>13</v>
      </c>
      <c r="L142" s="4" t="s">
        <v>133</v>
      </c>
      <c r="M142" s="4" t="s">
        <v>132</v>
      </c>
      <c r="N142" s="4" t="s">
        <v>131</v>
      </c>
      <c r="O142" s="4" t="s">
        <v>34</v>
      </c>
      <c r="P142" s="4" t="s">
        <v>131</v>
      </c>
      <c r="Q142" s="4" t="s">
        <v>130</v>
      </c>
      <c r="R142" s="4"/>
      <c r="S142" s="4"/>
      <c r="T142" s="4"/>
      <c r="U142" s="4"/>
      <c r="V142" s="8" t="s">
        <v>63</v>
      </c>
      <c r="W142" s="4" t="s">
        <v>26</v>
      </c>
      <c r="X142" s="4" t="str">
        <f t="shared" si="130"/>
        <v>NInorganic</v>
      </c>
      <c r="Y142" s="4" t="s">
        <v>1</v>
      </c>
      <c r="Z142" s="8" t="str">
        <f t="shared" si="131"/>
        <v>NCARPA</v>
      </c>
      <c r="AA142" s="4" t="str">
        <f t="shared" si="132"/>
        <v>NInorganicCARPA</v>
      </c>
      <c r="AB142" s="8"/>
      <c r="AC142" s="8"/>
      <c r="AD142" s="8"/>
      <c r="AE142" s="8"/>
      <c r="AF142" s="8"/>
      <c r="AG142" s="8"/>
      <c r="AH142" s="8"/>
      <c r="AI142" s="8"/>
      <c r="AJ142" s="8"/>
      <c r="AK142" s="8">
        <f t="shared" si="133"/>
        <v>0</v>
      </c>
      <c r="AL142" s="8">
        <f t="shared" si="134"/>
        <v>0</v>
      </c>
      <c r="AM142" s="8">
        <f t="shared" si="135"/>
        <v>0</v>
      </c>
      <c r="AN142" s="8">
        <f t="shared" si="136"/>
        <v>0</v>
      </c>
      <c r="AO142" s="8">
        <f t="shared" si="137"/>
        <v>0</v>
      </c>
      <c r="AP142" s="44">
        <f t="shared" si="138"/>
        <v>0</v>
      </c>
      <c r="AQ142" s="8">
        <f t="shared" si="139"/>
        <v>0</v>
      </c>
      <c r="AR142" s="8">
        <f t="shared" si="140"/>
        <v>0</v>
      </c>
      <c r="AS142" s="8">
        <f t="shared" si="141"/>
        <v>0</v>
      </c>
      <c r="AT142" s="8">
        <f t="shared" si="152"/>
        <v>0</v>
      </c>
      <c r="AU142" s="8">
        <f t="shared" si="113"/>
        <v>0</v>
      </c>
      <c r="AV142" s="8">
        <f t="shared" si="114"/>
        <v>0</v>
      </c>
      <c r="AW142" s="8">
        <f t="shared" si="115"/>
        <v>0</v>
      </c>
      <c r="AX142" s="8">
        <f t="shared" si="116"/>
        <v>0</v>
      </c>
      <c r="AY142" s="8">
        <f t="shared" si="117"/>
        <v>0</v>
      </c>
      <c r="AZ142" s="8">
        <f t="shared" si="118"/>
        <v>0</v>
      </c>
      <c r="BA142" s="8">
        <f t="shared" si="119"/>
        <v>0</v>
      </c>
      <c r="BB142" s="8">
        <f t="shared" si="120"/>
        <v>0</v>
      </c>
      <c r="BC142" s="8">
        <f t="shared" si="142"/>
        <v>0</v>
      </c>
      <c r="BD142" s="8">
        <f t="shared" si="143"/>
        <v>0</v>
      </c>
      <c r="BE142" s="8">
        <f t="shared" si="144"/>
        <v>0</v>
      </c>
      <c r="BF142" s="8">
        <f t="shared" si="145"/>
        <v>0</v>
      </c>
      <c r="BG142" s="8">
        <f t="shared" si="146"/>
        <v>0</v>
      </c>
      <c r="BH142" s="8">
        <f t="shared" si="147"/>
        <v>0</v>
      </c>
      <c r="BI142" s="8">
        <f t="shared" si="148"/>
        <v>0</v>
      </c>
      <c r="BJ142" s="8">
        <f t="shared" si="149"/>
        <v>0</v>
      </c>
      <c r="BK142" s="8">
        <f t="shared" si="150"/>
        <v>0</v>
      </c>
      <c r="BL142" s="4" t="str">
        <f t="shared" si="151"/>
        <v>CARPA</v>
      </c>
      <c r="BM142" s="4"/>
    </row>
    <row r="143" spans="1:65" s="15" customFormat="1" x14ac:dyDescent="0.3">
      <c r="A143" s="11" t="s">
        <v>129</v>
      </c>
      <c r="B143" s="4" t="s">
        <v>128</v>
      </c>
      <c r="C143" s="4">
        <v>2014</v>
      </c>
      <c r="D143" s="4" t="s">
        <v>97</v>
      </c>
      <c r="E143" s="4">
        <v>10</v>
      </c>
      <c r="F143" s="4">
        <v>3</v>
      </c>
      <c r="G143" s="4"/>
      <c r="H143" s="4">
        <v>651</v>
      </c>
      <c r="I143" s="4">
        <v>660</v>
      </c>
      <c r="J143" s="4"/>
      <c r="K143" s="4">
        <v>11</v>
      </c>
      <c r="L143" s="4" t="s">
        <v>127</v>
      </c>
      <c r="M143" s="4" t="s">
        <v>126</v>
      </c>
      <c r="N143" s="4" t="s">
        <v>125</v>
      </c>
      <c r="O143" s="4" t="s">
        <v>34</v>
      </c>
      <c r="P143" s="4" t="s">
        <v>125</v>
      </c>
      <c r="Q143" s="4" t="s">
        <v>124</v>
      </c>
      <c r="R143" s="4"/>
      <c r="S143" s="4"/>
      <c r="T143" s="4"/>
      <c r="U143" s="4"/>
      <c r="V143" s="8" t="s">
        <v>63</v>
      </c>
      <c r="W143" s="4" t="s">
        <v>26</v>
      </c>
      <c r="X143" s="4" t="str">
        <f t="shared" si="130"/>
        <v>NInorganic</v>
      </c>
      <c r="Y143" s="4" t="s">
        <v>1</v>
      </c>
      <c r="Z143" s="8" t="str">
        <f t="shared" si="131"/>
        <v>NCARPA</v>
      </c>
      <c r="AA143" s="4" t="str">
        <f t="shared" si="132"/>
        <v>NInorganicCARPA</v>
      </c>
      <c r="AB143" s="8"/>
      <c r="AC143" s="8"/>
      <c r="AD143" s="8"/>
      <c r="AE143" s="8"/>
      <c r="AF143" s="8"/>
      <c r="AG143" s="8"/>
      <c r="AH143" s="8"/>
      <c r="AI143" s="8"/>
      <c r="AJ143" s="8"/>
      <c r="AK143" s="8">
        <f t="shared" si="133"/>
        <v>0</v>
      </c>
      <c r="AL143" s="8">
        <f t="shared" si="134"/>
        <v>0</v>
      </c>
      <c r="AM143" s="8">
        <f t="shared" si="135"/>
        <v>0</v>
      </c>
      <c r="AN143" s="8">
        <f t="shared" si="136"/>
        <v>0</v>
      </c>
      <c r="AO143" s="8">
        <f t="shared" si="137"/>
        <v>0</v>
      </c>
      <c r="AP143" s="44">
        <f t="shared" si="138"/>
        <v>0</v>
      </c>
      <c r="AQ143" s="8">
        <f t="shared" si="139"/>
        <v>0</v>
      </c>
      <c r="AR143" s="8">
        <f t="shared" si="140"/>
        <v>0</v>
      </c>
      <c r="AS143" s="8">
        <f t="shared" si="141"/>
        <v>0</v>
      </c>
      <c r="AT143" s="8">
        <f t="shared" si="152"/>
        <v>0</v>
      </c>
      <c r="AU143" s="8">
        <f t="shared" si="113"/>
        <v>0</v>
      </c>
      <c r="AV143" s="8">
        <f t="shared" si="114"/>
        <v>0</v>
      </c>
      <c r="AW143" s="8">
        <f t="shared" si="115"/>
        <v>0</v>
      </c>
      <c r="AX143" s="8">
        <f t="shared" si="116"/>
        <v>0</v>
      </c>
      <c r="AY143" s="8">
        <f t="shared" si="117"/>
        <v>0</v>
      </c>
      <c r="AZ143" s="8">
        <f t="shared" si="118"/>
        <v>0</v>
      </c>
      <c r="BA143" s="8">
        <f t="shared" si="119"/>
        <v>0</v>
      </c>
      <c r="BB143" s="8">
        <f t="shared" si="120"/>
        <v>0</v>
      </c>
      <c r="BC143" s="8">
        <f t="shared" si="142"/>
        <v>0</v>
      </c>
      <c r="BD143" s="8">
        <f t="shared" si="143"/>
        <v>0</v>
      </c>
      <c r="BE143" s="8">
        <f t="shared" si="144"/>
        <v>0</v>
      </c>
      <c r="BF143" s="8">
        <f t="shared" si="145"/>
        <v>0</v>
      </c>
      <c r="BG143" s="8">
        <f t="shared" si="146"/>
        <v>0</v>
      </c>
      <c r="BH143" s="8">
        <f t="shared" si="147"/>
        <v>0</v>
      </c>
      <c r="BI143" s="8">
        <f t="shared" si="148"/>
        <v>0</v>
      </c>
      <c r="BJ143" s="8">
        <f t="shared" si="149"/>
        <v>0</v>
      </c>
      <c r="BK143" s="8">
        <f t="shared" si="150"/>
        <v>0</v>
      </c>
      <c r="BL143" s="4" t="str">
        <f t="shared" si="151"/>
        <v>CARPA</v>
      </c>
      <c r="BM143" s="4"/>
    </row>
    <row r="144" spans="1:65" s="15" customFormat="1" x14ac:dyDescent="0.3">
      <c r="A144" s="11" t="s">
        <v>123</v>
      </c>
      <c r="B144" s="4" t="s">
        <v>111</v>
      </c>
      <c r="C144" s="4">
        <v>2015</v>
      </c>
      <c r="D144" s="4" t="s">
        <v>110</v>
      </c>
      <c r="E144" s="4">
        <v>26</v>
      </c>
      <c r="F144" s="4">
        <v>50</v>
      </c>
      <c r="G144" s="4"/>
      <c r="H144" s="4">
        <v>505101</v>
      </c>
      <c r="I144" s="4"/>
      <c r="J144" s="4"/>
      <c r="K144" s="4">
        <v>1</v>
      </c>
      <c r="L144" s="4" t="s">
        <v>109</v>
      </c>
      <c r="M144" s="4" t="s">
        <v>122</v>
      </c>
      <c r="N144" s="4" t="s">
        <v>121</v>
      </c>
      <c r="O144" s="4" t="s">
        <v>34</v>
      </c>
      <c r="P144" s="4" t="s">
        <v>121</v>
      </c>
      <c r="Q144" s="4" t="s">
        <v>120</v>
      </c>
      <c r="R144" s="4"/>
      <c r="S144" s="4"/>
      <c r="T144" s="4"/>
      <c r="U144" s="4"/>
      <c r="V144" s="8" t="s">
        <v>63</v>
      </c>
      <c r="W144" s="4" t="s">
        <v>28</v>
      </c>
      <c r="X144" s="4" t="str">
        <f t="shared" si="130"/>
        <v>NPolymer-based</v>
      </c>
      <c r="Y144" s="4" t="s">
        <v>1</v>
      </c>
      <c r="Z144" s="8" t="str">
        <f t="shared" si="131"/>
        <v>NCARPA</v>
      </c>
      <c r="AA144" s="4" t="str">
        <f t="shared" si="132"/>
        <v>NPolymer-basedCARPA</v>
      </c>
      <c r="AB144" s="8"/>
      <c r="AC144" s="8"/>
      <c r="AD144" s="8"/>
      <c r="AE144" s="8"/>
      <c r="AF144" s="8"/>
      <c r="AG144" s="8"/>
      <c r="AH144" s="8"/>
      <c r="AI144" s="8"/>
      <c r="AJ144" s="8"/>
      <c r="AK144" s="8">
        <f t="shared" si="133"/>
        <v>0</v>
      </c>
      <c r="AL144" s="8">
        <f t="shared" si="134"/>
        <v>0</v>
      </c>
      <c r="AM144" s="8">
        <f t="shared" si="135"/>
        <v>0</v>
      </c>
      <c r="AN144" s="8">
        <f t="shared" si="136"/>
        <v>0</v>
      </c>
      <c r="AO144" s="8">
        <f t="shared" si="137"/>
        <v>0</v>
      </c>
      <c r="AP144" s="44">
        <f t="shared" si="138"/>
        <v>0</v>
      </c>
      <c r="AQ144" s="8">
        <f t="shared" si="139"/>
        <v>0</v>
      </c>
      <c r="AR144" s="8">
        <f t="shared" si="140"/>
        <v>0</v>
      </c>
      <c r="AS144" s="8">
        <f t="shared" si="141"/>
        <v>0</v>
      </c>
      <c r="AT144" s="8">
        <f t="shared" si="152"/>
        <v>0</v>
      </c>
      <c r="AU144" s="8">
        <f t="shared" si="113"/>
        <v>0</v>
      </c>
      <c r="AV144" s="8">
        <f t="shared" si="114"/>
        <v>0</v>
      </c>
      <c r="AW144" s="8">
        <f t="shared" si="115"/>
        <v>0</v>
      </c>
      <c r="AX144" s="8">
        <f t="shared" si="116"/>
        <v>0</v>
      </c>
      <c r="AY144" s="8">
        <f t="shared" si="117"/>
        <v>0</v>
      </c>
      <c r="AZ144" s="8">
        <f t="shared" si="118"/>
        <v>0</v>
      </c>
      <c r="BA144" s="8">
        <f t="shared" si="119"/>
        <v>0</v>
      </c>
      <c r="BB144" s="8">
        <f t="shared" si="120"/>
        <v>0</v>
      </c>
      <c r="BC144" s="8">
        <f t="shared" si="142"/>
        <v>0</v>
      </c>
      <c r="BD144" s="8">
        <f t="shared" si="143"/>
        <v>0</v>
      </c>
      <c r="BE144" s="8">
        <f t="shared" si="144"/>
        <v>0</v>
      </c>
      <c r="BF144" s="8">
        <f t="shared" si="145"/>
        <v>0</v>
      </c>
      <c r="BG144" s="8">
        <f t="shared" si="146"/>
        <v>0</v>
      </c>
      <c r="BH144" s="8">
        <f t="shared" si="147"/>
        <v>0</v>
      </c>
      <c r="BI144" s="8">
        <f t="shared" si="148"/>
        <v>0</v>
      </c>
      <c r="BJ144" s="8">
        <f t="shared" si="149"/>
        <v>0</v>
      </c>
      <c r="BK144" s="8">
        <f t="shared" si="150"/>
        <v>0</v>
      </c>
      <c r="BL144" s="4" t="str">
        <f t="shared" si="151"/>
        <v>CARPA</v>
      </c>
      <c r="BM144" s="4"/>
    </row>
    <row r="145" spans="1:65" s="15" customFormat="1" x14ac:dyDescent="0.3">
      <c r="A145" s="11" t="s">
        <v>119</v>
      </c>
      <c r="B145" s="4" t="s">
        <v>118</v>
      </c>
      <c r="C145" s="4">
        <v>2015</v>
      </c>
      <c r="D145" s="4" t="s">
        <v>117</v>
      </c>
      <c r="E145" s="4">
        <v>9</v>
      </c>
      <c r="F145" s="4">
        <v>11</v>
      </c>
      <c r="G145" s="4"/>
      <c r="H145" s="4">
        <v>10758</v>
      </c>
      <c r="I145" s="4">
        <v>10768</v>
      </c>
      <c r="J145" s="4"/>
      <c r="K145" s="4">
        <v>8</v>
      </c>
      <c r="L145" s="4" t="s">
        <v>116</v>
      </c>
      <c r="M145" s="4" t="s">
        <v>115</v>
      </c>
      <c r="N145" s="4" t="s">
        <v>114</v>
      </c>
      <c r="O145" s="4" t="s">
        <v>34</v>
      </c>
      <c r="P145" s="4" t="s">
        <v>114</v>
      </c>
      <c r="Q145" s="4" t="s">
        <v>113</v>
      </c>
      <c r="R145" s="4"/>
      <c r="S145" s="4"/>
      <c r="T145" s="4"/>
      <c r="U145" s="4"/>
      <c r="V145" s="8" t="s">
        <v>63</v>
      </c>
      <c r="W145" s="4" t="s">
        <v>26</v>
      </c>
      <c r="X145" s="4" t="str">
        <f t="shared" ref="X145:X150" si="153">CONCATENATE(V145,W145)</f>
        <v>NInorganic</v>
      </c>
      <c r="Y145" s="4" t="s">
        <v>1</v>
      </c>
      <c r="Z145" s="8" t="str">
        <f t="shared" ref="Z145:Z150" si="154">CONCATENATE(V145,Y145)</f>
        <v>NCARPA</v>
      </c>
      <c r="AA145" s="4" t="str">
        <f t="shared" ref="AA145:AA150" si="155">CONCATENATE(X145,Y145)</f>
        <v>NInorganicCARPA</v>
      </c>
      <c r="AB145" s="8"/>
      <c r="AC145" s="8"/>
      <c r="AD145" s="8"/>
      <c r="AE145" s="8"/>
      <c r="AF145" s="8"/>
      <c r="AG145" s="8"/>
      <c r="AH145" s="8"/>
      <c r="AI145" s="8"/>
      <c r="AJ145" s="8"/>
      <c r="AK145" s="8">
        <f t="shared" si="133"/>
        <v>0</v>
      </c>
      <c r="AL145" s="8">
        <f t="shared" si="134"/>
        <v>0</v>
      </c>
      <c r="AM145" s="8">
        <f t="shared" si="135"/>
        <v>0</v>
      </c>
      <c r="AN145" s="8">
        <f t="shared" si="136"/>
        <v>0</v>
      </c>
      <c r="AO145" s="8">
        <f t="shared" si="137"/>
        <v>0</v>
      </c>
      <c r="AP145" s="44">
        <f t="shared" si="138"/>
        <v>0</v>
      </c>
      <c r="AQ145" s="8">
        <f t="shared" si="139"/>
        <v>0</v>
      </c>
      <c r="AR145" s="8">
        <f t="shared" si="140"/>
        <v>0</v>
      </c>
      <c r="AS145" s="8">
        <f t="shared" si="141"/>
        <v>0</v>
      </c>
      <c r="AT145" s="8">
        <f t="shared" si="152"/>
        <v>0</v>
      </c>
      <c r="AU145" s="8">
        <f t="shared" si="113"/>
        <v>0</v>
      </c>
      <c r="AV145" s="8">
        <f t="shared" si="114"/>
        <v>0</v>
      </c>
      <c r="AW145" s="8">
        <f t="shared" si="115"/>
        <v>0</v>
      </c>
      <c r="AX145" s="8">
        <f t="shared" si="116"/>
        <v>0</v>
      </c>
      <c r="AY145" s="8">
        <f t="shared" si="117"/>
        <v>0</v>
      </c>
      <c r="AZ145" s="8">
        <f t="shared" si="118"/>
        <v>0</v>
      </c>
      <c r="BA145" s="8">
        <f t="shared" si="119"/>
        <v>0</v>
      </c>
      <c r="BB145" s="8">
        <f t="shared" si="120"/>
        <v>0</v>
      </c>
      <c r="BC145" s="8">
        <f t="shared" si="142"/>
        <v>0</v>
      </c>
      <c r="BD145" s="8">
        <f t="shared" si="143"/>
        <v>0</v>
      </c>
      <c r="BE145" s="8">
        <f t="shared" si="144"/>
        <v>0</v>
      </c>
      <c r="BF145" s="8">
        <f t="shared" si="145"/>
        <v>0</v>
      </c>
      <c r="BG145" s="8">
        <f t="shared" si="146"/>
        <v>0</v>
      </c>
      <c r="BH145" s="8">
        <f t="shared" si="147"/>
        <v>0</v>
      </c>
      <c r="BI145" s="8">
        <f t="shared" si="148"/>
        <v>0</v>
      </c>
      <c r="BJ145" s="8">
        <f t="shared" si="149"/>
        <v>0</v>
      </c>
      <c r="BK145" s="8">
        <f t="shared" si="150"/>
        <v>0</v>
      </c>
      <c r="BL145" s="4" t="str">
        <f t="shared" si="151"/>
        <v>CARPA</v>
      </c>
      <c r="BM145" s="4"/>
    </row>
    <row r="146" spans="1:65" s="15" customFormat="1" x14ac:dyDescent="0.3">
      <c r="A146" s="11" t="s">
        <v>112</v>
      </c>
      <c r="B146" s="4" t="s">
        <v>111</v>
      </c>
      <c r="C146" s="4">
        <v>2015</v>
      </c>
      <c r="D146" s="4" t="s">
        <v>110</v>
      </c>
      <c r="E146" s="4">
        <v>26</v>
      </c>
      <c r="F146" s="4">
        <v>50</v>
      </c>
      <c r="G146" s="4">
        <v>505101</v>
      </c>
      <c r="H146" s="4"/>
      <c r="I146" s="4"/>
      <c r="J146" s="4"/>
      <c r="K146" s="4">
        <v>1</v>
      </c>
      <c r="L146" s="4" t="s">
        <v>109</v>
      </c>
      <c r="M146" s="4" t="s">
        <v>108</v>
      </c>
      <c r="N146" s="4" t="s">
        <v>107</v>
      </c>
      <c r="O146" s="4" t="s">
        <v>34</v>
      </c>
      <c r="P146" s="4" t="s">
        <v>107</v>
      </c>
      <c r="Q146" s="4" t="s">
        <v>106</v>
      </c>
      <c r="R146" s="4"/>
      <c r="S146" s="4"/>
      <c r="T146" s="4"/>
      <c r="U146" s="4"/>
      <c r="V146" s="8" t="s">
        <v>63</v>
      </c>
      <c r="W146" s="4" t="s">
        <v>28</v>
      </c>
      <c r="X146" s="4" t="str">
        <f t="shared" si="153"/>
        <v>NPolymer-based</v>
      </c>
      <c r="Y146" s="4" t="s">
        <v>1</v>
      </c>
      <c r="Z146" s="8" t="str">
        <f t="shared" si="154"/>
        <v>NCARPA</v>
      </c>
      <c r="AA146" s="4" t="str">
        <f t="shared" si="155"/>
        <v>NPolymer-basedCARPA</v>
      </c>
      <c r="AB146" s="8"/>
      <c r="AC146" s="8"/>
      <c r="AD146" s="8"/>
      <c r="AE146" s="8"/>
      <c r="AF146" s="8"/>
      <c r="AG146" s="8"/>
      <c r="AH146" s="8"/>
      <c r="AI146" s="8"/>
      <c r="AJ146" s="8"/>
      <c r="AK146" s="8">
        <f t="shared" si="133"/>
        <v>0</v>
      </c>
      <c r="AL146" s="8">
        <f t="shared" si="134"/>
        <v>0</v>
      </c>
      <c r="AM146" s="8">
        <f t="shared" si="135"/>
        <v>0</v>
      </c>
      <c r="AN146" s="8">
        <f t="shared" si="136"/>
        <v>0</v>
      </c>
      <c r="AO146" s="8">
        <f t="shared" si="137"/>
        <v>0</v>
      </c>
      <c r="AP146" s="44">
        <f t="shared" si="138"/>
        <v>0</v>
      </c>
      <c r="AQ146" s="8">
        <f t="shared" si="139"/>
        <v>0</v>
      </c>
      <c r="AR146" s="8">
        <f t="shared" si="140"/>
        <v>0</v>
      </c>
      <c r="AS146" s="8">
        <f t="shared" si="141"/>
        <v>0</v>
      </c>
      <c r="AT146" s="8">
        <f t="shared" si="152"/>
        <v>0</v>
      </c>
      <c r="AU146" s="8">
        <f t="shared" si="113"/>
        <v>0</v>
      </c>
      <c r="AV146" s="8">
        <f t="shared" si="114"/>
        <v>0</v>
      </c>
      <c r="AW146" s="8">
        <f t="shared" si="115"/>
        <v>0</v>
      </c>
      <c r="AX146" s="8">
        <f t="shared" si="116"/>
        <v>0</v>
      </c>
      <c r="AY146" s="8">
        <f t="shared" si="117"/>
        <v>0</v>
      </c>
      <c r="AZ146" s="8">
        <f t="shared" si="118"/>
        <v>0</v>
      </c>
      <c r="BA146" s="8">
        <f t="shared" si="119"/>
        <v>0</v>
      </c>
      <c r="BB146" s="8">
        <f t="shared" si="120"/>
        <v>0</v>
      </c>
      <c r="BC146" s="8">
        <f t="shared" si="142"/>
        <v>0</v>
      </c>
      <c r="BD146" s="8">
        <f t="shared" si="143"/>
        <v>0</v>
      </c>
      <c r="BE146" s="8">
        <f t="shared" si="144"/>
        <v>0</v>
      </c>
      <c r="BF146" s="8">
        <f t="shared" si="145"/>
        <v>0</v>
      </c>
      <c r="BG146" s="8">
        <f t="shared" si="146"/>
        <v>0</v>
      </c>
      <c r="BH146" s="8">
        <f t="shared" si="147"/>
        <v>0</v>
      </c>
      <c r="BI146" s="8">
        <f t="shared" si="148"/>
        <v>0</v>
      </c>
      <c r="BJ146" s="8">
        <f t="shared" si="149"/>
        <v>0</v>
      </c>
      <c r="BK146" s="8">
        <f t="shared" si="150"/>
        <v>0</v>
      </c>
      <c r="BL146" s="4" t="str">
        <f t="shared" si="151"/>
        <v>CARPA</v>
      </c>
      <c r="BM146" s="4"/>
    </row>
    <row r="147" spans="1:65" s="15" customFormat="1" x14ac:dyDescent="0.3">
      <c r="A147" s="11" t="s">
        <v>99</v>
      </c>
      <c r="B147" s="4" t="s">
        <v>98</v>
      </c>
      <c r="C147" s="4">
        <v>2015</v>
      </c>
      <c r="D147" s="4" t="s">
        <v>97</v>
      </c>
      <c r="E147" s="4">
        <v>11</v>
      </c>
      <c r="F147" s="4">
        <v>3</v>
      </c>
      <c r="G147" s="4"/>
      <c r="H147" s="4">
        <v>589</v>
      </c>
      <c r="I147" s="4">
        <v>599</v>
      </c>
      <c r="J147" s="4"/>
      <c r="K147" s="4">
        <v>6</v>
      </c>
      <c r="L147" s="4" t="s">
        <v>96</v>
      </c>
      <c r="M147" s="4" t="s">
        <v>95</v>
      </c>
      <c r="N147" s="4" t="s">
        <v>94</v>
      </c>
      <c r="O147" s="4" t="s">
        <v>34</v>
      </c>
      <c r="P147" s="4" t="s">
        <v>94</v>
      </c>
      <c r="Q147" s="4" t="s">
        <v>93</v>
      </c>
      <c r="R147" s="4"/>
      <c r="S147" s="4"/>
      <c r="T147" s="4"/>
      <c r="U147" s="4"/>
      <c r="V147" s="8" t="s">
        <v>63</v>
      </c>
      <c r="W147" s="4" t="s">
        <v>28</v>
      </c>
      <c r="X147" s="4" t="str">
        <f t="shared" si="153"/>
        <v>NPolymer-based</v>
      </c>
      <c r="Y147" s="4" t="s">
        <v>1</v>
      </c>
      <c r="Z147" s="8" t="str">
        <f t="shared" si="154"/>
        <v>NCARPA</v>
      </c>
      <c r="AA147" s="4" t="str">
        <f t="shared" si="155"/>
        <v>NPolymer-basedCARPA</v>
      </c>
      <c r="AB147" s="8"/>
      <c r="AC147" s="8"/>
      <c r="AD147" s="8"/>
      <c r="AE147" s="8"/>
      <c r="AF147" s="8"/>
      <c r="AG147" s="8"/>
      <c r="AH147" s="8"/>
      <c r="AI147" s="8"/>
      <c r="AJ147" s="8"/>
      <c r="AK147" s="8">
        <f t="shared" si="133"/>
        <v>0</v>
      </c>
      <c r="AL147" s="8">
        <f t="shared" si="134"/>
        <v>0</v>
      </c>
      <c r="AM147" s="8">
        <f t="shared" si="135"/>
        <v>0</v>
      </c>
      <c r="AN147" s="8">
        <f t="shared" si="136"/>
        <v>0</v>
      </c>
      <c r="AO147" s="8">
        <f t="shared" si="137"/>
        <v>0</v>
      </c>
      <c r="AP147" s="44">
        <f t="shared" si="138"/>
        <v>0</v>
      </c>
      <c r="AQ147" s="8">
        <f t="shared" si="139"/>
        <v>0</v>
      </c>
      <c r="AR147" s="8">
        <f t="shared" si="140"/>
        <v>0</v>
      </c>
      <c r="AS147" s="8">
        <f t="shared" si="141"/>
        <v>0</v>
      </c>
      <c r="AT147" s="8">
        <f t="shared" si="152"/>
        <v>0</v>
      </c>
      <c r="AU147" s="8">
        <f t="shared" si="113"/>
        <v>0</v>
      </c>
      <c r="AV147" s="8">
        <f t="shared" si="114"/>
        <v>0</v>
      </c>
      <c r="AW147" s="8">
        <f t="shared" si="115"/>
        <v>0</v>
      </c>
      <c r="AX147" s="8">
        <f t="shared" si="116"/>
        <v>0</v>
      </c>
      <c r="AY147" s="8">
        <f t="shared" si="117"/>
        <v>0</v>
      </c>
      <c r="AZ147" s="8">
        <f t="shared" si="118"/>
        <v>0</v>
      </c>
      <c r="BA147" s="8">
        <f t="shared" si="119"/>
        <v>0</v>
      </c>
      <c r="BB147" s="8">
        <f t="shared" si="120"/>
        <v>0</v>
      </c>
      <c r="BC147" s="8">
        <f t="shared" si="142"/>
        <v>0</v>
      </c>
      <c r="BD147" s="8">
        <f t="shared" si="143"/>
        <v>0</v>
      </c>
      <c r="BE147" s="8">
        <f t="shared" si="144"/>
        <v>0</v>
      </c>
      <c r="BF147" s="8">
        <f t="shared" si="145"/>
        <v>0</v>
      </c>
      <c r="BG147" s="8">
        <f t="shared" si="146"/>
        <v>0</v>
      </c>
      <c r="BH147" s="8">
        <f t="shared" si="147"/>
        <v>0</v>
      </c>
      <c r="BI147" s="8">
        <f t="shared" si="148"/>
        <v>0</v>
      </c>
      <c r="BJ147" s="8">
        <f t="shared" si="149"/>
        <v>0</v>
      </c>
      <c r="BK147" s="8">
        <f t="shared" si="150"/>
        <v>0</v>
      </c>
      <c r="BL147" s="4" t="str">
        <f t="shared" si="151"/>
        <v>CARPA</v>
      </c>
      <c r="BM147" s="4"/>
    </row>
    <row r="148" spans="1:65" s="15" customFormat="1" x14ac:dyDescent="0.3">
      <c r="A148" s="11" t="s">
        <v>92</v>
      </c>
      <c r="B148" s="4" t="s">
        <v>91</v>
      </c>
      <c r="C148" s="4">
        <v>2015</v>
      </c>
      <c r="D148" s="4" t="s">
        <v>90</v>
      </c>
      <c r="E148" s="4">
        <v>5</v>
      </c>
      <c r="F148" s="4"/>
      <c r="G148" s="4">
        <v>7774</v>
      </c>
      <c r="H148" s="4"/>
      <c r="I148" s="4"/>
      <c r="J148" s="4"/>
      <c r="K148" s="4">
        <v>13</v>
      </c>
      <c r="L148" s="4" t="s">
        <v>89</v>
      </c>
      <c r="M148" s="4" t="s">
        <v>88</v>
      </c>
      <c r="N148" s="4" t="s">
        <v>87</v>
      </c>
      <c r="O148" s="4" t="s">
        <v>34</v>
      </c>
      <c r="P148" s="4" t="s">
        <v>87</v>
      </c>
      <c r="Q148" s="4" t="s">
        <v>86</v>
      </c>
      <c r="R148" s="4"/>
      <c r="S148" s="4"/>
      <c r="T148" s="4"/>
      <c r="U148" s="4"/>
      <c r="V148" s="8" t="s">
        <v>63</v>
      </c>
      <c r="W148" s="4" t="s">
        <v>26</v>
      </c>
      <c r="X148" s="4" t="str">
        <f t="shared" si="153"/>
        <v>NInorganic</v>
      </c>
      <c r="Y148" s="4" t="s">
        <v>1</v>
      </c>
      <c r="Z148" s="8" t="str">
        <f t="shared" si="154"/>
        <v>NCARPA</v>
      </c>
      <c r="AA148" s="4" t="str">
        <f t="shared" si="155"/>
        <v>NInorganicCARPA</v>
      </c>
      <c r="AB148" s="8"/>
      <c r="AC148" s="8"/>
      <c r="AD148" s="8"/>
      <c r="AE148" s="8"/>
      <c r="AF148" s="8"/>
      <c r="AG148" s="8"/>
      <c r="AH148" s="8"/>
      <c r="AI148" s="8"/>
      <c r="AJ148" s="8"/>
      <c r="AK148" s="8">
        <f t="shared" si="133"/>
        <v>0</v>
      </c>
      <c r="AL148" s="8">
        <f t="shared" si="134"/>
        <v>0</v>
      </c>
      <c r="AM148" s="8">
        <f t="shared" si="135"/>
        <v>0</v>
      </c>
      <c r="AN148" s="8">
        <f t="shared" si="136"/>
        <v>0</v>
      </c>
      <c r="AO148" s="8">
        <f t="shared" si="137"/>
        <v>0</v>
      </c>
      <c r="AP148" s="44">
        <f t="shared" si="138"/>
        <v>0</v>
      </c>
      <c r="AQ148" s="8">
        <f t="shared" si="139"/>
        <v>0</v>
      </c>
      <c r="AR148" s="8">
        <f t="shared" si="140"/>
        <v>0</v>
      </c>
      <c r="AS148" s="8">
        <f t="shared" si="141"/>
        <v>0</v>
      </c>
      <c r="AT148" s="8">
        <f t="shared" si="152"/>
        <v>0</v>
      </c>
      <c r="AU148" s="8">
        <f t="shared" ref="AU148:AU150" si="156">IF(AND($Z148=AU$2,AC148="x"),1,0)</f>
        <v>0</v>
      </c>
      <c r="AV148" s="8">
        <f t="shared" ref="AV148:AV150" si="157">IF(AND($Z148=AV$2,AD148="x"),1,0)</f>
        <v>0</v>
      </c>
      <c r="AW148" s="8">
        <f t="shared" ref="AW148:AW150" si="158">IF(AND($Z148=AW$2,AE148="x"),1,0)</f>
        <v>0</v>
      </c>
      <c r="AX148" s="8">
        <f t="shared" ref="AX148:AX150" si="159">IF(AND($Z148=AX$2,AF148="x"),1,0)</f>
        <v>0</v>
      </c>
      <c r="AY148" s="8">
        <f t="shared" ref="AY148:AY150" si="160">IF(AND($Z148=AY$2,AG148="x"),1,0)</f>
        <v>0</v>
      </c>
      <c r="AZ148" s="8">
        <f t="shared" ref="AZ148:AZ150" si="161">IF(AND($Z148=AZ$2,AH148="x"),1,0)</f>
        <v>0</v>
      </c>
      <c r="BA148" s="8">
        <f t="shared" ref="BA148:BA150" si="162">IF(AND($Z148=BA$2,AI148="x"),1,0)</f>
        <v>0</v>
      </c>
      <c r="BB148" s="8">
        <f t="shared" ref="BB148:BB150" si="163">IF(AND($Z148=BB$2,AJ148="x"),1,0)</f>
        <v>0</v>
      </c>
      <c r="BC148" s="8">
        <f t="shared" si="142"/>
        <v>0</v>
      </c>
      <c r="BD148" s="8">
        <f t="shared" si="143"/>
        <v>0</v>
      </c>
      <c r="BE148" s="8">
        <f t="shared" si="144"/>
        <v>0</v>
      </c>
      <c r="BF148" s="8">
        <f t="shared" si="145"/>
        <v>0</v>
      </c>
      <c r="BG148" s="8">
        <f t="shared" si="146"/>
        <v>0</v>
      </c>
      <c r="BH148" s="8">
        <f t="shared" si="147"/>
        <v>0</v>
      </c>
      <c r="BI148" s="8">
        <f t="shared" si="148"/>
        <v>0</v>
      </c>
      <c r="BJ148" s="8">
        <f t="shared" si="149"/>
        <v>0</v>
      </c>
      <c r="BK148" s="8">
        <f t="shared" si="150"/>
        <v>0</v>
      </c>
      <c r="BL148" s="4" t="str">
        <f t="shared" si="151"/>
        <v>CARPA</v>
      </c>
      <c r="BM148" s="4"/>
    </row>
    <row r="149" spans="1:65" s="15" customFormat="1" x14ac:dyDescent="0.3">
      <c r="A149" s="11" t="s">
        <v>85</v>
      </c>
      <c r="B149" s="4" t="s">
        <v>84</v>
      </c>
      <c r="C149" s="4">
        <v>2014</v>
      </c>
      <c r="D149" s="4" t="s">
        <v>83</v>
      </c>
      <c r="E149" s="4">
        <v>11</v>
      </c>
      <c r="F149" s="4">
        <v>10</v>
      </c>
      <c r="G149" s="4"/>
      <c r="H149" s="4">
        <v>3409</v>
      </c>
      <c r="I149" s="4">
        <v>3420</v>
      </c>
      <c r="J149" s="4"/>
      <c r="K149" s="4">
        <v>4</v>
      </c>
      <c r="L149" s="4" t="s">
        <v>82</v>
      </c>
      <c r="M149" s="4" t="s">
        <v>81</v>
      </c>
      <c r="N149" s="4" t="s">
        <v>80</v>
      </c>
      <c r="O149" s="4" t="s">
        <v>34</v>
      </c>
      <c r="P149" s="4" t="s">
        <v>80</v>
      </c>
      <c r="Q149" s="4" t="s">
        <v>79</v>
      </c>
      <c r="R149" s="4"/>
      <c r="S149" s="4"/>
      <c r="T149" s="4"/>
      <c r="U149" s="4"/>
      <c r="V149" s="8" t="s">
        <v>63</v>
      </c>
      <c r="W149" s="4" t="s">
        <v>28</v>
      </c>
      <c r="X149" s="4" t="str">
        <f t="shared" si="153"/>
        <v>NPolymer-based</v>
      </c>
      <c r="Y149" s="4" t="s">
        <v>1</v>
      </c>
      <c r="Z149" s="8" t="str">
        <f t="shared" si="154"/>
        <v>NCARPA</v>
      </c>
      <c r="AA149" s="4" t="str">
        <f t="shared" si="155"/>
        <v>NPolymer-basedCARPA</v>
      </c>
      <c r="AB149" s="8"/>
      <c r="AC149" s="8"/>
      <c r="AD149" s="8"/>
      <c r="AE149" s="8"/>
      <c r="AF149" s="8"/>
      <c r="AG149" s="8"/>
      <c r="AH149" s="8"/>
      <c r="AI149" s="8"/>
      <c r="AJ149" s="8"/>
      <c r="AK149" s="8">
        <f t="shared" si="133"/>
        <v>0</v>
      </c>
      <c r="AL149" s="8">
        <f t="shared" si="134"/>
        <v>0</v>
      </c>
      <c r="AM149" s="8">
        <f t="shared" si="135"/>
        <v>0</v>
      </c>
      <c r="AN149" s="8">
        <f t="shared" si="136"/>
        <v>0</v>
      </c>
      <c r="AO149" s="8">
        <f t="shared" si="137"/>
        <v>0</v>
      </c>
      <c r="AP149" s="44">
        <f t="shared" si="138"/>
        <v>0</v>
      </c>
      <c r="AQ149" s="8">
        <f t="shared" si="139"/>
        <v>0</v>
      </c>
      <c r="AR149" s="8">
        <f t="shared" si="140"/>
        <v>0</v>
      </c>
      <c r="AS149" s="8">
        <f t="shared" si="141"/>
        <v>0</v>
      </c>
      <c r="AT149" s="8">
        <f t="shared" si="152"/>
        <v>0</v>
      </c>
      <c r="AU149" s="8">
        <f t="shared" si="156"/>
        <v>0</v>
      </c>
      <c r="AV149" s="8">
        <f t="shared" si="157"/>
        <v>0</v>
      </c>
      <c r="AW149" s="8">
        <f t="shared" si="158"/>
        <v>0</v>
      </c>
      <c r="AX149" s="8">
        <f t="shared" si="159"/>
        <v>0</v>
      </c>
      <c r="AY149" s="8">
        <f t="shared" si="160"/>
        <v>0</v>
      </c>
      <c r="AZ149" s="8">
        <f t="shared" si="161"/>
        <v>0</v>
      </c>
      <c r="BA149" s="8">
        <f t="shared" si="162"/>
        <v>0</v>
      </c>
      <c r="BB149" s="8">
        <f t="shared" si="163"/>
        <v>0</v>
      </c>
      <c r="BC149" s="8">
        <f t="shared" si="142"/>
        <v>0</v>
      </c>
      <c r="BD149" s="8">
        <f t="shared" si="143"/>
        <v>0</v>
      </c>
      <c r="BE149" s="8">
        <f t="shared" si="144"/>
        <v>0</v>
      </c>
      <c r="BF149" s="8">
        <f t="shared" si="145"/>
        <v>0</v>
      </c>
      <c r="BG149" s="8">
        <f t="shared" si="146"/>
        <v>0</v>
      </c>
      <c r="BH149" s="8">
        <f t="shared" si="147"/>
        <v>0</v>
      </c>
      <c r="BI149" s="8">
        <f t="shared" si="148"/>
        <v>0</v>
      </c>
      <c r="BJ149" s="8">
        <f t="shared" si="149"/>
        <v>0</v>
      </c>
      <c r="BK149" s="8">
        <f t="shared" si="150"/>
        <v>0</v>
      </c>
      <c r="BL149" s="4" t="str">
        <f t="shared" si="151"/>
        <v>CARPA</v>
      </c>
      <c r="BM149" s="4"/>
    </row>
    <row r="150" spans="1:65" s="15" customFormat="1" x14ac:dyDescent="0.3">
      <c r="A150" s="11" t="s">
        <v>71</v>
      </c>
      <c r="B150" s="4" t="s">
        <v>70</v>
      </c>
      <c r="C150" s="4">
        <v>2014</v>
      </c>
      <c r="D150" s="4" t="s">
        <v>69</v>
      </c>
      <c r="E150" s="4">
        <v>11</v>
      </c>
      <c r="F150" s="4">
        <v>1</v>
      </c>
      <c r="G150" s="4">
        <v>26</v>
      </c>
      <c r="H150" s="4"/>
      <c r="I150" s="4"/>
      <c r="J150" s="4"/>
      <c r="K150" s="4">
        <v>21</v>
      </c>
      <c r="L150" s="4" t="s">
        <v>68</v>
      </c>
      <c r="M150" s="4" t="s">
        <v>67</v>
      </c>
      <c r="N150" s="4" t="s">
        <v>66</v>
      </c>
      <c r="O150" s="4" t="s">
        <v>34</v>
      </c>
      <c r="P150" s="4" t="s">
        <v>65</v>
      </c>
      <c r="Q150" s="4" t="s">
        <v>64</v>
      </c>
      <c r="R150" s="4"/>
      <c r="S150" s="4"/>
      <c r="T150" s="4"/>
      <c r="U150" s="4"/>
      <c r="V150" s="8" t="s">
        <v>63</v>
      </c>
      <c r="W150" s="4" t="s">
        <v>26</v>
      </c>
      <c r="X150" s="4" t="str">
        <f t="shared" si="153"/>
        <v>NInorganic</v>
      </c>
      <c r="Y150" s="4" t="s">
        <v>1</v>
      </c>
      <c r="Z150" s="8" t="str">
        <f t="shared" si="154"/>
        <v>NCARPA</v>
      </c>
      <c r="AA150" s="4" t="str">
        <f t="shared" si="155"/>
        <v>NInorganicCARPA</v>
      </c>
      <c r="AB150" s="8"/>
      <c r="AC150" s="8"/>
      <c r="AD150" s="8"/>
      <c r="AE150" s="8"/>
      <c r="AF150" s="8"/>
      <c r="AG150" s="8"/>
      <c r="AH150" s="8"/>
      <c r="AI150" s="8"/>
      <c r="AJ150" s="8"/>
      <c r="AK150" s="8">
        <f t="shared" si="133"/>
        <v>0</v>
      </c>
      <c r="AL150" s="8">
        <f t="shared" si="134"/>
        <v>0</v>
      </c>
      <c r="AM150" s="8">
        <f t="shared" si="135"/>
        <v>0</v>
      </c>
      <c r="AN150" s="8">
        <f t="shared" si="136"/>
        <v>0</v>
      </c>
      <c r="AO150" s="8">
        <f t="shared" si="137"/>
        <v>0</v>
      </c>
      <c r="AP150" s="8">
        <f t="shared" si="138"/>
        <v>0</v>
      </c>
      <c r="AQ150" s="8">
        <f t="shared" si="139"/>
        <v>0</v>
      </c>
      <c r="AR150" s="8">
        <f t="shared" si="140"/>
        <v>0</v>
      </c>
      <c r="AS150" s="8">
        <f t="shared" si="141"/>
        <v>0</v>
      </c>
      <c r="AT150" s="8">
        <f t="shared" si="152"/>
        <v>0</v>
      </c>
      <c r="AU150" s="8">
        <f t="shared" si="156"/>
        <v>0</v>
      </c>
      <c r="AV150" s="8">
        <f t="shared" si="157"/>
        <v>0</v>
      </c>
      <c r="AW150" s="8">
        <f t="shared" si="158"/>
        <v>0</v>
      </c>
      <c r="AX150" s="8">
        <f t="shared" si="159"/>
        <v>0</v>
      </c>
      <c r="AY150" s="8">
        <f t="shared" si="160"/>
        <v>0</v>
      </c>
      <c r="AZ150" s="8">
        <f t="shared" si="161"/>
        <v>0</v>
      </c>
      <c r="BA150" s="8">
        <f t="shared" si="162"/>
        <v>0</v>
      </c>
      <c r="BB150" s="8">
        <f t="shared" si="163"/>
        <v>0</v>
      </c>
      <c r="BC150" s="8">
        <f t="shared" si="142"/>
        <v>0</v>
      </c>
      <c r="BD150" s="8">
        <f t="shared" si="143"/>
        <v>0</v>
      </c>
      <c r="BE150" s="8">
        <f t="shared" si="144"/>
        <v>0</v>
      </c>
      <c r="BF150" s="8">
        <f t="shared" si="145"/>
        <v>0</v>
      </c>
      <c r="BG150" s="8">
        <f t="shared" si="146"/>
        <v>0</v>
      </c>
      <c r="BH150" s="8">
        <f t="shared" si="147"/>
        <v>0</v>
      </c>
      <c r="BI150" s="8">
        <f t="shared" si="148"/>
        <v>0</v>
      </c>
      <c r="BJ150" s="8">
        <f t="shared" si="149"/>
        <v>0</v>
      </c>
      <c r="BK150" s="8">
        <f t="shared" si="150"/>
        <v>0</v>
      </c>
      <c r="BL150" s="4" t="str">
        <f t="shared" si="151"/>
        <v>CARPA</v>
      </c>
      <c r="BM150" s="4"/>
    </row>
    <row r="151" spans="1:65" s="66" customFormat="1" x14ac:dyDescent="0.3">
      <c r="A151" s="11"/>
      <c r="B151" s="4"/>
      <c r="C151" s="4"/>
      <c r="D151" s="4"/>
      <c r="E151" s="4"/>
      <c r="F151" s="4"/>
      <c r="G151" s="4"/>
      <c r="H151" s="4"/>
      <c r="I151" s="4"/>
      <c r="J151" s="4"/>
      <c r="K151" s="4"/>
      <c r="L151" s="4"/>
      <c r="M151" s="4"/>
      <c r="N151" s="4"/>
      <c r="O151" s="4"/>
      <c r="P151" s="4"/>
      <c r="Q151" s="4"/>
      <c r="R151" s="4"/>
      <c r="S151" s="4"/>
      <c r="T151" s="4"/>
      <c r="U151" s="4"/>
      <c r="V151" s="8"/>
      <c r="W151" s="4"/>
      <c r="X151" s="4"/>
      <c r="Y151" s="4"/>
      <c r="Z151" s="8"/>
      <c r="AA151" s="4"/>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f t="shared" si="142"/>
        <v>0</v>
      </c>
      <c r="BD151" s="8">
        <f t="shared" si="143"/>
        <v>0</v>
      </c>
      <c r="BE151" s="8">
        <f t="shared" si="144"/>
        <v>0</v>
      </c>
      <c r="BF151" s="8">
        <f t="shared" si="145"/>
        <v>0</v>
      </c>
      <c r="BG151" s="8">
        <f t="shared" si="146"/>
        <v>0</v>
      </c>
      <c r="BH151" s="8">
        <f t="shared" si="147"/>
        <v>0</v>
      </c>
      <c r="BI151" s="8">
        <f t="shared" si="148"/>
        <v>0</v>
      </c>
      <c r="BJ151" s="8">
        <f t="shared" si="149"/>
        <v>0</v>
      </c>
      <c r="BK151" s="8">
        <f t="shared" si="150"/>
        <v>0</v>
      </c>
      <c r="BL151" s="4" t="str">
        <f t="shared" si="151"/>
        <v/>
      </c>
      <c r="BM151" s="4"/>
    </row>
    <row r="152" spans="1:65" s="66" customFormat="1" x14ac:dyDescent="0.3">
      <c r="A152" s="11"/>
      <c r="B152" s="4"/>
      <c r="C152" s="4"/>
      <c r="D152" s="4"/>
      <c r="E152" s="4"/>
      <c r="F152" s="4"/>
      <c r="G152" s="4"/>
      <c r="H152" s="4"/>
      <c r="I152" s="4"/>
      <c r="J152" s="4"/>
      <c r="K152" s="4"/>
      <c r="L152" s="4"/>
      <c r="M152" s="4"/>
      <c r="N152" s="4"/>
      <c r="O152" s="4"/>
      <c r="P152" s="4"/>
      <c r="Q152" s="4"/>
      <c r="R152" s="4"/>
      <c r="S152" s="4"/>
      <c r="T152" s="4"/>
      <c r="U152" s="4"/>
      <c r="V152" s="8"/>
      <c r="W152" s="4"/>
      <c r="X152" s="4"/>
      <c r="Y152" s="4"/>
      <c r="Z152" s="8"/>
      <c r="AA152" s="4"/>
      <c r="AB152" s="8"/>
      <c r="AC152" s="8"/>
      <c r="AD152" s="8"/>
      <c r="AE152" s="8"/>
      <c r="AF152" s="8"/>
      <c r="AG152" s="8"/>
      <c r="AH152" s="8"/>
      <c r="AI152" s="8"/>
      <c r="AJ152" s="8"/>
      <c r="AK152" s="8">
        <f>SUM(AK4:AK150)</f>
        <v>6</v>
      </c>
      <c r="AL152" s="8">
        <f t="shared" ref="AL152:AS152" si="164">SUM(AL4:AL150)</f>
        <v>0</v>
      </c>
      <c r="AM152" s="8">
        <f t="shared" si="164"/>
        <v>5</v>
      </c>
      <c r="AN152" s="8">
        <f t="shared" si="164"/>
        <v>2</v>
      </c>
      <c r="AO152" s="8">
        <f t="shared" si="164"/>
        <v>0</v>
      </c>
      <c r="AP152" s="8">
        <f t="shared" si="164"/>
        <v>10</v>
      </c>
      <c r="AQ152" s="8">
        <f t="shared" si="164"/>
        <v>1</v>
      </c>
      <c r="AR152" s="8">
        <f t="shared" si="164"/>
        <v>4</v>
      </c>
      <c r="AS152" s="8">
        <f t="shared" si="164"/>
        <v>2</v>
      </c>
      <c r="AT152" s="8">
        <f t="shared" ref="AT152:BB152" si="165">SUM(AT4:AT150)</f>
        <v>3</v>
      </c>
      <c r="AU152" s="8">
        <f t="shared" si="165"/>
        <v>0</v>
      </c>
      <c r="AV152" s="8">
        <f t="shared" si="165"/>
        <v>1</v>
      </c>
      <c r="AW152" s="8">
        <f t="shared" si="165"/>
        <v>0</v>
      </c>
      <c r="AX152" s="8">
        <f t="shared" si="165"/>
        <v>0</v>
      </c>
      <c r="AY152" s="8">
        <f t="shared" si="165"/>
        <v>1</v>
      </c>
      <c r="AZ152" s="8">
        <f t="shared" si="165"/>
        <v>0</v>
      </c>
      <c r="BA152" s="8">
        <f t="shared" si="165"/>
        <v>0</v>
      </c>
      <c r="BB152" s="8">
        <f t="shared" si="165"/>
        <v>0</v>
      </c>
      <c r="BC152" s="8">
        <f t="shared" si="142"/>
        <v>0</v>
      </c>
      <c r="BD152" s="8">
        <f t="shared" si="143"/>
        <v>0</v>
      </c>
      <c r="BE152" s="8">
        <f t="shared" si="144"/>
        <v>0</v>
      </c>
      <c r="BF152" s="8">
        <f t="shared" si="145"/>
        <v>0</v>
      </c>
      <c r="BG152" s="8">
        <f t="shared" si="146"/>
        <v>0</v>
      </c>
      <c r="BH152" s="8">
        <f t="shared" si="147"/>
        <v>0</v>
      </c>
      <c r="BI152" s="8">
        <f t="shared" si="148"/>
        <v>0</v>
      </c>
      <c r="BJ152" s="8">
        <f t="shared" si="149"/>
        <v>0</v>
      </c>
      <c r="BK152" s="8">
        <f t="shared" si="150"/>
        <v>0</v>
      </c>
      <c r="BL152" s="4" t="str">
        <f t="shared" si="151"/>
        <v/>
      </c>
      <c r="BM152" s="4"/>
    </row>
    <row r="153" spans="1:65" s="66" customFormat="1" x14ac:dyDescent="0.3">
      <c r="A153" s="75"/>
      <c r="V153" s="7"/>
      <c r="Z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66" t="str">
        <f t="shared" si="151"/>
        <v/>
      </c>
    </row>
    <row r="154" spans="1:65" s="66" customFormat="1" x14ac:dyDescent="0.3">
      <c r="A154" s="75"/>
      <c r="V154" s="7"/>
      <c r="Z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66" t="str">
        <f t="shared" si="151"/>
        <v/>
      </c>
    </row>
    <row r="155" spans="1:65" s="66" customFormat="1" x14ac:dyDescent="0.3">
      <c r="A155" s="75"/>
      <c r="V155" s="7"/>
      <c r="Z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66" t="str">
        <f t="shared" si="151"/>
        <v/>
      </c>
    </row>
    <row r="156" spans="1:65" s="66" customFormat="1" x14ac:dyDescent="0.3">
      <c r="A156" s="75"/>
      <c r="V156" s="7"/>
      <c r="Z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66" t="str">
        <f t="shared" si="151"/>
        <v/>
      </c>
    </row>
    <row r="157" spans="1:65" s="66" customFormat="1" x14ac:dyDescent="0.3">
      <c r="A157" s="75"/>
      <c r="V157" s="7"/>
      <c r="Z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66" t="str">
        <f t="shared" si="151"/>
        <v/>
      </c>
    </row>
    <row r="158" spans="1:65" s="66" customFormat="1" x14ac:dyDescent="0.3">
      <c r="A158" s="75"/>
      <c r="V158" s="7"/>
      <c r="Z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66" t="str">
        <f t="shared" si="151"/>
        <v/>
      </c>
    </row>
    <row r="159" spans="1:65" s="66" customFormat="1" x14ac:dyDescent="0.3">
      <c r="A159" s="75"/>
      <c r="V159" s="7"/>
      <c r="Z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66" t="str">
        <f t="shared" si="151"/>
        <v/>
      </c>
    </row>
    <row r="160" spans="1:65" s="66" customFormat="1" x14ac:dyDescent="0.3">
      <c r="A160" s="75"/>
      <c r="V160" s="7"/>
      <c r="Z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66" t="str">
        <f t="shared" si="151"/>
        <v/>
      </c>
    </row>
    <row r="161" spans="1:64" s="66" customFormat="1" x14ac:dyDescent="0.3">
      <c r="A161" s="75"/>
      <c r="V161" s="7"/>
      <c r="Z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66" t="str">
        <f t="shared" si="151"/>
        <v/>
      </c>
    </row>
    <row r="162" spans="1:64" s="66" customFormat="1" x14ac:dyDescent="0.3">
      <c r="A162" s="75"/>
      <c r="V162" s="7"/>
      <c r="Z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66" t="str">
        <f t="shared" si="151"/>
        <v/>
      </c>
    </row>
    <row r="163" spans="1:64" s="66" customFormat="1" x14ac:dyDescent="0.3">
      <c r="A163" s="75"/>
      <c r="V163" s="7"/>
      <c r="Z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66" t="str">
        <f t="shared" si="151"/>
        <v/>
      </c>
    </row>
    <row r="164" spans="1:64" s="66" customFormat="1" x14ac:dyDescent="0.3">
      <c r="A164" s="75"/>
      <c r="V164" s="7"/>
      <c r="Z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66" t="str">
        <f t="shared" si="151"/>
        <v/>
      </c>
    </row>
    <row r="165" spans="1:64" s="66" customFormat="1" x14ac:dyDescent="0.3">
      <c r="A165" s="75"/>
      <c r="V165" s="7"/>
      <c r="Z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66" t="str">
        <f t="shared" si="151"/>
        <v/>
      </c>
    </row>
    <row r="166" spans="1:64" s="66" customFormat="1" x14ac:dyDescent="0.3">
      <c r="A166" s="75"/>
      <c r="V166" s="7"/>
      <c r="Z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66" t="str">
        <f t="shared" si="151"/>
        <v/>
      </c>
    </row>
    <row r="167" spans="1:64" s="66" customFormat="1" x14ac:dyDescent="0.3">
      <c r="A167" s="75"/>
      <c r="V167" s="7"/>
      <c r="Z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66" t="str">
        <f t="shared" si="151"/>
        <v/>
      </c>
    </row>
    <row r="168" spans="1:64" s="66" customFormat="1" x14ac:dyDescent="0.3">
      <c r="A168" s="75"/>
      <c r="V168" s="7"/>
      <c r="Z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66" t="str">
        <f t="shared" si="151"/>
        <v/>
      </c>
    </row>
    <row r="169" spans="1:64" s="66" customFormat="1" x14ac:dyDescent="0.3">
      <c r="A169" s="75"/>
      <c r="V169" s="7"/>
      <c r="Z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66" t="str">
        <f t="shared" si="151"/>
        <v/>
      </c>
    </row>
    <row r="170" spans="1:64" s="66" customFormat="1" x14ac:dyDescent="0.3">
      <c r="A170" s="75"/>
      <c r="V170" s="7"/>
      <c r="Z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66" t="str">
        <f t="shared" si="151"/>
        <v/>
      </c>
    </row>
    <row r="171" spans="1:64" s="66" customFormat="1" x14ac:dyDescent="0.3">
      <c r="A171" s="75"/>
      <c r="V171" s="7"/>
      <c r="Z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66" t="str">
        <f t="shared" si="151"/>
        <v/>
      </c>
    </row>
    <row r="172" spans="1:64" s="66" customFormat="1" x14ac:dyDescent="0.3">
      <c r="A172" s="75"/>
      <c r="V172" s="7"/>
      <c r="Z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66" t="str">
        <f t="shared" si="151"/>
        <v/>
      </c>
    </row>
    <row r="173" spans="1:64" s="66" customFormat="1" x14ac:dyDescent="0.3">
      <c r="A173" s="75"/>
      <c r="V173" s="7"/>
      <c r="Z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66" t="str">
        <f t="shared" si="151"/>
        <v/>
      </c>
    </row>
    <row r="174" spans="1:64" s="66" customFormat="1" x14ac:dyDescent="0.3">
      <c r="A174" s="75"/>
      <c r="V174" s="7"/>
      <c r="Z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66" t="str">
        <f t="shared" si="151"/>
        <v/>
      </c>
    </row>
    <row r="175" spans="1:64" s="66" customFormat="1" x14ac:dyDescent="0.3">
      <c r="A175" s="75"/>
      <c r="V175" s="7"/>
      <c r="Z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66" t="str">
        <f t="shared" si="151"/>
        <v/>
      </c>
    </row>
    <row r="176" spans="1:64" s="66" customFormat="1" x14ac:dyDescent="0.3">
      <c r="A176" s="75"/>
      <c r="V176" s="7"/>
      <c r="Z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66" t="str">
        <f t="shared" si="151"/>
        <v/>
      </c>
    </row>
    <row r="177" spans="1:64" s="66" customFormat="1" x14ac:dyDescent="0.3">
      <c r="A177" s="75"/>
      <c r="V177" s="7"/>
      <c r="Z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66" t="str">
        <f t="shared" si="151"/>
        <v/>
      </c>
    </row>
    <row r="178" spans="1:64" s="66" customFormat="1" x14ac:dyDescent="0.3">
      <c r="A178" s="75"/>
      <c r="V178" s="7"/>
      <c r="Z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66" t="str">
        <f t="shared" si="151"/>
        <v/>
      </c>
    </row>
    <row r="179" spans="1:64" s="66" customFormat="1" x14ac:dyDescent="0.3">
      <c r="A179" s="75"/>
      <c r="V179" s="7"/>
      <c r="Z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66" t="str">
        <f t="shared" si="151"/>
        <v/>
      </c>
    </row>
    <row r="180" spans="1:64" s="66" customFormat="1" x14ac:dyDescent="0.3">
      <c r="A180" s="75"/>
      <c r="V180" s="7"/>
      <c r="Z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66" t="str">
        <f t="shared" si="151"/>
        <v/>
      </c>
    </row>
    <row r="181" spans="1:64" s="66" customFormat="1" x14ac:dyDescent="0.3">
      <c r="A181" s="75"/>
      <c r="V181" s="7"/>
      <c r="Z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66" t="str">
        <f t="shared" si="151"/>
        <v/>
      </c>
    </row>
    <row r="182" spans="1:64" s="66" customFormat="1" x14ac:dyDescent="0.3">
      <c r="A182" s="75"/>
      <c r="V182" s="7"/>
      <c r="Z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66" t="str">
        <f t="shared" si="151"/>
        <v/>
      </c>
    </row>
    <row r="183" spans="1:64" s="66" customFormat="1" x14ac:dyDescent="0.3">
      <c r="A183" s="75"/>
      <c r="V183" s="7"/>
      <c r="Z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66" t="str">
        <f t="shared" si="151"/>
        <v/>
      </c>
    </row>
    <row r="184" spans="1:64" s="66" customFormat="1" x14ac:dyDescent="0.3">
      <c r="A184" s="75"/>
      <c r="V184" s="7"/>
      <c r="Z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66" t="str">
        <f t="shared" si="151"/>
        <v/>
      </c>
    </row>
    <row r="185" spans="1:64" s="66" customFormat="1" x14ac:dyDescent="0.3">
      <c r="A185" s="75"/>
      <c r="V185" s="7"/>
      <c r="Z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66" t="str">
        <f t="shared" si="151"/>
        <v/>
      </c>
    </row>
    <row r="186" spans="1:64" s="66" customFormat="1" x14ac:dyDescent="0.3">
      <c r="A186" s="75"/>
      <c r="V186" s="7"/>
      <c r="Z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66" t="str">
        <f t="shared" si="151"/>
        <v/>
      </c>
    </row>
    <row r="187" spans="1:64" s="66" customFormat="1" x14ac:dyDescent="0.3">
      <c r="A187" s="75"/>
      <c r="V187" s="7"/>
      <c r="Z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66" t="str">
        <f t="shared" si="151"/>
        <v/>
      </c>
    </row>
    <row r="188" spans="1:64" s="66" customFormat="1" x14ac:dyDescent="0.3">
      <c r="A188" s="75"/>
      <c r="V188" s="7"/>
      <c r="Z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66" t="str">
        <f t="shared" si="151"/>
        <v/>
      </c>
    </row>
    <row r="189" spans="1:64" s="66" customFormat="1" x14ac:dyDescent="0.3">
      <c r="A189" s="75"/>
      <c r="V189" s="7"/>
      <c r="Z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66" t="str">
        <f t="shared" si="151"/>
        <v/>
      </c>
    </row>
    <row r="190" spans="1:64" s="66" customFormat="1" x14ac:dyDescent="0.3">
      <c r="A190" s="75"/>
      <c r="V190" s="7"/>
      <c r="Z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66" t="str">
        <f t="shared" si="151"/>
        <v/>
      </c>
    </row>
    <row r="191" spans="1:64" s="66" customFormat="1" x14ac:dyDescent="0.3">
      <c r="A191" s="75"/>
      <c r="V191" s="7"/>
      <c r="Z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66" t="str">
        <f t="shared" si="151"/>
        <v/>
      </c>
    </row>
    <row r="192" spans="1:64" s="66" customFormat="1" x14ac:dyDescent="0.3">
      <c r="A192" s="75"/>
      <c r="V192" s="7"/>
      <c r="Z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66" t="str">
        <f t="shared" si="151"/>
        <v/>
      </c>
    </row>
    <row r="193" spans="1:64" s="66" customFormat="1" x14ac:dyDescent="0.3">
      <c r="A193" s="75"/>
      <c r="V193" s="7"/>
      <c r="Z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66" t="str">
        <f t="shared" si="151"/>
        <v/>
      </c>
    </row>
    <row r="194" spans="1:64" s="66" customFormat="1" x14ac:dyDescent="0.3">
      <c r="A194" s="75"/>
      <c r="V194" s="7"/>
      <c r="Z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66" t="str">
        <f t="shared" si="151"/>
        <v/>
      </c>
    </row>
    <row r="195" spans="1:64" s="66" customFormat="1" x14ac:dyDescent="0.3">
      <c r="A195" s="75"/>
      <c r="V195" s="7"/>
      <c r="Z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66" t="str">
        <f t="shared" si="151"/>
        <v/>
      </c>
    </row>
    <row r="196" spans="1:64" s="66" customFormat="1" x14ac:dyDescent="0.3">
      <c r="A196" s="75"/>
      <c r="V196" s="7"/>
      <c r="Z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66" t="str">
        <f t="shared" ref="BL196:BL259" si="166">CONCATENATE(Y196,AB196,AC196,AD196, AE196,AF196,AG196,AH196,AI196,AJ196)</f>
        <v/>
      </c>
    </row>
    <row r="197" spans="1:64" s="66" customFormat="1" x14ac:dyDescent="0.3">
      <c r="A197" s="75"/>
      <c r="V197" s="7"/>
      <c r="Z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66" t="str">
        <f t="shared" si="166"/>
        <v/>
      </c>
    </row>
    <row r="198" spans="1:64" s="66" customFormat="1" x14ac:dyDescent="0.3">
      <c r="A198" s="75"/>
      <c r="V198" s="7"/>
      <c r="Z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66" t="str">
        <f t="shared" si="166"/>
        <v/>
      </c>
    </row>
    <row r="199" spans="1:64" s="66" customFormat="1" x14ac:dyDescent="0.3">
      <c r="A199" s="75"/>
      <c r="V199" s="7"/>
      <c r="Z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66" t="str">
        <f t="shared" si="166"/>
        <v/>
      </c>
    </row>
    <row r="200" spans="1:64" s="66" customFormat="1" x14ac:dyDescent="0.3">
      <c r="A200" s="75"/>
      <c r="V200" s="7"/>
      <c r="Z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66" t="str">
        <f t="shared" si="166"/>
        <v/>
      </c>
    </row>
    <row r="201" spans="1:64" s="66" customFormat="1" x14ac:dyDescent="0.3">
      <c r="A201" s="75"/>
      <c r="V201" s="7"/>
      <c r="Z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66" t="str">
        <f t="shared" si="166"/>
        <v/>
      </c>
    </row>
    <row r="202" spans="1:64" s="66" customFormat="1" x14ac:dyDescent="0.3">
      <c r="A202" s="75"/>
      <c r="V202" s="7"/>
      <c r="Z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66" t="str">
        <f t="shared" si="166"/>
        <v/>
      </c>
    </row>
    <row r="203" spans="1:64" s="66" customFormat="1" x14ac:dyDescent="0.3">
      <c r="A203" s="75"/>
      <c r="F203" s="103"/>
      <c r="V203" s="7"/>
      <c r="Z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66" t="str">
        <f t="shared" si="166"/>
        <v/>
      </c>
    </row>
    <row r="204" spans="1:64" s="66" customFormat="1" x14ac:dyDescent="0.3">
      <c r="A204" s="75"/>
      <c r="V204" s="7"/>
      <c r="Z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66" t="str">
        <f t="shared" si="166"/>
        <v/>
      </c>
    </row>
    <row r="205" spans="1:64" s="66" customFormat="1" x14ac:dyDescent="0.3">
      <c r="A205" s="75"/>
      <c r="V205" s="7"/>
      <c r="Z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66" t="str">
        <f t="shared" si="166"/>
        <v/>
      </c>
    </row>
    <row r="206" spans="1:64" s="66" customFormat="1" x14ac:dyDescent="0.3">
      <c r="A206" s="75"/>
      <c r="V206" s="7"/>
      <c r="Z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66" t="str">
        <f t="shared" si="166"/>
        <v/>
      </c>
    </row>
    <row r="207" spans="1:64" s="66" customFormat="1" x14ac:dyDescent="0.3">
      <c r="A207" s="75"/>
      <c r="V207" s="7"/>
      <c r="Z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66" t="str">
        <f t="shared" si="166"/>
        <v/>
      </c>
    </row>
    <row r="208" spans="1:64" s="66" customFormat="1" x14ac:dyDescent="0.3">
      <c r="A208" s="75"/>
      <c r="V208" s="7"/>
      <c r="Z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66" t="str">
        <f t="shared" si="166"/>
        <v/>
      </c>
    </row>
    <row r="209" spans="1:64" s="66" customFormat="1" x14ac:dyDescent="0.3">
      <c r="A209" s="75"/>
      <c r="V209" s="7"/>
      <c r="Z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66" t="str">
        <f t="shared" si="166"/>
        <v/>
      </c>
    </row>
    <row r="210" spans="1:64" s="66" customFormat="1" x14ac:dyDescent="0.3">
      <c r="A210" s="75"/>
      <c r="V210" s="7"/>
      <c r="Z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66" t="str">
        <f t="shared" si="166"/>
        <v/>
      </c>
    </row>
    <row r="211" spans="1:64" s="66" customFormat="1" x14ac:dyDescent="0.3">
      <c r="A211" s="75"/>
      <c r="V211" s="7"/>
      <c r="W211" s="75"/>
      <c r="Z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66" t="str">
        <f t="shared" si="166"/>
        <v/>
      </c>
    </row>
    <row r="212" spans="1:64" s="66" customFormat="1" x14ac:dyDescent="0.3">
      <c r="A212" s="75"/>
      <c r="V212" s="7"/>
      <c r="Z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66" t="str">
        <f t="shared" si="166"/>
        <v/>
      </c>
    </row>
    <row r="213" spans="1:64" s="66" customFormat="1" x14ac:dyDescent="0.3">
      <c r="A213" s="75"/>
      <c r="V213" s="7"/>
      <c r="Z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66" t="str">
        <f t="shared" si="166"/>
        <v/>
      </c>
    </row>
    <row r="214" spans="1:64" s="66" customFormat="1" x14ac:dyDescent="0.3">
      <c r="A214" s="75"/>
      <c r="V214" s="7"/>
      <c r="Z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66" t="str">
        <f t="shared" si="166"/>
        <v/>
      </c>
    </row>
    <row r="215" spans="1:64" s="66" customFormat="1" x14ac:dyDescent="0.3">
      <c r="A215" s="75"/>
      <c r="V215" s="7"/>
      <c r="Z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66" t="str">
        <f t="shared" si="166"/>
        <v/>
      </c>
    </row>
    <row r="216" spans="1:64" s="66" customFormat="1" x14ac:dyDescent="0.3">
      <c r="A216" s="75"/>
      <c r="V216" s="7"/>
      <c r="Z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66" t="str">
        <f t="shared" si="166"/>
        <v/>
      </c>
    </row>
    <row r="217" spans="1:64" s="66" customFormat="1" x14ac:dyDescent="0.3">
      <c r="A217" s="75"/>
      <c r="V217" s="7"/>
      <c r="Z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66" t="str">
        <f t="shared" si="166"/>
        <v/>
      </c>
    </row>
    <row r="218" spans="1:64" s="66" customFormat="1" x14ac:dyDescent="0.3">
      <c r="A218" s="75"/>
      <c r="V218" s="7"/>
      <c r="Z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66" t="str">
        <f t="shared" si="166"/>
        <v/>
      </c>
    </row>
    <row r="219" spans="1:64" s="66" customFormat="1" x14ac:dyDescent="0.3">
      <c r="A219" s="75"/>
      <c r="V219" s="7"/>
      <c r="Z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66" t="str">
        <f t="shared" si="166"/>
        <v/>
      </c>
    </row>
    <row r="220" spans="1:64" s="66" customFormat="1" x14ac:dyDescent="0.3">
      <c r="A220" s="75"/>
      <c r="V220" s="7"/>
      <c r="Z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66" t="str">
        <f t="shared" si="166"/>
        <v/>
      </c>
    </row>
    <row r="221" spans="1:64" s="66" customFormat="1" x14ac:dyDescent="0.3">
      <c r="A221" s="75"/>
      <c r="V221" s="7"/>
      <c r="Z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66" t="str">
        <f t="shared" si="166"/>
        <v/>
      </c>
    </row>
    <row r="222" spans="1:64" s="66" customFormat="1" x14ac:dyDescent="0.3">
      <c r="A222" s="75"/>
      <c r="V222" s="7"/>
      <c r="Z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66" t="str">
        <f t="shared" si="166"/>
        <v/>
      </c>
    </row>
    <row r="223" spans="1:64" s="66" customFormat="1" x14ac:dyDescent="0.3">
      <c r="A223" s="75"/>
      <c r="V223" s="7"/>
      <c r="Z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66" t="str">
        <f t="shared" si="166"/>
        <v/>
      </c>
    </row>
    <row r="224" spans="1:64" s="66" customFormat="1" x14ac:dyDescent="0.3">
      <c r="A224" s="75"/>
      <c r="V224" s="7"/>
      <c r="Z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66" t="str">
        <f t="shared" si="166"/>
        <v/>
      </c>
    </row>
    <row r="225" spans="1:64" s="66" customFormat="1" x14ac:dyDescent="0.3">
      <c r="A225" s="75"/>
      <c r="V225" s="7"/>
      <c r="Z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66" t="str">
        <f t="shared" si="166"/>
        <v/>
      </c>
    </row>
    <row r="226" spans="1:64" s="66" customFormat="1" x14ac:dyDescent="0.3">
      <c r="A226" s="75"/>
      <c r="V226" s="7"/>
      <c r="Z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66" t="str">
        <f t="shared" si="166"/>
        <v/>
      </c>
    </row>
    <row r="227" spans="1:64" s="66" customFormat="1" x14ac:dyDescent="0.3">
      <c r="A227" s="75"/>
      <c r="V227" s="7"/>
      <c r="Z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66" t="str">
        <f t="shared" si="166"/>
        <v/>
      </c>
    </row>
    <row r="228" spans="1:64" s="66" customFormat="1" x14ac:dyDescent="0.3">
      <c r="A228" s="75"/>
      <c r="V228" s="7"/>
      <c r="Z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66" t="str">
        <f t="shared" si="166"/>
        <v/>
      </c>
    </row>
    <row r="229" spans="1:64" s="66" customFormat="1" x14ac:dyDescent="0.3">
      <c r="A229" s="75"/>
      <c r="V229" s="7"/>
      <c r="Z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66" t="str">
        <f t="shared" si="166"/>
        <v/>
      </c>
    </row>
    <row r="230" spans="1:64" s="66" customFormat="1" x14ac:dyDescent="0.3">
      <c r="A230" s="75"/>
      <c r="V230" s="7"/>
      <c r="Z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66" t="str">
        <f t="shared" si="166"/>
        <v/>
      </c>
    </row>
    <row r="231" spans="1:64" s="66" customFormat="1" x14ac:dyDescent="0.3">
      <c r="A231" s="75"/>
      <c r="V231" s="7"/>
      <c r="Z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66" t="str">
        <f t="shared" si="166"/>
        <v/>
      </c>
    </row>
    <row r="232" spans="1:64" s="66" customFormat="1" x14ac:dyDescent="0.3">
      <c r="A232" s="75"/>
      <c r="V232" s="7"/>
      <c r="Z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66" t="str">
        <f t="shared" si="166"/>
        <v/>
      </c>
    </row>
    <row r="233" spans="1:64" s="66" customFormat="1" x14ac:dyDescent="0.3">
      <c r="A233" s="75"/>
      <c r="V233" s="7"/>
      <c r="Z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66" t="str">
        <f t="shared" si="166"/>
        <v/>
      </c>
    </row>
    <row r="234" spans="1:64" s="66" customFormat="1" x14ac:dyDescent="0.3">
      <c r="A234" s="75"/>
      <c r="V234" s="7"/>
      <c r="Z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66" t="str">
        <f t="shared" si="166"/>
        <v/>
      </c>
    </row>
    <row r="235" spans="1:64" s="66" customFormat="1" x14ac:dyDescent="0.3">
      <c r="A235" s="75"/>
      <c r="V235" s="7"/>
      <c r="Z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66" t="str">
        <f t="shared" si="166"/>
        <v/>
      </c>
    </row>
    <row r="236" spans="1:64" s="66" customFormat="1" x14ac:dyDescent="0.3">
      <c r="A236" s="75"/>
      <c r="V236" s="7"/>
      <c r="Z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66" t="str">
        <f t="shared" si="166"/>
        <v/>
      </c>
    </row>
    <row r="237" spans="1:64" s="66" customFormat="1" x14ac:dyDescent="0.3">
      <c r="A237" s="75"/>
      <c r="V237" s="7"/>
      <c r="Z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66" t="str">
        <f t="shared" si="166"/>
        <v/>
      </c>
    </row>
    <row r="238" spans="1:64" s="66" customFormat="1" x14ac:dyDescent="0.3">
      <c r="A238" s="75"/>
      <c r="V238" s="7"/>
      <c r="Z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66" t="str">
        <f t="shared" si="166"/>
        <v/>
      </c>
    </row>
    <row r="239" spans="1:64" s="66" customFormat="1" x14ac:dyDescent="0.3">
      <c r="A239" s="75"/>
      <c r="V239" s="7"/>
      <c r="Z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66" t="str">
        <f t="shared" si="166"/>
        <v/>
      </c>
    </row>
    <row r="240" spans="1:64" s="66" customFormat="1" x14ac:dyDescent="0.3">
      <c r="A240" s="75"/>
      <c r="V240" s="7"/>
      <c r="Z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66" t="str">
        <f t="shared" si="166"/>
        <v/>
      </c>
    </row>
    <row r="241" spans="1:64" s="66" customFormat="1" x14ac:dyDescent="0.3">
      <c r="A241" s="75"/>
      <c r="V241" s="7"/>
      <c r="Z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66" t="str">
        <f t="shared" si="166"/>
        <v/>
      </c>
    </row>
    <row r="242" spans="1:64" s="66" customFormat="1" x14ac:dyDescent="0.3">
      <c r="A242" s="75"/>
      <c r="V242" s="7"/>
      <c r="Z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66" t="str">
        <f t="shared" si="166"/>
        <v/>
      </c>
    </row>
    <row r="243" spans="1:64" s="66" customFormat="1" x14ac:dyDescent="0.3">
      <c r="A243" s="75"/>
      <c r="V243" s="7"/>
      <c r="Z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66" t="str">
        <f t="shared" si="166"/>
        <v/>
      </c>
    </row>
    <row r="244" spans="1:64" s="66" customFormat="1" x14ac:dyDescent="0.3">
      <c r="A244" s="75"/>
      <c r="V244" s="7"/>
      <c r="Z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66" t="str">
        <f t="shared" si="166"/>
        <v/>
      </c>
    </row>
    <row r="245" spans="1:64" s="66" customFormat="1" x14ac:dyDescent="0.3">
      <c r="A245" s="75"/>
      <c r="V245" s="7"/>
      <c r="Z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66" t="str">
        <f t="shared" si="166"/>
        <v/>
      </c>
    </row>
    <row r="246" spans="1:64" s="66" customFormat="1" x14ac:dyDescent="0.3">
      <c r="A246" s="75"/>
      <c r="V246" s="7"/>
      <c r="Z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66" t="str">
        <f t="shared" si="166"/>
        <v/>
      </c>
    </row>
    <row r="247" spans="1:64" s="66" customFormat="1" x14ac:dyDescent="0.3">
      <c r="A247" s="75"/>
      <c r="V247" s="7"/>
      <c r="Z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66" t="str">
        <f t="shared" si="166"/>
        <v/>
      </c>
    </row>
    <row r="248" spans="1:64" s="66" customFormat="1" x14ac:dyDescent="0.3">
      <c r="A248" s="75"/>
      <c r="V248" s="7"/>
      <c r="Z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66" t="str">
        <f t="shared" si="166"/>
        <v/>
      </c>
    </row>
    <row r="249" spans="1:64" s="66" customFormat="1" x14ac:dyDescent="0.3">
      <c r="A249" s="75"/>
      <c r="V249" s="7"/>
      <c r="Z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66" t="str">
        <f t="shared" si="166"/>
        <v/>
      </c>
    </row>
    <row r="250" spans="1:64" s="66" customFormat="1" x14ac:dyDescent="0.3">
      <c r="A250" s="75"/>
      <c r="B250" s="75"/>
      <c r="C250" s="75"/>
      <c r="D250" s="75"/>
      <c r="E250" s="75"/>
      <c r="F250" s="75"/>
      <c r="G250" s="75"/>
      <c r="H250" s="75"/>
      <c r="I250" s="75"/>
      <c r="J250" s="75"/>
      <c r="K250" s="75"/>
      <c r="L250" s="75"/>
      <c r="M250" s="75"/>
      <c r="N250" s="75"/>
      <c r="O250" s="75"/>
      <c r="P250" s="75"/>
      <c r="Q250" s="75"/>
      <c r="R250" s="75"/>
      <c r="S250" s="75"/>
      <c r="T250" s="75"/>
      <c r="U250" s="75"/>
      <c r="V250" s="7"/>
      <c r="W250" s="75"/>
      <c r="Z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66" t="str">
        <f t="shared" si="166"/>
        <v/>
      </c>
    </row>
    <row r="251" spans="1:64" s="66" customFormat="1" x14ac:dyDescent="0.3">
      <c r="A251" s="75"/>
      <c r="B251" s="75"/>
      <c r="C251" s="75"/>
      <c r="D251" s="75"/>
      <c r="E251" s="75"/>
      <c r="F251" s="75"/>
      <c r="G251" s="75"/>
      <c r="H251" s="75"/>
      <c r="I251" s="75"/>
      <c r="J251" s="75"/>
      <c r="K251" s="75"/>
      <c r="L251" s="75"/>
      <c r="M251" s="75"/>
      <c r="N251" s="75"/>
      <c r="O251" s="75"/>
      <c r="P251" s="75"/>
      <c r="Q251" s="75"/>
      <c r="R251" s="75"/>
      <c r="S251" s="75"/>
      <c r="T251" s="75"/>
      <c r="U251" s="75"/>
      <c r="V251" s="7"/>
      <c r="W251" s="75"/>
      <c r="Z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66" t="str">
        <f t="shared" si="166"/>
        <v/>
      </c>
    </row>
    <row r="252" spans="1:64" s="66" customFormat="1" x14ac:dyDescent="0.3">
      <c r="A252" s="75"/>
      <c r="B252" s="75"/>
      <c r="C252" s="75"/>
      <c r="D252" s="75"/>
      <c r="E252" s="75"/>
      <c r="F252" s="75"/>
      <c r="G252" s="75"/>
      <c r="H252" s="75"/>
      <c r="I252" s="75"/>
      <c r="J252" s="75"/>
      <c r="K252" s="75"/>
      <c r="L252" s="75"/>
      <c r="M252" s="75"/>
      <c r="N252" s="75"/>
      <c r="O252" s="75"/>
      <c r="P252" s="75"/>
      <c r="Q252" s="75"/>
      <c r="R252" s="75"/>
      <c r="S252" s="75"/>
      <c r="T252" s="75"/>
      <c r="U252" s="75"/>
      <c r="V252" s="7"/>
      <c r="W252" s="75"/>
      <c r="Z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66" t="str">
        <f t="shared" si="166"/>
        <v/>
      </c>
    </row>
    <row r="253" spans="1:64" s="66" customFormat="1" x14ac:dyDescent="0.3">
      <c r="A253" s="75"/>
      <c r="B253" s="75"/>
      <c r="C253" s="75"/>
      <c r="D253" s="75"/>
      <c r="E253" s="75"/>
      <c r="F253" s="75"/>
      <c r="G253" s="75"/>
      <c r="H253" s="75"/>
      <c r="I253" s="75"/>
      <c r="J253" s="75"/>
      <c r="K253" s="75"/>
      <c r="L253" s="75"/>
      <c r="M253" s="75"/>
      <c r="N253" s="75"/>
      <c r="O253" s="75"/>
      <c r="P253" s="75"/>
      <c r="Q253" s="75"/>
      <c r="R253" s="75"/>
      <c r="S253" s="75"/>
      <c r="T253" s="75"/>
      <c r="U253" s="75"/>
      <c r="V253" s="7"/>
      <c r="W253" s="75"/>
      <c r="Z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66" t="str">
        <f t="shared" si="166"/>
        <v/>
      </c>
    </row>
    <row r="254" spans="1:64" s="66" customFormat="1" x14ac:dyDescent="0.3">
      <c r="A254" s="75"/>
      <c r="B254" s="75"/>
      <c r="C254" s="75"/>
      <c r="D254" s="75"/>
      <c r="E254" s="75"/>
      <c r="F254" s="75"/>
      <c r="G254" s="75"/>
      <c r="H254" s="75"/>
      <c r="I254" s="75"/>
      <c r="J254" s="75"/>
      <c r="K254" s="75"/>
      <c r="L254" s="75"/>
      <c r="M254" s="75"/>
      <c r="N254" s="75"/>
      <c r="O254" s="75"/>
      <c r="P254" s="75"/>
      <c r="Q254" s="75"/>
      <c r="R254" s="75"/>
      <c r="S254" s="75"/>
      <c r="T254" s="75"/>
      <c r="U254" s="75"/>
      <c r="V254" s="7"/>
      <c r="W254" s="75"/>
      <c r="Z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66" t="str">
        <f t="shared" si="166"/>
        <v/>
      </c>
    </row>
    <row r="255" spans="1:64" s="66" customFormat="1" x14ac:dyDescent="0.3">
      <c r="A255" s="75"/>
      <c r="B255" s="75"/>
      <c r="C255" s="75"/>
      <c r="D255" s="75"/>
      <c r="E255" s="75"/>
      <c r="F255" s="75"/>
      <c r="G255" s="75"/>
      <c r="H255" s="75"/>
      <c r="I255" s="75"/>
      <c r="J255" s="75"/>
      <c r="K255" s="75"/>
      <c r="L255" s="75"/>
      <c r="M255" s="75"/>
      <c r="N255" s="75"/>
      <c r="O255" s="75"/>
      <c r="P255" s="75"/>
      <c r="Q255" s="75"/>
      <c r="R255" s="75"/>
      <c r="S255" s="75"/>
      <c r="T255" s="75"/>
      <c r="U255" s="75"/>
      <c r="V255" s="7"/>
      <c r="W255" s="75"/>
      <c r="Z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66" t="str">
        <f t="shared" si="166"/>
        <v/>
      </c>
    </row>
    <row r="256" spans="1:64" s="66" customFormat="1" x14ac:dyDescent="0.3">
      <c r="A256" s="75"/>
      <c r="B256" s="75"/>
      <c r="C256" s="75"/>
      <c r="D256" s="75"/>
      <c r="E256" s="75"/>
      <c r="F256" s="75"/>
      <c r="G256" s="75"/>
      <c r="H256" s="75"/>
      <c r="I256" s="75"/>
      <c r="J256" s="75"/>
      <c r="K256" s="75"/>
      <c r="L256" s="75"/>
      <c r="M256" s="75"/>
      <c r="N256" s="75"/>
      <c r="O256" s="75"/>
      <c r="P256" s="75"/>
      <c r="Q256" s="75"/>
      <c r="R256" s="75"/>
      <c r="S256" s="75"/>
      <c r="T256" s="75"/>
      <c r="U256" s="75"/>
      <c r="V256" s="7"/>
      <c r="Z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66" t="str">
        <f t="shared" si="166"/>
        <v/>
      </c>
    </row>
    <row r="257" spans="1:64" s="66" customFormat="1" x14ac:dyDescent="0.3">
      <c r="A257" s="75"/>
      <c r="B257" s="75"/>
      <c r="C257" s="75"/>
      <c r="D257" s="75"/>
      <c r="E257" s="75"/>
      <c r="F257" s="75"/>
      <c r="G257" s="75"/>
      <c r="H257" s="75"/>
      <c r="I257" s="75"/>
      <c r="J257" s="75"/>
      <c r="K257" s="75"/>
      <c r="L257" s="75"/>
      <c r="M257" s="75"/>
      <c r="N257" s="75"/>
      <c r="O257" s="75"/>
      <c r="P257" s="75"/>
      <c r="Q257" s="75"/>
      <c r="R257" s="75"/>
      <c r="S257" s="75"/>
      <c r="T257" s="75"/>
      <c r="U257" s="75"/>
      <c r="V257" s="7"/>
      <c r="Z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66" t="str">
        <f t="shared" si="166"/>
        <v/>
      </c>
    </row>
    <row r="258" spans="1:64" s="66" customFormat="1" x14ac:dyDescent="0.3">
      <c r="A258" s="75"/>
      <c r="B258" s="75"/>
      <c r="C258" s="75"/>
      <c r="D258" s="75"/>
      <c r="E258" s="75"/>
      <c r="F258" s="75"/>
      <c r="G258" s="75"/>
      <c r="H258" s="75"/>
      <c r="I258" s="75"/>
      <c r="J258" s="75"/>
      <c r="K258" s="75"/>
      <c r="L258" s="75"/>
      <c r="M258" s="75"/>
      <c r="N258" s="75"/>
      <c r="O258" s="75"/>
      <c r="P258" s="75"/>
      <c r="Q258" s="75"/>
      <c r="R258" s="75"/>
      <c r="S258" s="75"/>
      <c r="T258" s="75"/>
      <c r="U258" s="75"/>
      <c r="V258" s="7"/>
      <c r="Z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66" t="str">
        <f t="shared" si="166"/>
        <v/>
      </c>
    </row>
    <row r="259" spans="1:64" s="66" customFormat="1" x14ac:dyDescent="0.3">
      <c r="A259" s="75"/>
      <c r="B259" s="75"/>
      <c r="C259" s="75"/>
      <c r="D259" s="75"/>
      <c r="E259" s="75"/>
      <c r="F259" s="75"/>
      <c r="G259" s="75"/>
      <c r="H259" s="75"/>
      <c r="I259" s="75"/>
      <c r="J259" s="75"/>
      <c r="K259" s="75"/>
      <c r="L259" s="75"/>
      <c r="M259" s="75"/>
      <c r="N259" s="75"/>
      <c r="O259" s="75"/>
      <c r="P259" s="75"/>
      <c r="Q259" s="75"/>
      <c r="R259" s="75"/>
      <c r="S259" s="75"/>
      <c r="T259" s="75"/>
      <c r="U259" s="75"/>
      <c r="V259" s="7"/>
      <c r="Z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66" t="str">
        <f t="shared" si="166"/>
        <v/>
      </c>
    </row>
    <row r="260" spans="1:64" s="66" customFormat="1" x14ac:dyDescent="0.3">
      <c r="A260" s="75"/>
      <c r="B260" s="75"/>
      <c r="C260" s="75"/>
      <c r="D260" s="75"/>
      <c r="E260" s="75"/>
      <c r="F260" s="75"/>
      <c r="G260" s="75"/>
      <c r="H260" s="75"/>
      <c r="I260" s="75"/>
      <c r="J260" s="75"/>
      <c r="K260" s="75"/>
      <c r="L260" s="75"/>
      <c r="M260" s="75"/>
      <c r="N260" s="75"/>
      <c r="O260" s="75"/>
      <c r="P260" s="75"/>
      <c r="Q260" s="75"/>
      <c r="R260" s="75"/>
      <c r="S260" s="75"/>
      <c r="T260" s="75"/>
      <c r="U260" s="75"/>
      <c r="V260" s="7"/>
      <c r="Z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66" t="str">
        <f t="shared" ref="BL260:BL323" si="167">CONCATENATE(Y260,AB260,AC260,AD260, AE260,AF260,AG260,AH260,AI260,AJ260)</f>
        <v/>
      </c>
    </row>
    <row r="261" spans="1:64" s="66" customFormat="1" x14ac:dyDescent="0.3">
      <c r="A261" s="75"/>
      <c r="B261" s="75"/>
      <c r="C261" s="75"/>
      <c r="D261" s="75"/>
      <c r="E261" s="75"/>
      <c r="F261" s="75"/>
      <c r="G261" s="75"/>
      <c r="H261" s="75"/>
      <c r="I261" s="75"/>
      <c r="J261" s="75"/>
      <c r="K261" s="75"/>
      <c r="L261" s="75"/>
      <c r="M261" s="75"/>
      <c r="N261" s="75"/>
      <c r="O261" s="75"/>
      <c r="P261" s="75"/>
      <c r="Q261" s="75"/>
      <c r="R261" s="75"/>
      <c r="S261" s="75"/>
      <c r="T261" s="75"/>
      <c r="U261" s="75"/>
      <c r="V261" s="7"/>
      <c r="Z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66" t="str">
        <f t="shared" si="167"/>
        <v/>
      </c>
    </row>
    <row r="262" spans="1:64" s="66" customFormat="1" x14ac:dyDescent="0.3">
      <c r="A262" s="75"/>
      <c r="B262" s="75"/>
      <c r="C262" s="75"/>
      <c r="D262" s="75"/>
      <c r="E262" s="75"/>
      <c r="F262" s="75"/>
      <c r="G262" s="75"/>
      <c r="H262" s="75"/>
      <c r="I262" s="75"/>
      <c r="J262" s="75"/>
      <c r="K262" s="75"/>
      <c r="L262" s="75"/>
      <c r="M262" s="75"/>
      <c r="N262" s="75"/>
      <c r="O262" s="75"/>
      <c r="P262" s="75"/>
      <c r="Q262" s="75"/>
      <c r="R262" s="75"/>
      <c r="S262" s="75"/>
      <c r="T262" s="75"/>
      <c r="U262" s="75"/>
      <c r="V262" s="7"/>
      <c r="Z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66" t="str">
        <f t="shared" si="167"/>
        <v/>
      </c>
    </row>
    <row r="263" spans="1:64" s="66" customFormat="1" x14ac:dyDescent="0.3">
      <c r="A263" s="75"/>
      <c r="B263" s="75"/>
      <c r="C263" s="75"/>
      <c r="D263" s="75"/>
      <c r="E263" s="75"/>
      <c r="F263" s="75"/>
      <c r="G263" s="75"/>
      <c r="H263" s="75"/>
      <c r="I263" s="75"/>
      <c r="J263" s="75"/>
      <c r="K263" s="75"/>
      <c r="L263" s="75"/>
      <c r="M263" s="75"/>
      <c r="N263" s="75"/>
      <c r="O263" s="75"/>
      <c r="P263" s="75"/>
      <c r="Q263" s="75"/>
      <c r="R263" s="75"/>
      <c r="S263" s="75"/>
      <c r="T263" s="75"/>
      <c r="U263" s="75"/>
      <c r="V263" s="7"/>
      <c r="Z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66" t="str">
        <f t="shared" si="167"/>
        <v/>
      </c>
    </row>
    <row r="264" spans="1:64" s="66" customFormat="1" x14ac:dyDescent="0.3">
      <c r="A264" s="75"/>
      <c r="B264" s="75"/>
      <c r="C264" s="75"/>
      <c r="D264" s="75"/>
      <c r="E264" s="75"/>
      <c r="F264" s="75"/>
      <c r="G264" s="75"/>
      <c r="H264" s="75"/>
      <c r="I264" s="75"/>
      <c r="J264" s="75"/>
      <c r="K264" s="75"/>
      <c r="L264" s="75"/>
      <c r="M264" s="75"/>
      <c r="N264" s="75"/>
      <c r="O264" s="75"/>
      <c r="P264" s="75"/>
      <c r="Q264" s="75"/>
      <c r="R264" s="75"/>
      <c r="S264" s="75"/>
      <c r="T264" s="75"/>
      <c r="U264" s="75"/>
      <c r="V264" s="7"/>
      <c r="Z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66" t="str">
        <f t="shared" si="167"/>
        <v/>
      </c>
    </row>
    <row r="265" spans="1:64" s="66" customFormat="1" x14ac:dyDescent="0.3">
      <c r="A265" s="75"/>
      <c r="B265" s="75"/>
      <c r="C265" s="75"/>
      <c r="D265" s="75"/>
      <c r="E265" s="75"/>
      <c r="F265" s="75"/>
      <c r="G265" s="75"/>
      <c r="H265" s="75"/>
      <c r="I265" s="75"/>
      <c r="J265" s="75"/>
      <c r="K265" s="75"/>
      <c r="L265" s="75"/>
      <c r="M265" s="75"/>
      <c r="N265" s="75"/>
      <c r="O265" s="75"/>
      <c r="P265" s="75"/>
      <c r="Q265" s="75"/>
      <c r="R265" s="75"/>
      <c r="S265" s="75"/>
      <c r="T265" s="75"/>
      <c r="U265" s="75"/>
      <c r="V265" s="7"/>
      <c r="Z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66" t="str">
        <f t="shared" si="167"/>
        <v/>
      </c>
    </row>
    <row r="266" spans="1:64" s="66" customFormat="1" x14ac:dyDescent="0.3">
      <c r="A266" s="75"/>
      <c r="B266" s="75"/>
      <c r="C266" s="75"/>
      <c r="D266" s="75"/>
      <c r="E266" s="75"/>
      <c r="F266" s="75"/>
      <c r="G266" s="75"/>
      <c r="H266" s="75"/>
      <c r="I266" s="75"/>
      <c r="J266" s="75"/>
      <c r="K266" s="75"/>
      <c r="L266" s="75"/>
      <c r="M266" s="75"/>
      <c r="N266" s="75"/>
      <c r="O266" s="75"/>
      <c r="P266" s="75"/>
      <c r="Q266" s="75"/>
      <c r="R266" s="75"/>
      <c r="S266" s="75"/>
      <c r="T266" s="75"/>
      <c r="U266" s="75"/>
      <c r="V266" s="7"/>
      <c r="Z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66" t="str">
        <f t="shared" si="167"/>
        <v/>
      </c>
    </row>
    <row r="267" spans="1:64" s="66" customFormat="1" x14ac:dyDescent="0.3">
      <c r="A267" s="75"/>
      <c r="B267" s="75"/>
      <c r="C267" s="75"/>
      <c r="D267" s="75"/>
      <c r="E267" s="75"/>
      <c r="F267" s="75"/>
      <c r="G267" s="75"/>
      <c r="H267" s="75"/>
      <c r="I267" s="75"/>
      <c r="J267" s="75"/>
      <c r="K267" s="75"/>
      <c r="L267" s="75"/>
      <c r="M267" s="75"/>
      <c r="N267" s="75"/>
      <c r="O267" s="75"/>
      <c r="P267" s="75"/>
      <c r="Q267" s="75"/>
      <c r="R267" s="75"/>
      <c r="S267" s="75"/>
      <c r="T267" s="75"/>
      <c r="U267" s="75"/>
      <c r="V267" s="7"/>
      <c r="Z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66" t="str">
        <f t="shared" si="167"/>
        <v/>
      </c>
    </row>
    <row r="268" spans="1:64" s="66" customFormat="1" x14ac:dyDescent="0.3">
      <c r="A268" s="75"/>
      <c r="B268" s="75"/>
      <c r="C268" s="75"/>
      <c r="D268" s="75"/>
      <c r="E268" s="75"/>
      <c r="F268" s="75"/>
      <c r="G268" s="75"/>
      <c r="H268" s="75"/>
      <c r="I268" s="75"/>
      <c r="J268" s="75"/>
      <c r="K268" s="75"/>
      <c r="L268" s="75"/>
      <c r="M268" s="75"/>
      <c r="N268" s="75"/>
      <c r="O268" s="75"/>
      <c r="P268" s="75"/>
      <c r="Q268" s="75"/>
      <c r="R268" s="75"/>
      <c r="S268" s="75"/>
      <c r="T268" s="75"/>
      <c r="U268" s="75"/>
      <c r="V268" s="7"/>
      <c r="Z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66" t="str">
        <f t="shared" si="167"/>
        <v/>
      </c>
    </row>
    <row r="269" spans="1:64" s="66" customFormat="1" x14ac:dyDescent="0.3">
      <c r="A269" s="75"/>
      <c r="B269" s="75"/>
      <c r="C269" s="75"/>
      <c r="D269" s="75"/>
      <c r="E269" s="75"/>
      <c r="F269" s="75"/>
      <c r="G269" s="75"/>
      <c r="H269" s="75"/>
      <c r="I269" s="75"/>
      <c r="J269" s="75"/>
      <c r="K269" s="75"/>
      <c r="L269" s="75"/>
      <c r="M269" s="75"/>
      <c r="N269" s="75"/>
      <c r="O269" s="75"/>
      <c r="P269" s="75"/>
      <c r="Q269" s="75"/>
      <c r="R269" s="75"/>
      <c r="S269" s="75"/>
      <c r="T269" s="75"/>
      <c r="U269" s="75"/>
      <c r="V269" s="7"/>
      <c r="Z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66" t="str">
        <f t="shared" si="167"/>
        <v/>
      </c>
    </row>
    <row r="270" spans="1:64" s="66" customFormat="1" x14ac:dyDescent="0.3">
      <c r="A270" s="75"/>
      <c r="B270" s="75"/>
      <c r="C270" s="75"/>
      <c r="D270" s="75"/>
      <c r="E270" s="75"/>
      <c r="F270" s="75"/>
      <c r="G270" s="75"/>
      <c r="H270" s="75"/>
      <c r="I270" s="75"/>
      <c r="J270" s="75"/>
      <c r="K270" s="75"/>
      <c r="L270" s="75"/>
      <c r="M270" s="75"/>
      <c r="N270" s="75"/>
      <c r="O270" s="75"/>
      <c r="P270" s="75"/>
      <c r="Q270" s="75"/>
      <c r="R270" s="75"/>
      <c r="S270" s="75"/>
      <c r="T270" s="75"/>
      <c r="U270" s="75"/>
      <c r="V270" s="7"/>
      <c r="Z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66" t="str">
        <f t="shared" si="167"/>
        <v/>
      </c>
    </row>
    <row r="271" spans="1:64" s="66" customFormat="1" x14ac:dyDescent="0.3">
      <c r="A271" s="75"/>
      <c r="B271" s="75"/>
      <c r="C271" s="75"/>
      <c r="D271" s="75"/>
      <c r="E271" s="75"/>
      <c r="F271" s="75"/>
      <c r="G271" s="75"/>
      <c r="H271" s="75"/>
      <c r="I271" s="75"/>
      <c r="J271" s="75"/>
      <c r="K271" s="75"/>
      <c r="L271" s="75"/>
      <c r="M271" s="75"/>
      <c r="N271" s="75"/>
      <c r="O271" s="75"/>
      <c r="P271" s="75"/>
      <c r="Q271" s="75"/>
      <c r="R271" s="75"/>
      <c r="S271" s="75"/>
      <c r="T271" s="75"/>
      <c r="U271" s="75"/>
      <c r="V271" s="7"/>
      <c r="Z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66" t="str">
        <f t="shared" si="167"/>
        <v/>
      </c>
    </row>
    <row r="272" spans="1:64" s="66" customFormat="1" x14ac:dyDescent="0.3">
      <c r="A272" s="75"/>
      <c r="B272" s="75"/>
      <c r="C272" s="75"/>
      <c r="D272" s="75"/>
      <c r="E272" s="75"/>
      <c r="F272" s="75"/>
      <c r="G272" s="75"/>
      <c r="H272" s="75"/>
      <c r="I272" s="75"/>
      <c r="J272" s="75"/>
      <c r="K272" s="75"/>
      <c r="L272" s="75"/>
      <c r="M272" s="75"/>
      <c r="N272" s="75"/>
      <c r="O272" s="75"/>
      <c r="P272" s="75"/>
      <c r="Q272" s="75"/>
      <c r="R272" s="75"/>
      <c r="S272" s="75"/>
      <c r="T272" s="75"/>
      <c r="U272" s="75"/>
      <c r="V272" s="7"/>
      <c r="Z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66" t="str">
        <f t="shared" si="167"/>
        <v/>
      </c>
    </row>
    <row r="273" spans="1:64" s="66" customFormat="1" x14ac:dyDescent="0.3">
      <c r="A273" s="75"/>
      <c r="B273" s="75"/>
      <c r="C273" s="75"/>
      <c r="D273" s="75"/>
      <c r="E273" s="75"/>
      <c r="F273" s="75"/>
      <c r="G273" s="75"/>
      <c r="H273" s="75"/>
      <c r="I273" s="75"/>
      <c r="J273" s="75"/>
      <c r="K273" s="75"/>
      <c r="L273" s="75"/>
      <c r="M273" s="75"/>
      <c r="N273" s="75"/>
      <c r="O273" s="75"/>
      <c r="P273" s="75"/>
      <c r="Q273" s="75"/>
      <c r="R273" s="75"/>
      <c r="S273" s="75"/>
      <c r="T273" s="75"/>
      <c r="U273" s="75"/>
      <c r="V273" s="7"/>
      <c r="Z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66" t="str">
        <f t="shared" si="167"/>
        <v/>
      </c>
    </row>
    <row r="274" spans="1:64" s="66" customFormat="1" x14ac:dyDescent="0.3">
      <c r="A274" s="75"/>
      <c r="B274" s="75"/>
      <c r="C274" s="75"/>
      <c r="D274" s="75"/>
      <c r="E274" s="75"/>
      <c r="F274" s="75"/>
      <c r="G274" s="75"/>
      <c r="H274" s="75"/>
      <c r="I274" s="75"/>
      <c r="J274" s="75"/>
      <c r="K274" s="75"/>
      <c r="L274" s="75"/>
      <c r="M274" s="75"/>
      <c r="N274" s="75"/>
      <c r="O274" s="75"/>
      <c r="P274" s="75"/>
      <c r="Q274" s="75"/>
      <c r="R274" s="75"/>
      <c r="S274" s="75"/>
      <c r="T274" s="75"/>
      <c r="U274" s="75"/>
      <c r="V274" s="7"/>
      <c r="Z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66" t="str">
        <f t="shared" si="167"/>
        <v/>
      </c>
    </row>
    <row r="275" spans="1:64" s="66" customFormat="1" x14ac:dyDescent="0.3">
      <c r="A275" s="75"/>
      <c r="B275" s="75"/>
      <c r="C275" s="75"/>
      <c r="D275" s="75"/>
      <c r="E275" s="75"/>
      <c r="F275" s="75"/>
      <c r="G275" s="75"/>
      <c r="H275" s="75"/>
      <c r="I275" s="75"/>
      <c r="J275" s="75"/>
      <c r="K275" s="75"/>
      <c r="L275" s="75"/>
      <c r="M275" s="75"/>
      <c r="N275" s="75"/>
      <c r="O275" s="75"/>
      <c r="P275" s="75"/>
      <c r="Q275" s="75"/>
      <c r="R275" s="75"/>
      <c r="S275" s="75"/>
      <c r="T275" s="75"/>
      <c r="U275" s="75"/>
      <c r="V275" s="7"/>
      <c r="Z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66" t="str">
        <f t="shared" si="167"/>
        <v/>
      </c>
    </row>
    <row r="276" spans="1:64" s="66" customFormat="1" x14ac:dyDescent="0.3">
      <c r="A276" s="75"/>
      <c r="B276" s="75"/>
      <c r="C276" s="75"/>
      <c r="D276" s="75"/>
      <c r="E276" s="75"/>
      <c r="F276" s="75"/>
      <c r="G276" s="75"/>
      <c r="H276" s="75"/>
      <c r="I276" s="75"/>
      <c r="J276" s="75"/>
      <c r="K276" s="75"/>
      <c r="L276" s="75"/>
      <c r="M276" s="75"/>
      <c r="N276" s="75"/>
      <c r="O276" s="75"/>
      <c r="P276" s="75"/>
      <c r="Q276" s="75"/>
      <c r="R276" s="75"/>
      <c r="S276" s="75"/>
      <c r="T276" s="75"/>
      <c r="U276" s="75"/>
      <c r="V276" s="7"/>
      <c r="Z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66" t="str">
        <f t="shared" si="167"/>
        <v/>
      </c>
    </row>
    <row r="277" spans="1:64" s="66" customFormat="1" x14ac:dyDescent="0.3">
      <c r="A277" s="75"/>
      <c r="B277" s="75"/>
      <c r="C277" s="75"/>
      <c r="D277" s="75"/>
      <c r="E277" s="75"/>
      <c r="F277" s="75"/>
      <c r="G277" s="75"/>
      <c r="H277" s="75"/>
      <c r="I277" s="75"/>
      <c r="J277" s="75"/>
      <c r="K277" s="75"/>
      <c r="L277" s="75"/>
      <c r="M277" s="75"/>
      <c r="N277" s="75"/>
      <c r="O277" s="75"/>
      <c r="P277" s="75"/>
      <c r="Q277" s="75"/>
      <c r="R277" s="75"/>
      <c r="S277" s="75"/>
      <c r="T277" s="75"/>
      <c r="U277" s="75"/>
      <c r="V277" s="7"/>
      <c r="Z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66" t="str">
        <f t="shared" si="167"/>
        <v/>
      </c>
    </row>
    <row r="278" spans="1:64" s="66" customFormat="1" x14ac:dyDescent="0.3">
      <c r="A278" s="75"/>
      <c r="B278" s="75"/>
      <c r="C278" s="75"/>
      <c r="D278" s="75"/>
      <c r="E278" s="75"/>
      <c r="F278" s="75"/>
      <c r="G278" s="75"/>
      <c r="H278" s="75"/>
      <c r="I278" s="75"/>
      <c r="J278" s="75"/>
      <c r="K278" s="75"/>
      <c r="L278" s="75"/>
      <c r="M278" s="75"/>
      <c r="N278" s="75"/>
      <c r="O278" s="75"/>
      <c r="P278" s="75"/>
      <c r="Q278" s="75"/>
      <c r="R278" s="75"/>
      <c r="S278" s="75"/>
      <c r="T278" s="75"/>
      <c r="U278" s="75"/>
      <c r="V278" s="7"/>
      <c r="Z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66" t="str">
        <f t="shared" si="167"/>
        <v/>
      </c>
    </row>
    <row r="279" spans="1:64" s="66" customFormat="1" x14ac:dyDescent="0.3">
      <c r="A279" s="75"/>
      <c r="B279" s="75"/>
      <c r="C279" s="75"/>
      <c r="D279" s="75"/>
      <c r="E279" s="75"/>
      <c r="F279" s="75"/>
      <c r="G279" s="75"/>
      <c r="H279" s="75"/>
      <c r="I279" s="75"/>
      <c r="J279" s="75"/>
      <c r="K279" s="75"/>
      <c r="L279" s="75"/>
      <c r="M279" s="75"/>
      <c r="N279" s="75"/>
      <c r="O279" s="75"/>
      <c r="P279" s="75"/>
      <c r="Q279" s="75"/>
      <c r="R279" s="75"/>
      <c r="S279" s="75"/>
      <c r="T279" s="75"/>
      <c r="U279" s="75"/>
      <c r="V279" s="7"/>
      <c r="Z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66" t="str">
        <f t="shared" si="167"/>
        <v/>
      </c>
    </row>
    <row r="280" spans="1:64" s="66" customFormat="1" x14ac:dyDescent="0.3">
      <c r="A280" s="75"/>
      <c r="B280" s="75"/>
      <c r="C280" s="75"/>
      <c r="D280" s="75"/>
      <c r="E280" s="75"/>
      <c r="F280" s="75"/>
      <c r="G280" s="75"/>
      <c r="H280" s="75"/>
      <c r="I280" s="75"/>
      <c r="J280" s="75"/>
      <c r="K280" s="75"/>
      <c r="L280" s="75"/>
      <c r="M280" s="75"/>
      <c r="N280" s="75"/>
      <c r="O280" s="75"/>
      <c r="P280" s="75"/>
      <c r="Q280" s="75"/>
      <c r="R280" s="75"/>
      <c r="S280" s="75"/>
      <c r="T280" s="75"/>
      <c r="U280" s="75"/>
      <c r="V280" s="7"/>
      <c r="Z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66" t="str">
        <f t="shared" si="167"/>
        <v/>
      </c>
    </row>
    <row r="281" spans="1:64" s="66" customFormat="1" x14ac:dyDescent="0.3">
      <c r="A281" s="75"/>
      <c r="B281" s="75"/>
      <c r="C281" s="75"/>
      <c r="D281" s="75"/>
      <c r="E281" s="75"/>
      <c r="F281" s="75"/>
      <c r="G281" s="75"/>
      <c r="H281" s="75"/>
      <c r="I281" s="75"/>
      <c r="J281" s="75"/>
      <c r="K281" s="75"/>
      <c r="L281" s="75"/>
      <c r="M281" s="75"/>
      <c r="N281" s="75"/>
      <c r="O281" s="75"/>
      <c r="P281" s="75"/>
      <c r="Q281" s="75"/>
      <c r="R281" s="75"/>
      <c r="S281" s="75"/>
      <c r="T281" s="75"/>
      <c r="U281" s="75"/>
      <c r="V281" s="7"/>
      <c r="Z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66" t="str">
        <f t="shared" si="167"/>
        <v/>
      </c>
    </row>
    <row r="282" spans="1:64" s="66" customFormat="1" x14ac:dyDescent="0.3">
      <c r="A282" s="75"/>
      <c r="B282" s="75"/>
      <c r="C282" s="75"/>
      <c r="D282" s="75"/>
      <c r="E282" s="75"/>
      <c r="F282" s="75"/>
      <c r="G282" s="75"/>
      <c r="H282" s="75"/>
      <c r="I282" s="75"/>
      <c r="J282" s="75"/>
      <c r="K282" s="75"/>
      <c r="L282" s="75"/>
      <c r="M282" s="75"/>
      <c r="N282" s="75"/>
      <c r="O282" s="75"/>
      <c r="P282" s="75"/>
      <c r="Q282" s="75"/>
      <c r="R282" s="75"/>
      <c r="S282" s="75"/>
      <c r="T282" s="75"/>
      <c r="U282" s="75"/>
      <c r="V282" s="7"/>
      <c r="Z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66" t="str">
        <f t="shared" si="167"/>
        <v/>
      </c>
    </row>
    <row r="283" spans="1:64" s="66" customFormat="1" x14ac:dyDescent="0.3">
      <c r="A283" s="75"/>
      <c r="B283" s="75"/>
      <c r="C283" s="75"/>
      <c r="D283" s="75"/>
      <c r="E283" s="75"/>
      <c r="F283" s="75"/>
      <c r="G283" s="75"/>
      <c r="H283" s="75"/>
      <c r="I283" s="75"/>
      <c r="J283" s="75"/>
      <c r="K283" s="75"/>
      <c r="L283" s="75"/>
      <c r="M283" s="75"/>
      <c r="N283" s="75"/>
      <c r="O283" s="75"/>
      <c r="P283" s="75"/>
      <c r="Q283" s="75"/>
      <c r="R283" s="75"/>
      <c r="S283" s="75"/>
      <c r="T283" s="75"/>
      <c r="U283" s="75"/>
      <c r="V283" s="7"/>
      <c r="Z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66" t="str">
        <f t="shared" si="167"/>
        <v/>
      </c>
    </row>
    <row r="284" spans="1:64" s="66" customFormat="1" x14ac:dyDescent="0.3">
      <c r="A284" s="75"/>
      <c r="B284" s="75"/>
      <c r="C284" s="75"/>
      <c r="D284" s="75"/>
      <c r="E284" s="75"/>
      <c r="F284" s="75"/>
      <c r="G284" s="75"/>
      <c r="H284" s="75"/>
      <c r="I284" s="75"/>
      <c r="J284" s="75"/>
      <c r="K284" s="75"/>
      <c r="L284" s="75"/>
      <c r="M284" s="75"/>
      <c r="N284" s="75"/>
      <c r="O284" s="75"/>
      <c r="P284" s="75"/>
      <c r="Q284" s="75"/>
      <c r="R284" s="75"/>
      <c r="S284" s="75"/>
      <c r="T284" s="75"/>
      <c r="U284" s="75"/>
      <c r="V284" s="7"/>
      <c r="Z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66" t="str">
        <f t="shared" si="167"/>
        <v/>
      </c>
    </row>
    <row r="285" spans="1:64" s="66" customFormat="1" x14ac:dyDescent="0.3">
      <c r="A285" s="75"/>
      <c r="B285" s="75"/>
      <c r="C285" s="75"/>
      <c r="D285" s="75"/>
      <c r="E285" s="75"/>
      <c r="F285" s="75"/>
      <c r="G285" s="75"/>
      <c r="H285" s="75"/>
      <c r="I285" s="75"/>
      <c r="J285" s="75"/>
      <c r="K285" s="75"/>
      <c r="L285" s="75"/>
      <c r="M285" s="75"/>
      <c r="N285" s="75"/>
      <c r="O285" s="75"/>
      <c r="P285" s="75"/>
      <c r="Q285" s="75"/>
      <c r="R285" s="75"/>
      <c r="S285" s="75"/>
      <c r="T285" s="75"/>
      <c r="U285" s="75"/>
      <c r="V285" s="7"/>
      <c r="Z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66" t="str">
        <f t="shared" si="167"/>
        <v/>
      </c>
    </row>
    <row r="286" spans="1:64" s="66" customFormat="1" x14ac:dyDescent="0.3">
      <c r="A286" s="75"/>
      <c r="B286" s="75"/>
      <c r="C286" s="75"/>
      <c r="D286" s="75"/>
      <c r="E286" s="75"/>
      <c r="F286" s="75"/>
      <c r="G286" s="75"/>
      <c r="H286" s="75"/>
      <c r="I286" s="75"/>
      <c r="J286" s="75"/>
      <c r="K286" s="75"/>
      <c r="L286" s="75"/>
      <c r="M286" s="75"/>
      <c r="N286" s="75"/>
      <c r="O286" s="75"/>
      <c r="P286" s="75"/>
      <c r="Q286" s="75"/>
      <c r="R286" s="75"/>
      <c r="S286" s="75"/>
      <c r="T286" s="75"/>
      <c r="U286" s="75"/>
      <c r="V286" s="7"/>
      <c r="Z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66" t="str">
        <f t="shared" si="167"/>
        <v/>
      </c>
    </row>
    <row r="287" spans="1:64" s="66" customFormat="1" x14ac:dyDescent="0.3">
      <c r="A287" s="75"/>
      <c r="B287" s="75"/>
      <c r="C287" s="75"/>
      <c r="D287" s="75"/>
      <c r="E287" s="75"/>
      <c r="F287" s="75"/>
      <c r="G287" s="75"/>
      <c r="H287" s="75"/>
      <c r="I287" s="75"/>
      <c r="J287" s="75"/>
      <c r="K287" s="75"/>
      <c r="L287" s="75"/>
      <c r="M287" s="75"/>
      <c r="N287" s="75"/>
      <c r="O287" s="75"/>
      <c r="P287" s="75"/>
      <c r="Q287" s="75"/>
      <c r="R287" s="75"/>
      <c r="S287" s="75"/>
      <c r="T287" s="75"/>
      <c r="U287" s="75"/>
      <c r="V287" s="7"/>
      <c r="Z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66" t="str">
        <f t="shared" si="167"/>
        <v/>
      </c>
    </row>
    <row r="288" spans="1:64" s="66" customFormat="1" x14ac:dyDescent="0.3">
      <c r="A288" s="75"/>
      <c r="B288" s="75"/>
      <c r="C288" s="75"/>
      <c r="D288" s="75"/>
      <c r="E288" s="75"/>
      <c r="F288" s="75"/>
      <c r="G288" s="75"/>
      <c r="H288" s="75"/>
      <c r="I288" s="75"/>
      <c r="J288" s="75"/>
      <c r="K288" s="75"/>
      <c r="L288" s="75"/>
      <c r="M288" s="75"/>
      <c r="N288" s="75"/>
      <c r="O288" s="75"/>
      <c r="P288" s="75"/>
      <c r="Q288" s="75"/>
      <c r="R288" s="75"/>
      <c r="S288" s="75"/>
      <c r="T288" s="75"/>
      <c r="U288" s="75"/>
      <c r="V288" s="7"/>
      <c r="Z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66" t="str">
        <f t="shared" si="167"/>
        <v/>
      </c>
    </row>
    <row r="289" spans="1:64" s="66" customFormat="1" x14ac:dyDescent="0.3">
      <c r="A289" s="75"/>
      <c r="B289" s="75"/>
      <c r="C289" s="75"/>
      <c r="D289" s="75"/>
      <c r="E289" s="75"/>
      <c r="F289" s="75"/>
      <c r="G289" s="75"/>
      <c r="H289" s="75"/>
      <c r="I289" s="75"/>
      <c r="J289" s="75"/>
      <c r="K289" s="75"/>
      <c r="L289" s="75"/>
      <c r="M289" s="75"/>
      <c r="N289" s="75"/>
      <c r="O289" s="75"/>
      <c r="P289" s="75"/>
      <c r="Q289" s="75"/>
      <c r="R289" s="75"/>
      <c r="S289" s="75"/>
      <c r="T289" s="75"/>
      <c r="U289" s="75"/>
      <c r="V289" s="7"/>
      <c r="Z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66" t="str">
        <f t="shared" si="167"/>
        <v/>
      </c>
    </row>
    <row r="290" spans="1:64" s="66" customFormat="1" x14ac:dyDescent="0.3">
      <c r="A290" s="75"/>
      <c r="B290" s="75"/>
      <c r="C290" s="75"/>
      <c r="D290" s="75"/>
      <c r="E290" s="75"/>
      <c r="F290" s="75"/>
      <c r="G290" s="75"/>
      <c r="H290" s="75"/>
      <c r="I290" s="75"/>
      <c r="J290" s="75"/>
      <c r="K290" s="75"/>
      <c r="L290" s="75"/>
      <c r="M290" s="75"/>
      <c r="N290" s="75"/>
      <c r="O290" s="75"/>
      <c r="P290" s="75"/>
      <c r="Q290" s="75"/>
      <c r="R290" s="75"/>
      <c r="S290" s="75"/>
      <c r="T290" s="75"/>
      <c r="U290" s="75"/>
      <c r="V290" s="7"/>
      <c r="Z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66" t="str">
        <f t="shared" si="167"/>
        <v/>
      </c>
    </row>
    <row r="291" spans="1:64" s="66" customFormat="1" x14ac:dyDescent="0.3">
      <c r="A291" s="75"/>
      <c r="B291" s="75"/>
      <c r="C291" s="75"/>
      <c r="D291" s="75"/>
      <c r="E291" s="75"/>
      <c r="F291" s="75"/>
      <c r="G291" s="75"/>
      <c r="H291" s="75"/>
      <c r="I291" s="75"/>
      <c r="J291" s="75"/>
      <c r="K291" s="75"/>
      <c r="L291" s="75"/>
      <c r="M291" s="75"/>
      <c r="N291" s="75"/>
      <c r="O291" s="75"/>
      <c r="P291" s="75"/>
      <c r="Q291" s="75"/>
      <c r="R291" s="75"/>
      <c r="S291" s="75"/>
      <c r="T291" s="75"/>
      <c r="U291" s="75"/>
      <c r="V291" s="7"/>
      <c r="Z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66" t="str">
        <f t="shared" si="167"/>
        <v/>
      </c>
    </row>
    <row r="292" spans="1:64" s="66" customFormat="1" x14ac:dyDescent="0.3">
      <c r="A292" s="75"/>
      <c r="B292" s="75"/>
      <c r="C292" s="75"/>
      <c r="D292" s="75"/>
      <c r="E292" s="75"/>
      <c r="F292" s="75"/>
      <c r="G292" s="75"/>
      <c r="H292" s="75"/>
      <c r="I292" s="75"/>
      <c r="J292" s="75"/>
      <c r="K292" s="75"/>
      <c r="L292" s="75"/>
      <c r="M292" s="75"/>
      <c r="N292" s="75"/>
      <c r="O292" s="75"/>
      <c r="P292" s="75"/>
      <c r="Q292" s="75"/>
      <c r="R292" s="75"/>
      <c r="S292" s="75"/>
      <c r="T292" s="75"/>
      <c r="U292" s="75"/>
      <c r="V292" s="7"/>
      <c r="Z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66" t="str">
        <f t="shared" si="167"/>
        <v/>
      </c>
    </row>
    <row r="293" spans="1:64" s="66" customFormat="1" x14ac:dyDescent="0.3">
      <c r="A293" s="75"/>
      <c r="B293" s="75"/>
      <c r="C293" s="75"/>
      <c r="D293" s="75"/>
      <c r="E293" s="75"/>
      <c r="F293" s="75"/>
      <c r="G293" s="75"/>
      <c r="H293" s="75"/>
      <c r="I293" s="75"/>
      <c r="J293" s="75"/>
      <c r="K293" s="75"/>
      <c r="L293" s="75"/>
      <c r="M293" s="75"/>
      <c r="N293" s="75"/>
      <c r="O293" s="75"/>
      <c r="P293" s="75"/>
      <c r="Q293" s="75"/>
      <c r="R293" s="75"/>
      <c r="S293" s="75"/>
      <c r="T293" s="75"/>
      <c r="U293" s="75"/>
      <c r="V293" s="7"/>
      <c r="Z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66" t="str">
        <f t="shared" si="167"/>
        <v/>
      </c>
    </row>
    <row r="294" spans="1:64" s="66" customFormat="1" x14ac:dyDescent="0.3">
      <c r="A294" s="75"/>
      <c r="B294" s="75"/>
      <c r="C294" s="75"/>
      <c r="D294" s="75"/>
      <c r="E294" s="75"/>
      <c r="F294" s="75"/>
      <c r="G294" s="75"/>
      <c r="H294" s="75"/>
      <c r="I294" s="75"/>
      <c r="J294" s="75"/>
      <c r="K294" s="75"/>
      <c r="L294" s="75"/>
      <c r="M294" s="75"/>
      <c r="N294" s="75"/>
      <c r="O294" s="75"/>
      <c r="P294" s="75"/>
      <c r="Q294" s="75"/>
      <c r="R294" s="75"/>
      <c r="S294" s="75"/>
      <c r="T294" s="75"/>
      <c r="U294" s="75"/>
      <c r="V294" s="7"/>
      <c r="Z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66" t="str">
        <f t="shared" si="167"/>
        <v/>
      </c>
    </row>
    <row r="295" spans="1:64" s="66" customFormat="1" x14ac:dyDescent="0.3">
      <c r="A295" s="75"/>
      <c r="B295" s="75"/>
      <c r="C295" s="75"/>
      <c r="D295" s="75"/>
      <c r="E295" s="75"/>
      <c r="F295" s="75"/>
      <c r="G295" s="75"/>
      <c r="H295" s="75"/>
      <c r="I295" s="75"/>
      <c r="J295" s="75"/>
      <c r="K295" s="75"/>
      <c r="L295" s="75"/>
      <c r="M295" s="75"/>
      <c r="N295" s="75"/>
      <c r="O295" s="75"/>
      <c r="P295" s="75"/>
      <c r="Q295" s="75"/>
      <c r="R295" s="75"/>
      <c r="S295" s="75"/>
      <c r="T295" s="75"/>
      <c r="U295" s="75"/>
      <c r="V295" s="7"/>
      <c r="Z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66" t="str">
        <f t="shared" si="167"/>
        <v/>
      </c>
    </row>
    <row r="296" spans="1:64" s="66" customFormat="1" x14ac:dyDescent="0.3">
      <c r="A296" s="75"/>
      <c r="B296" s="75"/>
      <c r="C296" s="75"/>
      <c r="D296" s="75"/>
      <c r="E296" s="75"/>
      <c r="F296" s="75"/>
      <c r="G296" s="75"/>
      <c r="H296" s="75"/>
      <c r="I296" s="75"/>
      <c r="J296" s="75"/>
      <c r="K296" s="75"/>
      <c r="L296" s="75"/>
      <c r="M296" s="75"/>
      <c r="N296" s="75"/>
      <c r="O296" s="75"/>
      <c r="P296" s="75"/>
      <c r="Q296" s="75"/>
      <c r="R296" s="75"/>
      <c r="S296" s="75"/>
      <c r="T296" s="75"/>
      <c r="U296" s="75"/>
      <c r="V296" s="7"/>
      <c r="W296" s="104"/>
      <c r="Z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66" t="str">
        <f t="shared" si="167"/>
        <v/>
      </c>
    </row>
    <row r="297" spans="1:64" s="66" customFormat="1" x14ac:dyDescent="0.3">
      <c r="A297" s="75"/>
      <c r="B297" s="75"/>
      <c r="C297" s="75"/>
      <c r="D297" s="75"/>
      <c r="E297" s="75"/>
      <c r="F297" s="75"/>
      <c r="G297" s="75"/>
      <c r="H297" s="75"/>
      <c r="I297" s="75"/>
      <c r="J297" s="75"/>
      <c r="K297" s="75"/>
      <c r="L297" s="75"/>
      <c r="M297" s="75"/>
      <c r="N297" s="75"/>
      <c r="O297" s="75"/>
      <c r="P297" s="75"/>
      <c r="Q297" s="75"/>
      <c r="R297" s="75"/>
      <c r="S297" s="75"/>
      <c r="T297" s="75"/>
      <c r="U297" s="75"/>
      <c r="V297" s="7"/>
      <c r="Z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66" t="str">
        <f t="shared" si="167"/>
        <v/>
      </c>
    </row>
    <row r="298" spans="1:64" s="66" customFormat="1" x14ac:dyDescent="0.3">
      <c r="A298" s="75"/>
      <c r="B298" s="75"/>
      <c r="C298" s="75"/>
      <c r="D298" s="75"/>
      <c r="E298" s="75"/>
      <c r="F298" s="75"/>
      <c r="G298" s="75"/>
      <c r="H298" s="75"/>
      <c r="I298" s="75"/>
      <c r="J298" s="75"/>
      <c r="K298" s="75"/>
      <c r="L298" s="75"/>
      <c r="M298" s="75"/>
      <c r="N298" s="75"/>
      <c r="O298" s="75"/>
      <c r="P298" s="75"/>
      <c r="Q298" s="75"/>
      <c r="R298" s="75"/>
      <c r="S298" s="75"/>
      <c r="T298" s="75"/>
      <c r="U298" s="75"/>
      <c r="V298" s="7"/>
      <c r="Z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66" t="str">
        <f t="shared" si="167"/>
        <v/>
      </c>
    </row>
    <row r="299" spans="1:64" s="66" customFormat="1" x14ac:dyDescent="0.3">
      <c r="A299" s="75"/>
      <c r="B299" s="75"/>
      <c r="C299" s="75"/>
      <c r="D299" s="75"/>
      <c r="E299" s="75"/>
      <c r="F299" s="75"/>
      <c r="G299" s="75"/>
      <c r="H299" s="75"/>
      <c r="I299" s="75"/>
      <c r="J299" s="75"/>
      <c r="K299" s="75"/>
      <c r="L299" s="75"/>
      <c r="M299" s="75"/>
      <c r="N299" s="75"/>
      <c r="O299" s="75"/>
      <c r="P299" s="75"/>
      <c r="Q299" s="75"/>
      <c r="R299" s="75"/>
      <c r="S299" s="75"/>
      <c r="T299" s="75"/>
      <c r="U299" s="75"/>
      <c r="V299" s="7"/>
      <c r="Z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66" t="str">
        <f t="shared" si="167"/>
        <v/>
      </c>
    </row>
    <row r="300" spans="1:64" s="66" customFormat="1" x14ac:dyDescent="0.3">
      <c r="A300" s="75"/>
      <c r="B300" s="75"/>
      <c r="C300" s="75"/>
      <c r="D300" s="75"/>
      <c r="E300" s="75"/>
      <c r="F300" s="75"/>
      <c r="G300" s="75"/>
      <c r="H300" s="75"/>
      <c r="I300" s="75"/>
      <c r="J300" s="75"/>
      <c r="K300" s="75"/>
      <c r="L300" s="75"/>
      <c r="M300" s="75"/>
      <c r="N300" s="75"/>
      <c r="O300" s="75"/>
      <c r="P300" s="75"/>
      <c r="Q300" s="75"/>
      <c r="R300" s="75"/>
      <c r="S300" s="75"/>
      <c r="T300" s="75"/>
      <c r="U300" s="75"/>
      <c r="V300" s="7"/>
      <c r="Z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66" t="str">
        <f t="shared" si="167"/>
        <v/>
      </c>
    </row>
    <row r="301" spans="1:64" s="66" customFormat="1" x14ac:dyDescent="0.3">
      <c r="A301" s="75"/>
      <c r="B301" s="75"/>
      <c r="C301" s="75"/>
      <c r="D301" s="75"/>
      <c r="E301" s="75"/>
      <c r="F301" s="75"/>
      <c r="G301" s="75"/>
      <c r="H301" s="75"/>
      <c r="I301" s="75"/>
      <c r="J301" s="75"/>
      <c r="K301" s="75"/>
      <c r="L301" s="75"/>
      <c r="M301" s="75"/>
      <c r="N301" s="75"/>
      <c r="O301" s="75"/>
      <c r="P301" s="75"/>
      <c r="Q301" s="75"/>
      <c r="R301" s="75"/>
      <c r="S301" s="75"/>
      <c r="T301" s="75"/>
      <c r="U301" s="75"/>
      <c r="V301" s="7"/>
      <c r="Z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66" t="str">
        <f t="shared" si="167"/>
        <v/>
      </c>
    </row>
    <row r="302" spans="1:64" s="66" customFormat="1" x14ac:dyDescent="0.3">
      <c r="A302" s="75"/>
      <c r="B302" s="75"/>
      <c r="C302" s="75"/>
      <c r="D302" s="75"/>
      <c r="E302" s="75"/>
      <c r="F302" s="75"/>
      <c r="G302" s="75"/>
      <c r="H302" s="75"/>
      <c r="I302" s="75"/>
      <c r="J302" s="75"/>
      <c r="K302" s="75"/>
      <c r="L302" s="75"/>
      <c r="M302" s="75"/>
      <c r="N302" s="75"/>
      <c r="O302" s="75"/>
      <c r="P302" s="75"/>
      <c r="Q302" s="75"/>
      <c r="R302" s="75"/>
      <c r="S302" s="75"/>
      <c r="T302" s="75"/>
      <c r="U302" s="75"/>
      <c r="V302" s="7"/>
      <c r="Z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66" t="str">
        <f t="shared" si="167"/>
        <v/>
      </c>
    </row>
    <row r="303" spans="1:64" s="66" customFormat="1" x14ac:dyDescent="0.3">
      <c r="A303" s="75"/>
      <c r="B303" s="75"/>
      <c r="C303" s="75"/>
      <c r="D303" s="75"/>
      <c r="E303" s="75"/>
      <c r="F303" s="75"/>
      <c r="G303" s="75"/>
      <c r="H303" s="75"/>
      <c r="I303" s="75"/>
      <c r="J303" s="75"/>
      <c r="K303" s="75"/>
      <c r="L303" s="75"/>
      <c r="M303" s="75"/>
      <c r="N303" s="75"/>
      <c r="O303" s="75"/>
      <c r="P303" s="75"/>
      <c r="Q303" s="75"/>
      <c r="R303" s="75"/>
      <c r="S303" s="75"/>
      <c r="T303" s="75"/>
      <c r="U303" s="75"/>
      <c r="V303" s="7"/>
      <c r="Z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66" t="str">
        <f t="shared" si="167"/>
        <v/>
      </c>
    </row>
    <row r="304" spans="1:64" s="66" customFormat="1" x14ac:dyDescent="0.3">
      <c r="A304" s="75"/>
      <c r="B304" s="75"/>
      <c r="C304" s="75"/>
      <c r="D304" s="75"/>
      <c r="E304" s="75"/>
      <c r="F304" s="75"/>
      <c r="G304" s="75"/>
      <c r="H304" s="75"/>
      <c r="I304" s="75"/>
      <c r="J304" s="75"/>
      <c r="K304" s="75"/>
      <c r="L304" s="75"/>
      <c r="M304" s="75"/>
      <c r="N304" s="75"/>
      <c r="O304" s="75"/>
      <c r="P304" s="75"/>
      <c r="Q304" s="75"/>
      <c r="R304" s="75"/>
      <c r="S304" s="75"/>
      <c r="T304" s="75"/>
      <c r="U304" s="75"/>
      <c r="V304" s="7"/>
      <c r="Z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66" t="str">
        <f t="shared" si="167"/>
        <v/>
      </c>
    </row>
    <row r="305" spans="1:64" s="66" customFormat="1" x14ac:dyDescent="0.3">
      <c r="A305" s="75"/>
      <c r="B305" s="75"/>
      <c r="C305" s="75"/>
      <c r="D305" s="75"/>
      <c r="E305" s="75"/>
      <c r="F305" s="75"/>
      <c r="G305" s="75"/>
      <c r="H305" s="75"/>
      <c r="I305" s="75"/>
      <c r="J305" s="75"/>
      <c r="K305" s="75"/>
      <c r="L305" s="75"/>
      <c r="M305" s="75"/>
      <c r="N305" s="75"/>
      <c r="O305" s="75"/>
      <c r="P305" s="75"/>
      <c r="Q305" s="75"/>
      <c r="R305" s="75"/>
      <c r="S305" s="75"/>
      <c r="T305" s="75"/>
      <c r="U305" s="75"/>
      <c r="V305" s="7"/>
      <c r="Z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66" t="str">
        <f t="shared" si="167"/>
        <v/>
      </c>
    </row>
    <row r="306" spans="1:64" s="66" customFormat="1" x14ac:dyDescent="0.3">
      <c r="A306" s="75"/>
      <c r="B306" s="75"/>
      <c r="C306" s="75"/>
      <c r="D306" s="75"/>
      <c r="E306" s="75"/>
      <c r="F306" s="75"/>
      <c r="G306" s="75"/>
      <c r="H306" s="75"/>
      <c r="I306" s="75"/>
      <c r="J306" s="75"/>
      <c r="K306" s="75"/>
      <c r="L306" s="75"/>
      <c r="M306" s="75"/>
      <c r="N306" s="75"/>
      <c r="O306" s="75"/>
      <c r="P306" s="75"/>
      <c r="Q306" s="75"/>
      <c r="R306" s="75"/>
      <c r="S306" s="75"/>
      <c r="T306" s="75"/>
      <c r="U306" s="75"/>
      <c r="V306" s="7"/>
      <c r="Z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66" t="str">
        <f t="shared" si="167"/>
        <v/>
      </c>
    </row>
    <row r="307" spans="1:64" s="66" customFormat="1" x14ac:dyDescent="0.3">
      <c r="A307" s="75"/>
      <c r="B307" s="75"/>
      <c r="C307" s="75"/>
      <c r="D307" s="75"/>
      <c r="E307" s="75"/>
      <c r="F307" s="75"/>
      <c r="G307" s="75"/>
      <c r="H307" s="75"/>
      <c r="I307" s="75"/>
      <c r="J307" s="75"/>
      <c r="K307" s="75"/>
      <c r="L307" s="75"/>
      <c r="M307" s="75"/>
      <c r="N307" s="75"/>
      <c r="O307" s="75"/>
      <c r="P307" s="75"/>
      <c r="Q307" s="75"/>
      <c r="R307" s="75"/>
      <c r="S307" s="75"/>
      <c r="T307" s="75"/>
      <c r="U307" s="75"/>
      <c r="V307" s="7"/>
      <c r="Z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66" t="str">
        <f t="shared" si="167"/>
        <v/>
      </c>
    </row>
    <row r="308" spans="1:64" s="66" customFormat="1" x14ac:dyDescent="0.3">
      <c r="A308" s="75"/>
      <c r="B308" s="75"/>
      <c r="C308" s="75"/>
      <c r="D308" s="75"/>
      <c r="E308" s="75"/>
      <c r="F308" s="75"/>
      <c r="G308" s="75"/>
      <c r="H308" s="75"/>
      <c r="I308" s="75"/>
      <c r="J308" s="75"/>
      <c r="K308" s="75"/>
      <c r="L308" s="75"/>
      <c r="M308" s="75"/>
      <c r="N308" s="75"/>
      <c r="O308" s="75"/>
      <c r="P308" s="75"/>
      <c r="Q308" s="75"/>
      <c r="R308" s="75"/>
      <c r="S308" s="75"/>
      <c r="T308" s="75"/>
      <c r="U308" s="75"/>
      <c r="V308" s="7"/>
      <c r="Z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66" t="str">
        <f t="shared" si="167"/>
        <v/>
      </c>
    </row>
    <row r="309" spans="1:64" s="66" customFormat="1" x14ac:dyDescent="0.3">
      <c r="A309" s="75"/>
      <c r="B309" s="75"/>
      <c r="C309" s="75"/>
      <c r="D309" s="75"/>
      <c r="E309" s="75"/>
      <c r="F309" s="75"/>
      <c r="G309" s="75"/>
      <c r="H309" s="75"/>
      <c r="I309" s="75"/>
      <c r="J309" s="75"/>
      <c r="K309" s="75"/>
      <c r="L309" s="75"/>
      <c r="M309" s="75"/>
      <c r="N309" s="75"/>
      <c r="O309" s="75"/>
      <c r="P309" s="75"/>
      <c r="Q309" s="75"/>
      <c r="R309" s="75"/>
      <c r="S309" s="75"/>
      <c r="T309" s="75"/>
      <c r="U309" s="75"/>
      <c r="V309" s="7"/>
      <c r="Z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66" t="str">
        <f t="shared" si="167"/>
        <v/>
      </c>
    </row>
    <row r="310" spans="1:64" s="66" customFormat="1" x14ac:dyDescent="0.3">
      <c r="A310" s="75"/>
      <c r="B310" s="75"/>
      <c r="C310" s="75"/>
      <c r="D310" s="75"/>
      <c r="E310" s="75"/>
      <c r="F310" s="75"/>
      <c r="G310" s="75"/>
      <c r="H310" s="75"/>
      <c r="I310" s="75"/>
      <c r="J310" s="75"/>
      <c r="K310" s="75"/>
      <c r="L310" s="75"/>
      <c r="M310" s="75"/>
      <c r="N310" s="75"/>
      <c r="O310" s="75"/>
      <c r="P310" s="75"/>
      <c r="Q310" s="75"/>
      <c r="R310" s="75"/>
      <c r="S310" s="75"/>
      <c r="T310" s="75"/>
      <c r="U310" s="75"/>
      <c r="V310" s="7"/>
      <c r="Z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66" t="str">
        <f t="shared" si="167"/>
        <v/>
      </c>
    </row>
    <row r="311" spans="1:64" s="66" customFormat="1" x14ac:dyDescent="0.3">
      <c r="A311" s="75"/>
      <c r="B311" s="75"/>
      <c r="C311" s="75"/>
      <c r="D311" s="75"/>
      <c r="E311" s="75"/>
      <c r="F311" s="75"/>
      <c r="G311" s="75"/>
      <c r="H311" s="75"/>
      <c r="I311" s="75"/>
      <c r="J311" s="75"/>
      <c r="K311" s="75"/>
      <c r="L311" s="75"/>
      <c r="M311" s="75"/>
      <c r="N311" s="75"/>
      <c r="O311" s="75"/>
      <c r="P311" s="75"/>
      <c r="Q311" s="75"/>
      <c r="R311" s="75"/>
      <c r="S311" s="75"/>
      <c r="T311" s="75"/>
      <c r="U311" s="75"/>
      <c r="V311" s="7"/>
      <c r="Z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66" t="str">
        <f t="shared" si="167"/>
        <v/>
      </c>
    </row>
    <row r="312" spans="1:64" s="66" customFormat="1" x14ac:dyDescent="0.3">
      <c r="A312" s="75"/>
      <c r="B312" s="75"/>
      <c r="C312" s="75"/>
      <c r="D312" s="75"/>
      <c r="E312" s="75"/>
      <c r="F312" s="75"/>
      <c r="G312" s="75"/>
      <c r="H312" s="75"/>
      <c r="I312" s="75"/>
      <c r="J312" s="75"/>
      <c r="K312" s="75"/>
      <c r="L312" s="75"/>
      <c r="M312" s="75"/>
      <c r="N312" s="75"/>
      <c r="O312" s="75"/>
      <c r="P312" s="75"/>
      <c r="Q312" s="75"/>
      <c r="R312" s="75"/>
      <c r="S312" s="75"/>
      <c r="T312" s="75"/>
      <c r="U312" s="75"/>
      <c r="V312" s="7"/>
      <c r="Z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66" t="str">
        <f t="shared" si="167"/>
        <v/>
      </c>
    </row>
    <row r="313" spans="1:64" s="66" customFormat="1" x14ac:dyDescent="0.3">
      <c r="A313" s="75"/>
      <c r="B313" s="75"/>
      <c r="C313" s="75"/>
      <c r="D313" s="75"/>
      <c r="E313" s="75"/>
      <c r="F313" s="75"/>
      <c r="G313" s="75"/>
      <c r="H313" s="75"/>
      <c r="I313" s="75"/>
      <c r="J313" s="75"/>
      <c r="K313" s="75"/>
      <c r="L313" s="75"/>
      <c r="M313" s="75"/>
      <c r="N313" s="75"/>
      <c r="O313" s="75"/>
      <c r="P313" s="75"/>
      <c r="Q313" s="75"/>
      <c r="R313" s="75"/>
      <c r="S313" s="75"/>
      <c r="T313" s="75"/>
      <c r="U313" s="75"/>
      <c r="V313" s="7"/>
      <c r="Z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66" t="str">
        <f t="shared" si="167"/>
        <v/>
      </c>
    </row>
    <row r="314" spans="1:64" s="66" customFormat="1" x14ac:dyDescent="0.3">
      <c r="A314" s="75"/>
      <c r="B314" s="75"/>
      <c r="C314" s="75"/>
      <c r="D314" s="75"/>
      <c r="E314" s="75"/>
      <c r="F314" s="75"/>
      <c r="G314" s="75"/>
      <c r="H314" s="75"/>
      <c r="I314" s="75"/>
      <c r="J314" s="75"/>
      <c r="K314" s="75"/>
      <c r="L314" s="75"/>
      <c r="M314" s="75"/>
      <c r="N314" s="75"/>
      <c r="O314" s="75"/>
      <c r="P314" s="75"/>
      <c r="Q314" s="75"/>
      <c r="R314" s="75"/>
      <c r="S314" s="75"/>
      <c r="T314" s="75"/>
      <c r="U314" s="75"/>
      <c r="V314" s="7"/>
      <c r="Z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66" t="str">
        <f t="shared" si="167"/>
        <v/>
      </c>
    </row>
    <row r="315" spans="1:64" s="66" customFormat="1" x14ac:dyDescent="0.3">
      <c r="A315" s="75"/>
      <c r="B315" s="75"/>
      <c r="C315" s="75"/>
      <c r="D315" s="75"/>
      <c r="E315" s="75"/>
      <c r="F315" s="75"/>
      <c r="G315" s="75"/>
      <c r="H315" s="75"/>
      <c r="I315" s="75"/>
      <c r="J315" s="75"/>
      <c r="K315" s="75"/>
      <c r="L315" s="75"/>
      <c r="M315" s="75"/>
      <c r="N315" s="75"/>
      <c r="O315" s="75"/>
      <c r="P315" s="75"/>
      <c r="Q315" s="75"/>
      <c r="R315" s="75"/>
      <c r="S315" s="75"/>
      <c r="T315" s="75"/>
      <c r="U315" s="75"/>
      <c r="V315" s="7"/>
      <c r="Z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66" t="str">
        <f t="shared" si="167"/>
        <v/>
      </c>
    </row>
    <row r="316" spans="1:64" s="66" customFormat="1" x14ac:dyDescent="0.3">
      <c r="A316" s="75"/>
      <c r="B316" s="75"/>
      <c r="C316" s="75"/>
      <c r="D316" s="75"/>
      <c r="E316" s="75"/>
      <c r="F316" s="75"/>
      <c r="G316" s="75"/>
      <c r="H316" s="75"/>
      <c r="I316" s="75"/>
      <c r="J316" s="75"/>
      <c r="K316" s="75"/>
      <c r="L316" s="75"/>
      <c r="M316" s="75"/>
      <c r="N316" s="75"/>
      <c r="O316" s="75"/>
      <c r="P316" s="75"/>
      <c r="Q316" s="75"/>
      <c r="R316" s="75"/>
      <c r="S316" s="75"/>
      <c r="T316" s="75"/>
      <c r="U316" s="75"/>
      <c r="V316" s="7"/>
      <c r="Z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66" t="str">
        <f t="shared" si="167"/>
        <v/>
      </c>
    </row>
    <row r="317" spans="1:64" s="66" customFormat="1" x14ac:dyDescent="0.3">
      <c r="A317" s="75"/>
      <c r="B317" s="75"/>
      <c r="C317" s="75"/>
      <c r="D317" s="75"/>
      <c r="E317" s="75"/>
      <c r="F317" s="75"/>
      <c r="G317" s="75"/>
      <c r="H317" s="75"/>
      <c r="I317" s="75"/>
      <c r="J317" s="75"/>
      <c r="K317" s="75"/>
      <c r="L317" s="75"/>
      <c r="M317" s="75"/>
      <c r="N317" s="75"/>
      <c r="O317" s="75"/>
      <c r="P317" s="75"/>
      <c r="Q317" s="75"/>
      <c r="R317" s="75"/>
      <c r="S317" s="75"/>
      <c r="T317" s="75"/>
      <c r="U317" s="75"/>
      <c r="V317" s="7"/>
      <c r="Z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66" t="str">
        <f t="shared" si="167"/>
        <v/>
      </c>
    </row>
    <row r="318" spans="1:64" s="66" customFormat="1" x14ac:dyDescent="0.3">
      <c r="A318" s="75"/>
      <c r="B318" s="75"/>
      <c r="C318" s="75"/>
      <c r="D318" s="75"/>
      <c r="E318" s="75"/>
      <c r="F318" s="75"/>
      <c r="G318" s="75"/>
      <c r="H318" s="75"/>
      <c r="I318" s="75"/>
      <c r="J318" s="75"/>
      <c r="K318" s="75"/>
      <c r="L318" s="75"/>
      <c r="M318" s="75"/>
      <c r="N318" s="75"/>
      <c r="O318" s="75"/>
      <c r="P318" s="75"/>
      <c r="Q318" s="75"/>
      <c r="R318" s="75"/>
      <c r="S318" s="75"/>
      <c r="T318" s="75"/>
      <c r="U318" s="75"/>
      <c r="V318" s="7"/>
      <c r="Z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66" t="str">
        <f t="shared" si="167"/>
        <v/>
      </c>
    </row>
    <row r="319" spans="1:64" s="66" customFormat="1" x14ac:dyDescent="0.3">
      <c r="A319" s="75"/>
      <c r="B319" s="75"/>
      <c r="C319" s="75"/>
      <c r="D319" s="75"/>
      <c r="E319" s="75"/>
      <c r="F319" s="75"/>
      <c r="G319" s="75"/>
      <c r="H319" s="75"/>
      <c r="I319" s="75"/>
      <c r="J319" s="75"/>
      <c r="K319" s="75"/>
      <c r="L319" s="75"/>
      <c r="M319" s="75"/>
      <c r="N319" s="75"/>
      <c r="O319" s="75"/>
      <c r="P319" s="75"/>
      <c r="Q319" s="75"/>
      <c r="R319" s="75"/>
      <c r="S319" s="75"/>
      <c r="T319" s="75"/>
      <c r="U319" s="75"/>
      <c r="V319" s="7"/>
      <c r="Z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66" t="str">
        <f t="shared" si="167"/>
        <v/>
      </c>
    </row>
    <row r="320" spans="1:64" s="66" customFormat="1" x14ac:dyDescent="0.3">
      <c r="A320" s="75"/>
      <c r="B320" s="75"/>
      <c r="C320" s="75"/>
      <c r="D320" s="75"/>
      <c r="E320" s="75"/>
      <c r="F320" s="75"/>
      <c r="G320" s="75"/>
      <c r="H320" s="75"/>
      <c r="I320" s="75"/>
      <c r="J320" s="75"/>
      <c r="K320" s="75"/>
      <c r="L320" s="75"/>
      <c r="M320" s="75"/>
      <c r="N320" s="75"/>
      <c r="O320" s="75"/>
      <c r="P320" s="75"/>
      <c r="Q320" s="75"/>
      <c r="R320" s="75"/>
      <c r="S320" s="75"/>
      <c r="T320" s="75"/>
      <c r="U320" s="75"/>
      <c r="V320" s="7"/>
      <c r="Z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66" t="str">
        <f t="shared" si="167"/>
        <v/>
      </c>
    </row>
    <row r="321" spans="1:64" s="66" customFormat="1" x14ac:dyDescent="0.3">
      <c r="A321" s="75"/>
      <c r="B321" s="75"/>
      <c r="C321" s="75"/>
      <c r="D321" s="75"/>
      <c r="E321" s="75"/>
      <c r="F321" s="75"/>
      <c r="G321" s="75"/>
      <c r="H321" s="75"/>
      <c r="I321" s="75"/>
      <c r="J321" s="75"/>
      <c r="K321" s="75"/>
      <c r="L321" s="75"/>
      <c r="M321" s="75"/>
      <c r="N321" s="75"/>
      <c r="O321" s="75"/>
      <c r="P321" s="75"/>
      <c r="Q321" s="75"/>
      <c r="R321" s="75"/>
      <c r="S321" s="75"/>
      <c r="T321" s="75"/>
      <c r="U321" s="75"/>
      <c r="V321" s="7"/>
      <c r="Z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66" t="str">
        <f t="shared" si="167"/>
        <v/>
      </c>
    </row>
    <row r="322" spans="1:64" s="66" customFormat="1" x14ac:dyDescent="0.3">
      <c r="A322" s="75"/>
      <c r="B322" s="75"/>
      <c r="C322" s="75"/>
      <c r="D322" s="75"/>
      <c r="E322" s="75"/>
      <c r="F322" s="75"/>
      <c r="G322" s="75"/>
      <c r="H322" s="75"/>
      <c r="I322" s="75"/>
      <c r="J322" s="75"/>
      <c r="K322" s="75"/>
      <c r="L322" s="75"/>
      <c r="M322" s="75"/>
      <c r="N322" s="75"/>
      <c r="O322" s="75"/>
      <c r="P322" s="75"/>
      <c r="Q322" s="75"/>
      <c r="R322" s="75"/>
      <c r="S322" s="75"/>
      <c r="T322" s="75"/>
      <c r="U322" s="75"/>
      <c r="V322" s="7"/>
      <c r="Z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66" t="str">
        <f t="shared" si="167"/>
        <v/>
      </c>
    </row>
    <row r="323" spans="1:64" s="66" customFormat="1" x14ac:dyDescent="0.3">
      <c r="A323" s="75"/>
      <c r="B323" s="75"/>
      <c r="C323" s="75"/>
      <c r="D323" s="75"/>
      <c r="E323" s="75"/>
      <c r="F323" s="75"/>
      <c r="G323" s="75"/>
      <c r="H323" s="75"/>
      <c r="I323" s="75"/>
      <c r="J323" s="75"/>
      <c r="K323" s="75"/>
      <c r="L323" s="75"/>
      <c r="M323" s="75"/>
      <c r="N323" s="75"/>
      <c r="O323" s="75"/>
      <c r="P323" s="75"/>
      <c r="Q323" s="75"/>
      <c r="R323" s="75"/>
      <c r="S323" s="75"/>
      <c r="T323" s="75"/>
      <c r="U323" s="75"/>
      <c r="V323" s="7"/>
      <c r="Z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66" t="str">
        <f t="shared" si="167"/>
        <v/>
      </c>
    </row>
    <row r="324" spans="1:64" s="66" customFormat="1" x14ac:dyDescent="0.3">
      <c r="A324" s="75"/>
      <c r="B324" s="75"/>
      <c r="C324" s="75"/>
      <c r="D324" s="75"/>
      <c r="E324" s="75"/>
      <c r="F324" s="75"/>
      <c r="G324" s="75"/>
      <c r="H324" s="75"/>
      <c r="I324" s="75"/>
      <c r="J324" s="75"/>
      <c r="K324" s="75"/>
      <c r="L324" s="75"/>
      <c r="M324" s="75"/>
      <c r="N324" s="75"/>
      <c r="O324" s="75"/>
      <c r="P324" s="75"/>
      <c r="Q324" s="75"/>
      <c r="R324" s="75"/>
      <c r="S324" s="75"/>
      <c r="T324" s="75"/>
      <c r="U324" s="75"/>
      <c r="V324" s="7"/>
      <c r="Z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66" t="str">
        <f t="shared" ref="BL324:BL387" si="168">CONCATENATE(Y324,AB324,AC324,AD324, AE324,AF324,AG324,AH324,AI324,AJ324)</f>
        <v/>
      </c>
    </row>
    <row r="325" spans="1:64" s="66" customFormat="1" x14ac:dyDescent="0.3">
      <c r="A325" s="75"/>
      <c r="B325" s="75"/>
      <c r="C325" s="75"/>
      <c r="D325" s="75"/>
      <c r="E325" s="75"/>
      <c r="F325" s="75"/>
      <c r="G325" s="75"/>
      <c r="H325" s="75"/>
      <c r="I325" s="75"/>
      <c r="J325" s="75"/>
      <c r="K325" s="75"/>
      <c r="L325" s="75"/>
      <c r="M325" s="75"/>
      <c r="N325" s="75"/>
      <c r="O325" s="75"/>
      <c r="P325" s="75"/>
      <c r="Q325" s="75"/>
      <c r="R325" s="75"/>
      <c r="S325" s="75"/>
      <c r="T325" s="75"/>
      <c r="U325" s="75"/>
      <c r="V325" s="7"/>
      <c r="Z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66" t="str">
        <f t="shared" si="168"/>
        <v/>
      </c>
    </row>
    <row r="326" spans="1:64" s="66" customFormat="1" x14ac:dyDescent="0.3">
      <c r="A326" s="75"/>
      <c r="B326" s="75"/>
      <c r="C326" s="75"/>
      <c r="D326" s="75"/>
      <c r="E326" s="75"/>
      <c r="F326" s="75"/>
      <c r="G326" s="75"/>
      <c r="H326" s="75"/>
      <c r="I326" s="75"/>
      <c r="J326" s="75"/>
      <c r="K326" s="75"/>
      <c r="L326" s="75"/>
      <c r="M326" s="75"/>
      <c r="N326" s="75"/>
      <c r="O326" s="75"/>
      <c r="P326" s="75"/>
      <c r="Q326" s="75"/>
      <c r="R326" s="75"/>
      <c r="S326" s="75"/>
      <c r="T326" s="75"/>
      <c r="U326" s="75"/>
      <c r="V326" s="7"/>
      <c r="Z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66" t="str">
        <f t="shared" si="168"/>
        <v/>
      </c>
    </row>
    <row r="327" spans="1:64" s="66" customFormat="1" x14ac:dyDescent="0.3">
      <c r="A327" s="75"/>
      <c r="B327" s="75"/>
      <c r="C327" s="75"/>
      <c r="D327" s="75"/>
      <c r="E327" s="75"/>
      <c r="F327" s="75"/>
      <c r="G327" s="75"/>
      <c r="H327" s="75"/>
      <c r="I327" s="75"/>
      <c r="J327" s="75"/>
      <c r="K327" s="75"/>
      <c r="L327" s="75"/>
      <c r="M327" s="75"/>
      <c r="N327" s="75"/>
      <c r="O327" s="75"/>
      <c r="P327" s="75"/>
      <c r="Q327" s="75"/>
      <c r="R327" s="75"/>
      <c r="S327" s="75"/>
      <c r="T327" s="75"/>
      <c r="U327" s="75"/>
      <c r="V327" s="7"/>
      <c r="Z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66" t="str">
        <f t="shared" si="168"/>
        <v/>
      </c>
    </row>
    <row r="328" spans="1:64" s="66" customFormat="1" x14ac:dyDescent="0.3">
      <c r="A328" s="75"/>
      <c r="B328" s="75"/>
      <c r="C328" s="75"/>
      <c r="D328" s="75"/>
      <c r="E328" s="75"/>
      <c r="F328" s="75"/>
      <c r="G328" s="75"/>
      <c r="H328" s="75"/>
      <c r="I328" s="75"/>
      <c r="J328" s="75"/>
      <c r="K328" s="75"/>
      <c r="L328" s="75"/>
      <c r="M328" s="75"/>
      <c r="N328" s="75"/>
      <c r="O328" s="75"/>
      <c r="P328" s="75"/>
      <c r="Q328" s="75"/>
      <c r="R328" s="75"/>
      <c r="S328" s="75"/>
      <c r="T328" s="75"/>
      <c r="U328" s="75"/>
      <c r="V328" s="7"/>
      <c r="Z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66" t="str">
        <f t="shared" si="168"/>
        <v/>
      </c>
    </row>
    <row r="329" spans="1:64" s="66" customFormat="1" x14ac:dyDescent="0.3">
      <c r="A329" s="75"/>
      <c r="B329" s="75"/>
      <c r="C329" s="75"/>
      <c r="D329" s="75"/>
      <c r="E329" s="75"/>
      <c r="F329" s="75"/>
      <c r="G329" s="75"/>
      <c r="H329" s="75"/>
      <c r="I329" s="75"/>
      <c r="J329" s="75"/>
      <c r="K329" s="75"/>
      <c r="L329" s="75"/>
      <c r="M329" s="75"/>
      <c r="N329" s="75"/>
      <c r="O329" s="75"/>
      <c r="P329" s="75"/>
      <c r="Q329" s="75"/>
      <c r="R329" s="75"/>
      <c r="S329" s="75"/>
      <c r="T329" s="75"/>
      <c r="U329" s="75"/>
      <c r="V329" s="7"/>
      <c r="Z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66" t="str">
        <f t="shared" si="168"/>
        <v/>
      </c>
    </row>
    <row r="330" spans="1:64" s="66" customFormat="1" x14ac:dyDescent="0.3">
      <c r="A330" s="75"/>
      <c r="B330" s="75"/>
      <c r="C330" s="75"/>
      <c r="D330" s="75"/>
      <c r="E330" s="75"/>
      <c r="F330" s="75"/>
      <c r="G330" s="75"/>
      <c r="H330" s="75"/>
      <c r="I330" s="75"/>
      <c r="J330" s="75"/>
      <c r="K330" s="75"/>
      <c r="L330" s="75"/>
      <c r="M330" s="75"/>
      <c r="N330" s="75"/>
      <c r="O330" s="75"/>
      <c r="P330" s="75"/>
      <c r="Q330" s="75"/>
      <c r="R330" s="75"/>
      <c r="S330" s="75"/>
      <c r="T330" s="75"/>
      <c r="U330" s="75"/>
      <c r="V330" s="7"/>
      <c r="Z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66" t="str">
        <f t="shared" si="168"/>
        <v/>
      </c>
    </row>
    <row r="331" spans="1:64" s="66" customFormat="1" x14ac:dyDescent="0.3">
      <c r="A331" s="75"/>
      <c r="B331" s="75"/>
      <c r="C331" s="75"/>
      <c r="D331" s="75"/>
      <c r="E331" s="75"/>
      <c r="F331" s="75"/>
      <c r="G331" s="75"/>
      <c r="H331" s="75"/>
      <c r="I331" s="75"/>
      <c r="J331" s="75"/>
      <c r="K331" s="75"/>
      <c r="L331" s="75"/>
      <c r="M331" s="75"/>
      <c r="N331" s="75"/>
      <c r="O331" s="75"/>
      <c r="P331" s="75"/>
      <c r="Q331" s="75"/>
      <c r="R331" s="75"/>
      <c r="S331" s="75"/>
      <c r="T331" s="75"/>
      <c r="U331" s="75"/>
      <c r="V331" s="7"/>
      <c r="Z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66" t="str">
        <f t="shared" si="168"/>
        <v/>
      </c>
    </row>
    <row r="332" spans="1:64" s="66" customFormat="1" x14ac:dyDescent="0.3">
      <c r="A332" s="75"/>
      <c r="B332" s="75"/>
      <c r="C332" s="75"/>
      <c r="D332" s="75"/>
      <c r="E332" s="75"/>
      <c r="F332" s="75"/>
      <c r="G332" s="75"/>
      <c r="H332" s="75"/>
      <c r="I332" s="75"/>
      <c r="J332" s="75"/>
      <c r="K332" s="75"/>
      <c r="L332" s="75"/>
      <c r="M332" s="75"/>
      <c r="N332" s="75"/>
      <c r="O332" s="75"/>
      <c r="P332" s="75"/>
      <c r="Q332" s="75"/>
      <c r="R332" s="75"/>
      <c r="S332" s="75"/>
      <c r="T332" s="75"/>
      <c r="U332" s="75"/>
      <c r="V332" s="7"/>
      <c r="Z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66" t="str">
        <f t="shared" si="168"/>
        <v/>
      </c>
    </row>
    <row r="333" spans="1:64" s="66" customFormat="1" x14ac:dyDescent="0.3">
      <c r="A333" s="75"/>
      <c r="B333" s="75"/>
      <c r="C333" s="75"/>
      <c r="D333" s="75"/>
      <c r="E333" s="75"/>
      <c r="F333" s="75"/>
      <c r="G333" s="75"/>
      <c r="H333" s="75"/>
      <c r="I333" s="75"/>
      <c r="J333" s="75"/>
      <c r="K333" s="75"/>
      <c r="L333" s="75"/>
      <c r="M333" s="75"/>
      <c r="N333" s="75"/>
      <c r="O333" s="75"/>
      <c r="P333" s="75"/>
      <c r="Q333" s="75"/>
      <c r="R333" s="75"/>
      <c r="S333" s="75"/>
      <c r="T333" s="75"/>
      <c r="U333" s="75"/>
      <c r="V333" s="7"/>
      <c r="Z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66" t="str">
        <f t="shared" si="168"/>
        <v/>
      </c>
    </row>
    <row r="334" spans="1:64" s="66" customFormat="1" x14ac:dyDescent="0.3">
      <c r="A334" s="75"/>
      <c r="V334" s="7"/>
      <c r="Z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66" t="str">
        <f t="shared" si="168"/>
        <v/>
      </c>
    </row>
    <row r="335" spans="1:64" s="66" customFormat="1" x14ac:dyDescent="0.3">
      <c r="A335" s="75"/>
      <c r="V335" s="7"/>
      <c r="Z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66" t="str">
        <f t="shared" si="168"/>
        <v/>
      </c>
    </row>
    <row r="336" spans="1:64" s="66" customFormat="1" x14ac:dyDescent="0.3">
      <c r="A336" s="75"/>
      <c r="V336" s="7"/>
      <c r="Z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66" t="str">
        <f t="shared" si="168"/>
        <v/>
      </c>
    </row>
    <row r="337" spans="1:64" s="66" customFormat="1" x14ac:dyDescent="0.3">
      <c r="A337" s="75"/>
      <c r="V337" s="7"/>
      <c r="Z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66" t="str">
        <f t="shared" si="168"/>
        <v/>
      </c>
    </row>
    <row r="338" spans="1:64" s="66" customFormat="1" x14ac:dyDescent="0.3">
      <c r="A338" s="75"/>
      <c r="V338" s="7"/>
      <c r="Z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66" t="str">
        <f t="shared" si="168"/>
        <v/>
      </c>
    </row>
    <row r="339" spans="1:64" s="66" customFormat="1" x14ac:dyDescent="0.3">
      <c r="A339" s="75"/>
      <c r="V339" s="7"/>
      <c r="Z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66" t="str">
        <f t="shared" si="168"/>
        <v/>
      </c>
    </row>
    <row r="340" spans="1:64" s="66" customFormat="1" x14ac:dyDescent="0.3">
      <c r="A340" s="75"/>
      <c r="V340" s="7"/>
      <c r="Z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66" t="str">
        <f t="shared" si="168"/>
        <v/>
      </c>
    </row>
    <row r="341" spans="1:64" s="66" customFormat="1" x14ac:dyDescent="0.3">
      <c r="A341" s="75"/>
      <c r="V341" s="7"/>
      <c r="Z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66" t="str">
        <f t="shared" si="168"/>
        <v/>
      </c>
    </row>
    <row r="342" spans="1:64" s="66" customFormat="1" x14ac:dyDescent="0.3">
      <c r="A342" s="75"/>
      <c r="V342" s="7"/>
      <c r="Z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66" t="str">
        <f t="shared" si="168"/>
        <v/>
      </c>
    </row>
    <row r="343" spans="1:64" s="66" customFormat="1" x14ac:dyDescent="0.3">
      <c r="A343" s="75"/>
      <c r="V343" s="7"/>
      <c r="Z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66" t="str">
        <f t="shared" si="168"/>
        <v/>
      </c>
    </row>
    <row r="344" spans="1:64" s="66" customFormat="1" x14ac:dyDescent="0.3">
      <c r="A344" s="75"/>
      <c r="V344" s="7"/>
      <c r="Z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66" t="str">
        <f t="shared" si="168"/>
        <v/>
      </c>
    </row>
    <row r="345" spans="1:64" s="66" customFormat="1" x14ac:dyDescent="0.3">
      <c r="A345" s="75"/>
      <c r="V345" s="7"/>
      <c r="Z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66" t="str">
        <f t="shared" si="168"/>
        <v/>
      </c>
    </row>
    <row r="346" spans="1:64" s="66" customFormat="1" x14ac:dyDescent="0.3">
      <c r="A346" s="75"/>
      <c r="V346" s="7"/>
      <c r="Z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66" t="str">
        <f t="shared" si="168"/>
        <v/>
      </c>
    </row>
    <row r="347" spans="1:64" s="66" customFormat="1" x14ac:dyDescent="0.3">
      <c r="A347" s="75"/>
      <c r="V347" s="7"/>
      <c r="Z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66" t="str">
        <f t="shared" si="168"/>
        <v/>
      </c>
    </row>
    <row r="348" spans="1:64" s="66" customFormat="1" x14ac:dyDescent="0.3">
      <c r="A348" s="75"/>
      <c r="V348" s="7"/>
      <c r="Z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66" t="str">
        <f t="shared" si="168"/>
        <v/>
      </c>
    </row>
    <row r="349" spans="1:64" s="66" customFormat="1" x14ac:dyDescent="0.3">
      <c r="A349" s="75"/>
      <c r="V349" s="7"/>
      <c r="Z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66" t="str">
        <f t="shared" si="168"/>
        <v/>
      </c>
    </row>
    <row r="350" spans="1:64" s="66" customFormat="1" x14ac:dyDescent="0.3">
      <c r="A350" s="75"/>
      <c r="V350" s="7"/>
      <c r="Z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66" t="str">
        <f t="shared" si="168"/>
        <v/>
      </c>
    </row>
    <row r="351" spans="1:64" s="66" customFormat="1" x14ac:dyDescent="0.3">
      <c r="A351" s="75"/>
      <c r="V351" s="7"/>
      <c r="Z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66" t="str">
        <f t="shared" si="168"/>
        <v/>
      </c>
    </row>
    <row r="352" spans="1:64" s="66" customFormat="1" x14ac:dyDescent="0.3">
      <c r="A352" s="75"/>
      <c r="V352" s="7"/>
      <c r="Z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66" t="str">
        <f t="shared" si="168"/>
        <v/>
      </c>
    </row>
    <row r="353" spans="1:64" s="66" customFormat="1" x14ac:dyDescent="0.3">
      <c r="A353" s="75"/>
      <c r="V353" s="7"/>
      <c r="Z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66" t="str">
        <f t="shared" si="168"/>
        <v/>
      </c>
    </row>
    <row r="354" spans="1:64" s="66" customFormat="1" x14ac:dyDescent="0.3">
      <c r="A354" s="75"/>
      <c r="V354" s="7"/>
      <c r="Z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66" t="str">
        <f t="shared" si="168"/>
        <v/>
      </c>
    </row>
    <row r="355" spans="1:64" s="66" customFormat="1" x14ac:dyDescent="0.3">
      <c r="A355" s="75"/>
      <c r="V355" s="7"/>
      <c r="Z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66" t="str">
        <f t="shared" si="168"/>
        <v/>
      </c>
    </row>
    <row r="356" spans="1:64" s="66" customFormat="1" x14ac:dyDescent="0.3">
      <c r="A356" s="75"/>
      <c r="V356" s="7"/>
      <c r="Z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66" t="str">
        <f t="shared" si="168"/>
        <v/>
      </c>
    </row>
    <row r="357" spans="1:64" s="66" customFormat="1" x14ac:dyDescent="0.3">
      <c r="A357" s="75"/>
      <c r="V357" s="7"/>
      <c r="Z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66" t="str">
        <f t="shared" si="168"/>
        <v/>
      </c>
    </row>
    <row r="358" spans="1:64" s="66" customFormat="1" x14ac:dyDescent="0.3">
      <c r="A358" s="75"/>
      <c r="V358" s="7"/>
      <c r="Z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66" t="str">
        <f t="shared" si="168"/>
        <v/>
      </c>
    </row>
    <row r="359" spans="1:64" s="66" customFormat="1" x14ac:dyDescent="0.3">
      <c r="A359" s="75"/>
      <c r="V359" s="7"/>
      <c r="Z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66" t="str">
        <f t="shared" si="168"/>
        <v/>
      </c>
    </row>
    <row r="360" spans="1:64" s="66" customFormat="1" x14ac:dyDescent="0.3">
      <c r="A360" s="75"/>
      <c r="V360" s="7"/>
      <c r="Z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66" t="str">
        <f t="shared" si="168"/>
        <v/>
      </c>
    </row>
    <row r="361" spans="1:64" s="66" customFormat="1" x14ac:dyDescent="0.3">
      <c r="A361" s="75"/>
      <c r="V361" s="7"/>
      <c r="Z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66" t="str">
        <f t="shared" si="168"/>
        <v/>
      </c>
    </row>
    <row r="362" spans="1:64" s="66" customFormat="1" x14ac:dyDescent="0.3">
      <c r="A362" s="75"/>
      <c r="V362" s="7"/>
      <c r="Z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66" t="str">
        <f t="shared" si="168"/>
        <v/>
      </c>
    </row>
    <row r="363" spans="1:64" s="66" customFormat="1" x14ac:dyDescent="0.3">
      <c r="A363" s="75"/>
      <c r="V363" s="7"/>
      <c r="Z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66" t="str">
        <f t="shared" si="168"/>
        <v/>
      </c>
    </row>
    <row r="364" spans="1:64" s="66" customFormat="1" x14ac:dyDescent="0.3">
      <c r="A364" s="75"/>
      <c r="V364" s="7"/>
      <c r="Z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66" t="str">
        <f t="shared" si="168"/>
        <v/>
      </c>
    </row>
    <row r="365" spans="1:64" s="66" customFormat="1" x14ac:dyDescent="0.3">
      <c r="A365" s="75"/>
      <c r="V365" s="7"/>
      <c r="Z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66" t="str">
        <f t="shared" si="168"/>
        <v/>
      </c>
    </row>
    <row r="366" spans="1:64" s="66" customFormat="1" x14ac:dyDescent="0.3">
      <c r="A366" s="75"/>
      <c r="V366" s="7"/>
      <c r="Z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66" t="str">
        <f t="shared" si="168"/>
        <v/>
      </c>
    </row>
    <row r="367" spans="1:64" s="66" customFormat="1" x14ac:dyDescent="0.3">
      <c r="A367" s="75"/>
      <c r="V367" s="7"/>
      <c r="Z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66" t="str">
        <f t="shared" si="168"/>
        <v/>
      </c>
    </row>
    <row r="368" spans="1:64" s="66" customFormat="1" x14ac:dyDescent="0.3">
      <c r="A368" s="75"/>
      <c r="V368" s="7"/>
      <c r="Z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66" t="str">
        <f t="shared" si="168"/>
        <v/>
      </c>
    </row>
    <row r="369" spans="1:64" s="66" customFormat="1" x14ac:dyDescent="0.3">
      <c r="A369" s="75"/>
      <c r="V369" s="7"/>
      <c r="Z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66" t="str">
        <f t="shared" si="168"/>
        <v/>
      </c>
    </row>
    <row r="370" spans="1:64" s="66" customFormat="1" x14ac:dyDescent="0.3">
      <c r="A370" s="75"/>
      <c r="V370" s="7"/>
      <c r="Z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66" t="str">
        <f t="shared" si="168"/>
        <v/>
      </c>
    </row>
    <row r="371" spans="1:64" s="66" customFormat="1" x14ac:dyDescent="0.3">
      <c r="A371" s="75"/>
      <c r="V371" s="7"/>
      <c r="Z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66" t="str">
        <f t="shared" si="168"/>
        <v/>
      </c>
    </row>
    <row r="372" spans="1:64" s="66" customFormat="1" x14ac:dyDescent="0.3">
      <c r="A372" s="75"/>
      <c r="V372" s="7"/>
      <c r="Z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66" t="str">
        <f t="shared" si="168"/>
        <v/>
      </c>
    </row>
    <row r="373" spans="1:64" s="66" customFormat="1" x14ac:dyDescent="0.3">
      <c r="A373" s="75"/>
      <c r="V373" s="7"/>
      <c r="Z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66" t="str">
        <f t="shared" si="168"/>
        <v/>
      </c>
    </row>
    <row r="374" spans="1:64" s="66" customFormat="1" x14ac:dyDescent="0.3">
      <c r="A374" s="75"/>
      <c r="V374" s="7"/>
      <c r="Z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66" t="str">
        <f t="shared" si="168"/>
        <v/>
      </c>
    </row>
    <row r="375" spans="1:64" s="66" customFormat="1" x14ac:dyDescent="0.3">
      <c r="A375" s="75"/>
      <c r="V375" s="7"/>
      <c r="Z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66" t="str">
        <f t="shared" si="168"/>
        <v/>
      </c>
    </row>
    <row r="376" spans="1:64" s="66" customFormat="1" x14ac:dyDescent="0.3">
      <c r="A376" s="75"/>
      <c r="V376" s="7"/>
      <c r="Z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66" t="str">
        <f t="shared" si="168"/>
        <v/>
      </c>
    </row>
    <row r="377" spans="1:64" s="66" customFormat="1" x14ac:dyDescent="0.3">
      <c r="A377" s="75"/>
      <c r="V377" s="7"/>
      <c r="Z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66" t="str">
        <f t="shared" si="168"/>
        <v/>
      </c>
    </row>
    <row r="378" spans="1:64" s="66" customFormat="1" x14ac:dyDescent="0.3">
      <c r="A378" s="75"/>
      <c r="V378" s="7"/>
      <c r="Z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66" t="str">
        <f t="shared" si="168"/>
        <v/>
      </c>
    </row>
    <row r="379" spans="1:64" s="66" customFormat="1" x14ac:dyDescent="0.3">
      <c r="A379" s="75"/>
      <c r="V379" s="7"/>
      <c r="Z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66" t="str">
        <f t="shared" si="168"/>
        <v/>
      </c>
    </row>
    <row r="380" spans="1:64" s="66" customFormat="1" x14ac:dyDescent="0.3">
      <c r="A380" s="75"/>
      <c r="V380" s="7"/>
      <c r="Z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66" t="str">
        <f t="shared" si="168"/>
        <v/>
      </c>
    </row>
    <row r="381" spans="1:64" s="66" customFormat="1" x14ac:dyDescent="0.3">
      <c r="A381" s="75"/>
      <c r="V381" s="7"/>
      <c r="Z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66" t="str">
        <f t="shared" si="168"/>
        <v/>
      </c>
    </row>
    <row r="382" spans="1:64" s="66" customFormat="1" x14ac:dyDescent="0.3">
      <c r="A382" s="75"/>
      <c r="V382" s="7"/>
      <c r="Z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66" t="str">
        <f t="shared" si="168"/>
        <v/>
      </c>
    </row>
    <row r="383" spans="1:64" s="66" customFormat="1" x14ac:dyDescent="0.3">
      <c r="A383" s="75"/>
      <c r="V383" s="7"/>
      <c r="Z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66" t="str">
        <f t="shared" si="168"/>
        <v/>
      </c>
    </row>
    <row r="384" spans="1:64" s="66" customFormat="1" x14ac:dyDescent="0.3">
      <c r="A384" s="75"/>
      <c r="V384" s="7"/>
      <c r="Z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66" t="str">
        <f t="shared" si="168"/>
        <v/>
      </c>
    </row>
    <row r="385" spans="1:64" s="66" customFormat="1" x14ac:dyDescent="0.3">
      <c r="A385" s="75"/>
      <c r="V385" s="7"/>
      <c r="Z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66" t="str">
        <f t="shared" si="168"/>
        <v/>
      </c>
    </row>
    <row r="386" spans="1:64" s="66" customFormat="1" x14ac:dyDescent="0.3">
      <c r="A386" s="75"/>
      <c r="V386" s="7"/>
      <c r="Z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66" t="str">
        <f t="shared" si="168"/>
        <v/>
      </c>
    </row>
    <row r="387" spans="1:64" s="66" customFormat="1" x14ac:dyDescent="0.3">
      <c r="A387" s="75"/>
      <c r="V387" s="7"/>
      <c r="Z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66" t="str">
        <f t="shared" si="168"/>
        <v/>
      </c>
    </row>
    <row r="388" spans="1:64" s="66" customFormat="1" x14ac:dyDescent="0.3">
      <c r="A388" s="75"/>
      <c r="V388" s="7"/>
      <c r="Z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66" t="str">
        <f t="shared" ref="BL388:BL451" si="169">CONCATENATE(Y388,AB388,AC388,AD388, AE388,AF388,AG388,AH388,AI388,AJ388)</f>
        <v/>
      </c>
    </row>
    <row r="389" spans="1:64" s="66" customFormat="1" x14ac:dyDescent="0.3">
      <c r="A389" s="75"/>
      <c r="V389" s="7"/>
      <c r="Z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66" t="str">
        <f t="shared" si="169"/>
        <v/>
      </c>
    </row>
    <row r="390" spans="1:64" s="66" customFormat="1" x14ac:dyDescent="0.3">
      <c r="A390" s="75"/>
      <c r="V390" s="7"/>
      <c r="Z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66" t="str">
        <f t="shared" si="169"/>
        <v/>
      </c>
    </row>
    <row r="391" spans="1:64" s="66" customFormat="1" x14ac:dyDescent="0.3">
      <c r="A391" s="75"/>
      <c r="V391" s="7"/>
      <c r="Z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66" t="str">
        <f t="shared" si="169"/>
        <v/>
      </c>
    </row>
    <row r="392" spans="1:64" s="66" customFormat="1" x14ac:dyDescent="0.3">
      <c r="A392" s="75"/>
      <c r="V392" s="7"/>
      <c r="Z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66" t="str">
        <f t="shared" si="169"/>
        <v/>
      </c>
    </row>
    <row r="393" spans="1:64" s="66" customFormat="1" x14ac:dyDescent="0.3">
      <c r="A393" s="75"/>
      <c r="V393" s="7"/>
      <c r="Z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66" t="str">
        <f t="shared" si="169"/>
        <v/>
      </c>
    </row>
    <row r="394" spans="1:64" s="66" customFormat="1" x14ac:dyDescent="0.3">
      <c r="A394" s="75"/>
      <c r="V394" s="7"/>
      <c r="Z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66" t="str">
        <f t="shared" si="169"/>
        <v/>
      </c>
    </row>
    <row r="395" spans="1:64" s="66" customFormat="1" x14ac:dyDescent="0.3">
      <c r="A395" s="75"/>
      <c r="V395" s="7"/>
      <c r="Z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66" t="str">
        <f t="shared" si="169"/>
        <v/>
      </c>
    </row>
    <row r="396" spans="1:64" s="66" customFormat="1" x14ac:dyDescent="0.3">
      <c r="A396" s="75"/>
      <c r="V396" s="7"/>
      <c r="Z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66" t="str">
        <f t="shared" si="169"/>
        <v/>
      </c>
    </row>
    <row r="397" spans="1:64" s="66" customFormat="1" x14ac:dyDescent="0.3">
      <c r="A397" s="75"/>
      <c r="V397" s="7"/>
      <c r="Z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66" t="str">
        <f t="shared" si="169"/>
        <v/>
      </c>
    </row>
    <row r="398" spans="1:64" s="66" customFormat="1" x14ac:dyDescent="0.3">
      <c r="A398" s="75"/>
      <c r="V398" s="7"/>
      <c r="Z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66" t="str">
        <f t="shared" si="169"/>
        <v/>
      </c>
    </row>
    <row r="399" spans="1:64" s="66" customFormat="1" x14ac:dyDescent="0.3">
      <c r="A399" s="75"/>
      <c r="V399" s="7"/>
      <c r="Z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66" t="str">
        <f t="shared" si="169"/>
        <v/>
      </c>
    </row>
    <row r="400" spans="1:64" s="66" customFormat="1" x14ac:dyDescent="0.3">
      <c r="A400" s="75"/>
      <c r="V400" s="7"/>
      <c r="Z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66" t="str">
        <f t="shared" si="169"/>
        <v/>
      </c>
    </row>
    <row r="401" spans="1:64" s="66" customFormat="1" x14ac:dyDescent="0.3">
      <c r="A401" s="75"/>
      <c r="V401" s="7"/>
      <c r="Z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66" t="str">
        <f t="shared" si="169"/>
        <v/>
      </c>
    </row>
    <row r="402" spans="1:64" s="66" customFormat="1" x14ac:dyDescent="0.3">
      <c r="A402" s="75"/>
      <c r="M402" s="105"/>
      <c r="V402" s="7"/>
      <c r="Z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66" t="str">
        <f t="shared" si="169"/>
        <v/>
      </c>
    </row>
    <row r="403" spans="1:64" s="66" customFormat="1" x14ac:dyDescent="0.3">
      <c r="A403" s="75"/>
      <c r="V403" s="7"/>
      <c r="Z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66" t="str">
        <f t="shared" si="169"/>
        <v/>
      </c>
    </row>
    <row r="404" spans="1:64" s="66" customFormat="1" x14ac:dyDescent="0.3">
      <c r="A404" s="75"/>
      <c r="V404" s="7"/>
      <c r="Z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66" t="str">
        <f t="shared" si="169"/>
        <v/>
      </c>
    </row>
    <row r="405" spans="1:64" s="66" customFormat="1" x14ac:dyDescent="0.3">
      <c r="A405" s="75"/>
      <c r="V405" s="7"/>
      <c r="Z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66" t="str">
        <f t="shared" si="169"/>
        <v/>
      </c>
    </row>
    <row r="406" spans="1:64" s="66" customFormat="1" x14ac:dyDescent="0.3">
      <c r="A406" s="75"/>
      <c r="V406" s="7"/>
      <c r="Z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66" t="str">
        <f t="shared" si="169"/>
        <v/>
      </c>
    </row>
    <row r="407" spans="1:64" s="66" customFormat="1" x14ac:dyDescent="0.3">
      <c r="A407" s="75"/>
      <c r="V407" s="7"/>
      <c r="Z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66" t="str">
        <f t="shared" si="169"/>
        <v/>
      </c>
    </row>
    <row r="408" spans="1:64" s="66" customFormat="1" x14ac:dyDescent="0.3">
      <c r="A408" s="75"/>
      <c r="V408" s="7"/>
      <c r="Z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66" t="str">
        <f t="shared" si="169"/>
        <v/>
      </c>
    </row>
    <row r="409" spans="1:64" s="66" customFormat="1" x14ac:dyDescent="0.3">
      <c r="A409" s="75"/>
      <c r="V409" s="7"/>
      <c r="Z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66" t="str">
        <f t="shared" si="169"/>
        <v/>
      </c>
    </row>
    <row r="410" spans="1:64" s="66" customFormat="1" x14ac:dyDescent="0.3">
      <c r="A410" s="75"/>
      <c r="V410" s="7"/>
      <c r="Z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66" t="str">
        <f t="shared" si="169"/>
        <v/>
      </c>
    </row>
    <row r="411" spans="1:64" s="66" customFormat="1" x14ac:dyDescent="0.3">
      <c r="A411" s="75"/>
      <c r="V411" s="7"/>
      <c r="Z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66" t="str">
        <f t="shared" si="169"/>
        <v/>
      </c>
    </row>
    <row r="412" spans="1:64" s="66" customFormat="1" x14ac:dyDescent="0.3">
      <c r="A412" s="75"/>
      <c r="V412" s="7"/>
      <c r="Z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66" t="str">
        <f t="shared" si="169"/>
        <v/>
      </c>
    </row>
    <row r="413" spans="1:64" s="66" customFormat="1" x14ac:dyDescent="0.3">
      <c r="A413" s="75"/>
      <c r="V413" s="7"/>
      <c r="Z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66" t="str">
        <f t="shared" si="169"/>
        <v/>
      </c>
    </row>
    <row r="414" spans="1:64" s="66" customFormat="1" x14ac:dyDescent="0.3">
      <c r="A414" s="75"/>
      <c r="V414" s="7"/>
      <c r="Z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66" t="str">
        <f t="shared" si="169"/>
        <v/>
      </c>
    </row>
    <row r="415" spans="1:64" s="66" customFormat="1" x14ac:dyDescent="0.3">
      <c r="A415" s="75"/>
      <c r="V415" s="7"/>
      <c r="Z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66" t="str">
        <f t="shared" si="169"/>
        <v/>
      </c>
    </row>
    <row r="416" spans="1:64" s="66" customFormat="1" x14ac:dyDescent="0.3">
      <c r="A416" s="75"/>
      <c r="V416" s="7"/>
      <c r="Z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66" t="str">
        <f t="shared" si="169"/>
        <v/>
      </c>
    </row>
    <row r="417" spans="1:64" s="66" customFormat="1" x14ac:dyDescent="0.3">
      <c r="A417" s="75"/>
      <c r="V417" s="7"/>
      <c r="Z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66" t="str">
        <f t="shared" si="169"/>
        <v/>
      </c>
    </row>
    <row r="418" spans="1:64" s="66" customFormat="1" x14ac:dyDescent="0.3">
      <c r="A418" s="75"/>
      <c r="V418" s="7"/>
      <c r="Z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66" t="str">
        <f t="shared" si="169"/>
        <v/>
      </c>
    </row>
    <row r="419" spans="1:64" s="66" customFormat="1" x14ac:dyDescent="0.3">
      <c r="A419" s="75"/>
      <c r="V419" s="7"/>
      <c r="Z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66" t="str">
        <f t="shared" si="169"/>
        <v/>
      </c>
    </row>
    <row r="420" spans="1:64" s="66" customFormat="1" x14ac:dyDescent="0.3">
      <c r="A420" s="75"/>
      <c r="V420" s="7"/>
      <c r="Z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66" t="str">
        <f t="shared" si="169"/>
        <v/>
      </c>
    </row>
    <row r="421" spans="1:64" s="66" customFormat="1" x14ac:dyDescent="0.3">
      <c r="A421" s="75"/>
      <c r="V421" s="7"/>
      <c r="Z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66" t="str">
        <f t="shared" si="169"/>
        <v/>
      </c>
    </row>
    <row r="422" spans="1:64" s="66" customFormat="1" x14ac:dyDescent="0.3">
      <c r="A422" s="75"/>
      <c r="V422" s="7"/>
      <c r="Z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66" t="str">
        <f t="shared" si="169"/>
        <v/>
      </c>
    </row>
    <row r="423" spans="1:64" s="66" customFormat="1" x14ac:dyDescent="0.3">
      <c r="A423" s="75"/>
      <c r="V423" s="7"/>
      <c r="Z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66" t="str">
        <f t="shared" si="169"/>
        <v/>
      </c>
    </row>
    <row r="424" spans="1:64" s="66" customFormat="1" x14ac:dyDescent="0.3">
      <c r="A424" s="75"/>
      <c r="V424" s="7"/>
      <c r="Z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66" t="str">
        <f t="shared" si="169"/>
        <v/>
      </c>
    </row>
    <row r="425" spans="1:64" s="66" customFormat="1" x14ac:dyDescent="0.3">
      <c r="A425" s="75"/>
      <c r="V425" s="7"/>
      <c r="Z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66" t="str">
        <f t="shared" si="169"/>
        <v/>
      </c>
    </row>
    <row r="426" spans="1:64" s="66" customFormat="1" x14ac:dyDescent="0.3">
      <c r="A426" s="75"/>
      <c r="V426" s="7"/>
      <c r="Z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66" t="str">
        <f t="shared" si="169"/>
        <v/>
      </c>
    </row>
    <row r="427" spans="1:64" s="66" customFormat="1" x14ac:dyDescent="0.3">
      <c r="A427" s="75"/>
      <c r="V427" s="7"/>
      <c r="Z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66" t="str">
        <f t="shared" si="169"/>
        <v/>
      </c>
    </row>
    <row r="428" spans="1:64" s="66" customFormat="1" x14ac:dyDescent="0.3">
      <c r="A428" s="75"/>
      <c r="V428" s="7"/>
      <c r="Z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66" t="str">
        <f t="shared" si="169"/>
        <v/>
      </c>
    </row>
    <row r="429" spans="1:64" s="66" customFormat="1" x14ac:dyDescent="0.3">
      <c r="A429" s="75"/>
      <c r="V429" s="7"/>
      <c r="Z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66" t="str">
        <f t="shared" si="169"/>
        <v/>
      </c>
    </row>
    <row r="430" spans="1:64" s="66" customFormat="1" x14ac:dyDescent="0.3">
      <c r="A430" s="75"/>
      <c r="V430" s="7"/>
      <c r="Z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66" t="str">
        <f t="shared" si="169"/>
        <v/>
      </c>
    </row>
    <row r="431" spans="1:64" s="66" customFormat="1" x14ac:dyDescent="0.3">
      <c r="A431" s="75"/>
      <c r="V431" s="7"/>
      <c r="Z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66" t="str">
        <f t="shared" si="169"/>
        <v/>
      </c>
    </row>
    <row r="432" spans="1:64" s="66" customFormat="1" x14ac:dyDescent="0.3">
      <c r="A432" s="75"/>
      <c r="V432" s="7"/>
      <c r="Z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66" t="str">
        <f t="shared" si="169"/>
        <v/>
      </c>
    </row>
    <row r="433" spans="1:64" s="66" customFormat="1" x14ac:dyDescent="0.3">
      <c r="A433" s="75"/>
      <c r="V433" s="7"/>
      <c r="Z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66" t="str">
        <f t="shared" si="169"/>
        <v/>
      </c>
    </row>
    <row r="434" spans="1:64" s="66" customFormat="1" x14ac:dyDescent="0.3">
      <c r="A434" s="75"/>
      <c r="V434" s="7"/>
      <c r="Z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66" t="str">
        <f t="shared" si="169"/>
        <v/>
      </c>
    </row>
    <row r="435" spans="1:64" s="66" customFormat="1" x14ac:dyDescent="0.3">
      <c r="A435" s="75"/>
      <c r="V435" s="7"/>
      <c r="Z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66" t="str">
        <f t="shared" si="169"/>
        <v/>
      </c>
    </row>
    <row r="436" spans="1:64" s="66" customFormat="1" x14ac:dyDescent="0.3">
      <c r="A436" s="75"/>
      <c r="V436" s="7"/>
      <c r="Z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66" t="str">
        <f t="shared" si="169"/>
        <v/>
      </c>
    </row>
    <row r="437" spans="1:64" s="66" customFormat="1" x14ac:dyDescent="0.3">
      <c r="A437" s="75"/>
      <c r="V437" s="7"/>
      <c r="Z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66" t="str">
        <f t="shared" si="169"/>
        <v/>
      </c>
    </row>
    <row r="438" spans="1:64" s="66" customFormat="1" x14ac:dyDescent="0.3">
      <c r="A438" s="75"/>
      <c r="V438" s="7"/>
      <c r="Z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66" t="str">
        <f t="shared" si="169"/>
        <v/>
      </c>
    </row>
    <row r="439" spans="1:64" s="66" customFormat="1" x14ac:dyDescent="0.3">
      <c r="A439" s="75"/>
      <c r="V439" s="7"/>
      <c r="Z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66" t="str">
        <f t="shared" si="169"/>
        <v/>
      </c>
    </row>
    <row r="440" spans="1:64" s="66" customFormat="1" x14ac:dyDescent="0.3">
      <c r="A440" s="75"/>
      <c r="V440" s="7"/>
      <c r="Z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66" t="str">
        <f t="shared" si="169"/>
        <v/>
      </c>
    </row>
    <row r="441" spans="1:64" s="66" customFormat="1" x14ac:dyDescent="0.3">
      <c r="A441" s="75"/>
      <c r="V441" s="7"/>
      <c r="Z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66" t="str">
        <f t="shared" si="169"/>
        <v/>
      </c>
    </row>
    <row r="442" spans="1:64" s="66" customFormat="1" x14ac:dyDescent="0.3">
      <c r="A442" s="75"/>
      <c r="V442" s="7"/>
      <c r="Z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66" t="str">
        <f t="shared" si="169"/>
        <v/>
      </c>
    </row>
    <row r="443" spans="1:64" s="66" customFormat="1" x14ac:dyDescent="0.3">
      <c r="A443" s="75"/>
      <c r="V443" s="7"/>
      <c r="Z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66" t="str">
        <f t="shared" si="169"/>
        <v/>
      </c>
    </row>
    <row r="444" spans="1:64" s="66" customFormat="1" x14ac:dyDescent="0.3">
      <c r="A444" s="75"/>
      <c r="V444" s="7"/>
      <c r="Z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66" t="str">
        <f t="shared" si="169"/>
        <v/>
      </c>
    </row>
    <row r="445" spans="1:64" s="66" customFormat="1" x14ac:dyDescent="0.3">
      <c r="A445" s="75"/>
      <c r="V445" s="7"/>
      <c r="Z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66" t="str">
        <f t="shared" si="169"/>
        <v/>
      </c>
    </row>
    <row r="446" spans="1:64" s="66" customFormat="1" x14ac:dyDescent="0.3">
      <c r="A446" s="75"/>
      <c r="V446" s="7"/>
      <c r="Z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66" t="str">
        <f t="shared" si="169"/>
        <v/>
      </c>
    </row>
    <row r="447" spans="1:64" s="66" customFormat="1" x14ac:dyDescent="0.3">
      <c r="A447" s="75"/>
      <c r="V447" s="7"/>
      <c r="Z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66" t="str">
        <f t="shared" si="169"/>
        <v/>
      </c>
    </row>
    <row r="448" spans="1:64" s="66" customFormat="1" x14ac:dyDescent="0.3">
      <c r="A448" s="75"/>
      <c r="V448" s="7"/>
      <c r="Z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66" t="str">
        <f t="shared" si="169"/>
        <v/>
      </c>
    </row>
    <row r="449" spans="1:64" s="66" customFormat="1" x14ac:dyDescent="0.3">
      <c r="A449" s="75"/>
      <c r="V449" s="7"/>
      <c r="Z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66" t="str">
        <f t="shared" si="169"/>
        <v/>
      </c>
    </row>
    <row r="450" spans="1:64" s="66" customFormat="1" x14ac:dyDescent="0.3">
      <c r="A450" s="75"/>
      <c r="V450" s="7"/>
      <c r="Z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66" t="str">
        <f t="shared" si="169"/>
        <v/>
      </c>
    </row>
    <row r="451" spans="1:64" s="66" customFormat="1" x14ac:dyDescent="0.3">
      <c r="A451" s="75"/>
      <c r="V451" s="7"/>
      <c r="Z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66" t="str">
        <f t="shared" si="169"/>
        <v/>
      </c>
    </row>
    <row r="452" spans="1:64" s="66" customFormat="1" x14ac:dyDescent="0.3">
      <c r="A452" s="75"/>
      <c r="V452" s="7"/>
      <c r="Z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66" t="str">
        <f t="shared" ref="BL452:BL498" si="170">CONCATENATE(Y452,AB452,AC452,AD452, AE452,AF452,AG452,AH452,AI452,AJ452)</f>
        <v/>
      </c>
    </row>
    <row r="453" spans="1:64" s="66" customFormat="1" x14ac:dyDescent="0.3">
      <c r="A453" s="75"/>
      <c r="V453" s="7"/>
      <c r="Z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66" t="str">
        <f t="shared" si="170"/>
        <v/>
      </c>
    </row>
    <row r="454" spans="1:64" s="66" customFormat="1" x14ac:dyDescent="0.3">
      <c r="A454" s="75"/>
      <c r="V454" s="7"/>
      <c r="Z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66" t="str">
        <f t="shared" si="170"/>
        <v/>
      </c>
    </row>
    <row r="455" spans="1:64" s="66" customFormat="1" x14ac:dyDescent="0.3">
      <c r="A455" s="75"/>
      <c r="V455" s="7"/>
      <c r="Z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66" t="str">
        <f t="shared" si="170"/>
        <v/>
      </c>
    </row>
    <row r="456" spans="1:64" s="66" customFormat="1" x14ac:dyDescent="0.3">
      <c r="A456" s="75"/>
      <c r="V456" s="7"/>
      <c r="Z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66" t="str">
        <f t="shared" si="170"/>
        <v/>
      </c>
    </row>
    <row r="457" spans="1:64" s="66" customFormat="1" x14ac:dyDescent="0.3">
      <c r="A457" s="75"/>
      <c r="V457" s="7"/>
      <c r="Z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66" t="str">
        <f t="shared" si="170"/>
        <v/>
      </c>
    </row>
    <row r="458" spans="1:64" s="66" customFormat="1" x14ac:dyDescent="0.3">
      <c r="A458" s="75"/>
      <c r="V458" s="7"/>
      <c r="Z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66" t="str">
        <f t="shared" si="170"/>
        <v/>
      </c>
    </row>
    <row r="459" spans="1:64" s="66" customFormat="1" x14ac:dyDescent="0.3">
      <c r="A459" s="75"/>
      <c r="V459" s="7"/>
      <c r="Z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66" t="str">
        <f t="shared" si="170"/>
        <v/>
      </c>
    </row>
    <row r="460" spans="1:64" s="66" customFormat="1" x14ac:dyDescent="0.3">
      <c r="A460" s="75"/>
      <c r="V460" s="7"/>
      <c r="Z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66" t="str">
        <f t="shared" si="170"/>
        <v/>
      </c>
    </row>
    <row r="461" spans="1:64" s="66" customFormat="1" x14ac:dyDescent="0.3">
      <c r="A461" s="75"/>
      <c r="V461" s="7"/>
      <c r="Z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66" t="str">
        <f t="shared" si="170"/>
        <v/>
      </c>
    </row>
    <row r="462" spans="1:64" s="66" customFormat="1" x14ac:dyDescent="0.3">
      <c r="A462" s="75"/>
      <c r="V462" s="7"/>
      <c r="Z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66" t="str">
        <f t="shared" si="170"/>
        <v/>
      </c>
    </row>
    <row r="463" spans="1:64" s="66" customFormat="1" x14ac:dyDescent="0.3">
      <c r="A463" s="75"/>
      <c r="V463" s="7"/>
      <c r="Z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66" t="str">
        <f t="shared" si="170"/>
        <v/>
      </c>
    </row>
    <row r="464" spans="1:64" s="66" customFormat="1" x14ac:dyDescent="0.3">
      <c r="A464" s="75"/>
      <c r="V464" s="7"/>
      <c r="Z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66" t="str">
        <f t="shared" si="170"/>
        <v/>
      </c>
    </row>
    <row r="465" spans="1:64" s="66" customFormat="1" x14ac:dyDescent="0.3">
      <c r="A465" s="75"/>
      <c r="V465" s="7"/>
      <c r="Z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66" t="str">
        <f t="shared" si="170"/>
        <v/>
      </c>
    </row>
    <row r="466" spans="1:64" s="66" customFormat="1" x14ac:dyDescent="0.3">
      <c r="A466" s="75"/>
      <c r="V466" s="7"/>
      <c r="Z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66" t="str">
        <f t="shared" si="170"/>
        <v/>
      </c>
    </row>
    <row r="467" spans="1:64" s="66" customFormat="1" x14ac:dyDescent="0.3">
      <c r="A467" s="75"/>
      <c r="V467" s="7"/>
      <c r="Z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66" t="str">
        <f t="shared" si="170"/>
        <v/>
      </c>
    </row>
    <row r="468" spans="1:64" s="66" customFormat="1" x14ac:dyDescent="0.3">
      <c r="A468" s="75"/>
      <c r="V468" s="7"/>
      <c r="Z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66" t="str">
        <f t="shared" si="170"/>
        <v/>
      </c>
    </row>
    <row r="469" spans="1:64" s="66" customFormat="1" x14ac:dyDescent="0.3">
      <c r="A469" s="75"/>
      <c r="V469" s="7"/>
      <c r="Z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66" t="str">
        <f t="shared" si="170"/>
        <v/>
      </c>
    </row>
    <row r="470" spans="1:64" s="66" customFormat="1" x14ac:dyDescent="0.3">
      <c r="A470" s="75"/>
      <c r="V470" s="7"/>
      <c r="Z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66" t="str">
        <f t="shared" si="170"/>
        <v/>
      </c>
    </row>
    <row r="471" spans="1:64" s="66" customFormat="1" x14ac:dyDescent="0.3">
      <c r="A471" s="75"/>
      <c r="V471" s="7"/>
      <c r="Z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66" t="str">
        <f t="shared" si="170"/>
        <v/>
      </c>
    </row>
    <row r="472" spans="1:64" s="66" customFormat="1" x14ac:dyDescent="0.3">
      <c r="A472" s="75"/>
      <c r="V472" s="7"/>
      <c r="Z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66" t="str">
        <f t="shared" si="170"/>
        <v/>
      </c>
    </row>
    <row r="473" spans="1:64" s="66" customFormat="1" x14ac:dyDescent="0.3">
      <c r="A473" s="75"/>
      <c r="V473" s="7"/>
      <c r="Z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66" t="str">
        <f t="shared" si="170"/>
        <v/>
      </c>
    </row>
    <row r="474" spans="1:64" s="66" customFormat="1" x14ac:dyDescent="0.3">
      <c r="A474" s="75"/>
      <c r="V474" s="7"/>
      <c r="Z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66" t="str">
        <f t="shared" si="170"/>
        <v/>
      </c>
    </row>
    <row r="475" spans="1:64" s="66" customFormat="1" x14ac:dyDescent="0.3">
      <c r="A475" s="75"/>
      <c r="V475" s="7"/>
      <c r="Z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66" t="str">
        <f t="shared" si="170"/>
        <v/>
      </c>
    </row>
    <row r="476" spans="1:64" s="66" customFormat="1" x14ac:dyDescent="0.3">
      <c r="A476" s="75"/>
      <c r="V476" s="7"/>
      <c r="Z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66" t="str">
        <f t="shared" si="170"/>
        <v/>
      </c>
    </row>
    <row r="477" spans="1:64" s="66" customFormat="1" x14ac:dyDescent="0.3">
      <c r="A477" s="75"/>
      <c r="V477" s="7"/>
      <c r="Z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66" t="str">
        <f t="shared" si="170"/>
        <v/>
      </c>
    </row>
    <row r="478" spans="1:64" s="66" customFormat="1" x14ac:dyDescent="0.3">
      <c r="A478" s="75"/>
      <c r="V478" s="7"/>
      <c r="Z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66" t="str">
        <f t="shared" si="170"/>
        <v/>
      </c>
    </row>
    <row r="479" spans="1:64" s="66" customFormat="1" x14ac:dyDescent="0.3">
      <c r="A479" s="75"/>
      <c r="V479" s="7"/>
      <c r="Z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66" t="str">
        <f t="shared" si="170"/>
        <v/>
      </c>
    </row>
    <row r="480" spans="1:64" s="66" customFormat="1" x14ac:dyDescent="0.3">
      <c r="A480" s="75"/>
      <c r="V480" s="7"/>
      <c r="Z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66" t="str">
        <f t="shared" si="170"/>
        <v/>
      </c>
    </row>
    <row r="481" spans="1:64" s="66" customFormat="1" x14ac:dyDescent="0.3">
      <c r="A481" s="75"/>
      <c r="V481" s="7"/>
      <c r="Z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66" t="str">
        <f t="shared" si="170"/>
        <v/>
      </c>
    </row>
    <row r="482" spans="1:64" s="66" customFormat="1" x14ac:dyDescent="0.3">
      <c r="A482" s="75"/>
      <c r="V482" s="7"/>
      <c r="Z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66" t="str">
        <f t="shared" si="170"/>
        <v/>
      </c>
    </row>
    <row r="483" spans="1:64" s="66" customFormat="1" x14ac:dyDescent="0.3">
      <c r="A483" s="75"/>
      <c r="V483" s="7"/>
      <c r="Z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66" t="str">
        <f t="shared" si="170"/>
        <v/>
      </c>
    </row>
    <row r="484" spans="1:64" s="66" customFormat="1" x14ac:dyDescent="0.3">
      <c r="A484" s="75"/>
      <c r="V484" s="7"/>
      <c r="Z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66" t="str">
        <f t="shared" si="170"/>
        <v/>
      </c>
    </row>
    <row r="485" spans="1:64" s="66" customFormat="1" x14ac:dyDescent="0.3">
      <c r="A485" s="75"/>
      <c r="B485" s="75"/>
      <c r="C485" s="75"/>
      <c r="D485" s="75"/>
      <c r="E485" s="75"/>
      <c r="F485" s="75"/>
      <c r="G485" s="75"/>
      <c r="H485" s="75"/>
      <c r="I485" s="75"/>
      <c r="J485" s="75"/>
      <c r="K485" s="75"/>
      <c r="L485" s="75"/>
      <c r="M485" s="75"/>
      <c r="N485" s="75"/>
      <c r="O485" s="75"/>
      <c r="P485" s="75"/>
      <c r="Q485" s="75"/>
      <c r="R485" s="75"/>
      <c r="S485" s="75"/>
      <c r="T485" s="75"/>
      <c r="U485" s="75"/>
      <c r="V485" s="7"/>
      <c r="W485" s="75"/>
      <c r="Z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66" t="str">
        <f t="shared" si="170"/>
        <v/>
      </c>
    </row>
    <row r="486" spans="1:64" s="66" customFormat="1" x14ac:dyDescent="0.3">
      <c r="A486" s="75"/>
      <c r="B486" s="75"/>
      <c r="C486" s="75"/>
      <c r="D486" s="75"/>
      <c r="E486" s="75"/>
      <c r="F486" s="75"/>
      <c r="G486" s="75"/>
      <c r="H486" s="75"/>
      <c r="I486" s="75"/>
      <c r="J486" s="75"/>
      <c r="K486" s="75"/>
      <c r="L486" s="75"/>
      <c r="M486" s="75"/>
      <c r="N486" s="75"/>
      <c r="O486" s="75"/>
      <c r="P486" s="75"/>
      <c r="Q486" s="75"/>
      <c r="R486" s="75"/>
      <c r="S486" s="75"/>
      <c r="T486" s="75"/>
      <c r="U486" s="75"/>
      <c r="V486" s="7"/>
      <c r="W486" s="75"/>
      <c r="Z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66" t="str">
        <f t="shared" si="170"/>
        <v/>
      </c>
    </row>
    <row r="487" spans="1:64" s="66" customFormat="1" x14ac:dyDescent="0.3">
      <c r="A487" s="75"/>
      <c r="B487" s="75"/>
      <c r="C487" s="75"/>
      <c r="D487" s="75"/>
      <c r="E487" s="75"/>
      <c r="F487" s="75"/>
      <c r="G487" s="75"/>
      <c r="H487" s="75"/>
      <c r="I487" s="75"/>
      <c r="J487" s="75"/>
      <c r="K487" s="75"/>
      <c r="L487" s="75"/>
      <c r="M487" s="75"/>
      <c r="N487" s="75"/>
      <c r="O487" s="75"/>
      <c r="P487" s="75"/>
      <c r="Q487" s="75"/>
      <c r="R487" s="75"/>
      <c r="S487" s="75"/>
      <c r="T487" s="75"/>
      <c r="U487" s="75"/>
      <c r="V487" s="7"/>
      <c r="W487" s="75"/>
      <c r="Z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66" t="str">
        <f t="shared" si="170"/>
        <v/>
      </c>
    </row>
    <row r="488" spans="1:64" s="66" customFormat="1" x14ac:dyDescent="0.3">
      <c r="A488" s="75"/>
      <c r="B488" s="75"/>
      <c r="C488" s="75"/>
      <c r="D488" s="75"/>
      <c r="E488" s="75"/>
      <c r="F488" s="75"/>
      <c r="G488" s="75"/>
      <c r="H488" s="75"/>
      <c r="I488" s="75"/>
      <c r="J488" s="75"/>
      <c r="K488" s="75"/>
      <c r="L488" s="75"/>
      <c r="M488" s="75"/>
      <c r="N488" s="75"/>
      <c r="O488" s="75"/>
      <c r="P488" s="75"/>
      <c r="Q488" s="75"/>
      <c r="R488" s="75"/>
      <c r="S488" s="75"/>
      <c r="T488" s="75"/>
      <c r="U488" s="75"/>
      <c r="V488" s="7"/>
      <c r="W488" s="75"/>
      <c r="Z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66" t="str">
        <f t="shared" si="170"/>
        <v/>
      </c>
    </row>
    <row r="489" spans="1:64" s="66" customFormat="1" x14ac:dyDescent="0.3">
      <c r="A489" s="75"/>
      <c r="B489" s="75"/>
      <c r="C489" s="75"/>
      <c r="D489" s="75"/>
      <c r="E489" s="75"/>
      <c r="F489" s="75"/>
      <c r="G489" s="75"/>
      <c r="H489" s="75"/>
      <c r="I489" s="75"/>
      <c r="J489" s="75"/>
      <c r="K489" s="75"/>
      <c r="L489" s="75"/>
      <c r="M489" s="75"/>
      <c r="N489" s="75"/>
      <c r="O489" s="75"/>
      <c r="P489" s="75"/>
      <c r="Q489" s="75"/>
      <c r="R489" s="75"/>
      <c r="S489" s="75"/>
      <c r="T489" s="75"/>
      <c r="U489" s="75"/>
      <c r="V489" s="7"/>
      <c r="W489" s="75"/>
      <c r="Z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66" t="str">
        <f t="shared" si="170"/>
        <v/>
      </c>
    </row>
    <row r="490" spans="1:64" s="66" customFormat="1" x14ac:dyDescent="0.3">
      <c r="A490" s="75"/>
      <c r="B490" s="75"/>
      <c r="C490" s="75"/>
      <c r="D490" s="75"/>
      <c r="E490" s="75"/>
      <c r="F490" s="75"/>
      <c r="G490" s="75"/>
      <c r="H490" s="75"/>
      <c r="I490" s="75"/>
      <c r="J490" s="75"/>
      <c r="K490" s="75"/>
      <c r="L490" s="75"/>
      <c r="M490" s="75"/>
      <c r="N490" s="75"/>
      <c r="O490" s="75"/>
      <c r="P490" s="75"/>
      <c r="Q490" s="75"/>
      <c r="R490" s="75"/>
      <c r="S490" s="75"/>
      <c r="T490" s="75"/>
      <c r="U490" s="75"/>
      <c r="V490" s="7"/>
      <c r="W490" s="75"/>
      <c r="Z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66" t="str">
        <f t="shared" si="170"/>
        <v/>
      </c>
    </row>
    <row r="491" spans="1:64" s="66" customFormat="1" x14ac:dyDescent="0.3">
      <c r="A491" s="75"/>
      <c r="B491" s="75"/>
      <c r="C491" s="75"/>
      <c r="D491" s="75"/>
      <c r="E491" s="75"/>
      <c r="F491" s="75"/>
      <c r="G491" s="75"/>
      <c r="H491" s="75"/>
      <c r="I491" s="75"/>
      <c r="J491" s="75"/>
      <c r="K491" s="75"/>
      <c r="L491" s="75"/>
      <c r="M491" s="75"/>
      <c r="N491" s="75"/>
      <c r="O491" s="75"/>
      <c r="P491" s="75"/>
      <c r="Q491" s="75"/>
      <c r="R491" s="75"/>
      <c r="S491" s="75"/>
      <c r="T491" s="75"/>
      <c r="U491" s="75"/>
      <c r="V491" s="7"/>
      <c r="Z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66" t="str">
        <f t="shared" si="170"/>
        <v/>
      </c>
    </row>
    <row r="492" spans="1:64" s="66" customFormat="1" x14ac:dyDescent="0.3">
      <c r="A492" s="75"/>
      <c r="B492" s="75"/>
      <c r="C492" s="75"/>
      <c r="D492" s="75"/>
      <c r="E492" s="75"/>
      <c r="F492" s="75"/>
      <c r="G492" s="75"/>
      <c r="H492" s="75"/>
      <c r="I492" s="75"/>
      <c r="J492" s="75"/>
      <c r="K492" s="75"/>
      <c r="L492" s="75"/>
      <c r="M492" s="75"/>
      <c r="N492" s="75"/>
      <c r="O492" s="75"/>
      <c r="P492" s="75"/>
      <c r="Q492" s="75"/>
      <c r="R492" s="75"/>
      <c r="S492" s="75"/>
      <c r="T492" s="75"/>
      <c r="U492" s="75"/>
      <c r="V492" s="7"/>
      <c r="Z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66" t="str">
        <f t="shared" si="170"/>
        <v/>
      </c>
    </row>
    <row r="493" spans="1:64" s="66" customFormat="1" x14ac:dyDescent="0.3">
      <c r="A493" s="75"/>
      <c r="B493" s="75"/>
      <c r="C493" s="75"/>
      <c r="D493" s="75"/>
      <c r="E493" s="75"/>
      <c r="F493" s="75"/>
      <c r="G493" s="75"/>
      <c r="H493" s="75"/>
      <c r="I493" s="75"/>
      <c r="J493" s="75"/>
      <c r="K493" s="75"/>
      <c r="L493" s="75"/>
      <c r="M493" s="75"/>
      <c r="N493" s="75"/>
      <c r="O493" s="75"/>
      <c r="P493" s="75"/>
      <c r="Q493" s="75"/>
      <c r="R493" s="75"/>
      <c r="S493" s="75"/>
      <c r="T493" s="75"/>
      <c r="U493" s="75"/>
      <c r="V493" s="7"/>
      <c r="Z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66" t="str">
        <f t="shared" si="170"/>
        <v/>
      </c>
    </row>
    <row r="494" spans="1:64" s="66" customFormat="1" x14ac:dyDescent="0.3">
      <c r="A494" s="75"/>
      <c r="B494" s="75"/>
      <c r="C494" s="75"/>
      <c r="D494" s="75"/>
      <c r="E494" s="75"/>
      <c r="F494" s="75"/>
      <c r="G494" s="75"/>
      <c r="H494" s="75"/>
      <c r="I494" s="75"/>
      <c r="J494" s="75"/>
      <c r="K494" s="75"/>
      <c r="L494" s="75"/>
      <c r="M494" s="75"/>
      <c r="N494" s="75"/>
      <c r="O494" s="75"/>
      <c r="P494" s="75"/>
      <c r="Q494" s="75"/>
      <c r="R494" s="75"/>
      <c r="S494" s="75"/>
      <c r="T494" s="75"/>
      <c r="U494" s="75"/>
      <c r="V494" s="7"/>
      <c r="Z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66" t="str">
        <f t="shared" si="170"/>
        <v/>
      </c>
    </row>
    <row r="495" spans="1:64" s="66" customFormat="1" x14ac:dyDescent="0.3">
      <c r="A495" s="75"/>
      <c r="B495" s="75"/>
      <c r="C495" s="75"/>
      <c r="D495" s="75"/>
      <c r="E495" s="75"/>
      <c r="F495" s="75"/>
      <c r="G495" s="75"/>
      <c r="H495" s="75"/>
      <c r="I495" s="75"/>
      <c r="J495" s="75"/>
      <c r="K495" s="75"/>
      <c r="L495" s="75"/>
      <c r="M495" s="75"/>
      <c r="N495" s="75"/>
      <c r="O495" s="75"/>
      <c r="P495" s="75"/>
      <c r="Q495" s="75"/>
      <c r="R495" s="75"/>
      <c r="S495" s="75"/>
      <c r="T495" s="75"/>
      <c r="U495" s="75"/>
      <c r="V495" s="7"/>
      <c r="Z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66" t="str">
        <f t="shared" si="170"/>
        <v/>
      </c>
    </row>
    <row r="496" spans="1:64" s="66" customFormat="1" x14ac:dyDescent="0.3">
      <c r="A496" s="75"/>
      <c r="B496" s="75"/>
      <c r="C496" s="75"/>
      <c r="D496" s="75"/>
      <c r="E496" s="75"/>
      <c r="F496" s="75"/>
      <c r="G496" s="75"/>
      <c r="H496" s="75"/>
      <c r="I496" s="75"/>
      <c r="J496" s="75"/>
      <c r="K496" s="75"/>
      <c r="L496" s="75"/>
      <c r="M496" s="75"/>
      <c r="N496" s="75"/>
      <c r="O496" s="75"/>
      <c r="P496" s="75"/>
      <c r="Q496" s="75"/>
      <c r="R496" s="75"/>
      <c r="S496" s="75"/>
      <c r="T496" s="75"/>
      <c r="U496" s="75"/>
      <c r="V496" s="7"/>
      <c r="Z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66" t="str">
        <f t="shared" si="170"/>
        <v/>
      </c>
    </row>
    <row r="497" spans="1:65" s="66" customFormat="1" x14ac:dyDescent="0.3">
      <c r="A497" s="75"/>
      <c r="B497" s="75"/>
      <c r="C497" s="75"/>
      <c r="D497" s="75"/>
      <c r="E497" s="75"/>
      <c r="F497" s="75"/>
      <c r="G497" s="75"/>
      <c r="H497" s="75"/>
      <c r="I497" s="75"/>
      <c r="J497" s="75"/>
      <c r="K497" s="75"/>
      <c r="L497" s="75"/>
      <c r="M497" s="75"/>
      <c r="N497" s="75"/>
      <c r="O497" s="75"/>
      <c r="P497" s="75"/>
      <c r="Q497" s="75"/>
      <c r="R497" s="75"/>
      <c r="S497" s="75"/>
      <c r="T497" s="75"/>
      <c r="U497" s="75"/>
      <c r="V497" s="7"/>
      <c r="Z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66" t="str">
        <f t="shared" si="170"/>
        <v/>
      </c>
    </row>
    <row r="498" spans="1:65" s="66" customFormat="1" x14ac:dyDescent="0.3">
      <c r="A498" s="75"/>
      <c r="B498" s="75"/>
      <c r="C498" s="75"/>
      <c r="D498" s="75"/>
      <c r="E498" s="75"/>
      <c r="F498" s="75"/>
      <c r="G498" s="75"/>
      <c r="H498" s="75"/>
      <c r="I498" s="75"/>
      <c r="J498" s="75"/>
      <c r="K498" s="75"/>
      <c r="L498" s="75"/>
      <c r="M498" s="75"/>
      <c r="N498" s="75"/>
      <c r="O498" s="75"/>
      <c r="P498" s="75"/>
      <c r="Q498" s="75"/>
      <c r="R498" s="75"/>
      <c r="S498" s="75"/>
      <c r="T498" s="75"/>
      <c r="U498" s="75"/>
      <c r="V498" s="7"/>
      <c r="Z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66" t="str">
        <f t="shared" si="170"/>
        <v/>
      </c>
    </row>
    <row r="499" spans="1:65" s="66" customFormat="1" x14ac:dyDescent="0.3">
      <c r="A499" s="75"/>
      <c r="B499" s="75"/>
      <c r="C499" s="75"/>
      <c r="D499" s="75"/>
      <c r="E499" s="75"/>
      <c r="F499" s="75"/>
      <c r="G499" s="75"/>
      <c r="H499" s="75"/>
      <c r="I499" s="75"/>
      <c r="J499" s="75"/>
      <c r="K499" s="75"/>
      <c r="L499" s="75"/>
      <c r="M499" s="75"/>
      <c r="N499" s="75"/>
      <c r="O499" s="75"/>
      <c r="P499" s="75"/>
      <c r="Q499" s="75"/>
      <c r="R499" s="75"/>
      <c r="S499" s="75"/>
      <c r="T499" s="75"/>
      <c r="U499" s="75"/>
      <c r="V499" s="7"/>
      <c r="Z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row>
    <row r="500" spans="1:65" s="66" customFormat="1" x14ac:dyDescent="0.3">
      <c r="A500" s="75"/>
      <c r="B500" s="75"/>
      <c r="C500" s="75"/>
      <c r="D500" s="75"/>
      <c r="E500" s="75"/>
      <c r="F500" s="75"/>
      <c r="G500" s="75"/>
      <c r="H500" s="75"/>
      <c r="I500" s="75"/>
      <c r="J500" s="75"/>
      <c r="K500" s="75"/>
      <c r="L500" s="75"/>
      <c r="M500" s="75"/>
      <c r="N500" s="75"/>
      <c r="O500" s="75"/>
      <c r="P500" s="75"/>
      <c r="Q500" s="75"/>
      <c r="R500" s="75"/>
      <c r="S500" s="75"/>
      <c r="T500" s="75"/>
      <c r="U500" s="75"/>
      <c r="V500" s="7"/>
      <c r="Z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row>
    <row r="501" spans="1:65" s="66" customFormat="1" x14ac:dyDescent="0.3">
      <c r="A501" s="75"/>
      <c r="B501" s="75"/>
      <c r="C501" s="75"/>
      <c r="D501" s="75"/>
      <c r="E501" s="75"/>
      <c r="F501" s="75"/>
      <c r="G501" s="75"/>
      <c r="H501" s="75"/>
      <c r="I501" s="75"/>
      <c r="J501" s="75"/>
      <c r="K501" s="75"/>
      <c r="L501" s="75"/>
      <c r="M501" s="75"/>
      <c r="N501" s="75"/>
      <c r="O501" s="75"/>
      <c r="P501" s="75"/>
      <c r="Q501" s="75"/>
      <c r="R501" s="75"/>
      <c r="S501" s="75"/>
      <c r="T501" s="75"/>
      <c r="U501" s="75"/>
      <c r="V501" s="7"/>
      <c r="Z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row>
    <row r="502" spans="1:65" s="66" customFormat="1" x14ac:dyDescent="0.3">
      <c r="A502" s="75"/>
      <c r="V502" s="7"/>
      <c r="Z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row>
    <row r="503" spans="1:65" s="66" customFormat="1" x14ac:dyDescent="0.3">
      <c r="A503" s="75"/>
      <c r="V503" s="7"/>
      <c r="Z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row>
    <row r="504" spans="1:65" s="66" customFormat="1" x14ac:dyDescent="0.3">
      <c r="A504" s="75"/>
      <c r="V504" s="7"/>
      <c r="Z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row>
    <row r="505" spans="1:65" x14ac:dyDescent="0.3">
      <c r="AA505" s="102"/>
      <c r="AB505" s="9"/>
      <c r="AC505" s="9"/>
      <c r="AD505" s="9"/>
      <c r="AE505" s="9"/>
      <c r="AF505" s="9"/>
      <c r="AG505" s="9"/>
      <c r="AH505" s="9"/>
      <c r="AI505" s="9"/>
      <c r="AJ505" s="9"/>
      <c r="AQ505" s="9"/>
      <c r="AR505" s="9"/>
      <c r="AS505" s="9"/>
      <c r="AT505" s="9"/>
      <c r="AU505" s="9"/>
      <c r="AV505" s="9"/>
      <c r="AW505" s="9"/>
      <c r="AX505" s="9"/>
      <c r="AY505" s="9"/>
      <c r="AZ505" s="9"/>
      <c r="BA505" s="9"/>
      <c r="BB505" s="9"/>
      <c r="BC505" s="9"/>
      <c r="BD505" s="9"/>
      <c r="BE505" s="9"/>
      <c r="BF505" s="9"/>
      <c r="BG505" s="9"/>
      <c r="BH505" s="9"/>
      <c r="BI505" s="9"/>
      <c r="BJ505" s="9"/>
      <c r="BK505" s="9"/>
      <c r="BL505" s="102"/>
      <c r="BM505" s="102"/>
    </row>
  </sheetData>
  <mergeCells count="5">
    <mergeCell ref="BP4:BQ4"/>
    <mergeCell ref="BS4:BT4"/>
    <mergeCell ref="BV4:BW4"/>
    <mergeCell ref="BY4:BZ4"/>
    <mergeCell ref="BN3:BP3"/>
  </mergeCells>
  <pageMargins left="0.7" right="0.7" top="0.75" bottom="0.75" header="0.3" footer="0.3"/>
  <pageSetup paperSize="9" orientation="portrait" r:id="rId1"/>
  <ignoredErrors>
    <ignoredError sqref="BT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147"/>
  <sheetViews>
    <sheetView workbookViewId="0">
      <selection activeCell="B21" sqref="B21"/>
    </sheetView>
  </sheetViews>
  <sheetFormatPr defaultColWidth="9.109375" defaultRowHeight="14.4" x14ac:dyDescent="0.3"/>
  <cols>
    <col min="1" max="1" width="11.6640625" customWidth="1"/>
    <col min="2" max="2" width="10.33203125" customWidth="1"/>
    <col min="3" max="3" width="19.88671875" customWidth="1"/>
    <col min="4" max="4" width="16.109375" customWidth="1"/>
    <col min="5" max="5" width="52.33203125" customWidth="1"/>
    <col min="6" max="6" width="7.109375" style="3" customWidth="1"/>
    <col min="7" max="7" width="9.109375" style="164"/>
    <col min="8" max="8" width="26.6640625" customWidth="1"/>
    <col min="14" max="14" width="11.6640625" customWidth="1"/>
  </cols>
  <sheetData>
    <row r="1" spans="1:14" ht="28.8" x14ac:dyDescent="0.3">
      <c r="A1" s="148" t="s">
        <v>4617</v>
      </c>
      <c r="B1" s="149" t="s">
        <v>4618</v>
      </c>
      <c r="C1" s="148" t="s">
        <v>4619</v>
      </c>
      <c r="D1" s="149" t="s">
        <v>970</v>
      </c>
      <c r="E1" s="149" t="s">
        <v>4620</v>
      </c>
      <c r="F1" s="149" t="s">
        <v>968</v>
      </c>
      <c r="G1" s="150"/>
      <c r="H1" s="150" t="s">
        <v>969</v>
      </c>
      <c r="I1" s="150" t="s">
        <v>966</v>
      </c>
      <c r="J1" s="150" t="s">
        <v>965</v>
      </c>
      <c r="K1" s="150" t="s">
        <v>963</v>
      </c>
      <c r="L1" s="150" t="s">
        <v>962</v>
      </c>
      <c r="M1" s="150" t="s">
        <v>959</v>
      </c>
      <c r="N1" s="151" t="s">
        <v>4621</v>
      </c>
    </row>
    <row r="2" spans="1:14" x14ac:dyDescent="0.3">
      <c r="A2" s="152" t="s">
        <v>0</v>
      </c>
      <c r="B2" s="152" t="s">
        <v>26</v>
      </c>
      <c r="C2" s="152" t="s">
        <v>4622</v>
      </c>
      <c r="D2" s="152" t="s">
        <v>4623</v>
      </c>
      <c r="E2" s="152" t="s">
        <v>424</v>
      </c>
      <c r="F2" s="153">
        <v>2012</v>
      </c>
      <c r="G2" s="154"/>
      <c r="H2" s="152" t="s">
        <v>425</v>
      </c>
      <c r="I2" s="152">
        <v>3</v>
      </c>
      <c r="J2" s="152">
        <v>4</v>
      </c>
      <c r="K2" s="152"/>
      <c r="L2" s="152"/>
      <c r="M2" s="152" t="s">
        <v>423</v>
      </c>
      <c r="N2" s="152" t="s">
        <v>0</v>
      </c>
    </row>
    <row r="3" spans="1:14" x14ac:dyDescent="0.3">
      <c r="A3" s="152" t="s">
        <v>0</v>
      </c>
      <c r="B3" s="152" t="s">
        <v>28</v>
      </c>
      <c r="C3" s="152" t="s">
        <v>4624</v>
      </c>
      <c r="D3" s="152" t="s">
        <v>4625</v>
      </c>
      <c r="E3" s="152" t="s">
        <v>4626</v>
      </c>
      <c r="F3" s="153">
        <v>2014</v>
      </c>
      <c r="G3" s="154"/>
      <c r="H3" s="152" t="s">
        <v>289</v>
      </c>
      <c r="I3" s="152">
        <v>1840</v>
      </c>
      <c r="J3" s="152">
        <v>9</v>
      </c>
      <c r="K3" s="152">
        <v>2730</v>
      </c>
      <c r="L3" s="152">
        <v>2743</v>
      </c>
      <c r="M3" s="152" t="s">
        <v>287</v>
      </c>
      <c r="N3" s="152" t="s">
        <v>0</v>
      </c>
    </row>
    <row r="4" spans="1:14" x14ac:dyDescent="0.3">
      <c r="A4" s="152" t="s">
        <v>0</v>
      </c>
      <c r="B4" s="152" t="s">
        <v>28</v>
      </c>
      <c r="C4" s="152" t="s">
        <v>4624</v>
      </c>
      <c r="D4" s="152" t="s">
        <v>4625</v>
      </c>
      <c r="E4" s="152" t="s">
        <v>203</v>
      </c>
      <c r="F4" s="153">
        <v>2014</v>
      </c>
      <c r="G4" s="154"/>
      <c r="H4" s="152" t="s">
        <v>336</v>
      </c>
      <c r="I4" s="152">
        <v>88</v>
      </c>
      <c r="J4" s="152">
        <v>1</v>
      </c>
      <c r="K4" s="152">
        <v>238</v>
      </c>
      <c r="L4" s="152">
        <v>251</v>
      </c>
      <c r="M4" s="152" t="s">
        <v>334</v>
      </c>
      <c r="N4" s="152" t="s">
        <v>0</v>
      </c>
    </row>
    <row r="5" spans="1:14" x14ac:dyDescent="0.3">
      <c r="A5" s="152" t="s">
        <v>0</v>
      </c>
      <c r="B5" s="152" t="s">
        <v>26</v>
      </c>
      <c r="C5" s="152" t="s">
        <v>4622</v>
      </c>
      <c r="D5" s="152" t="s">
        <v>4627</v>
      </c>
      <c r="E5" s="152" t="s">
        <v>3703</v>
      </c>
      <c r="F5" s="153">
        <v>2016</v>
      </c>
      <c r="G5" s="154"/>
      <c r="H5" s="152" t="s">
        <v>3702</v>
      </c>
      <c r="I5" s="152">
        <v>9</v>
      </c>
      <c r="J5" s="152">
        <v>1</v>
      </c>
      <c r="K5" s="152"/>
      <c r="L5" s="152"/>
      <c r="M5" s="152" t="s">
        <v>3704</v>
      </c>
      <c r="N5" s="152" t="s">
        <v>0</v>
      </c>
    </row>
    <row r="6" spans="1:14" x14ac:dyDescent="0.3">
      <c r="A6" s="152" t="s">
        <v>0</v>
      </c>
      <c r="B6" s="152" t="s">
        <v>30</v>
      </c>
      <c r="C6" s="152" t="s">
        <v>4628</v>
      </c>
      <c r="D6" s="152" t="s">
        <v>4629</v>
      </c>
      <c r="E6" s="152" t="s">
        <v>203</v>
      </c>
      <c r="F6" s="153">
        <v>2015</v>
      </c>
      <c r="G6" s="154"/>
      <c r="H6" s="152" t="s">
        <v>204</v>
      </c>
      <c r="I6" s="152">
        <v>93</v>
      </c>
      <c r="J6" s="152"/>
      <c r="K6" s="152">
        <v>346</v>
      </c>
      <c r="L6" s="152">
        <v>352</v>
      </c>
      <c r="M6" s="152" t="s">
        <v>202</v>
      </c>
      <c r="N6" s="152" t="s">
        <v>0</v>
      </c>
    </row>
    <row r="7" spans="1:14" x14ac:dyDescent="0.3">
      <c r="A7" s="152" t="s">
        <v>0</v>
      </c>
      <c r="B7" s="152" t="s">
        <v>26</v>
      </c>
      <c r="C7" s="152" t="s">
        <v>4622</v>
      </c>
      <c r="D7" s="152" t="s">
        <v>4630</v>
      </c>
      <c r="E7" s="152" t="s">
        <v>97</v>
      </c>
      <c r="F7" s="153">
        <v>2010</v>
      </c>
      <c r="G7" s="154"/>
      <c r="H7" s="152" t="s">
        <v>244</v>
      </c>
      <c r="I7" s="152">
        <v>6</v>
      </c>
      <c r="J7" s="152">
        <v>2</v>
      </c>
      <c r="K7" s="152">
        <v>201</v>
      </c>
      <c r="L7" s="152">
        <v>209</v>
      </c>
      <c r="M7" s="152" t="s">
        <v>243</v>
      </c>
      <c r="N7" s="152" t="s">
        <v>0</v>
      </c>
    </row>
    <row r="8" spans="1:14" x14ac:dyDescent="0.3">
      <c r="A8" s="152" t="s">
        <v>0</v>
      </c>
      <c r="B8" s="152" t="s">
        <v>28</v>
      </c>
      <c r="C8" s="152" t="s">
        <v>4631</v>
      </c>
      <c r="D8" s="152" t="s">
        <v>4632</v>
      </c>
      <c r="E8" s="152" t="s">
        <v>1254</v>
      </c>
      <c r="F8" s="153">
        <v>2004</v>
      </c>
      <c r="G8" s="154"/>
      <c r="H8" s="152" t="s">
        <v>3896</v>
      </c>
      <c r="I8" s="152">
        <v>126</v>
      </c>
      <c r="J8" s="152">
        <v>32</v>
      </c>
      <c r="K8" s="152">
        <v>10044</v>
      </c>
      <c r="L8" s="152">
        <v>10048</v>
      </c>
      <c r="M8" s="152" t="s">
        <v>3897</v>
      </c>
      <c r="N8" s="152" t="s">
        <v>0</v>
      </c>
    </row>
    <row r="9" spans="1:14" x14ac:dyDescent="0.3">
      <c r="A9" s="152" t="s">
        <v>0</v>
      </c>
      <c r="B9" s="152" t="s">
        <v>26</v>
      </c>
      <c r="C9" s="152" t="s">
        <v>4633</v>
      </c>
      <c r="D9" s="152" t="s">
        <v>4634</v>
      </c>
      <c r="E9" s="152" t="s">
        <v>487</v>
      </c>
      <c r="F9" s="153">
        <v>2016</v>
      </c>
      <c r="G9" s="154"/>
      <c r="H9" s="152" t="s">
        <v>3693</v>
      </c>
      <c r="I9" s="152">
        <v>36</v>
      </c>
      <c r="J9" s="152">
        <v>10</v>
      </c>
      <c r="K9" s="152">
        <v>1321</v>
      </c>
      <c r="L9" s="152">
        <v>1331</v>
      </c>
      <c r="M9" s="152" t="s">
        <v>3694</v>
      </c>
      <c r="N9" s="152" t="s">
        <v>0</v>
      </c>
    </row>
    <row r="10" spans="1:14" x14ac:dyDescent="0.3">
      <c r="A10" s="152" t="s">
        <v>0</v>
      </c>
      <c r="B10" s="152" t="s">
        <v>28</v>
      </c>
      <c r="C10" s="155" t="s">
        <v>4635</v>
      </c>
      <c r="D10" s="152" t="s">
        <v>4636</v>
      </c>
      <c r="E10" s="152" t="s">
        <v>250</v>
      </c>
      <c r="F10" s="153">
        <v>2011</v>
      </c>
      <c r="G10" s="154"/>
      <c r="H10" s="152" t="s">
        <v>251</v>
      </c>
      <c r="I10" s="152">
        <v>13</v>
      </c>
      <c r="J10" s="152">
        <v>2</v>
      </c>
      <c r="K10" s="152">
        <v>721</v>
      </c>
      <c r="L10" s="152">
        <v>731</v>
      </c>
      <c r="M10" s="152" t="s">
        <v>249</v>
      </c>
      <c r="N10" s="152" t="s">
        <v>0</v>
      </c>
    </row>
    <row r="11" spans="1:14" x14ac:dyDescent="0.3">
      <c r="A11" s="152" t="s">
        <v>0</v>
      </c>
      <c r="B11" s="152" t="s">
        <v>28</v>
      </c>
      <c r="C11" s="152" t="s">
        <v>4635</v>
      </c>
      <c r="D11" s="152" t="s">
        <v>4637</v>
      </c>
      <c r="E11" s="152" t="s">
        <v>237</v>
      </c>
      <c r="F11" s="153">
        <v>2009</v>
      </c>
      <c r="G11" s="154"/>
      <c r="H11" s="152" t="s">
        <v>238</v>
      </c>
      <c r="I11" s="152">
        <v>26</v>
      </c>
      <c r="J11" s="152">
        <v>9</v>
      </c>
      <c r="K11" s="152">
        <v>2164</v>
      </c>
      <c r="L11" s="152">
        <v>2173</v>
      </c>
      <c r="M11" s="152" t="s">
        <v>236</v>
      </c>
      <c r="N11" s="152" t="s">
        <v>0</v>
      </c>
    </row>
    <row r="12" spans="1:14" x14ac:dyDescent="0.3">
      <c r="A12" s="152" t="s">
        <v>0</v>
      </c>
      <c r="B12" s="152" t="s">
        <v>28</v>
      </c>
      <c r="C12" s="152" t="s">
        <v>4624</v>
      </c>
      <c r="D12" s="152" t="s">
        <v>4638</v>
      </c>
      <c r="E12" s="152" t="s">
        <v>181</v>
      </c>
      <c r="F12" s="153">
        <v>2016</v>
      </c>
      <c r="G12" s="154"/>
      <c r="H12" s="152" t="s">
        <v>417</v>
      </c>
      <c r="I12" s="152">
        <v>102</v>
      </c>
      <c r="J12" s="152"/>
      <c r="K12" s="152">
        <v>58</v>
      </c>
      <c r="L12" s="152">
        <v>71</v>
      </c>
      <c r="M12" s="152" t="s">
        <v>416</v>
      </c>
      <c r="N12" s="152" t="s">
        <v>0</v>
      </c>
    </row>
    <row r="13" spans="1:14" x14ac:dyDescent="0.3">
      <c r="A13" s="152" t="s">
        <v>0</v>
      </c>
      <c r="B13" s="152" t="s">
        <v>30</v>
      </c>
      <c r="C13" s="152" t="s">
        <v>4639</v>
      </c>
      <c r="D13" s="152" t="s">
        <v>4640</v>
      </c>
      <c r="E13" s="152" t="s">
        <v>222</v>
      </c>
      <c r="F13" s="153">
        <v>2016</v>
      </c>
      <c r="G13" s="154"/>
      <c r="H13" s="152" t="s">
        <v>223</v>
      </c>
      <c r="I13" s="152">
        <v>23</v>
      </c>
      <c r="J13" s="152">
        <v>9</v>
      </c>
      <c r="K13" s="152">
        <v>3653</v>
      </c>
      <c r="L13" s="152">
        <v>3664</v>
      </c>
      <c r="M13" s="152" t="s">
        <v>221</v>
      </c>
      <c r="N13" s="152" t="s">
        <v>0</v>
      </c>
    </row>
    <row r="14" spans="1:14" x14ac:dyDescent="0.3">
      <c r="A14" s="152" t="s">
        <v>0</v>
      </c>
      <c r="B14" s="152" t="s">
        <v>28</v>
      </c>
      <c r="C14" s="152" t="s">
        <v>4631</v>
      </c>
      <c r="D14" s="152" t="s">
        <v>4641</v>
      </c>
      <c r="E14" s="152" t="s">
        <v>117</v>
      </c>
      <c r="F14" s="153">
        <v>2013</v>
      </c>
      <c r="G14" s="154"/>
      <c r="H14" s="152" t="s">
        <v>281</v>
      </c>
      <c r="I14" s="152">
        <v>7</v>
      </c>
      <c r="J14" s="152">
        <v>12</v>
      </c>
      <c r="K14" s="152">
        <v>10704</v>
      </c>
      <c r="L14" s="152">
        <v>10716</v>
      </c>
      <c r="M14" s="152" t="s">
        <v>280</v>
      </c>
      <c r="N14" s="152" t="s">
        <v>0</v>
      </c>
    </row>
    <row r="15" spans="1:14" x14ac:dyDescent="0.3">
      <c r="A15" s="152" t="s">
        <v>0</v>
      </c>
      <c r="B15" s="152" t="s">
        <v>30</v>
      </c>
      <c r="C15" s="152" t="s">
        <v>4642</v>
      </c>
      <c r="D15" s="152" t="s">
        <v>4643</v>
      </c>
      <c r="E15" s="152" t="s">
        <v>97</v>
      </c>
      <c r="F15" s="153">
        <v>2014</v>
      </c>
      <c r="G15" s="154"/>
      <c r="H15" s="152" t="s">
        <v>323</v>
      </c>
      <c r="I15" s="152">
        <v>10</v>
      </c>
      <c r="J15" s="152">
        <v>2</v>
      </c>
      <c r="K15" s="152">
        <v>371</v>
      </c>
      <c r="L15" s="152">
        <v>380</v>
      </c>
      <c r="M15" s="152" t="s">
        <v>322</v>
      </c>
      <c r="N15" s="152" t="s">
        <v>0</v>
      </c>
    </row>
    <row r="16" spans="1:14" x14ac:dyDescent="0.3">
      <c r="A16" s="152" t="s">
        <v>0</v>
      </c>
      <c r="B16" s="152" t="s">
        <v>28</v>
      </c>
      <c r="C16" s="152" t="s">
        <v>4631</v>
      </c>
      <c r="D16" s="152" t="s">
        <v>4644</v>
      </c>
      <c r="E16" s="152" t="s">
        <v>391</v>
      </c>
      <c r="F16" s="153">
        <v>2014</v>
      </c>
      <c r="G16" s="154"/>
      <c r="H16" s="152" t="s">
        <v>392</v>
      </c>
      <c r="I16" s="152">
        <v>9</v>
      </c>
      <c r="J16" s="152">
        <v>15</v>
      </c>
      <c r="K16" s="152">
        <v>2291</v>
      </c>
      <c r="L16" s="152">
        <v>2308</v>
      </c>
      <c r="M16" s="152" t="s">
        <v>390</v>
      </c>
      <c r="N16" s="152" t="s">
        <v>0</v>
      </c>
    </row>
    <row r="17" spans="1:14" x14ac:dyDescent="0.3">
      <c r="A17" s="152" t="s">
        <v>0</v>
      </c>
      <c r="B17" s="152" t="s">
        <v>28</v>
      </c>
      <c r="C17" s="152" t="s">
        <v>4624</v>
      </c>
      <c r="D17" s="152" t="s">
        <v>4645</v>
      </c>
      <c r="E17" s="152" t="s">
        <v>309</v>
      </c>
      <c r="F17" s="153">
        <v>2014</v>
      </c>
      <c r="G17" s="154"/>
      <c r="H17" s="152" t="s">
        <v>310</v>
      </c>
      <c r="I17" s="152">
        <v>4</v>
      </c>
      <c r="J17" s="152">
        <v>3</v>
      </c>
      <c r="K17" s="152">
        <v>210</v>
      </c>
      <c r="L17" s="152">
        <v>216</v>
      </c>
      <c r="M17" s="152" t="s">
        <v>308</v>
      </c>
      <c r="N17" s="152" t="s">
        <v>0</v>
      </c>
    </row>
    <row r="18" spans="1:14" x14ac:dyDescent="0.3">
      <c r="A18" s="152" t="s">
        <v>0</v>
      </c>
      <c r="B18" s="152" t="s">
        <v>26</v>
      </c>
      <c r="C18" s="152" t="s">
        <v>4646</v>
      </c>
      <c r="D18" s="152" t="s">
        <v>4647</v>
      </c>
      <c r="E18" s="152" t="s">
        <v>90</v>
      </c>
      <c r="F18" s="153">
        <v>2013</v>
      </c>
      <c r="G18" s="154"/>
      <c r="H18" s="152" t="s">
        <v>275</v>
      </c>
      <c r="I18" s="152">
        <v>3</v>
      </c>
      <c r="J18" s="152"/>
      <c r="K18" s="152"/>
      <c r="L18" s="152"/>
      <c r="M18" s="152" t="s">
        <v>274</v>
      </c>
      <c r="N18" s="152" t="s">
        <v>0</v>
      </c>
    </row>
    <row r="19" spans="1:14" x14ac:dyDescent="0.3">
      <c r="A19" s="152" t="s">
        <v>0</v>
      </c>
      <c r="B19" s="152" t="s">
        <v>28</v>
      </c>
      <c r="C19" s="152" t="s">
        <v>4631</v>
      </c>
      <c r="D19" s="152" t="s">
        <v>4648</v>
      </c>
      <c r="E19" s="152" t="s">
        <v>147</v>
      </c>
      <c r="F19" s="153">
        <v>2014</v>
      </c>
      <c r="G19" s="154"/>
      <c r="H19" s="152" t="s">
        <v>317</v>
      </c>
      <c r="I19" s="152">
        <v>9</v>
      </c>
      <c r="J19" s="152">
        <v>1</v>
      </c>
      <c r="K19" s="152">
        <v>419</v>
      </c>
      <c r="L19" s="152">
        <v>435</v>
      </c>
      <c r="M19" s="152" t="s">
        <v>316</v>
      </c>
      <c r="N19" s="152" t="s">
        <v>0</v>
      </c>
    </row>
    <row r="20" spans="1:14" x14ac:dyDescent="0.3">
      <c r="A20" s="152" t="s">
        <v>0</v>
      </c>
      <c r="B20" s="152" t="s">
        <v>26</v>
      </c>
      <c r="C20" s="152" t="s">
        <v>4649</v>
      </c>
      <c r="D20" s="152" t="s">
        <v>4650</v>
      </c>
      <c r="E20" s="152" t="s">
        <v>229</v>
      </c>
      <c r="F20" s="153">
        <v>2016</v>
      </c>
      <c r="G20" s="154"/>
      <c r="H20" s="152" t="s">
        <v>230</v>
      </c>
      <c r="I20" s="152">
        <v>42</v>
      </c>
      <c r="J20" s="152">
        <v>12</v>
      </c>
      <c r="K20" s="152">
        <v>2031</v>
      </c>
      <c r="L20" s="152">
        <v>2037</v>
      </c>
      <c r="M20" s="152" t="s">
        <v>228</v>
      </c>
      <c r="N20" s="152" t="s">
        <v>0</v>
      </c>
    </row>
    <row r="21" spans="1:14" x14ac:dyDescent="0.3">
      <c r="A21" s="152" t="s">
        <v>0</v>
      </c>
      <c r="B21" s="152" t="s">
        <v>28</v>
      </c>
      <c r="C21" s="152" t="s">
        <v>4651</v>
      </c>
      <c r="D21" s="152" t="s">
        <v>4650</v>
      </c>
      <c r="E21" s="152" t="s">
        <v>181</v>
      </c>
      <c r="F21" s="153">
        <v>2013</v>
      </c>
      <c r="G21" s="154"/>
      <c r="H21" s="152" t="s">
        <v>404</v>
      </c>
      <c r="I21" s="152">
        <v>34</v>
      </c>
      <c r="J21" s="152">
        <v>30</v>
      </c>
      <c r="K21" s="152">
        <v>7444</v>
      </c>
      <c r="L21" s="152">
        <v>7452</v>
      </c>
      <c r="M21" s="152" t="s">
        <v>403</v>
      </c>
      <c r="N21" s="152" t="s">
        <v>0</v>
      </c>
    </row>
    <row r="22" spans="1:14" x14ac:dyDescent="0.3">
      <c r="A22" s="152" t="s">
        <v>0</v>
      </c>
      <c r="B22" s="152" t="s">
        <v>30</v>
      </c>
      <c r="C22" s="152" t="s">
        <v>4628</v>
      </c>
      <c r="D22" s="152" t="s">
        <v>4652</v>
      </c>
      <c r="E22" s="152" t="s">
        <v>203</v>
      </c>
      <c r="F22" s="153">
        <v>2012</v>
      </c>
      <c r="G22" s="154"/>
      <c r="H22" s="152" t="s">
        <v>257</v>
      </c>
      <c r="I22" s="152">
        <v>82</v>
      </c>
      <c r="J22" s="152">
        <v>2</v>
      </c>
      <c r="K22" s="152">
        <v>281</v>
      </c>
      <c r="L22" s="152">
        <v>290</v>
      </c>
      <c r="M22" s="152" t="s">
        <v>256</v>
      </c>
      <c r="N22" s="152" t="s">
        <v>0</v>
      </c>
    </row>
    <row r="23" spans="1:14" x14ac:dyDescent="0.3">
      <c r="A23" s="152" t="s">
        <v>0</v>
      </c>
      <c r="B23" s="152" t="s">
        <v>26</v>
      </c>
      <c r="C23" s="152" t="s">
        <v>4653</v>
      </c>
      <c r="D23" s="152" t="s">
        <v>4654</v>
      </c>
      <c r="E23" s="152" t="s">
        <v>117</v>
      </c>
      <c r="F23" s="153">
        <v>2015</v>
      </c>
      <c r="G23" s="154"/>
      <c r="H23" s="152" t="s">
        <v>355</v>
      </c>
      <c r="I23" s="152">
        <v>9</v>
      </c>
      <c r="J23" s="152">
        <v>1</v>
      </c>
      <c r="K23" s="152">
        <v>191</v>
      </c>
      <c r="L23" s="152">
        <v>205</v>
      </c>
      <c r="M23" s="152" t="s">
        <v>354</v>
      </c>
      <c r="N23" s="152" t="s">
        <v>0</v>
      </c>
    </row>
    <row r="24" spans="1:14" x14ac:dyDescent="0.3">
      <c r="A24" s="152" t="s">
        <v>0</v>
      </c>
      <c r="B24" s="152" t="s">
        <v>30</v>
      </c>
      <c r="C24" s="152" t="s">
        <v>4635</v>
      </c>
      <c r="D24" s="152" t="s">
        <v>4655</v>
      </c>
      <c r="E24" s="152" t="s">
        <v>41</v>
      </c>
      <c r="F24" s="153">
        <v>2015</v>
      </c>
      <c r="G24" s="154"/>
      <c r="H24" s="152" t="s">
        <v>373</v>
      </c>
      <c r="I24" s="152">
        <v>200</v>
      </c>
      <c r="J24" s="152"/>
      <c r="K24" s="152">
        <v>201</v>
      </c>
      <c r="L24" s="152">
        <v>211</v>
      </c>
      <c r="M24" s="152" t="s">
        <v>372</v>
      </c>
      <c r="N24" s="152" t="s">
        <v>0</v>
      </c>
    </row>
    <row r="25" spans="1:14" x14ac:dyDescent="0.3">
      <c r="A25" s="152" t="s">
        <v>0</v>
      </c>
      <c r="B25" s="152" t="s">
        <v>30</v>
      </c>
      <c r="C25" s="152" t="s">
        <v>4642</v>
      </c>
      <c r="D25" s="152" t="s">
        <v>4656</v>
      </c>
      <c r="E25" s="152" t="s">
        <v>196</v>
      </c>
      <c r="F25" s="153">
        <v>2014</v>
      </c>
      <c r="G25" s="154"/>
      <c r="H25" s="152" t="s">
        <v>197</v>
      </c>
      <c r="I25" s="152">
        <v>476</v>
      </c>
      <c r="J25" s="152">
        <v>1</v>
      </c>
      <c r="K25" s="152">
        <v>60</v>
      </c>
      <c r="L25" s="152">
        <v>69</v>
      </c>
      <c r="M25" s="152" t="s">
        <v>195</v>
      </c>
      <c r="N25" s="152" t="s">
        <v>0</v>
      </c>
    </row>
    <row r="26" spans="1:14" x14ac:dyDescent="0.3">
      <c r="A26" s="152" t="s">
        <v>0</v>
      </c>
      <c r="B26" s="152" t="s">
        <v>28</v>
      </c>
      <c r="C26" s="152" t="s">
        <v>4651</v>
      </c>
      <c r="D26" s="152" t="s">
        <v>4657</v>
      </c>
      <c r="E26" s="152" t="s">
        <v>295</v>
      </c>
      <c r="F26" s="153">
        <v>2014</v>
      </c>
      <c r="G26" s="154"/>
      <c r="H26" s="152" t="s">
        <v>296</v>
      </c>
      <c r="I26" s="152">
        <v>10</v>
      </c>
      <c r="J26" s="152">
        <v>8</v>
      </c>
      <c r="K26" s="152">
        <v>1416</v>
      </c>
      <c r="L26" s="152">
        <v>1428</v>
      </c>
      <c r="M26" s="152" t="s">
        <v>294</v>
      </c>
      <c r="N26" s="152" t="s">
        <v>0</v>
      </c>
    </row>
    <row r="27" spans="1:14" x14ac:dyDescent="0.3">
      <c r="A27" s="152" t="s">
        <v>0</v>
      </c>
      <c r="B27" s="152" t="s">
        <v>30</v>
      </c>
      <c r="C27" s="152" t="s">
        <v>4642</v>
      </c>
      <c r="D27" s="152" t="s">
        <v>4658</v>
      </c>
      <c r="E27" s="152" t="s">
        <v>147</v>
      </c>
      <c r="F27" s="153">
        <v>2015</v>
      </c>
      <c r="G27" s="154"/>
      <c r="H27" s="152" t="s">
        <v>367</v>
      </c>
      <c r="I27" s="152">
        <v>10</v>
      </c>
      <c r="J27" s="152"/>
      <c r="K27" s="152">
        <v>1493</v>
      </c>
      <c r="L27" s="152">
        <v>1503</v>
      </c>
      <c r="M27" s="152" t="s">
        <v>366</v>
      </c>
      <c r="N27" s="152" t="s">
        <v>0</v>
      </c>
    </row>
    <row r="28" spans="1:14" x14ac:dyDescent="0.3">
      <c r="A28" s="152" t="s">
        <v>0</v>
      </c>
      <c r="B28" s="152" t="s">
        <v>28</v>
      </c>
      <c r="C28" s="152" t="s">
        <v>4631</v>
      </c>
      <c r="D28" s="152" t="s">
        <v>4659</v>
      </c>
      <c r="E28" s="152" t="s">
        <v>196</v>
      </c>
      <c r="F28" s="153">
        <v>2014</v>
      </c>
      <c r="G28" s="154"/>
      <c r="H28" s="152" t="s">
        <v>342</v>
      </c>
      <c r="I28" s="152">
        <v>461</v>
      </c>
      <c r="J28" s="152">
        <v>42767</v>
      </c>
      <c r="K28" s="152">
        <v>380</v>
      </c>
      <c r="L28" s="152">
        <v>390</v>
      </c>
      <c r="M28" s="152" t="s">
        <v>341</v>
      </c>
      <c r="N28" s="152" t="s">
        <v>0</v>
      </c>
    </row>
    <row r="29" spans="1:14" x14ac:dyDescent="0.3">
      <c r="A29" s="152" t="s">
        <v>0</v>
      </c>
      <c r="B29" s="152" t="s">
        <v>28</v>
      </c>
      <c r="C29" s="152" t="s">
        <v>4660</v>
      </c>
      <c r="D29" s="152" t="s">
        <v>4661</v>
      </c>
      <c r="E29" s="152" t="s">
        <v>302</v>
      </c>
      <c r="F29" s="153">
        <v>2014</v>
      </c>
      <c r="G29" s="154"/>
      <c r="H29" s="152" t="s">
        <v>303</v>
      </c>
      <c r="I29" s="152">
        <v>10</v>
      </c>
      <c r="J29" s="152">
        <v>5</v>
      </c>
      <c r="K29" s="152">
        <v>2112</v>
      </c>
      <c r="L29" s="152">
        <v>2124</v>
      </c>
      <c r="M29" s="152" t="s">
        <v>301</v>
      </c>
      <c r="N29" s="152" t="s">
        <v>0</v>
      </c>
    </row>
    <row r="30" spans="1:14" x14ac:dyDescent="0.3">
      <c r="A30" s="152" t="s">
        <v>0</v>
      </c>
      <c r="B30" s="152" t="s">
        <v>30</v>
      </c>
      <c r="C30" s="152" t="s">
        <v>4635</v>
      </c>
      <c r="D30" s="152" t="s">
        <v>4662</v>
      </c>
      <c r="E30" s="152" t="s">
        <v>147</v>
      </c>
      <c r="F30" s="153">
        <v>2012</v>
      </c>
      <c r="G30" s="154"/>
      <c r="H30" s="152" t="s">
        <v>263</v>
      </c>
      <c r="I30" s="152">
        <v>7</v>
      </c>
      <c r="J30" s="152"/>
      <c r="K30" s="152">
        <v>2557</v>
      </c>
      <c r="L30" s="152">
        <v>2571</v>
      </c>
      <c r="M30" s="152" t="s">
        <v>262</v>
      </c>
      <c r="N30" s="152" t="s">
        <v>0</v>
      </c>
    </row>
    <row r="31" spans="1:14" x14ac:dyDescent="0.3">
      <c r="A31" s="152" t="s">
        <v>0</v>
      </c>
      <c r="B31" s="152" t="s">
        <v>26</v>
      </c>
      <c r="C31" s="152" t="s">
        <v>4646</v>
      </c>
      <c r="D31" s="152" t="s">
        <v>4663</v>
      </c>
      <c r="E31" s="152" t="s">
        <v>295</v>
      </c>
      <c r="F31" s="153">
        <v>2015</v>
      </c>
      <c r="G31" s="154"/>
      <c r="H31" s="152" t="s">
        <v>385</v>
      </c>
      <c r="I31" s="152">
        <v>11</v>
      </c>
      <c r="J31" s="152">
        <v>10</v>
      </c>
      <c r="K31" s="152">
        <v>1747</v>
      </c>
      <c r="L31" s="152">
        <v>1763</v>
      </c>
      <c r="M31" s="152" t="s">
        <v>384</v>
      </c>
      <c r="N31" s="152" t="s">
        <v>0</v>
      </c>
    </row>
    <row r="32" spans="1:14" x14ac:dyDescent="0.3">
      <c r="A32" s="152" t="s">
        <v>0</v>
      </c>
      <c r="B32" s="152" t="s">
        <v>26</v>
      </c>
      <c r="C32" s="152" t="s">
        <v>4622</v>
      </c>
      <c r="D32" s="152" t="s">
        <v>4664</v>
      </c>
      <c r="E32" s="152" t="s">
        <v>686</v>
      </c>
      <c r="F32" s="153">
        <v>2013</v>
      </c>
      <c r="G32" s="154"/>
      <c r="H32" s="152" t="s">
        <v>3724</v>
      </c>
      <c r="I32" s="152">
        <v>13</v>
      </c>
      <c r="J32" s="152">
        <v>3</v>
      </c>
      <c r="K32" s="152">
        <v>1660</v>
      </c>
      <c r="L32" s="152">
        <v>1670</v>
      </c>
      <c r="M32" s="152" t="s">
        <v>3725</v>
      </c>
      <c r="N32" s="152" t="s">
        <v>0</v>
      </c>
    </row>
    <row r="33" spans="1:14" x14ac:dyDescent="0.3">
      <c r="A33" s="152" t="s">
        <v>0</v>
      </c>
      <c r="B33" s="152" t="s">
        <v>28</v>
      </c>
      <c r="C33" s="152" t="s">
        <v>4631</v>
      </c>
      <c r="D33" s="152" t="s">
        <v>4665</v>
      </c>
      <c r="E33" s="152" t="s">
        <v>250</v>
      </c>
      <c r="F33" s="153">
        <v>2015</v>
      </c>
      <c r="G33" s="154"/>
      <c r="H33" s="152" t="s">
        <v>379</v>
      </c>
      <c r="I33" s="152">
        <v>17</v>
      </c>
      <c r="J33" s="152">
        <v>6</v>
      </c>
      <c r="K33" s="152"/>
      <c r="L33" s="152"/>
      <c r="M33" s="152" t="s">
        <v>378</v>
      </c>
      <c r="N33" s="152" t="s">
        <v>0</v>
      </c>
    </row>
    <row r="34" spans="1:14" x14ac:dyDescent="0.3">
      <c r="A34" s="152" t="s">
        <v>0</v>
      </c>
      <c r="B34" s="152" t="s">
        <v>28</v>
      </c>
      <c r="C34" s="152" t="s">
        <v>4651</v>
      </c>
      <c r="D34" s="152" t="s">
        <v>4666</v>
      </c>
      <c r="E34" s="152" t="s">
        <v>41</v>
      </c>
      <c r="F34" s="153">
        <v>2014</v>
      </c>
      <c r="G34" s="154"/>
      <c r="H34" s="152" t="s">
        <v>329</v>
      </c>
      <c r="I34" s="152">
        <v>177</v>
      </c>
      <c r="J34" s="152">
        <v>1</v>
      </c>
      <c r="K34" s="152">
        <v>84</v>
      </c>
      <c r="L34" s="152">
        <v>95</v>
      </c>
      <c r="M34" s="152" t="s">
        <v>328</v>
      </c>
      <c r="N34" s="152" t="s">
        <v>0</v>
      </c>
    </row>
    <row r="35" spans="1:14" x14ac:dyDescent="0.3">
      <c r="A35" s="152" t="s">
        <v>0</v>
      </c>
      <c r="B35" s="152" t="s">
        <v>26</v>
      </c>
      <c r="C35" s="152" t="s">
        <v>4633</v>
      </c>
      <c r="D35" s="152" t="s">
        <v>4667</v>
      </c>
      <c r="E35" s="152" t="s">
        <v>410</v>
      </c>
      <c r="F35" s="153">
        <v>2009</v>
      </c>
      <c r="G35" s="154"/>
      <c r="H35" s="152" t="s">
        <v>411</v>
      </c>
      <c r="I35" s="152">
        <v>15</v>
      </c>
      <c r="J35" s="152">
        <v>24</v>
      </c>
      <c r="K35" s="152">
        <v>2995</v>
      </c>
      <c r="L35" s="152">
        <v>3002</v>
      </c>
      <c r="M35" s="152" t="s">
        <v>409</v>
      </c>
      <c r="N35" s="152" t="s">
        <v>0</v>
      </c>
    </row>
    <row r="36" spans="1:14" x14ac:dyDescent="0.3">
      <c r="A36" s="152" t="s">
        <v>0</v>
      </c>
      <c r="B36" s="152" t="s">
        <v>28</v>
      </c>
      <c r="C36" s="152" t="s">
        <v>4631</v>
      </c>
      <c r="D36" s="152" t="s">
        <v>4668</v>
      </c>
      <c r="E36" s="152" t="s">
        <v>196</v>
      </c>
      <c r="F36" s="153">
        <v>2015</v>
      </c>
      <c r="G36" s="154"/>
      <c r="H36" s="152" t="s">
        <v>361</v>
      </c>
      <c r="I36" s="152">
        <v>478</v>
      </c>
      <c r="J36" s="152">
        <v>1</v>
      </c>
      <c r="K36" s="152">
        <v>19</v>
      </c>
      <c r="L36" s="152">
        <v>30</v>
      </c>
      <c r="M36" s="152" t="s">
        <v>360</v>
      </c>
      <c r="N36" s="152" t="s">
        <v>0</v>
      </c>
    </row>
    <row r="37" spans="1:14" x14ac:dyDescent="0.3">
      <c r="A37" s="152" t="s">
        <v>0</v>
      </c>
      <c r="B37" s="152" t="s">
        <v>28</v>
      </c>
      <c r="C37" s="152" t="s">
        <v>4651</v>
      </c>
      <c r="D37" s="152" t="s">
        <v>4669</v>
      </c>
      <c r="E37" s="152" t="s">
        <v>83</v>
      </c>
      <c r="F37" s="153">
        <v>2016</v>
      </c>
      <c r="G37" s="154"/>
      <c r="H37" s="152" t="s">
        <v>398</v>
      </c>
      <c r="I37" s="152">
        <v>13</v>
      </c>
      <c r="J37" s="152">
        <v>2</v>
      </c>
      <c r="K37" s="152">
        <v>663</v>
      </c>
      <c r="L37" s="152">
        <v>676</v>
      </c>
      <c r="M37" s="152" t="s">
        <v>397</v>
      </c>
      <c r="N37" s="152" t="s">
        <v>0</v>
      </c>
    </row>
    <row r="38" spans="1:14" x14ac:dyDescent="0.3">
      <c r="A38" s="152" t="s">
        <v>0</v>
      </c>
      <c r="B38" s="152" t="s">
        <v>28</v>
      </c>
      <c r="C38" s="152" t="s">
        <v>4651</v>
      </c>
      <c r="D38" s="152" t="s">
        <v>4670</v>
      </c>
      <c r="E38" s="152" t="s">
        <v>147</v>
      </c>
      <c r="F38" s="153">
        <v>2012</v>
      </c>
      <c r="G38" s="154"/>
      <c r="H38" s="152" t="s">
        <v>269</v>
      </c>
      <c r="I38" s="152">
        <v>7</v>
      </c>
      <c r="J38" s="152"/>
      <c r="K38" s="152">
        <v>581</v>
      </c>
      <c r="L38" s="152">
        <v>589</v>
      </c>
      <c r="M38" s="152" t="s">
        <v>268</v>
      </c>
      <c r="N38" s="152" t="s">
        <v>0</v>
      </c>
    </row>
    <row r="39" spans="1:14" x14ac:dyDescent="0.3">
      <c r="A39" s="152" t="s">
        <v>0</v>
      </c>
      <c r="B39" s="152" t="s">
        <v>30</v>
      </c>
      <c r="C39" s="152" t="s">
        <v>4628</v>
      </c>
      <c r="D39" s="152" t="s">
        <v>4670</v>
      </c>
      <c r="E39" s="152" t="s">
        <v>196</v>
      </c>
      <c r="F39" s="153">
        <v>2015</v>
      </c>
      <c r="G39" s="154"/>
      <c r="H39" s="152" t="s">
        <v>210</v>
      </c>
      <c r="I39" s="152">
        <v>495</v>
      </c>
      <c r="J39" s="152">
        <v>1</v>
      </c>
      <c r="K39" s="152">
        <v>508</v>
      </c>
      <c r="L39" s="152">
        <v>515</v>
      </c>
      <c r="M39" s="152" t="s">
        <v>209</v>
      </c>
      <c r="N39" s="152" t="s">
        <v>0</v>
      </c>
    </row>
    <row r="40" spans="1:14" x14ac:dyDescent="0.3">
      <c r="A40" s="152" t="s">
        <v>0</v>
      </c>
      <c r="B40" s="152" t="s">
        <v>26</v>
      </c>
      <c r="C40" s="152" t="s">
        <v>4649</v>
      </c>
      <c r="D40" s="152" t="s">
        <v>4671</v>
      </c>
      <c r="E40" s="152" t="s">
        <v>348</v>
      </c>
      <c r="F40" s="153">
        <v>2015</v>
      </c>
      <c r="G40" s="154"/>
      <c r="H40" s="152" t="s">
        <v>349</v>
      </c>
      <c r="I40" s="152">
        <v>7</v>
      </c>
      <c r="J40" s="152">
        <v>17</v>
      </c>
      <c r="K40" s="152">
        <v>7632</v>
      </c>
      <c r="L40" s="152">
        <v>7643</v>
      </c>
      <c r="M40" s="152" t="s">
        <v>347</v>
      </c>
      <c r="N40" s="152" t="s">
        <v>0</v>
      </c>
    </row>
    <row r="41" spans="1:14" x14ac:dyDescent="0.3">
      <c r="A41" s="152" t="s">
        <v>0</v>
      </c>
      <c r="B41" s="152" t="s">
        <v>26</v>
      </c>
      <c r="C41" s="152" t="s">
        <v>4622</v>
      </c>
      <c r="D41" s="152" t="s">
        <v>4671</v>
      </c>
      <c r="E41" s="152" t="s">
        <v>147</v>
      </c>
      <c r="F41" s="153">
        <v>2010</v>
      </c>
      <c r="G41" s="154"/>
      <c r="H41" s="152" t="s">
        <v>3739</v>
      </c>
      <c r="I41" s="152">
        <v>5</v>
      </c>
      <c r="J41" s="152">
        <v>1</v>
      </c>
      <c r="K41" s="152">
        <v>771</v>
      </c>
      <c r="L41" s="152">
        <v>781</v>
      </c>
      <c r="M41" s="152" t="s">
        <v>3740</v>
      </c>
      <c r="N41" s="152" t="s">
        <v>0</v>
      </c>
    </row>
    <row r="42" spans="1:14" x14ac:dyDescent="0.3">
      <c r="A42" s="152" t="s">
        <v>0</v>
      </c>
      <c r="B42" s="152" t="s">
        <v>28</v>
      </c>
      <c r="C42" s="152" t="s">
        <v>4651</v>
      </c>
      <c r="D42" s="152" t="s">
        <v>4672</v>
      </c>
      <c r="E42" s="152" t="s">
        <v>215</v>
      </c>
      <c r="F42" s="153">
        <v>2016</v>
      </c>
      <c r="G42" s="154"/>
      <c r="H42" s="152" t="s">
        <v>216</v>
      </c>
      <c r="I42" s="152">
        <v>36</v>
      </c>
      <c r="J42" s="152">
        <v>4</v>
      </c>
      <c r="K42" s="152">
        <v>1649</v>
      </c>
      <c r="L42" s="152">
        <v>1656</v>
      </c>
      <c r="M42" s="152"/>
      <c r="N42" s="152" t="s">
        <v>0</v>
      </c>
    </row>
    <row r="43" spans="1:14" x14ac:dyDescent="0.3">
      <c r="A43" s="16" t="s">
        <v>5</v>
      </c>
      <c r="B43" s="16" t="s">
        <v>26</v>
      </c>
      <c r="C43" s="16" t="s">
        <v>4622</v>
      </c>
      <c r="D43" s="16" t="s">
        <v>4623</v>
      </c>
      <c r="E43" s="16" t="s">
        <v>424</v>
      </c>
      <c r="F43" s="14">
        <v>2012</v>
      </c>
      <c r="G43" s="154"/>
      <c r="H43" s="16" t="s">
        <v>425</v>
      </c>
      <c r="I43" s="16">
        <v>3</v>
      </c>
      <c r="J43" s="16">
        <v>4</v>
      </c>
      <c r="K43" s="16"/>
      <c r="L43" s="16"/>
      <c r="M43" s="16" t="s">
        <v>423</v>
      </c>
      <c r="N43" s="16" t="s">
        <v>5</v>
      </c>
    </row>
    <row r="44" spans="1:14" x14ac:dyDescent="0.3">
      <c r="A44" s="16" t="s">
        <v>5</v>
      </c>
      <c r="B44" s="16" t="s">
        <v>28</v>
      </c>
      <c r="C44" s="16" t="s">
        <v>4651</v>
      </c>
      <c r="D44" s="16" t="s">
        <v>4673</v>
      </c>
      <c r="E44" s="16" t="s">
        <v>117</v>
      </c>
      <c r="F44" s="14">
        <v>2014</v>
      </c>
      <c r="G44" s="154"/>
      <c r="H44" s="16" t="s">
        <v>608</v>
      </c>
      <c r="I44" s="16">
        <v>8</v>
      </c>
      <c r="J44" s="16">
        <v>11</v>
      </c>
      <c r="K44" s="16">
        <v>11243</v>
      </c>
      <c r="L44" s="16">
        <v>11253</v>
      </c>
      <c r="M44" s="16" t="s">
        <v>607</v>
      </c>
      <c r="N44" s="16" t="s">
        <v>5</v>
      </c>
    </row>
    <row r="45" spans="1:14" x14ac:dyDescent="0.3">
      <c r="A45" s="16" t="s">
        <v>5</v>
      </c>
      <c r="B45" s="16" t="s">
        <v>28</v>
      </c>
      <c r="C45" s="16" t="s">
        <v>4624</v>
      </c>
      <c r="D45" s="16" t="s">
        <v>4674</v>
      </c>
      <c r="E45" s="16" t="s">
        <v>762</v>
      </c>
      <c r="F45" s="14">
        <v>2016</v>
      </c>
      <c r="G45" s="154"/>
      <c r="H45" s="16" t="s">
        <v>763</v>
      </c>
      <c r="I45" s="16">
        <v>8</v>
      </c>
      <c r="J45" s="16">
        <v>365</v>
      </c>
      <c r="K45" s="16"/>
      <c r="L45" s="16"/>
      <c r="M45" s="16" t="s">
        <v>761</v>
      </c>
      <c r="N45" s="16" t="s">
        <v>5</v>
      </c>
    </row>
    <row r="46" spans="1:14" x14ac:dyDescent="0.3">
      <c r="A46" s="16" t="s">
        <v>5</v>
      </c>
      <c r="B46" s="16" t="s">
        <v>28</v>
      </c>
      <c r="C46" s="16" t="s">
        <v>4651</v>
      </c>
      <c r="D46" s="16" t="s">
        <v>4675</v>
      </c>
      <c r="E46" s="16" t="s">
        <v>600</v>
      </c>
      <c r="F46" s="14">
        <v>2013</v>
      </c>
      <c r="G46" s="154"/>
      <c r="H46" s="16" t="s">
        <v>601</v>
      </c>
      <c r="I46" s="16">
        <v>456</v>
      </c>
      <c r="J46" s="16">
        <v>1</v>
      </c>
      <c r="K46" s="16">
        <v>31</v>
      </c>
      <c r="L46" s="16">
        <v>40</v>
      </c>
      <c r="M46" s="16"/>
      <c r="N46" s="16" t="s">
        <v>5</v>
      </c>
    </row>
    <row r="47" spans="1:14" x14ac:dyDescent="0.3">
      <c r="A47" s="16" t="s">
        <v>5</v>
      </c>
      <c r="B47" s="16" t="s">
        <v>26</v>
      </c>
      <c r="C47" s="16" t="s">
        <v>4676</v>
      </c>
      <c r="D47" s="16" t="s">
        <v>4677</v>
      </c>
      <c r="E47" s="16" t="s">
        <v>508</v>
      </c>
      <c r="F47" s="14">
        <v>2010</v>
      </c>
      <c r="G47" s="154"/>
      <c r="H47" s="16" t="s">
        <v>509</v>
      </c>
      <c r="I47" s="16">
        <v>269</v>
      </c>
      <c r="J47" s="156">
        <v>42796</v>
      </c>
      <c r="K47" s="16">
        <v>148</v>
      </c>
      <c r="L47" s="16">
        <v>154</v>
      </c>
      <c r="M47" s="16" t="s">
        <v>507</v>
      </c>
      <c r="N47" s="16" t="s">
        <v>5</v>
      </c>
    </row>
    <row r="48" spans="1:14" x14ac:dyDescent="0.3">
      <c r="A48" s="16" t="s">
        <v>5</v>
      </c>
      <c r="B48" s="16" t="s">
        <v>26</v>
      </c>
      <c r="C48" s="16" t="s">
        <v>4676</v>
      </c>
      <c r="D48" s="16" t="s">
        <v>4678</v>
      </c>
      <c r="E48" s="16" t="s">
        <v>181</v>
      </c>
      <c r="F48" s="14">
        <v>2011</v>
      </c>
      <c r="G48" s="154"/>
      <c r="H48" s="16" t="s">
        <v>799</v>
      </c>
      <c r="I48" s="16">
        <v>32</v>
      </c>
      <c r="J48" s="16">
        <v>26</v>
      </c>
      <c r="K48" s="16">
        <v>5970</v>
      </c>
      <c r="L48" s="16">
        <v>5978</v>
      </c>
      <c r="M48" s="16" t="s">
        <v>798</v>
      </c>
      <c r="N48" s="16" t="s">
        <v>5</v>
      </c>
    </row>
    <row r="49" spans="1:14" x14ac:dyDescent="0.3">
      <c r="A49" s="16" t="s">
        <v>5</v>
      </c>
      <c r="B49" s="16" t="s">
        <v>30</v>
      </c>
      <c r="C49" s="16" t="s">
        <v>4635</v>
      </c>
      <c r="D49" s="16" t="s">
        <v>4679</v>
      </c>
      <c r="E49" s="16" t="s">
        <v>181</v>
      </c>
      <c r="F49" s="14">
        <v>2016</v>
      </c>
      <c r="G49" s="154"/>
      <c r="H49" s="16" t="s">
        <v>944</v>
      </c>
      <c r="I49" s="16">
        <v>84</v>
      </c>
      <c r="J49" s="16"/>
      <c r="K49" s="16">
        <v>219</v>
      </c>
      <c r="L49" s="16">
        <v>229</v>
      </c>
      <c r="M49" s="16" t="s">
        <v>943</v>
      </c>
      <c r="N49" s="16" t="s">
        <v>5</v>
      </c>
    </row>
    <row r="50" spans="1:14" x14ac:dyDescent="0.3">
      <c r="A50" s="16" t="s">
        <v>5</v>
      </c>
      <c r="B50" s="16" t="s">
        <v>26</v>
      </c>
      <c r="C50" s="16" t="s">
        <v>4622</v>
      </c>
      <c r="D50" s="16" t="s">
        <v>4632</v>
      </c>
      <c r="E50" s="16" t="s">
        <v>632</v>
      </c>
      <c r="F50" s="14">
        <v>2016</v>
      </c>
      <c r="G50" s="154"/>
      <c r="H50" s="16" t="s">
        <v>740</v>
      </c>
      <c r="I50" s="16">
        <v>8</v>
      </c>
      <c r="J50" s="16">
        <v>30</v>
      </c>
      <c r="K50" s="16">
        <v>19691</v>
      </c>
      <c r="L50" s="16">
        <v>19700</v>
      </c>
      <c r="M50" s="16" t="s">
        <v>739</v>
      </c>
      <c r="N50" s="16" t="s">
        <v>5</v>
      </c>
    </row>
    <row r="51" spans="1:14" x14ac:dyDescent="0.3">
      <c r="A51" s="16" t="s">
        <v>5</v>
      </c>
      <c r="B51" s="16" t="s">
        <v>26</v>
      </c>
      <c r="C51" s="16" t="s">
        <v>4653</v>
      </c>
      <c r="D51" s="16" t="s">
        <v>4632</v>
      </c>
      <c r="E51" s="16" t="s">
        <v>487</v>
      </c>
      <c r="F51" s="14">
        <v>2009</v>
      </c>
      <c r="G51" s="154"/>
      <c r="H51" s="16" t="s">
        <v>488</v>
      </c>
      <c r="I51" s="16">
        <v>29</v>
      </c>
      <c r="J51" s="16">
        <v>4</v>
      </c>
      <c r="K51" s="16">
        <v>330</v>
      </c>
      <c r="L51" s="16">
        <v>337</v>
      </c>
      <c r="M51" s="16" t="s">
        <v>486</v>
      </c>
      <c r="N51" s="16" t="s">
        <v>5</v>
      </c>
    </row>
    <row r="52" spans="1:14" x14ac:dyDescent="0.3">
      <c r="A52" s="16" t="s">
        <v>5</v>
      </c>
      <c r="B52" s="16" t="s">
        <v>26</v>
      </c>
      <c r="C52" s="16" t="s">
        <v>4633</v>
      </c>
      <c r="D52" s="157" t="s">
        <v>4632</v>
      </c>
      <c r="E52" s="16" t="s">
        <v>4680</v>
      </c>
      <c r="F52" s="14">
        <v>2016</v>
      </c>
      <c r="G52" s="154"/>
      <c r="H52" s="16" t="s">
        <v>4681</v>
      </c>
      <c r="I52" s="16">
        <v>6</v>
      </c>
      <c r="J52" s="16">
        <v>11</v>
      </c>
      <c r="K52" s="16">
        <v>4413</v>
      </c>
      <c r="L52" s="16">
        <v>4422</v>
      </c>
      <c r="M52" s="16" t="s">
        <v>4682</v>
      </c>
      <c r="N52" s="16" t="s">
        <v>5</v>
      </c>
    </row>
    <row r="53" spans="1:14" x14ac:dyDescent="0.3">
      <c r="A53" s="16" t="s">
        <v>5</v>
      </c>
      <c r="B53" s="16" t="s">
        <v>28</v>
      </c>
      <c r="C53" s="16" t="s">
        <v>4624</v>
      </c>
      <c r="D53" s="16" t="s">
        <v>4683</v>
      </c>
      <c r="E53" s="16" t="s">
        <v>302</v>
      </c>
      <c r="F53" s="14">
        <v>2012</v>
      </c>
      <c r="G53" s="154"/>
      <c r="H53" s="16" t="s">
        <v>562</v>
      </c>
      <c r="I53" s="16">
        <v>8</v>
      </c>
      <c r="J53" s="16">
        <v>11</v>
      </c>
      <c r="K53" s="16">
        <v>3914</v>
      </c>
      <c r="L53" s="16">
        <v>3920</v>
      </c>
      <c r="M53" s="16" t="s">
        <v>561</v>
      </c>
      <c r="N53" s="16" t="s">
        <v>5</v>
      </c>
    </row>
    <row r="54" spans="1:14" x14ac:dyDescent="0.3">
      <c r="A54" s="16" t="s">
        <v>5</v>
      </c>
      <c r="B54" s="16" t="s">
        <v>28</v>
      </c>
      <c r="C54" s="16" t="s">
        <v>4624</v>
      </c>
      <c r="D54" s="16" t="s">
        <v>4683</v>
      </c>
      <c r="E54" s="16" t="s">
        <v>181</v>
      </c>
      <c r="F54" s="14">
        <v>2012</v>
      </c>
      <c r="G54" s="154"/>
      <c r="H54" s="16" t="s">
        <v>568</v>
      </c>
      <c r="I54" s="16">
        <v>33</v>
      </c>
      <c r="J54" s="16">
        <v>1</v>
      </c>
      <c r="K54" s="16">
        <v>38</v>
      </c>
      <c r="L54" s="16">
        <v>47</v>
      </c>
      <c r="M54" s="16" t="s">
        <v>567</v>
      </c>
      <c r="N54" s="16" t="s">
        <v>5</v>
      </c>
    </row>
    <row r="55" spans="1:14" x14ac:dyDescent="0.3">
      <c r="A55" s="16" t="s">
        <v>5</v>
      </c>
      <c r="B55" s="16" t="s">
        <v>26</v>
      </c>
      <c r="C55" s="16" t="s">
        <v>4676</v>
      </c>
      <c r="D55" s="16" t="s">
        <v>4684</v>
      </c>
      <c r="E55" s="16" t="s">
        <v>97</v>
      </c>
      <c r="F55" s="14">
        <v>2015</v>
      </c>
      <c r="G55" s="154"/>
      <c r="H55" s="16" t="s">
        <v>916</v>
      </c>
      <c r="I55" s="16">
        <v>11</v>
      </c>
      <c r="J55" s="16">
        <v>1</v>
      </c>
      <c r="K55" s="16">
        <v>39</v>
      </c>
      <c r="L55" s="16">
        <v>46</v>
      </c>
      <c r="M55" s="16" t="s">
        <v>915</v>
      </c>
      <c r="N55" s="16" t="s">
        <v>5</v>
      </c>
    </row>
    <row r="56" spans="1:14" x14ac:dyDescent="0.3">
      <c r="A56" s="16" t="s">
        <v>5</v>
      </c>
      <c r="B56" s="16" t="s">
        <v>30</v>
      </c>
      <c r="C56" s="16" t="s">
        <v>4628</v>
      </c>
      <c r="D56" s="16" t="s">
        <v>4685</v>
      </c>
      <c r="E56" s="16" t="s">
        <v>41</v>
      </c>
      <c r="F56" s="14">
        <v>2013</v>
      </c>
      <c r="G56" s="154"/>
      <c r="H56" s="16" t="s">
        <v>595</v>
      </c>
      <c r="I56" s="16">
        <v>167</v>
      </c>
      <c r="J56" s="16">
        <v>2</v>
      </c>
      <c r="K56" s="16">
        <v>109</v>
      </c>
      <c r="L56" s="16">
        <v>119</v>
      </c>
      <c r="M56" s="16" t="s">
        <v>594</v>
      </c>
      <c r="N56" s="16" t="s">
        <v>5</v>
      </c>
    </row>
    <row r="57" spans="1:14" x14ac:dyDescent="0.3">
      <c r="A57" s="16" t="s">
        <v>5</v>
      </c>
      <c r="B57" s="16" t="s">
        <v>26</v>
      </c>
      <c r="C57" s="16" t="s">
        <v>4686</v>
      </c>
      <c r="D57" s="16" t="s">
        <v>4687</v>
      </c>
      <c r="E57" s="16" t="s">
        <v>465</v>
      </c>
      <c r="F57" s="14">
        <v>2008</v>
      </c>
      <c r="G57" s="154"/>
      <c r="H57" s="16" t="s">
        <v>466</v>
      </c>
      <c r="I57" s="16">
        <v>116</v>
      </c>
      <c r="J57" s="16">
        <v>12</v>
      </c>
      <c r="K57" s="16">
        <v>1607</v>
      </c>
      <c r="L57" s="16">
        <v>1613</v>
      </c>
      <c r="M57" s="16" t="s">
        <v>464</v>
      </c>
      <c r="N57" s="16" t="s">
        <v>5</v>
      </c>
    </row>
    <row r="58" spans="1:14" s="39" customFormat="1" x14ac:dyDescent="0.3">
      <c r="A58" s="16" t="s">
        <v>5</v>
      </c>
      <c r="B58" s="16" t="s">
        <v>26</v>
      </c>
      <c r="C58" s="16" t="s">
        <v>4653</v>
      </c>
      <c r="D58" s="16" t="s">
        <v>4688</v>
      </c>
      <c r="E58" s="16" t="s">
        <v>76</v>
      </c>
      <c r="F58" s="14">
        <v>2015</v>
      </c>
      <c r="G58" s="154"/>
      <c r="H58" s="16" t="s">
        <v>659</v>
      </c>
      <c r="I58" s="16">
        <v>9</v>
      </c>
      <c r="J58" s="16">
        <v>8</v>
      </c>
      <c r="K58" s="16">
        <v>963</v>
      </c>
      <c r="L58" s="16">
        <v>971</v>
      </c>
      <c r="M58" s="16" t="s">
        <v>658</v>
      </c>
      <c r="N58" s="16" t="s">
        <v>5</v>
      </c>
    </row>
    <row r="59" spans="1:14" s="39" customFormat="1" x14ac:dyDescent="0.3">
      <c r="A59" s="16" t="s">
        <v>5</v>
      </c>
      <c r="B59" s="16" t="s">
        <v>26</v>
      </c>
      <c r="C59" s="16" t="s">
        <v>4649</v>
      </c>
      <c r="D59" s="16" t="s">
        <v>4688</v>
      </c>
      <c r="E59" s="16" t="s">
        <v>76</v>
      </c>
      <c r="F59" s="14">
        <v>2015</v>
      </c>
      <c r="G59" s="154"/>
      <c r="H59" s="16" t="s">
        <v>659</v>
      </c>
      <c r="I59" s="16">
        <v>9</v>
      </c>
      <c r="J59" s="16">
        <v>8</v>
      </c>
      <c r="K59" s="16">
        <v>963</v>
      </c>
      <c r="L59" s="16">
        <v>971</v>
      </c>
      <c r="M59" s="16" t="s">
        <v>658</v>
      </c>
      <c r="N59" s="16" t="s">
        <v>5</v>
      </c>
    </row>
    <row r="60" spans="1:14" s="39" customFormat="1" x14ac:dyDescent="0.3">
      <c r="A60" s="16" t="s">
        <v>5</v>
      </c>
      <c r="B60" s="16" t="s">
        <v>26</v>
      </c>
      <c r="C60" s="16" t="s">
        <v>4689</v>
      </c>
      <c r="D60" s="16" t="s">
        <v>4688</v>
      </c>
      <c r="E60" s="16" t="s">
        <v>76</v>
      </c>
      <c r="F60" s="14">
        <v>2015</v>
      </c>
      <c r="G60" s="154"/>
      <c r="H60" s="16" t="s">
        <v>659</v>
      </c>
      <c r="I60" s="16">
        <v>9</v>
      </c>
      <c r="J60" s="16">
        <v>8</v>
      </c>
      <c r="K60" s="16">
        <v>963</v>
      </c>
      <c r="L60" s="16">
        <v>971</v>
      </c>
      <c r="M60" s="16" t="s">
        <v>658</v>
      </c>
      <c r="N60" s="16" t="s">
        <v>5</v>
      </c>
    </row>
    <row r="61" spans="1:14" x14ac:dyDescent="0.3">
      <c r="A61" s="16" t="s">
        <v>5</v>
      </c>
      <c r="B61" s="16" t="s">
        <v>26</v>
      </c>
      <c r="C61" s="16" t="s">
        <v>4633</v>
      </c>
      <c r="D61" s="16" t="s">
        <v>4690</v>
      </c>
      <c r="E61" s="16" t="s">
        <v>391</v>
      </c>
      <c r="F61" s="14">
        <v>2011</v>
      </c>
      <c r="G61" s="154"/>
      <c r="H61" s="16" t="s">
        <v>1278</v>
      </c>
      <c r="I61" s="16">
        <v>6</v>
      </c>
      <c r="J61" s="16">
        <v>7</v>
      </c>
      <c r="K61" s="16">
        <v>1199</v>
      </c>
      <c r="L61" s="16">
        <v>1213</v>
      </c>
      <c r="M61" s="16" t="s">
        <v>1279</v>
      </c>
      <c r="N61" s="16" t="s">
        <v>5</v>
      </c>
    </row>
    <row r="62" spans="1:14" x14ac:dyDescent="0.3">
      <c r="A62" s="16" t="s">
        <v>5</v>
      </c>
      <c r="B62" s="16" t="s">
        <v>26</v>
      </c>
      <c r="C62" s="16" t="s">
        <v>4676</v>
      </c>
      <c r="D62" s="16" t="s">
        <v>4691</v>
      </c>
      <c r="E62" s="16" t="s">
        <v>487</v>
      </c>
      <c r="F62" s="14">
        <v>2014</v>
      </c>
      <c r="G62" s="154"/>
      <c r="H62" s="16" t="s">
        <v>620</v>
      </c>
      <c r="I62" s="16">
        <v>34</v>
      </c>
      <c r="J62" s="16">
        <v>11</v>
      </c>
      <c r="K62" s="16">
        <v>1167</v>
      </c>
      <c r="L62" s="16">
        <v>1176</v>
      </c>
      <c r="M62" s="16" t="s">
        <v>619</v>
      </c>
      <c r="N62" s="16" t="s">
        <v>5</v>
      </c>
    </row>
    <row r="63" spans="1:14" x14ac:dyDescent="0.3">
      <c r="A63" s="16" t="s">
        <v>5</v>
      </c>
      <c r="B63" s="16" t="s">
        <v>26</v>
      </c>
      <c r="C63" s="16" t="s">
        <v>4649</v>
      </c>
      <c r="D63" s="16" t="s">
        <v>4692</v>
      </c>
      <c r="E63" s="16" t="s">
        <v>181</v>
      </c>
      <c r="F63" s="14">
        <v>2008</v>
      </c>
      <c r="G63" s="154"/>
      <c r="H63" s="16" t="s">
        <v>4418</v>
      </c>
      <c r="I63" s="16">
        <v>29</v>
      </c>
      <c r="J63" s="16">
        <v>30</v>
      </c>
      <c r="K63" s="16">
        <v>4045</v>
      </c>
      <c r="L63" s="16">
        <v>4055</v>
      </c>
      <c r="M63" s="16" t="s">
        <v>458</v>
      </c>
      <c r="N63" s="16" t="s">
        <v>5</v>
      </c>
    </row>
    <row r="64" spans="1:14" x14ac:dyDescent="0.3">
      <c r="A64" s="16" t="s">
        <v>5</v>
      </c>
      <c r="B64" s="16" t="s">
        <v>28</v>
      </c>
      <c r="C64" s="16" t="s">
        <v>4651</v>
      </c>
      <c r="D64" s="16" t="s">
        <v>4693</v>
      </c>
      <c r="E64" s="16" t="s">
        <v>719</v>
      </c>
      <c r="F64" s="14">
        <v>2016</v>
      </c>
      <c r="G64" s="154"/>
      <c r="H64" s="16" t="s">
        <v>720</v>
      </c>
      <c r="I64" s="16">
        <v>60</v>
      </c>
      <c r="J64" s="16"/>
      <c r="K64" s="16">
        <v>357</v>
      </c>
      <c r="L64" s="16">
        <v>364</v>
      </c>
      <c r="M64" s="16" t="s">
        <v>718</v>
      </c>
      <c r="N64" s="16" t="s">
        <v>5</v>
      </c>
    </row>
    <row r="65" spans="1:15" x14ac:dyDescent="0.3">
      <c r="A65" s="16" t="s">
        <v>5</v>
      </c>
      <c r="B65" s="16" t="s">
        <v>28</v>
      </c>
      <c r="C65" s="16" t="s">
        <v>4631</v>
      </c>
      <c r="D65" s="16" t="s">
        <v>4694</v>
      </c>
      <c r="E65" s="16" t="s">
        <v>117</v>
      </c>
      <c r="F65" s="14">
        <v>2013</v>
      </c>
      <c r="G65" s="154"/>
      <c r="H65" s="16" t="s">
        <v>4695</v>
      </c>
      <c r="I65" s="16"/>
      <c r="J65" s="16"/>
      <c r="K65" s="16"/>
      <c r="L65" s="16"/>
      <c r="M65" s="158" t="s">
        <v>280</v>
      </c>
      <c r="N65" s="16"/>
    </row>
    <row r="66" spans="1:15" x14ac:dyDescent="0.3">
      <c r="A66" s="16" t="s">
        <v>5</v>
      </c>
      <c r="B66" s="16" t="s">
        <v>26</v>
      </c>
      <c r="C66" s="16" t="s">
        <v>4633</v>
      </c>
      <c r="D66" s="16" t="s">
        <v>4696</v>
      </c>
      <c r="E66" s="16" t="s">
        <v>632</v>
      </c>
      <c r="F66" s="14">
        <v>2015</v>
      </c>
      <c r="G66" s="154"/>
      <c r="H66" s="16" t="s">
        <v>693</v>
      </c>
      <c r="I66" s="16">
        <v>7</v>
      </c>
      <c r="J66" s="16">
        <v>28</v>
      </c>
      <c r="K66" s="16">
        <v>15240</v>
      </c>
      <c r="L66" s="16">
        <v>15255</v>
      </c>
      <c r="M66" s="16" t="s">
        <v>692</v>
      </c>
      <c r="N66" s="16" t="s">
        <v>5</v>
      </c>
    </row>
    <row r="67" spans="1:15" x14ac:dyDescent="0.3">
      <c r="A67" s="16" t="s">
        <v>5</v>
      </c>
      <c r="B67" s="16" t="s">
        <v>28</v>
      </c>
      <c r="C67" s="16" t="s">
        <v>4624</v>
      </c>
      <c r="D67" s="16" t="s">
        <v>4697</v>
      </c>
      <c r="E67" s="16" t="s">
        <v>547</v>
      </c>
      <c r="F67" s="14">
        <v>2011</v>
      </c>
      <c r="G67" s="154"/>
      <c r="H67" s="16" t="s">
        <v>548</v>
      </c>
      <c r="I67" s="16" t="s">
        <v>546</v>
      </c>
      <c r="J67" s="16">
        <v>4</v>
      </c>
      <c r="K67" s="16">
        <v>629</v>
      </c>
      <c r="L67" s="16">
        <v>637</v>
      </c>
      <c r="M67" s="16" t="s">
        <v>545</v>
      </c>
      <c r="N67" s="16" t="s">
        <v>5</v>
      </c>
    </row>
    <row r="68" spans="1:15" x14ac:dyDescent="0.3">
      <c r="A68" s="16" t="s">
        <v>5</v>
      </c>
      <c r="B68" s="16" t="s">
        <v>28</v>
      </c>
      <c r="C68" s="16" t="s">
        <v>4624</v>
      </c>
      <c r="D68" s="16" t="s">
        <v>4698</v>
      </c>
      <c r="E68" s="16" t="s">
        <v>934</v>
      </c>
      <c r="F68" s="14">
        <v>2016</v>
      </c>
      <c r="G68" s="154"/>
      <c r="H68" s="16" t="s">
        <v>935</v>
      </c>
      <c r="I68" s="16">
        <v>10</v>
      </c>
      <c r="J68" s="16"/>
      <c r="K68" s="16">
        <v>1059</v>
      </c>
      <c r="L68" s="16">
        <v>1076</v>
      </c>
      <c r="M68" s="16" t="s">
        <v>933</v>
      </c>
      <c r="N68" s="16" t="s">
        <v>5</v>
      </c>
    </row>
    <row r="69" spans="1:15" x14ac:dyDescent="0.3">
      <c r="A69" s="16" t="s">
        <v>5</v>
      </c>
      <c r="B69" s="16" t="s">
        <v>28</v>
      </c>
      <c r="C69" s="16" t="s">
        <v>4624</v>
      </c>
      <c r="D69" s="16" t="s">
        <v>4699</v>
      </c>
      <c r="E69" s="16" t="s">
        <v>712</v>
      </c>
      <c r="F69" s="14">
        <v>2016</v>
      </c>
      <c r="G69" s="154"/>
      <c r="H69" s="16" t="s">
        <v>713</v>
      </c>
      <c r="I69" s="16">
        <v>8</v>
      </c>
      <c r="J69" s="16">
        <v>6</v>
      </c>
      <c r="K69" s="16">
        <v>264</v>
      </c>
      <c r="L69" s="16">
        <v>268</v>
      </c>
      <c r="M69" s="16"/>
      <c r="N69" s="16" t="s">
        <v>5</v>
      </c>
    </row>
    <row r="70" spans="1:15" x14ac:dyDescent="0.3">
      <c r="A70" s="16" t="s">
        <v>5</v>
      </c>
      <c r="B70" s="16" t="s">
        <v>28</v>
      </c>
      <c r="C70" s="16" t="s">
        <v>4624</v>
      </c>
      <c r="D70" s="16" t="s">
        <v>4699</v>
      </c>
      <c r="E70" s="16" t="s">
        <v>733</v>
      </c>
      <c r="F70" s="14">
        <v>2016</v>
      </c>
      <c r="G70" s="154"/>
      <c r="H70" s="16" t="s">
        <v>734</v>
      </c>
      <c r="I70" s="16">
        <v>13</v>
      </c>
      <c r="J70" s="16">
        <v>5</v>
      </c>
      <c r="K70" s="16">
        <v>698</v>
      </c>
      <c r="L70" s="16">
        <v>710</v>
      </c>
      <c r="M70" s="16"/>
      <c r="N70" s="16" t="s">
        <v>5</v>
      </c>
    </row>
    <row r="71" spans="1:15" x14ac:dyDescent="0.3">
      <c r="A71" s="16" t="s">
        <v>5</v>
      </c>
      <c r="B71" s="16" t="s">
        <v>28</v>
      </c>
      <c r="C71" s="16" t="s">
        <v>4631</v>
      </c>
      <c r="D71" s="16" t="s">
        <v>4700</v>
      </c>
      <c r="E71" s="16" t="s">
        <v>117</v>
      </c>
      <c r="F71" s="14">
        <v>2012</v>
      </c>
      <c r="G71" s="154"/>
      <c r="H71" s="16" t="s">
        <v>1997</v>
      </c>
      <c r="I71" s="16">
        <v>6</v>
      </c>
      <c r="J71" s="16">
        <v>11</v>
      </c>
      <c r="K71" s="16">
        <v>9900</v>
      </c>
      <c r="L71" s="16">
        <v>9910</v>
      </c>
      <c r="M71" s="16" t="s">
        <v>1998</v>
      </c>
      <c r="N71" s="16" t="s">
        <v>5</v>
      </c>
    </row>
    <row r="72" spans="1:15" x14ac:dyDescent="0.3">
      <c r="A72" s="16" t="s">
        <v>5</v>
      </c>
      <c r="B72" s="16" t="s">
        <v>26</v>
      </c>
      <c r="C72" s="16" t="s">
        <v>4689</v>
      </c>
      <c r="D72" s="16" t="s">
        <v>4701</v>
      </c>
      <c r="E72" s="16" t="s">
        <v>76</v>
      </c>
      <c r="F72" s="14">
        <v>2011</v>
      </c>
      <c r="G72" s="154"/>
      <c r="H72" s="16" t="s">
        <v>528</v>
      </c>
      <c r="I72" s="16">
        <v>5</v>
      </c>
      <c r="J72" s="16">
        <v>2</v>
      </c>
      <c r="K72" s="16">
        <v>157</v>
      </c>
      <c r="L72" s="16">
        <v>167</v>
      </c>
      <c r="M72" s="16" t="s">
        <v>527</v>
      </c>
      <c r="N72" s="16" t="s">
        <v>5</v>
      </c>
    </row>
    <row r="73" spans="1:15" x14ac:dyDescent="0.3">
      <c r="A73" s="16" t="s">
        <v>5</v>
      </c>
      <c r="B73" s="16" t="s">
        <v>28</v>
      </c>
      <c r="C73" s="16" t="s">
        <v>4624</v>
      </c>
      <c r="D73" s="16" t="s">
        <v>4702</v>
      </c>
      <c r="E73" s="16" t="s">
        <v>4626</v>
      </c>
      <c r="F73" s="14">
        <v>2013</v>
      </c>
      <c r="G73" s="154"/>
      <c r="H73" s="16" t="s">
        <v>907</v>
      </c>
      <c r="I73" s="16">
        <v>1830</v>
      </c>
      <c r="J73" s="16">
        <v>9</v>
      </c>
      <c r="K73" s="16">
        <v>4294</v>
      </c>
      <c r="L73" s="16">
        <v>4304</v>
      </c>
      <c r="M73" s="16" t="s">
        <v>906</v>
      </c>
      <c r="N73" s="16" t="s">
        <v>5</v>
      </c>
    </row>
    <row r="74" spans="1:15" x14ac:dyDescent="0.3">
      <c r="A74" s="16" t="s">
        <v>5</v>
      </c>
      <c r="B74" s="16" t="s">
        <v>26</v>
      </c>
      <c r="C74" s="16" t="s">
        <v>4676</v>
      </c>
      <c r="D74" s="16" t="s">
        <v>4702</v>
      </c>
      <c r="E74" s="16" t="s">
        <v>147</v>
      </c>
      <c r="F74" s="14">
        <v>2012</v>
      </c>
      <c r="G74" s="154"/>
      <c r="H74" s="16" t="s">
        <v>898</v>
      </c>
      <c r="I74" s="16">
        <v>7</v>
      </c>
      <c r="J74" s="16"/>
      <c r="K74" s="16">
        <v>6063</v>
      </c>
      <c r="L74" s="16">
        <v>6076</v>
      </c>
      <c r="M74" s="16" t="s">
        <v>897</v>
      </c>
      <c r="N74" s="16" t="s">
        <v>5</v>
      </c>
    </row>
    <row r="75" spans="1:15" s="161" customFormat="1" x14ac:dyDescent="0.3">
      <c r="A75" s="158" t="s">
        <v>5</v>
      </c>
      <c r="B75" s="158" t="s">
        <v>26</v>
      </c>
      <c r="C75" s="158" t="s">
        <v>4633</v>
      </c>
      <c r="D75" s="158" t="s">
        <v>4703</v>
      </c>
      <c r="E75" s="158" t="s">
        <v>181</v>
      </c>
      <c r="F75" s="159">
        <v>2010</v>
      </c>
      <c r="G75" s="160"/>
      <c r="H75" s="158" t="s">
        <v>522</v>
      </c>
      <c r="I75" s="158">
        <v>31</v>
      </c>
      <c r="J75" s="158">
        <v>36</v>
      </c>
      <c r="K75" s="158">
        <v>9499</v>
      </c>
      <c r="L75" s="158">
        <v>9510</v>
      </c>
      <c r="M75" s="158" t="s">
        <v>521</v>
      </c>
      <c r="N75" s="158" t="s">
        <v>5</v>
      </c>
      <c r="O75" s="161" t="s">
        <v>4704</v>
      </c>
    </row>
    <row r="76" spans="1:15" s="161" customFormat="1" x14ac:dyDescent="0.3">
      <c r="A76" s="158" t="s">
        <v>5</v>
      </c>
      <c r="B76" s="16" t="s">
        <v>28</v>
      </c>
      <c r="C76" s="158" t="s">
        <v>4651</v>
      </c>
      <c r="D76" s="158" t="s">
        <v>4705</v>
      </c>
      <c r="E76" s="158" t="s">
        <v>726</v>
      </c>
      <c r="F76" s="159">
        <v>2016</v>
      </c>
      <c r="G76" s="160"/>
      <c r="H76" s="158" t="s">
        <v>727</v>
      </c>
      <c r="I76" s="158">
        <v>64</v>
      </c>
      <c r="J76" s="158">
        <v>23</v>
      </c>
      <c r="K76" s="158">
        <v>4765</v>
      </c>
      <c r="L76" s="158">
        <v>4771</v>
      </c>
      <c r="M76" s="158" t="s">
        <v>725</v>
      </c>
      <c r="N76" s="158" t="s">
        <v>5</v>
      </c>
      <c r="O76" s="161" t="s">
        <v>4704</v>
      </c>
    </row>
    <row r="77" spans="1:15" x14ac:dyDescent="0.3">
      <c r="A77" s="16" t="s">
        <v>5</v>
      </c>
      <c r="B77" s="16" t="s">
        <v>28</v>
      </c>
      <c r="C77" s="16" t="s">
        <v>4624</v>
      </c>
      <c r="D77" s="16" t="s">
        <v>4706</v>
      </c>
      <c r="E77" s="16" t="s">
        <v>747</v>
      </c>
      <c r="F77" s="14">
        <v>2016</v>
      </c>
      <c r="G77" s="154"/>
      <c r="H77" s="16" t="s">
        <v>748</v>
      </c>
      <c r="I77" s="16">
        <v>222</v>
      </c>
      <c r="J77" s="16"/>
      <c r="K77" s="16">
        <v>217</v>
      </c>
      <c r="L77" s="16">
        <v>225</v>
      </c>
      <c r="M77" s="16" t="s">
        <v>746</v>
      </c>
      <c r="N77" s="16" t="s">
        <v>5</v>
      </c>
    </row>
    <row r="78" spans="1:15" x14ac:dyDescent="0.3">
      <c r="A78" s="16" t="s">
        <v>5</v>
      </c>
      <c r="B78" s="16" t="s">
        <v>26</v>
      </c>
      <c r="C78" s="16" t="s">
        <v>4707</v>
      </c>
      <c r="D78" s="16" t="s">
        <v>4708</v>
      </c>
      <c r="E78" s="16" t="s">
        <v>391</v>
      </c>
      <c r="F78" s="14">
        <v>2014</v>
      </c>
      <c r="G78" s="154"/>
      <c r="H78" s="16" t="s">
        <v>836</v>
      </c>
      <c r="I78" s="16">
        <v>9</v>
      </c>
      <c r="J78" s="16">
        <v>3</v>
      </c>
      <c r="K78" s="16">
        <v>427</v>
      </c>
      <c r="L78" s="16">
        <v>440</v>
      </c>
      <c r="M78" s="16" t="s">
        <v>835</v>
      </c>
      <c r="N78" s="16" t="s">
        <v>5</v>
      </c>
    </row>
    <row r="79" spans="1:15" x14ac:dyDescent="0.3">
      <c r="A79" s="16" t="s">
        <v>5</v>
      </c>
      <c r="B79" s="16" t="s">
        <v>28</v>
      </c>
      <c r="C79" s="16" t="s">
        <v>4624</v>
      </c>
      <c r="D79" s="16" t="s">
        <v>4709</v>
      </c>
      <c r="E79" s="16" t="s">
        <v>181</v>
      </c>
      <c r="F79" s="14">
        <v>2010</v>
      </c>
      <c r="G79" s="154"/>
      <c r="H79" s="16" t="s">
        <v>781</v>
      </c>
      <c r="I79" s="16">
        <v>31</v>
      </c>
      <c r="J79" s="16">
        <v>26</v>
      </c>
      <c r="K79" s="16">
        <v>6710</v>
      </c>
      <c r="L79" s="16">
        <v>6718</v>
      </c>
      <c r="M79" s="16" t="s">
        <v>780</v>
      </c>
      <c r="N79" s="16" t="s">
        <v>5</v>
      </c>
    </row>
    <row r="80" spans="1:15" x14ac:dyDescent="0.3">
      <c r="A80" s="16" t="s">
        <v>5</v>
      </c>
      <c r="B80" s="16" t="s">
        <v>28</v>
      </c>
      <c r="C80" s="16" t="s">
        <v>4624</v>
      </c>
      <c r="D80" s="16" t="s">
        <v>4710</v>
      </c>
      <c r="E80" s="16" t="s">
        <v>147</v>
      </c>
      <c r="F80" s="14">
        <v>2014</v>
      </c>
      <c r="G80" s="154"/>
      <c r="H80" s="16" t="s">
        <v>640</v>
      </c>
      <c r="I80" s="16">
        <v>9</v>
      </c>
      <c r="J80" s="16">
        <v>1</v>
      </c>
      <c r="K80" s="16">
        <v>4117</v>
      </c>
      <c r="L80" s="16">
        <v>4133</v>
      </c>
      <c r="M80" s="16" t="s">
        <v>639</v>
      </c>
      <c r="N80" s="16" t="s">
        <v>5</v>
      </c>
    </row>
    <row r="81" spans="1:15" x14ac:dyDescent="0.3">
      <c r="A81" s="16" t="s">
        <v>5</v>
      </c>
      <c r="B81" s="16" t="s">
        <v>26</v>
      </c>
      <c r="C81" s="16" t="s">
        <v>4646</v>
      </c>
      <c r="D81" s="16" t="s">
        <v>4647</v>
      </c>
      <c r="E81" s="16" t="s">
        <v>90</v>
      </c>
      <c r="F81" s="14">
        <v>2013</v>
      </c>
      <c r="G81" s="154"/>
      <c r="H81" s="16" t="s">
        <v>275</v>
      </c>
      <c r="I81" s="16">
        <v>3</v>
      </c>
      <c r="J81" s="16"/>
      <c r="K81" s="16"/>
      <c r="L81" s="16"/>
      <c r="M81" s="16" t="s">
        <v>274</v>
      </c>
      <c r="N81" s="16" t="s">
        <v>5</v>
      </c>
    </row>
    <row r="82" spans="1:15" x14ac:dyDescent="0.3">
      <c r="A82" s="16" t="s">
        <v>5</v>
      </c>
      <c r="B82" s="16" t="s">
        <v>28</v>
      </c>
      <c r="C82" s="16" t="s">
        <v>4624</v>
      </c>
      <c r="D82" s="16" t="s">
        <v>4647</v>
      </c>
      <c r="E82" s="16" t="s">
        <v>97</v>
      </c>
      <c r="F82" s="14">
        <v>2011</v>
      </c>
      <c r="G82" s="154"/>
      <c r="H82" s="16" t="s">
        <v>534</v>
      </c>
      <c r="I82" s="16">
        <v>7</v>
      </c>
      <c r="J82" s="16">
        <v>4</v>
      </c>
      <c r="K82" s="16">
        <v>403</v>
      </c>
      <c r="L82" s="16">
        <v>409</v>
      </c>
      <c r="M82" s="16" t="s">
        <v>533</v>
      </c>
      <c r="N82" s="16" t="s">
        <v>5</v>
      </c>
    </row>
    <row r="83" spans="1:15" x14ac:dyDescent="0.3">
      <c r="A83" s="16" t="s">
        <v>5</v>
      </c>
      <c r="B83" s="16" t="s">
        <v>28</v>
      </c>
      <c r="C83" s="16" t="s">
        <v>4624</v>
      </c>
      <c r="D83" s="16" t="s">
        <v>4650</v>
      </c>
      <c r="E83" s="16" t="s">
        <v>872</v>
      </c>
      <c r="F83" s="14">
        <v>2008</v>
      </c>
      <c r="G83" s="154"/>
      <c r="H83" s="16" t="s">
        <v>880</v>
      </c>
      <c r="I83" s="16">
        <v>12</v>
      </c>
      <c r="J83" s="16">
        <v>48</v>
      </c>
      <c r="K83" s="16">
        <v>9478</v>
      </c>
      <c r="L83" s="16">
        <v>9480</v>
      </c>
      <c r="M83" s="16"/>
      <c r="N83" s="16" t="s">
        <v>5</v>
      </c>
    </row>
    <row r="84" spans="1:15" x14ac:dyDescent="0.3">
      <c r="A84" s="16" t="s">
        <v>5</v>
      </c>
      <c r="B84" s="16" t="s">
        <v>28</v>
      </c>
      <c r="C84" s="16" t="s">
        <v>4624</v>
      </c>
      <c r="D84" s="16" t="s">
        <v>4650</v>
      </c>
      <c r="E84" s="16" t="s">
        <v>632</v>
      </c>
      <c r="F84" s="14">
        <v>2014</v>
      </c>
      <c r="G84" s="154"/>
      <c r="H84" s="16" t="s">
        <v>633</v>
      </c>
      <c r="I84" s="16">
        <v>6</v>
      </c>
      <c r="J84" s="16">
        <v>11</v>
      </c>
      <c r="K84" s="16">
        <v>8729</v>
      </c>
      <c r="L84" s="16">
        <v>8743</v>
      </c>
      <c r="M84" s="16" t="s">
        <v>631</v>
      </c>
      <c r="N84" s="16" t="s">
        <v>5</v>
      </c>
    </row>
    <row r="85" spans="1:15" x14ac:dyDescent="0.3">
      <c r="A85" s="16" t="s">
        <v>5</v>
      </c>
      <c r="B85" s="16" t="s">
        <v>28</v>
      </c>
      <c r="C85" s="16" t="s">
        <v>4624</v>
      </c>
      <c r="D85" s="16" t="s">
        <v>4655</v>
      </c>
      <c r="E85" s="16" t="s">
        <v>872</v>
      </c>
      <c r="F85" s="14">
        <v>2008</v>
      </c>
      <c r="G85" s="154"/>
      <c r="H85" s="16" t="s">
        <v>873</v>
      </c>
      <c r="I85" s="16">
        <v>12</v>
      </c>
      <c r="J85" s="16">
        <v>14</v>
      </c>
      <c r="K85" s="16">
        <v>2773</v>
      </c>
      <c r="L85" s="16">
        <v>2776</v>
      </c>
      <c r="M85" s="16"/>
      <c r="N85" s="16" t="s">
        <v>5</v>
      </c>
    </row>
    <row r="86" spans="1:15" x14ac:dyDescent="0.3">
      <c r="A86" s="16" t="s">
        <v>5</v>
      </c>
      <c r="B86" s="16" t="s">
        <v>28</v>
      </c>
      <c r="C86" s="16" t="s">
        <v>4624</v>
      </c>
      <c r="D86" s="16" t="s">
        <v>4711</v>
      </c>
      <c r="E86" s="16" t="s">
        <v>181</v>
      </c>
      <c r="F86" s="14">
        <v>2011</v>
      </c>
      <c r="G86" s="154"/>
      <c r="H86" s="16" t="s">
        <v>540</v>
      </c>
      <c r="I86" s="16">
        <v>32</v>
      </c>
      <c r="J86" s="16">
        <v>26</v>
      </c>
      <c r="K86" s="16">
        <v>5957</v>
      </c>
      <c r="L86" s="16">
        <v>5969</v>
      </c>
      <c r="M86" s="16" t="s">
        <v>539</v>
      </c>
      <c r="N86" s="16" t="s">
        <v>5</v>
      </c>
    </row>
    <row r="87" spans="1:15" x14ac:dyDescent="0.3">
      <c r="A87" s="16" t="s">
        <v>5</v>
      </c>
      <c r="B87" s="16" t="s">
        <v>28</v>
      </c>
      <c r="C87" s="16" t="s">
        <v>4651</v>
      </c>
      <c r="D87" s="16" t="s">
        <v>4712</v>
      </c>
      <c r="E87" s="16" t="s">
        <v>555</v>
      </c>
      <c r="F87" s="14">
        <v>2011</v>
      </c>
      <c r="G87" s="154"/>
      <c r="H87" s="16" t="s">
        <v>556</v>
      </c>
      <c r="I87" s="16">
        <v>18</v>
      </c>
      <c r="J87" s="16">
        <v>12</v>
      </c>
      <c r="K87" s="16">
        <v>1043</v>
      </c>
      <c r="L87" s="16">
        <v>1053</v>
      </c>
      <c r="M87" s="16" t="s">
        <v>554</v>
      </c>
      <c r="N87" s="16" t="s">
        <v>5</v>
      </c>
    </row>
    <row r="88" spans="1:15" s="161" customFormat="1" x14ac:dyDescent="0.3">
      <c r="A88" s="158" t="s">
        <v>5</v>
      </c>
      <c r="B88" s="16" t="s">
        <v>28</v>
      </c>
      <c r="C88" s="158" t="s">
        <v>4651</v>
      </c>
      <c r="D88" s="158" t="s">
        <v>4713</v>
      </c>
      <c r="E88" s="158" t="s">
        <v>515</v>
      </c>
      <c r="F88" s="159">
        <v>2010</v>
      </c>
      <c r="G88" s="160"/>
      <c r="H88" s="158" t="s">
        <v>516</v>
      </c>
      <c r="I88" s="158">
        <v>55</v>
      </c>
      <c r="J88" s="158">
        <v>30</v>
      </c>
      <c r="K88" s="158">
        <v>3424</v>
      </c>
      <c r="L88" s="158">
        <v>3429</v>
      </c>
      <c r="M88" s="158" t="s">
        <v>514</v>
      </c>
      <c r="N88" s="158" t="s">
        <v>5</v>
      </c>
      <c r="O88" s="161" t="s">
        <v>4704</v>
      </c>
    </row>
    <row r="89" spans="1:15" x14ac:dyDescent="0.3">
      <c r="A89" s="158" t="s">
        <v>5</v>
      </c>
      <c r="B89" s="158" t="s">
        <v>30</v>
      </c>
      <c r="C89" s="158" t="s">
        <v>4714</v>
      </c>
      <c r="D89" s="158" t="s">
        <v>4715</v>
      </c>
      <c r="E89" s="158" t="s">
        <v>665</v>
      </c>
      <c r="F89" s="159">
        <v>2015</v>
      </c>
      <c r="G89" s="160"/>
      <c r="H89" s="158" t="s">
        <v>666</v>
      </c>
      <c r="I89" s="158">
        <v>113</v>
      </c>
      <c r="J89" s="158">
        <v>6</v>
      </c>
      <c r="K89" s="158">
        <v>1300</v>
      </c>
      <c r="L89" s="158">
        <v>1311</v>
      </c>
      <c r="M89" s="158" t="s">
        <v>664</v>
      </c>
      <c r="N89" s="158" t="s">
        <v>5</v>
      </c>
      <c r="O89" s="161"/>
    </row>
    <row r="90" spans="1:15" x14ac:dyDescent="0.3">
      <c r="A90" s="16" t="s">
        <v>5</v>
      </c>
      <c r="B90" s="16" t="s">
        <v>28</v>
      </c>
      <c r="C90" s="16" t="s">
        <v>4651</v>
      </c>
      <c r="D90" s="16" t="s">
        <v>4716</v>
      </c>
      <c r="E90" s="16" t="s">
        <v>250</v>
      </c>
      <c r="F90" s="14">
        <v>2004</v>
      </c>
      <c r="G90" s="154"/>
      <c r="H90" s="16" t="s">
        <v>438</v>
      </c>
      <c r="I90" s="16">
        <v>6</v>
      </c>
      <c r="J90" s="156">
        <v>42796</v>
      </c>
      <c r="K90" s="16">
        <v>159</v>
      </c>
      <c r="L90" s="16">
        <v>170</v>
      </c>
      <c r="M90" s="16" t="s">
        <v>4717</v>
      </c>
      <c r="N90" s="16" t="s">
        <v>5</v>
      </c>
    </row>
    <row r="91" spans="1:15" x14ac:dyDescent="0.3">
      <c r="A91" s="16" t="s">
        <v>5</v>
      </c>
      <c r="B91" s="16" t="s">
        <v>26</v>
      </c>
      <c r="C91" s="16" t="s">
        <v>4653</v>
      </c>
      <c r="D91" s="16" t="s">
        <v>4718</v>
      </c>
      <c r="E91" s="16" t="s">
        <v>452</v>
      </c>
      <c r="F91" s="14">
        <v>2008</v>
      </c>
      <c r="G91" s="154"/>
      <c r="H91" s="16" t="s">
        <v>453</v>
      </c>
      <c r="I91" s="16">
        <v>233</v>
      </c>
      <c r="J91" s="16">
        <v>5</v>
      </c>
      <c r="K91" s="16">
        <v>610</v>
      </c>
      <c r="L91" s="16">
        <v>619</v>
      </c>
      <c r="M91" s="16" t="s">
        <v>451</v>
      </c>
      <c r="N91" s="16" t="s">
        <v>5</v>
      </c>
    </row>
    <row r="92" spans="1:15" x14ac:dyDescent="0.3">
      <c r="A92" s="16" t="s">
        <v>5</v>
      </c>
      <c r="B92" s="16" t="s">
        <v>26</v>
      </c>
      <c r="C92" s="16" t="s">
        <v>4719</v>
      </c>
      <c r="D92" s="16" t="s">
        <v>4718</v>
      </c>
      <c r="E92" s="16" t="s">
        <v>147</v>
      </c>
      <c r="F92" s="14">
        <v>2014</v>
      </c>
      <c r="G92" s="154"/>
      <c r="H92" s="16" t="s">
        <v>845</v>
      </c>
      <c r="I92" s="16">
        <v>9</v>
      </c>
      <c r="J92" s="16">
        <v>1</v>
      </c>
      <c r="K92" s="16">
        <v>2279</v>
      </c>
      <c r="L92" s="16">
        <v>2789</v>
      </c>
      <c r="M92" s="16" t="s">
        <v>844</v>
      </c>
      <c r="N92" s="16" t="s">
        <v>5</v>
      </c>
    </row>
    <row r="93" spans="1:15" x14ac:dyDescent="0.3">
      <c r="A93" s="16" t="s">
        <v>5</v>
      </c>
      <c r="B93" s="16" t="s">
        <v>26</v>
      </c>
      <c r="C93" s="16" t="s">
        <v>4633</v>
      </c>
      <c r="D93" s="16" t="s">
        <v>4718</v>
      </c>
      <c r="E93" s="16" t="s">
        <v>69</v>
      </c>
      <c r="F93" s="14">
        <v>2016</v>
      </c>
      <c r="G93" s="154"/>
      <c r="H93" s="16" t="s">
        <v>863</v>
      </c>
      <c r="I93" s="16">
        <v>13</v>
      </c>
      <c r="J93" s="16">
        <v>1</v>
      </c>
      <c r="K93" s="16"/>
      <c r="L93" s="16"/>
      <c r="M93" s="16" t="s">
        <v>862</v>
      </c>
      <c r="N93" s="16" t="s">
        <v>5</v>
      </c>
    </row>
    <row r="94" spans="1:15" x14ac:dyDescent="0.3">
      <c r="A94" s="16" t="s">
        <v>5</v>
      </c>
      <c r="B94" s="16" t="s">
        <v>30</v>
      </c>
      <c r="C94" s="16" t="s">
        <v>4628</v>
      </c>
      <c r="D94" s="16" t="s">
        <v>4720</v>
      </c>
      <c r="E94" s="16" t="s">
        <v>473</v>
      </c>
      <c r="F94" s="14">
        <v>2009</v>
      </c>
      <c r="G94" s="154"/>
      <c r="H94" s="16" t="s">
        <v>474</v>
      </c>
      <c r="I94" s="16">
        <v>7</v>
      </c>
      <c r="J94" s="16">
        <v>3</v>
      </c>
      <c r="K94" s="16">
        <v>470</v>
      </c>
      <c r="L94" s="16">
        <v>477</v>
      </c>
      <c r="M94" s="16" t="s">
        <v>472</v>
      </c>
      <c r="N94" s="16" t="s">
        <v>5</v>
      </c>
    </row>
    <row r="95" spans="1:15" x14ac:dyDescent="0.3">
      <c r="A95" s="16" t="s">
        <v>5</v>
      </c>
      <c r="B95" s="16" t="s">
        <v>26</v>
      </c>
      <c r="C95" s="16" t="s">
        <v>4721</v>
      </c>
      <c r="D95" s="16" t="s">
        <v>4722</v>
      </c>
      <c r="E95" s="16" t="s">
        <v>755</v>
      </c>
      <c r="F95" s="14">
        <v>2016</v>
      </c>
      <c r="G95" s="154"/>
      <c r="H95" s="16" t="s">
        <v>756</v>
      </c>
      <c r="I95" s="16">
        <v>64</v>
      </c>
      <c r="J95" s="16">
        <v>5</v>
      </c>
      <c r="K95" s="16">
        <v>1459</v>
      </c>
      <c r="L95" s="16">
        <v>1467</v>
      </c>
      <c r="M95" s="16" t="s">
        <v>754</v>
      </c>
      <c r="N95" s="16" t="s">
        <v>5</v>
      </c>
    </row>
    <row r="96" spans="1:15" x14ac:dyDescent="0.3">
      <c r="A96" s="16" t="s">
        <v>5</v>
      </c>
      <c r="B96" s="16" t="s">
        <v>28</v>
      </c>
      <c r="C96" s="16" t="s">
        <v>4651</v>
      </c>
      <c r="D96" s="16" t="s">
        <v>4723</v>
      </c>
      <c r="E96" s="16" t="s">
        <v>196</v>
      </c>
      <c r="F96" s="14">
        <v>2012</v>
      </c>
      <c r="G96" s="154"/>
      <c r="H96" s="16" t="s">
        <v>574</v>
      </c>
      <c r="I96" s="16">
        <v>422</v>
      </c>
      <c r="J96" s="156">
        <v>42767</v>
      </c>
      <c r="K96" s="16">
        <v>179</v>
      </c>
      <c r="L96" s="16">
        <v>184</v>
      </c>
      <c r="M96" s="16" t="s">
        <v>573</v>
      </c>
      <c r="N96" s="16" t="s">
        <v>5</v>
      </c>
    </row>
    <row r="97" spans="1:14" x14ac:dyDescent="0.3">
      <c r="A97" s="16" t="s">
        <v>5</v>
      </c>
      <c r="B97" s="16" t="s">
        <v>28</v>
      </c>
      <c r="C97" s="16" t="s">
        <v>4651</v>
      </c>
      <c r="D97" s="16" t="s">
        <v>4724</v>
      </c>
      <c r="E97" s="16" t="s">
        <v>686</v>
      </c>
      <c r="F97" s="14">
        <v>2015</v>
      </c>
      <c r="G97" s="154"/>
      <c r="H97" s="16" t="s">
        <v>687</v>
      </c>
      <c r="I97" s="16">
        <v>15</v>
      </c>
      <c r="J97" s="16">
        <v>7</v>
      </c>
      <c r="K97" s="16">
        <v>4837</v>
      </c>
      <c r="L97" s="16">
        <v>4843</v>
      </c>
      <c r="M97" s="16" t="s">
        <v>685</v>
      </c>
      <c r="N97" s="16" t="s">
        <v>5</v>
      </c>
    </row>
    <row r="98" spans="1:14" x14ac:dyDescent="0.3">
      <c r="A98" s="16" t="s">
        <v>5</v>
      </c>
      <c r="B98" s="16" t="s">
        <v>26</v>
      </c>
      <c r="C98" s="16" t="s">
        <v>4676</v>
      </c>
      <c r="D98" s="16" t="s">
        <v>4725</v>
      </c>
      <c r="E98" s="16" t="s">
        <v>445</v>
      </c>
      <c r="F98" s="14">
        <v>2005</v>
      </c>
      <c r="G98" s="154"/>
      <c r="H98" s="16" t="s">
        <v>446</v>
      </c>
      <c r="I98" s="16">
        <v>146</v>
      </c>
      <c r="J98" s="16">
        <v>6</v>
      </c>
      <c r="K98" s="16">
        <v>882</v>
      </c>
      <c r="L98" s="16">
        <v>893</v>
      </c>
      <c r="M98" s="16" t="s">
        <v>444</v>
      </c>
      <c r="N98" s="16" t="s">
        <v>5</v>
      </c>
    </row>
    <row r="99" spans="1:14" x14ac:dyDescent="0.3">
      <c r="A99" s="16" t="s">
        <v>5</v>
      </c>
      <c r="B99" s="16" t="s">
        <v>28</v>
      </c>
      <c r="C99" s="16" t="s">
        <v>3936</v>
      </c>
      <c r="D99" s="16" t="s">
        <v>4726</v>
      </c>
      <c r="E99" s="16" t="s">
        <v>480</v>
      </c>
      <c r="F99" s="14">
        <v>2009</v>
      </c>
      <c r="G99" s="154"/>
      <c r="H99" s="16" t="s">
        <v>481</v>
      </c>
      <c r="I99" s="16">
        <v>42</v>
      </c>
      <c r="J99" s="16">
        <v>6</v>
      </c>
      <c r="K99" s="16">
        <v>722</v>
      </c>
      <c r="L99" s="16">
        <v>730</v>
      </c>
      <c r="M99" s="16" t="s">
        <v>479</v>
      </c>
      <c r="N99" s="16" t="s">
        <v>5</v>
      </c>
    </row>
    <row r="100" spans="1:14" x14ac:dyDescent="0.3">
      <c r="A100" s="16" t="s">
        <v>5</v>
      </c>
      <c r="B100" s="16" t="s">
        <v>26</v>
      </c>
      <c r="C100" s="16" t="s">
        <v>4622</v>
      </c>
      <c r="D100" s="16" t="s">
        <v>4727</v>
      </c>
      <c r="E100" s="16" t="s">
        <v>4450</v>
      </c>
      <c r="F100" s="14">
        <v>2013</v>
      </c>
      <c r="G100" s="154"/>
      <c r="H100" s="16" t="s">
        <v>4449</v>
      </c>
      <c r="I100" s="16">
        <v>14</v>
      </c>
      <c r="J100" s="16">
        <v>42767</v>
      </c>
      <c r="K100" s="16">
        <v>65</v>
      </c>
      <c r="L100" s="16">
        <v>79</v>
      </c>
      <c r="M100" s="16" t="s">
        <v>4451</v>
      </c>
      <c r="N100" s="16" t="s">
        <v>5</v>
      </c>
    </row>
    <row r="101" spans="1:14" x14ac:dyDescent="0.3">
      <c r="A101" s="16" t="s">
        <v>5</v>
      </c>
      <c r="B101" s="16" t="s">
        <v>30</v>
      </c>
      <c r="C101" s="16" t="s">
        <v>4635</v>
      </c>
      <c r="D101" s="16" t="s">
        <v>4728</v>
      </c>
      <c r="E101" s="16" t="s">
        <v>117</v>
      </c>
      <c r="F101" s="14">
        <v>2014</v>
      </c>
      <c r="G101" s="154"/>
      <c r="H101" s="16" t="s">
        <v>626</v>
      </c>
      <c r="I101" s="16">
        <v>8</v>
      </c>
      <c r="J101" s="16">
        <v>10</v>
      </c>
      <c r="K101" s="16">
        <v>10139</v>
      </c>
      <c r="L101" s="16">
        <v>10149</v>
      </c>
      <c r="M101" s="16" t="s">
        <v>625</v>
      </c>
      <c r="N101" s="16" t="s">
        <v>5</v>
      </c>
    </row>
    <row r="102" spans="1:14" x14ac:dyDescent="0.3">
      <c r="A102" s="16" t="s">
        <v>5</v>
      </c>
      <c r="B102" s="16" t="s">
        <v>28</v>
      </c>
      <c r="C102" s="16" t="s">
        <v>4651</v>
      </c>
      <c r="D102" s="16" t="s">
        <v>4729</v>
      </c>
      <c r="E102" s="16" t="s">
        <v>181</v>
      </c>
      <c r="F102" s="14">
        <v>2012</v>
      </c>
      <c r="G102" s="154"/>
      <c r="H102" s="16" t="s">
        <v>889</v>
      </c>
      <c r="I102" s="16">
        <v>33</v>
      </c>
      <c r="J102" s="16">
        <v>30</v>
      </c>
      <c r="K102" s="16">
        <v>7643</v>
      </c>
      <c r="L102" s="16">
        <v>7654</v>
      </c>
      <c r="M102" s="16" t="s">
        <v>888</v>
      </c>
      <c r="N102" s="16" t="s">
        <v>5</v>
      </c>
    </row>
    <row r="103" spans="1:14" x14ac:dyDescent="0.3">
      <c r="A103" s="16" t="s">
        <v>5</v>
      </c>
      <c r="B103" s="16" t="s">
        <v>26</v>
      </c>
      <c r="C103" s="16" t="s">
        <v>4689</v>
      </c>
      <c r="D103" s="16" t="s">
        <v>4730</v>
      </c>
      <c r="E103" s="16" t="s">
        <v>117</v>
      </c>
      <c r="F103" s="14">
        <v>2009</v>
      </c>
      <c r="G103" s="154"/>
      <c r="H103" s="16" t="s">
        <v>3998</v>
      </c>
      <c r="I103" s="16">
        <v>3</v>
      </c>
      <c r="J103" s="16">
        <v>6</v>
      </c>
      <c r="K103" s="16">
        <v>1357</v>
      </c>
      <c r="L103" s="16">
        <v>1364</v>
      </c>
      <c r="M103" s="16" t="s">
        <v>3999</v>
      </c>
      <c r="N103" s="16" t="s">
        <v>5</v>
      </c>
    </row>
    <row r="104" spans="1:14" x14ac:dyDescent="0.3">
      <c r="A104" s="16" t="s">
        <v>5</v>
      </c>
      <c r="B104" s="16" t="s">
        <v>26</v>
      </c>
      <c r="C104" s="16" t="s">
        <v>4633</v>
      </c>
      <c r="D104" s="16" t="s">
        <v>4731</v>
      </c>
      <c r="E104" s="16" t="s">
        <v>41</v>
      </c>
      <c r="F104" s="14">
        <v>2009</v>
      </c>
      <c r="G104" s="154"/>
      <c r="H104" s="16" t="s">
        <v>501</v>
      </c>
      <c r="I104" s="16">
        <v>140</v>
      </c>
      <c r="J104" s="16">
        <v>3</v>
      </c>
      <c r="K104" s="16">
        <v>301</v>
      </c>
      <c r="L104" s="16">
        <v>305</v>
      </c>
      <c r="M104" s="16" t="s">
        <v>500</v>
      </c>
      <c r="N104" s="16" t="s">
        <v>5</v>
      </c>
    </row>
    <row r="105" spans="1:14" x14ac:dyDescent="0.3">
      <c r="A105" s="16" t="s">
        <v>5</v>
      </c>
      <c r="B105" s="16" t="s">
        <v>26</v>
      </c>
      <c r="C105" s="16" t="s">
        <v>4732</v>
      </c>
      <c r="D105" s="16" t="s">
        <v>4733</v>
      </c>
      <c r="E105" s="16" t="s">
        <v>117</v>
      </c>
      <c r="F105" s="14">
        <v>2012</v>
      </c>
      <c r="G105" s="154"/>
      <c r="H105" s="16" t="s">
        <v>808</v>
      </c>
      <c r="I105" s="16">
        <v>6</v>
      </c>
      <c r="J105" s="16">
        <v>3</v>
      </c>
      <c r="K105" s="16">
        <v>2731</v>
      </c>
      <c r="L105" s="16">
        <v>2740</v>
      </c>
      <c r="M105" s="16" t="s">
        <v>807</v>
      </c>
      <c r="N105" s="16" t="s">
        <v>5</v>
      </c>
    </row>
    <row r="106" spans="1:14" x14ac:dyDescent="0.3">
      <c r="A106" s="16" t="s">
        <v>5</v>
      </c>
      <c r="B106" s="16" t="s">
        <v>26</v>
      </c>
      <c r="C106" s="16" t="s">
        <v>4732</v>
      </c>
      <c r="D106" s="16" t="s">
        <v>4733</v>
      </c>
      <c r="E106" s="16" t="s">
        <v>117</v>
      </c>
      <c r="F106" s="14">
        <v>2011</v>
      </c>
      <c r="G106" s="154"/>
      <c r="H106" s="16" t="s">
        <v>790</v>
      </c>
      <c r="I106" s="16">
        <v>5</v>
      </c>
      <c r="J106" s="16">
        <v>6</v>
      </c>
      <c r="K106" s="16">
        <v>4987</v>
      </c>
      <c r="L106" s="16">
        <v>4996</v>
      </c>
      <c r="M106" s="16" t="s">
        <v>789</v>
      </c>
      <c r="N106" s="16" t="s">
        <v>5</v>
      </c>
    </row>
    <row r="107" spans="1:14" x14ac:dyDescent="0.3">
      <c r="A107" s="16" t="s">
        <v>5</v>
      </c>
      <c r="B107" s="16" t="s">
        <v>26</v>
      </c>
      <c r="C107" s="16" t="s">
        <v>4734</v>
      </c>
      <c r="D107" s="16" t="s">
        <v>4735</v>
      </c>
      <c r="E107" s="16" t="s">
        <v>76</v>
      </c>
      <c r="F107" s="14">
        <v>2015</v>
      </c>
      <c r="G107" s="154"/>
      <c r="H107" s="16" t="s">
        <v>653</v>
      </c>
      <c r="I107" s="16">
        <v>9</v>
      </c>
      <c r="J107" s="16">
        <v>3</v>
      </c>
      <c r="K107" s="16">
        <v>356</v>
      </c>
      <c r="L107" s="16">
        <v>364</v>
      </c>
      <c r="M107" s="16" t="s">
        <v>652</v>
      </c>
      <c r="N107" s="16" t="s">
        <v>5</v>
      </c>
    </row>
    <row r="108" spans="1:14" x14ac:dyDescent="0.3">
      <c r="A108" s="16" t="s">
        <v>5</v>
      </c>
      <c r="B108" s="16" t="s">
        <v>28</v>
      </c>
      <c r="C108" s="16" t="s">
        <v>3936</v>
      </c>
      <c r="D108" s="16" t="s">
        <v>4736</v>
      </c>
      <c r="E108" s="16" t="s">
        <v>719</v>
      </c>
      <c r="F108" s="14">
        <v>2015</v>
      </c>
      <c r="G108" s="154"/>
      <c r="H108" s="16" t="s">
        <v>854</v>
      </c>
      <c r="I108" s="16">
        <v>46</v>
      </c>
      <c r="J108" s="16"/>
      <c r="K108" s="16">
        <v>400</v>
      </c>
      <c r="L108" s="16">
        <v>408</v>
      </c>
      <c r="M108" s="16" t="s">
        <v>853</v>
      </c>
      <c r="N108" s="16" t="s">
        <v>5</v>
      </c>
    </row>
    <row r="109" spans="1:14" x14ac:dyDescent="0.3">
      <c r="A109" s="16" t="s">
        <v>5</v>
      </c>
      <c r="B109" s="16" t="s">
        <v>26</v>
      </c>
      <c r="C109" s="16" t="s">
        <v>4633</v>
      </c>
      <c r="D109" s="16" t="s">
        <v>4737</v>
      </c>
      <c r="E109" s="16" t="s">
        <v>673</v>
      </c>
      <c r="F109" s="14">
        <v>2015</v>
      </c>
      <c r="G109" s="154"/>
      <c r="H109" s="16" t="s">
        <v>674</v>
      </c>
      <c r="I109" s="16">
        <v>10</v>
      </c>
      <c r="J109" s="16">
        <v>3</v>
      </c>
      <c r="K109" s="16"/>
      <c r="L109" s="16"/>
      <c r="M109" s="16" t="s">
        <v>671</v>
      </c>
      <c r="N109" s="16" t="s">
        <v>5</v>
      </c>
    </row>
    <row r="110" spans="1:14" x14ac:dyDescent="0.3">
      <c r="A110" s="16" t="s">
        <v>5</v>
      </c>
      <c r="B110" s="16" t="s">
        <v>26</v>
      </c>
      <c r="C110" s="16" t="s">
        <v>4633</v>
      </c>
      <c r="D110" s="16" t="s">
        <v>4738</v>
      </c>
      <c r="E110" s="16" t="s">
        <v>391</v>
      </c>
      <c r="F110" s="14">
        <v>2015</v>
      </c>
      <c r="G110" s="154"/>
      <c r="H110" s="16" t="s">
        <v>647</v>
      </c>
      <c r="I110" s="16">
        <v>10</v>
      </c>
      <c r="J110" s="16">
        <v>1</v>
      </c>
      <c r="K110" s="16">
        <v>73</v>
      </c>
      <c r="L110" s="16">
        <v>87</v>
      </c>
      <c r="M110" s="16" t="s">
        <v>646</v>
      </c>
      <c r="N110" s="16" t="s">
        <v>5</v>
      </c>
    </row>
    <row r="111" spans="1:14" x14ac:dyDescent="0.3">
      <c r="A111" s="16" t="s">
        <v>5</v>
      </c>
      <c r="B111" s="16" t="s">
        <v>26</v>
      </c>
      <c r="C111" s="16" t="s">
        <v>4732</v>
      </c>
      <c r="D111" s="16" t="s">
        <v>4739</v>
      </c>
      <c r="E111" s="16" t="s">
        <v>2223</v>
      </c>
      <c r="F111" s="14">
        <v>2016</v>
      </c>
      <c r="G111" s="154"/>
      <c r="H111" s="16" t="s">
        <v>4420</v>
      </c>
      <c r="I111" s="16">
        <v>86</v>
      </c>
      <c r="J111" s="16"/>
      <c r="K111" s="16">
        <v>546</v>
      </c>
      <c r="L111" s="16">
        <v>555</v>
      </c>
      <c r="M111" s="16" t="s">
        <v>4421</v>
      </c>
      <c r="N111" s="16" t="s">
        <v>5</v>
      </c>
    </row>
    <row r="112" spans="1:14" x14ac:dyDescent="0.3">
      <c r="A112" s="16" t="s">
        <v>5</v>
      </c>
      <c r="B112" s="16" t="s">
        <v>26</v>
      </c>
      <c r="C112" s="16" t="s">
        <v>4633</v>
      </c>
      <c r="D112" s="16" t="s">
        <v>4740</v>
      </c>
      <c r="E112" s="16" t="s">
        <v>4440</v>
      </c>
      <c r="F112" s="14">
        <v>2013</v>
      </c>
      <c r="G112" s="154"/>
      <c r="H112" s="16" t="s">
        <v>4439</v>
      </c>
      <c r="I112" s="16">
        <v>14</v>
      </c>
      <c r="J112" s="16">
        <v>7</v>
      </c>
      <c r="K112" s="16">
        <v>14550</v>
      </c>
      <c r="L112" s="16">
        <v>14574</v>
      </c>
      <c r="M112" s="16" t="s">
        <v>4441</v>
      </c>
      <c r="N112" s="16" t="s">
        <v>5</v>
      </c>
    </row>
    <row r="113" spans="1:14" x14ac:dyDescent="0.3">
      <c r="A113" s="16" t="s">
        <v>5</v>
      </c>
      <c r="B113" s="16" t="s">
        <v>26</v>
      </c>
      <c r="C113" s="16" t="s">
        <v>4741</v>
      </c>
      <c r="D113" s="16" t="s">
        <v>4742</v>
      </c>
      <c r="E113" s="16" t="s">
        <v>117</v>
      </c>
      <c r="F113" s="14">
        <v>2012</v>
      </c>
      <c r="G113" s="162"/>
      <c r="H113" s="163" t="s">
        <v>4743</v>
      </c>
      <c r="I113" s="16"/>
      <c r="J113" s="16"/>
      <c r="K113" s="16"/>
      <c r="L113" s="16"/>
      <c r="M113" s="16" t="s">
        <v>4744</v>
      </c>
      <c r="N113" s="16" t="s">
        <v>5</v>
      </c>
    </row>
    <row r="114" spans="1:14" x14ac:dyDescent="0.3">
      <c r="A114" s="16" t="s">
        <v>5</v>
      </c>
      <c r="B114" s="158" t="s">
        <v>26</v>
      </c>
      <c r="C114" s="158" t="s">
        <v>4633</v>
      </c>
      <c r="D114" s="16" t="s">
        <v>4745</v>
      </c>
      <c r="E114" s="16" t="s">
        <v>699</v>
      </c>
      <c r="F114" s="14">
        <v>2016</v>
      </c>
      <c r="G114" s="154"/>
      <c r="H114" s="16" t="s">
        <v>700</v>
      </c>
      <c r="I114" s="16">
        <v>4</v>
      </c>
      <c r="J114" s="16">
        <v>18</v>
      </c>
      <c r="K114" s="16">
        <v>3065</v>
      </c>
      <c r="L114" s="16">
        <v>3074</v>
      </c>
      <c r="M114" s="16" t="s">
        <v>698</v>
      </c>
      <c r="N114" s="16" t="s">
        <v>5</v>
      </c>
    </row>
    <row r="115" spans="1:14" x14ac:dyDescent="0.3">
      <c r="A115" s="16" t="s">
        <v>5</v>
      </c>
      <c r="B115" s="16" t="s">
        <v>26</v>
      </c>
      <c r="C115" s="16" t="s">
        <v>4689</v>
      </c>
      <c r="D115" s="16" t="s">
        <v>4746</v>
      </c>
      <c r="E115" s="16" t="s">
        <v>2079</v>
      </c>
      <c r="F115" s="14">
        <v>2011</v>
      </c>
      <c r="G115" s="154"/>
      <c r="H115" s="16" t="s">
        <v>2078</v>
      </c>
      <c r="I115" s="16">
        <v>21</v>
      </c>
      <c r="J115" s="16">
        <v>1</v>
      </c>
      <c r="K115" s="16">
        <v>13</v>
      </c>
      <c r="L115" s="16">
        <v>24</v>
      </c>
      <c r="M115" s="16" t="s">
        <v>2080</v>
      </c>
      <c r="N115" s="16" t="s">
        <v>5</v>
      </c>
    </row>
    <row r="116" spans="1:14" x14ac:dyDescent="0.3">
      <c r="A116" s="16" t="s">
        <v>5</v>
      </c>
      <c r="B116" s="16" t="s">
        <v>28</v>
      </c>
      <c r="C116" s="16" t="s">
        <v>3936</v>
      </c>
      <c r="D116" s="16" t="s">
        <v>4747</v>
      </c>
      <c r="E116" s="16" t="s">
        <v>4748</v>
      </c>
      <c r="F116" s="14">
        <v>2011</v>
      </c>
      <c r="G116" s="154"/>
      <c r="H116" s="16" t="s">
        <v>4749</v>
      </c>
      <c r="I116" s="16"/>
      <c r="J116" s="16"/>
      <c r="K116" s="16"/>
      <c r="L116" s="16"/>
      <c r="M116" s="16" t="s">
        <v>4750</v>
      </c>
      <c r="N116" s="16" t="s">
        <v>5</v>
      </c>
    </row>
    <row r="117" spans="1:14" x14ac:dyDescent="0.3">
      <c r="A117" s="16" t="s">
        <v>5</v>
      </c>
      <c r="B117" s="16" t="s">
        <v>26</v>
      </c>
      <c r="C117" s="16" t="s">
        <v>4633</v>
      </c>
      <c r="D117" s="16" t="s">
        <v>4751</v>
      </c>
      <c r="E117" s="16" t="s">
        <v>4431</v>
      </c>
      <c r="F117" s="14">
        <v>2016</v>
      </c>
      <c r="G117" s="154"/>
      <c r="H117" s="16" t="s">
        <v>4430</v>
      </c>
      <c r="I117" s="16">
        <v>6</v>
      </c>
      <c r="J117" s="16">
        <v>6</v>
      </c>
      <c r="K117" s="16"/>
      <c r="L117" s="16"/>
      <c r="M117" s="16" t="s">
        <v>4432</v>
      </c>
      <c r="N117" s="16" t="s">
        <v>5</v>
      </c>
    </row>
    <row r="118" spans="1:14" x14ac:dyDescent="0.3">
      <c r="A118" s="16" t="s">
        <v>5</v>
      </c>
      <c r="B118" s="16" t="s">
        <v>26</v>
      </c>
      <c r="C118" s="16" t="s">
        <v>4752</v>
      </c>
      <c r="D118" s="16" t="s">
        <v>4753</v>
      </c>
      <c r="E118" s="16" t="s">
        <v>494</v>
      </c>
      <c r="F118" s="14">
        <v>2009</v>
      </c>
      <c r="G118" s="154"/>
      <c r="H118" s="16" t="s">
        <v>495</v>
      </c>
      <c r="I118" s="16">
        <v>43</v>
      </c>
      <c r="J118" s="16">
        <v>3</v>
      </c>
      <c r="K118" s="16">
        <v>298</v>
      </c>
      <c r="L118" s="16">
        <v>305</v>
      </c>
      <c r="M118" s="16" t="s">
        <v>493</v>
      </c>
      <c r="N118" s="16" t="s">
        <v>5</v>
      </c>
    </row>
    <row r="119" spans="1:14" x14ac:dyDescent="0.3">
      <c r="A119" s="16" t="s">
        <v>5</v>
      </c>
      <c r="B119" s="16" t="s">
        <v>26</v>
      </c>
      <c r="C119" s="16" t="s">
        <v>4633</v>
      </c>
      <c r="D119" s="16" t="s">
        <v>4754</v>
      </c>
      <c r="E119" s="16" t="s">
        <v>771</v>
      </c>
      <c r="F119" s="14">
        <v>2006</v>
      </c>
      <c r="G119" s="154"/>
      <c r="H119" s="16" t="s">
        <v>772</v>
      </c>
      <c r="I119" s="16">
        <v>16</v>
      </c>
      <c r="J119" s="16">
        <v>13</v>
      </c>
      <c r="K119" s="16">
        <v>1723</v>
      </c>
      <c r="L119" s="16">
        <v>1730</v>
      </c>
      <c r="M119" s="16" t="s">
        <v>770</v>
      </c>
      <c r="N119" s="16" t="s">
        <v>5</v>
      </c>
    </row>
    <row r="120" spans="1:14" x14ac:dyDescent="0.3">
      <c r="A120" s="16" t="s">
        <v>5</v>
      </c>
      <c r="B120" s="16" t="s">
        <v>26</v>
      </c>
      <c r="C120" s="158" t="s">
        <v>4732</v>
      </c>
      <c r="D120" s="16" t="s">
        <v>4669</v>
      </c>
      <c r="E120" s="16" t="s">
        <v>117</v>
      </c>
      <c r="F120" s="14">
        <v>2016</v>
      </c>
      <c r="G120" s="154"/>
      <c r="H120" s="16" t="s">
        <v>4755</v>
      </c>
      <c r="I120" s="16">
        <v>22</v>
      </c>
      <c r="J120" s="16" t="s">
        <v>4756</v>
      </c>
      <c r="K120" s="16"/>
      <c r="L120" s="16"/>
      <c r="M120" s="16" t="s">
        <v>4757</v>
      </c>
      <c r="N120" s="16" t="s">
        <v>5</v>
      </c>
    </row>
    <row r="121" spans="1:14" x14ac:dyDescent="0.3">
      <c r="A121" s="16" t="s">
        <v>5</v>
      </c>
      <c r="B121" s="16" t="s">
        <v>30</v>
      </c>
      <c r="C121" s="16" t="s">
        <v>4714</v>
      </c>
      <c r="D121" s="16" t="s">
        <v>4669</v>
      </c>
      <c r="E121" s="16" t="s">
        <v>588</v>
      </c>
      <c r="F121" s="14">
        <v>2013</v>
      </c>
      <c r="G121" s="154"/>
      <c r="H121" s="16" t="s">
        <v>589</v>
      </c>
      <c r="I121" s="16">
        <v>33</v>
      </c>
      <c r="J121" s="16">
        <v>1</v>
      </c>
      <c r="K121" s="16">
        <v>146</v>
      </c>
      <c r="L121" s="16">
        <v>152</v>
      </c>
      <c r="M121" s="16" t="s">
        <v>587</v>
      </c>
      <c r="N121" s="16" t="s">
        <v>5</v>
      </c>
    </row>
    <row r="122" spans="1:14" x14ac:dyDescent="0.3">
      <c r="A122" s="16" t="s">
        <v>5</v>
      </c>
      <c r="B122" s="16" t="s">
        <v>30</v>
      </c>
      <c r="C122" s="16" t="s">
        <v>4714</v>
      </c>
      <c r="D122" s="16" t="s">
        <v>4758</v>
      </c>
      <c r="E122" s="16" t="s">
        <v>581</v>
      </c>
      <c r="F122" s="14">
        <v>2012</v>
      </c>
      <c r="G122" s="154"/>
      <c r="H122" s="16" t="s">
        <v>582</v>
      </c>
      <c r="I122" s="16">
        <v>21</v>
      </c>
      <c r="J122" s="16">
        <v>6</v>
      </c>
      <c r="K122" s="16">
        <v>486</v>
      </c>
      <c r="L122" s="16">
        <v>491</v>
      </c>
      <c r="M122" s="16" t="s">
        <v>580</v>
      </c>
      <c r="N122" s="16" t="s">
        <v>5</v>
      </c>
    </row>
    <row r="123" spans="1:14" x14ac:dyDescent="0.3">
      <c r="A123" s="16" t="s">
        <v>5</v>
      </c>
      <c r="B123" s="16" t="s">
        <v>28</v>
      </c>
      <c r="C123" s="16" t="s">
        <v>4651</v>
      </c>
      <c r="D123" s="16" t="s">
        <v>4759</v>
      </c>
      <c r="E123" s="16" t="s">
        <v>295</v>
      </c>
      <c r="F123" s="14">
        <v>2014</v>
      </c>
      <c r="G123" s="154"/>
      <c r="H123" s="16" t="s">
        <v>614</v>
      </c>
      <c r="I123" s="16">
        <v>10</v>
      </c>
      <c r="J123" s="16">
        <v>6</v>
      </c>
      <c r="K123" s="16">
        <v>900</v>
      </c>
      <c r="L123" s="16">
        <v>910</v>
      </c>
      <c r="M123" s="16" t="s">
        <v>613</v>
      </c>
      <c r="N123" s="16" t="s">
        <v>5</v>
      </c>
    </row>
    <row r="124" spans="1:14" x14ac:dyDescent="0.3">
      <c r="A124" s="13" t="s">
        <v>1163</v>
      </c>
      <c r="B124" s="13" t="s">
        <v>30</v>
      </c>
      <c r="C124" s="13" t="s">
        <v>4628</v>
      </c>
      <c r="D124" s="13" t="s">
        <v>4760</v>
      </c>
      <c r="E124" s="13" t="s">
        <v>97</v>
      </c>
      <c r="F124" s="12">
        <v>2016</v>
      </c>
      <c r="G124" s="154"/>
      <c r="H124" s="13" t="s">
        <v>140</v>
      </c>
      <c r="I124" s="13">
        <v>12</v>
      </c>
      <c r="J124" s="13">
        <v>3</v>
      </c>
      <c r="K124" s="13">
        <v>845</v>
      </c>
      <c r="L124" s="13">
        <v>849</v>
      </c>
      <c r="M124" s="13" t="s">
        <v>139</v>
      </c>
      <c r="N124" s="13" t="s">
        <v>1163</v>
      </c>
    </row>
    <row r="125" spans="1:14" x14ac:dyDescent="0.3">
      <c r="A125" s="13" t="s">
        <v>1163</v>
      </c>
      <c r="B125" s="13" t="s">
        <v>28</v>
      </c>
      <c r="C125" s="13" t="s">
        <v>4651</v>
      </c>
      <c r="D125" s="13" t="s">
        <v>4761</v>
      </c>
      <c r="E125" s="13" t="s">
        <v>41</v>
      </c>
      <c r="F125" s="12">
        <v>2012</v>
      </c>
      <c r="G125" s="154"/>
      <c r="H125" s="13" t="s">
        <v>1607</v>
      </c>
      <c r="I125" s="13">
        <v>162</v>
      </c>
      <c r="J125" s="13">
        <v>1</v>
      </c>
      <c r="K125" s="13">
        <v>208</v>
      </c>
      <c r="L125" s="13">
        <v>217</v>
      </c>
      <c r="M125" s="13" t="s">
        <v>1608</v>
      </c>
      <c r="N125" s="13" t="s">
        <v>1163</v>
      </c>
    </row>
    <row r="126" spans="1:14" x14ac:dyDescent="0.3">
      <c r="A126" s="13" t="s">
        <v>1163</v>
      </c>
      <c r="B126" s="13" t="s">
        <v>28</v>
      </c>
      <c r="C126" s="13" t="s">
        <v>4651</v>
      </c>
      <c r="D126" s="13" t="s">
        <v>4762</v>
      </c>
      <c r="E126" s="13" t="s">
        <v>110</v>
      </c>
      <c r="F126" s="12">
        <v>2015</v>
      </c>
      <c r="G126" s="154"/>
      <c r="H126" s="13" t="s">
        <v>111</v>
      </c>
      <c r="I126" s="13">
        <v>26</v>
      </c>
      <c r="J126" s="13">
        <v>50</v>
      </c>
      <c r="K126" s="13">
        <v>505101</v>
      </c>
      <c r="L126" s="13"/>
      <c r="M126" s="13" t="s">
        <v>109</v>
      </c>
      <c r="N126" s="13" t="s">
        <v>1163</v>
      </c>
    </row>
    <row r="127" spans="1:14" x14ac:dyDescent="0.3">
      <c r="A127" s="13" t="s">
        <v>1163</v>
      </c>
      <c r="B127" s="13" t="s">
        <v>30</v>
      </c>
      <c r="C127" s="13" t="s">
        <v>4628</v>
      </c>
      <c r="D127" s="13" t="s">
        <v>4763</v>
      </c>
      <c r="E127" s="13" t="s">
        <v>41</v>
      </c>
      <c r="F127" s="12">
        <v>2014</v>
      </c>
      <c r="G127" s="154"/>
      <c r="H127" s="13" t="s">
        <v>51</v>
      </c>
      <c r="I127" s="13">
        <v>195</v>
      </c>
      <c r="J127" s="13"/>
      <c r="K127" s="13">
        <v>2</v>
      </c>
      <c r="L127" s="13">
        <v>10</v>
      </c>
      <c r="M127" s="13" t="s">
        <v>50</v>
      </c>
      <c r="N127" s="13" t="s">
        <v>1163</v>
      </c>
    </row>
    <row r="128" spans="1:14" x14ac:dyDescent="0.3">
      <c r="A128" s="13" t="s">
        <v>1163</v>
      </c>
      <c r="B128" s="13" t="s">
        <v>26</v>
      </c>
      <c r="C128" s="13" t="s">
        <v>4676</v>
      </c>
      <c r="D128" s="13" t="s">
        <v>4764</v>
      </c>
      <c r="E128" s="13" t="s">
        <v>154</v>
      </c>
      <c r="F128" s="12">
        <v>2008</v>
      </c>
      <c r="G128" s="154"/>
      <c r="H128" s="13" t="s">
        <v>155</v>
      </c>
      <c r="I128" s="13">
        <v>45</v>
      </c>
      <c r="J128" s="13">
        <v>14</v>
      </c>
      <c r="K128" s="13">
        <v>3797</v>
      </c>
      <c r="L128" s="13">
        <v>3803</v>
      </c>
      <c r="M128" s="13" t="s">
        <v>153</v>
      </c>
      <c r="N128" s="13" t="s">
        <v>1163</v>
      </c>
    </row>
    <row r="129" spans="1:14" x14ac:dyDescent="0.3">
      <c r="A129" s="13" t="s">
        <v>1163</v>
      </c>
      <c r="B129" s="13" t="s">
        <v>26</v>
      </c>
      <c r="C129" s="13" t="s">
        <v>4653</v>
      </c>
      <c r="D129" s="13" t="s">
        <v>4765</v>
      </c>
      <c r="E129" s="13" t="s">
        <v>76</v>
      </c>
      <c r="F129" s="12">
        <v>2015</v>
      </c>
      <c r="G129" s="154"/>
      <c r="H129" s="13" t="s">
        <v>104</v>
      </c>
      <c r="I129" s="13">
        <v>9</v>
      </c>
      <c r="J129" s="13">
        <v>8</v>
      </c>
      <c r="K129" s="13">
        <v>1013</v>
      </c>
      <c r="L129" s="13">
        <v>1022</v>
      </c>
      <c r="M129" s="13" t="s">
        <v>103</v>
      </c>
      <c r="N129" s="13" t="s">
        <v>1163</v>
      </c>
    </row>
    <row r="130" spans="1:14" x14ac:dyDescent="0.3">
      <c r="A130" s="13" t="s">
        <v>1163</v>
      </c>
      <c r="B130" s="13" t="s">
        <v>28</v>
      </c>
      <c r="C130" s="13" t="s">
        <v>4631</v>
      </c>
      <c r="D130" s="13" t="s">
        <v>4766</v>
      </c>
      <c r="E130" s="13" t="s">
        <v>117</v>
      </c>
      <c r="F130" s="12">
        <v>2013</v>
      </c>
      <c r="G130" s="154"/>
      <c r="H130" s="13" t="s">
        <v>4695</v>
      </c>
      <c r="I130" s="13">
        <v>23</v>
      </c>
      <c r="J130" s="13" t="s">
        <v>4767</v>
      </c>
      <c r="K130" s="13" t="s">
        <v>4768</v>
      </c>
      <c r="L130" s="13"/>
      <c r="M130" s="13" t="s">
        <v>280</v>
      </c>
      <c r="N130" s="13" t="s">
        <v>1163</v>
      </c>
    </row>
    <row r="131" spans="1:14" x14ac:dyDescent="0.3">
      <c r="A131" s="13" t="s">
        <v>1163</v>
      </c>
      <c r="B131" s="13" t="s">
        <v>26</v>
      </c>
      <c r="C131" s="13" t="s">
        <v>4633</v>
      </c>
      <c r="D131" s="13" t="s">
        <v>4769</v>
      </c>
      <c r="E131" s="13" t="s">
        <v>117</v>
      </c>
      <c r="F131" s="12">
        <v>2015</v>
      </c>
      <c r="G131" s="154"/>
      <c r="H131" s="13" t="s">
        <v>118</v>
      </c>
      <c r="I131" s="13">
        <v>9</v>
      </c>
      <c r="J131" s="13">
        <v>11</v>
      </c>
      <c r="K131" s="13">
        <v>10758</v>
      </c>
      <c r="L131" s="13">
        <v>10768</v>
      </c>
      <c r="M131" s="13" t="s">
        <v>116</v>
      </c>
      <c r="N131" s="13" t="s">
        <v>1163</v>
      </c>
    </row>
    <row r="132" spans="1:14" x14ac:dyDescent="0.3">
      <c r="A132" s="13" t="s">
        <v>1163</v>
      </c>
      <c r="B132" s="13" t="s">
        <v>28</v>
      </c>
      <c r="C132" s="13" t="s">
        <v>4624</v>
      </c>
      <c r="D132" s="13" t="s">
        <v>4770</v>
      </c>
      <c r="E132" s="13" t="s">
        <v>181</v>
      </c>
      <c r="F132" s="12">
        <v>2007</v>
      </c>
      <c r="G132" s="154"/>
      <c r="H132" s="13" t="s">
        <v>182</v>
      </c>
      <c r="I132" s="13">
        <v>28</v>
      </c>
      <c r="J132" s="13">
        <v>16</v>
      </c>
      <c r="K132" s="13">
        <v>2638</v>
      </c>
      <c r="L132" s="13">
        <v>2645</v>
      </c>
      <c r="M132" s="13" t="s">
        <v>180</v>
      </c>
      <c r="N132" s="13" t="s">
        <v>1163</v>
      </c>
    </row>
    <row r="133" spans="1:14" x14ac:dyDescent="0.3">
      <c r="A133" s="13" t="s">
        <v>1163</v>
      </c>
      <c r="B133" s="13" t="s">
        <v>26</v>
      </c>
      <c r="C133" s="13" t="s">
        <v>4689</v>
      </c>
      <c r="D133" s="13" t="s">
        <v>4771</v>
      </c>
      <c r="E133" s="13" t="s">
        <v>76</v>
      </c>
      <c r="F133" s="12">
        <v>2014</v>
      </c>
      <c r="G133" s="154"/>
      <c r="H133" s="13" t="s">
        <v>77</v>
      </c>
      <c r="I133" s="13">
        <v>8</v>
      </c>
      <c r="J133" s="13">
        <v>6</v>
      </c>
      <c r="K133" s="13">
        <v>686</v>
      </c>
      <c r="L133" s="13">
        <v>696</v>
      </c>
      <c r="M133" s="13" t="s">
        <v>75</v>
      </c>
      <c r="N133" s="13" t="s">
        <v>1163</v>
      </c>
    </row>
    <row r="134" spans="1:14" x14ac:dyDescent="0.3">
      <c r="A134" s="13" t="s">
        <v>1163</v>
      </c>
      <c r="B134" s="13" t="s">
        <v>30</v>
      </c>
      <c r="C134" s="13" t="s">
        <v>4628</v>
      </c>
      <c r="D134" s="13" t="s">
        <v>4772</v>
      </c>
      <c r="E134" s="13" t="s">
        <v>60</v>
      </c>
      <c r="F134" s="12">
        <v>2015</v>
      </c>
      <c r="G134" s="154"/>
      <c r="H134" s="13" t="s">
        <v>61</v>
      </c>
      <c r="I134" s="13">
        <v>7</v>
      </c>
      <c r="J134" s="13">
        <v>3</v>
      </c>
      <c r="K134" s="13">
        <v>257</v>
      </c>
      <c r="L134" s="13">
        <v>262</v>
      </c>
      <c r="M134" s="13" t="s">
        <v>59</v>
      </c>
      <c r="N134" s="13" t="s">
        <v>1163</v>
      </c>
    </row>
    <row r="135" spans="1:14" x14ac:dyDescent="0.3">
      <c r="A135" s="13" t="s">
        <v>1163</v>
      </c>
      <c r="B135" s="13" t="s">
        <v>28</v>
      </c>
      <c r="C135" s="13" t="s">
        <v>4651</v>
      </c>
      <c r="D135" s="13" t="s">
        <v>4773</v>
      </c>
      <c r="E135" s="13" t="s">
        <v>83</v>
      </c>
      <c r="F135" s="12">
        <v>2014</v>
      </c>
      <c r="G135" s="154"/>
      <c r="H135" s="13" t="s">
        <v>84</v>
      </c>
      <c r="I135" s="13">
        <v>11</v>
      </c>
      <c r="J135" s="13">
        <v>10</v>
      </c>
      <c r="K135" s="13">
        <v>3409</v>
      </c>
      <c r="L135" s="13">
        <v>3420</v>
      </c>
      <c r="M135" s="13" t="s">
        <v>82</v>
      </c>
      <c r="N135" s="13" t="s">
        <v>1163</v>
      </c>
    </row>
    <row r="136" spans="1:14" x14ac:dyDescent="0.3">
      <c r="A136" s="13" t="s">
        <v>1163</v>
      </c>
      <c r="B136" s="13" t="s">
        <v>28</v>
      </c>
      <c r="C136" s="13" t="s">
        <v>4651</v>
      </c>
      <c r="D136" s="13" t="s">
        <v>4774</v>
      </c>
      <c r="E136" s="13" t="s">
        <v>188</v>
      </c>
      <c r="F136" s="12">
        <v>1998</v>
      </c>
      <c r="G136" s="154"/>
      <c r="H136" s="13" t="s">
        <v>189</v>
      </c>
      <c r="I136" s="13">
        <v>62</v>
      </c>
      <c r="J136" s="13">
        <v>8</v>
      </c>
      <c r="K136" s="13">
        <v>775</v>
      </c>
      <c r="L136" s="13">
        <v>785</v>
      </c>
      <c r="M136" s="13" t="s">
        <v>187</v>
      </c>
      <c r="N136" s="13" t="s">
        <v>1163</v>
      </c>
    </row>
    <row r="137" spans="1:14" x14ac:dyDescent="0.3">
      <c r="A137" s="13" t="s">
        <v>1163</v>
      </c>
      <c r="B137" s="13" t="s">
        <v>30</v>
      </c>
      <c r="C137" s="13" t="s">
        <v>4714</v>
      </c>
      <c r="D137" s="13" t="s">
        <v>4775</v>
      </c>
      <c r="E137" s="13" t="s">
        <v>161</v>
      </c>
      <c r="F137" s="12">
        <v>2011</v>
      </c>
      <c r="G137" s="154"/>
      <c r="H137" s="13" t="s">
        <v>162</v>
      </c>
      <c r="I137" s="13">
        <v>286</v>
      </c>
      <c r="J137" s="13">
        <v>1</v>
      </c>
      <c r="K137" s="13">
        <v>123</v>
      </c>
      <c r="L137" s="13">
        <v>130</v>
      </c>
      <c r="M137" s="13" t="s">
        <v>160</v>
      </c>
      <c r="N137" s="13" t="s">
        <v>1163</v>
      </c>
    </row>
    <row r="138" spans="1:14" x14ac:dyDescent="0.3">
      <c r="A138" s="13" t="s">
        <v>1163</v>
      </c>
      <c r="B138" s="13" t="s">
        <v>26</v>
      </c>
      <c r="C138" s="13" t="s">
        <v>4721</v>
      </c>
      <c r="D138" s="13" t="s">
        <v>4775</v>
      </c>
      <c r="E138" s="13" t="s">
        <v>97</v>
      </c>
      <c r="F138" s="12">
        <v>2014</v>
      </c>
      <c r="G138" s="154"/>
      <c r="H138" s="13" t="s">
        <v>128</v>
      </c>
      <c r="I138" s="13">
        <v>10</v>
      </c>
      <c r="J138" s="13">
        <v>3</v>
      </c>
      <c r="K138" s="13">
        <v>651</v>
      </c>
      <c r="L138" s="13">
        <v>660</v>
      </c>
      <c r="M138" s="13" t="s">
        <v>127</v>
      </c>
      <c r="N138" s="13" t="s">
        <v>1163</v>
      </c>
    </row>
    <row r="139" spans="1:14" x14ac:dyDescent="0.3">
      <c r="A139" s="13" t="s">
        <v>1163</v>
      </c>
      <c r="B139" s="13" t="s">
        <v>28</v>
      </c>
      <c r="C139" s="13" t="s">
        <v>4651</v>
      </c>
      <c r="D139" s="13" t="s">
        <v>4776</v>
      </c>
      <c r="E139" s="13" t="s">
        <v>4091</v>
      </c>
      <c r="F139" s="12">
        <v>2007</v>
      </c>
      <c r="G139" s="154"/>
      <c r="H139" s="13" t="s">
        <v>4090</v>
      </c>
      <c r="I139" s="13">
        <v>14</v>
      </c>
      <c r="J139" s="13" t="s">
        <v>4092</v>
      </c>
      <c r="K139" s="13">
        <v>103</v>
      </c>
      <c r="L139" s="13"/>
      <c r="M139" s="13" t="s">
        <v>4777</v>
      </c>
      <c r="N139" s="13" t="s">
        <v>1163</v>
      </c>
    </row>
    <row r="140" spans="1:14" x14ac:dyDescent="0.3">
      <c r="A140" s="13" t="s">
        <v>1163</v>
      </c>
      <c r="B140" s="13" t="s">
        <v>28</v>
      </c>
      <c r="C140" s="13" t="s">
        <v>4651</v>
      </c>
      <c r="D140" s="13" t="s">
        <v>4778</v>
      </c>
      <c r="E140" s="13" t="s">
        <v>97</v>
      </c>
      <c r="F140" s="12">
        <v>2015</v>
      </c>
      <c r="G140" s="154"/>
      <c r="H140" s="13" t="s">
        <v>98</v>
      </c>
      <c r="I140" s="13">
        <v>11</v>
      </c>
      <c r="J140" s="13">
        <v>3</v>
      </c>
      <c r="K140" s="13">
        <v>589</v>
      </c>
      <c r="L140" s="13">
        <v>599</v>
      </c>
      <c r="M140" s="13" t="s">
        <v>96</v>
      </c>
      <c r="N140" s="13" t="s">
        <v>1163</v>
      </c>
    </row>
    <row r="141" spans="1:14" x14ac:dyDescent="0.3">
      <c r="A141" s="13" t="s">
        <v>1163</v>
      </c>
      <c r="B141" s="13" t="s">
        <v>28</v>
      </c>
      <c r="C141" s="13" t="s">
        <v>4651</v>
      </c>
      <c r="D141" s="13" t="s">
        <v>4779</v>
      </c>
      <c r="E141" s="13" t="s">
        <v>168</v>
      </c>
      <c r="F141" s="12">
        <v>2009</v>
      </c>
      <c r="G141" s="154"/>
      <c r="H141" s="13" t="s">
        <v>169</v>
      </c>
      <c r="I141" s="13">
        <v>11</v>
      </c>
      <c r="J141" s="13">
        <v>6</v>
      </c>
      <c r="K141" s="13">
        <v>1187</v>
      </c>
      <c r="L141" s="13">
        <v>1194</v>
      </c>
      <c r="M141" s="13" t="s">
        <v>167</v>
      </c>
      <c r="N141" s="13" t="s">
        <v>1163</v>
      </c>
    </row>
    <row r="142" spans="1:14" x14ac:dyDescent="0.3">
      <c r="A142" s="13" t="s">
        <v>1163</v>
      </c>
      <c r="B142" s="13" t="s">
        <v>30</v>
      </c>
      <c r="C142" s="13" t="s">
        <v>4628</v>
      </c>
      <c r="D142" s="13" t="s">
        <v>4780</v>
      </c>
      <c r="E142" s="13" t="s">
        <v>41</v>
      </c>
      <c r="F142" s="12">
        <v>2012</v>
      </c>
      <c r="G142" s="154"/>
      <c r="H142" s="13" t="s">
        <v>42</v>
      </c>
      <c r="I142" s="13">
        <v>160</v>
      </c>
      <c r="J142" s="13">
        <v>2</v>
      </c>
      <c r="K142" s="13">
        <v>382</v>
      </c>
      <c r="L142" s="13">
        <v>387</v>
      </c>
      <c r="M142" s="13" t="s">
        <v>40</v>
      </c>
      <c r="N142" s="13" t="s">
        <v>1163</v>
      </c>
    </row>
    <row r="143" spans="1:14" x14ac:dyDescent="0.3">
      <c r="A143" s="13" t="s">
        <v>1163</v>
      </c>
      <c r="B143" s="13" t="s">
        <v>30</v>
      </c>
      <c r="C143" s="13" t="s">
        <v>4628</v>
      </c>
      <c r="D143" s="13" t="s">
        <v>4780</v>
      </c>
      <c r="E143" s="13" t="s">
        <v>97</v>
      </c>
      <c r="F143" s="12">
        <v>2012</v>
      </c>
      <c r="G143" s="154"/>
      <c r="H143" s="13" t="s">
        <v>175</v>
      </c>
      <c r="I143" s="13">
        <v>8</v>
      </c>
      <c r="J143" s="13">
        <v>2</v>
      </c>
      <c r="K143" s="13">
        <v>176</v>
      </c>
      <c r="L143" s="13">
        <v>184</v>
      </c>
      <c r="M143" s="13" t="s">
        <v>174</v>
      </c>
      <c r="N143" s="13" t="s">
        <v>1163</v>
      </c>
    </row>
    <row r="144" spans="1:14" x14ac:dyDescent="0.3">
      <c r="A144" s="13" t="s">
        <v>1163</v>
      </c>
      <c r="B144" s="13" t="s">
        <v>26</v>
      </c>
      <c r="C144" s="13" t="s">
        <v>4633</v>
      </c>
      <c r="D144" s="13" t="s">
        <v>4667</v>
      </c>
      <c r="E144" s="13" t="s">
        <v>117</v>
      </c>
      <c r="F144" s="12">
        <v>2014</v>
      </c>
      <c r="G144" s="154"/>
      <c r="H144" s="13" t="s">
        <v>134</v>
      </c>
      <c r="I144" s="13">
        <v>8</v>
      </c>
      <c r="J144" s="13">
        <v>12</v>
      </c>
      <c r="K144" s="13">
        <v>12437</v>
      </c>
      <c r="L144" s="13">
        <v>12449</v>
      </c>
      <c r="M144" s="13" t="s">
        <v>133</v>
      </c>
      <c r="N144" s="13" t="s">
        <v>1163</v>
      </c>
    </row>
    <row r="145" spans="1:14" x14ac:dyDescent="0.3">
      <c r="A145" s="13" t="s">
        <v>1163</v>
      </c>
      <c r="B145" s="13" t="s">
        <v>26</v>
      </c>
      <c r="C145" s="13" t="s">
        <v>4633</v>
      </c>
      <c r="D145" s="13" t="s">
        <v>4667</v>
      </c>
      <c r="E145" s="13" t="s">
        <v>90</v>
      </c>
      <c r="F145" s="12">
        <v>2015</v>
      </c>
      <c r="G145" s="154"/>
      <c r="H145" s="13" t="s">
        <v>91</v>
      </c>
      <c r="I145" s="13">
        <v>5</v>
      </c>
      <c r="J145" s="13"/>
      <c r="K145" s="13"/>
      <c r="L145" s="13"/>
      <c r="M145" s="13" t="s">
        <v>89</v>
      </c>
      <c r="N145" s="13" t="s">
        <v>1163</v>
      </c>
    </row>
    <row r="146" spans="1:14" x14ac:dyDescent="0.3">
      <c r="A146" s="13" t="s">
        <v>1163</v>
      </c>
      <c r="B146" s="13" t="s">
        <v>30</v>
      </c>
      <c r="C146" s="13" t="s">
        <v>4628</v>
      </c>
      <c r="D146" s="13" t="s">
        <v>4670</v>
      </c>
      <c r="E146" s="13" t="s">
        <v>147</v>
      </c>
      <c r="F146" s="12">
        <v>2013</v>
      </c>
      <c r="G146" s="154"/>
      <c r="H146" s="13" t="s">
        <v>148</v>
      </c>
      <c r="I146" s="13">
        <v>8</v>
      </c>
      <c r="J146" s="13"/>
      <c r="K146" s="13">
        <v>1257</v>
      </c>
      <c r="L146" s="13">
        <v>1268</v>
      </c>
      <c r="M146" s="13" t="s">
        <v>146</v>
      </c>
      <c r="N146" s="13" t="s">
        <v>1163</v>
      </c>
    </row>
    <row r="147" spans="1:14" x14ac:dyDescent="0.3">
      <c r="A147" s="13" t="s">
        <v>1163</v>
      </c>
      <c r="B147" s="13" t="s">
        <v>26</v>
      </c>
      <c r="C147" s="13" t="s">
        <v>4622</v>
      </c>
      <c r="D147" s="13" t="s">
        <v>4781</v>
      </c>
      <c r="E147" s="13" t="s">
        <v>69</v>
      </c>
      <c r="F147" s="12">
        <v>2014</v>
      </c>
      <c r="G147" s="154"/>
      <c r="H147" s="13" t="s">
        <v>70</v>
      </c>
      <c r="I147" s="13">
        <v>11</v>
      </c>
      <c r="J147" s="13">
        <v>1</v>
      </c>
      <c r="K147" s="13"/>
      <c r="L147" s="13"/>
      <c r="M147" s="13" t="s">
        <v>68</v>
      </c>
      <c r="N147" s="13" t="s">
        <v>1163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516"/>
  <sheetViews>
    <sheetView zoomScaleNormal="100" workbookViewId="0">
      <pane ySplit="1" topLeftCell="A113" activePane="bottomLeft" state="frozen"/>
      <selection pane="bottomLeft" activeCell="H20" sqref="H20"/>
    </sheetView>
  </sheetViews>
  <sheetFormatPr defaultColWidth="8.88671875" defaultRowHeight="14.4" x14ac:dyDescent="0.3"/>
  <cols>
    <col min="1" max="1" width="11.6640625" style="165" customWidth="1"/>
    <col min="2" max="2" width="8.88671875" style="165"/>
    <col min="3" max="3" width="17.6640625" style="76" customWidth="1"/>
    <col min="4" max="4" width="15" style="165" customWidth="1"/>
    <col min="5" max="5" width="58.33203125" style="165" customWidth="1"/>
    <col min="6" max="6" width="6.33203125" style="193" customWidth="1"/>
    <col min="7" max="7" width="3.6640625" style="165" customWidth="1"/>
    <col min="8" max="8" width="23.109375" style="165" customWidth="1"/>
    <col min="9" max="12" width="8.88671875" style="165"/>
    <col min="13" max="13" width="17.33203125" style="165" customWidth="1"/>
    <col min="14" max="16" width="8.88671875" style="147"/>
    <col min="17" max="18" width="8.88671875" style="167"/>
    <col min="19" max="16384" width="8.88671875" style="147"/>
  </cols>
  <sheetData>
    <row r="1" spans="1:18" ht="43.2" x14ac:dyDescent="0.3">
      <c r="A1" s="149" t="s">
        <v>4617</v>
      </c>
      <c r="B1" s="149" t="s">
        <v>4618</v>
      </c>
      <c r="C1" s="149" t="s">
        <v>4619</v>
      </c>
      <c r="D1" s="149" t="s">
        <v>970</v>
      </c>
      <c r="E1" s="149" t="s">
        <v>4620</v>
      </c>
      <c r="F1" s="149" t="s">
        <v>968</v>
      </c>
      <c r="H1" s="166" t="s">
        <v>969</v>
      </c>
      <c r="I1" s="166" t="s">
        <v>966</v>
      </c>
      <c r="J1" s="166" t="s">
        <v>965</v>
      </c>
      <c r="K1" s="166" t="s">
        <v>963</v>
      </c>
      <c r="L1" s="166" t="s">
        <v>962</v>
      </c>
      <c r="M1" s="166" t="s">
        <v>959</v>
      </c>
    </row>
    <row r="2" spans="1:18" s="99" customFormat="1" x14ac:dyDescent="0.3">
      <c r="A2" s="168" t="s">
        <v>0</v>
      </c>
      <c r="B2" s="169" t="s">
        <v>28</v>
      </c>
      <c r="C2" s="170" t="s">
        <v>4651</v>
      </c>
      <c r="D2" s="168" t="s">
        <v>4782</v>
      </c>
      <c r="E2" s="168" t="s">
        <v>4054</v>
      </c>
      <c r="F2" s="171">
        <v>2006</v>
      </c>
      <c r="G2" s="98"/>
      <c r="H2" s="168" t="s">
        <v>2372</v>
      </c>
      <c r="I2" s="168">
        <v>58</v>
      </c>
      <c r="J2" s="168">
        <v>11</v>
      </c>
      <c r="K2" s="168">
        <v>1491</v>
      </c>
      <c r="L2" s="168">
        <v>1498</v>
      </c>
      <c r="M2" s="168" t="s">
        <v>4055</v>
      </c>
      <c r="Q2" s="167"/>
      <c r="R2" s="167"/>
    </row>
    <row r="3" spans="1:18" s="99" customFormat="1" x14ac:dyDescent="0.3">
      <c r="A3" s="168" t="s">
        <v>0</v>
      </c>
      <c r="B3" s="169" t="s">
        <v>26</v>
      </c>
      <c r="C3" s="170" t="s">
        <v>4783</v>
      </c>
      <c r="D3" s="169" t="s">
        <v>4784</v>
      </c>
      <c r="E3" s="169" t="s">
        <v>2861</v>
      </c>
      <c r="F3" s="171">
        <v>2016</v>
      </c>
      <c r="G3" s="165"/>
      <c r="H3" s="169" t="s">
        <v>4301</v>
      </c>
      <c r="I3" s="169">
        <v>178</v>
      </c>
      <c r="J3" s="169"/>
      <c r="K3" s="169">
        <v>135</v>
      </c>
      <c r="L3" s="169">
        <v>139</v>
      </c>
      <c r="M3" s="169" t="s">
        <v>2862</v>
      </c>
      <c r="Q3" s="167"/>
      <c r="R3" s="167"/>
    </row>
    <row r="4" spans="1:18" s="99" customFormat="1" x14ac:dyDescent="0.3">
      <c r="A4" s="168" t="s">
        <v>0</v>
      </c>
      <c r="B4" s="169" t="s">
        <v>28</v>
      </c>
      <c r="C4" s="170" t="s">
        <v>4631</v>
      </c>
      <c r="D4" s="168" t="s">
        <v>4785</v>
      </c>
      <c r="E4" s="168" t="s">
        <v>1218</v>
      </c>
      <c r="F4" s="171">
        <v>2010</v>
      </c>
      <c r="G4" s="165"/>
      <c r="H4" s="168" t="s">
        <v>4247</v>
      </c>
      <c r="I4" s="168">
        <v>21</v>
      </c>
      <c r="J4" s="168">
        <v>4</v>
      </c>
      <c r="K4" s="168">
        <v>1121</v>
      </c>
      <c r="L4" s="168">
        <v>1133</v>
      </c>
      <c r="M4" s="168" t="s">
        <v>2254</v>
      </c>
      <c r="Q4" s="167"/>
      <c r="R4" s="167"/>
    </row>
    <row r="5" spans="1:18" s="99" customFormat="1" x14ac:dyDescent="0.3">
      <c r="A5" s="168" t="s">
        <v>0</v>
      </c>
      <c r="B5" s="169" t="s">
        <v>26</v>
      </c>
      <c r="C5" s="170" t="s">
        <v>4786</v>
      </c>
      <c r="D5" s="169" t="s">
        <v>4787</v>
      </c>
      <c r="E5" s="169" t="s">
        <v>110</v>
      </c>
      <c r="F5" s="171">
        <v>2016</v>
      </c>
      <c r="G5" s="165"/>
      <c r="H5" s="169" t="s">
        <v>4315</v>
      </c>
      <c r="I5" s="169">
        <v>27</v>
      </c>
      <c r="J5" s="169">
        <v>10</v>
      </c>
      <c r="K5" s="169"/>
      <c r="L5" s="169"/>
      <c r="M5" s="169" t="s">
        <v>2978</v>
      </c>
      <c r="Q5" s="167"/>
      <c r="R5" s="167"/>
    </row>
    <row r="6" spans="1:18" s="99" customFormat="1" x14ac:dyDescent="0.3">
      <c r="A6" s="168" t="s">
        <v>0</v>
      </c>
      <c r="B6" s="169" t="s">
        <v>28</v>
      </c>
      <c r="C6" s="170" t="s">
        <v>4651</v>
      </c>
      <c r="D6" s="169" t="s">
        <v>4788</v>
      </c>
      <c r="E6" s="169" t="s">
        <v>2310</v>
      </c>
      <c r="F6" s="171">
        <v>2017</v>
      </c>
      <c r="G6" s="165"/>
      <c r="H6" s="169" t="s">
        <v>4252</v>
      </c>
      <c r="I6" s="169">
        <v>516</v>
      </c>
      <c r="J6" s="169"/>
      <c r="K6" s="169">
        <v>317</v>
      </c>
      <c r="L6" s="169">
        <v>324</v>
      </c>
      <c r="M6" s="169" t="s">
        <v>2311</v>
      </c>
      <c r="Q6" s="167"/>
      <c r="R6" s="167"/>
    </row>
    <row r="7" spans="1:18" s="99" customFormat="1" x14ac:dyDescent="0.3">
      <c r="A7" s="168" t="s">
        <v>0</v>
      </c>
      <c r="B7" s="169" t="s">
        <v>28</v>
      </c>
      <c r="C7" s="170" t="s">
        <v>4651</v>
      </c>
      <c r="D7" s="169" t="s">
        <v>4788</v>
      </c>
      <c r="E7" s="169" t="s">
        <v>2310</v>
      </c>
      <c r="F7" s="171">
        <v>2015</v>
      </c>
      <c r="G7" s="165"/>
      <c r="H7" s="169" t="s">
        <v>4321</v>
      </c>
      <c r="I7" s="169">
        <v>487</v>
      </c>
      <c r="J7" s="169"/>
      <c r="K7" s="169">
        <v>232</v>
      </c>
      <c r="L7" s="169">
        <v>239</v>
      </c>
      <c r="M7" s="169" t="s">
        <v>3025</v>
      </c>
      <c r="Q7" s="167"/>
      <c r="R7" s="167"/>
    </row>
    <row r="8" spans="1:18" s="99" customFormat="1" x14ac:dyDescent="0.3">
      <c r="A8" s="168" t="s">
        <v>0</v>
      </c>
      <c r="B8" s="169" t="s">
        <v>28</v>
      </c>
      <c r="C8" s="170" t="s">
        <v>4651</v>
      </c>
      <c r="D8" s="168" t="s">
        <v>4625</v>
      </c>
      <c r="E8" s="168" t="s">
        <v>295</v>
      </c>
      <c r="F8" s="171">
        <v>2012</v>
      </c>
      <c r="G8" s="98"/>
      <c r="H8" s="168" t="s">
        <v>4245</v>
      </c>
      <c r="I8" s="168">
        <v>8</v>
      </c>
      <c r="J8" s="168">
        <v>1</v>
      </c>
      <c r="K8" s="168">
        <v>29</v>
      </c>
      <c r="L8" s="168">
        <v>42</v>
      </c>
      <c r="M8" s="168" t="s">
        <v>2230</v>
      </c>
      <c r="Q8" s="167"/>
      <c r="R8" s="167"/>
    </row>
    <row r="9" spans="1:18" s="99" customFormat="1" x14ac:dyDescent="0.3">
      <c r="A9" s="168" t="s">
        <v>0</v>
      </c>
      <c r="B9" s="169" t="s">
        <v>28</v>
      </c>
      <c r="C9" s="170" t="s">
        <v>4651</v>
      </c>
      <c r="D9" s="168" t="s">
        <v>4625</v>
      </c>
      <c r="E9" s="168" t="s">
        <v>288</v>
      </c>
      <c r="F9" s="171">
        <v>2014</v>
      </c>
      <c r="G9" s="98"/>
      <c r="H9" s="168" t="s">
        <v>289</v>
      </c>
      <c r="I9" s="168">
        <v>1840</v>
      </c>
      <c r="J9" s="168">
        <v>9</v>
      </c>
      <c r="K9" s="168">
        <v>2730</v>
      </c>
      <c r="L9" s="168">
        <v>2743</v>
      </c>
      <c r="M9" s="168" t="s">
        <v>287</v>
      </c>
      <c r="Q9" s="167"/>
      <c r="R9" s="167"/>
    </row>
    <row r="10" spans="1:18" s="99" customFormat="1" x14ac:dyDescent="0.3">
      <c r="A10" s="168" t="s">
        <v>0</v>
      </c>
      <c r="B10" s="169" t="s">
        <v>28</v>
      </c>
      <c r="C10" s="170" t="s">
        <v>4651</v>
      </c>
      <c r="D10" s="169" t="s">
        <v>4625</v>
      </c>
      <c r="E10" s="169" t="s">
        <v>3507</v>
      </c>
      <c r="F10" s="171">
        <v>2012</v>
      </c>
      <c r="G10" s="165"/>
      <c r="H10" s="169" t="s">
        <v>4381</v>
      </c>
      <c r="I10" s="169">
        <v>23</v>
      </c>
      <c r="J10" s="169">
        <v>11</v>
      </c>
      <c r="K10" s="169">
        <v>1381</v>
      </c>
      <c r="L10" s="169">
        <v>1400</v>
      </c>
      <c r="M10" s="169" t="s">
        <v>3508</v>
      </c>
      <c r="Q10" s="167"/>
      <c r="R10" s="167"/>
    </row>
    <row r="11" spans="1:18" s="99" customFormat="1" x14ac:dyDescent="0.3">
      <c r="A11" s="168" t="s">
        <v>0</v>
      </c>
      <c r="B11" s="169" t="s">
        <v>28</v>
      </c>
      <c r="C11" s="170" t="s">
        <v>4651</v>
      </c>
      <c r="D11" s="168" t="s">
        <v>4625</v>
      </c>
      <c r="E11" s="168" t="s">
        <v>4789</v>
      </c>
      <c r="F11" s="171">
        <v>2014</v>
      </c>
      <c r="G11" s="98"/>
      <c r="H11" s="168" t="s">
        <v>336</v>
      </c>
      <c r="I11" s="168">
        <v>88</v>
      </c>
      <c r="J11" s="168">
        <v>1</v>
      </c>
      <c r="K11" s="168">
        <v>238</v>
      </c>
      <c r="L11" s="168">
        <v>251</v>
      </c>
      <c r="M11" s="168" t="s">
        <v>334</v>
      </c>
      <c r="Q11" s="167"/>
      <c r="R11" s="167"/>
    </row>
    <row r="12" spans="1:18" s="99" customFormat="1" x14ac:dyDescent="0.3">
      <c r="A12" s="168" t="s">
        <v>0</v>
      </c>
      <c r="B12" s="169" t="s">
        <v>26</v>
      </c>
      <c r="C12" s="170" t="s">
        <v>4786</v>
      </c>
      <c r="D12" s="169" t="s">
        <v>4790</v>
      </c>
      <c r="E12" s="169" t="s">
        <v>1301</v>
      </c>
      <c r="F12" s="171">
        <v>2016</v>
      </c>
      <c r="G12" s="165"/>
      <c r="H12" s="169" t="s">
        <v>4296</v>
      </c>
      <c r="I12" s="169">
        <v>2</v>
      </c>
      <c r="J12" s="169">
        <v>12</v>
      </c>
      <c r="K12" s="169">
        <v>2139</v>
      </c>
      <c r="L12" s="169">
        <v>2152</v>
      </c>
      <c r="M12" s="169" t="s">
        <v>2820</v>
      </c>
      <c r="Q12" s="167"/>
      <c r="R12" s="167"/>
    </row>
    <row r="13" spans="1:18" s="99" customFormat="1" x14ac:dyDescent="0.3">
      <c r="A13" s="168" t="s">
        <v>0</v>
      </c>
      <c r="B13" s="169" t="s">
        <v>28</v>
      </c>
      <c r="C13" s="170" t="s">
        <v>4791</v>
      </c>
      <c r="D13" s="168" t="s">
        <v>4792</v>
      </c>
      <c r="E13" s="168" t="s">
        <v>983</v>
      </c>
      <c r="F13" s="171">
        <v>2014</v>
      </c>
      <c r="G13" s="98"/>
      <c r="H13" s="168" t="s">
        <v>4243</v>
      </c>
      <c r="I13" s="168">
        <v>113</v>
      </c>
      <c r="J13" s="168"/>
      <c r="K13" s="168">
        <v>394</v>
      </c>
      <c r="L13" s="168">
        <v>402</v>
      </c>
      <c r="M13" s="168" t="s">
        <v>2216</v>
      </c>
      <c r="Q13" s="167"/>
      <c r="R13" s="167"/>
    </row>
    <row r="14" spans="1:18" s="99" customFormat="1" x14ac:dyDescent="0.3">
      <c r="A14" s="168" t="s">
        <v>0</v>
      </c>
      <c r="B14" s="169" t="s">
        <v>26</v>
      </c>
      <c r="C14" s="170" t="s">
        <v>4793</v>
      </c>
      <c r="D14" s="169" t="s">
        <v>4794</v>
      </c>
      <c r="E14" s="169" t="s">
        <v>1944</v>
      </c>
      <c r="F14" s="171">
        <v>2014</v>
      </c>
      <c r="G14" s="165"/>
      <c r="H14" s="169" t="s">
        <v>1943</v>
      </c>
      <c r="I14" s="169">
        <v>1</v>
      </c>
      <c r="J14" s="169">
        <v>3</v>
      </c>
      <c r="K14" s="169"/>
      <c r="L14" s="169"/>
      <c r="M14" s="169" t="s">
        <v>1945</v>
      </c>
      <c r="Q14" s="167"/>
      <c r="R14" s="167"/>
    </row>
    <row r="15" spans="1:18" s="99" customFormat="1" ht="16.2" customHeight="1" x14ac:dyDescent="0.3">
      <c r="A15" s="168" t="s">
        <v>0</v>
      </c>
      <c r="B15" s="169" t="s">
        <v>26</v>
      </c>
      <c r="C15" s="172" t="s">
        <v>4795</v>
      </c>
      <c r="D15" s="169" t="s">
        <v>4796</v>
      </c>
      <c r="E15" s="169" t="s">
        <v>3209</v>
      </c>
      <c r="F15" s="171">
        <v>2015</v>
      </c>
      <c r="G15" s="165"/>
      <c r="H15" s="169" t="s">
        <v>4344</v>
      </c>
      <c r="I15" s="169">
        <v>39</v>
      </c>
      <c r="J15" s="169">
        <v>1</v>
      </c>
      <c r="K15" s="169">
        <v>589</v>
      </c>
      <c r="L15" s="169">
        <v>594</v>
      </c>
      <c r="M15" s="169" t="s">
        <v>3210</v>
      </c>
      <c r="Q15" s="167"/>
      <c r="R15" s="167"/>
    </row>
    <row r="16" spans="1:18" s="99" customFormat="1" x14ac:dyDescent="0.3">
      <c r="A16" s="168" t="s">
        <v>0</v>
      </c>
      <c r="B16" s="169" t="s">
        <v>28</v>
      </c>
      <c r="C16" s="170" t="s">
        <v>4651</v>
      </c>
      <c r="D16" s="169" t="s">
        <v>4797</v>
      </c>
      <c r="E16" s="169" t="s">
        <v>3600</v>
      </c>
      <c r="F16" s="171">
        <v>2011</v>
      </c>
      <c r="G16" s="165"/>
      <c r="H16" s="169" t="s">
        <v>4393</v>
      </c>
      <c r="I16" s="169">
        <v>10</v>
      </c>
      <c r="J16" s="169">
        <v>4</v>
      </c>
      <c r="K16" s="169">
        <v>259</v>
      </c>
      <c r="L16" s="169">
        <v>261</v>
      </c>
      <c r="M16" s="169" t="s">
        <v>3601</v>
      </c>
      <c r="Q16" s="173"/>
      <c r="R16" s="173"/>
    </row>
    <row r="17" spans="1:18" s="99" customFormat="1" x14ac:dyDescent="0.3">
      <c r="A17" s="168" t="s">
        <v>0</v>
      </c>
      <c r="B17" s="169" t="s">
        <v>26</v>
      </c>
      <c r="C17" s="170" t="s">
        <v>4646</v>
      </c>
      <c r="D17" s="168" t="s">
        <v>4798</v>
      </c>
      <c r="E17" s="168" t="s">
        <v>983</v>
      </c>
      <c r="F17" s="171">
        <v>2015</v>
      </c>
      <c r="G17" s="98"/>
      <c r="H17" s="168" t="s">
        <v>385</v>
      </c>
      <c r="I17" s="168">
        <v>136</v>
      </c>
      <c r="J17" s="168"/>
      <c r="K17" s="168">
        <v>1089</v>
      </c>
      <c r="L17" s="168">
        <v>1097</v>
      </c>
      <c r="M17" s="168" t="s">
        <v>2415</v>
      </c>
      <c r="Q17" s="167"/>
      <c r="R17" s="167"/>
    </row>
    <row r="18" spans="1:18" s="99" customFormat="1" x14ac:dyDescent="0.3">
      <c r="A18" s="168" t="s">
        <v>0</v>
      </c>
      <c r="B18" s="169" t="s">
        <v>28</v>
      </c>
      <c r="C18" s="170" t="s">
        <v>4624</v>
      </c>
      <c r="D18" s="169" t="s">
        <v>4799</v>
      </c>
      <c r="E18" s="169" t="s">
        <v>699</v>
      </c>
      <c r="F18" s="171">
        <v>2015</v>
      </c>
      <c r="G18" s="165"/>
      <c r="H18" s="169" t="s">
        <v>4326</v>
      </c>
      <c r="I18" s="169">
        <v>3</v>
      </c>
      <c r="J18" s="169">
        <v>43</v>
      </c>
      <c r="K18" s="169">
        <v>8548</v>
      </c>
      <c r="L18" s="169">
        <v>8557</v>
      </c>
      <c r="M18" s="169" t="s">
        <v>3066</v>
      </c>
      <c r="Q18" s="167"/>
      <c r="R18" s="167"/>
    </row>
    <row r="19" spans="1:18" s="99" customFormat="1" x14ac:dyDescent="0.3">
      <c r="A19" s="168" t="s">
        <v>0</v>
      </c>
      <c r="B19" s="169" t="s">
        <v>26</v>
      </c>
      <c r="C19" s="170" t="s">
        <v>4633</v>
      </c>
      <c r="D19" s="169" t="s">
        <v>4800</v>
      </c>
      <c r="E19" s="169" t="s">
        <v>719</v>
      </c>
      <c r="F19" s="171">
        <v>2014</v>
      </c>
      <c r="G19" s="165"/>
      <c r="H19" s="169" t="s">
        <v>4349</v>
      </c>
      <c r="I19" s="169">
        <v>42</v>
      </c>
      <c r="J19" s="169"/>
      <c r="K19" s="169">
        <v>595</v>
      </c>
      <c r="L19" s="169">
        <v>600</v>
      </c>
      <c r="M19" s="169" t="s">
        <v>3250</v>
      </c>
      <c r="Q19" s="167"/>
      <c r="R19" s="167"/>
    </row>
    <row r="20" spans="1:18" s="99" customFormat="1" x14ac:dyDescent="0.3">
      <c r="A20" s="168" t="s">
        <v>0</v>
      </c>
      <c r="B20" s="169" t="s">
        <v>26</v>
      </c>
      <c r="C20" s="170" t="s">
        <v>4633</v>
      </c>
      <c r="D20" s="168" t="s">
        <v>4801</v>
      </c>
      <c r="E20" s="168" t="s">
        <v>250</v>
      </c>
      <c r="F20" s="171">
        <v>2014</v>
      </c>
      <c r="G20" s="98"/>
      <c r="H20" s="168" t="s">
        <v>4268</v>
      </c>
      <c r="I20" s="168">
        <v>16</v>
      </c>
      <c r="J20" s="168">
        <v>3</v>
      </c>
      <c r="K20" s="168"/>
      <c r="L20" s="168"/>
      <c r="M20" s="168" t="s">
        <v>2555</v>
      </c>
      <c r="Q20" s="167"/>
      <c r="R20" s="167"/>
    </row>
    <row r="21" spans="1:18" s="99" customFormat="1" x14ac:dyDescent="0.3">
      <c r="A21" s="168" t="s">
        <v>0</v>
      </c>
      <c r="B21" s="169" t="s">
        <v>28</v>
      </c>
      <c r="C21" s="170" t="s">
        <v>4651</v>
      </c>
      <c r="D21" s="169" t="s">
        <v>4802</v>
      </c>
      <c r="E21" s="169" t="s">
        <v>117</v>
      </c>
      <c r="F21" s="171">
        <v>2012</v>
      </c>
      <c r="G21" s="165"/>
      <c r="H21" s="169" t="s">
        <v>4166</v>
      </c>
      <c r="I21" s="169">
        <v>6</v>
      </c>
      <c r="J21" s="169">
        <v>7</v>
      </c>
      <c r="K21" s="169">
        <v>5897</v>
      </c>
      <c r="L21" s="169">
        <v>5908</v>
      </c>
      <c r="M21" s="169" t="s">
        <v>1262</v>
      </c>
      <c r="Q21" s="167"/>
      <c r="R21" s="167"/>
    </row>
    <row r="22" spans="1:18" s="99" customFormat="1" x14ac:dyDescent="0.3">
      <c r="A22" s="168" t="s">
        <v>0</v>
      </c>
      <c r="B22" s="169" t="s">
        <v>26</v>
      </c>
      <c r="C22" s="170" t="s">
        <v>4676</v>
      </c>
      <c r="D22" s="168" t="s">
        <v>4803</v>
      </c>
      <c r="E22" s="168" t="s">
        <v>2608</v>
      </c>
      <c r="F22" s="171">
        <v>2013</v>
      </c>
      <c r="G22" s="98"/>
      <c r="H22" s="168" t="s">
        <v>4118</v>
      </c>
      <c r="I22" s="168">
        <v>65</v>
      </c>
      <c r="J22" s="168">
        <v>15</v>
      </c>
      <c r="K22" s="168">
        <v>2127</v>
      </c>
      <c r="L22" s="168">
        <v>2134</v>
      </c>
      <c r="M22" s="168" t="s">
        <v>2609</v>
      </c>
      <c r="Q22" s="167"/>
      <c r="R22" s="167"/>
    </row>
    <row r="23" spans="1:18" s="99" customFormat="1" x14ac:dyDescent="0.3">
      <c r="A23" s="168" t="s">
        <v>0</v>
      </c>
      <c r="B23" s="169" t="s">
        <v>26</v>
      </c>
      <c r="C23" s="170" t="s">
        <v>4732</v>
      </c>
      <c r="D23" s="169" t="s">
        <v>4804</v>
      </c>
      <c r="E23" s="169" t="s">
        <v>1918</v>
      </c>
      <c r="F23" s="171">
        <v>2015</v>
      </c>
      <c r="G23" s="165"/>
      <c r="H23" s="169" t="s">
        <v>4335</v>
      </c>
      <c r="I23" s="169">
        <v>356</v>
      </c>
      <c r="J23" s="169"/>
      <c r="K23" s="169">
        <v>844</v>
      </c>
      <c r="L23" s="169">
        <v>851</v>
      </c>
      <c r="M23" s="169" t="s">
        <v>3136</v>
      </c>
      <c r="Q23" s="167"/>
      <c r="R23" s="167"/>
    </row>
    <row r="24" spans="1:18" s="99" customFormat="1" x14ac:dyDescent="0.3">
      <c r="A24" s="168" t="s">
        <v>0</v>
      </c>
      <c r="B24" s="169" t="s">
        <v>28</v>
      </c>
      <c r="C24" s="170" t="s">
        <v>4651</v>
      </c>
      <c r="D24" s="168" t="s">
        <v>4805</v>
      </c>
      <c r="E24" s="168" t="s">
        <v>983</v>
      </c>
      <c r="F24" s="171">
        <v>2015</v>
      </c>
      <c r="G24" s="98"/>
      <c r="H24" s="168" t="s">
        <v>4259</v>
      </c>
      <c r="I24" s="168">
        <v>129</v>
      </c>
      <c r="J24" s="168"/>
      <c r="K24" s="168">
        <v>39</v>
      </c>
      <c r="L24" s="168">
        <v>46</v>
      </c>
      <c r="M24" s="168" t="s">
        <v>2460</v>
      </c>
      <c r="Q24" s="167"/>
      <c r="R24" s="167"/>
    </row>
    <row r="25" spans="1:18" s="99" customFormat="1" x14ac:dyDescent="0.3">
      <c r="A25" s="168" t="s">
        <v>0</v>
      </c>
      <c r="B25" s="169" t="s">
        <v>28</v>
      </c>
      <c r="C25" s="170" t="s">
        <v>4651</v>
      </c>
      <c r="D25" s="168" t="s">
        <v>4805</v>
      </c>
      <c r="E25" s="168" t="s">
        <v>147</v>
      </c>
      <c r="F25" s="171">
        <v>2012</v>
      </c>
      <c r="G25" s="98"/>
      <c r="H25" s="168" t="s">
        <v>4278</v>
      </c>
      <c r="I25" s="168">
        <v>7</v>
      </c>
      <c r="J25" s="168"/>
      <c r="K25" s="168">
        <v>3309</v>
      </c>
      <c r="L25" s="168">
        <v>3318</v>
      </c>
      <c r="M25" s="168" t="s">
        <v>2662</v>
      </c>
      <c r="Q25" s="167"/>
      <c r="R25" s="167"/>
    </row>
    <row r="26" spans="1:18" s="99" customFormat="1" x14ac:dyDescent="0.3">
      <c r="A26" s="168" t="s">
        <v>0</v>
      </c>
      <c r="B26" s="169" t="s">
        <v>26</v>
      </c>
      <c r="C26" s="170" t="s">
        <v>4622</v>
      </c>
      <c r="D26" s="169" t="s">
        <v>4806</v>
      </c>
      <c r="E26" s="169" t="s">
        <v>2142</v>
      </c>
      <c r="F26" s="171">
        <v>2014</v>
      </c>
      <c r="G26" s="165"/>
      <c r="H26" s="169" t="s">
        <v>4347</v>
      </c>
      <c r="I26" s="169">
        <v>12</v>
      </c>
      <c r="J26" s="169">
        <v>1</v>
      </c>
      <c r="K26" s="169"/>
      <c r="L26" s="169"/>
      <c r="M26" s="169" t="s">
        <v>3233</v>
      </c>
      <c r="Q26" s="167"/>
      <c r="R26" s="167"/>
    </row>
    <row r="27" spans="1:18" s="99" customFormat="1" x14ac:dyDescent="0.3">
      <c r="A27" s="168" t="s">
        <v>0</v>
      </c>
      <c r="B27" s="169" t="s">
        <v>26</v>
      </c>
      <c r="C27" s="170" t="s">
        <v>4807</v>
      </c>
      <c r="D27" s="169" t="s">
        <v>4808</v>
      </c>
      <c r="E27" s="169" t="s">
        <v>686</v>
      </c>
      <c r="F27" s="171">
        <v>2016</v>
      </c>
      <c r="G27" s="165"/>
      <c r="H27" s="169" t="s">
        <v>4306</v>
      </c>
      <c r="I27" s="169">
        <v>16</v>
      </c>
      <c r="J27" s="169">
        <v>8</v>
      </c>
      <c r="K27" s="169">
        <v>8705</v>
      </c>
      <c r="L27" s="169">
        <v>8710</v>
      </c>
      <c r="M27" s="169" t="s">
        <v>2904</v>
      </c>
      <c r="Q27" s="167"/>
      <c r="R27" s="167"/>
    </row>
    <row r="28" spans="1:18" s="99" customFormat="1" x14ac:dyDescent="0.3">
      <c r="A28" s="168" t="s">
        <v>0</v>
      </c>
      <c r="B28" s="169" t="s">
        <v>26</v>
      </c>
      <c r="C28" s="170" t="s">
        <v>4622</v>
      </c>
      <c r="D28" s="168" t="s">
        <v>4630</v>
      </c>
      <c r="E28" s="168" t="s">
        <v>97</v>
      </c>
      <c r="F28" s="171">
        <v>2010</v>
      </c>
      <c r="G28" s="165"/>
      <c r="H28" s="168" t="s">
        <v>244</v>
      </c>
      <c r="I28" s="168">
        <v>6</v>
      </c>
      <c r="J28" s="168">
        <v>2</v>
      </c>
      <c r="K28" s="168">
        <v>201</v>
      </c>
      <c r="L28" s="168">
        <v>209</v>
      </c>
      <c r="M28" s="168" t="s">
        <v>243</v>
      </c>
      <c r="Q28" s="167"/>
      <c r="R28" s="167"/>
    </row>
    <row r="29" spans="1:18" s="99" customFormat="1" x14ac:dyDescent="0.3">
      <c r="A29" s="168" t="s">
        <v>0</v>
      </c>
      <c r="B29" s="169" t="s">
        <v>28</v>
      </c>
      <c r="C29" s="170" t="s">
        <v>4624</v>
      </c>
      <c r="D29" s="168" t="s">
        <v>4809</v>
      </c>
      <c r="E29" s="168" t="s">
        <v>872</v>
      </c>
      <c r="F29" s="171">
        <v>2008</v>
      </c>
      <c r="G29" s="165"/>
      <c r="H29" s="168" t="s">
        <v>4289</v>
      </c>
      <c r="I29" s="168">
        <v>12</v>
      </c>
      <c r="J29" s="168">
        <v>19</v>
      </c>
      <c r="K29" s="168">
        <v>3765</v>
      </c>
      <c r="L29" s="168">
        <v>3769</v>
      </c>
      <c r="M29" s="168"/>
      <c r="Q29" s="167"/>
      <c r="R29" s="167"/>
    </row>
    <row r="30" spans="1:18" s="99" customFormat="1" x14ac:dyDescent="0.3">
      <c r="A30" s="168" t="s">
        <v>0</v>
      </c>
      <c r="B30" s="169" t="s">
        <v>26</v>
      </c>
      <c r="C30" s="170" t="s">
        <v>4633</v>
      </c>
      <c r="D30" s="169" t="s">
        <v>4632</v>
      </c>
      <c r="E30" s="169" t="s">
        <v>826</v>
      </c>
      <c r="F30" s="171">
        <v>2012</v>
      </c>
      <c r="G30" s="165"/>
      <c r="H30" s="169" t="s">
        <v>4385</v>
      </c>
      <c r="I30" s="169">
        <v>212</v>
      </c>
      <c r="J30" s="169">
        <v>1</v>
      </c>
      <c r="K30" s="169">
        <v>75</v>
      </c>
      <c r="L30" s="169">
        <v>82</v>
      </c>
      <c r="M30" s="169" t="s">
        <v>3541</v>
      </c>
      <c r="Q30" s="167"/>
      <c r="R30" s="167"/>
    </row>
    <row r="31" spans="1:18" s="99" customFormat="1" x14ac:dyDescent="0.3">
      <c r="A31" s="168" t="s">
        <v>0</v>
      </c>
      <c r="B31" s="169" t="s">
        <v>28</v>
      </c>
      <c r="C31" s="170" t="s">
        <v>4651</v>
      </c>
      <c r="D31" s="169" t="s">
        <v>4632</v>
      </c>
      <c r="E31" s="169" t="s">
        <v>686</v>
      </c>
      <c r="F31" s="171">
        <v>2015</v>
      </c>
      <c r="G31" s="165"/>
      <c r="H31" s="169" t="s">
        <v>4174</v>
      </c>
      <c r="I31" s="169">
        <v>15</v>
      </c>
      <c r="J31" s="169">
        <v>1</v>
      </c>
      <c r="K31" s="169">
        <v>144</v>
      </c>
      <c r="L31" s="169">
        <v>150</v>
      </c>
      <c r="M31" s="169" t="s">
        <v>1343</v>
      </c>
      <c r="Q31" s="167"/>
      <c r="R31" s="167"/>
    </row>
    <row r="32" spans="1:18" s="99" customFormat="1" x14ac:dyDescent="0.3">
      <c r="A32" s="168" t="s">
        <v>0</v>
      </c>
      <c r="B32" s="169" t="s">
        <v>26</v>
      </c>
      <c r="C32" s="170" t="s">
        <v>4689</v>
      </c>
      <c r="D32" s="169" t="s">
        <v>4632</v>
      </c>
      <c r="E32" s="169" t="s">
        <v>3112</v>
      </c>
      <c r="F32" s="171">
        <v>2015</v>
      </c>
      <c r="G32" s="165"/>
      <c r="H32" s="169" t="s">
        <v>4332</v>
      </c>
      <c r="I32" s="169">
        <v>28</v>
      </c>
      <c r="J32" s="169">
        <v>3</v>
      </c>
      <c r="K32" s="169">
        <v>501</v>
      </c>
      <c r="L32" s="169">
        <v>509</v>
      </c>
      <c r="M32" s="169" t="s">
        <v>3113</v>
      </c>
      <c r="Q32" s="167"/>
      <c r="R32" s="167"/>
    </row>
    <row r="33" spans="1:18" s="99" customFormat="1" x14ac:dyDescent="0.3">
      <c r="A33" s="168" t="s">
        <v>0</v>
      </c>
      <c r="B33" s="169" t="s">
        <v>26</v>
      </c>
      <c r="C33" s="170" t="s">
        <v>4732</v>
      </c>
      <c r="D33" s="169" t="s">
        <v>4810</v>
      </c>
      <c r="E33" s="169" t="s">
        <v>1126</v>
      </c>
      <c r="F33" s="171">
        <v>2012</v>
      </c>
      <c r="G33" s="165"/>
      <c r="H33" s="169" t="s">
        <v>4377</v>
      </c>
      <c r="I33" s="169">
        <v>13</v>
      </c>
      <c r="J33" s="169">
        <v>12</v>
      </c>
      <c r="K33" s="169">
        <v>4236</v>
      </c>
      <c r="L33" s="169">
        <v>4246</v>
      </c>
      <c r="M33" s="169" t="s">
        <v>3475</v>
      </c>
      <c r="Q33" s="167"/>
      <c r="R33" s="167"/>
    </row>
    <row r="34" spans="1:18" s="99" customFormat="1" x14ac:dyDescent="0.3">
      <c r="A34" s="168" t="s">
        <v>0</v>
      </c>
      <c r="B34" s="169" t="s">
        <v>26</v>
      </c>
      <c r="C34" s="170" t="s">
        <v>4633</v>
      </c>
      <c r="D34" s="169" t="s">
        <v>4810</v>
      </c>
      <c r="E34" s="169" t="s">
        <v>181</v>
      </c>
      <c r="F34" s="171">
        <v>2005</v>
      </c>
      <c r="G34" s="165"/>
      <c r="H34" s="169" t="s">
        <v>4404</v>
      </c>
      <c r="I34" s="169">
        <v>26</v>
      </c>
      <c r="J34" s="169">
        <v>7</v>
      </c>
      <c r="K34" s="169">
        <v>729</v>
      </c>
      <c r="L34" s="169">
        <v>738</v>
      </c>
      <c r="M34" s="169" t="s">
        <v>3685</v>
      </c>
      <c r="Q34" s="167"/>
      <c r="R34" s="167"/>
    </row>
    <row r="35" spans="1:18" s="99" customFormat="1" x14ac:dyDescent="0.3">
      <c r="A35" s="168" t="s">
        <v>0</v>
      </c>
      <c r="B35" s="169" t="s">
        <v>28</v>
      </c>
      <c r="C35" s="170" t="s">
        <v>4651</v>
      </c>
      <c r="D35" s="168" t="s">
        <v>4811</v>
      </c>
      <c r="E35" s="168" t="s">
        <v>2482</v>
      </c>
      <c r="F35" s="171">
        <v>2015</v>
      </c>
      <c r="G35" s="98"/>
      <c r="H35" s="168" t="s">
        <v>4261</v>
      </c>
      <c r="I35" s="168">
        <v>71</v>
      </c>
      <c r="J35" s="168"/>
      <c r="K35" s="168">
        <v>201</v>
      </c>
      <c r="L35" s="168">
        <v>209</v>
      </c>
      <c r="M35" s="168" t="s">
        <v>2483</v>
      </c>
      <c r="Q35" s="167"/>
      <c r="R35" s="167"/>
    </row>
    <row r="36" spans="1:18" s="99" customFormat="1" x14ac:dyDescent="0.3">
      <c r="A36" s="168" t="s">
        <v>0</v>
      </c>
      <c r="B36" s="169" t="s">
        <v>30</v>
      </c>
      <c r="C36" s="170" t="s">
        <v>4714</v>
      </c>
      <c r="D36" s="168" t="s">
        <v>4812</v>
      </c>
      <c r="E36" s="168" t="s">
        <v>250</v>
      </c>
      <c r="F36" s="171">
        <v>2011</v>
      </c>
      <c r="G36" s="165"/>
      <c r="H36" s="168" t="s">
        <v>4284</v>
      </c>
      <c r="I36" s="168">
        <v>13</v>
      </c>
      <c r="J36" s="168">
        <v>12</v>
      </c>
      <c r="K36" s="168">
        <v>7127</v>
      </c>
      <c r="L36" s="168">
        <v>7137</v>
      </c>
      <c r="M36" s="168" t="s">
        <v>2717</v>
      </c>
      <c r="Q36" s="167"/>
      <c r="R36" s="167"/>
    </row>
    <row r="37" spans="1:18" s="99" customFormat="1" x14ac:dyDescent="0.3">
      <c r="A37" s="168" t="s">
        <v>0</v>
      </c>
      <c r="B37" s="169" t="s">
        <v>26</v>
      </c>
      <c r="C37" s="170" t="s">
        <v>4649</v>
      </c>
      <c r="D37" s="169" t="s">
        <v>4813</v>
      </c>
      <c r="E37" s="169" t="s">
        <v>69</v>
      </c>
      <c r="F37" s="171">
        <v>2013</v>
      </c>
      <c r="G37" s="98"/>
      <c r="H37" s="168" t="s">
        <v>4410</v>
      </c>
      <c r="I37" s="169">
        <v>10</v>
      </c>
      <c r="J37" s="169">
        <v>1</v>
      </c>
      <c r="K37" s="169"/>
      <c r="L37" s="169"/>
      <c r="M37" s="169" t="s">
        <v>4411</v>
      </c>
      <c r="Q37" s="167"/>
      <c r="R37" s="167"/>
    </row>
    <row r="38" spans="1:18" s="99" customFormat="1" x14ac:dyDescent="0.3">
      <c r="A38" s="168" t="s">
        <v>0</v>
      </c>
      <c r="B38" s="169" t="s">
        <v>26</v>
      </c>
      <c r="C38" s="170" t="s">
        <v>4807</v>
      </c>
      <c r="D38" s="169" t="s">
        <v>4813</v>
      </c>
      <c r="E38" s="169" t="s">
        <v>69</v>
      </c>
      <c r="F38" s="171">
        <v>2013</v>
      </c>
      <c r="G38" s="98"/>
      <c r="H38" s="168" t="s">
        <v>4410</v>
      </c>
      <c r="I38" s="169">
        <v>10</v>
      </c>
      <c r="J38" s="169">
        <v>1</v>
      </c>
      <c r="K38" s="169"/>
      <c r="L38" s="169"/>
      <c r="M38" s="169" t="s">
        <v>4411</v>
      </c>
      <c r="Q38" s="167"/>
      <c r="R38" s="167"/>
    </row>
    <row r="39" spans="1:18" s="99" customFormat="1" x14ac:dyDescent="0.3">
      <c r="A39" s="168" t="s">
        <v>0</v>
      </c>
      <c r="B39" s="169" t="s">
        <v>26</v>
      </c>
      <c r="C39" s="170" t="s">
        <v>4689</v>
      </c>
      <c r="D39" s="169" t="s">
        <v>4814</v>
      </c>
      <c r="E39" s="169" t="s">
        <v>3764</v>
      </c>
      <c r="F39" s="171">
        <v>2011</v>
      </c>
      <c r="G39" s="98"/>
      <c r="H39" s="168" t="s">
        <v>4815</v>
      </c>
      <c r="I39" s="169">
        <v>123</v>
      </c>
      <c r="J39" s="169">
        <v>1</v>
      </c>
      <c r="K39" s="169">
        <v>133</v>
      </c>
      <c r="L39" s="169">
        <v>143</v>
      </c>
      <c r="M39" s="169" t="s">
        <v>3833</v>
      </c>
      <c r="Q39" s="167"/>
      <c r="R39" s="167"/>
    </row>
    <row r="40" spans="1:18" s="99" customFormat="1" ht="14.4" customHeight="1" x14ac:dyDescent="0.3">
      <c r="A40" s="168" t="s">
        <v>0</v>
      </c>
      <c r="B40" s="169" t="s">
        <v>26</v>
      </c>
      <c r="C40" s="170" t="s">
        <v>4816</v>
      </c>
      <c r="D40" s="168" t="s">
        <v>4817</v>
      </c>
      <c r="E40" s="168" t="s">
        <v>983</v>
      </c>
      <c r="F40" s="171">
        <v>2016</v>
      </c>
      <c r="G40" s="98"/>
      <c r="H40" s="168" t="s">
        <v>2400</v>
      </c>
      <c r="I40" s="168">
        <v>145</v>
      </c>
      <c r="J40" s="168"/>
      <c r="K40" s="168">
        <v>87</v>
      </c>
      <c r="L40" s="168">
        <v>94</v>
      </c>
      <c r="M40" s="168" t="s">
        <v>2364</v>
      </c>
      <c r="Q40" s="167"/>
      <c r="R40" s="167"/>
    </row>
    <row r="41" spans="1:18" s="99" customFormat="1" x14ac:dyDescent="0.3">
      <c r="A41" s="168" t="s">
        <v>0</v>
      </c>
      <c r="B41" s="169" t="s">
        <v>26</v>
      </c>
      <c r="C41" s="170" t="s">
        <v>4818</v>
      </c>
      <c r="D41" s="169" t="s">
        <v>4819</v>
      </c>
      <c r="E41" s="169" t="s">
        <v>90</v>
      </c>
      <c r="F41" s="171">
        <v>2013</v>
      </c>
      <c r="G41" s="165"/>
      <c r="H41" s="169" t="s">
        <v>1117</v>
      </c>
      <c r="I41" s="169">
        <v>3</v>
      </c>
      <c r="J41" s="169"/>
      <c r="K41" s="169"/>
      <c r="L41" s="169"/>
      <c r="M41" s="169" t="s">
        <v>1118</v>
      </c>
      <c r="Q41" s="167"/>
      <c r="R41" s="167"/>
    </row>
    <row r="42" spans="1:18" s="99" customFormat="1" x14ac:dyDescent="0.3">
      <c r="A42" s="168" t="s">
        <v>0</v>
      </c>
      <c r="B42" s="169" t="s">
        <v>28</v>
      </c>
      <c r="C42" s="170" t="s">
        <v>4631</v>
      </c>
      <c r="D42" s="168" t="s">
        <v>4820</v>
      </c>
      <c r="E42" s="168" t="s">
        <v>97</v>
      </c>
      <c r="F42" s="171">
        <v>2012</v>
      </c>
      <c r="G42" s="98"/>
      <c r="H42" s="168" t="s">
        <v>4282</v>
      </c>
      <c r="I42" s="168">
        <v>8</v>
      </c>
      <c r="J42" s="168">
        <v>6</v>
      </c>
      <c r="K42" s="168">
        <v>815</v>
      </c>
      <c r="L42" s="168">
        <v>817</v>
      </c>
      <c r="M42" s="168" t="s">
        <v>2701</v>
      </c>
      <c r="Q42" s="167"/>
      <c r="R42" s="167"/>
    </row>
    <row r="43" spans="1:18" s="99" customFormat="1" x14ac:dyDescent="0.3">
      <c r="A43" s="168" t="s">
        <v>0</v>
      </c>
      <c r="B43" s="169" t="s">
        <v>28</v>
      </c>
      <c r="C43" s="170" t="s">
        <v>4631</v>
      </c>
      <c r="D43" s="169" t="s">
        <v>4820</v>
      </c>
      <c r="E43" s="169" t="s">
        <v>2870</v>
      </c>
      <c r="F43" s="171">
        <v>2011</v>
      </c>
      <c r="G43" s="98"/>
      <c r="H43" s="168" t="s">
        <v>4821</v>
      </c>
      <c r="I43" s="169">
        <v>1808</v>
      </c>
      <c r="J43" s="169">
        <v>11</v>
      </c>
      <c r="K43" s="169">
        <v>2714</v>
      </c>
      <c r="L43" s="169">
        <v>2723</v>
      </c>
      <c r="M43" s="169" t="s">
        <v>3904</v>
      </c>
      <c r="Q43" s="167"/>
      <c r="R43" s="167"/>
    </row>
    <row r="44" spans="1:18" s="99" customFormat="1" x14ac:dyDescent="0.3">
      <c r="A44" s="168" t="s">
        <v>0</v>
      </c>
      <c r="B44" s="169" t="s">
        <v>26</v>
      </c>
      <c r="C44" s="170" t="s">
        <v>4822</v>
      </c>
      <c r="D44" s="168" t="s">
        <v>4823</v>
      </c>
      <c r="E44" s="168" t="s">
        <v>250</v>
      </c>
      <c r="F44" s="171">
        <v>2011</v>
      </c>
      <c r="G44" s="165"/>
      <c r="H44" s="168" t="s">
        <v>4285</v>
      </c>
      <c r="I44" s="168">
        <v>13</v>
      </c>
      <c r="J44" s="168">
        <v>10</v>
      </c>
      <c r="K44" s="168">
        <v>5547</v>
      </c>
      <c r="L44" s="168">
        <v>5555</v>
      </c>
      <c r="M44" s="168" t="s">
        <v>2725</v>
      </c>
      <c r="Q44" s="167"/>
      <c r="R44" s="167"/>
    </row>
    <row r="45" spans="1:18" s="99" customFormat="1" x14ac:dyDescent="0.3">
      <c r="A45" s="168" t="s">
        <v>0</v>
      </c>
      <c r="B45" s="169" t="s">
        <v>26</v>
      </c>
      <c r="C45" s="170" t="s">
        <v>4824</v>
      </c>
      <c r="D45" s="168" t="s">
        <v>4823</v>
      </c>
      <c r="E45" s="168" t="s">
        <v>250</v>
      </c>
      <c r="F45" s="171">
        <v>2011</v>
      </c>
      <c r="G45" s="165"/>
      <c r="H45" s="168" t="s">
        <v>4285</v>
      </c>
      <c r="I45" s="168">
        <v>13</v>
      </c>
      <c r="J45" s="168">
        <v>10</v>
      </c>
      <c r="K45" s="168">
        <v>5547</v>
      </c>
      <c r="L45" s="168">
        <v>5555</v>
      </c>
      <c r="M45" s="168" t="s">
        <v>2725</v>
      </c>
      <c r="Q45" s="167"/>
      <c r="R45" s="167"/>
    </row>
    <row r="46" spans="1:18" s="99" customFormat="1" x14ac:dyDescent="0.3">
      <c r="A46" s="168" t="s">
        <v>0</v>
      </c>
      <c r="B46" s="169" t="s">
        <v>26</v>
      </c>
      <c r="C46" s="170" t="s">
        <v>4689</v>
      </c>
      <c r="D46" s="169" t="s">
        <v>4825</v>
      </c>
      <c r="E46" s="169" t="s">
        <v>1944</v>
      </c>
      <c r="F46" s="171">
        <v>2015</v>
      </c>
      <c r="G46" s="165"/>
      <c r="H46" s="169" t="s">
        <v>4322</v>
      </c>
      <c r="I46" s="169">
        <v>1</v>
      </c>
      <c r="J46" s="169">
        <v>4</v>
      </c>
      <c r="K46" s="169"/>
      <c r="L46" s="169"/>
      <c r="M46" s="169" t="s">
        <v>3033</v>
      </c>
      <c r="Q46" s="167"/>
      <c r="R46" s="167"/>
    </row>
    <row r="47" spans="1:18" s="99" customFormat="1" x14ac:dyDescent="0.3">
      <c r="A47" s="168" t="s">
        <v>0</v>
      </c>
      <c r="B47" s="169" t="s">
        <v>26</v>
      </c>
      <c r="C47" s="170" t="s">
        <v>4752</v>
      </c>
      <c r="D47" s="169" t="s">
        <v>4826</v>
      </c>
      <c r="E47" s="169" t="s">
        <v>3347</v>
      </c>
      <c r="F47" s="171">
        <v>2014</v>
      </c>
      <c r="G47" s="165"/>
      <c r="H47" s="169" t="s">
        <v>4361</v>
      </c>
      <c r="I47" s="169">
        <v>162</v>
      </c>
      <c r="J47" s="169">
        <v>42795</v>
      </c>
      <c r="K47" s="169">
        <v>158</v>
      </c>
      <c r="L47" s="169">
        <v>167</v>
      </c>
      <c r="M47" s="169" t="s">
        <v>3348</v>
      </c>
      <c r="Q47" s="167"/>
      <c r="R47" s="167"/>
    </row>
    <row r="48" spans="1:18" s="99" customFormat="1" x14ac:dyDescent="0.3">
      <c r="A48" s="168" t="s">
        <v>0</v>
      </c>
      <c r="B48" s="169" t="s">
        <v>28</v>
      </c>
      <c r="C48" s="170" t="s">
        <v>4624</v>
      </c>
      <c r="D48" s="169" t="s">
        <v>4827</v>
      </c>
      <c r="E48" s="169" t="s">
        <v>3160</v>
      </c>
      <c r="F48" s="171">
        <v>2008</v>
      </c>
      <c r="G48" s="165"/>
      <c r="H48" s="169" t="s">
        <v>4403</v>
      </c>
      <c r="I48" s="169">
        <v>108</v>
      </c>
      <c r="J48" s="169">
        <v>2</v>
      </c>
      <c r="K48" s="169">
        <v>1273</v>
      </c>
      <c r="L48" s="169">
        <v>1280</v>
      </c>
      <c r="M48" s="169" t="s">
        <v>3677</v>
      </c>
      <c r="Q48" s="167"/>
      <c r="R48" s="167"/>
    </row>
    <row r="49" spans="1:18" s="99" customFormat="1" x14ac:dyDescent="0.3">
      <c r="A49" s="168" t="s">
        <v>0</v>
      </c>
      <c r="B49" s="169" t="s">
        <v>26</v>
      </c>
      <c r="C49" s="170" t="s">
        <v>4786</v>
      </c>
      <c r="D49" s="169" t="s">
        <v>4827</v>
      </c>
      <c r="E49" s="169" t="s">
        <v>3460</v>
      </c>
      <c r="F49" s="171">
        <v>2013</v>
      </c>
      <c r="G49" s="165"/>
      <c r="H49" s="169" t="s">
        <v>4375</v>
      </c>
      <c r="I49" s="169">
        <v>8</v>
      </c>
      <c r="J49" s="169">
        <v>3</v>
      </c>
      <c r="K49" s="169"/>
      <c r="L49" s="169"/>
      <c r="M49" s="169" t="s">
        <v>3461</v>
      </c>
      <c r="Q49" s="167"/>
      <c r="R49" s="167"/>
    </row>
    <row r="50" spans="1:18" s="99" customFormat="1" x14ac:dyDescent="0.3">
      <c r="A50" s="168" t="s">
        <v>0</v>
      </c>
      <c r="B50" s="169" t="s">
        <v>28</v>
      </c>
      <c r="C50" s="170" t="s">
        <v>4651</v>
      </c>
      <c r="D50" s="168" t="s">
        <v>4828</v>
      </c>
      <c r="E50" s="168" t="s">
        <v>1301</v>
      </c>
      <c r="F50" s="171">
        <v>2016</v>
      </c>
      <c r="G50" s="98"/>
      <c r="H50" s="168" t="s">
        <v>2391</v>
      </c>
      <c r="I50" s="168">
        <v>2</v>
      </c>
      <c r="J50" s="168">
        <v>9</v>
      </c>
      <c r="K50" s="168">
        <v>1493</v>
      </c>
      <c r="L50" s="168">
        <v>1503</v>
      </c>
      <c r="M50" s="168" t="s">
        <v>2355</v>
      </c>
      <c r="Q50" s="167"/>
      <c r="R50" s="167"/>
    </row>
    <row r="51" spans="1:18" s="99" customFormat="1" x14ac:dyDescent="0.3">
      <c r="A51" s="168" t="s">
        <v>0</v>
      </c>
      <c r="B51" s="169" t="s">
        <v>28</v>
      </c>
      <c r="C51" s="170" t="s">
        <v>4651</v>
      </c>
      <c r="D51" s="168" t="s">
        <v>4829</v>
      </c>
      <c r="E51" s="168" t="s">
        <v>391</v>
      </c>
      <c r="F51" s="171">
        <v>2012</v>
      </c>
      <c r="G51" s="98"/>
      <c r="H51" s="168" t="s">
        <v>4283</v>
      </c>
      <c r="I51" s="168">
        <v>7</v>
      </c>
      <c r="J51" s="168">
        <v>4</v>
      </c>
      <c r="K51" s="168">
        <v>507</v>
      </c>
      <c r="L51" s="168">
        <v>519</v>
      </c>
      <c r="M51" s="168" t="s">
        <v>2709</v>
      </c>
      <c r="Q51" s="167"/>
      <c r="R51" s="167"/>
    </row>
    <row r="52" spans="1:18" s="99" customFormat="1" x14ac:dyDescent="0.3">
      <c r="A52" s="168" t="s">
        <v>0</v>
      </c>
      <c r="B52" s="169" t="s">
        <v>26</v>
      </c>
      <c r="C52" s="170" t="s">
        <v>4689</v>
      </c>
      <c r="D52" s="169" t="s">
        <v>4830</v>
      </c>
      <c r="E52" s="169" t="s">
        <v>2920</v>
      </c>
      <c r="F52" s="171">
        <v>2010</v>
      </c>
      <c r="G52" s="165"/>
      <c r="H52" s="169" t="s">
        <v>4397</v>
      </c>
      <c r="I52" s="169">
        <v>95</v>
      </c>
      <c r="J52" s="169">
        <v>9</v>
      </c>
      <c r="K52" s="169">
        <v>1509</v>
      </c>
      <c r="L52" s="169">
        <v>1517</v>
      </c>
      <c r="M52" s="169" t="s">
        <v>3631</v>
      </c>
      <c r="Q52" s="167"/>
      <c r="R52" s="167"/>
    </row>
    <row r="53" spans="1:18" s="99" customFormat="1" x14ac:dyDescent="0.3">
      <c r="A53" s="168" t="s">
        <v>0</v>
      </c>
      <c r="B53" s="169" t="s">
        <v>26</v>
      </c>
      <c r="C53" s="170" t="s">
        <v>4622</v>
      </c>
      <c r="D53" s="169" t="s">
        <v>4831</v>
      </c>
      <c r="E53" s="169" t="s">
        <v>309</v>
      </c>
      <c r="F53" s="171">
        <v>2014</v>
      </c>
      <c r="G53" s="165"/>
      <c r="H53" s="169" t="s">
        <v>4357</v>
      </c>
      <c r="I53" s="169">
        <v>4</v>
      </c>
      <c r="J53" s="169">
        <v>6</v>
      </c>
      <c r="K53" s="169">
        <v>430</v>
      </c>
      <c r="L53" s="169">
        <v>438</v>
      </c>
      <c r="M53" s="169" t="s">
        <v>3314</v>
      </c>
      <c r="Q53" s="167"/>
      <c r="R53" s="167"/>
    </row>
    <row r="54" spans="1:18" s="99" customFormat="1" x14ac:dyDescent="0.3">
      <c r="A54" s="168" t="s">
        <v>0</v>
      </c>
      <c r="B54" s="169" t="s">
        <v>26</v>
      </c>
      <c r="C54" s="170" t="s">
        <v>4689</v>
      </c>
      <c r="D54" s="169" t="s">
        <v>4832</v>
      </c>
      <c r="E54" s="169" t="s">
        <v>3373</v>
      </c>
      <c r="F54" s="171">
        <v>2014</v>
      </c>
      <c r="G54" s="165"/>
      <c r="H54" s="169" t="s">
        <v>4364</v>
      </c>
      <c r="I54" s="169">
        <v>118</v>
      </c>
      <c r="J54" s="169">
        <v>51</v>
      </c>
      <c r="K54" s="169">
        <v>29739</v>
      </c>
      <c r="L54" s="169">
        <v>29749</v>
      </c>
      <c r="M54" s="169" t="s">
        <v>3374</v>
      </c>
      <c r="Q54" s="167"/>
      <c r="R54" s="167"/>
    </row>
    <row r="55" spans="1:18" s="99" customFormat="1" x14ac:dyDescent="0.3">
      <c r="A55" s="168" t="s">
        <v>0</v>
      </c>
      <c r="B55" s="169" t="s">
        <v>26</v>
      </c>
      <c r="C55" s="170" t="s">
        <v>4676</v>
      </c>
      <c r="D55" s="169" t="s">
        <v>4833</v>
      </c>
      <c r="E55" s="169" t="s">
        <v>3790</v>
      </c>
      <c r="F55" s="171">
        <v>1999</v>
      </c>
      <c r="G55" s="98"/>
      <c r="H55" s="168" t="s">
        <v>3721</v>
      </c>
      <c r="I55" s="169">
        <v>80</v>
      </c>
      <c r="J55" s="169">
        <v>3</v>
      </c>
      <c r="K55" s="169">
        <v>197</v>
      </c>
      <c r="L55" s="169">
        <v>207</v>
      </c>
      <c r="M55" s="169" t="s">
        <v>3791</v>
      </c>
      <c r="Q55" s="167"/>
      <c r="R55" s="167"/>
    </row>
    <row r="56" spans="1:18" s="99" customFormat="1" x14ac:dyDescent="0.3">
      <c r="A56" s="168" t="s">
        <v>0</v>
      </c>
      <c r="B56" s="169" t="s">
        <v>28</v>
      </c>
      <c r="C56" s="170" t="s">
        <v>4631</v>
      </c>
      <c r="D56" s="169" t="s">
        <v>4834</v>
      </c>
      <c r="E56" s="169" t="s">
        <v>2986</v>
      </c>
      <c r="F56" s="171">
        <v>2004</v>
      </c>
      <c r="G56" s="98"/>
      <c r="H56" s="168" t="s">
        <v>4835</v>
      </c>
      <c r="I56" s="169">
        <v>63</v>
      </c>
      <c r="J56" s="169">
        <v>42767</v>
      </c>
      <c r="K56" s="169">
        <v>189</v>
      </c>
      <c r="L56" s="169">
        <v>191</v>
      </c>
      <c r="M56" s="169" t="s">
        <v>3912</v>
      </c>
      <c r="Q56" s="167"/>
      <c r="R56" s="167"/>
    </row>
    <row r="57" spans="1:18" s="99" customFormat="1" x14ac:dyDescent="0.3">
      <c r="A57" s="168" t="s">
        <v>0</v>
      </c>
      <c r="B57" s="169" t="s">
        <v>26</v>
      </c>
      <c r="C57" s="170" t="s">
        <v>4836</v>
      </c>
      <c r="D57" s="169" t="s">
        <v>4837</v>
      </c>
      <c r="E57" s="169" t="s">
        <v>1883</v>
      </c>
      <c r="F57" s="171">
        <v>2015</v>
      </c>
      <c r="G57" s="165"/>
      <c r="H57" s="169" t="s">
        <v>4346</v>
      </c>
      <c r="I57" s="169">
        <v>276</v>
      </c>
      <c r="J57" s="169"/>
      <c r="K57" s="169">
        <v>175</v>
      </c>
      <c r="L57" s="169">
        <v>185</v>
      </c>
      <c r="M57" s="169" t="s">
        <v>3225</v>
      </c>
      <c r="Q57" s="167"/>
      <c r="R57" s="167"/>
    </row>
    <row r="58" spans="1:18" s="99" customFormat="1" x14ac:dyDescent="0.3">
      <c r="A58" s="168" t="s">
        <v>0</v>
      </c>
      <c r="B58" s="169" t="s">
        <v>28</v>
      </c>
      <c r="C58" s="170" t="s">
        <v>4651</v>
      </c>
      <c r="D58" s="168" t="s">
        <v>4838</v>
      </c>
      <c r="E58" s="168" t="s">
        <v>250</v>
      </c>
      <c r="F58" s="171">
        <v>2015</v>
      </c>
      <c r="G58" s="98"/>
      <c r="H58" s="168" t="s">
        <v>4260</v>
      </c>
      <c r="I58" s="168">
        <v>17</v>
      </c>
      <c r="J58" s="168">
        <v>2</v>
      </c>
      <c r="K58" s="168"/>
      <c r="L58" s="168"/>
      <c r="M58" s="168" t="s">
        <v>2471</v>
      </c>
      <c r="Q58" s="167"/>
      <c r="R58" s="167"/>
    </row>
    <row r="59" spans="1:18" s="99" customFormat="1" x14ac:dyDescent="0.3">
      <c r="A59" s="168" t="s">
        <v>0</v>
      </c>
      <c r="B59" s="169" t="s">
        <v>30</v>
      </c>
      <c r="C59" s="170" t="s">
        <v>4714</v>
      </c>
      <c r="D59" s="168" t="s">
        <v>4838</v>
      </c>
      <c r="E59" s="168" t="s">
        <v>250</v>
      </c>
      <c r="F59" s="171">
        <v>2015</v>
      </c>
      <c r="G59" s="98"/>
      <c r="H59" s="168" t="s">
        <v>4260</v>
      </c>
      <c r="I59" s="168">
        <v>17</v>
      </c>
      <c r="J59" s="168">
        <v>2</v>
      </c>
      <c r="K59" s="168"/>
      <c r="L59" s="168"/>
      <c r="M59" s="168" t="s">
        <v>2471</v>
      </c>
      <c r="Q59" s="167"/>
      <c r="R59" s="167"/>
    </row>
    <row r="60" spans="1:18" s="99" customFormat="1" x14ac:dyDescent="0.3">
      <c r="A60" s="168" t="s">
        <v>0</v>
      </c>
      <c r="B60" s="169" t="s">
        <v>26</v>
      </c>
      <c r="C60" s="170" t="s">
        <v>4839</v>
      </c>
      <c r="D60" s="168" t="s">
        <v>4840</v>
      </c>
      <c r="E60" s="168" t="s">
        <v>1675</v>
      </c>
      <c r="F60" s="171">
        <v>2007</v>
      </c>
      <c r="G60" s="98"/>
      <c r="H60" s="168" t="s">
        <v>2363</v>
      </c>
      <c r="I60" s="168">
        <v>15</v>
      </c>
      <c r="J60" s="168">
        <v>1</v>
      </c>
      <c r="K60" s="168">
        <v>89</v>
      </c>
      <c r="L60" s="168">
        <v>98</v>
      </c>
      <c r="M60" s="168" t="s">
        <v>4062</v>
      </c>
      <c r="Q60" s="167"/>
      <c r="R60" s="167"/>
    </row>
    <row r="61" spans="1:18" s="99" customFormat="1" x14ac:dyDescent="0.3">
      <c r="A61" s="168" t="s">
        <v>0</v>
      </c>
      <c r="B61" s="169" t="s">
        <v>30</v>
      </c>
      <c r="C61" s="170" t="s">
        <v>4714</v>
      </c>
      <c r="D61" s="168" t="s">
        <v>4841</v>
      </c>
      <c r="E61" s="168" t="s">
        <v>673</v>
      </c>
      <c r="F61" s="171">
        <v>2015</v>
      </c>
      <c r="G61" s="98"/>
      <c r="H61" s="168" t="s">
        <v>4257</v>
      </c>
      <c r="I61" s="168">
        <v>10</v>
      </c>
      <c r="J61" s="168">
        <v>11</v>
      </c>
      <c r="K61" s="168"/>
      <c r="L61" s="168"/>
      <c r="M61" s="168" t="s">
        <v>2424</v>
      </c>
      <c r="Q61" s="167"/>
      <c r="R61" s="167"/>
    </row>
    <row r="62" spans="1:18" s="99" customFormat="1" x14ac:dyDescent="0.3">
      <c r="A62" s="168" t="s">
        <v>0</v>
      </c>
      <c r="B62" s="169" t="s">
        <v>28</v>
      </c>
      <c r="C62" s="170" t="s">
        <v>4631</v>
      </c>
      <c r="D62" s="168" t="s">
        <v>4842</v>
      </c>
      <c r="E62" s="168" t="s">
        <v>2681</v>
      </c>
      <c r="F62" s="171">
        <v>2012</v>
      </c>
      <c r="G62" s="98"/>
      <c r="H62" s="168" t="s">
        <v>4280</v>
      </c>
      <c r="I62" s="168">
        <v>19</v>
      </c>
      <c r="J62" s="168">
        <v>29</v>
      </c>
      <c r="K62" s="168">
        <v>4995</v>
      </c>
      <c r="L62" s="168">
        <v>5010</v>
      </c>
      <c r="M62" s="168" t="s">
        <v>2682</v>
      </c>
      <c r="Q62" s="167"/>
      <c r="R62" s="167"/>
    </row>
    <row r="63" spans="1:18" s="99" customFormat="1" x14ac:dyDescent="0.3">
      <c r="A63" s="168" t="s">
        <v>0</v>
      </c>
      <c r="B63" s="169" t="s">
        <v>26</v>
      </c>
      <c r="C63" s="170" t="s">
        <v>4633</v>
      </c>
      <c r="D63" s="169" t="s">
        <v>4843</v>
      </c>
      <c r="E63" s="169" t="s">
        <v>3120</v>
      </c>
      <c r="F63" s="171">
        <v>2015</v>
      </c>
      <c r="G63" s="165"/>
      <c r="H63" s="169" t="s">
        <v>4333</v>
      </c>
      <c r="I63" s="169">
        <v>17</v>
      </c>
      <c r="J63" s="169">
        <v>6</v>
      </c>
      <c r="K63" s="169">
        <v>4609</v>
      </c>
      <c r="L63" s="169">
        <v>4619</v>
      </c>
      <c r="M63" s="169" t="s">
        <v>3121</v>
      </c>
      <c r="Q63" s="167"/>
      <c r="R63" s="167"/>
    </row>
    <row r="64" spans="1:18" s="99" customFormat="1" x14ac:dyDescent="0.3">
      <c r="A64" s="168" t="s">
        <v>0</v>
      </c>
      <c r="B64" s="169" t="s">
        <v>26</v>
      </c>
      <c r="C64" s="170" t="s">
        <v>4633</v>
      </c>
      <c r="D64" s="169" t="s">
        <v>4844</v>
      </c>
      <c r="E64" s="169" t="s">
        <v>1451</v>
      </c>
      <c r="F64" s="171">
        <v>2011</v>
      </c>
      <c r="G64" s="165"/>
      <c r="H64" s="169" t="s">
        <v>4406</v>
      </c>
      <c r="I64" s="169">
        <v>6</v>
      </c>
      <c r="J64" s="169"/>
      <c r="K64" s="169">
        <v>1709</v>
      </c>
      <c r="L64" s="169">
        <v>1717</v>
      </c>
      <c r="M64" s="169"/>
      <c r="Q64" s="167"/>
      <c r="R64" s="167"/>
    </row>
    <row r="65" spans="1:18" s="99" customFormat="1" x14ac:dyDescent="0.3">
      <c r="A65" s="168" t="s">
        <v>0</v>
      </c>
      <c r="B65" s="169" t="s">
        <v>28</v>
      </c>
      <c r="C65" s="170" t="s">
        <v>4651</v>
      </c>
      <c r="D65" s="168" t="s">
        <v>4845</v>
      </c>
      <c r="E65" s="168" t="s">
        <v>147</v>
      </c>
      <c r="F65" s="171">
        <v>2014</v>
      </c>
      <c r="G65" s="98"/>
      <c r="H65" s="168" t="s">
        <v>4265</v>
      </c>
      <c r="I65" s="168">
        <v>9</v>
      </c>
      <c r="J65" s="168">
        <v>1</v>
      </c>
      <c r="K65" s="168">
        <v>1139</v>
      </c>
      <c r="L65" s="168">
        <v>1152</v>
      </c>
      <c r="M65" s="168" t="s">
        <v>2526</v>
      </c>
      <c r="Q65" s="167"/>
      <c r="R65" s="167"/>
    </row>
    <row r="66" spans="1:18" s="99" customFormat="1" x14ac:dyDescent="0.3">
      <c r="A66" s="168" t="s">
        <v>0</v>
      </c>
      <c r="B66" s="169" t="s">
        <v>28</v>
      </c>
      <c r="C66" s="170" t="s">
        <v>4651</v>
      </c>
      <c r="D66" s="169" t="s">
        <v>4846</v>
      </c>
      <c r="E66" s="169" t="s">
        <v>2642</v>
      </c>
      <c r="F66" s="171">
        <v>2017</v>
      </c>
      <c r="G66" s="165"/>
      <c r="H66" s="169" t="s">
        <v>4295</v>
      </c>
      <c r="I66" s="169">
        <v>156</v>
      </c>
      <c r="J66" s="169"/>
      <c r="K66" s="169">
        <v>380</v>
      </c>
      <c r="L66" s="169">
        <v>389</v>
      </c>
      <c r="M66" s="169" t="s">
        <v>2812</v>
      </c>
      <c r="Q66" s="167"/>
      <c r="R66" s="167"/>
    </row>
    <row r="67" spans="1:18" s="99" customFormat="1" x14ac:dyDescent="0.3">
      <c r="A67" s="168" t="s">
        <v>0</v>
      </c>
      <c r="B67" s="169" t="s">
        <v>28</v>
      </c>
      <c r="C67" s="170" t="s">
        <v>4651</v>
      </c>
      <c r="D67" s="168" t="s">
        <v>4847</v>
      </c>
      <c r="E67" s="168" t="s">
        <v>250</v>
      </c>
      <c r="F67" s="171">
        <v>2016</v>
      </c>
      <c r="G67" s="98"/>
      <c r="H67" s="168" t="s">
        <v>398</v>
      </c>
      <c r="I67" s="168">
        <v>18</v>
      </c>
      <c r="J67" s="168">
        <v>4</v>
      </c>
      <c r="K67" s="168"/>
      <c r="L67" s="168"/>
      <c r="M67" s="168" t="s">
        <v>2392</v>
      </c>
      <c r="Q67" s="167"/>
      <c r="R67" s="167"/>
    </row>
    <row r="68" spans="1:18" s="99" customFormat="1" x14ac:dyDescent="0.3">
      <c r="A68" s="168" t="s">
        <v>0</v>
      </c>
      <c r="B68" s="169" t="s">
        <v>28</v>
      </c>
      <c r="C68" s="170" t="s">
        <v>4651</v>
      </c>
      <c r="D68" s="169" t="s">
        <v>4848</v>
      </c>
      <c r="E68" s="169" t="s">
        <v>181</v>
      </c>
      <c r="F68" s="171">
        <v>2017</v>
      </c>
      <c r="G68" s="165"/>
      <c r="H68" s="169" t="s">
        <v>4293</v>
      </c>
      <c r="I68" s="169">
        <v>121</v>
      </c>
      <c r="J68" s="169"/>
      <c r="K68" s="169">
        <v>97</v>
      </c>
      <c r="L68" s="169">
        <v>108</v>
      </c>
      <c r="M68" s="169" t="s">
        <v>2796</v>
      </c>
      <c r="Q68" s="167"/>
      <c r="R68" s="167"/>
    </row>
    <row r="69" spans="1:18" s="99" customFormat="1" x14ac:dyDescent="0.3">
      <c r="A69" s="168" t="s">
        <v>0</v>
      </c>
      <c r="B69" s="169" t="s">
        <v>26</v>
      </c>
      <c r="C69" s="170" t="s">
        <v>4633</v>
      </c>
      <c r="D69" s="169" t="s">
        <v>4848</v>
      </c>
      <c r="E69" s="169" t="s">
        <v>181</v>
      </c>
      <c r="F69" s="171">
        <v>2017</v>
      </c>
      <c r="G69" s="165"/>
      <c r="H69" s="169" t="s">
        <v>4293</v>
      </c>
      <c r="I69" s="169">
        <v>121</v>
      </c>
      <c r="J69" s="169"/>
      <c r="K69" s="169">
        <v>97</v>
      </c>
      <c r="L69" s="169">
        <v>108</v>
      </c>
      <c r="M69" s="169" t="s">
        <v>2796</v>
      </c>
      <c r="Q69" s="167"/>
      <c r="R69" s="167"/>
    </row>
    <row r="70" spans="1:18" s="99" customFormat="1" x14ac:dyDescent="0.3">
      <c r="A70" s="168" t="s">
        <v>0</v>
      </c>
      <c r="B70" s="169" t="s">
        <v>28</v>
      </c>
      <c r="C70" s="170" t="s">
        <v>4651</v>
      </c>
      <c r="D70" s="168" t="s">
        <v>4849</v>
      </c>
      <c r="E70" s="168" t="s">
        <v>203</v>
      </c>
      <c r="F70" s="171">
        <v>2013</v>
      </c>
      <c r="G70" s="98"/>
      <c r="H70" s="168" t="s">
        <v>4274</v>
      </c>
      <c r="I70" s="168">
        <v>84</v>
      </c>
      <c r="J70" s="168">
        <v>3</v>
      </c>
      <c r="K70" s="168">
        <v>472</v>
      </c>
      <c r="L70" s="168">
        <v>478</v>
      </c>
      <c r="M70" s="168" t="s">
        <v>2625</v>
      </c>
      <c r="Q70" s="167"/>
      <c r="R70" s="167"/>
    </row>
    <row r="71" spans="1:18" s="99" customFormat="1" x14ac:dyDescent="0.3">
      <c r="A71" s="168" t="s">
        <v>0</v>
      </c>
      <c r="B71" s="169" t="s">
        <v>28</v>
      </c>
      <c r="C71" s="170" t="s">
        <v>4651</v>
      </c>
      <c r="D71" s="168" t="s">
        <v>4850</v>
      </c>
      <c r="E71" s="168" t="s">
        <v>41</v>
      </c>
      <c r="F71" s="171">
        <v>2014</v>
      </c>
      <c r="G71" s="98"/>
      <c r="H71" s="168" t="s">
        <v>4263</v>
      </c>
      <c r="I71" s="168">
        <v>189</v>
      </c>
      <c r="J71" s="168"/>
      <c r="K71" s="168">
        <v>90</v>
      </c>
      <c r="L71" s="168">
        <v>104</v>
      </c>
      <c r="M71" s="168" t="s">
        <v>2504</v>
      </c>
      <c r="Q71" s="167"/>
      <c r="R71" s="167"/>
    </row>
    <row r="72" spans="1:18" s="99" customFormat="1" x14ac:dyDescent="0.3">
      <c r="A72" s="168" t="s">
        <v>0</v>
      </c>
      <c r="B72" s="169" t="s">
        <v>28</v>
      </c>
      <c r="C72" s="170" t="s">
        <v>4651</v>
      </c>
      <c r="D72" s="169" t="s">
        <v>4851</v>
      </c>
      <c r="E72" s="169" t="s">
        <v>1184</v>
      </c>
      <c r="F72" s="171">
        <v>2014</v>
      </c>
      <c r="G72" s="165"/>
      <c r="H72" s="169" t="s">
        <v>4190</v>
      </c>
      <c r="I72" s="169">
        <v>9</v>
      </c>
      <c r="J72" s="169">
        <v>12</v>
      </c>
      <c r="K72" s="169">
        <v>1054</v>
      </c>
      <c r="L72" s="169">
        <v>1062</v>
      </c>
      <c r="M72" s="169" t="s">
        <v>1500</v>
      </c>
      <c r="Q72" s="167"/>
      <c r="R72" s="167"/>
    </row>
    <row r="73" spans="1:18" s="99" customFormat="1" x14ac:dyDescent="0.3">
      <c r="A73" s="168" t="s">
        <v>0</v>
      </c>
      <c r="B73" s="169" t="s">
        <v>26</v>
      </c>
      <c r="C73" s="170" t="s">
        <v>4852</v>
      </c>
      <c r="D73" s="169" t="s">
        <v>4853</v>
      </c>
      <c r="E73" s="169" t="s">
        <v>487</v>
      </c>
      <c r="F73" s="171">
        <v>2013</v>
      </c>
      <c r="G73" s="98"/>
      <c r="H73" s="168" t="s">
        <v>4854</v>
      </c>
      <c r="I73" s="169">
        <v>33</v>
      </c>
      <c r="J73" s="169">
        <v>10</v>
      </c>
      <c r="K73" s="169">
        <v>1097</v>
      </c>
      <c r="L73" s="169">
        <v>1110</v>
      </c>
      <c r="M73" s="169" t="s">
        <v>3863</v>
      </c>
      <c r="Q73" s="167"/>
      <c r="R73" s="167"/>
    </row>
    <row r="74" spans="1:18" s="99" customFormat="1" x14ac:dyDescent="0.3">
      <c r="A74" s="168" t="s">
        <v>0</v>
      </c>
      <c r="B74" s="169" t="s">
        <v>28</v>
      </c>
      <c r="C74" s="170" t="s">
        <v>4651</v>
      </c>
      <c r="D74" s="168" t="s">
        <v>4636</v>
      </c>
      <c r="E74" s="168" t="s">
        <v>250</v>
      </c>
      <c r="F74" s="171">
        <v>2011</v>
      </c>
      <c r="G74" s="165"/>
      <c r="H74" s="168" t="s">
        <v>251</v>
      </c>
      <c r="I74" s="168">
        <v>13</v>
      </c>
      <c r="J74" s="168">
        <v>2</v>
      </c>
      <c r="K74" s="168">
        <v>721</v>
      </c>
      <c r="L74" s="168">
        <v>731</v>
      </c>
      <c r="M74" s="168" t="s">
        <v>249</v>
      </c>
      <c r="Q74" s="167"/>
      <c r="R74" s="167"/>
    </row>
    <row r="75" spans="1:18" s="99" customFormat="1" x14ac:dyDescent="0.3">
      <c r="A75" s="168" t="s">
        <v>0</v>
      </c>
      <c r="B75" s="169" t="s">
        <v>26</v>
      </c>
      <c r="C75" s="170" t="s">
        <v>4622</v>
      </c>
      <c r="D75" s="169" t="s">
        <v>4855</v>
      </c>
      <c r="E75" s="169" t="s">
        <v>3049</v>
      </c>
      <c r="F75" s="171">
        <v>2015</v>
      </c>
      <c r="G75" s="165"/>
      <c r="H75" s="169" t="s">
        <v>4324</v>
      </c>
      <c r="I75" s="169">
        <v>3</v>
      </c>
      <c r="J75" s="169">
        <v>12</v>
      </c>
      <c r="K75" s="169">
        <v>3175</v>
      </c>
      <c r="L75" s="169">
        <v>3187</v>
      </c>
      <c r="M75" s="169" t="s">
        <v>3050</v>
      </c>
      <c r="Q75" s="167"/>
      <c r="R75" s="167"/>
    </row>
    <row r="76" spans="1:18" s="99" customFormat="1" x14ac:dyDescent="0.3">
      <c r="A76" s="168" t="s">
        <v>0</v>
      </c>
      <c r="B76" s="169" t="s">
        <v>28</v>
      </c>
      <c r="C76" s="170" t="s">
        <v>4651</v>
      </c>
      <c r="D76" s="168" t="s">
        <v>4637</v>
      </c>
      <c r="E76" s="168" t="s">
        <v>237</v>
      </c>
      <c r="F76" s="171">
        <v>2009</v>
      </c>
      <c r="G76" s="165"/>
      <c r="H76" s="168" t="s">
        <v>238</v>
      </c>
      <c r="I76" s="168">
        <v>26</v>
      </c>
      <c r="J76" s="168">
        <v>9</v>
      </c>
      <c r="K76" s="168">
        <v>2164</v>
      </c>
      <c r="L76" s="168">
        <v>2173</v>
      </c>
      <c r="M76" s="168" t="s">
        <v>236</v>
      </c>
      <c r="Q76" s="167"/>
      <c r="R76" s="167"/>
    </row>
    <row r="77" spans="1:18" s="99" customFormat="1" x14ac:dyDescent="0.3">
      <c r="A77" s="168" t="s">
        <v>0</v>
      </c>
      <c r="B77" s="169" t="s">
        <v>26</v>
      </c>
      <c r="C77" s="170" t="s">
        <v>4649</v>
      </c>
      <c r="D77" s="169" t="s">
        <v>4856</v>
      </c>
      <c r="E77" s="169" t="s">
        <v>76</v>
      </c>
      <c r="F77" s="171">
        <v>2012</v>
      </c>
      <c r="G77" s="165"/>
      <c r="H77" s="169" t="s">
        <v>4380</v>
      </c>
      <c r="I77" s="169">
        <v>6</v>
      </c>
      <c r="J77" s="169">
        <v>7</v>
      </c>
      <c r="K77" s="169">
        <v>713</v>
      </c>
      <c r="L77" s="169">
        <v>723</v>
      </c>
      <c r="M77" s="169" t="s">
        <v>3499</v>
      </c>
      <c r="Q77" s="167"/>
      <c r="R77" s="167"/>
    </row>
    <row r="78" spans="1:18" s="99" customFormat="1" x14ac:dyDescent="0.3">
      <c r="A78" s="168" t="s">
        <v>0</v>
      </c>
      <c r="B78" s="169" t="s">
        <v>28</v>
      </c>
      <c r="C78" s="170" t="s">
        <v>4631</v>
      </c>
      <c r="D78" s="169" t="s">
        <v>4856</v>
      </c>
      <c r="E78" s="169" t="s">
        <v>76</v>
      </c>
      <c r="F78" s="171">
        <v>2012</v>
      </c>
      <c r="G78" s="165"/>
      <c r="H78" s="169" t="s">
        <v>4380</v>
      </c>
      <c r="I78" s="169">
        <v>6</v>
      </c>
      <c r="J78" s="169">
        <v>7</v>
      </c>
      <c r="K78" s="169">
        <v>713</v>
      </c>
      <c r="L78" s="169">
        <v>723</v>
      </c>
      <c r="M78" s="169" t="s">
        <v>3499</v>
      </c>
      <c r="Q78" s="167"/>
      <c r="R78" s="167"/>
    </row>
    <row r="79" spans="1:18" s="99" customFormat="1" x14ac:dyDescent="0.3">
      <c r="A79" s="168" t="s">
        <v>0</v>
      </c>
      <c r="B79" s="169" t="s">
        <v>26</v>
      </c>
      <c r="C79" s="170" t="s">
        <v>4649</v>
      </c>
      <c r="D79" s="169" t="s">
        <v>4857</v>
      </c>
      <c r="E79" s="169" t="s">
        <v>632</v>
      </c>
      <c r="F79" s="171">
        <v>2015</v>
      </c>
      <c r="G79" s="165"/>
      <c r="H79" s="169" t="s">
        <v>4330</v>
      </c>
      <c r="I79" s="169">
        <v>7</v>
      </c>
      <c r="J79" s="169">
        <v>27</v>
      </c>
      <c r="K79" s="169">
        <v>14983</v>
      </c>
      <c r="L79" s="169">
        <v>14991</v>
      </c>
      <c r="M79" s="169" t="s">
        <v>3096</v>
      </c>
      <c r="Q79" s="167"/>
      <c r="R79" s="167"/>
    </row>
    <row r="80" spans="1:18" s="99" customFormat="1" x14ac:dyDescent="0.3">
      <c r="A80" s="168" t="s">
        <v>0</v>
      </c>
      <c r="B80" s="169" t="s">
        <v>28</v>
      </c>
      <c r="C80" s="170" t="s">
        <v>4651</v>
      </c>
      <c r="D80" s="168" t="s">
        <v>4858</v>
      </c>
      <c r="E80" s="168" t="s">
        <v>1238</v>
      </c>
      <c r="F80" s="171">
        <v>2013</v>
      </c>
      <c r="G80" s="98"/>
      <c r="H80" s="168" t="s">
        <v>4163</v>
      </c>
      <c r="I80" s="168">
        <v>29</v>
      </c>
      <c r="J80" s="168">
        <v>26</v>
      </c>
      <c r="K80" s="168">
        <v>8402</v>
      </c>
      <c r="L80" s="168">
        <v>8409</v>
      </c>
      <c r="M80" s="168" t="s">
        <v>1239</v>
      </c>
      <c r="Q80" s="167"/>
      <c r="R80" s="167"/>
    </row>
    <row r="81" spans="1:18" s="99" customFormat="1" x14ac:dyDescent="0.3">
      <c r="A81" s="168" t="s">
        <v>0</v>
      </c>
      <c r="B81" s="169" t="s">
        <v>26</v>
      </c>
      <c r="C81" s="170" t="s">
        <v>4633</v>
      </c>
      <c r="D81" s="168" t="s">
        <v>4690</v>
      </c>
      <c r="E81" s="168" t="s">
        <v>391</v>
      </c>
      <c r="F81" s="171">
        <v>2011</v>
      </c>
      <c r="G81" s="165"/>
      <c r="H81" s="168" t="s">
        <v>1278</v>
      </c>
      <c r="I81" s="168">
        <v>6</v>
      </c>
      <c r="J81" s="168">
        <v>7</v>
      </c>
      <c r="K81" s="168">
        <v>1199</v>
      </c>
      <c r="L81" s="168">
        <v>1213</v>
      </c>
      <c r="M81" s="168" t="s">
        <v>1279</v>
      </c>
      <c r="Q81" s="167"/>
      <c r="R81" s="167"/>
    </row>
    <row r="82" spans="1:18" s="99" customFormat="1" x14ac:dyDescent="0.3">
      <c r="A82" s="168" t="s">
        <v>0</v>
      </c>
      <c r="B82" s="169" t="s">
        <v>26</v>
      </c>
      <c r="C82" s="170" t="s">
        <v>4622</v>
      </c>
      <c r="D82" s="169" t="s">
        <v>4859</v>
      </c>
      <c r="E82" s="169" t="s">
        <v>4860</v>
      </c>
      <c r="F82" s="171">
        <v>2014</v>
      </c>
      <c r="G82" s="165"/>
      <c r="H82" s="169" t="s">
        <v>4223</v>
      </c>
      <c r="I82" s="169">
        <v>102</v>
      </c>
      <c r="J82" s="169">
        <v>6</v>
      </c>
      <c r="K82" s="169">
        <v>1909</v>
      </c>
      <c r="L82" s="169">
        <v>1920</v>
      </c>
      <c r="M82" s="169" t="s">
        <v>1970</v>
      </c>
      <c r="Q82" s="167"/>
      <c r="R82" s="167"/>
    </row>
    <row r="83" spans="1:18" s="99" customFormat="1" x14ac:dyDescent="0.3">
      <c r="A83" s="168" t="s">
        <v>0</v>
      </c>
      <c r="B83" s="169" t="s">
        <v>26</v>
      </c>
      <c r="C83" s="170" t="s">
        <v>4824</v>
      </c>
      <c r="D83" s="169" t="s">
        <v>4859</v>
      </c>
      <c r="E83" s="169" t="s">
        <v>4860</v>
      </c>
      <c r="F83" s="171">
        <v>2014</v>
      </c>
      <c r="G83" s="165"/>
      <c r="H83" s="169" t="s">
        <v>4223</v>
      </c>
      <c r="I83" s="169">
        <v>102</v>
      </c>
      <c r="J83" s="169">
        <v>6</v>
      </c>
      <c r="K83" s="169">
        <v>1909</v>
      </c>
      <c r="L83" s="169">
        <v>1920</v>
      </c>
      <c r="M83" s="169" t="s">
        <v>1970</v>
      </c>
      <c r="Q83" s="167"/>
      <c r="R83" s="167"/>
    </row>
    <row r="84" spans="1:18" s="99" customFormat="1" x14ac:dyDescent="0.3">
      <c r="A84" s="168" t="s">
        <v>0</v>
      </c>
      <c r="B84" s="169" t="s">
        <v>28</v>
      </c>
      <c r="C84" s="170" t="s">
        <v>4651</v>
      </c>
      <c r="D84" s="169" t="s">
        <v>4861</v>
      </c>
      <c r="E84" s="169" t="s">
        <v>1155</v>
      </c>
      <c r="F84" s="171">
        <v>2016</v>
      </c>
      <c r="G84" s="165"/>
      <c r="H84" s="169" t="s">
        <v>4408</v>
      </c>
      <c r="I84" s="169">
        <v>44</v>
      </c>
      <c r="J84" s="169">
        <v>4</v>
      </c>
      <c r="K84" s="169">
        <v>895</v>
      </c>
      <c r="L84" s="169">
        <v>902</v>
      </c>
      <c r="M84" s="169" t="s">
        <v>3756</v>
      </c>
      <c r="Q84" s="167"/>
      <c r="R84" s="167"/>
    </row>
    <row r="85" spans="1:18" s="99" customFormat="1" x14ac:dyDescent="0.3">
      <c r="A85" s="168" t="s">
        <v>0</v>
      </c>
      <c r="B85" s="169" t="s">
        <v>28</v>
      </c>
      <c r="C85" s="170" t="s">
        <v>4651</v>
      </c>
      <c r="D85" s="169" t="s">
        <v>4862</v>
      </c>
      <c r="E85" s="169" t="s">
        <v>2014</v>
      </c>
      <c r="F85" s="171">
        <v>2012</v>
      </c>
      <c r="G85" s="165"/>
      <c r="H85" s="169" t="s">
        <v>4226</v>
      </c>
      <c r="I85" s="169">
        <v>22</v>
      </c>
      <c r="J85" s="169">
        <v>30</v>
      </c>
      <c r="K85" s="169">
        <v>15362</v>
      </c>
      <c r="L85" s="169">
        <v>15369</v>
      </c>
      <c r="M85" s="169" t="s">
        <v>2022</v>
      </c>
      <c r="Q85" s="167"/>
      <c r="R85" s="167"/>
    </row>
    <row r="86" spans="1:18" s="99" customFormat="1" x14ac:dyDescent="0.3">
      <c r="A86" s="168" t="s">
        <v>0</v>
      </c>
      <c r="B86" s="169" t="s">
        <v>28</v>
      </c>
      <c r="C86" s="170" t="s">
        <v>4863</v>
      </c>
      <c r="D86" s="168" t="s">
        <v>4864</v>
      </c>
      <c r="E86" s="168" t="s">
        <v>2014</v>
      </c>
      <c r="F86" s="171">
        <v>2011</v>
      </c>
      <c r="G86" s="165"/>
      <c r="H86" s="168" t="s">
        <v>2238</v>
      </c>
      <c r="I86" s="168">
        <v>21</v>
      </c>
      <c r="J86" s="168">
        <v>15</v>
      </c>
      <c r="K86" s="168">
        <v>5660</v>
      </c>
      <c r="L86" s="168">
        <v>5670</v>
      </c>
      <c r="M86" s="168" t="s">
        <v>2239</v>
      </c>
      <c r="Q86" s="167"/>
      <c r="R86" s="167"/>
    </row>
    <row r="87" spans="1:18" s="99" customFormat="1" x14ac:dyDescent="0.3">
      <c r="A87" s="168" t="s">
        <v>0</v>
      </c>
      <c r="B87" s="169" t="s">
        <v>26</v>
      </c>
      <c r="C87" s="170" t="s">
        <v>4689</v>
      </c>
      <c r="D87" s="169" t="s">
        <v>4864</v>
      </c>
      <c r="E87" s="169" t="s">
        <v>90</v>
      </c>
      <c r="F87" s="171">
        <v>2016</v>
      </c>
      <c r="G87" s="98"/>
      <c r="H87" s="168" t="s">
        <v>4184</v>
      </c>
      <c r="I87" s="169">
        <v>6</v>
      </c>
      <c r="J87" s="169"/>
      <c r="K87" s="169"/>
      <c r="L87" s="169"/>
      <c r="M87" s="169" t="s">
        <v>1427</v>
      </c>
      <c r="Q87" s="167"/>
      <c r="R87" s="167"/>
    </row>
    <row r="88" spans="1:18" s="99" customFormat="1" x14ac:dyDescent="0.3">
      <c r="A88" s="168" t="s">
        <v>0</v>
      </c>
      <c r="B88" s="169" t="s">
        <v>28</v>
      </c>
      <c r="C88" s="170" t="s">
        <v>4624</v>
      </c>
      <c r="D88" s="169" t="s">
        <v>4865</v>
      </c>
      <c r="E88" s="169" t="s">
        <v>3381</v>
      </c>
      <c r="F88" s="171">
        <v>2013</v>
      </c>
      <c r="G88" s="165"/>
      <c r="H88" s="169" t="s">
        <v>4365</v>
      </c>
      <c r="I88" s="169">
        <v>7</v>
      </c>
      <c r="J88" s="169">
        <v>4</v>
      </c>
      <c r="K88" s="169">
        <v>175</v>
      </c>
      <c r="L88" s="169">
        <v>184</v>
      </c>
      <c r="M88" s="169" t="s">
        <v>3382</v>
      </c>
      <c r="Q88" s="167"/>
      <c r="R88" s="167"/>
    </row>
    <row r="89" spans="1:18" s="99" customFormat="1" x14ac:dyDescent="0.3">
      <c r="A89" s="168" t="s">
        <v>0</v>
      </c>
      <c r="B89" s="169" t="s">
        <v>28</v>
      </c>
      <c r="C89" s="170" t="s">
        <v>4631</v>
      </c>
      <c r="D89" s="168" t="s">
        <v>4641</v>
      </c>
      <c r="E89" s="168" t="s">
        <v>117</v>
      </c>
      <c r="F89" s="171">
        <v>2013</v>
      </c>
      <c r="G89" s="98"/>
      <c r="H89" s="168" t="s">
        <v>281</v>
      </c>
      <c r="I89" s="168">
        <v>7</v>
      </c>
      <c r="J89" s="168">
        <v>12</v>
      </c>
      <c r="K89" s="168">
        <v>10704</v>
      </c>
      <c r="L89" s="168">
        <v>10716</v>
      </c>
      <c r="M89" s="168" t="s">
        <v>280</v>
      </c>
      <c r="Q89" s="167"/>
      <c r="R89" s="167"/>
    </row>
    <row r="90" spans="1:18" s="99" customFormat="1" x14ac:dyDescent="0.3">
      <c r="A90" s="168" t="s">
        <v>0</v>
      </c>
      <c r="B90" s="169" t="s">
        <v>28</v>
      </c>
      <c r="C90" s="170" t="s">
        <v>4651</v>
      </c>
      <c r="D90" s="169" t="s">
        <v>4866</v>
      </c>
      <c r="E90" s="169" t="s">
        <v>1126</v>
      </c>
      <c r="F90" s="171">
        <v>2013</v>
      </c>
      <c r="G90" s="165"/>
      <c r="H90" s="169" t="s">
        <v>1125</v>
      </c>
      <c r="I90" s="169">
        <v>14</v>
      </c>
      <c r="J90" s="169">
        <v>9</v>
      </c>
      <c r="K90" s="169">
        <v>2996</v>
      </c>
      <c r="L90" s="169">
        <v>3000</v>
      </c>
      <c r="M90" s="169" t="s">
        <v>1127</v>
      </c>
      <c r="Q90" s="167"/>
      <c r="R90" s="167"/>
    </row>
    <row r="91" spans="1:18" s="99" customFormat="1" x14ac:dyDescent="0.3">
      <c r="A91" s="168" t="s">
        <v>0</v>
      </c>
      <c r="B91" s="169" t="s">
        <v>28</v>
      </c>
      <c r="C91" s="170" t="s">
        <v>4651</v>
      </c>
      <c r="D91" s="169" t="s">
        <v>4867</v>
      </c>
      <c r="E91" s="169" t="s">
        <v>983</v>
      </c>
      <c r="F91" s="171">
        <v>2013</v>
      </c>
      <c r="G91" s="165"/>
      <c r="H91" s="169" t="s">
        <v>4374</v>
      </c>
      <c r="I91" s="169">
        <v>101</v>
      </c>
      <c r="J91" s="169"/>
      <c r="K91" s="169">
        <v>196</v>
      </c>
      <c r="L91" s="169">
        <v>204</v>
      </c>
      <c r="M91" s="169" t="s">
        <v>3452</v>
      </c>
      <c r="Q91" s="167"/>
      <c r="R91" s="167"/>
    </row>
    <row r="92" spans="1:18" s="99" customFormat="1" x14ac:dyDescent="0.3">
      <c r="A92" s="168" t="s">
        <v>0</v>
      </c>
      <c r="B92" s="169" t="s">
        <v>26</v>
      </c>
      <c r="C92" s="170" t="s">
        <v>4649</v>
      </c>
      <c r="D92" s="169" t="s">
        <v>4698</v>
      </c>
      <c r="E92" s="169" t="s">
        <v>2828</v>
      </c>
      <c r="F92" s="171">
        <v>2016</v>
      </c>
      <c r="G92" s="165"/>
      <c r="H92" s="169" t="s">
        <v>4297</v>
      </c>
      <c r="I92" s="169">
        <v>11</v>
      </c>
      <c r="J92" s="169">
        <v>1</v>
      </c>
      <c r="K92" s="169">
        <v>1</v>
      </c>
      <c r="L92" s="169">
        <v>12</v>
      </c>
      <c r="M92" s="169" t="s">
        <v>2829</v>
      </c>
      <c r="Q92" s="167"/>
      <c r="R92" s="167"/>
    </row>
    <row r="93" spans="1:18" x14ac:dyDescent="0.3">
      <c r="A93" s="168" t="s">
        <v>0</v>
      </c>
      <c r="B93" s="169" t="s">
        <v>28</v>
      </c>
      <c r="C93" s="170" t="s">
        <v>4651</v>
      </c>
      <c r="D93" s="169" t="s">
        <v>4868</v>
      </c>
      <c r="E93" s="169" t="s">
        <v>3414</v>
      </c>
      <c r="F93" s="171">
        <v>2013</v>
      </c>
      <c r="H93" s="169" t="s">
        <v>4369</v>
      </c>
      <c r="I93" s="169">
        <v>24</v>
      </c>
      <c r="J93" s="169">
        <v>7</v>
      </c>
      <c r="K93" s="169">
        <v>685</v>
      </c>
      <c r="L93" s="169">
        <v>691</v>
      </c>
      <c r="M93" s="169" t="s">
        <v>3415</v>
      </c>
    </row>
    <row r="94" spans="1:18" x14ac:dyDescent="0.3">
      <c r="A94" s="168" t="s">
        <v>0</v>
      </c>
      <c r="B94" s="169" t="s">
        <v>26</v>
      </c>
      <c r="C94" s="170" t="s">
        <v>4732</v>
      </c>
      <c r="D94" s="169" t="s">
        <v>4868</v>
      </c>
      <c r="E94" s="169" t="s">
        <v>983</v>
      </c>
      <c r="F94" s="171">
        <v>2013</v>
      </c>
      <c r="H94" s="169" t="s">
        <v>1978</v>
      </c>
      <c r="I94" s="169">
        <v>101</v>
      </c>
      <c r="J94" s="169"/>
      <c r="K94" s="169">
        <v>319</v>
      </c>
      <c r="L94" s="169">
        <v>324</v>
      </c>
      <c r="M94" s="169" t="s">
        <v>1979</v>
      </c>
    </row>
    <row r="95" spans="1:18" x14ac:dyDescent="0.3">
      <c r="A95" s="168" t="s">
        <v>0</v>
      </c>
      <c r="B95" s="169" t="s">
        <v>26</v>
      </c>
      <c r="C95" s="170" t="s">
        <v>4869</v>
      </c>
      <c r="D95" s="169" t="s">
        <v>4868</v>
      </c>
      <c r="E95" s="169" t="s">
        <v>3209</v>
      </c>
      <c r="F95" s="171">
        <v>2013</v>
      </c>
      <c r="H95" s="169" t="s">
        <v>4367</v>
      </c>
      <c r="I95" s="169">
        <v>37</v>
      </c>
      <c r="J95" s="169">
        <v>10</v>
      </c>
      <c r="K95" s="169">
        <v>3024</v>
      </c>
      <c r="L95" s="169">
        <v>3029</v>
      </c>
      <c r="M95" s="169" t="s">
        <v>3398</v>
      </c>
    </row>
    <row r="96" spans="1:18" x14ac:dyDescent="0.3">
      <c r="A96" s="168" t="s">
        <v>0</v>
      </c>
      <c r="B96" s="169" t="s">
        <v>30</v>
      </c>
      <c r="C96" s="170" t="s">
        <v>4642</v>
      </c>
      <c r="D96" s="168" t="s">
        <v>4643</v>
      </c>
      <c r="E96" s="168" t="s">
        <v>97</v>
      </c>
      <c r="F96" s="171">
        <v>2014</v>
      </c>
      <c r="G96" s="98"/>
      <c r="H96" s="168" t="s">
        <v>323</v>
      </c>
      <c r="I96" s="168">
        <v>10</v>
      </c>
      <c r="J96" s="168">
        <v>2</v>
      </c>
      <c r="K96" s="168">
        <v>371</v>
      </c>
      <c r="L96" s="168">
        <v>380</v>
      </c>
      <c r="M96" s="168" t="s">
        <v>322</v>
      </c>
    </row>
    <row r="97" spans="1:13" x14ac:dyDescent="0.3">
      <c r="A97" s="168" t="s">
        <v>0</v>
      </c>
      <c r="B97" s="169" t="s">
        <v>30</v>
      </c>
      <c r="C97" s="170" t="s">
        <v>4714</v>
      </c>
      <c r="D97" s="168" t="s">
        <v>4870</v>
      </c>
      <c r="E97" s="168" t="s">
        <v>391</v>
      </c>
      <c r="F97" s="171">
        <v>2014</v>
      </c>
      <c r="G97" s="98"/>
      <c r="H97" s="168" t="s">
        <v>4272</v>
      </c>
      <c r="I97" s="168">
        <v>9</v>
      </c>
      <c r="J97" s="168">
        <v>12</v>
      </c>
      <c r="K97" s="168">
        <v>1789</v>
      </c>
      <c r="L97" s="168">
        <v>1805</v>
      </c>
      <c r="M97" s="168" t="s">
        <v>2600</v>
      </c>
    </row>
    <row r="98" spans="1:13" x14ac:dyDescent="0.3">
      <c r="A98" s="168" t="s">
        <v>0</v>
      </c>
      <c r="B98" s="169" t="s">
        <v>26</v>
      </c>
      <c r="C98" s="170" t="s">
        <v>4649</v>
      </c>
      <c r="D98" s="169" t="s">
        <v>4871</v>
      </c>
      <c r="E98" s="169" t="s">
        <v>1126</v>
      </c>
      <c r="F98" s="171">
        <v>2006</v>
      </c>
      <c r="H98" s="169" t="s">
        <v>2157</v>
      </c>
      <c r="I98" s="169">
        <v>7</v>
      </c>
      <c r="J98" s="169">
        <v>3</v>
      </c>
      <c r="K98" s="169">
        <v>945</v>
      </c>
      <c r="L98" s="169">
        <v>949</v>
      </c>
      <c r="M98" s="169" t="s">
        <v>2158</v>
      </c>
    </row>
    <row r="99" spans="1:13" x14ac:dyDescent="0.3">
      <c r="A99" s="168" t="s">
        <v>0</v>
      </c>
      <c r="B99" s="169" t="s">
        <v>28</v>
      </c>
      <c r="C99" s="170" t="s">
        <v>4624</v>
      </c>
      <c r="D99" s="169" t="s">
        <v>4872</v>
      </c>
      <c r="E99" s="169" t="s">
        <v>699</v>
      </c>
      <c r="F99" s="171">
        <v>2013</v>
      </c>
      <c r="H99" s="169" t="s">
        <v>4372</v>
      </c>
      <c r="I99" s="169">
        <v>1</v>
      </c>
      <c r="J99" s="169">
        <v>17</v>
      </c>
      <c r="K99" s="169">
        <v>2275</v>
      </c>
      <c r="L99" s="169">
        <v>2288</v>
      </c>
      <c r="M99" s="169" t="s">
        <v>3438</v>
      </c>
    </row>
    <row r="100" spans="1:13" x14ac:dyDescent="0.3">
      <c r="A100" s="168" t="s">
        <v>0</v>
      </c>
      <c r="B100" s="169" t="s">
        <v>28</v>
      </c>
      <c r="C100" s="170" t="s">
        <v>4631</v>
      </c>
      <c r="D100" s="169" t="s">
        <v>4644</v>
      </c>
      <c r="E100" s="169" t="s">
        <v>3184</v>
      </c>
      <c r="F100" s="171">
        <v>2015</v>
      </c>
      <c r="H100" s="169" t="s">
        <v>4341</v>
      </c>
      <c r="I100" s="169">
        <v>28</v>
      </c>
      <c r="J100" s="169"/>
      <c r="K100" s="169">
        <v>1</v>
      </c>
      <c r="L100" s="169">
        <v>6</v>
      </c>
      <c r="M100" s="169" t="s">
        <v>3185</v>
      </c>
    </row>
    <row r="101" spans="1:13" x14ac:dyDescent="0.3">
      <c r="A101" s="168" t="s">
        <v>0</v>
      </c>
      <c r="B101" s="169" t="s">
        <v>26</v>
      </c>
      <c r="C101" s="170" t="s">
        <v>4649</v>
      </c>
      <c r="D101" s="169" t="s">
        <v>4873</v>
      </c>
      <c r="E101" s="169" t="s">
        <v>2870</v>
      </c>
      <c r="F101" s="171">
        <v>2016</v>
      </c>
      <c r="H101" s="169" t="s">
        <v>4302</v>
      </c>
      <c r="I101" s="169">
        <v>1858</v>
      </c>
      <c r="J101" s="169">
        <v>9</v>
      </c>
      <c r="K101" s="169">
        <v>2163</v>
      </c>
      <c r="L101" s="169">
        <v>2170</v>
      </c>
      <c r="M101" s="169" t="s">
        <v>2871</v>
      </c>
    </row>
    <row r="102" spans="1:13" x14ac:dyDescent="0.3">
      <c r="A102" s="168" t="s">
        <v>0</v>
      </c>
      <c r="B102" s="169" t="s">
        <v>26</v>
      </c>
      <c r="C102" s="170" t="s">
        <v>4649</v>
      </c>
      <c r="D102" s="169" t="s">
        <v>4873</v>
      </c>
      <c r="E102" s="169" t="s">
        <v>1318</v>
      </c>
      <c r="F102" s="171">
        <v>2015</v>
      </c>
      <c r="H102" s="169" t="s">
        <v>4320</v>
      </c>
      <c r="I102" s="169">
        <v>30</v>
      </c>
      <c r="J102" s="169">
        <v>1</v>
      </c>
      <c r="K102" s="169">
        <v>355</v>
      </c>
      <c r="L102" s="169">
        <v>363</v>
      </c>
      <c r="M102" s="169" t="s">
        <v>3018</v>
      </c>
    </row>
    <row r="103" spans="1:13" x14ac:dyDescent="0.3">
      <c r="A103" s="168" t="s">
        <v>0</v>
      </c>
      <c r="B103" s="169" t="s">
        <v>26</v>
      </c>
      <c r="C103" s="170" t="s">
        <v>4622</v>
      </c>
      <c r="D103" s="169" t="s">
        <v>4874</v>
      </c>
      <c r="E103" s="169" t="s">
        <v>3373</v>
      </c>
      <c r="F103" s="171">
        <v>2012</v>
      </c>
      <c r="H103" s="169" t="s">
        <v>4386</v>
      </c>
      <c r="I103" s="169">
        <v>116</v>
      </c>
      <c r="J103" s="169">
        <v>15</v>
      </c>
      <c r="K103" s="169">
        <v>8834</v>
      </c>
      <c r="L103" s="169">
        <v>8843</v>
      </c>
      <c r="M103" s="169" t="s">
        <v>3549</v>
      </c>
    </row>
    <row r="104" spans="1:13" x14ac:dyDescent="0.3">
      <c r="A104" s="168" t="s">
        <v>0</v>
      </c>
      <c r="B104" s="169" t="s">
        <v>26</v>
      </c>
      <c r="C104" s="170" t="s">
        <v>4649</v>
      </c>
      <c r="D104" s="169" t="s">
        <v>4705</v>
      </c>
      <c r="E104" s="169" t="s">
        <v>2969</v>
      </c>
      <c r="F104" s="171">
        <v>2016</v>
      </c>
      <c r="H104" s="169" t="s">
        <v>4314</v>
      </c>
      <c r="I104" s="169">
        <v>62</v>
      </c>
      <c r="J104" s="169">
        <v>2</v>
      </c>
      <c r="K104" s="169">
        <v>99</v>
      </c>
      <c r="L104" s="169">
        <v>107</v>
      </c>
      <c r="M104" s="169" t="s">
        <v>2970</v>
      </c>
    </row>
    <row r="105" spans="1:13" x14ac:dyDescent="0.3">
      <c r="A105" s="168" t="s">
        <v>0</v>
      </c>
      <c r="B105" s="169" t="s">
        <v>26</v>
      </c>
      <c r="C105" s="170" t="s">
        <v>4875</v>
      </c>
      <c r="D105" s="169" t="s">
        <v>4705</v>
      </c>
      <c r="E105" s="169" t="s">
        <v>2837</v>
      </c>
      <c r="F105" s="171">
        <v>2016</v>
      </c>
      <c r="H105" s="169" t="s">
        <v>4298</v>
      </c>
      <c r="I105" s="169">
        <v>97</v>
      </c>
      <c r="J105" s="169"/>
      <c r="K105" s="169">
        <v>346</v>
      </c>
      <c r="L105" s="169">
        <v>353</v>
      </c>
      <c r="M105" s="169" t="s">
        <v>2838</v>
      </c>
    </row>
    <row r="106" spans="1:13" x14ac:dyDescent="0.3">
      <c r="A106" s="168" t="s">
        <v>0</v>
      </c>
      <c r="B106" s="169" t="s">
        <v>28</v>
      </c>
      <c r="C106" s="170" t="s">
        <v>4631</v>
      </c>
      <c r="D106" s="169" t="s">
        <v>4876</v>
      </c>
      <c r="E106" s="169" t="s">
        <v>2986</v>
      </c>
      <c r="F106" s="171">
        <v>2004</v>
      </c>
      <c r="G106" s="98"/>
      <c r="H106" s="168" t="s">
        <v>4877</v>
      </c>
      <c r="I106" s="169">
        <v>65</v>
      </c>
      <c r="J106" s="169">
        <v>1</v>
      </c>
      <c r="K106" s="169">
        <v>23</v>
      </c>
      <c r="L106" s="169">
        <v>26</v>
      </c>
      <c r="M106" s="169" t="s">
        <v>3921</v>
      </c>
    </row>
    <row r="107" spans="1:13" x14ac:dyDescent="0.3">
      <c r="A107" s="168" t="s">
        <v>0</v>
      </c>
      <c r="B107" s="169" t="s">
        <v>26</v>
      </c>
      <c r="C107" s="170" t="s">
        <v>4732</v>
      </c>
      <c r="D107" s="169" t="s">
        <v>4878</v>
      </c>
      <c r="E107" s="169" t="s">
        <v>632</v>
      </c>
      <c r="F107" s="171">
        <v>2016</v>
      </c>
      <c r="H107" s="169" t="s">
        <v>4303</v>
      </c>
      <c r="I107" s="169">
        <v>8</v>
      </c>
      <c r="J107" s="169">
        <v>32</v>
      </c>
      <c r="K107" s="169">
        <v>20625</v>
      </c>
      <c r="L107" s="169">
        <v>20634</v>
      </c>
      <c r="M107" s="169" t="s">
        <v>2879</v>
      </c>
    </row>
    <row r="108" spans="1:13" x14ac:dyDescent="0.3">
      <c r="A108" s="168" t="s">
        <v>0</v>
      </c>
      <c r="B108" s="169" t="s">
        <v>28</v>
      </c>
      <c r="C108" s="170" t="s">
        <v>4651</v>
      </c>
      <c r="D108" s="168" t="s">
        <v>4645</v>
      </c>
      <c r="E108" s="168" t="s">
        <v>309</v>
      </c>
      <c r="F108" s="171">
        <v>2014</v>
      </c>
      <c r="G108" s="98"/>
      <c r="H108" s="168" t="s">
        <v>310</v>
      </c>
      <c r="I108" s="168">
        <v>4</v>
      </c>
      <c r="J108" s="168">
        <v>3</v>
      </c>
      <c r="K108" s="168">
        <v>210</v>
      </c>
      <c r="L108" s="168">
        <v>216</v>
      </c>
      <c r="M108" s="168" t="s">
        <v>308</v>
      </c>
    </row>
    <row r="109" spans="1:13" x14ac:dyDescent="0.3">
      <c r="A109" s="168" t="s">
        <v>0</v>
      </c>
      <c r="B109" s="169" t="s">
        <v>30</v>
      </c>
      <c r="C109" s="170" t="s">
        <v>4714</v>
      </c>
      <c r="D109" s="168" t="s">
        <v>4645</v>
      </c>
      <c r="E109" s="168" t="s">
        <v>2590</v>
      </c>
      <c r="F109" s="171">
        <v>2014</v>
      </c>
      <c r="G109" s="98"/>
      <c r="H109" s="168" t="s">
        <v>4271</v>
      </c>
      <c r="I109" s="168">
        <v>3</v>
      </c>
      <c r="J109" s="168"/>
      <c r="K109" s="168" t="s">
        <v>2591</v>
      </c>
      <c r="L109" s="168"/>
      <c r="M109" s="168" t="s">
        <v>2592</v>
      </c>
    </row>
    <row r="110" spans="1:13" x14ac:dyDescent="0.3">
      <c r="A110" s="168" t="s">
        <v>0</v>
      </c>
      <c r="B110" s="169" t="s">
        <v>30</v>
      </c>
      <c r="C110" s="170" t="s">
        <v>4628</v>
      </c>
      <c r="D110" s="169" t="s">
        <v>4879</v>
      </c>
      <c r="E110" s="169" t="s">
        <v>41</v>
      </c>
      <c r="F110" s="171">
        <v>2012</v>
      </c>
      <c r="H110" s="169" t="s">
        <v>1539</v>
      </c>
      <c r="I110" s="169">
        <v>160</v>
      </c>
      <c r="J110" s="169">
        <v>2</v>
      </c>
      <c r="K110" s="169">
        <v>394</v>
      </c>
      <c r="L110" s="169">
        <v>400</v>
      </c>
      <c r="M110" s="169" t="s">
        <v>1540</v>
      </c>
    </row>
    <row r="111" spans="1:13" x14ac:dyDescent="0.3">
      <c r="A111" s="168" t="s">
        <v>0</v>
      </c>
      <c r="B111" s="169" t="s">
        <v>26</v>
      </c>
      <c r="C111" s="170" t="s">
        <v>4622</v>
      </c>
      <c r="D111" s="169" t="s">
        <v>4880</v>
      </c>
      <c r="E111" s="169" t="s">
        <v>76</v>
      </c>
      <c r="F111" s="171">
        <v>2012</v>
      </c>
      <c r="H111" s="169" t="s">
        <v>4378</v>
      </c>
      <c r="I111" s="169">
        <v>6</v>
      </c>
      <c r="J111" s="169">
        <v>8</v>
      </c>
      <c r="K111" s="169">
        <v>847</v>
      </c>
      <c r="L111" s="169">
        <v>856</v>
      </c>
      <c r="M111" s="169" t="s">
        <v>3482</v>
      </c>
    </row>
    <row r="112" spans="1:13" x14ac:dyDescent="0.3">
      <c r="A112" s="168" t="s">
        <v>0</v>
      </c>
      <c r="B112" s="169" t="s">
        <v>26</v>
      </c>
      <c r="C112" s="170" t="s">
        <v>4689</v>
      </c>
      <c r="D112" s="169" t="s">
        <v>4647</v>
      </c>
      <c r="E112" s="169" t="s">
        <v>699</v>
      </c>
      <c r="F112" s="171">
        <v>2015</v>
      </c>
      <c r="H112" s="169" t="s">
        <v>4328</v>
      </c>
      <c r="I112" s="169">
        <v>3</v>
      </c>
      <c r="J112" s="169">
        <v>42</v>
      </c>
      <c r="K112" s="169">
        <v>8410</v>
      </c>
      <c r="L112" s="169">
        <v>8420</v>
      </c>
      <c r="M112" s="169" t="s">
        <v>3081</v>
      </c>
    </row>
    <row r="113" spans="1:13" x14ac:dyDescent="0.3">
      <c r="A113" s="168" t="s">
        <v>0</v>
      </c>
      <c r="B113" s="169" t="s">
        <v>28</v>
      </c>
      <c r="C113" s="170" t="s">
        <v>4624</v>
      </c>
      <c r="D113" s="169" t="s">
        <v>4647</v>
      </c>
      <c r="E113" s="169" t="s">
        <v>632</v>
      </c>
      <c r="F113" s="171">
        <v>2014</v>
      </c>
      <c r="H113" s="169" t="s">
        <v>4358</v>
      </c>
      <c r="I113" s="169">
        <v>6</v>
      </c>
      <c r="J113" s="169">
        <v>16</v>
      </c>
      <c r="K113" s="169">
        <v>13956</v>
      </c>
      <c r="L113" s="169">
        <v>13967</v>
      </c>
      <c r="M113" s="169" t="s">
        <v>3322</v>
      </c>
    </row>
    <row r="114" spans="1:13" x14ac:dyDescent="0.3">
      <c r="A114" s="168" t="s">
        <v>0</v>
      </c>
      <c r="B114" s="169" t="s">
        <v>28</v>
      </c>
      <c r="C114" s="170" t="s">
        <v>4624</v>
      </c>
      <c r="D114" s="169" t="s">
        <v>4647</v>
      </c>
      <c r="E114" s="169" t="s">
        <v>632</v>
      </c>
      <c r="F114" s="171">
        <v>2015</v>
      </c>
      <c r="H114" s="169" t="s">
        <v>4253</v>
      </c>
      <c r="I114" s="169">
        <v>7</v>
      </c>
      <c r="J114" s="169">
        <v>33</v>
      </c>
      <c r="K114" s="169">
        <v>18732</v>
      </c>
      <c r="L114" s="169">
        <v>18741</v>
      </c>
      <c r="M114" s="169" t="s">
        <v>2319</v>
      </c>
    </row>
    <row r="115" spans="1:13" x14ac:dyDescent="0.3">
      <c r="A115" s="168" t="s">
        <v>0</v>
      </c>
      <c r="B115" s="169" t="s">
        <v>28</v>
      </c>
      <c r="C115" s="170" t="s">
        <v>4651</v>
      </c>
      <c r="D115" s="168" t="s">
        <v>4647</v>
      </c>
      <c r="E115" s="168" t="s">
        <v>147</v>
      </c>
      <c r="F115" s="171">
        <v>2012</v>
      </c>
      <c r="G115" s="98"/>
      <c r="H115" s="168" t="s">
        <v>4277</v>
      </c>
      <c r="I115" s="168">
        <v>7</v>
      </c>
      <c r="J115" s="168"/>
      <c r="K115" s="168">
        <v>2687</v>
      </c>
      <c r="L115" s="168">
        <v>2697</v>
      </c>
      <c r="M115" s="168" t="s">
        <v>2651</v>
      </c>
    </row>
    <row r="116" spans="1:13" x14ac:dyDescent="0.3">
      <c r="A116" s="168" t="s">
        <v>0</v>
      </c>
      <c r="B116" s="169" t="s">
        <v>26</v>
      </c>
      <c r="C116" s="170" t="s">
        <v>4852</v>
      </c>
      <c r="D116" s="169" t="s">
        <v>4647</v>
      </c>
      <c r="E116" s="169" t="s">
        <v>1218</v>
      </c>
      <c r="F116" s="171">
        <v>2014</v>
      </c>
      <c r="H116" s="169" t="s">
        <v>4356</v>
      </c>
      <c r="I116" s="169">
        <v>25</v>
      </c>
      <c r="J116" s="169">
        <v>5</v>
      </c>
      <c r="K116" s="169">
        <v>1249</v>
      </c>
      <c r="L116" s="169">
        <v>1255</v>
      </c>
      <c r="M116" s="169" t="s">
        <v>3307</v>
      </c>
    </row>
    <row r="117" spans="1:13" x14ac:dyDescent="0.3">
      <c r="A117" s="168" t="s">
        <v>0</v>
      </c>
      <c r="B117" s="169" t="s">
        <v>26</v>
      </c>
      <c r="C117" s="170" t="s">
        <v>4646</v>
      </c>
      <c r="D117" s="168" t="s">
        <v>4647</v>
      </c>
      <c r="E117" s="168" t="s">
        <v>90</v>
      </c>
      <c r="F117" s="171">
        <v>2013</v>
      </c>
      <c r="G117" s="98"/>
      <c r="H117" s="168" t="s">
        <v>275</v>
      </c>
      <c r="I117" s="168">
        <v>3</v>
      </c>
      <c r="J117" s="168"/>
      <c r="K117" s="168"/>
      <c r="L117" s="168"/>
      <c r="M117" s="168" t="s">
        <v>274</v>
      </c>
    </row>
    <row r="118" spans="1:13" ht="24" customHeight="1" x14ac:dyDescent="0.3">
      <c r="A118" s="168" t="s">
        <v>0</v>
      </c>
      <c r="B118" s="169" t="s">
        <v>26</v>
      </c>
      <c r="C118" s="170" t="s">
        <v>4881</v>
      </c>
      <c r="D118" s="169" t="s">
        <v>4647</v>
      </c>
      <c r="E118" s="169" t="s">
        <v>348</v>
      </c>
      <c r="F118" s="171">
        <v>2016</v>
      </c>
      <c r="H118" s="169" t="s">
        <v>4310</v>
      </c>
      <c r="I118" s="169">
        <v>8</v>
      </c>
      <c r="J118" s="169">
        <v>23</v>
      </c>
      <c r="K118" s="169">
        <v>11907</v>
      </c>
      <c r="L118" s="169">
        <v>11923</v>
      </c>
      <c r="M118" s="169" t="s">
        <v>2938</v>
      </c>
    </row>
    <row r="119" spans="1:13" x14ac:dyDescent="0.3">
      <c r="A119" s="168" t="s">
        <v>0</v>
      </c>
      <c r="B119" s="169" t="s">
        <v>28</v>
      </c>
      <c r="C119" s="170" t="s">
        <v>4651</v>
      </c>
      <c r="D119" s="169" t="s">
        <v>4647</v>
      </c>
      <c r="E119" s="169" t="s">
        <v>117</v>
      </c>
      <c r="F119" s="171">
        <v>2014</v>
      </c>
      <c r="H119" s="169" t="s">
        <v>4355</v>
      </c>
      <c r="I119" s="169">
        <v>8</v>
      </c>
      <c r="J119" s="169">
        <v>5</v>
      </c>
      <c r="K119" s="169">
        <v>4975</v>
      </c>
      <c r="L119" s="169">
        <v>4983</v>
      </c>
      <c r="M119" s="169" t="s">
        <v>3299</v>
      </c>
    </row>
    <row r="120" spans="1:13" x14ac:dyDescent="0.3">
      <c r="A120" s="168" t="s">
        <v>0</v>
      </c>
      <c r="B120" s="169" t="s">
        <v>28</v>
      </c>
      <c r="C120" s="170" t="s">
        <v>4651</v>
      </c>
      <c r="D120" s="168" t="s">
        <v>4647</v>
      </c>
      <c r="E120" s="168" t="s">
        <v>181</v>
      </c>
      <c r="F120" s="171">
        <v>2014</v>
      </c>
      <c r="G120" s="98"/>
      <c r="H120" s="168" t="s">
        <v>4264</v>
      </c>
      <c r="I120" s="168">
        <v>35</v>
      </c>
      <c r="J120" s="168">
        <v>12</v>
      </c>
      <c r="K120" s="168">
        <v>3851</v>
      </c>
      <c r="L120" s="168">
        <v>3864</v>
      </c>
      <c r="M120" s="168" t="s">
        <v>2515</v>
      </c>
    </row>
    <row r="121" spans="1:13" x14ac:dyDescent="0.3">
      <c r="A121" s="168" t="s">
        <v>0</v>
      </c>
      <c r="B121" s="169" t="s">
        <v>26</v>
      </c>
      <c r="C121" s="170" t="s">
        <v>4807</v>
      </c>
      <c r="D121" s="169" t="s">
        <v>4647</v>
      </c>
      <c r="E121" s="169" t="s">
        <v>2837</v>
      </c>
      <c r="F121" s="171">
        <v>2008</v>
      </c>
      <c r="G121" s="98"/>
      <c r="H121" s="168" t="s">
        <v>4882</v>
      </c>
      <c r="I121" s="169">
        <v>46</v>
      </c>
      <c r="J121" s="169">
        <v>12</v>
      </c>
      <c r="K121" s="169">
        <v>3626</v>
      </c>
      <c r="L121" s="169">
        <v>3631</v>
      </c>
      <c r="M121" s="169" t="s">
        <v>3872</v>
      </c>
    </row>
    <row r="122" spans="1:13" x14ac:dyDescent="0.3">
      <c r="A122" s="168" t="s">
        <v>0</v>
      </c>
      <c r="B122" s="169" t="s">
        <v>28</v>
      </c>
      <c r="C122" s="170" t="s">
        <v>4651</v>
      </c>
      <c r="D122" s="168" t="s">
        <v>4648</v>
      </c>
      <c r="E122" s="168" t="s">
        <v>147</v>
      </c>
      <c r="F122" s="171">
        <v>2014</v>
      </c>
      <c r="G122" s="98"/>
      <c r="H122" s="168" t="s">
        <v>317</v>
      </c>
      <c r="I122" s="168">
        <v>9</v>
      </c>
      <c r="J122" s="168">
        <v>1</v>
      </c>
      <c r="K122" s="168">
        <v>419</v>
      </c>
      <c r="L122" s="168">
        <v>435</v>
      </c>
      <c r="M122" s="168" t="s">
        <v>316</v>
      </c>
    </row>
    <row r="123" spans="1:13" x14ac:dyDescent="0.3">
      <c r="A123" s="168" t="s">
        <v>0</v>
      </c>
      <c r="B123" s="169" t="s">
        <v>26</v>
      </c>
      <c r="C123" s="170" t="s">
        <v>4732</v>
      </c>
      <c r="D123" s="169" t="s">
        <v>4883</v>
      </c>
      <c r="E123" s="169" t="s">
        <v>632</v>
      </c>
      <c r="F123" s="171">
        <v>2011</v>
      </c>
      <c r="H123" s="169" t="s">
        <v>4396</v>
      </c>
      <c r="I123" s="169">
        <v>3</v>
      </c>
      <c r="J123" s="169">
        <v>7</v>
      </c>
      <c r="K123" s="169">
        <v>2607</v>
      </c>
      <c r="L123" s="169">
        <v>2615</v>
      </c>
      <c r="M123" s="169" t="s">
        <v>3623</v>
      </c>
    </row>
    <row r="124" spans="1:13" x14ac:dyDescent="0.3">
      <c r="A124" s="168" t="s">
        <v>0</v>
      </c>
      <c r="B124" s="169" t="s">
        <v>26</v>
      </c>
      <c r="C124" s="170" t="s">
        <v>4707</v>
      </c>
      <c r="D124" s="169" t="s">
        <v>4884</v>
      </c>
      <c r="E124" s="169" t="s">
        <v>3524</v>
      </c>
      <c r="F124" s="171">
        <v>2012</v>
      </c>
      <c r="H124" s="169" t="s">
        <v>4383</v>
      </c>
      <c r="I124" s="169">
        <v>17</v>
      </c>
      <c r="J124" s="169">
        <v>10</v>
      </c>
      <c r="K124" s="169"/>
      <c r="L124" s="169"/>
      <c r="M124" s="169" t="s">
        <v>3525</v>
      </c>
    </row>
    <row r="125" spans="1:13" x14ac:dyDescent="0.3">
      <c r="A125" s="168" t="s">
        <v>0</v>
      </c>
      <c r="B125" s="169" t="s">
        <v>26</v>
      </c>
      <c r="C125" s="170" t="s">
        <v>4793</v>
      </c>
      <c r="D125" s="169" t="s">
        <v>4884</v>
      </c>
      <c r="E125" s="169" t="s">
        <v>1254</v>
      </c>
      <c r="F125" s="171">
        <v>2010</v>
      </c>
      <c r="G125" s="98"/>
      <c r="H125" s="168" t="s">
        <v>3763</v>
      </c>
      <c r="I125" s="169">
        <v>132</v>
      </c>
      <c r="J125" s="169">
        <v>13</v>
      </c>
      <c r="K125" s="169">
        <v>4834</v>
      </c>
      <c r="L125" s="169">
        <v>4842</v>
      </c>
      <c r="M125" s="169" t="s">
        <v>3827</v>
      </c>
    </row>
    <row r="126" spans="1:13" x14ac:dyDescent="0.3">
      <c r="A126" s="168" t="s">
        <v>0</v>
      </c>
      <c r="B126" s="169" t="s">
        <v>26</v>
      </c>
      <c r="C126" s="170" t="s">
        <v>4649</v>
      </c>
      <c r="D126" s="169" t="s">
        <v>4884</v>
      </c>
      <c r="E126" s="169" t="s">
        <v>3663</v>
      </c>
      <c r="F126" s="171">
        <v>2009</v>
      </c>
      <c r="H126" s="169" t="s">
        <v>4401</v>
      </c>
      <c r="I126" s="169">
        <v>21</v>
      </c>
      <c r="J126" s="169">
        <v>17</v>
      </c>
      <c r="K126" s="169">
        <v>3979</v>
      </c>
      <c r="L126" s="169">
        <v>3986</v>
      </c>
      <c r="M126" s="169" t="s">
        <v>3664</v>
      </c>
    </row>
    <row r="127" spans="1:13" x14ac:dyDescent="0.3">
      <c r="A127" s="168" t="s">
        <v>0</v>
      </c>
      <c r="B127" s="169" t="s">
        <v>26</v>
      </c>
      <c r="C127" s="170" t="s">
        <v>4885</v>
      </c>
      <c r="D127" s="169" t="s">
        <v>4650</v>
      </c>
      <c r="E127" s="169" t="s">
        <v>4860</v>
      </c>
      <c r="F127" s="171">
        <v>2015</v>
      </c>
      <c r="H127" s="169" t="s">
        <v>4331</v>
      </c>
      <c r="I127" s="169">
        <v>103</v>
      </c>
      <c r="J127" s="169">
        <v>7</v>
      </c>
      <c r="K127" s="169">
        <v>2405</v>
      </c>
      <c r="L127" s="169">
        <v>2415</v>
      </c>
      <c r="M127" s="169" t="s">
        <v>3104</v>
      </c>
    </row>
    <row r="128" spans="1:13" x14ac:dyDescent="0.3">
      <c r="A128" s="168" t="s">
        <v>0</v>
      </c>
      <c r="B128" s="169" t="s">
        <v>28</v>
      </c>
      <c r="C128" s="170" t="s">
        <v>4651</v>
      </c>
      <c r="D128" s="169" t="s">
        <v>4650</v>
      </c>
      <c r="E128" s="169" t="s">
        <v>1334</v>
      </c>
      <c r="F128" s="171">
        <v>2015</v>
      </c>
      <c r="H128" s="169" t="s">
        <v>4250</v>
      </c>
      <c r="I128" s="169">
        <v>4</v>
      </c>
      <c r="J128" s="169">
        <v>4</v>
      </c>
      <c r="K128" s="169">
        <v>559</v>
      </c>
      <c r="L128" s="169">
        <v>568</v>
      </c>
      <c r="M128" s="169" t="s">
        <v>2286</v>
      </c>
    </row>
    <row r="129" spans="1:13" x14ac:dyDescent="0.3">
      <c r="A129" s="168" t="s">
        <v>0</v>
      </c>
      <c r="B129" s="169" t="s">
        <v>26</v>
      </c>
      <c r="C129" s="170" t="s">
        <v>4646</v>
      </c>
      <c r="D129" s="168" t="s">
        <v>4650</v>
      </c>
      <c r="E129" s="168" t="s">
        <v>2745</v>
      </c>
      <c r="F129" s="171">
        <v>2010</v>
      </c>
      <c r="H129" s="168" t="s">
        <v>4287</v>
      </c>
      <c r="I129" s="168">
        <v>99</v>
      </c>
      <c r="J129" s="168">
        <v>8</v>
      </c>
      <c r="K129" s="168">
        <v>3542</v>
      </c>
      <c r="L129" s="168">
        <v>3551</v>
      </c>
      <c r="M129" s="168" t="s">
        <v>2746</v>
      </c>
    </row>
    <row r="130" spans="1:13" x14ac:dyDescent="0.3">
      <c r="A130" s="168" t="s">
        <v>0</v>
      </c>
      <c r="B130" s="169" t="s">
        <v>26</v>
      </c>
      <c r="C130" s="170" t="s">
        <v>4649</v>
      </c>
      <c r="D130" s="169" t="s">
        <v>4650</v>
      </c>
      <c r="E130" s="169" t="s">
        <v>3128</v>
      </c>
      <c r="F130" s="171">
        <v>2015</v>
      </c>
      <c r="H130" s="169" t="s">
        <v>4334</v>
      </c>
      <c r="I130" s="169">
        <v>51</v>
      </c>
      <c r="J130" s="169">
        <v>12</v>
      </c>
      <c r="K130" s="169">
        <v>2357</v>
      </c>
      <c r="L130" s="169">
        <v>2360</v>
      </c>
      <c r="M130" s="169" t="s">
        <v>3129</v>
      </c>
    </row>
    <row r="131" spans="1:13" ht="28.8" x14ac:dyDescent="0.3">
      <c r="A131" s="168" t="s">
        <v>0</v>
      </c>
      <c r="B131" s="169" t="s">
        <v>26</v>
      </c>
      <c r="C131" s="170" t="s">
        <v>4886</v>
      </c>
      <c r="D131" s="169" t="s">
        <v>4650</v>
      </c>
      <c r="E131" s="169" t="s">
        <v>3152</v>
      </c>
      <c r="F131" s="171">
        <v>2015</v>
      </c>
      <c r="H131" s="169" t="s">
        <v>4337</v>
      </c>
      <c r="I131" s="169">
        <v>2015</v>
      </c>
      <c r="J131" s="169"/>
      <c r="K131" s="169"/>
      <c r="L131" s="169"/>
      <c r="M131" s="169" t="s">
        <v>3153</v>
      </c>
    </row>
    <row r="132" spans="1:13" x14ac:dyDescent="0.3">
      <c r="A132" s="168" t="s">
        <v>0</v>
      </c>
      <c r="B132" s="169" t="s">
        <v>28</v>
      </c>
      <c r="C132" s="170" t="s">
        <v>4624</v>
      </c>
      <c r="D132" s="168" t="s">
        <v>4650</v>
      </c>
      <c r="E132" s="168" t="s">
        <v>872</v>
      </c>
      <c r="F132" s="171">
        <v>2008</v>
      </c>
      <c r="H132" s="168" t="s">
        <v>880</v>
      </c>
      <c r="I132" s="168">
        <v>12</v>
      </c>
      <c r="J132" s="168">
        <v>48</v>
      </c>
      <c r="K132" s="168">
        <v>9478</v>
      </c>
      <c r="L132" s="168">
        <v>9480</v>
      </c>
      <c r="M132" s="168"/>
    </row>
    <row r="133" spans="1:13" x14ac:dyDescent="0.3">
      <c r="A133" s="168" t="s">
        <v>0</v>
      </c>
      <c r="B133" s="169" t="s">
        <v>26</v>
      </c>
      <c r="C133" s="170" t="s">
        <v>4622</v>
      </c>
      <c r="D133" s="169" t="s">
        <v>4650</v>
      </c>
      <c r="E133" s="169" t="s">
        <v>2014</v>
      </c>
      <c r="F133" s="171">
        <v>2012</v>
      </c>
      <c r="H133" s="169" t="s">
        <v>4389</v>
      </c>
      <c r="I133" s="169">
        <v>22</v>
      </c>
      <c r="J133" s="169">
        <v>5</v>
      </c>
      <c r="K133" s="169">
        <v>1916</v>
      </c>
      <c r="L133" s="169">
        <v>1927</v>
      </c>
      <c r="M133" s="169" t="s">
        <v>3570</v>
      </c>
    </row>
    <row r="134" spans="1:13" x14ac:dyDescent="0.3">
      <c r="A134" s="168" t="s">
        <v>0</v>
      </c>
      <c r="B134" s="169" t="s">
        <v>30</v>
      </c>
      <c r="C134" s="170" t="s">
        <v>4628</v>
      </c>
      <c r="D134" s="168" t="s">
        <v>4652</v>
      </c>
      <c r="E134" s="168" t="s">
        <v>203</v>
      </c>
      <c r="F134" s="171">
        <v>2012</v>
      </c>
      <c r="G134" s="98"/>
      <c r="H134" s="168" t="s">
        <v>257</v>
      </c>
      <c r="I134" s="168">
        <v>82</v>
      </c>
      <c r="J134" s="168">
        <v>2</v>
      </c>
      <c r="K134" s="168">
        <v>281</v>
      </c>
      <c r="L134" s="168">
        <v>290</v>
      </c>
      <c r="M134" s="168" t="s">
        <v>256</v>
      </c>
    </row>
    <row r="135" spans="1:13" x14ac:dyDescent="0.3">
      <c r="A135" s="168" t="s">
        <v>0</v>
      </c>
      <c r="B135" s="169" t="s">
        <v>26</v>
      </c>
      <c r="C135" s="170" t="s">
        <v>4807</v>
      </c>
      <c r="D135" s="168" t="s">
        <v>4654</v>
      </c>
      <c r="E135" s="168" t="s">
        <v>117</v>
      </c>
      <c r="F135" s="171">
        <v>2015</v>
      </c>
      <c r="G135" s="98"/>
      <c r="H135" s="168" t="s">
        <v>355</v>
      </c>
      <c r="I135" s="168">
        <v>9</v>
      </c>
      <c r="J135" s="168">
        <v>1</v>
      </c>
      <c r="K135" s="168">
        <v>191</v>
      </c>
      <c r="L135" s="168">
        <v>205</v>
      </c>
      <c r="M135" s="168" t="s">
        <v>354</v>
      </c>
    </row>
    <row r="136" spans="1:13" x14ac:dyDescent="0.3">
      <c r="A136" s="168" t="s">
        <v>0</v>
      </c>
      <c r="B136" s="169" t="s">
        <v>30</v>
      </c>
      <c r="C136" s="170" t="s">
        <v>4628</v>
      </c>
      <c r="D136" s="169" t="s">
        <v>4887</v>
      </c>
      <c r="E136" s="169" t="s">
        <v>1892</v>
      </c>
      <c r="F136" s="171">
        <v>2017</v>
      </c>
      <c r="H136" s="169" t="s">
        <v>4491</v>
      </c>
      <c r="I136" s="169">
        <v>5</v>
      </c>
      <c r="J136" s="169">
        <v>2</v>
      </c>
      <c r="K136" s="169">
        <v>295</v>
      </c>
      <c r="L136" s="169">
        <v>304</v>
      </c>
      <c r="M136" s="169" t="s">
        <v>4492</v>
      </c>
    </row>
    <row r="137" spans="1:13" x14ac:dyDescent="0.3">
      <c r="A137" s="168" t="s">
        <v>0</v>
      </c>
      <c r="B137" s="169" t="s">
        <v>26</v>
      </c>
      <c r="C137" s="170" t="s">
        <v>4732</v>
      </c>
      <c r="D137" s="169" t="s">
        <v>4655</v>
      </c>
      <c r="E137" s="169" t="s">
        <v>2787</v>
      </c>
      <c r="F137" s="171">
        <v>2017</v>
      </c>
      <c r="H137" s="169" t="s">
        <v>4292</v>
      </c>
      <c r="I137" s="169">
        <v>490</v>
      </c>
      <c r="J137" s="169"/>
      <c r="K137" s="169">
        <v>598</v>
      </c>
      <c r="L137" s="169">
        <v>607</v>
      </c>
      <c r="M137" s="169" t="s">
        <v>2788</v>
      </c>
    </row>
    <row r="138" spans="1:13" x14ac:dyDescent="0.3">
      <c r="A138" s="168" t="s">
        <v>0</v>
      </c>
      <c r="B138" s="169" t="s">
        <v>26</v>
      </c>
      <c r="C138" s="170" t="s">
        <v>4649</v>
      </c>
      <c r="D138" s="169" t="s">
        <v>4655</v>
      </c>
      <c r="E138" s="169" t="s">
        <v>2787</v>
      </c>
      <c r="F138" s="171">
        <v>2016</v>
      </c>
      <c r="H138" s="169" t="s">
        <v>4305</v>
      </c>
      <c r="I138" s="169">
        <v>475</v>
      </c>
      <c r="J138" s="169"/>
      <c r="K138" s="169">
        <v>66</v>
      </c>
      <c r="L138" s="169">
        <v>71</v>
      </c>
      <c r="M138" s="169" t="s">
        <v>2896</v>
      </c>
    </row>
    <row r="139" spans="1:13" x14ac:dyDescent="0.3">
      <c r="A139" s="168" t="s">
        <v>0</v>
      </c>
      <c r="B139" s="169" t="s">
        <v>28</v>
      </c>
      <c r="C139" s="170" t="s">
        <v>4624</v>
      </c>
      <c r="D139" s="168" t="s">
        <v>4655</v>
      </c>
      <c r="E139" s="168" t="s">
        <v>4888</v>
      </c>
      <c r="F139" s="171">
        <v>2008</v>
      </c>
      <c r="H139" s="168" t="s">
        <v>873</v>
      </c>
      <c r="I139" s="168">
        <v>12</v>
      </c>
      <c r="J139" s="168">
        <v>14</v>
      </c>
      <c r="K139" s="168">
        <v>2773</v>
      </c>
      <c r="L139" s="168">
        <v>2776</v>
      </c>
      <c r="M139" s="168"/>
    </row>
    <row r="140" spans="1:13" x14ac:dyDescent="0.3">
      <c r="A140" s="168" t="s">
        <v>0</v>
      </c>
      <c r="B140" s="169" t="s">
        <v>28</v>
      </c>
      <c r="C140" s="170" t="s">
        <v>4624</v>
      </c>
      <c r="D140" s="168" t="s">
        <v>4655</v>
      </c>
      <c r="E140" s="168" t="s">
        <v>4889</v>
      </c>
      <c r="F140" s="171">
        <v>2008</v>
      </c>
      <c r="H140" s="168" t="s">
        <v>4290</v>
      </c>
      <c r="I140" s="168">
        <v>12</v>
      </c>
      <c r="J140" s="168">
        <v>10</v>
      </c>
      <c r="K140" s="168">
        <v>1954</v>
      </c>
      <c r="L140" s="168">
        <v>1957</v>
      </c>
      <c r="M140" s="168"/>
    </row>
    <row r="141" spans="1:13" x14ac:dyDescent="0.3">
      <c r="A141" s="168" t="s">
        <v>0</v>
      </c>
      <c r="B141" s="169" t="s">
        <v>26</v>
      </c>
      <c r="C141" s="170" t="s">
        <v>4633</v>
      </c>
      <c r="D141" s="169" t="s">
        <v>4890</v>
      </c>
      <c r="E141" s="169" t="s">
        <v>2887</v>
      </c>
      <c r="F141" s="171">
        <v>2016</v>
      </c>
      <c r="H141" s="169" t="s">
        <v>4304</v>
      </c>
      <c r="I141" s="169">
        <v>14</v>
      </c>
      <c r="J141" s="169">
        <v>4</v>
      </c>
      <c r="K141" s="169">
        <v>239</v>
      </c>
      <c r="L141" s="169">
        <v>244</v>
      </c>
      <c r="M141" s="169" t="s">
        <v>2888</v>
      </c>
    </row>
    <row r="142" spans="1:13" x14ac:dyDescent="0.3">
      <c r="A142" s="168" t="s">
        <v>0</v>
      </c>
      <c r="B142" s="169" t="s">
        <v>26</v>
      </c>
      <c r="C142" s="170" t="s">
        <v>4622</v>
      </c>
      <c r="D142" s="169" t="s">
        <v>4891</v>
      </c>
      <c r="E142" s="169" t="s">
        <v>3049</v>
      </c>
      <c r="F142" s="171">
        <v>2013</v>
      </c>
      <c r="H142" s="169" t="s">
        <v>4371</v>
      </c>
      <c r="I142" s="169">
        <v>1</v>
      </c>
      <c r="J142" s="169">
        <v>6</v>
      </c>
      <c r="K142" s="169">
        <v>627</v>
      </c>
      <c r="L142" s="169">
        <v>639</v>
      </c>
      <c r="M142" s="169" t="s">
        <v>3430</v>
      </c>
    </row>
    <row r="143" spans="1:13" x14ac:dyDescent="0.3">
      <c r="A143" s="168" t="s">
        <v>0</v>
      </c>
      <c r="B143" s="169" t="s">
        <v>26</v>
      </c>
      <c r="C143" s="170" t="s">
        <v>4732</v>
      </c>
      <c r="D143" s="169" t="s">
        <v>4892</v>
      </c>
      <c r="E143" s="169" t="s">
        <v>983</v>
      </c>
      <c r="F143" s="171">
        <v>2015</v>
      </c>
      <c r="H143" s="169" t="s">
        <v>4325</v>
      </c>
      <c r="I143" s="169">
        <v>134</v>
      </c>
      <c r="J143" s="169"/>
      <c r="K143" s="169">
        <v>178</v>
      </c>
      <c r="L143" s="169">
        <v>187</v>
      </c>
      <c r="M143" s="169" t="s">
        <v>3058</v>
      </c>
    </row>
    <row r="144" spans="1:13" x14ac:dyDescent="0.3">
      <c r="A144" s="168" t="s">
        <v>0</v>
      </c>
      <c r="B144" s="169" t="s">
        <v>26</v>
      </c>
      <c r="C144" s="170" t="s">
        <v>4649</v>
      </c>
      <c r="D144" s="168" t="s">
        <v>4893</v>
      </c>
      <c r="E144" s="168" t="s">
        <v>41</v>
      </c>
      <c r="F144" s="171">
        <v>2000</v>
      </c>
      <c r="G144" s="98"/>
      <c r="H144" s="168" t="s">
        <v>2354</v>
      </c>
      <c r="I144" s="168">
        <v>65</v>
      </c>
      <c r="J144" s="168">
        <v>42767</v>
      </c>
      <c r="K144" s="168">
        <v>133</v>
      </c>
      <c r="L144" s="168">
        <v>148</v>
      </c>
      <c r="M144" s="168" t="s">
        <v>3929</v>
      </c>
    </row>
    <row r="145" spans="1:13" x14ac:dyDescent="0.3">
      <c r="A145" s="168" t="s">
        <v>0</v>
      </c>
      <c r="B145" s="169" t="s">
        <v>28</v>
      </c>
      <c r="C145" s="170" t="s">
        <v>4631</v>
      </c>
      <c r="D145" s="169" t="s">
        <v>4893</v>
      </c>
      <c r="E145" s="169" t="s">
        <v>41</v>
      </c>
      <c r="F145" s="171">
        <v>2000</v>
      </c>
      <c r="G145" s="98"/>
      <c r="H145" s="168" t="s">
        <v>4894</v>
      </c>
      <c r="I145" s="169">
        <v>65</v>
      </c>
      <c r="J145" s="169">
        <v>42767</v>
      </c>
      <c r="K145" s="169">
        <v>133</v>
      </c>
      <c r="L145" s="169">
        <v>148</v>
      </c>
      <c r="M145" s="169" t="s">
        <v>3929</v>
      </c>
    </row>
    <row r="146" spans="1:13" x14ac:dyDescent="0.3">
      <c r="A146" s="168" t="s">
        <v>0</v>
      </c>
      <c r="B146" s="169" t="s">
        <v>26</v>
      </c>
      <c r="C146" s="170" t="s">
        <v>4649</v>
      </c>
      <c r="D146" s="168" t="s">
        <v>4895</v>
      </c>
      <c r="E146" s="168" t="s">
        <v>2448</v>
      </c>
      <c r="F146" s="171">
        <v>2015</v>
      </c>
      <c r="G146" s="98"/>
      <c r="H146" s="168" t="s">
        <v>4258</v>
      </c>
      <c r="I146" s="168">
        <v>2015</v>
      </c>
      <c r="J146" s="168">
        <v>27</v>
      </c>
      <c r="K146" s="168">
        <v>4595</v>
      </c>
      <c r="L146" s="168">
        <v>4602</v>
      </c>
      <c r="M146" s="168" t="s">
        <v>2449</v>
      </c>
    </row>
    <row r="147" spans="1:13" x14ac:dyDescent="0.3">
      <c r="A147" s="168" t="s">
        <v>0</v>
      </c>
      <c r="B147" s="169" t="s">
        <v>28</v>
      </c>
      <c r="C147" s="170" t="s">
        <v>4651</v>
      </c>
      <c r="D147" s="168" t="s">
        <v>4657</v>
      </c>
      <c r="E147" s="168" t="s">
        <v>2223</v>
      </c>
      <c r="F147" s="171">
        <v>2012</v>
      </c>
      <c r="G147" s="98"/>
      <c r="H147" s="168" t="s">
        <v>4279</v>
      </c>
      <c r="I147" s="168">
        <v>51</v>
      </c>
      <c r="J147" s="168">
        <v>4</v>
      </c>
      <c r="K147" s="168">
        <v>392</v>
      </c>
      <c r="L147" s="168">
        <v>399</v>
      </c>
      <c r="M147" s="168" t="s">
        <v>2673</v>
      </c>
    </row>
    <row r="148" spans="1:13" x14ac:dyDescent="0.3">
      <c r="A148" s="168" t="s">
        <v>0</v>
      </c>
      <c r="B148" s="169" t="s">
        <v>28</v>
      </c>
      <c r="C148" s="170" t="s">
        <v>4651</v>
      </c>
      <c r="D148" s="168" t="s">
        <v>4657</v>
      </c>
      <c r="E148" s="168" t="s">
        <v>2642</v>
      </c>
      <c r="F148" s="171">
        <v>2013</v>
      </c>
      <c r="G148" s="98"/>
      <c r="H148" s="168" t="s">
        <v>4276</v>
      </c>
      <c r="I148" s="168">
        <v>93</v>
      </c>
      <c r="J148" s="168">
        <v>2</v>
      </c>
      <c r="K148" s="168">
        <v>661</v>
      </c>
      <c r="L148" s="168">
        <v>669</v>
      </c>
      <c r="M148" s="168" t="s">
        <v>2643</v>
      </c>
    </row>
    <row r="149" spans="1:13" x14ac:dyDescent="0.3">
      <c r="A149" s="168" t="s">
        <v>0</v>
      </c>
      <c r="B149" s="169" t="s">
        <v>28</v>
      </c>
      <c r="C149" s="170" t="s">
        <v>4651</v>
      </c>
      <c r="D149" s="168" t="s">
        <v>4657</v>
      </c>
      <c r="E149" s="168" t="s">
        <v>295</v>
      </c>
      <c r="F149" s="171">
        <v>2014</v>
      </c>
      <c r="G149" s="98"/>
      <c r="H149" s="168" t="s">
        <v>296</v>
      </c>
      <c r="I149" s="168">
        <v>10</v>
      </c>
      <c r="J149" s="168">
        <v>8</v>
      </c>
      <c r="K149" s="168">
        <v>1416</v>
      </c>
      <c r="L149" s="168">
        <v>1428</v>
      </c>
      <c r="M149" s="168" t="s">
        <v>294</v>
      </c>
    </row>
    <row r="150" spans="1:13" x14ac:dyDescent="0.3">
      <c r="A150" s="168" t="s">
        <v>0</v>
      </c>
      <c r="B150" s="169" t="s">
        <v>28</v>
      </c>
      <c r="C150" s="170" t="s">
        <v>4651</v>
      </c>
      <c r="D150" s="169" t="s">
        <v>4896</v>
      </c>
      <c r="E150" s="169" t="s">
        <v>508</v>
      </c>
      <c r="F150" s="171">
        <v>2009</v>
      </c>
      <c r="G150" s="98"/>
      <c r="H150" s="168" t="s">
        <v>4897</v>
      </c>
      <c r="I150" s="169">
        <v>258</v>
      </c>
      <c r="J150" s="169">
        <v>42796</v>
      </c>
      <c r="K150" s="169">
        <v>139</v>
      </c>
      <c r="L150" s="169">
        <v>147</v>
      </c>
      <c r="M150" s="169" t="s">
        <v>1475</v>
      </c>
    </row>
    <row r="151" spans="1:13" x14ac:dyDescent="0.3">
      <c r="A151" s="168" t="s">
        <v>0</v>
      </c>
      <c r="B151" s="169" t="s">
        <v>30</v>
      </c>
      <c r="C151" s="170" t="s">
        <v>4642</v>
      </c>
      <c r="D151" s="168" t="s">
        <v>4658</v>
      </c>
      <c r="E151" s="168" t="s">
        <v>147</v>
      </c>
      <c r="F151" s="171">
        <v>2015</v>
      </c>
      <c r="G151" s="98"/>
      <c r="H151" s="168" t="s">
        <v>367</v>
      </c>
      <c r="I151" s="168">
        <v>10</v>
      </c>
      <c r="J151" s="168"/>
      <c r="K151" s="168">
        <v>1493</v>
      </c>
      <c r="L151" s="168">
        <v>1503</v>
      </c>
      <c r="M151" s="168" t="s">
        <v>366</v>
      </c>
    </row>
    <row r="152" spans="1:13" x14ac:dyDescent="0.3">
      <c r="A152" s="168" t="s">
        <v>0</v>
      </c>
      <c r="B152" s="169" t="s">
        <v>26</v>
      </c>
      <c r="C152" s="170" t="s">
        <v>4676</v>
      </c>
      <c r="D152" s="169" t="s">
        <v>4771</v>
      </c>
      <c r="E152" s="169" t="s">
        <v>673</v>
      </c>
      <c r="F152" s="171">
        <v>2012</v>
      </c>
      <c r="G152" s="98"/>
      <c r="H152" s="168" t="s">
        <v>4898</v>
      </c>
      <c r="I152" s="169">
        <v>7</v>
      </c>
      <c r="J152" s="169">
        <v>7</v>
      </c>
      <c r="K152" s="169"/>
      <c r="L152" s="169"/>
      <c r="M152" s="169" t="s">
        <v>3888</v>
      </c>
    </row>
    <row r="153" spans="1:13" x14ac:dyDescent="0.3">
      <c r="A153" s="168" t="s">
        <v>0</v>
      </c>
      <c r="B153" s="169" t="s">
        <v>26</v>
      </c>
      <c r="C153" s="174" t="s">
        <v>4786</v>
      </c>
      <c r="D153" s="168" t="s">
        <v>4899</v>
      </c>
      <c r="E153" s="168" t="s">
        <v>632</v>
      </c>
      <c r="F153" s="171">
        <v>2015</v>
      </c>
      <c r="G153" s="98"/>
      <c r="H153" s="168" t="s">
        <v>3693</v>
      </c>
      <c r="I153" s="168">
        <v>7</v>
      </c>
      <c r="J153" s="168">
        <v>36</v>
      </c>
      <c r="K153" s="168">
        <v>19994</v>
      </c>
      <c r="L153" s="168">
        <v>20003</v>
      </c>
      <c r="M153" s="168" t="s">
        <v>2440</v>
      </c>
    </row>
    <row r="154" spans="1:13" x14ac:dyDescent="0.3">
      <c r="A154" s="168" t="s">
        <v>0</v>
      </c>
      <c r="B154" s="169" t="s">
        <v>30</v>
      </c>
      <c r="C154" s="170" t="s">
        <v>4628</v>
      </c>
      <c r="D154" s="169" t="s">
        <v>4900</v>
      </c>
      <c r="E154" s="169" t="s">
        <v>4519</v>
      </c>
      <c r="F154" s="171">
        <v>1992</v>
      </c>
      <c r="H154" s="169" t="s">
        <v>4518</v>
      </c>
      <c r="I154" s="169">
        <v>20</v>
      </c>
      <c r="J154" s="169" t="s">
        <v>4520</v>
      </c>
      <c r="K154" s="169">
        <v>641</v>
      </c>
      <c r="L154" s="169">
        <v>645</v>
      </c>
      <c r="M154" s="169" t="s">
        <v>4521</v>
      </c>
    </row>
    <row r="155" spans="1:13" x14ac:dyDescent="0.3">
      <c r="A155" s="168" t="s">
        <v>0</v>
      </c>
      <c r="B155" s="169" t="s">
        <v>28</v>
      </c>
      <c r="C155" s="170" t="s">
        <v>4651</v>
      </c>
      <c r="D155" s="168" t="s">
        <v>4661</v>
      </c>
      <c r="E155" s="168" t="s">
        <v>302</v>
      </c>
      <c r="F155" s="171">
        <v>2014</v>
      </c>
      <c r="G155" s="98"/>
      <c r="H155" s="168" t="s">
        <v>303</v>
      </c>
      <c r="I155" s="168">
        <v>10</v>
      </c>
      <c r="J155" s="168">
        <v>5</v>
      </c>
      <c r="K155" s="168">
        <v>2112</v>
      </c>
      <c r="L155" s="168">
        <v>2124</v>
      </c>
      <c r="M155" s="168" t="s">
        <v>301</v>
      </c>
    </row>
    <row r="156" spans="1:13" x14ac:dyDescent="0.3">
      <c r="A156" s="168" t="s">
        <v>0</v>
      </c>
      <c r="B156" s="169" t="s">
        <v>26</v>
      </c>
      <c r="C156" s="170" t="s">
        <v>4649</v>
      </c>
      <c r="D156" s="169" t="s">
        <v>4718</v>
      </c>
      <c r="E156" s="169" t="s">
        <v>3364</v>
      </c>
      <c r="F156" s="171">
        <v>2014</v>
      </c>
      <c r="H156" s="169" t="s">
        <v>4363</v>
      </c>
      <c r="I156" s="169">
        <v>34</v>
      </c>
      <c r="J156" s="169">
        <v>2</v>
      </c>
      <c r="K156" s="169">
        <v>255</v>
      </c>
      <c r="L156" s="169">
        <v>265</v>
      </c>
      <c r="M156" s="169" t="s">
        <v>3365</v>
      </c>
    </row>
    <row r="157" spans="1:13" x14ac:dyDescent="0.3">
      <c r="A157" s="168" t="s">
        <v>0</v>
      </c>
      <c r="B157" s="169" t="s">
        <v>28</v>
      </c>
      <c r="C157" s="170" t="s">
        <v>4635</v>
      </c>
      <c r="D157" s="168" t="s">
        <v>4662</v>
      </c>
      <c r="E157" s="168" t="s">
        <v>147</v>
      </c>
      <c r="F157" s="171">
        <v>2012</v>
      </c>
      <c r="G157" s="98"/>
      <c r="H157" s="168" t="s">
        <v>263</v>
      </c>
      <c r="I157" s="168">
        <v>7</v>
      </c>
      <c r="J157" s="168"/>
      <c r="K157" s="168">
        <v>2557</v>
      </c>
      <c r="L157" s="168">
        <v>2571</v>
      </c>
      <c r="M157" s="168" t="s">
        <v>262</v>
      </c>
    </row>
    <row r="158" spans="1:13" x14ac:dyDescent="0.3">
      <c r="A158" s="168" t="s">
        <v>0</v>
      </c>
      <c r="B158" s="169" t="s">
        <v>28</v>
      </c>
      <c r="C158" s="170" t="s">
        <v>4651</v>
      </c>
      <c r="D158" s="168" t="s">
        <v>4901</v>
      </c>
      <c r="E158" s="168" t="s">
        <v>237</v>
      </c>
      <c r="F158" s="171">
        <v>2010</v>
      </c>
      <c r="H158" s="168" t="s">
        <v>4168</v>
      </c>
      <c r="I158" s="168">
        <v>27</v>
      </c>
      <c r="J158" s="168">
        <v>1</v>
      </c>
      <c r="K158" s="168">
        <v>126</v>
      </c>
      <c r="L158" s="168">
        <v>133</v>
      </c>
      <c r="M158" s="168" t="s">
        <v>1290</v>
      </c>
    </row>
    <row r="159" spans="1:13" x14ac:dyDescent="0.3">
      <c r="A159" s="168" t="s">
        <v>0</v>
      </c>
      <c r="B159" s="169" t="s">
        <v>26</v>
      </c>
      <c r="C159" s="170" t="s">
        <v>4686</v>
      </c>
      <c r="D159" s="169" t="s">
        <v>4902</v>
      </c>
      <c r="E159" s="169" t="s">
        <v>3338</v>
      </c>
      <c r="F159" s="171">
        <v>2014</v>
      </c>
      <c r="H159" s="169" t="s">
        <v>4360</v>
      </c>
      <c r="I159" s="169">
        <v>28</v>
      </c>
      <c r="J159" s="169">
        <v>8</v>
      </c>
      <c r="K159" s="169">
        <v>1125</v>
      </c>
      <c r="L159" s="169">
        <v>1137</v>
      </c>
      <c r="M159" s="169" t="s">
        <v>3339</v>
      </c>
    </row>
    <row r="160" spans="1:13" x14ac:dyDescent="0.3">
      <c r="A160" s="168" t="s">
        <v>0</v>
      </c>
      <c r="B160" s="169" t="s">
        <v>26</v>
      </c>
      <c r="C160" s="170" t="s">
        <v>4752</v>
      </c>
      <c r="D160" s="169" t="s">
        <v>4903</v>
      </c>
      <c r="E160" s="169" t="s">
        <v>3290</v>
      </c>
      <c r="F160" s="171">
        <v>2014</v>
      </c>
      <c r="H160" s="169" t="s">
        <v>4354</v>
      </c>
      <c r="I160" s="169">
        <v>127</v>
      </c>
      <c r="J160" s="169"/>
      <c r="K160" s="169">
        <v>434</v>
      </c>
      <c r="L160" s="169">
        <v>438</v>
      </c>
      <c r="M160" s="169" t="s">
        <v>3291</v>
      </c>
    </row>
    <row r="161" spans="1:13" x14ac:dyDescent="0.3">
      <c r="A161" s="168" t="s">
        <v>0</v>
      </c>
      <c r="B161" s="169" t="s">
        <v>26</v>
      </c>
      <c r="C161" s="170" t="s">
        <v>4633</v>
      </c>
      <c r="D161" s="169" t="s">
        <v>4904</v>
      </c>
      <c r="E161" s="169" t="s">
        <v>3405</v>
      </c>
      <c r="F161" s="171">
        <v>2013</v>
      </c>
      <c r="H161" s="169" t="s">
        <v>4368</v>
      </c>
      <c r="I161" s="169">
        <v>23</v>
      </c>
      <c r="J161" s="169">
        <v>17</v>
      </c>
      <c r="K161" s="169">
        <v>5006</v>
      </c>
      <c r="L161" s="169">
        <v>5010</v>
      </c>
      <c r="M161" s="169" t="s">
        <v>3406</v>
      </c>
    </row>
    <row r="162" spans="1:13" x14ac:dyDescent="0.3">
      <c r="A162" s="168" t="s">
        <v>0</v>
      </c>
      <c r="B162" s="169" t="s">
        <v>30</v>
      </c>
      <c r="C162" s="170" t="s">
        <v>4628</v>
      </c>
      <c r="D162" s="168" t="s">
        <v>4905</v>
      </c>
      <c r="E162" s="168" t="s">
        <v>391</v>
      </c>
      <c r="F162" s="171">
        <v>2016</v>
      </c>
      <c r="G162" s="98"/>
      <c r="H162" s="168" t="s">
        <v>4256</v>
      </c>
      <c r="I162" s="168">
        <v>11</v>
      </c>
      <c r="J162" s="168">
        <v>11</v>
      </c>
      <c r="K162" s="168">
        <v>1377</v>
      </c>
      <c r="L162" s="168">
        <v>1392</v>
      </c>
      <c r="M162" s="168" t="s">
        <v>2381</v>
      </c>
    </row>
    <row r="163" spans="1:13" x14ac:dyDescent="0.3">
      <c r="A163" s="168" t="s">
        <v>0</v>
      </c>
      <c r="B163" s="169" t="s">
        <v>30</v>
      </c>
      <c r="C163" s="170" t="s">
        <v>4628</v>
      </c>
      <c r="D163" s="168" t="s">
        <v>4905</v>
      </c>
      <c r="E163" s="168" t="s">
        <v>250</v>
      </c>
      <c r="F163" s="171">
        <v>2014</v>
      </c>
      <c r="G163" s="98"/>
      <c r="H163" s="168" t="s">
        <v>4270</v>
      </c>
      <c r="I163" s="168">
        <v>16</v>
      </c>
      <c r="J163" s="168">
        <v>4</v>
      </c>
      <c r="K163" s="168"/>
      <c r="L163" s="168"/>
      <c r="M163" s="168" t="s">
        <v>2582</v>
      </c>
    </row>
    <row r="164" spans="1:13" x14ac:dyDescent="0.3">
      <c r="A164" s="168" t="s">
        <v>0</v>
      </c>
      <c r="B164" s="169" t="s">
        <v>28</v>
      </c>
      <c r="C164" s="170" t="s">
        <v>4624</v>
      </c>
      <c r="D164" s="169" t="s">
        <v>4906</v>
      </c>
      <c r="E164" s="169" t="s">
        <v>3144</v>
      </c>
      <c r="F164" s="171">
        <v>2015</v>
      </c>
      <c r="H164" s="169" t="s">
        <v>4336</v>
      </c>
      <c r="I164" s="169">
        <v>7</v>
      </c>
      <c r="J164" s="169">
        <v>2</v>
      </c>
      <c r="K164" s="169">
        <v>740</v>
      </c>
      <c r="L164" s="169">
        <v>746</v>
      </c>
      <c r="M164" s="169"/>
    </row>
    <row r="165" spans="1:13" x14ac:dyDescent="0.3">
      <c r="A165" s="168" t="s">
        <v>0</v>
      </c>
      <c r="B165" s="169" t="s">
        <v>26</v>
      </c>
      <c r="C165" s="170" t="s">
        <v>4649</v>
      </c>
      <c r="D165" s="169" t="s">
        <v>4907</v>
      </c>
      <c r="E165" s="169" t="s">
        <v>3490</v>
      </c>
      <c r="F165" s="171">
        <v>2012</v>
      </c>
      <c r="H165" s="169" t="s">
        <v>4379</v>
      </c>
      <c r="I165" s="169">
        <v>23</v>
      </c>
      <c r="J165" s="169">
        <v>10</v>
      </c>
      <c r="K165" s="169">
        <v>1807</v>
      </c>
      <c r="L165" s="169">
        <v>1814</v>
      </c>
      <c r="M165" s="169" t="s">
        <v>3491</v>
      </c>
    </row>
    <row r="166" spans="1:13" x14ac:dyDescent="0.3">
      <c r="A166" s="168" t="s">
        <v>0</v>
      </c>
      <c r="B166" s="169" t="s">
        <v>26</v>
      </c>
      <c r="C166" s="170" t="s">
        <v>4689</v>
      </c>
      <c r="D166" s="169" t="s">
        <v>4908</v>
      </c>
      <c r="E166" s="169" t="s">
        <v>69</v>
      </c>
      <c r="F166" s="171">
        <v>2014</v>
      </c>
      <c r="G166" s="98"/>
      <c r="H166" s="168" t="s">
        <v>2078</v>
      </c>
      <c r="I166" s="169">
        <v>11</v>
      </c>
      <c r="J166" s="169">
        <v>1</v>
      </c>
      <c r="K166" s="169"/>
      <c r="L166" s="169"/>
      <c r="M166" s="169" t="s">
        <v>3812</v>
      </c>
    </row>
    <row r="167" spans="1:13" x14ac:dyDescent="0.3">
      <c r="A167" s="168" t="s">
        <v>0</v>
      </c>
      <c r="B167" s="169" t="s">
        <v>26</v>
      </c>
      <c r="C167" s="170" t="s">
        <v>4689</v>
      </c>
      <c r="D167" s="169" t="s">
        <v>4908</v>
      </c>
      <c r="E167" s="169" t="s">
        <v>3112</v>
      </c>
      <c r="F167" s="171">
        <v>2013</v>
      </c>
      <c r="G167" s="98"/>
      <c r="H167" s="168" t="s">
        <v>3722</v>
      </c>
      <c r="I167" s="169">
        <v>26</v>
      </c>
      <c r="J167" s="169">
        <v>8</v>
      </c>
      <c r="K167" s="169">
        <v>1188</v>
      </c>
      <c r="L167" s="169">
        <v>1198</v>
      </c>
      <c r="M167" s="169" t="s">
        <v>3799</v>
      </c>
    </row>
    <row r="168" spans="1:13" x14ac:dyDescent="0.3">
      <c r="A168" s="168" t="s">
        <v>0</v>
      </c>
      <c r="B168" s="169" t="s">
        <v>28</v>
      </c>
      <c r="C168" s="170" t="s">
        <v>4651</v>
      </c>
      <c r="D168" s="169" t="s">
        <v>4909</v>
      </c>
      <c r="E168" s="169" t="s">
        <v>1892</v>
      </c>
      <c r="F168" s="171">
        <v>2016</v>
      </c>
      <c r="H168" s="169" t="s">
        <v>4217</v>
      </c>
      <c r="I168" s="169">
        <v>4</v>
      </c>
      <c r="J168" s="169">
        <v>9</v>
      </c>
      <c r="K168" s="169">
        <v>1392</v>
      </c>
      <c r="L168" s="169">
        <v>1401</v>
      </c>
      <c r="M168" s="169" t="s">
        <v>1893</v>
      </c>
    </row>
    <row r="169" spans="1:13" x14ac:dyDescent="0.3">
      <c r="A169" s="168" t="s">
        <v>0</v>
      </c>
      <c r="B169" s="169" t="s">
        <v>28</v>
      </c>
      <c r="C169" s="170" t="s">
        <v>4791</v>
      </c>
      <c r="D169" s="169" t="s">
        <v>4910</v>
      </c>
      <c r="E169" s="169" t="s">
        <v>1318</v>
      </c>
      <c r="F169" s="171">
        <v>2015</v>
      </c>
      <c r="H169" s="169" t="s">
        <v>4171</v>
      </c>
      <c r="I169" s="169">
        <v>29</v>
      </c>
      <c r="J169" s="169">
        <v>3</v>
      </c>
      <c r="K169" s="169">
        <v>638</v>
      </c>
      <c r="L169" s="169">
        <v>646</v>
      </c>
      <c r="M169" s="169" t="s">
        <v>1319</v>
      </c>
    </row>
    <row r="170" spans="1:13" x14ac:dyDescent="0.3">
      <c r="A170" s="168" t="s">
        <v>0</v>
      </c>
      <c r="B170" s="169" t="s">
        <v>30</v>
      </c>
      <c r="C170" s="170" t="s">
        <v>4628</v>
      </c>
      <c r="D170" s="169" t="s">
        <v>4911</v>
      </c>
      <c r="E170" s="169" t="s">
        <v>4500</v>
      </c>
      <c r="F170" s="171">
        <v>2011</v>
      </c>
      <c r="H170" s="169" t="s">
        <v>4499</v>
      </c>
      <c r="I170" s="169">
        <v>2</v>
      </c>
      <c r="J170" s="169">
        <v>42887</v>
      </c>
      <c r="K170" s="169">
        <v>67</v>
      </c>
      <c r="L170" s="169">
        <v>79</v>
      </c>
      <c r="M170" s="169" t="s">
        <v>4501</v>
      </c>
    </row>
    <row r="171" spans="1:13" x14ac:dyDescent="0.3">
      <c r="A171" s="168" t="s">
        <v>0</v>
      </c>
      <c r="B171" s="169" t="s">
        <v>26</v>
      </c>
      <c r="C171" s="170" t="s">
        <v>4818</v>
      </c>
      <c r="D171" s="169" t="s">
        <v>4912</v>
      </c>
      <c r="E171" s="169" t="s">
        <v>2961</v>
      </c>
      <c r="F171" s="171">
        <v>2016</v>
      </c>
      <c r="H171" s="169" t="s">
        <v>4313</v>
      </c>
      <c r="I171" s="169">
        <v>99</v>
      </c>
      <c r="J171" s="169"/>
      <c r="K171" s="169">
        <v>318</v>
      </c>
      <c r="L171" s="169">
        <v>329</v>
      </c>
      <c r="M171" s="169" t="s">
        <v>2962</v>
      </c>
    </row>
    <row r="172" spans="1:13" x14ac:dyDescent="0.3">
      <c r="A172" s="168" t="s">
        <v>0</v>
      </c>
      <c r="B172" s="169" t="s">
        <v>26</v>
      </c>
      <c r="C172" s="170" t="s">
        <v>4633</v>
      </c>
      <c r="D172" s="169" t="s">
        <v>4913</v>
      </c>
      <c r="E172" s="169" t="s">
        <v>348</v>
      </c>
      <c r="F172" s="171">
        <v>2015</v>
      </c>
      <c r="H172" s="169" t="s">
        <v>4340</v>
      </c>
      <c r="I172" s="169">
        <v>7</v>
      </c>
      <c r="J172" s="169">
        <v>21</v>
      </c>
      <c r="K172" s="169">
        <v>9676</v>
      </c>
      <c r="L172" s="169">
        <v>9685</v>
      </c>
      <c r="M172" s="169" t="s">
        <v>3177</v>
      </c>
    </row>
    <row r="173" spans="1:13" x14ac:dyDescent="0.3">
      <c r="A173" s="168" t="s">
        <v>0</v>
      </c>
      <c r="B173" s="169" t="s">
        <v>26</v>
      </c>
      <c r="C173" s="170" t="s">
        <v>4676</v>
      </c>
      <c r="D173" s="169" t="s">
        <v>4914</v>
      </c>
      <c r="E173" s="169" t="s">
        <v>2929</v>
      </c>
      <c r="F173" s="171">
        <v>2015</v>
      </c>
      <c r="H173" s="169" t="s">
        <v>4339</v>
      </c>
      <c r="I173" s="169">
        <v>41</v>
      </c>
      <c r="J173" s="169">
        <v>5</v>
      </c>
      <c r="K173" s="169">
        <v>6318</v>
      </c>
      <c r="L173" s="169">
        <v>6325</v>
      </c>
      <c r="M173" s="169" t="s">
        <v>3169</v>
      </c>
    </row>
    <row r="174" spans="1:13" x14ac:dyDescent="0.3">
      <c r="A174" s="168" t="s">
        <v>0</v>
      </c>
      <c r="B174" s="169" t="s">
        <v>26</v>
      </c>
      <c r="C174" s="170" t="s">
        <v>4649</v>
      </c>
      <c r="D174" s="168" t="s">
        <v>4915</v>
      </c>
      <c r="E174" s="168" t="s">
        <v>2633</v>
      </c>
      <c r="F174" s="171">
        <v>2013</v>
      </c>
      <c r="G174" s="98"/>
      <c r="H174" s="168" t="s">
        <v>4275</v>
      </c>
      <c r="I174" s="168">
        <v>78</v>
      </c>
      <c r="J174" s="168">
        <v>7</v>
      </c>
      <c r="K174" s="168">
        <v>656</v>
      </c>
      <c r="L174" s="168">
        <v>662</v>
      </c>
      <c r="M174" s="168" t="s">
        <v>2634</v>
      </c>
    </row>
    <row r="175" spans="1:13" x14ac:dyDescent="0.3">
      <c r="A175" s="168" t="s">
        <v>0</v>
      </c>
      <c r="B175" s="169" t="s">
        <v>28</v>
      </c>
      <c r="C175" s="170" t="s">
        <v>4624</v>
      </c>
      <c r="D175" s="169" t="s">
        <v>4916</v>
      </c>
      <c r="E175" s="169" t="s">
        <v>2929</v>
      </c>
      <c r="F175" s="171">
        <v>2016</v>
      </c>
      <c r="H175" s="169" t="s">
        <v>4309</v>
      </c>
      <c r="I175" s="169">
        <v>42</v>
      </c>
      <c r="J175" s="169">
        <v>9</v>
      </c>
      <c r="K175" s="169">
        <v>11045</v>
      </c>
      <c r="L175" s="169">
        <v>11054</v>
      </c>
      <c r="M175" s="169" t="s">
        <v>2930</v>
      </c>
    </row>
    <row r="176" spans="1:13" x14ac:dyDescent="0.3">
      <c r="A176" s="168" t="s">
        <v>0</v>
      </c>
      <c r="B176" s="169" t="s">
        <v>26</v>
      </c>
      <c r="C176" s="170" t="s">
        <v>4752</v>
      </c>
      <c r="D176" s="169" t="s">
        <v>4917</v>
      </c>
      <c r="E176" s="169" t="s">
        <v>2929</v>
      </c>
      <c r="F176" s="171">
        <v>2014</v>
      </c>
      <c r="H176" s="169" t="s">
        <v>4350</v>
      </c>
      <c r="I176" s="169"/>
      <c r="J176" s="169"/>
      <c r="K176" s="169"/>
      <c r="L176" s="169"/>
      <c r="M176" s="169" t="s">
        <v>3258</v>
      </c>
    </row>
    <row r="177" spans="1:13" x14ac:dyDescent="0.3">
      <c r="A177" s="168" t="s">
        <v>0</v>
      </c>
      <c r="B177" s="169" t="s">
        <v>26</v>
      </c>
      <c r="C177" s="170" t="s">
        <v>4622</v>
      </c>
      <c r="D177" s="169" t="s">
        <v>4918</v>
      </c>
      <c r="E177" s="169" t="s">
        <v>1031</v>
      </c>
      <c r="F177" s="171">
        <v>2016</v>
      </c>
      <c r="H177" s="169" t="s">
        <v>4317</v>
      </c>
      <c r="I177" s="169">
        <v>6</v>
      </c>
      <c r="J177" s="169">
        <v>21</v>
      </c>
      <c r="K177" s="169">
        <v>17373</v>
      </c>
      <c r="L177" s="169">
        <v>17383</v>
      </c>
      <c r="M177" s="169" t="s">
        <v>2995</v>
      </c>
    </row>
    <row r="178" spans="1:13" x14ac:dyDescent="0.3">
      <c r="A178" s="168" t="s">
        <v>0</v>
      </c>
      <c r="B178" s="169" t="s">
        <v>26</v>
      </c>
      <c r="C178" s="170" t="s">
        <v>4622</v>
      </c>
      <c r="D178" s="169" t="s">
        <v>4919</v>
      </c>
      <c r="E178" s="169" t="s">
        <v>465</v>
      </c>
      <c r="F178" s="171">
        <v>1990</v>
      </c>
      <c r="G178" s="98"/>
      <c r="H178" s="168" t="s">
        <v>3724</v>
      </c>
      <c r="I178" s="169">
        <v>87</v>
      </c>
      <c r="J178" s="169"/>
      <c r="K178" s="169">
        <v>337</v>
      </c>
      <c r="L178" s="169">
        <v>341</v>
      </c>
      <c r="M178" s="169"/>
    </row>
    <row r="179" spans="1:13" x14ac:dyDescent="0.3">
      <c r="A179" s="168" t="s">
        <v>0</v>
      </c>
      <c r="B179" s="169" t="s">
        <v>28</v>
      </c>
      <c r="C179" s="170" t="s">
        <v>4791</v>
      </c>
      <c r="D179" s="168" t="s">
        <v>4920</v>
      </c>
      <c r="E179" s="168" t="s">
        <v>983</v>
      </c>
      <c r="F179" s="171">
        <v>2014</v>
      </c>
      <c r="G179" s="98"/>
      <c r="H179" s="168" t="s">
        <v>4267</v>
      </c>
      <c r="I179" s="168">
        <v>114</v>
      </c>
      <c r="J179" s="168"/>
      <c r="K179" s="168">
        <v>209</v>
      </c>
      <c r="L179" s="168">
        <v>217</v>
      </c>
      <c r="M179" s="168" t="s">
        <v>2545</v>
      </c>
    </row>
    <row r="180" spans="1:13" x14ac:dyDescent="0.3">
      <c r="A180" s="168" t="s">
        <v>0</v>
      </c>
      <c r="B180" s="169" t="s">
        <v>28</v>
      </c>
      <c r="C180" s="170" t="s">
        <v>4651</v>
      </c>
      <c r="D180" s="168" t="s">
        <v>4921</v>
      </c>
      <c r="E180" s="168" t="s">
        <v>147</v>
      </c>
      <c r="F180" s="171">
        <v>2014</v>
      </c>
      <c r="G180" s="98"/>
      <c r="H180" s="168" t="s">
        <v>4266</v>
      </c>
      <c r="I180" s="168">
        <v>9</v>
      </c>
      <c r="J180" s="168">
        <v>1</v>
      </c>
      <c r="K180" s="168">
        <v>877</v>
      </c>
      <c r="L180" s="168">
        <v>890</v>
      </c>
      <c r="M180" s="168" t="s">
        <v>2534</v>
      </c>
    </row>
    <row r="181" spans="1:13" x14ac:dyDescent="0.3">
      <c r="A181" s="168" t="s">
        <v>0</v>
      </c>
      <c r="B181" s="169" t="s">
        <v>26</v>
      </c>
      <c r="C181" s="170" t="s">
        <v>4686</v>
      </c>
      <c r="D181" s="169" t="s">
        <v>4922</v>
      </c>
      <c r="E181" s="169" t="s">
        <v>3713</v>
      </c>
      <c r="F181" s="171">
        <v>2014</v>
      </c>
      <c r="H181" s="169" t="s">
        <v>4405</v>
      </c>
      <c r="I181" s="169">
        <v>101</v>
      </c>
      <c r="J181" s="169">
        <v>1</v>
      </c>
      <c r="K181" s="169">
        <v>29</v>
      </c>
      <c r="L181" s="169">
        <v>37</v>
      </c>
      <c r="M181" s="169" t="s">
        <v>3714</v>
      </c>
    </row>
    <row r="182" spans="1:13" x14ac:dyDescent="0.3">
      <c r="A182" s="168" t="s">
        <v>0</v>
      </c>
      <c r="B182" s="169" t="s">
        <v>28</v>
      </c>
      <c r="C182" s="170" t="s">
        <v>4651</v>
      </c>
      <c r="D182" s="169" t="s">
        <v>4923</v>
      </c>
      <c r="E182" s="169" t="s">
        <v>2920</v>
      </c>
      <c r="F182" s="171">
        <v>2016</v>
      </c>
      <c r="H182" s="169" t="s">
        <v>4308</v>
      </c>
      <c r="I182" s="169">
        <v>129</v>
      </c>
      <c r="J182" s="169"/>
      <c r="K182" s="169">
        <v>96</v>
      </c>
      <c r="L182" s="169">
        <v>105</v>
      </c>
      <c r="M182" s="169" t="s">
        <v>2921</v>
      </c>
    </row>
    <row r="183" spans="1:13" x14ac:dyDescent="0.3">
      <c r="A183" s="168" t="s">
        <v>0</v>
      </c>
      <c r="B183" s="169" t="s">
        <v>30</v>
      </c>
      <c r="C183" s="170" t="s">
        <v>4628</v>
      </c>
      <c r="D183" s="169" t="s">
        <v>4924</v>
      </c>
      <c r="E183" s="169" t="s">
        <v>295</v>
      </c>
      <c r="F183" s="171">
        <v>2016</v>
      </c>
      <c r="H183" s="169" t="s">
        <v>4312</v>
      </c>
      <c r="I183" s="169">
        <v>12</v>
      </c>
      <c r="J183" s="169">
        <v>4</v>
      </c>
      <c r="K183" s="169">
        <v>811</v>
      </c>
      <c r="L183" s="169">
        <v>830</v>
      </c>
      <c r="M183" s="169" t="s">
        <v>2953</v>
      </c>
    </row>
    <row r="184" spans="1:13" x14ac:dyDescent="0.3">
      <c r="A184" s="168" t="s">
        <v>0</v>
      </c>
      <c r="B184" s="169" t="s">
        <v>26</v>
      </c>
      <c r="C184" s="170" t="s">
        <v>4622</v>
      </c>
      <c r="D184" s="169" t="s">
        <v>4925</v>
      </c>
      <c r="E184" s="169" t="s">
        <v>1301</v>
      </c>
      <c r="F184" s="171">
        <v>2016</v>
      </c>
      <c r="H184" s="169" t="s">
        <v>4169</v>
      </c>
      <c r="I184" s="169">
        <v>2</v>
      </c>
      <c r="J184" s="169">
        <v>9</v>
      </c>
      <c r="K184" s="169">
        <v>1608</v>
      </c>
      <c r="L184" s="169">
        <v>1618</v>
      </c>
      <c r="M184" s="169" t="s">
        <v>1302</v>
      </c>
    </row>
    <row r="185" spans="1:13" x14ac:dyDescent="0.3">
      <c r="A185" s="168" t="s">
        <v>0</v>
      </c>
      <c r="B185" s="169" t="s">
        <v>26</v>
      </c>
      <c r="C185" s="170" t="s">
        <v>4818</v>
      </c>
      <c r="D185" s="169" t="s">
        <v>4925</v>
      </c>
      <c r="E185" s="169" t="s">
        <v>1392</v>
      </c>
      <c r="F185" s="171">
        <v>2012</v>
      </c>
      <c r="H185" s="169" t="s">
        <v>4227</v>
      </c>
      <c r="I185" s="169">
        <v>8</v>
      </c>
      <c r="J185" s="169">
        <v>8</v>
      </c>
      <c r="K185" s="169">
        <v>1251</v>
      </c>
      <c r="L185" s="169">
        <v>1263</v>
      </c>
      <c r="M185" s="169" t="s">
        <v>2038</v>
      </c>
    </row>
    <row r="186" spans="1:13" x14ac:dyDescent="0.3">
      <c r="A186" s="168" t="s">
        <v>0</v>
      </c>
      <c r="B186" s="169" t="s">
        <v>28</v>
      </c>
      <c r="C186" s="170" t="s">
        <v>4631</v>
      </c>
      <c r="D186" s="168" t="s">
        <v>4926</v>
      </c>
      <c r="E186" s="168" t="s">
        <v>1031</v>
      </c>
      <c r="F186" s="171">
        <v>2015</v>
      </c>
      <c r="G186" s="98"/>
      <c r="H186" s="168" t="s">
        <v>2439</v>
      </c>
      <c r="I186" s="168">
        <v>5</v>
      </c>
      <c r="J186" s="168">
        <v>109</v>
      </c>
      <c r="K186" s="168">
        <v>89869</v>
      </c>
      <c r="L186" s="168">
        <v>89878</v>
      </c>
      <c r="M186" s="168" t="s">
        <v>2432</v>
      </c>
    </row>
    <row r="187" spans="1:13" x14ac:dyDescent="0.3">
      <c r="A187" s="168" t="s">
        <v>0</v>
      </c>
      <c r="B187" s="169" t="s">
        <v>26</v>
      </c>
      <c r="C187" s="170" t="s">
        <v>4752</v>
      </c>
      <c r="D187" s="169" t="s">
        <v>4927</v>
      </c>
      <c r="E187" s="169" t="s">
        <v>295</v>
      </c>
      <c r="F187" s="171">
        <v>2015</v>
      </c>
      <c r="H187" s="169" t="s">
        <v>4342</v>
      </c>
      <c r="I187" s="169">
        <v>11</v>
      </c>
      <c r="J187" s="169">
        <v>2</v>
      </c>
      <c r="K187" s="169">
        <v>291</v>
      </c>
      <c r="L187" s="169">
        <v>305</v>
      </c>
      <c r="M187" s="169" t="s">
        <v>3193</v>
      </c>
    </row>
    <row r="188" spans="1:13" x14ac:dyDescent="0.3">
      <c r="A188" s="168" t="s">
        <v>0</v>
      </c>
      <c r="B188" s="169" t="s">
        <v>26</v>
      </c>
      <c r="C188" s="170" t="s">
        <v>4752</v>
      </c>
      <c r="D188" s="169" t="s">
        <v>4927</v>
      </c>
      <c r="E188" s="169" t="s">
        <v>2804</v>
      </c>
      <c r="F188" s="171">
        <v>2017</v>
      </c>
      <c r="H188" s="169" t="s">
        <v>4294</v>
      </c>
      <c r="I188" s="169">
        <v>17</v>
      </c>
      <c r="J188" s="169">
        <v>2</v>
      </c>
      <c r="K188" s="169">
        <v>433</v>
      </c>
      <c r="L188" s="169">
        <v>445</v>
      </c>
      <c r="M188" s="169" t="s">
        <v>2805</v>
      </c>
    </row>
    <row r="189" spans="1:13" x14ac:dyDescent="0.3">
      <c r="A189" s="168" t="s">
        <v>0</v>
      </c>
      <c r="B189" s="169" t="s">
        <v>26</v>
      </c>
      <c r="C189" s="170" t="s">
        <v>4689</v>
      </c>
      <c r="D189" s="169" t="s">
        <v>4928</v>
      </c>
      <c r="E189" s="169" t="s">
        <v>2014</v>
      </c>
      <c r="F189" s="171">
        <v>2012</v>
      </c>
      <c r="H189" s="169" t="s">
        <v>4376</v>
      </c>
      <c r="I189" s="169">
        <v>22</v>
      </c>
      <c r="J189" s="169">
        <v>47</v>
      </c>
      <c r="K189" s="169">
        <v>24530</v>
      </c>
      <c r="L189" s="169">
        <v>24544</v>
      </c>
      <c r="M189" s="169" t="s">
        <v>3468</v>
      </c>
    </row>
    <row r="190" spans="1:13" x14ac:dyDescent="0.3">
      <c r="A190" s="168" t="s">
        <v>0</v>
      </c>
      <c r="B190" s="169" t="s">
        <v>28</v>
      </c>
      <c r="C190" s="170" t="s">
        <v>4651</v>
      </c>
      <c r="D190" s="168" t="s">
        <v>4727</v>
      </c>
      <c r="E190" s="168" t="s">
        <v>196</v>
      </c>
      <c r="F190" s="171">
        <v>2000</v>
      </c>
      <c r="G190" s="98"/>
      <c r="H190" s="168" t="s">
        <v>2352</v>
      </c>
      <c r="I190" s="168">
        <v>208</v>
      </c>
      <c r="J190" s="168">
        <v>42767</v>
      </c>
      <c r="K190" s="168">
        <v>41</v>
      </c>
      <c r="L190" s="168">
        <v>48</v>
      </c>
      <c r="M190" s="168" t="s">
        <v>4070</v>
      </c>
    </row>
    <row r="191" spans="1:13" x14ac:dyDescent="0.3">
      <c r="A191" s="168" t="s">
        <v>0</v>
      </c>
      <c r="B191" s="169" t="s">
        <v>26</v>
      </c>
      <c r="C191" s="170" t="s">
        <v>4649</v>
      </c>
      <c r="D191" s="169" t="s">
        <v>4929</v>
      </c>
      <c r="E191" s="169" t="s">
        <v>181</v>
      </c>
      <c r="F191" s="171">
        <v>2013</v>
      </c>
      <c r="G191" s="98"/>
      <c r="H191" s="168" t="s">
        <v>4930</v>
      </c>
      <c r="I191" s="169">
        <v>34</v>
      </c>
      <c r="J191" s="169">
        <v>31</v>
      </c>
      <c r="K191" s="169">
        <v>7776</v>
      </c>
      <c r="L191" s="169">
        <v>7789</v>
      </c>
      <c r="M191" s="169" t="s">
        <v>3847</v>
      </c>
    </row>
    <row r="192" spans="1:13" x14ac:dyDescent="0.3">
      <c r="A192" s="168" t="s">
        <v>0</v>
      </c>
      <c r="B192" s="169" t="s">
        <v>26</v>
      </c>
      <c r="C192" s="170" t="s">
        <v>4633</v>
      </c>
      <c r="D192" s="169" t="s">
        <v>4931</v>
      </c>
      <c r="E192" s="169" t="s">
        <v>110</v>
      </c>
      <c r="F192" s="171">
        <v>2012</v>
      </c>
      <c r="H192" s="169" t="s">
        <v>4388</v>
      </c>
      <c r="I192" s="169">
        <v>23</v>
      </c>
      <c r="J192" s="169">
        <v>10</v>
      </c>
      <c r="K192" s="169"/>
      <c r="L192" s="169"/>
      <c r="M192" s="169" t="s">
        <v>3563</v>
      </c>
    </row>
    <row r="193" spans="1:13" x14ac:dyDescent="0.3">
      <c r="A193" s="168" t="s">
        <v>0</v>
      </c>
      <c r="B193" s="169" t="s">
        <v>26</v>
      </c>
      <c r="C193" s="170" t="s">
        <v>4932</v>
      </c>
      <c r="D193" s="169" t="s">
        <v>4729</v>
      </c>
      <c r="E193" s="169" t="s">
        <v>1031</v>
      </c>
      <c r="F193" s="171">
        <v>2016</v>
      </c>
      <c r="H193" s="169" t="s">
        <v>4319</v>
      </c>
      <c r="I193" s="169">
        <v>6</v>
      </c>
      <c r="J193" s="169">
        <v>23</v>
      </c>
      <c r="K193" s="169">
        <v>19238</v>
      </c>
      <c r="L193" s="169">
        <v>19244</v>
      </c>
      <c r="M193" s="169" t="s">
        <v>3011</v>
      </c>
    </row>
    <row r="194" spans="1:13" x14ac:dyDescent="0.3">
      <c r="A194" s="168" t="s">
        <v>0</v>
      </c>
      <c r="B194" s="169" t="s">
        <v>26</v>
      </c>
      <c r="C194" s="170" t="s">
        <v>4622</v>
      </c>
      <c r="D194" s="169" t="s">
        <v>4729</v>
      </c>
      <c r="E194" s="169" t="s">
        <v>302</v>
      </c>
      <c r="F194" s="171">
        <v>2012</v>
      </c>
      <c r="G194" s="98"/>
      <c r="H194" s="168" t="s">
        <v>3702</v>
      </c>
      <c r="I194" s="169">
        <v>8</v>
      </c>
      <c r="J194" s="169">
        <v>9</v>
      </c>
      <c r="K194" s="169">
        <v>3478</v>
      </c>
      <c r="L194" s="169">
        <v>3490</v>
      </c>
      <c r="M194" s="169" t="s">
        <v>2779</v>
      </c>
    </row>
    <row r="195" spans="1:13" x14ac:dyDescent="0.3">
      <c r="A195" s="168" t="s">
        <v>0</v>
      </c>
      <c r="B195" s="169" t="s">
        <v>26</v>
      </c>
      <c r="C195" s="170" t="s">
        <v>4649</v>
      </c>
      <c r="D195" s="169" t="s">
        <v>4729</v>
      </c>
      <c r="E195" s="169" t="s">
        <v>302</v>
      </c>
      <c r="F195" s="171">
        <v>2012</v>
      </c>
      <c r="H195" s="169" t="s">
        <v>4291</v>
      </c>
      <c r="I195" s="169">
        <v>8</v>
      </c>
      <c r="J195" s="169">
        <v>9</v>
      </c>
      <c r="K195" s="169">
        <v>3478</v>
      </c>
      <c r="L195" s="169">
        <v>3490</v>
      </c>
      <c r="M195" s="169" t="s">
        <v>2779</v>
      </c>
    </row>
    <row r="196" spans="1:13" x14ac:dyDescent="0.3">
      <c r="A196" s="168" t="s">
        <v>0</v>
      </c>
      <c r="B196" s="169" t="s">
        <v>28</v>
      </c>
      <c r="C196" s="170" t="s">
        <v>4624</v>
      </c>
      <c r="D196" s="169" t="s">
        <v>4733</v>
      </c>
      <c r="E196" s="169" t="s">
        <v>2014</v>
      </c>
      <c r="F196" s="171">
        <v>2012</v>
      </c>
      <c r="H196" s="169" t="s">
        <v>4225</v>
      </c>
      <c r="I196" s="169">
        <v>22</v>
      </c>
      <c r="J196" s="169">
        <v>34</v>
      </c>
      <c r="K196" s="169">
        <v>17853</v>
      </c>
      <c r="L196" s="169">
        <v>17863</v>
      </c>
      <c r="M196" s="169" t="s">
        <v>2015</v>
      </c>
    </row>
    <row r="197" spans="1:13" x14ac:dyDescent="0.3">
      <c r="A197" s="168" t="s">
        <v>0</v>
      </c>
      <c r="B197" s="169" t="s">
        <v>26</v>
      </c>
      <c r="C197" s="170" t="s">
        <v>4818</v>
      </c>
      <c r="D197" s="169" t="s">
        <v>4733</v>
      </c>
      <c r="E197" s="169" t="s">
        <v>117</v>
      </c>
      <c r="F197" s="171">
        <v>2012</v>
      </c>
      <c r="H197" s="169" t="s">
        <v>808</v>
      </c>
      <c r="I197" s="169">
        <v>6</v>
      </c>
      <c r="J197" s="169">
        <v>3</v>
      </c>
      <c r="K197" s="169">
        <v>2731</v>
      </c>
      <c r="L197" s="169">
        <v>2740</v>
      </c>
      <c r="M197" s="169" t="s">
        <v>807</v>
      </c>
    </row>
    <row r="198" spans="1:13" x14ac:dyDescent="0.3">
      <c r="A198" s="168" t="s">
        <v>0</v>
      </c>
      <c r="B198" s="169" t="s">
        <v>26</v>
      </c>
      <c r="C198" s="170" t="s">
        <v>4622</v>
      </c>
      <c r="D198" s="169" t="s">
        <v>4733</v>
      </c>
      <c r="E198" s="169" t="s">
        <v>3049</v>
      </c>
      <c r="F198" s="171">
        <v>2013</v>
      </c>
      <c r="H198" s="169" t="s">
        <v>4366</v>
      </c>
      <c r="I198" s="169">
        <v>1</v>
      </c>
      <c r="J198" s="169">
        <v>11</v>
      </c>
      <c r="K198" s="169">
        <v>1417</v>
      </c>
      <c r="L198" s="169">
        <v>1431</v>
      </c>
      <c r="M198" s="169" t="s">
        <v>3390</v>
      </c>
    </row>
    <row r="199" spans="1:13" x14ac:dyDescent="0.3">
      <c r="A199" s="168" t="s">
        <v>0</v>
      </c>
      <c r="B199" s="169" t="s">
        <v>26</v>
      </c>
      <c r="C199" s="170" t="s">
        <v>4707</v>
      </c>
      <c r="D199" s="169" t="s">
        <v>4933</v>
      </c>
      <c r="E199" s="169" t="s">
        <v>4860</v>
      </c>
      <c r="F199" s="171">
        <v>2017</v>
      </c>
      <c r="H199" s="169" t="s">
        <v>4215</v>
      </c>
      <c r="I199" s="169">
        <v>105</v>
      </c>
      <c r="J199" s="169">
        <v>1</v>
      </c>
      <c r="K199" s="169">
        <v>253</v>
      </c>
      <c r="L199" s="169">
        <v>264</v>
      </c>
      <c r="M199" s="169" t="s">
        <v>1875</v>
      </c>
    </row>
    <row r="200" spans="1:13" x14ac:dyDescent="0.3">
      <c r="A200" s="168" t="s">
        <v>0</v>
      </c>
      <c r="B200" s="169" t="s">
        <v>26</v>
      </c>
      <c r="C200" s="170" t="s">
        <v>4649</v>
      </c>
      <c r="D200" s="169" t="s">
        <v>4934</v>
      </c>
      <c r="E200" s="169" t="s">
        <v>1392</v>
      </c>
      <c r="F200" s="171">
        <v>2009</v>
      </c>
      <c r="G200" s="98"/>
      <c r="H200" s="168" t="s">
        <v>3711</v>
      </c>
      <c r="I200" s="169">
        <v>5</v>
      </c>
      <c r="J200" s="169">
        <v>1</v>
      </c>
      <c r="K200" s="169">
        <v>57</v>
      </c>
      <c r="L200" s="169">
        <v>62</v>
      </c>
      <c r="M200" s="169" t="s">
        <v>3782</v>
      </c>
    </row>
    <row r="201" spans="1:13" x14ac:dyDescent="0.3">
      <c r="A201" s="168" t="s">
        <v>0</v>
      </c>
      <c r="B201" s="169" t="s">
        <v>26</v>
      </c>
      <c r="C201" s="170" t="s">
        <v>4935</v>
      </c>
      <c r="D201" s="169" t="s">
        <v>4936</v>
      </c>
      <c r="E201" s="169" t="s">
        <v>97</v>
      </c>
      <c r="F201" s="171">
        <v>2014</v>
      </c>
      <c r="H201" s="169" t="s">
        <v>4359</v>
      </c>
      <c r="I201" s="169">
        <v>11</v>
      </c>
      <c r="J201" s="169">
        <v>4</v>
      </c>
      <c r="K201" s="169">
        <v>815</v>
      </c>
      <c r="L201" s="169">
        <v>824</v>
      </c>
      <c r="M201" s="169" t="s">
        <v>3330</v>
      </c>
    </row>
    <row r="202" spans="1:13" x14ac:dyDescent="0.3">
      <c r="A202" s="168" t="s">
        <v>0</v>
      </c>
      <c r="B202" s="169" t="s">
        <v>26</v>
      </c>
      <c r="C202" s="170" t="s">
        <v>4689</v>
      </c>
      <c r="D202" s="168" t="s">
        <v>4937</v>
      </c>
      <c r="E202" s="168" t="s">
        <v>983</v>
      </c>
      <c r="F202" s="171">
        <v>2017</v>
      </c>
      <c r="G202" s="98"/>
      <c r="H202" s="168" t="s">
        <v>2344</v>
      </c>
      <c r="I202" s="168">
        <v>152</v>
      </c>
      <c r="J202" s="168"/>
      <c r="K202" s="168">
        <v>238</v>
      </c>
      <c r="L202" s="168">
        <v>244</v>
      </c>
      <c r="M202" s="168" t="s">
        <v>2345</v>
      </c>
    </row>
    <row r="203" spans="1:13" x14ac:dyDescent="0.3">
      <c r="A203" s="168" t="s">
        <v>0</v>
      </c>
      <c r="B203" s="169" t="s">
        <v>28</v>
      </c>
      <c r="C203" s="170" t="s">
        <v>4631</v>
      </c>
      <c r="D203" s="168" t="s">
        <v>4665</v>
      </c>
      <c r="E203" s="168" t="s">
        <v>250</v>
      </c>
      <c r="F203" s="171">
        <v>2015</v>
      </c>
      <c r="G203" s="98"/>
      <c r="H203" s="168" t="s">
        <v>379</v>
      </c>
      <c r="I203" s="168">
        <v>17</v>
      </c>
      <c r="J203" s="168">
        <v>6</v>
      </c>
      <c r="K203" s="168"/>
      <c r="L203" s="168"/>
      <c r="M203" s="168" t="s">
        <v>378</v>
      </c>
    </row>
    <row r="204" spans="1:13" x14ac:dyDescent="0.3">
      <c r="A204" s="168" t="s">
        <v>0</v>
      </c>
      <c r="B204" s="169" t="s">
        <v>26</v>
      </c>
      <c r="C204" s="170" t="s">
        <v>4633</v>
      </c>
      <c r="D204" s="169" t="s">
        <v>4938</v>
      </c>
      <c r="E204" s="169" t="s">
        <v>250</v>
      </c>
      <c r="F204" s="171">
        <v>2015</v>
      </c>
      <c r="H204" s="169" t="s">
        <v>4343</v>
      </c>
      <c r="I204" s="169">
        <v>17</v>
      </c>
      <c r="J204" s="169">
        <v>3</v>
      </c>
      <c r="K204" s="169"/>
      <c r="L204" s="169"/>
      <c r="M204" s="169" t="s">
        <v>3201</v>
      </c>
    </row>
    <row r="205" spans="1:13" x14ac:dyDescent="0.3">
      <c r="A205" s="168" t="s">
        <v>0</v>
      </c>
      <c r="B205" s="169" t="s">
        <v>30</v>
      </c>
      <c r="C205" s="170" t="s">
        <v>4628</v>
      </c>
      <c r="D205" s="169" t="s">
        <v>4939</v>
      </c>
      <c r="E205" s="169" t="s">
        <v>41</v>
      </c>
      <c r="F205" s="171">
        <v>2011</v>
      </c>
      <c r="H205" s="169" t="s">
        <v>4509</v>
      </c>
      <c r="I205" s="169">
        <v>154</v>
      </c>
      <c r="J205" s="169">
        <v>3</v>
      </c>
      <c r="K205" s="169">
        <v>290</v>
      </c>
      <c r="L205" s="169">
        <v>297</v>
      </c>
      <c r="M205" s="169" t="s">
        <v>4510</v>
      </c>
    </row>
    <row r="206" spans="1:13" x14ac:dyDescent="0.3">
      <c r="A206" s="168" t="s">
        <v>0</v>
      </c>
      <c r="B206" s="169" t="s">
        <v>26</v>
      </c>
      <c r="C206" s="170" t="s">
        <v>4633</v>
      </c>
      <c r="D206" s="168" t="s">
        <v>4940</v>
      </c>
      <c r="E206" s="168" t="s">
        <v>719</v>
      </c>
      <c r="F206" s="171">
        <v>2016</v>
      </c>
      <c r="G206" s="98"/>
      <c r="H206" s="168" t="s">
        <v>2414</v>
      </c>
      <c r="I206" s="168">
        <v>61</v>
      </c>
      <c r="J206" s="168"/>
      <c r="K206" s="168">
        <v>681</v>
      </c>
      <c r="L206" s="168">
        <v>687</v>
      </c>
      <c r="M206" s="168" t="s">
        <v>2401</v>
      </c>
    </row>
    <row r="207" spans="1:13" x14ac:dyDescent="0.3">
      <c r="A207" s="168" t="s">
        <v>0</v>
      </c>
      <c r="B207" s="169" t="s">
        <v>26</v>
      </c>
      <c r="C207" s="170" t="s">
        <v>4941</v>
      </c>
      <c r="D207" s="169" t="s">
        <v>4742</v>
      </c>
      <c r="E207" s="169" t="s">
        <v>872</v>
      </c>
      <c r="F207" s="171">
        <v>2010</v>
      </c>
      <c r="H207" s="169" t="s">
        <v>4399</v>
      </c>
      <c r="I207" s="169">
        <v>14</v>
      </c>
      <c r="J207" s="169">
        <v>16</v>
      </c>
      <c r="K207" s="169">
        <v>2895</v>
      </c>
      <c r="L207" s="169">
        <v>2898</v>
      </c>
      <c r="M207" s="169" t="s">
        <v>3648</v>
      </c>
    </row>
    <row r="208" spans="1:13" x14ac:dyDescent="0.3">
      <c r="A208" s="168" t="s">
        <v>0</v>
      </c>
      <c r="B208" s="169" t="s">
        <v>26</v>
      </c>
      <c r="C208" s="170" t="s">
        <v>4649</v>
      </c>
      <c r="D208" s="168" t="s">
        <v>4942</v>
      </c>
      <c r="E208" s="168" t="s">
        <v>391</v>
      </c>
      <c r="F208" s="171">
        <v>2010</v>
      </c>
      <c r="H208" s="168" t="s">
        <v>1834</v>
      </c>
      <c r="I208" s="168">
        <v>5</v>
      </c>
      <c r="J208" s="168">
        <v>6</v>
      </c>
      <c r="K208" s="168">
        <v>881</v>
      </c>
      <c r="L208" s="168">
        <v>896</v>
      </c>
      <c r="M208" s="168" t="s">
        <v>1835</v>
      </c>
    </row>
    <row r="209" spans="1:13" x14ac:dyDescent="0.3">
      <c r="A209" s="168" t="s">
        <v>0</v>
      </c>
      <c r="B209" s="169" t="s">
        <v>28</v>
      </c>
      <c r="C209" s="170" t="s">
        <v>4631</v>
      </c>
      <c r="D209" s="169" t="s">
        <v>4943</v>
      </c>
      <c r="E209" s="169" t="s">
        <v>237</v>
      </c>
      <c r="F209" s="171">
        <v>2015</v>
      </c>
      <c r="H209" s="169" t="s">
        <v>4345</v>
      </c>
      <c r="I209" s="169">
        <v>32</v>
      </c>
      <c r="J209" s="169">
        <v>3</v>
      </c>
      <c r="K209" s="169">
        <v>910</v>
      </c>
      <c r="L209" s="169">
        <v>928</v>
      </c>
      <c r="M209" s="169" t="s">
        <v>3217</v>
      </c>
    </row>
    <row r="210" spans="1:13" x14ac:dyDescent="0.3">
      <c r="A210" s="168" t="s">
        <v>0</v>
      </c>
      <c r="B210" s="169" t="s">
        <v>26</v>
      </c>
      <c r="C210" s="170" t="s">
        <v>4649</v>
      </c>
      <c r="D210" s="169" t="s">
        <v>4944</v>
      </c>
      <c r="E210" s="169" t="s">
        <v>1392</v>
      </c>
      <c r="F210" s="171">
        <v>2016</v>
      </c>
      <c r="H210" s="169" t="s">
        <v>4307</v>
      </c>
      <c r="I210" s="169"/>
      <c r="J210" s="169"/>
      <c r="K210" s="169">
        <v>3550</v>
      </c>
      <c r="L210" s="169">
        <v>3558</v>
      </c>
      <c r="M210" s="169" t="s">
        <v>2912</v>
      </c>
    </row>
    <row r="211" spans="1:13" x14ac:dyDescent="0.3">
      <c r="A211" s="168" t="s">
        <v>0</v>
      </c>
      <c r="B211" s="169" t="s">
        <v>26</v>
      </c>
      <c r="C211" s="170" t="s">
        <v>4649</v>
      </c>
      <c r="D211" s="168" t="s">
        <v>4945</v>
      </c>
      <c r="E211" s="168" t="s">
        <v>1184</v>
      </c>
      <c r="F211" s="171">
        <v>2013</v>
      </c>
      <c r="G211" s="98"/>
      <c r="H211" s="168" t="s">
        <v>1183</v>
      </c>
      <c r="I211" s="168">
        <v>8</v>
      </c>
      <c r="J211" s="168">
        <v>10</v>
      </c>
      <c r="K211" s="168">
        <v>772</v>
      </c>
      <c r="L211" s="168">
        <v>781</v>
      </c>
      <c r="M211" s="168" t="s">
        <v>1185</v>
      </c>
    </row>
    <row r="212" spans="1:13" x14ac:dyDescent="0.3">
      <c r="A212" s="168" t="s">
        <v>0</v>
      </c>
      <c r="B212" s="169" t="s">
        <v>26</v>
      </c>
      <c r="C212" s="170" t="s">
        <v>4732</v>
      </c>
      <c r="D212" s="169" t="s">
        <v>4946</v>
      </c>
      <c r="E212" s="169" t="s">
        <v>3160</v>
      </c>
      <c r="F212" s="171">
        <v>2015</v>
      </c>
      <c r="H212" s="169" t="s">
        <v>4338</v>
      </c>
      <c r="I212" s="169">
        <v>132</v>
      </c>
      <c r="J212" s="169">
        <v>16</v>
      </c>
      <c r="K212" s="169"/>
      <c r="L212" s="169"/>
      <c r="M212" s="169" t="s">
        <v>3161</v>
      </c>
    </row>
    <row r="213" spans="1:13" x14ac:dyDescent="0.3">
      <c r="A213" s="168" t="s">
        <v>0</v>
      </c>
      <c r="B213" s="169" t="s">
        <v>28</v>
      </c>
      <c r="C213" s="170" t="s">
        <v>4651</v>
      </c>
      <c r="D213" s="169" t="s">
        <v>4947</v>
      </c>
      <c r="E213" s="169" t="s">
        <v>699</v>
      </c>
      <c r="F213" s="171">
        <v>2013</v>
      </c>
      <c r="H213" s="169" t="s">
        <v>4178</v>
      </c>
      <c r="I213" s="169">
        <v>1</v>
      </c>
      <c r="J213" s="169">
        <v>4</v>
      </c>
      <c r="K213" s="169">
        <v>447</v>
      </c>
      <c r="L213" s="169">
        <v>453</v>
      </c>
      <c r="M213" s="169" t="s">
        <v>1376</v>
      </c>
    </row>
    <row r="214" spans="1:13" x14ac:dyDescent="0.3">
      <c r="A214" s="168" t="s">
        <v>0</v>
      </c>
      <c r="B214" s="169" t="s">
        <v>26</v>
      </c>
      <c r="C214" s="170" t="s">
        <v>4948</v>
      </c>
      <c r="D214" s="169" t="s">
        <v>4949</v>
      </c>
      <c r="E214" s="169" t="s">
        <v>110</v>
      </c>
      <c r="F214" s="171">
        <v>2010</v>
      </c>
      <c r="G214" s="98"/>
      <c r="H214" s="168" t="s">
        <v>4950</v>
      </c>
      <c r="I214" s="169">
        <v>21</v>
      </c>
      <c r="J214" s="169">
        <v>37</v>
      </c>
      <c r="K214" s="169"/>
      <c r="L214" s="169"/>
      <c r="M214" s="169" t="s">
        <v>3880</v>
      </c>
    </row>
    <row r="215" spans="1:13" x14ac:dyDescent="0.3">
      <c r="A215" s="168" t="s">
        <v>0</v>
      </c>
      <c r="B215" s="169" t="s">
        <v>26</v>
      </c>
      <c r="C215" s="170" t="s">
        <v>4807</v>
      </c>
      <c r="D215" s="169" t="s">
        <v>4951</v>
      </c>
      <c r="E215" s="169" t="s">
        <v>2986</v>
      </c>
      <c r="F215" s="171">
        <v>2016</v>
      </c>
      <c r="H215" s="169" t="s">
        <v>4316</v>
      </c>
      <c r="I215" s="169">
        <v>107</v>
      </c>
      <c r="J215" s="169"/>
      <c r="K215" s="169">
        <v>14</v>
      </c>
      <c r="L215" s="169">
        <v>24</v>
      </c>
      <c r="M215" s="169" t="s">
        <v>2987</v>
      </c>
    </row>
    <row r="216" spans="1:13" x14ac:dyDescent="0.3">
      <c r="A216" s="168" t="s">
        <v>0</v>
      </c>
      <c r="B216" s="169" t="s">
        <v>28</v>
      </c>
      <c r="C216" s="170" t="s">
        <v>4651</v>
      </c>
      <c r="D216" s="168" t="s">
        <v>4666</v>
      </c>
      <c r="E216" s="168" t="s">
        <v>41</v>
      </c>
      <c r="F216" s="171">
        <v>2014</v>
      </c>
      <c r="G216" s="98"/>
      <c r="H216" s="168" t="s">
        <v>329</v>
      </c>
      <c r="I216" s="168">
        <v>177</v>
      </c>
      <c r="J216" s="168">
        <v>1</v>
      </c>
      <c r="K216" s="168">
        <v>84</v>
      </c>
      <c r="L216" s="168">
        <v>95</v>
      </c>
      <c r="M216" s="168" t="s">
        <v>328</v>
      </c>
    </row>
    <row r="217" spans="1:13" x14ac:dyDescent="0.3">
      <c r="A217" s="168" t="s">
        <v>0</v>
      </c>
      <c r="B217" s="169" t="s">
        <v>26</v>
      </c>
      <c r="C217" s="170" t="s">
        <v>4633</v>
      </c>
      <c r="D217" s="169" t="s">
        <v>4952</v>
      </c>
      <c r="E217" s="169" t="s">
        <v>181</v>
      </c>
      <c r="F217" s="171">
        <v>2010</v>
      </c>
      <c r="H217" s="169" t="s">
        <v>4407</v>
      </c>
      <c r="I217" s="169">
        <v>31</v>
      </c>
      <c r="J217" s="169">
        <v>2</v>
      </c>
      <c r="K217" s="169">
        <v>366</v>
      </c>
      <c r="L217" s="169">
        <v>374</v>
      </c>
      <c r="M217" s="169" t="s">
        <v>3748</v>
      </c>
    </row>
    <row r="218" spans="1:13" x14ac:dyDescent="0.3">
      <c r="A218" s="168" t="s">
        <v>0</v>
      </c>
      <c r="B218" s="169" t="s">
        <v>28</v>
      </c>
      <c r="C218" s="170" t="s">
        <v>4651</v>
      </c>
      <c r="D218" s="168" t="s">
        <v>4953</v>
      </c>
      <c r="E218" s="168" t="s">
        <v>41</v>
      </c>
      <c r="F218" s="171">
        <v>2012</v>
      </c>
      <c r="G218" s="98"/>
      <c r="H218" s="168" t="s">
        <v>4281</v>
      </c>
      <c r="I218" s="168">
        <v>161</v>
      </c>
      <c r="J218" s="168">
        <v>3</v>
      </c>
      <c r="K218" s="168">
        <v>795</v>
      </c>
      <c r="L218" s="168">
        <v>803</v>
      </c>
      <c r="M218" s="168" t="s">
        <v>2693</v>
      </c>
    </row>
    <row r="219" spans="1:13" x14ac:dyDescent="0.3">
      <c r="A219" s="168" t="s">
        <v>0</v>
      </c>
      <c r="B219" s="169" t="s">
        <v>28</v>
      </c>
      <c r="C219" s="170" t="s">
        <v>4624</v>
      </c>
      <c r="D219" s="169" t="s">
        <v>4954</v>
      </c>
      <c r="E219" s="169" t="s">
        <v>3241</v>
      </c>
      <c r="F219" s="171">
        <v>2014</v>
      </c>
      <c r="H219" s="169" t="s">
        <v>4348</v>
      </c>
      <c r="I219" s="169">
        <v>470</v>
      </c>
      <c r="J219" s="169"/>
      <c r="K219" s="169">
        <v>18</v>
      </c>
      <c r="L219" s="169">
        <v>29</v>
      </c>
      <c r="M219" s="169" t="s">
        <v>3242</v>
      </c>
    </row>
    <row r="220" spans="1:13" x14ac:dyDescent="0.3">
      <c r="A220" s="168" t="s">
        <v>0</v>
      </c>
      <c r="B220" s="169" t="s">
        <v>28</v>
      </c>
      <c r="C220" s="170" t="s">
        <v>4791</v>
      </c>
      <c r="D220" s="169" t="s">
        <v>4955</v>
      </c>
      <c r="E220" s="169" t="s">
        <v>983</v>
      </c>
      <c r="F220" s="171">
        <v>2015</v>
      </c>
      <c r="H220" s="169" t="s">
        <v>4323</v>
      </c>
      <c r="I220" s="169">
        <v>135</v>
      </c>
      <c r="J220" s="169"/>
      <c r="K220" s="169">
        <v>243</v>
      </c>
      <c r="L220" s="169">
        <v>252</v>
      </c>
      <c r="M220" s="169" t="s">
        <v>3041</v>
      </c>
    </row>
    <row r="221" spans="1:13" x14ac:dyDescent="0.3">
      <c r="A221" s="168" t="s">
        <v>0</v>
      </c>
      <c r="B221" s="169" t="s">
        <v>28</v>
      </c>
      <c r="C221" s="170" t="s">
        <v>4791</v>
      </c>
      <c r="D221" s="169" t="s">
        <v>4955</v>
      </c>
      <c r="E221" s="169" t="s">
        <v>983</v>
      </c>
      <c r="F221" s="171">
        <v>2016</v>
      </c>
      <c r="H221" s="169" t="s">
        <v>4300</v>
      </c>
      <c r="I221" s="169">
        <v>146</v>
      </c>
      <c r="J221" s="169"/>
      <c r="K221" s="169">
        <v>84</v>
      </c>
      <c r="L221" s="169">
        <v>96</v>
      </c>
      <c r="M221" s="169" t="s">
        <v>2853</v>
      </c>
    </row>
    <row r="222" spans="1:13" ht="28.8" x14ac:dyDescent="0.3">
      <c r="A222" s="168" t="s">
        <v>0</v>
      </c>
      <c r="B222" s="169" t="s">
        <v>26</v>
      </c>
      <c r="C222" s="170" t="s">
        <v>4956</v>
      </c>
      <c r="D222" s="169" t="s">
        <v>4957</v>
      </c>
      <c r="E222" s="169" t="s">
        <v>250</v>
      </c>
      <c r="F222" s="171">
        <v>2015</v>
      </c>
      <c r="G222" s="98"/>
      <c r="H222" s="168" t="s">
        <v>4958</v>
      </c>
      <c r="I222" s="169">
        <v>17</v>
      </c>
      <c r="J222" s="169">
        <v>2</v>
      </c>
      <c r="K222" s="169"/>
      <c r="L222" s="169"/>
      <c r="M222" s="169" t="s">
        <v>3855</v>
      </c>
    </row>
    <row r="223" spans="1:13" x14ac:dyDescent="0.3">
      <c r="A223" s="168" t="s">
        <v>0</v>
      </c>
      <c r="B223" s="169" t="s">
        <v>28</v>
      </c>
      <c r="C223" s="170" t="s">
        <v>4651</v>
      </c>
      <c r="D223" s="168" t="s">
        <v>4959</v>
      </c>
      <c r="E223" s="168" t="s">
        <v>250</v>
      </c>
      <c r="F223" s="171">
        <v>2014</v>
      </c>
      <c r="G223" s="98"/>
      <c r="H223" s="168" t="s">
        <v>4269</v>
      </c>
      <c r="I223" s="168">
        <v>16</v>
      </c>
      <c r="J223" s="168">
        <v>12</v>
      </c>
      <c r="K223" s="168"/>
      <c r="L223" s="168"/>
      <c r="M223" s="168" t="s">
        <v>2563</v>
      </c>
    </row>
    <row r="224" spans="1:13" x14ac:dyDescent="0.3">
      <c r="A224" s="168" t="s">
        <v>0</v>
      </c>
      <c r="B224" s="169" t="s">
        <v>26</v>
      </c>
      <c r="C224" s="170" t="s">
        <v>4649</v>
      </c>
      <c r="D224" s="169" t="s">
        <v>4667</v>
      </c>
      <c r="E224" s="169" t="s">
        <v>3267</v>
      </c>
      <c r="F224" s="171">
        <v>2013</v>
      </c>
      <c r="H224" s="169" t="s">
        <v>4370</v>
      </c>
      <c r="I224" s="169">
        <v>42</v>
      </c>
      <c r="J224" s="169">
        <v>24</v>
      </c>
      <c r="K224" s="169">
        <v>8918</v>
      </c>
      <c r="L224" s="169">
        <v>8925</v>
      </c>
      <c r="M224" s="169" t="s">
        <v>3423</v>
      </c>
    </row>
    <row r="225" spans="1:18" x14ac:dyDescent="0.3">
      <c r="A225" s="168" t="s">
        <v>0</v>
      </c>
      <c r="B225" s="169" t="s">
        <v>26</v>
      </c>
      <c r="C225" s="170" t="s">
        <v>4960</v>
      </c>
      <c r="D225" s="169" t="s">
        <v>4667</v>
      </c>
      <c r="E225" s="169" t="s">
        <v>90</v>
      </c>
      <c r="F225" s="171">
        <v>2016</v>
      </c>
      <c r="H225" s="169" t="s">
        <v>4299</v>
      </c>
      <c r="I225" s="169">
        <v>6</v>
      </c>
      <c r="J225" s="169"/>
      <c r="K225" s="169"/>
      <c r="L225" s="169"/>
      <c r="M225" s="169" t="s">
        <v>2846</v>
      </c>
    </row>
    <row r="226" spans="1:18" x14ac:dyDescent="0.3">
      <c r="A226" s="168" t="s">
        <v>0</v>
      </c>
      <c r="B226" s="169" t="s">
        <v>26</v>
      </c>
      <c r="C226" s="170" t="s">
        <v>4752</v>
      </c>
      <c r="D226" s="169" t="s">
        <v>4667</v>
      </c>
      <c r="E226" s="169" t="s">
        <v>1451</v>
      </c>
      <c r="F226" s="171">
        <v>2011</v>
      </c>
      <c r="H226" s="169" t="s">
        <v>4394</v>
      </c>
      <c r="I226" s="169">
        <v>6</v>
      </c>
      <c r="J226" s="169"/>
      <c r="K226" s="169">
        <v>3449</v>
      </c>
      <c r="L226" s="169">
        <v>3459</v>
      </c>
      <c r="M226" s="169"/>
    </row>
    <row r="227" spans="1:18" x14ac:dyDescent="0.3">
      <c r="A227" s="168" t="s">
        <v>0</v>
      </c>
      <c r="B227" s="169" t="s">
        <v>28</v>
      </c>
      <c r="C227" s="170" t="s">
        <v>4651</v>
      </c>
      <c r="D227" s="169" t="s">
        <v>4961</v>
      </c>
      <c r="E227" s="169" t="s">
        <v>3591</v>
      </c>
      <c r="F227" s="171">
        <v>2012</v>
      </c>
      <c r="H227" s="169" t="s">
        <v>4392</v>
      </c>
      <c r="I227" s="169">
        <v>10</v>
      </c>
      <c r="J227" s="169">
        <v>3</v>
      </c>
      <c r="K227" s="169">
        <v>163</v>
      </c>
      <c r="L227" s="169">
        <v>169</v>
      </c>
      <c r="M227" s="169" t="s">
        <v>3592</v>
      </c>
    </row>
    <row r="228" spans="1:18" x14ac:dyDescent="0.3">
      <c r="A228" s="168" t="s">
        <v>0</v>
      </c>
      <c r="B228" s="169" t="s">
        <v>26</v>
      </c>
      <c r="C228" s="170" t="s">
        <v>4962</v>
      </c>
      <c r="D228" s="169" t="s">
        <v>4963</v>
      </c>
      <c r="E228" s="169" t="s">
        <v>302</v>
      </c>
      <c r="F228" s="171">
        <v>2011</v>
      </c>
      <c r="H228" s="169" t="s">
        <v>4395</v>
      </c>
      <c r="I228" s="169">
        <v>7</v>
      </c>
      <c r="J228" s="169">
        <v>9</v>
      </c>
      <c r="K228" s="169">
        <v>3496</v>
      </c>
      <c r="L228" s="169">
        <v>3504</v>
      </c>
      <c r="M228" s="169" t="s">
        <v>3615</v>
      </c>
    </row>
    <row r="229" spans="1:18" x14ac:dyDescent="0.3">
      <c r="A229" s="168" t="s">
        <v>0</v>
      </c>
      <c r="B229" s="169" t="s">
        <v>28</v>
      </c>
      <c r="C229" s="170" t="s">
        <v>4964</v>
      </c>
      <c r="D229" s="169" t="s">
        <v>4963</v>
      </c>
      <c r="E229" s="169" t="s">
        <v>1126</v>
      </c>
      <c r="F229" s="171">
        <v>2013</v>
      </c>
      <c r="H229" s="169" t="s">
        <v>4373</v>
      </c>
      <c r="I229" s="169">
        <v>14</v>
      </c>
      <c r="J229" s="169">
        <v>4</v>
      </c>
      <c r="K229" s="169">
        <v>1078</v>
      </c>
      <c r="L229" s="169">
        <v>1084</v>
      </c>
      <c r="M229" s="169" t="s">
        <v>3445</v>
      </c>
    </row>
    <row r="230" spans="1:18" s="99" customFormat="1" x14ac:dyDescent="0.3">
      <c r="A230" s="168" t="s">
        <v>0</v>
      </c>
      <c r="B230" s="169" t="s">
        <v>26</v>
      </c>
      <c r="C230" s="170" t="s">
        <v>4633</v>
      </c>
      <c r="D230" s="168" t="s">
        <v>4963</v>
      </c>
      <c r="E230" s="168" t="s">
        <v>4045</v>
      </c>
      <c r="F230" s="171">
        <v>2007</v>
      </c>
      <c r="G230" s="98"/>
      <c r="H230" s="168" t="s">
        <v>2388</v>
      </c>
      <c r="I230" s="168">
        <v>13</v>
      </c>
      <c r="J230" s="168">
        <v>2</v>
      </c>
      <c r="K230" s="168">
        <v>483</v>
      </c>
      <c r="L230" s="168">
        <v>495</v>
      </c>
      <c r="M230" s="168" t="s">
        <v>4046</v>
      </c>
      <c r="Q230" s="167"/>
      <c r="R230" s="167"/>
    </row>
    <row r="231" spans="1:18" x14ac:dyDescent="0.3">
      <c r="A231" s="168" t="s">
        <v>0</v>
      </c>
      <c r="B231" s="169" t="s">
        <v>28</v>
      </c>
      <c r="C231" s="170" t="s">
        <v>4651</v>
      </c>
      <c r="D231" s="168" t="s">
        <v>4668</v>
      </c>
      <c r="E231" s="168" t="s">
        <v>196</v>
      </c>
      <c r="F231" s="171">
        <v>2015</v>
      </c>
      <c r="G231" s="98"/>
      <c r="H231" s="168" t="s">
        <v>361</v>
      </c>
      <c r="I231" s="168">
        <v>478</v>
      </c>
      <c r="J231" s="168">
        <v>1</v>
      </c>
      <c r="K231" s="168">
        <v>19</v>
      </c>
      <c r="L231" s="168">
        <v>30</v>
      </c>
      <c r="M231" s="168" t="s">
        <v>360</v>
      </c>
    </row>
    <row r="232" spans="1:18" x14ac:dyDescent="0.3">
      <c r="A232" s="168" t="s">
        <v>0</v>
      </c>
      <c r="B232" s="169" t="s">
        <v>28</v>
      </c>
      <c r="C232" s="170" t="s">
        <v>4624</v>
      </c>
      <c r="D232" s="168" t="s">
        <v>4965</v>
      </c>
      <c r="E232" s="168" t="s">
        <v>147</v>
      </c>
      <c r="F232" s="171">
        <v>2014</v>
      </c>
      <c r="G232" s="98"/>
      <c r="H232" s="168" t="s">
        <v>1071</v>
      </c>
      <c r="I232" s="168">
        <v>9</v>
      </c>
      <c r="J232" s="168">
        <v>1</v>
      </c>
      <c r="K232" s="168">
        <v>485</v>
      </c>
      <c r="L232" s="168">
        <v>494</v>
      </c>
      <c r="M232" s="168" t="s">
        <v>1072</v>
      </c>
    </row>
    <row r="233" spans="1:18" x14ac:dyDescent="0.3">
      <c r="A233" s="168" t="s">
        <v>0</v>
      </c>
      <c r="B233" s="169" t="s">
        <v>26</v>
      </c>
      <c r="C233" s="170" t="s">
        <v>4622</v>
      </c>
      <c r="D233" s="168" t="s">
        <v>4669</v>
      </c>
      <c r="E233" s="168" t="s">
        <v>83</v>
      </c>
      <c r="F233" s="171">
        <v>2016</v>
      </c>
      <c r="G233" s="98"/>
      <c r="H233" s="168" t="s">
        <v>2431</v>
      </c>
      <c r="I233" s="168">
        <v>13</v>
      </c>
      <c r="J233" s="168">
        <v>2</v>
      </c>
      <c r="K233" s="168">
        <v>663</v>
      </c>
      <c r="L233" s="168">
        <v>676</v>
      </c>
      <c r="M233" s="168" t="s">
        <v>397</v>
      </c>
    </row>
    <row r="234" spans="1:18" x14ac:dyDescent="0.3">
      <c r="A234" s="168" t="s">
        <v>0</v>
      </c>
      <c r="B234" s="169" t="s">
        <v>26</v>
      </c>
      <c r="C234" s="170" t="s">
        <v>4689</v>
      </c>
      <c r="D234" s="168" t="s">
        <v>4669</v>
      </c>
      <c r="E234" s="168" t="s">
        <v>83</v>
      </c>
      <c r="F234" s="171">
        <v>2016</v>
      </c>
      <c r="G234" s="98"/>
      <c r="H234" s="168" t="s">
        <v>2431</v>
      </c>
      <c r="I234" s="168">
        <v>13</v>
      </c>
      <c r="J234" s="168">
        <v>2</v>
      </c>
      <c r="K234" s="168">
        <v>663</v>
      </c>
      <c r="L234" s="168">
        <v>676</v>
      </c>
      <c r="M234" s="168" t="s">
        <v>397</v>
      </c>
    </row>
    <row r="235" spans="1:18" x14ac:dyDescent="0.3">
      <c r="A235" s="168" t="s">
        <v>0</v>
      </c>
      <c r="B235" s="169" t="s">
        <v>26</v>
      </c>
      <c r="C235" s="170" t="s">
        <v>4646</v>
      </c>
      <c r="D235" s="169" t="s">
        <v>4669</v>
      </c>
      <c r="E235" s="169" t="s">
        <v>632</v>
      </c>
      <c r="F235" s="171">
        <v>2012</v>
      </c>
      <c r="H235" s="169" t="s">
        <v>4384</v>
      </c>
      <c r="I235" s="169">
        <v>4</v>
      </c>
      <c r="J235" s="169">
        <v>7</v>
      </c>
      <c r="K235" s="169">
        <v>3424</v>
      </c>
      <c r="L235" s="169">
        <v>3431</v>
      </c>
      <c r="M235" s="169" t="s">
        <v>3533</v>
      </c>
    </row>
    <row r="236" spans="1:18" x14ac:dyDescent="0.3">
      <c r="A236" s="168" t="s">
        <v>0</v>
      </c>
      <c r="B236" s="169" t="s">
        <v>28</v>
      </c>
      <c r="C236" s="170" t="s">
        <v>4651</v>
      </c>
      <c r="D236" s="169" t="s">
        <v>4966</v>
      </c>
      <c r="E236" s="169" t="s">
        <v>699</v>
      </c>
      <c r="F236" s="171">
        <v>2014</v>
      </c>
      <c r="H236" s="169" t="s">
        <v>4352</v>
      </c>
      <c r="I236" s="169">
        <v>2</v>
      </c>
      <c r="J236" s="169">
        <v>30</v>
      </c>
      <c r="K236" s="169">
        <v>4848</v>
      </c>
      <c r="L236" s="169">
        <v>4861</v>
      </c>
      <c r="M236" s="169" t="s">
        <v>3275</v>
      </c>
    </row>
    <row r="237" spans="1:18" x14ac:dyDescent="0.3">
      <c r="A237" s="168" t="s">
        <v>0</v>
      </c>
      <c r="B237" s="169" t="s">
        <v>26</v>
      </c>
      <c r="C237" s="170" t="s">
        <v>4633</v>
      </c>
      <c r="D237" s="168" t="s">
        <v>4967</v>
      </c>
      <c r="E237" s="168" t="s">
        <v>181</v>
      </c>
      <c r="F237" s="171">
        <v>2015</v>
      </c>
      <c r="G237" s="98"/>
      <c r="H237" s="168" t="s">
        <v>4262</v>
      </c>
      <c r="I237" s="168">
        <v>46</v>
      </c>
      <c r="J237" s="168"/>
      <c r="K237" s="168">
        <v>1</v>
      </c>
      <c r="L237" s="168">
        <v>12</v>
      </c>
      <c r="M237" s="168" t="s">
        <v>2494</v>
      </c>
    </row>
    <row r="238" spans="1:18" x14ac:dyDescent="0.3">
      <c r="A238" s="168" t="s">
        <v>0</v>
      </c>
      <c r="B238" s="169" t="s">
        <v>28</v>
      </c>
      <c r="C238" s="170" t="s">
        <v>4624</v>
      </c>
      <c r="D238" s="169" t="s">
        <v>4968</v>
      </c>
      <c r="E238" s="169" t="s">
        <v>3002</v>
      </c>
      <c r="F238" s="171">
        <v>2016</v>
      </c>
      <c r="H238" s="169" t="s">
        <v>4318</v>
      </c>
      <c r="I238" s="169">
        <v>31</v>
      </c>
      <c r="J238" s="169">
        <v>3</v>
      </c>
      <c r="K238" s="169">
        <v>128</v>
      </c>
      <c r="L238" s="169">
        <v>133</v>
      </c>
      <c r="M238" s="169" t="s">
        <v>3003</v>
      </c>
    </row>
    <row r="239" spans="1:18" x14ac:dyDescent="0.3">
      <c r="A239" s="168" t="s">
        <v>0</v>
      </c>
      <c r="B239" s="169" t="s">
        <v>26</v>
      </c>
      <c r="C239" s="170" t="s">
        <v>4969</v>
      </c>
      <c r="D239" s="169" t="s">
        <v>4968</v>
      </c>
      <c r="E239" s="169" t="s">
        <v>719</v>
      </c>
      <c r="F239" s="171">
        <v>2012</v>
      </c>
      <c r="H239" s="169" t="s">
        <v>4382</v>
      </c>
      <c r="I239" s="169">
        <v>32</v>
      </c>
      <c r="J239" s="169">
        <v>7</v>
      </c>
      <c r="K239" s="169">
        <v>1802</v>
      </c>
      <c r="L239" s="169">
        <v>1807</v>
      </c>
      <c r="M239" s="169" t="s">
        <v>3516</v>
      </c>
    </row>
    <row r="240" spans="1:18" x14ac:dyDescent="0.3">
      <c r="A240" s="168" t="s">
        <v>0</v>
      </c>
      <c r="B240" s="169" t="s">
        <v>28</v>
      </c>
      <c r="C240" s="170" t="s">
        <v>4651</v>
      </c>
      <c r="D240" s="168" t="s">
        <v>4670</v>
      </c>
      <c r="E240" s="168" t="s">
        <v>147</v>
      </c>
      <c r="F240" s="171">
        <v>2012</v>
      </c>
      <c r="G240" s="98"/>
      <c r="H240" s="168" t="s">
        <v>269</v>
      </c>
      <c r="I240" s="168">
        <v>7</v>
      </c>
      <c r="J240" s="168"/>
      <c r="K240" s="168">
        <v>581</v>
      </c>
      <c r="L240" s="168">
        <v>589</v>
      </c>
      <c r="M240" s="168" t="s">
        <v>268</v>
      </c>
    </row>
    <row r="241" spans="1:13" x14ac:dyDescent="0.3">
      <c r="A241" s="168" t="s">
        <v>0</v>
      </c>
      <c r="B241" s="169" t="s">
        <v>28</v>
      </c>
      <c r="C241" s="170" t="s">
        <v>4635</v>
      </c>
      <c r="D241" s="169" t="s">
        <v>4670</v>
      </c>
      <c r="E241" s="169" t="s">
        <v>2745</v>
      </c>
      <c r="F241" s="171">
        <v>2014</v>
      </c>
      <c r="H241" s="169" t="s">
        <v>4362</v>
      </c>
      <c r="I241" s="169">
        <v>103</v>
      </c>
      <c r="J241" s="169">
        <v>1</v>
      </c>
      <c r="K241" s="169">
        <v>305</v>
      </c>
      <c r="L241" s="169">
        <v>313</v>
      </c>
      <c r="M241" s="169" t="s">
        <v>3356</v>
      </c>
    </row>
    <row r="242" spans="1:13" x14ac:dyDescent="0.3">
      <c r="A242" s="168" t="s">
        <v>0</v>
      </c>
      <c r="B242" s="169" t="s">
        <v>26</v>
      </c>
      <c r="C242" s="170" t="s">
        <v>4970</v>
      </c>
      <c r="D242" s="169" t="s">
        <v>4670</v>
      </c>
      <c r="E242" s="169" t="s">
        <v>983</v>
      </c>
      <c r="F242" s="171">
        <v>2010</v>
      </c>
      <c r="H242" s="169" t="s">
        <v>4231</v>
      </c>
      <c r="I242" s="169">
        <v>79</v>
      </c>
      <c r="J242" s="169">
        <v>1</v>
      </c>
      <c r="K242" s="169">
        <v>309</v>
      </c>
      <c r="L242" s="169">
        <v>313</v>
      </c>
      <c r="M242" s="169" t="s">
        <v>2088</v>
      </c>
    </row>
    <row r="243" spans="1:13" x14ac:dyDescent="0.3">
      <c r="A243" s="168" t="s">
        <v>0</v>
      </c>
      <c r="B243" s="169" t="s">
        <v>28</v>
      </c>
      <c r="C243" s="170" t="s">
        <v>4631</v>
      </c>
      <c r="D243" s="168" t="s">
        <v>4971</v>
      </c>
      <c r="E243" s="168" t="s">
        <v>2757</v>
      </c>
      <c r="F243" s="171">
        <v>2009</v>
      </c>
      <c r="H243" s="168" t="s">
        <v>4288</v>
      </c>
      <c r="I243" s="168">
        <v>6</v>
      </c>
      <c r="J243" s="168">
        <v>8</v>
      </c>
      <c r="K243" s="168">
        <v>835</v>
      </c>
      <c r="L243" s="168">
        <v>850</v>
      </c>
      <c r="M243" s="168" t="s">
        <v>2758</v>
      </c>
    </row>
    <row r="244" spans="1:13" x14ac:dyDescent="0.3">
      <c r="A244" s="168" t="s">
        <v>0</v>
      </c>
      <c r="B244" s="169" t="s">
        <v>26</v>
      </c>
      <c r="C244" s="170" t="s">
        <v>4649</v>
      </c>
      <c r="D244" s="169" t="s">
        <v>4972</v>
      </c>
      <c r="E244" s="169" t="s">
        <v>1334</v>
      </c>
      <c r="F244" s="171">
        <v>2016</v>
      </c>
      <c r="H244" s="169" t="s">
        <v>4311</v>
      </c>
      <c r="I244" s="169">
        <v>5</v>
      </c>
      <c r="J244" s="169">
        <v>11</v>
      </c>
      <c r="K244" s="169">
        <v>1290</v>
      </c>
      <c r="L244" s="169">
        <v>1298</v>
      </c>
      <c r="M244" s="169" t="s">
        <v>2945</v>
      </c>
    </row>
    <row r="245" spans="1:13" x14ac:dyDescent="0.3">
      <c r="A245" s="168" t="s">
        <v>0</v>
      </c>
      <c r="B245" s="169" t="s">
        <v>26</v>
      </c>
      <c r="C245" s="170" t="s">
        <v>4649</v>
      </c>
      <c r="D245" s="169" t="s">
        <v>4972</v>
      </c>
      <c r="E245" s="169" t="s">
        <v>699</v>
      </c>
      <c r="F245" s="171">
        <v>2013</v>
      </c>
      <c r="H245" s="169" t="s">
        <v>4249</v>
      </c>
      <c r="I245" s="169">
        <v>1</v>
      </c>
      <c r="J245" s="169">
        <v>14</v>
      </c>
      <c r="K245" s="169">
        <v>1909</v>
      </c>
      <c r="L245" s="169">
        <v>1920</v>
      </c>
      <c r="M245" s="169" t="s">
        <v>2279</v>
      </c>
    </row>
    <row r="246" spans="1:13" x14ac:dyDescent="0.3">
      <c r="A246" s="168" t="s">
        <v>0</v>
      </c>
      <c r="B246" s="169" t="s">
        <v>26</v>
      </c>
      <c r="C246" s="170" t="s">
        <v>4649</v>
      </c>
      <c r="D246" s="168" t="s">
        <v>4973</v>
      </c>
      <c r="E246" s="168" t="s">
        <v>117</v>
      </c>
      <c r="F246" s="171">
        <v>2011</v>
      </c>
      <c r="H246" s="168" t="s">
        <v>4286</v>
      </c>
      <c r="I246" s="168">
        <v>5</v>
      </c>
      <c r="J246" s="168">
        <v>7</v>
      </c>
      <c r="K246" s="168">
        <v>5717</v>
      </c>
      <c r="L246" s="168">
        <v>5728</v>
      </c>
      <c r="M246" s="168" t="s">
        <v>2733</v>
      </c>
    </row>
    <row r="247" spans="1:13" x14ac:dyDescent="0.3">
      <c r="A247" s="168" t="s">
        <v>0</v>
      </c>
      <c r="B247" s="169" t="s">
        <v>26</v>
      </c>
      <c r="C247" s="170" t="s">
        <v>4689</v>
      </c>
      <c r="D247" s="169" t="s">
        <v>4974</v>
      </c>
      <c r="E247" s="169" t="s">
        <v>4860</v>
      </c>
      <c r="F247" s="171">
        <v>2015</v>
      </c>
      <c r="H247" s="169" t="s">
        <v>4329</v>
      </c>
      <c r="I247" s="169">
        <v>103</v>
      </c>
      <c r="J247" s="169">
        <v>9</v>
      </c>
      <c r="K247" s="169">
        <v>2959</v>
      </c>
      <c r="L247" s="169">
        <v>2965</v>
      </c>
      <c r="M247" s="169" t="s">
        <v>3088</v>
      </c>
    </row>
    <row r="248" spans="1:13" x14ac:dyDescent="0.3">
      <c r="A248" s="168" t="s">
        <v>0</v>
      </c>
      <c r="B248" s="169" t="s">
        <v>26</v>
      </c>
      <c r="C248" s="170" t="s">
        <v>4676</v>
      </c>
      <c r="D248" s="169" t="s">
        <v>4974</v>
      </c>
      <c r="E248" s="169" t="s">
        <v>4860</v>
      </c>
      <c r="F248" s="171">
        <v>2015</v>
      </c>
      <c r="H248" s="169" t="s">
        <v>4329</v>
      </c>
      <c r="I248" s="169">
        <v>103</v>
      </c>
      <c r="J248" s="169">
        <v>9</v>
      </c>
      <c r="K248" s="169">
        <v>2959</v>
      </c>
      <c r="L248" s="169">
        <v>2965</v>
      </c>
      <c r="M248" s="169" t="s">
        <v>3088</v>
      </c>
    </row>
    <row r="249" spans="1:13" x14ac:dyDescent="0.3">
      <c r="A249" s="168" t="s">
        <v>0</v>
      </c>
      <c r="B249" s="169" t="s">
        <v>26</v>
      </c>
      <c r="C249" s="170" t="s">
        <v>4646</v>
      </c>
      <c r="D249" s="169" t="s">
        <v>4671</v>
      </c>
      <c r="E249" s="169" t="s">
        <v>3577</v>
      </c>
      <c r="F249" s="171">
        <v>2012</v>
      </c>
      <c r="H249" s="169" t="s">
        <v>4391</v>
      </c>
      <c r="I249" s="169">
        <v>14</v>
      </c>
      <c r="J249" s="169">
        <v>2</v>
      </c>
      <c r="K249" s="169">
        <v>613</v>
      </c>
      <c r="L249" s="169">
        <v>619</v>
      </c>
      <c r="M249" s="169" t="s">
        <v>3585</v>
      </c>
    </row>
    <row r="250" spans="1:13" x14ac:dyDescent="0.3">
      <c r="A250" s="168" t="s">
        <v>0</v>
      </c>
      <c r="B250" s="169" t="s">
        <v>26</v>
      </c>
      <c r="C250" s="170" t="s">
        <v>4752</v>
      </c>
      <c r="D250" s="169" t="s">
        <v>4671</v>
      </c>
      <c r="E250" s="169" t="s">
        <v>872</v>
      </c>
      <c r="F250" s="171">
        <v>2008</v>
      </c>
      <c r="H250" s="169" t="s">
        <v>4402</v>
      </c>
      <c r="I250" s="169">
        <v>12</v>
      </c>
      <c r="J250" s="169">
        <v>36</v>
      </c>
      <c r="K250" s="169">
        <v>7143</v>
      </c>
      <c r="L250" s="169">
        <v>7146</v>
      </c>
      <c r="M250" s="169"/>
    </row>
    <row r="251" spans="1:13" x14ac:dyDescent="0.3">
      <c r="A251" s="168" t="s">
        <v>0</v>
      </c>
      <c r="B251" s="169" t="s">
        <v>26</v>
      </c>
      <c r="C251" s="170" t="s">
        <v>4975</v>
      </c>
      <c r="D251" s="168" t="s">
        <v>4671</v>
      </c>
      <c r="E251" s="168" t="s">
        <v>250</v>
      </c>
      <c r="F251" s="171">
        <v>2013</v>
      </c>
      <c r="G251" s="98"/>
      <c r="H251" s="168" t="s">
        <v>4273</v>
      </c>
      <c r="I251" s="168">
        <v>15</v>
      </c>
      <c r="J251" s="168">
        <v>10</v>
      </c>
      <c r="K251" s="168"/>
      <c r="L251" s="168"/>
      <c r="M251" s="168" t="s">
        <v>2617</v>
      </c>
    </row>
    <row r="252" spans="1:13" x14ac:dyDescent="0.3">
      <c r="A252" s="168" t="s">
        <v>0</v>
      </c>
      <c r="B252" s="169" t="s">
        <v>26</v>
      </c>
      <c r="C252" s="170" t="s">
        <v>4976</v>
      </c>
      <c r="D252" s="168" t="s">
        <v>4671</v>
      </c>
      <c r="E252" s="168" t="s">
        <v>348</v>
      </c>
      <c r="F252" s="171">
        <v>2015</v>
      </c>
      <c r="G252" s="98"/>
      <c r="H252" s="168" t="s">
        <v>349</v>
      </c>
      <c r="I252" s="168">
        <v>7</v>
      </c>
      <c r="J252" s="168">
        <v>17</v>
      </c>
      <c r="K252" s="168">
        <v>7632</v>
      </c>
      <c r="L252" s="168">
        <v>7643</v>
      </c>
      <c r="M252" s="168" t="s">
        <v>347</v>
      </c>
    </row>
    <row r="253" spans="1:13" x14ac:dyDescent="0.3">
      <c r="A253" s="168" t="s">
        <v>0</v>
      </c>
      <c r="B253" s="169" t="s">
        <v>26</v>
      </c>
      <c r="C253" s="170" t="s">
        <v>4793</v>
      </c>
      <c r="D253" s="169" t="s">
        <v>4758</v>
      </c>
      <c r="E253" s="169" t="s">
        <v>3577</v>
      </c>
      <c r="F253" s="171">
        <v>2012</v>
      </c>
      <c r="H253" s="169" t="s">
        <v>4390</v>
      </c>
      <c r="I253" s="169">
        <v>14</v>
      </c>
      <c r="J253" s="169">
        <v>3</v>
      </c>
      <c r="K253" s="169">
        <v>945</v>
      </c>
      <c r="L253" s="169">
        <v>950</v>
      </c>
      <c r="M253" s="169" t="s">
        <v>3578</v>
      </c>
    </row>
    <row r="254" spans="1:13" x14ac:dyDescent="0.3">
      <c r="A254" s="168" t="s">
        <v>0</v>
      </c>
      <c r="B254" s="169" t="s">
        <v>26</v>
      </c>
      <c r="C254" s="170" t="s">
        <v>4622</v>
      </c>
      <c r="D254" s="169" t="s">
        <v>4758</v>
      </c>
      <c r="E254" s="169" t="s">
        <v>117</v>
      </c>
      <c r="F254" s="171">
        <v>2011</v>
      </c>
      <c r="G254" s="98"/>
      <c r="H254" s="168" t="s">
        <v>3739</v>
      </c>
      <c r="I254" s="169">
        <v>5</v>
      </c>
      <c r="J254" s="169">
        <v>2</v>
      </c>
      <c r="K254" s="169">
        <v>1366</v>
      </c>
      <c r="L254" s="169">
        <v>1375</v>
      </c>
      <c r="M254" s="169" t="s">
        <v>3820</v>
      </c>
    </row>
    <row r="255" spans="1:13" x14ac:dyDescent="0.3">
      <c r="A255" s="168" t="s">
        <v>0</v>
      </c>
      <c r="B255" s="169" t="s">
        <v>26</v>
      </c>
      <c r="C255" s="170" t="s">
        <v>4689</v>
      </c>
      <c r="D255" s="169" t="s">
        <v>4672</v>
      </c>
      <c r="E255" s="169" t="s">
        <v>3267</v>
      </c>
      <c r="F255" s="171">
        <v>2014</v>
      </c>
      <c r="H255" s="169" t="s">
        <v>4351</v>
      </c>
      <c r="I255" s="169">
        <v>43</v>
      </c>
      <c r="J255" s="169">
        <v>31</v>
      </c>
      <c r="K255" s="169">
        <v>11834</v>
      </c>
      <c r="L255" s="169">
        <v>11842</v>
      </c>
      <c r="M255" s="169" t="s">
        <v>3268</v>
      </c>
    </row>
    <row r="256" spans="1:13" x14ac:dyDescent="0.3">
      <c r="A256" s="168" t="s">
        <v>0</v>
      </c>
      <c r="B256" s="169" t="s">
        <v>28</v>
      </c>
      <c r="C256" s="170" t="s">
        <v>4624</v>
      </c>
      <c r="D256" s="169" t="s">
        <v>4672</v>
      </c>
      <c r="E256" s="169" t="s">
        <v>2096</v>
      </c>
      <c r="F256" s="171">
        <v>2014</v>
      </c>
      <c r="H256" s="169" t="s">
        <v>4353</v>
      </c>
      <c r="I256" s="169">
        <v>51</v>
      </c>
      <c r="J256" s="169">
        <v>7</v>
      </c>
      <c r="K256" s="169">
        <v>572</v>
      </c>
      <c r="L256" s="169">
        <v>576</v>
      </c>
      <c r="M256" s="169" t="s">
        <v>3282</v>
      </c>
    </row>
    <row r="257" spans="1:15" x14ac:dyDescent="0.3">
      <c r="A257" s="175" t="s">
        <v>5</v>
      </c>
      <c r="B257" s="175" t="s">
        <v>26</v>
      </c>
      <c r="C257" s="176" t="s">
        <v>4649</v>
      </c>
      <c r="D257" s="175" t="s">
        <v>4977</v>
      </c>
      <c r="E257" s="175" t="s">
        <v>1126</v>
      </c>
      <c r="F257" s="177">
        <v>2011</v>
      </c>
      <c r="H257" s="175" t="s">
        <v>4251</v>
      </c>
      <c r="I257" s="175">
        <v>12</v>
      </c>
      <c r="J257" s="175">
        <v>10</v>
      </c>
      <c r="K257" s="175">
        <v>3567</v>
      </c>
      <c r="L257" s="175">
        <v>3580</v>
      </c>
      <c r="M257" s="175" t="s">
        <v>2303</v>
      </c>
    </row>
    <row r="258" spans="1:15" x14ac:dyDescent="0.3">
      <c r="A258" s="175" t="s">
        <v>5</v>
      </c>
      <c r="B258" s="175" t="s">
        <v>28</v>
      </c>
      <c r="C258" s="176" t="s">
        <v>4631</v>
      </c>
      <c r="D258" s="175" t="s">
        <v>4785</v>
      </c>
      <c r="E258" s="175" t="s">
        <v>1218</v>
      </c>
      <c r="F258" s="177">
        <v>2010</v>
      </c>
      <c r="H258" s="175" t="s">
        <v>4247</v>
      </c>
      <c r="I258" s="175">
        <v>21</v>
      </c>
      <c r="J258" s="175">
        <v>4</v>
      </c>
      <c r="K258" s="175">
        <v>1121</v>
      </c>
      <c r="L258" s="175">
        <v>1133</v>
      </c>
      <c r="M258" s="175" t="s">
        <v>2254</v>
      </c>
    </row>
    <row r="259" spans="1:15" x14ac:dyDescent="0.3">
      <c r="A259" s="175" t="s">
        <v>5</v>
      </c>
      <c r="B259" s="175" t="s">
        <v>26</v>
      </c>
      <c r="C259" s="176" t="s">
        <v>4633</v>
      </c>
      <c r="D259" s="175" t="s">
        <v>4788</v>
      </c>
      <c r="E259" s="175" t="s">
        <v>2310</v>
      </c>
      <c r="F259" s="177">
        <v>2017</v>
      </c>
      <c r="H259" s="175" t="s">
        <v>4252</v>
      </c>
      <c r="I259" s="175">
        <v>516</v>
      </c>
      <c r="J259" s="175"/>
      <c r="K259" s="175">
        <v>317</v>
      </c>
      <c r="L259" s="175">
        <v>324</v>
      </c>
      <c r="M259" s="175" t="s">
        <v>2311</v>
      </c>
    </row>
    <row r="260" spans="1:15" x14ac:dyDescent="0.3">
      <c r="A260" s="175" t="s">
        <v>5</v>
      </c>
      <c r="B260" s="175" t="s">
        <v>28</v>
      </c>
      <c r="C260" s="176" t="s">
        <v>4651</v>
      </c>
      <c r="D260" s="175" t="s">
        <v>4625</v>
      </c>
      <c r="E260" s="175" t="s">
        <v>295</v>
      </c>
      <c r="F260" s="177">
        <v>2012</v>
      </c>
      <c r="H260" s="175" t="s">
        <v>4245</v>
      </c>
      <c r="I260" s="175">
        <v>8</v>
      </c>
      <c r="J260" s="175">
        <v>1</v>
      </c>
      <c r="K260" s="175">
        <v>29</v>
      </c>
      <c r="L260" s="175">
        <v>42</v>
      </c>
      <c r="M260" s="175" t="s">
        <v>2230</v>
      </c>
    </row>
    <row r="261" spans="1:15" x14ac:dyDescent="0.3">
      <c r="A261" s="175" t="s">
        <v>5</v>
      </c>
      <c r="B261" s="175" t="s">
        <v>28</v>
      </c>
      <c r="C261" s="176" t="s">
        <v>4791</v>
      </c>
      <c r="D261" s="175" t="s">
        <v>4792</v>
      </c>
      <c r="E261" s="175" t="s">
        <v>983</v>
      </c>
      <c r="F261" s="177">
        <v>2014</v>
      </c>
      <c r="H261" s="175" t="s">
        <v>4243</v>
      </c>
      <c r="I261" s="175">
        <v>113</v>
      </c>
      <c r="J261" s="175"/>
      <c r="K261" s="175">
        <v>394</v>
      </c>
      <c r="L261" s="175">
        <v>402</v>
      </c>
      <c r="M261" s="175" t="s">
        <v>2216</v>
      </c>
    </row>
    <row r="262" spans="1:15" x14ac:dyDescent="0.3">
      <c r="A262" s="175" t="s">
        <v>5</v>
      </c>
      <c r="B262" s="175" t="s">
        <v>28</v>
      </c>
      <c r="C262" s="176" t="s">
        <v>4791</v>
      </c>
      <c r="D262" s="175" t="s">
        <v>4792</v>
      </c>
      <c r="E262" s="175" t="s">
        <v>2223</v>
      </c>
      <c r="F262" s="177">
        <v>2013</v>
      </c>
      <c r="H262" s="175" t="s">
        <v>4244</v>
      </c>
      <c r="I262" s="175">
        <v>62</v>
      </c>
      <c r="J262" s="175"/>
      <c r="K262" s="175">
        <v>35</v>
      </c>
      <c r="L262" s="175">
        <v>43</v>
      </c>
      <c r="M262" s="175" t="s">
        <v>2224</v>
      </c>
    </row>
    <row r="263" spans="1:15" x14ac:dyDescent="0.3">
      <c r="A263" s="175" t="s">
        <v>5</v>
      </c>
      <c r="B263" s="175" t="s">
        <v>28</v>
      </c>
      <c r="C263" s="176" t="s">
        <v>4651</v>
      </c>
      <c r="D263" s="175" t="s">
        <v>4802</v>
      </c>
      <c r="E263" s="175" t="s">
        <v>117</v>
      </c>
      <c r="F263" s="177">
        <v>2012</v>
      </c>
      <c r="H263" s="175" t="s">
        <v>4166</v>
      </c>
      <c r="I263" s="175">
        <v>6</v>
      </c>
      <c r="J263" s="175">
        <v>7</v>
      </c>
      <c r="K263" s="175">
        <v>5897</v>
      </c>
      <c r="L263" s="175">
        <v>5908</v>
      </c>
      <c r="M263" s="175" t="s">
        <v>1262</v>
      </c>
    </row>
    <row r="264" spans="1:15" x14ac:dyDescent="0.3">
      <c r="A264" s="175" t="s">
        <v>5</v>
      </c>
      <c r="B264" s="175" t="s">
        <v>26</v>
      </c>
      <c r="C264" s="176" t="s">
        <v>4676</v>
      </c>
      <c r="D264" s="175" t="s">
        <v>4678</v>
      </c>
      <c r="E264" s="175" t="s">
        <v>181</v>
      </c>
      <c r="F264" s="177">
        <v>2011</v>
      </c>
      <c r="H264" s="175" t="s">
        <v>799</v>
      </c>
      <c r="I264" s="175">
        <v>32</v>
      </c>
      <c r="J264" s="175">
        <v>26</v>
      </c>
      <c r="K264" s="175">
        <v>5970</v>
      </c>
      <c r="L264" s="175">
        <v>5978</v>
      </c>
      <c r="M264" s="175" t="s">
        <v>798</v>
      </c>
    </row>
    <row r="265" spans="1:15" x14ac:dyDescent="0.3">
      <c r="A265" s="175" t="s">
        <v>5</v>
      </c>
      <c r="B265" s="175" t="s">
        <v>28</v>
      </c>
      <c r="C265" s="176" t="s">
        <v>4651</v>
      </c>
      <c r="D265" s="175" t="s">
        <v>4632</v>
      </c>
      <c r="E265" s="175" t="s">
        <v>686</v>
      </c>
      <c r="F265" s="177">
        <v>2015</v>
      </c>
      <c r="H265" s="175" t="s">
        <v>4174</v>
      </c>
      <c r="I265" s="175">
        <v>15</v>
      </c>
      <c r="J265" s="175">
        <v>1</v>
      </c>
      <c r="K265" s="175">
        <v>144</v>
      </c>
      <c r="L265" s="175">
        <v>150</v>
      </c>
      <c r="M265" s="175" t="s">
        <v>1343</v>
      </c>
    </row>
    <row r="266" spans="1:15" x14ac:dyDescent="0.3">
      <c r="A266" s="175" t="s">
        <v>5</v>
      </c>
      <c r="B266" s="175" t="s">
        <v>26</v>
      </c>
      <c r="C266" s="176" t="s">
        <v>4649</v>
      </c>
      <c r="D266" s="175" t="s">
        <v>4632</v>
      </c>
      <c r="E266" s="175" t="s">
        <v>117</v>
      </c>
      <c r="F266" s="177">
        <v>2010</v>
      </c>
      <c r="H266" s="175" t="s">
        <v>4246</v>
      </c>
      <c r="I266" s="175">
        <v>4</v>
      </c>
      <c r="J266" s="175">
        <v>10</v>
      </c>
      <c r="K266" s="175">
        <v>6001</v>
      </c>
      <c r="L266" s="175">
        <v>6013</v>
      </c>
      <c r="M266" s="175" t="s">
        <v>2246</v>
      </c>
    </row>
    <row r="267" spans="1:15" x14ac:dyDescent="0.3">
      <c r="A267" s="175" t="s">
        <v>5</v>
      </c>
      <c r="B267" s="175" t="s">
        <v>26</v>
      </c>
      <c r="C267" s="176" t="s">
        <v>4633</v>
      </c>
      <c r="D267" s="175" t="s">
        <v>4978</v>
      </c>
      <c r="E267" s="175" t="s">
        <v>237</v>
      </c>
      <c r="F267" s="177">
        <v>2017</v>
      </c>
      <c r="H267" s="175" t="s">
        <v>2261</v>
      </c>
      <c r="I267" s="175">
        <v>34</v>
      </c>
      <c r="J267" s="175">
        <v>3</v>
      </c>
      <c r="K267" s="175">
        <v>591</v>
      </c>
      <c r="L267" s="175">
        <v>598</v>
      </c>
      <c r="M267" s="175" t="s">
        <v>2262</v>
      </c>
    </row>
    <row r="268" spans="1:15" x14ac:dyDescent="0.3">
      <c r="A268" s="175" t="s">
        <v>5</v>
      </c>
      <c r="B268" s="175" t="s">
        <v>28</v>
      </c>
      <c r="C268" s="176" t="s">
        <v>4791</v>
      </c>
      <c r="D268" s="175" t="s">
        <v>4979</v>
      </c>
      <c r="E268" s="175" t="s">
        <v>983</v>
      </c>
      <c r="F268" s="177">
        <v>2015</v>
      </c>
      <c r="H268" s="175" t="s">
        <v>4255</v>
      </c>
      <c r="I268" s="175">
        <v>134</v>
      </c>
      <c r="J268" s="175"/>
      <c r="K268" s="175">
        <v>122</v>
      </c>
      <c r="L268" s="175">
        <v>130</v>
      </c>
      <c r="M268" s="175" t="s">
        <v>3951</v>
      </c>
    </row>
    <row r="269" spans="1:15" x14ac:dyDescent="0.3">
      <c r="A269" s="175" t="s">
        <v>5</v>
      </c>
      <c r="B269" s="175" t="s">
        <v>30</v>
      </c>
      <c r="C269" s="176" t="s">
        <v>4628</v>
      </c>
      <c r="D269" s="175" t="s">
        <v>4684</v>
      </c>
      <c r="E269" s="175" t="s">
        <v>97</v>
      </c>
      <c r="F269" s="177">
        <v>2015</v>
      </c>
      <c r="H269" s="175" t="s">
        <v>1011</v>
      </c>
      <c r="I269" s="175">
        <v>11</v>
      </c>
      <c r="J269" s="175">
        <v>1</v>
      </c>
      <c r="K269" s="175">
        <v>39</v>
      </c>
      <c r="L269" s="175">
        <v>46</v>
      </c>
      <c r="M269" s="175" t="s">
        <v>915</v>
      </c>
    </row>
    <row r="270" spans="1:15" x14ac:dyDescent="0.3">
      <c r="A270" s="175" t="s">
        <v>5</v>
      </c>
      <c r="B270" s="175" t="s">
        <v>26</v>
      </c>
      <c r="C270" s="176" t="s">
        <v>4649</v>
      </c>
      <c r="D270" s="175" t="s">
        <v>4980</v>
      </c>
      <c r="E270" s="175" t="s">
        <v>1761</v>
      </c>
      <c r="F270" s="177">
        <v>2016</v>
      </c>
      <c r="G270" s="175"/>
      <c r="H270" s="175" t="s">
        <v>1760</v>
      </c>
      <c r="I270" s="175">
        <v>2016</v>
      </c>
      <c r="J270" s="175"/>
      <c r="K270" s="175"/>
      <c r="L270" s="175"/>
      <c r="M270" s="175" t="s">
        <v>1762</v>
      </c>
      <c r="O270" s="175"/>
    </row>
    <row r="271" spans="1:15" x14ac:dyDescent="0.3">
      <c r="A271" s="175" t="s">
        <v>5</v>
      </c>
      <c r="B271" s="175" t="s">
        <v>26</v>
      </c>
      <c r="C271" s="176" t="s">
        <v>4689</v>
      </c>
      <c r="D271" s="175" t="s">
        <v>4981</v>
      </c>
      <c r="E271" s="175" t="s">
        <v>2106</v>
      </c>
      <c r="F271" s="177">
        <v>2009</v>
      </c>
      <c r="H271" s="175" t="s">
        <v>2105</v>
      </c>
      <c r="I271" s="175">
        <v>6</v>
      </c>
      <c r="J271" s="175">
        <v>41</v>
      </c>
      <c r="K271" s="175">
        <v>1213</v>
      </c>
      <c r="L271" s="175">
        <v>1221</v>
      </c>
      <c r="M271" s="175" t="s">
        <v>2107</v>
      </c>
    </row>
    <row r="272" spans="1:15" x14ac:dyDescent="0.3">
      <c r="A272" s="175" t="s">
        <v>5</v>
      </c>
      <c r="B272" s="175" t="s">
        <v>26</v>
      </c>
      <c r="C272" s="176" t="s">
        <v>4807</v>
      </c>
      <c r="D272" s="175" t="s">
        <v>4981</v>
      </c>
      <c r="E272" s="175" t="s">
        <v>2106</v>
      </c>
      <c r="F272" s="177">
        <v>2009</v>
      </c>
      <c r="H272" s="175" t="s">
        <v>2105</v>
      </c>
      <c r="I272" s="175">
        <v>6</v>
      </c>
      <c r="J272" s="175">
        <v>41</v>
      </c>
      <c r="K272" s="175">
        <v>1213</v>
      </c>
      <c r="L272" s="175">
        <v>1221</v>
      </c>
      <c r="M272" s="175" t="s">
        <v>2107</v>
      </c>
    </row>
    <row r="273" spans="1:13" x14ac:dyDescent="0.3">
      <c r="A273" s="175" t="s">
        <v>5</v>
      </c>
      <c r="B273" s="175" t="s">
        <v>26</v>
      </c>
      <c r="C273" s="176" t="s">
        <v>4633</v>
      </c>
      <c r="D273" s="175" t="s">
        <v>4981</v>
      </c>
      <c r="E273" s="175" t="s">
        <v>2106</v>
      </c>
      <c r="F273" s="177">
        <v>2009</v>
      </c>
      <c r="H273" s="175" t="s">
        <v>2105</v>
      </c>
      <c r="I273" s="175">
        <v>6</v>
      </c>
      <c r="J273" s="175">
        <v>41</v>
      </c>
      <c r="K273" s="175">
        <v>1213</v>
      </c>
      <c r="L273" s="175">
        <v>1221</v>
      </c>
      <c r="M273" s="175" t="s">
        <v>2107</v>
      </c>
    </row>
    <row r="274" spans="1:13" x14ac:dyDescent="0.3">
      <c r="A274" s="175" t="s">
        <v>5</v>
      </c>
      <c r="B274" s="175" t="s">
        <v>28</v>
      </c>
      <c r="C274" s="176" t="s">
        <v>4651</v>
      </c>
      <c r="D274" s="175" t="s">
        <v>4858</v>
      </c>
      <c r="E274" s="175" t="s">
        <v>1238</v>
      </c>
      <c r="F274" s="177">
        <v>2013</v>
      </c>
      <c r="H274" s="175" t="s">
        <v>4163</v>
      </c>
      <c r="I274" s="175">
        <v>29</v>
      </c>
      <c r="J274" s="175">
        <v>26</v>
      </c>
      <c r="K274" s="175">
        <v>8402</v>
      </c>
      <c r="L274" s="175">
        <v>8409</v>
      </c>
      <c r="M274" s="175" t="s">
        <v>1239</v>
      </c>
    </row>
    <row r="275" spans="1:13" x14ac:dyDescent="0.3">
      <c r="A275" s="175" t="s">
        <v>5</v>
      </c>
      <c r="B275" s="175" t="s">
        <v>28</v>
      </c>
      <c r="C275" s="176" t="s">
        <v>4863</v>
      </c>
      <c r="D275" s="175" t="s">
        <v>4690</v>
      </c>
      <c r="E275" s="175" t="s">
        <v>391</v>
      </c>
      <c r="F275" s="177">
        <v>2011</v>
      </c>
      <c r="H275" s="175" t="s">
        <v>2238</v>
      </c>
      <c r="I275" s="175">
        <v>6</v>
      </c>
      <c r="J275" s="175">
        <v>7</v>
      </c>
      <c r="K275" s="175">
        <v>1199</v>
      </c>
      <c r="L275" s="175">
        <v>1213</v>
      </c>
      <c r="M275" s="175" t="s">
        <v>1279</v>
      </c>
    </row>
    <row r="276" spans="1:13" x14ac:dyDescent="0.3">
      <c r="A276" s="175" t="s">
        <v>5</v>
      </c>
      <c r="B276" s="175" t="s">
        <v>26</v>
      </c>
      <c r="C276" s="176" t="s">
        <v>4982</v>
      </c>
      <c r="D276" s="175" t="s">
        <v>4862</v>
      </c>
      <c r="E276" s="175" t="s">
        <v>2014</v>
      </c>
      <c r="F276" s="177">
        <v>2012</v>
      </c>
      <c r="H276" s="175" t="s">
        <v>4226</v>
      </c>
      <c r="I276" s="175">
        <v>22</v>
      </c>
      <c r="J276" s="175">
        <v>30</v>
      </c>
      <c r="K276" s="175">
        <v>15362</v>
      </c>
      <c r="L276" s="175">
        <v>15369</v>
      </c>
      <c r="M276" s="175" t="s">
        <v>2022</v>
      </c>
    </row>
    <row r="277" spans="1:13" x14ac:dyDescent="0.3">
      <c r="A277" s="175" t="s">
        <v>5</v>
      </c>
      <c r="B277" s="175" t="s">
        <v>26</v>
      </c>
      <c r="C277" s="176" t="s">
        <v>4649</v>
      </c>
      <c r="D277" s="175" t="s">
        <v>4864</v>
      </c>
      <c r="E277" s="175" t="s">
        <v>2014</v>
      </c>
      <c r="F277" s="177">
        <v>2011</v>
      </c>
      <c r="H277" s="175" t="s">
        <v>1834</v>
      </c>
      <c r="I277" s="175">
        <v>21</v>
      </c>
      <c r="J277" s="175">
        <v>15</v>
      </c>
      <c r="K277" s="175">
        <v>5660</v>
      </c>
      <c r="L277" s="175">
        <v>5670</v>
      </c>
      <c r="M277" s="175" t="s">
        <v>2239</v>
      </c>
    </row>
    <row r="278" spans="1:13" x14ac:dyDescent="0.3">
      <c r="A278" s="175" t="s">
        <v>5</v>
      </c>
      <c r="B278" s="175" t="s">
        <v>26</v>
      </c>
      <c r="C278" s="176" t="s">
        <v>4649</v>
      </c>
      <c r="D278" s="175" t="s">
        <v>4641</v>
      </c>
      <c r="E278" s="175" t="s">
        <v>117</v>
      </c>
      <c r="F278" s="177">
        <v>2013</v>
      </c>
      <c r="H278" s="175" t="s">
        <v>281</v>
      </c>
      <c r="I278" s="175">
        <v>7</v>
      </c>
      <c r="J278" s="175">
        <v>12</v>
      </c>
      <c r="K278" s="175">
        <v>10704</v>
      </c>
      <c r="L278" s="175">
        <v>10716</v>
      </c>
      <c r="M278" s="175" t="s">
        <v>280</v>
      </c>
    </row>
    <row r="279" spans="1:13" x14ac:dyDescent="0.3">
      <c r="A279" s="175" t="s">
        <v>5</v>
      </c>
      <c r="B279" s="175" t="s">
        <v>26</v>
      </c>
      <c r="C279" s="176" t="s">
        <v>4649</v>
      </c>
      <c r="D279" s="175" t="s">
        <v>4871</v>
      </c>
      <c r="E279" s="175" t="s">
        <v>1126</v>
      </c>
      <c r="F279" s="177">
        <v>2006</v>
      </c>
      <c r="H279" s="175" t="s">
        <v>2157</v>
      </c>
      <c r="I279" s="175">
        <v>7</v>
      </c>
      <c r="J279" s="175">
        <v>3</v>
      </c>
      <c r="K279" s="175">
        <v>945</v>
      </c>
      <c r="L279" s="175">
        <v>949</v>
      </c>
      <c r="M279" s="175" t="s">
        <v>2158</v>
      </c>
    </row>
    <row r="280" spans="1:13" x14ac:dyDescent="0.3">
      <c r="A280" s="175" t="s">
        <v>5</v>
      </c>
      <c r="B280" s="175" t="s">
        <v>26</v>
      </c>
      <c r="C280" s="176" t="s">
        <v>4689</v>
      </c>
      <c r="D280" s="175" t="s">
        <v>4701</v>
      </c>
      <c r="E280" s="175" t="s">
        <v>76</v>
      </c>
      <c r="F280" s="177">
        <v>2011</v>
      </c>
      <c r="G280" s="178"/>
      <c r="H280" s="175" t="s">
        <v>4983</v>
      </c>
      <c r="I280" s="175">
        <v>5</v>
      </c>
      <c r="J280" s="175">
        <v>2</v>
      </c>
      <c r="K280" s="175">
        <v>157</v>
      </c>
      <c r="L280" s="175">
        <v>167</v>
      </c>
      <c r="M280" s="175" t="s">
        <v>527</v>
      </c>
    </row>
    <row r="281" spans="1:13" x14ac:dyDescent="0.3">
      <c r="A281" s="175" t="s">
        <v>5</v>
      </c>
      <c r="B281" s="175" t="s">
        <v>28</v>
      </c>
      <c r="C281" s="176" t="s">
        <v>4624</v>
      </c>
      <c r="D281" s="175" t="s">
        <v>4984</v>
      </c>
      <c r="E281" s="175" t="s">
        <v>181</v>
      </c>
      <c r="F281" s="177">
        <v>2007</v>
      </c>
      <c r="H281" s="175" t="s">
        <v>1062</v>
      </c>
      <c r="I281" s="175">
        <v>28</v>
      </c>
      <c r="J281" s="175">
        <v>31</v>
      </c>
      <c r="K281" s="175">
        <v>4581</v>
      </c>
      <c r="L281" s="175">
        <v>4590</v>
      </c>
      <c r="M281" s="175" t="s">
        <v>1063</v>
      </c>
    </row>
    <row r="282" spans="1:13" x14ac:dyDescent="0.3">
      <c r="A282" s="175" t="s">
        <v>5</v>
      </c>
      <c r="B282" s="175" t="s">
        <v>30</v>
      </c>
      <c r="C282" s="176" t="s">
        <v>4628</v>
      </c>
      <c r="D282" s="175" t="s">
        <v>4879</v>
      </c>
      <c r="E282" s="175" t="s">
        <v>41</v>
      </c>
      <c r="F282" s="177">
        <v>2012</v>
      </c>
      <c r="H282" s="175" t="s">
        <v>1539</v>
      </c>
      <c r="I282" s="175">
        <v>160</v>
      </c>
      <c r="J282" s="175">
        <v>2</v>
      </c>
      <c r="K282" s="175">
        <v>394</v>
      </c>
      <c r="L282" s="175">
        <v>400</v>
      </c>
      <c r="M282" s="175" t="s">
        <v>1540</v>
      </c>
    </row>
    <row r="283" spans="1:13" x14ac:dyDescent="0.3">
      <c r="A283" s="175" t="s">
        <v>5</v>
      </c>
      <c r="B283" s="175" t="s">
        <v>26</v>
      </c>
      <c r="C283" s="176" t="s">
        <v>4633</v>
      </c>
      <c r="D283" s="175" t="s">
        <v>4879</v>
      </c>
      <c r="E283" s="175" t="s">
        <v>1012</v>
      </c>
      <c r="F283" s="177">
        <v>2014</v>
      </c>
      <c r="H283" s="175" t="s">
        <v>1278</v>
      </c>
      <c r="I283" s="175">
        <v>79</v>
      </c>
      <c r="J283" s="175">
        <v>8</v>
      </c>
      <c r="K283" s="175">
        <v>797</v>
      </c>
      <c r="L283" s="175">
        <v>804</v>
      </c>
      <c r="M283" s="175" t="s">
        <v>1013</v>
      </c>
    </row>
    <row r="284" spans="1:13" x14ac:dyDescent="0.3">
      <c r="A284" s="175" t="s">
        <v>5</v>
      </c>
      <c r="B284" s="175" t="s">
        <v>26</v>
      </c>
      <c r="C284" s="176" t="s">
        <v>4689</v>
      </c>
      <c r="D284" s="175" t="s">
        <v>4985</v>
      </c>
      <c r="E284" s="175" t="s">
        <v>4986</v>
      </c>
      <c r="F284" s="177">
        <v>2014</v>
      </c>
      <c r="H284" s="175" t="s">
        <v>4987</v>
      </c>
      <c r="I284" s="175">
        <v>1</v>
      </c>
      <c r="J284" s="175"/>
      <c r="K284" s="175"/>
      <c r="L284" s="175"/>
      <c r="M284" s="175" t="s">
        <v>4988</v>
      </c>
    </row>
    <row r="285" spans="1:13" x14ac:dyDescent="0.3">
      <c r="A285" s="175" t="s">
        <v>5</v>
      </c>
      <c r="B285" s="175" t="s">
        <v>28</v>
      </c>
      <c r="C285" s="176" t="s">
        <v>4989</v>
      </c>
      <c r="D285" s="175" t="s">
        <v>4647</v>
      </c>
      <c r="E285" s="175" t="s">
        <v>632</v>
      </c>
      <c r="F285" s="177">
        <v>2015</v>
      </c>
      <c r="H285" s="175" t="s">
        <v>4253</v>
      </c>
      <c r="I285" s="175">
        <v>7</v>
      </c>
      <c r="J285" s="175">
        <v>33</v>
      </c>
      <c r="K285" s="175">
        <v>18732</v>
      </c>
      <c r="L285" s="175">
        <v>18741</v>
      </c>
      <c r="M285" s="175" t="s">
        <v>2319</v>
      </c>
    </row>
    <row r="286" spans="1:13" x14ac:dyDescent="0.3">
      <c r="A286" s="175" t="s">
        <v>5</v>
      </c>
      <c r="B286" s="175" t="s">
        <v>30</v>
      </c>
      <c r="C286" s="176" t="s">
        <v>4628</v>
      </c>
      <c r="D286" s="175" t="s">
        <v>4647</v>
      </c>
      <c r="E286" s="175" t="s">
        <v>4538</v>
      </c>
      <c r="F286" s="177">
        <v>2015</v>
      </c>
      <c r="H286" s="175" t="s">
        <v>4537</v>
      </c>
      <c r="I286" s="175">
        <v>50</v>
      </c>
      <c r="J286" s="175">
        <v>24</v>
      </c>
      <c r="K286" s="175">
        <v>2139</v>
      </c>
      <c r="L286" s="175">
        <v>2145</v>
      </c>
      <c r="M286" s="175" t="s">
        <v>4539</v>
      </c>
    </row>
    <row r="287" spans="1:13" x14ac:dyDescent="0.3">
      <c r="A287" s="175" t="s">
        <v>5</v>
      </c>
      <c r="B287" s="175" t="s">
        <v>28</v>
      </c>
      <c r="C287" s="176" t="s">
        <v>4651</v>
      </c>
      <c r="D287" s="175" t="s">
        <v>4650</v>
      </c>
      <c r="E287" s="175" t="s">
        <v>1334</v>
      </c>
      <c r="F287" s="177">
        <v>2015</v>
      </c>
      <c r="H287" s="175" t="s">
        <v>4250</v>
      </c>
      <c r="I287" s="175">
        <v>4</v>
      </c>
      <c r="J287" s="175">
        <v>4</v>
      </c>
      <c r="K287" s="175">
        <v>559</v>
      </c>
      <c r="L287" s="175">
        <v>568</v>
      </c>
      <c r="M287" s="175" t="s">
        <v>2286</v>
      </c>
    </row>
    <row r="288" spans="1:13" x14ac:dyDescent="0.3">
      <c r="A288" s="175" t="s">
        <v>5</v>
      </c>
      <c r="B288" s="175" t="s">
        <v>26</v>
      </c>
      <c r="C288" s="176" t="s">
        <v>4689</v>
      </c>
      <c r="D288" s="175" t="s">
        <v>4711</v>
      </c>
      <c r="E288" s="175" t="s">
        <v>2270</v>
      </c>
      <c r="F288" s="177">
        <v>2016</v>
      </c>
      <c r="H288" s="175" t="s">
        <v>4248</v>
      </c>
      <c r="I288" s="175">
        <v>119</v>
      </c>
      <c r="J288" s="175">
        <v>1</v>
      </c>
      <c r="K288" s="175"/>
      <c r="L288" s="175"/>
      <c r="M288" s="175" t="s">
        <v>2271</v>
      </c>
    </row>
    <row r="289" spans="1:15" x14ac:dyDescent="0.3">
      <c r="A289" s="175" t="s">
        <v>5</v>
      </c>
      <c r="B289" s="175" t="s">
        <v>26</v>
      </c>
      <c r="C289" s="176" t="s">
        <v>4689</v>
      </c>
      <c r="D289" s="175" t="s">
        <v>4990</v>
      </c>
      <c r="E289" s="175" t="s">
        <v>97</v>
      </c>
      <c r="F289" s="177">
        <v>2012</v>
      </c>
      <c r="H289" s="175" t="s">
        <v>4991</v>
      </c>
      <c r="I289" s="175">
        <v>8</v>
      </c>
      <c r="J289" s="175">
        <v>3</v>
      </c>
      <c r="K289" s="175">
        <v>328</v>
      </c>
      <c r="L289" s="175">
        <v>336</v>
      </c>
      <c r="M289" s="175" t="s">
        <v>2295</v>
      </c>
    </row>
    <row r="290" spans="1:15" x14ac:dyDescent="0.3">
      <c r="A290" s="175" t="s">
        <v>5</v>
      </c>
      <c r="B290" s="175" t="s">
        <v>26</v>
      </c>
      <c r="C290" s="176" t="s">
        <v>4676</v>
      </c>
      <c r="D290" s="175" t="s">
        <v>4771</v>
      </c>
      <c r="E290" s="175" t="s">
        <v>673</v>
      </c>
      <c r="F290" s="177">
        <v>2012</v>
      </c>
      <c r="G290" s="178"/>
      <c r="H290" s="175" t="s">
        <v>4898</v>
      </c>
      <c r="I290" s="175">
        <v>7</v>
      </c>
      <c r="J290" s="175">
        <v>7</v>
      </c>
      <c r="K290" s="175"/>
      <c r="L290" s="175"/>
      <c r="M290" s="175" t="s">
        <v>3888</v>
      </c>
    </row>
    <row r="291" spans="1:15" x14ac:dyDescent="0.3">
      <c r="A291" s="175" t="s">
        <v>5</v>
      </c>
      <c r="B291" s="175" t="s">
        <v>26</v>
      </c>
      <c r="C291" s="176" t="s">
        <v>4649</v>
      </c>
      <c r="D291" s="175" t="s">
        <v>4992</v>
      </c>
      <c r="E291" s="175" t="s">
        <v>250</v>
      </c>
      <c r="F291" s="177">
        <v>2015</v>
      </c>
      <c r="H291" s="175" t="s">
        <v>925</v>
      </c>
      <c r="I291" s="175">
        <v>17</v>
      </c>
      <c r="J291" s="175">
        <v>7</v>
      </c>
      <c r="K291" s="175"/>
      <c r="L291" s="175"/>
      <c r="M291" s="175" t="s">
        <v>924</v>
      </c>
    </row>
    <row r="292" spans="1:15" x14ac:dyDescent="0.3">
      <c r="A292" s="175" t="s">
        <v>5</v>
      </c>
      <c r="B292" s="175" t="s">
        <v>26</v>
      </c>
      <c r="C292" s="176" t="s">
        <v>4689</v>
      </c>
      <c r="D292" s="175" t="s">
        <v>4992</v>
      </c>
      <c r="E292" s="175" t="s">
        <v>250</v>
      </c>
      <c r="F292" s="177">
        <v>2015</v>
      </c>
      <c r="H292" s="175" t="s">
        <v>925</v>
      </c>
      <c r="I292" s="175">
        <v>17</v>
      </c>
      <c r="J292" s="175">
        <v>7</v>
      </c>
      <c r="K292" s="175"/>
      <c r="L292" s="175"/>
      <c r="M292" s="175" t="s">
        <v>924</v>
      </c>
    </row>
    <row r="293" spans="1:15" x14ac:dyDescent="0.3">
      <c r="A293" s="175" t="s">
        <v>5</v>
      </c>
      <c r="B293" s="175" t="s">
        <v>26</v>
      </c>
      <c r="C293" s="176" t="s">
        <v>4649</v>
      </c>
      <c r="D293" s="175" t="s">
        <v>4718</v>
      </c>
      <c r="E293" s="175" t="s">
        <v>147</v>
      </c>
      <c r="F293" s="177">
        <v>2014</v>
      </c>
      <c r="H293" s="175" t="s">
        <v>845</v>
      </c>
      <c r="I293" s="175">
        <v>9</v>
      </c>
      <c r="J293" s="175">
        <v>1</v>
      </c>
      <c r="K293" s="175">
        <v>2279</v>
      </c>
      <c r="L293" s="175">
        <v>2789</v>
      </c>
      <c r="M293" s="175" t="s">
        <v>844</v>
      </c>
    </row>
    <row r="294" spans="1:15" x14ac:dyDescent="0.3">
      <c r="A294" s="175" t="s">
        <v>5</v>
      </c>
      <c r="B294" s="175" t="s">
        <v>26</v>
      </c>
      <c r="C294" s="176" t="s">
        <v>4633</v>
      </c>
      <c r="D294" s="175" t="s">
        <v>4718</v>
      </c>
      <c r="E294" s="175" t="s">
        <v>4993</v>
      </c>
      <c r="F294" s="177">
        <v>2016</v>
      </c>
      <c r="H294" s="179" t="s">
        <v>4994</v>
      </c>
      <c r="I294" s="175">
        <v>13</v>
      </c>
      <c r="J294" s="175">
        <v>1</v>
      </c>
      <c r="K294" s="175"/>
      <c r="L294" s="175"/>
      <c r="M294" s="175" t="s">
        <v>4995</v>
      </c>
    </row>
    <row r="295" spans="1:15" x14ac:dyDescent="0.3">
      <c r="A295" s="175" t="s">
        <v>5</v>
      </c>
      <c r="B295" s="175" t="s">
        <v>30</v>
      </c>
      <c r="C295" s="176" t="s">
        <v>4628</v>
      </c>
      <c r="D295" s="175" t="s">
        <v>4996</v>
      </c>
      <c r="E295" s="175" t="s">
        <v>983</v>
      </c>
      <c r="F295" s="177">
        <v>2017</v>
      </c>
      <c r="H295" s="175" t="s">
        <v>4528</v>
      </c>
      <c r="I295" s="175">
        <v>158</v>
      </c>
      <c r="J295" s="175"/>
      <c r="K295" s="175">
        <v>93</v>
      </c>
      <c r="L295" s="175">
        <v>101</v>
      </c>
      <c r="M295" s="175" t="s">
        <v>4529</v>
      </c>
    </row>
    <row r="296" spans="1:15" x14ac:dyDescent="0.3">
      <c r="A296" s="175" t="s">
        <v>5</v>
      </c>
      <c r="B296" s="175" t="s">
        <v>26</v>
      </c>
      <c r="C296" s="176" t="s">
        <v>4622</v>
      </c>
      <c r="D296" s="175" t="s">
        <v>4925</v>
      </c>
      <c r="E296" s="175" t="s">
        <v>1301</v>
      </c>
      <c r="F296" s="177">
        <v>2016</v>
      </c>
      <c r="H296" s="175" t="s">
        <v>4169</v>
      </c>
      <c r="I296" s="175">
        <v>2</v>
      </c>
      <c r="J296" s="175">
        <v>9</v>
      </c>
      <c r="K296" s="175">
        <v>1608</v>
      </c>
      <c r="L296" s="175">
        <v>1618</v>
      </c>
      <c r="M296" s="175" t="s">
        <v>1302</v>
      </c>
      <c r="O296" s="180"/>
    </row>
    <row r="297" spans="1:15" x14ac:dyDescent="0.3">
      <c r="A297" s="175" t="s">
        <v>5</v>
      </c>
      <c r="B297" s="175" t="s">
        <v>28</v>
      </c>
      <c r="C297" s="176" t="s">
        <v>4631</v>
      </c>
      <c r="D297" s="175" t="s">
        <v>4997</v>
      </c>
      <c r="E297" s="175" t="s">
        <v>1254</v>
      </c>
      <c r="F297" s="177">
        <v>2012</v>
      </c>
      <c r="H297" s="175" t="s">
        <v>4165</v>
      </c>
      <c r="I297" s="175">
        <v>134</v>
      </c>
      <c r="J297" s="175">
        <v>36</v>
      </c>
      <c r="K297" s="175">
        <v>14945</v>
      </c>
      <c r="L297" s="175">
        <v>14957</v>
      </c>
      <c r="M297" s="175" t="s">
        <v>1255</v>
      </c>
    </row>
    <row r="298" spans="1:15" x14ac:dyDescent="0.3">
      <c r="A298" s="175" t="s">
        <v>5</v>
      </c>
      <c r="B298" s="175" t="s">
        <v>26</v>
      </c>
      <c r="C298" s="176" t="s">
        <v>4633</v>
      </c>
      <c r="D298" s="175" t="s">
        <v>4731</v>
      </c>
      <c r="E298" s="175" t="s">
        <v>41</v>
      </c>
      <c r="F298" s="177">
        <v>2009</v>
      </c>
      <c r="H298" s="175" t="s">
        <v>4998</v>
      </c>
      <c r="I298" s="175">
        <v>140</v>
      </c>
      <c r="J298" s="175">
        <v>3</v>
      </c>
      <c r="K298" s="175">
        <v>301</v>
      </c>
      <c r="L298" s="175">
        <v>305</v>
      </c>
      <c r="M298" s="175" t="s">
        <v>500</v>
      </c>
    </row>
    <row r="299" spans="1:15" x14ac:dyDescent="0.3">
      <c r="A299" s="175" t="s">
        <v>5</v>
      </c>
      <c r="B299" s="175" t="s">
        <v>26</v>
      </c>
      <c r="C299" s="176" t="s">
        <v>4689</v>
      </c>
      <c r="D299" s="175" t="s">
        <v>4999</v>
      </c>
      <c r="E299" s="175" t="s">
        <v>1151</v>
      </c>
      <c r="F299" s="177">
        <v>2014</v>
      </c>
      <c r="H299" s="175" t="s">
        <v>2294</v>
      </c>
      <c r="I299" s="175">
        <v>102</v>
      </c>
      <c r="J299" s="175">
        <v>5</v>
      </c>
      <c r="K299" s="175">
        <v>897</v>
      </c>
      <c r="L299" s="175">
        <v>902</v>
      </c>
      <c r="M299" s="175" t="s">
        <v>3941</v>
      </c>
    </row>
    <row r="300" spans="1:15" x14ac:dyDescent="0.3">
      <c r="A300" s="175" t="s">
        <v>5</v>
      </c>
      <c r="B300" s="175" t="s">
        <v>28</v>
      </c>
      <c r="C300" s="176" t="s">
        <v>4651</v>
      </c>
      <c r="D300" s="175" t="s">
        <v>5000</v>
      </c>
      <c r="E300" s="175" t="s">
        <v>1367</v>
      </c>
      <c r="F300" s="177">
        <v>2013</v>
      </c>
      <c r="H300" s="175" t="s">
        <v>4177</v>
      </c>
      <c r="I300" s="175">
        <v>776</v>
      </c>
      <c r="J300" s="175"/>
      <c r="K300" s="175">
        <v>17</v>
      </c>
      <c r="L300" s="175">
        <v>23</v>
      </c>
      <c r="M300" s="175" t="s">
        <v>1368</v>
      </c>
    </row>
    <row r="301" spans="1:15" x14ac:dyDescent="0.3">
      <c r="A301" s="175" t="s">
        <v>5</v>
      </c>
      <c r="B301" s="175" t="s">
        <v>26</v>
      </c>
      <c r="C301" s="176" t="s">
        <v>4649</v>
      </c>
      <c r="D301" s="175" t="s">
        <v>4942</v>
      </c>
      <c r="E301" s="175" t="s">
        <v>391</v>
      </c>
      <c r="F301" s="177">
        <v>2010</v>
      </c>
      <c r="H301" s="175" t="s">
        <v>1834</v>
      </c>
      <c r="I301" s="175">
        <v>5</v>
      </c>
      <c r="J301" s="175">
        <v>6</v>
      </c>
      <c r="K301" s="175">
        <v>881</v>
      </c>
      <c r="L301" s="175">
        <v>896</v>
      </c>
      <c r="M301" s="175" t="s">
        <v>1835</v>
      </c>
    </row>
    <row r="302" spans="1:15" x14ac:dyDescent="0.3">
      <c r="A302" s="175" t="s">
        <v>5</v>
      </c>
      <c r="B302" s="175" t="s">
        <v>26</v>
      </c>
      <c r="C302" s="176" t="s">
        <v>4676</v>
      </c>
      <c r="D302" s="175" t="s">
        <v>5001</v>
      </c>
      <c r="E302" s="175" t="s">
        <v>826</v>
      </c>
      <c r="F302" s="177">
        <v>2013</v>
      </c>
      <c r="H302" s="175" t="s">
        <v>827</v>
      </c>
      <c r="I302" s="175">
        <v>221</v>
      </c>
      <c r="J302" s="175">
        <v>2</v>
      </c>
      <c r="K302" s="175">
        <v>137</v>
      </c>
      <c r="L302" s="175">
        <v>145</v>
      </c>
      <c r="M302" s="175" t="s">
        <v>825</v>
      </c>
    </row>
    <row r="303" spans="1:15" x14ac:dyDescent="0.3">
      <c r="A303" s="175" t="s">
        <v>5</v>
      </c>
      <c r="B303" s="175" t="s">
        <v>26</v>
      </c>
      <c r="C303" s="176" t="s">
        <v>4633</v>
      </c>
      <c r="D303" s="175" t="s">
        <v>4754</v>
      </c>
      <c r="E303" s="175" t="s">
        <v>771</v>
      </c>
      <c r="F303" s="177">
        <v>2006</v>
      </c>
      <c r="H303" s="175" t="s">
        <v>5002</v>
      </c>
      <c r="I303" s="175">
        <v>16</v>
      </c>
      <c r="J303" s="175">
        <v>13</v>
      </c>
      <c r="K303" s="175">
        <v>1723</v>
      </c>
      <c r="L303" s="175">
        <v>1730</v>
      </c>
      <c r="M303" s="175" t="s">
        <v>770</v>
      </c>
    </row>
    <row r="304" spans="1:15" x14ac:dyDescent="0.3">
      <c r="A304" s="175" t="s">
        <v>5</v>
      </c>
      <c r="B304" s="175" t="s">
        <v>28</v>
      </c>
      <c r="C304" s="176" t="s">
        <v>5003</v>
      </c>
      <c r="D304" s="175" t="s">
        <v>5004</v>
      </c>
      <c r="E304" s="175" t="s">
        <v>2336</v>
      </c>
      <c r="F304" s="177">
        <v>2014</v>
      </c>
      <c r="H304" s="175" t="s">
        <v>5005</v>
      </c>
      <c r="I304" s="175">
        <v>5</v>
      </c>
      <c r="J304" s="175">
        <v>20</v>
      </c>
      <c r="K304" s="175">
        <v>5906</v>
      </c>
      <c r="L304" s="175">
        <v>5919</v>
      </c>
      <c r="M304" s="175" t="s">
        <v>2337</v>
      </c>
    </row>
    <row r="305" spans="1:13" x14ac:dyDescent="0.3">
      <c r="A305" s="175" t="s">
        <v>5</v>
      </c>
      <c r="B305" s="175" t="s">
        <v>26</v>
      </c>
      <c r="C305" s="176" t="s">
        <v>4649</v>
      </c>
      <c r="D305" s="175" t="s">
        <v>4972</v>
      </c>
      <c r="E305" s="175" t="s">
        <v>699</v>
      </c>
      <c r="F305" s="177">
        <v>2013</v>
      </c>
      <c r="H305" s="175" t="s">
        <v>4249</v>
      </c>
      <c r="I305" s="175">
        <v>1</v>
      </c>
      <c r="J305" s="175">
        <v>14</v>
      </c>
      <c r="K305" s="175">
        <v>1909</v>
      </c>
      <c r="L305" s="175">
        <v>1920</v>
      </c>
      <c r="M305" s="175" t="s">
        <v>2279</v>
      </c>
    </row>
    <row r="306" spans="1:13" x14ac:dyDescent="0.3">
      <c r="A306" s="175" t="s">
        <v>5</v>
      </c>
      <c r="B306" s="175" t="s">
        <v>28</v>
      </c>
      <c r="C306" s="176" t="s">
        <v>4651</v>
      </c>
      <c r="D306" s="175" t="s">
        <v>5006</v>
      </c>
      <c r="E306" s="175" t="s">
        <v>1218</v>
      </c>
      <c r="F306" s="177">
        <v>2014</v>
      </c>
      <c r="H306" s="175" t="s">
        <v>4161</v>
      </c>
      <c r="I306" s="175">
        <v>25</v>
      </c>
      <c r="J306" s="175">
        <v>2</v>
      </c>
      <c r="K306" s="175">
        <v>499</v>
      </c>
      <c r="L306" s="175">
        <v>506</v>
      </c>
      <c r="M306" s="175" t="s">
        <v>1219</v>
      </c>
    </row>
    <row r="307" spans="1:13" x14ac:dyDescent="0.3">
      <c r="A307" s="181" t="s">
        <v>6</v>
      </c>
      <c r="B307" s="181" t="s">
        <v>28</v>
      </c>
      <c r="C307" s="182" t="s">
        <v>4651</v>
      </c>
      <c r="D307" s="181" t="s">
        <v>4673</v>
      </c>
      <c r="E307" s="181" t="s">
        <v>117</v>
      </c>
      <c r="F307" s="183">
        <v>2014</v>
      </c>
      <c r="H307" s="181" t="s">
        <v>608</v>
      </c>
      <c r="I307" s="181">
        <v>8</v>
      </c>
      <c r="J307" s="181">
        <v>11</v>
      </c>
      <c r="K307" s="181">
        <v>11243</v>
      </c>
      <c r="L307" s="181">
        <v>11253</v>
      </c>
      <c r="M307" s="181" t="s">
        <v>607</v>
      </c>
    </row>
    <row r="308" spans="1:13" x14ac:dyDescent="0.3">
      <c r="A308" s="181" t="s">
        <v>6</v>
      </c>
      <c r="B308" s="181" t="s">
        <v>26</v>
      </c>
      <c r="C308" s="182" t="s">
        <v>4793</v>
      </c>
      <c r="D308" s="184" t="s">
        <v>4794</v>
      </c>
      <c r="E308" s="181" t="s">
        <v>1944</v>
      </c>
      <c r="F308" s="183">
        <v>2014</v>
      </c>
      <c r="H308" s="181" t="s">
        <v>1943</v>
      </c>
      <c r="I308" s="181">
        <v>1</v>
      </c>
      <c r="J308" s="181">
        <v>3</v>
      </c>
      <c r="K308" s="181"/>
      <c r="L308" s="181"/>
      <c r="M308" s="181" t="s">
        <v>1945</v>
      </c>
    </row>
    <row r="309" spans="1:13" x14ac:dyDescent="0.3">
      <c r="A309" s="181" t="s">
        <v>6</v>
      </c>
      <c r="B309" s="181" t="s">
        <v>28</v>
      </c>
      <c r="C309" s="182" t="s">
        <v>4651</v>
      </c>
      <c r="D309" s="181" t="s">
        <v>4802</v>
      </c>
      <c r="E309" s="181" t="s">
        <v>117</v>
      </c>
      <c r="F309" s="183">
        <v>2012</v>
      </c>
      <c r="H309" s="181" t="s">
        <v>4166</v>
      </c>
      <c r="I309" s="181">
        <v>6</v>
      </c>
      <c r="J309" s="181">
        <v>7</v>
      </c>
      <c r="K309" s="181">
        <v>5897</v>
      </c>
      <c r="L309" s="181">
        <v>5908</v>
      </c>
      <c r="M309" s="181" t="s">
        <v>1262</v>
      </c>
    </row>
    <row r="310" spans="1:13" x14ac:dyDescent="0.3">
      <c r="A310" s="181" t="s">
        <v>6</v>
      </c>
      <c r="B310" s="181" t="s">
        <v>26</v>
      </c>
      <c r="C310" s="182" t="s">
        <v>4676</v>
      </c>
      <c r="D310" s="181" t="s">
        <v>4678</v>
      </c>
      <c r="E310" s="181" t="s">
        <v>181</v>
      </c>
      <c r="F310" s="183">
        <v>2011</v>
      </c>
      <c r="G310" s="178"/>
      <c r="H310" s="181" t="s">
        <v>799</v>
      </c>
      <c r="I310" s="181">
        <v>32</v>
      </c>
      <c r="J310" s="181">
        <v>26</v>
      </c>
      <c r="K310" s="181">
        <v>5970</v>
      </c>
      <c r="L310" s="181">
        <v>5978</v>
      </c>
      <c r="M310" s="181" t="s">
        <v>798</v>
      </c>
    </row>
    <row r="311" spans="1:13" x14ac:dyDescent="0.3">
      <c r="A311" s="181" t="s">
        <v>6</v>
      </c>
      <c r="B311" s="181" t="s">
        <v>26</v>
      </c>
      <c r="C311" s="182" t="s">
        <v>4622</v>
      </c>
      <c r="D311" s="181" t="s">
        <v>4630</v>
      </c>
      <c r="E311" s="181" t="s">
        <v>97</v>
      </c>
      <c r="F311" s="183">
        <v>2010</v>
      </c>
      <c r="H311" s="181" t="s">
        <v>244</v>
      </c>
      <c r="I311" s="181">
        <v>6</v>
      </c>
      <c r="J311" s="181">
        <v>2</v>
      </c>
      <c r="K311" s="181">
        <v>201</v>
      </c>
      <c r="L311" s="181">
        <v>209</v>
      </c>
      <c r="M311" s="181" t="s">
        <v>243</v>
      </c>
    </row>
    <row r="312" spans="1:13" x14ac:dyDescent="0.3">
      <c r="A312" s="181" t="s">
        <v>6</v>
      </c>
      <c r="B312" s="181" t="s">
        <v>30</v>
      </c>
      <c r="C312" s="182" t="s">
        <v>4628</v>
      </c>
      <c r="D312" s="181" t="s">
        <v>4810</v>
      </c>
      <c r="E312" s="181" t="s">
        <v>1334</v>
      </c>
      <c r="F312" s="183">
        <v>2016</v>
      </c>
      <c r="H312" s="181" t="s">
        <v>4565</v>
      </c>
      <c r="I312" s="181">
        <v>5</v>
      </c>
      <c r="J312" s="181">
        <v>20</v>
      </c>
      <c r="K312" s="181">
        <v>2686</v>
      </c>
      <c r="L312" s="181">
        <v>2697</v>
      </c>
      <c r="M312" s="181" t="s">
        <v>4566</v>
      </c>
    </row>
    <row r="313" spans="1:13" x14ac:dyDescent="0.3">
      <c r="A313" s="181" t="s">
        <v>6</v>
      </c>
      <c r="B313" s="181" t="s">
        <v>26</v>
      </c>
      <c r="C313" s="182" t="s">
        <v>4818</v>
      </c>
      <c r="D313" s="181" t="s">
        <v>4819</v>
      </c>
      <c r="E313" s="181" t="s">
        <v>90</v>
      </c>
      <c r="F313" s="183">
        <v>2013</v>
      </c>
      <c r="H313" s="181" t="s">
        <v>1117</v>
      </c>
      <c r="I313" s="181">
        <v>3</v>
      </c>
      <c r="J313" s="181"/>
      <c r="K313" s="181"/>
      <c r="L313" s="181"/>
      <c r="M313" s="181" t="s">
        <v>1118</v>
      </c>
    </row>
    <row r="314" spans="1:13" ht="28.8" x14ac:dyDescent="0.3">
      <c r="A314" s="181" t="s">
        <v>6</v>
      </c>
      <c r="B314" s="181" t="s">
        <v>26</v>
      </c>
      <c r="C314" s="182" t="s">
        <v>5007</v>
      </c>
      <c r="D314" s="181" t="s">
        <v>5008</v>
      </c>
      <c r="E314" s="181" t="s">
        <v>147</v>
      </c>
      <c r="F314" s="183">
        <v>2012</v>
      </c>
      <c r="H314" s="181" t="s">
        <v>4228</v>
      </c>
      <c r="I314" s="181">
        <v>7</v>
      </c>
      <c r="J314" s="181"/>
      <c r="K314" s="181">
        <v>19</v>
      </c>
      <c r="L314" s="181">
        <v>24</v>
      </c>
      <c r="M314" s="181" t="s">
        <v>5009</v>
      </c>
    </row>
    <row r="315" spans="1:13" x14ac:dyDescent="0.3">
      <c r="A315" s="181" t="s">
        <v>6</v>
      </c>
      <c r="B315" s="181" t="s">
        <v>28</v>
      </c>
      <c r="C315" s="182" t="s">
        <v>4624</v>
      </c>
      <c r="D315" s="181" t="s">
        <v>5010</v>
      </c>
      <c r="E315" s="181" t="s">
        <v>1861</v>
      </c>
      <c r="F315" s="183">
        <v>2007</v>
      </c>
      <c r="H315" s="181" t="s">
        <v>5011</v>
      </c>
      <c r="I315" s="181">
        <v>84</v>
      </c>
      <c r="J315" s="181">
        <v>1</v>
      </c>
      <c r="K315" s="181">
        <v>50</v>
      </c>
      <c r="L315" s="181">
        <v>51</v>
      </c>
      <c r="M315" s="181"/>
    </row>
    <row r="316" spans="1:13" x14ac:dyDescent="0.3">
      <c r="A316" s="181" t="s">
        <v>6</v>
      </c>
      <c r="B316" s="181" t="s">
        <v>26</v>
      </c>
      <c r="C316" s="182" t="s">
        <v>5012</v>
      </c>
      <c r="D316" s="181" t="s">
        <v>5013</v>
      </c>
      <c r="E316" s="181" t="s">
        <v>1780</v>
      </c>
      <c r="F316" s="183">
        <v>2015</v>
      </c>
      <c r="H316" s="181" t="s">
        <v>4209</v>
      </c>
      <c r="I316" s="181">
        <v>56</v>
      </c>
      <c r="J316" s="181">
        <v>2</v>
      </c>
      <c r="K316" s="181">
        <v>691</v>
      </c>
      <c r="L316" s="181">
        <v>696</v>
      </c>
      <c r="M316" s="181"/>
    </row>
    <row r="317" spans="1:13" x14ac:dyDescent="0.3">
      <c r="A317" s="181" t="s">
        <v>6</v>
      </c>
      <c r="B317" s="181" t="s">
        <v>28</v>
      </c>
      <c r="C317" s="182" t="s">
        <v>4624</v>
      </c>
      <c r="D317" s="181" t="s">
        <v>5014</v>
      </c>
      <c r="E317" s="181" t="s">
        <v>181</v>
      </c>
      <c r="F317" s="183">
        <v>2001</v>
      </c>
      <c r="H317" s="181" t="s">
        <v>4242</v>
      </c>
      <c r="I317" s="181">
        <v>22</v>
      </c>
      <c r="J317" s="181">
        <v>1</v>
      </c>
      <c r="K317" s="181">
        <v>1</v>
      </c>
      <c r="L317" s="181">
        <v>8</v>
      </c>
      <c r="M317" s="181" t="s">
        <v>2208</v>
      </c>
    </row>
    <row r="318" spans="1:13" x14ac:dyDescent="0.3">
      <c r="A318" s="181" t="s">
        <v>6</v>
      </c>
      <c r="B318" s="181" t="s">
        <v>26</v>
      </c>
      <c r="C318" s="182" t="s">
        <v>4649</v>
      </c>
      <c r="D318" s="181" t="s">
        <v>5015</v>
      </c>
      <c r="E318" s="181" t="s">
        <v>147</v>
      </c>
      <c r="F318" s="183">
        <v>2012</v>
      </c>
      <c r="H318" s="181" t="s">
        <v>3989</v>
      </c>
      <c r="I318" s="181">
        <v>7</v>
      </c>
      <c r="J318" s="181"/>
      <c r="K318" s="181">
        <v>631</v>
      </c>
      <c r="L318" s="181">
        <v>639</v>
      </c>
      <c r="M318" s="181" t="s">
        <v>3990</v>
      </c>
    </row>
    <row r="319" spans="1:13" x14ac:dyDescent="0.3">
      <c r="A319" s="181" t="s">
        <v>6</v>
      </c>
      <c r="B319" s="181" t="s">
        <v>28</v>
      </c>
      <c r="C319" s="182" t="s">
        <v>4631</v>
      </c>
      <c r="D319" s="181" t="s">
        <v>5016</v>
      </c>
      <c r="E319" s="181" t="s">
        <v>83</v>
      </c>
      <c r="F319" s="183">
        <v>2012</v>
      </c>
      <c r="H319" s="181" t="s">
        <v>1816</v>
      </c>
      <c r="I319" s="181">
        <v>9</v>
      </c>
      <c r="J319" s="181">
        <v>3</v>
      </c>
      <c r="K319" s="181">
        <v>382</v>
      </c>
      <c r="L319" s="181">
        <v>393</v>
      </c>
      <c r="M319" s="181" t="s">
        <v>1817</v>
      </c>
    </row>
    <row r="320" spans="1:13" x14ac:dyDescent="0.3">
      <c r="A320" s="181" t="s">
        <v>6</v>
      </c>
      <c r="B320" s="181" t="s">
        <v>26</v>
      </c>
      <c r="C320" s="182" t="s">
        <v>4686</v>
      </c>
      <c r="D320" s="181" t="s">
        <v>5017</v>
      </c>
      <c r="E320" s="181" t="s">
        <v>1988</v>
      </c>
      <c r="F320" s="183">
        <v>2012</v>
      </c>
      <c r="H320" s="181" t="s">
        <v>1987</v>
      </c>
      <c r="I320" s="181">
        <v>64</v>
      </c>
      <c r="J320" s="181">
        <v>12</v>
      </c>
      <c r="K320" s="181">
        <v>995</v>
      </c>
      <c r="L320" s="181">
        <v>1002</v>
      </c>
      <c r="M320" s="181" t="s">
        <v>1989</v>
      </c>
    </row>
    <row r="321" spans="1:13" x14ac:dyDescent="0.3">
      <c r="A321" s="181" t="s">
        <v>6</v>
      </c>
      <c r="B321" s="181" t="s">
        <v>28</v>
      </c>
      <c r="C321" s="182" t="s">
        <v>4631</v>
      </c>
      <c r="D321" s="181" t="s">
        <v>5018</v>
      </c>
      <c r="E321" s="181" t="s">
        <v>4018</v>
      </c>
      <c r="F321" s="183">
        <v>2016</v>
      </c>
      <c r="H321" s="181" t="s">
        <v>4017</v>
      </c>
      <c r="I321" s="181">
        <v>21</v>
      </c>
      <c r="J321" s="181">
        <v>4</v>
      </c>
      <c r="K321" s="181"/>
      <c r="L321" s="181"/>
      <c r="M321" s="181" t="s">
        <v>4019</v>
      </c>
    </row>
    <row r="322" spans="1:13" x14ac:dyDescent="0.3">
      <c r="A322" s="181" t="s">
        <v>6</v>
      </c>
      <c r="B322" s="181" t="s">
        <v>26</v>
      </c>
      <c r="C322" s="182" t="s">
        <v>4676</v>
      </c>
      <c r="D322" s="181" t="s">
        <v>5019</v>
      </c>
      <c r="E322" s="181" t="s">
        <v>1318</v>
      </c>
      <c r="F322" s="183">
        <v>2015</v>
      </c>
      <c r="H322" s="181" t="s">
        <v>1927</v>
      </c>
      <c r="I322" s="181">
        <v>29</v>
      </c>
      <c r="J322" s="181">
        <v>5</v>
      </c>
      <c r="K322" s="181">
        <v>1132</v>
      </c>
      <c r="L322" s="181">
        <v>1139</v>
      </c>
      <c r="M322" s="181" t="s">
        <v>1928</v>
      </c>
    </row>
    <row r="323" spans="1:13" x14ac:dyDescent="0.3">
      <c r="A323" s="181" t="s">
        <v>6</v>
      </c>
      <c r="B323" s="181" t="s">
        <v>26</v>
      </c>
      <c r="C323" s="182" t="s">
        <v>4676</v>
      </c>
      <c r="D323" s="181" t="s">
        <v>4684</v>
      </c>
      <c r="E323" s="181" t="s">
        <v>97</v>
      </c>
      <c r="F323" s="183">
        <v>2015</v>
      </c>
      <c r="G323" s="178"/>
      <c r="H323" s="181" t="s">
        <v>916</v>
      </c>
      <c r="I323" s="181">
        <v>11</v>
      </c>
      <c r="J323" s="181">
        <v>1</v>
      </c>
      <c r="K323" s="181">
        <v>39</v>
      </c>
      <c r="L323" s="181">
        <v>46</v>
      </c>
      <c r="M323" s="181" t="s">
        <v>915</v>
      </c>
    </row>
    <row r="324" spans="1:13" x14ac:dyDescent="0.3">
      <c r="A324" s="181" t="s">
        <v>6</v>
      </c>
      <c r="B324" s="181" t="s">
        <v>26</v>
      </c>
      <c r="C324" s="182" t="s">
        <v>4649</v>
      </c>
      <c r="D324" s="181" t="s">
        <v>4980</v>
      </c>
      <c r="E324" s="181" t="s">
        <v>1761</v>
      </c>
      <c r="F324" s="183">
        <v>2016</v>
      </c>
      <c r="H324" s="181" t="s">
        <v>1760</v>
      </c>
      <c r="I324" s="181">
        <v>2016</v>
      </c>
      <c r="J324" s="181"/>
      <c r="K324" s="181"/>
      <c r="L324" s="181"/>
      <c r="M324" s="181" t="s">
        <v>1762</v>
      </c>
    </row>
    <row r="325" spans="1:13" x14ac:dyDescent="0.3">
      <c r="A325" s="181" t="s">
        <v>6</v>
      </c>
      <c r="B325" s="181" t="s">
        <v>26</v>
      </c>
      <c r="C325" s="182" t="s">
        <v>4649</v>
      </c>
      <c r="D325" s="181" t="s">
        <v>5020</v>
      </c>
      <c r="E325" s="181" t="s">
        <v>97</v>
      </c>
      <c r="F325" s="183">
        <v>2012</v>
      </c>
      <c r="H325" s="181" t="s">
        <v>1807</v>
      </c>
      <c r="I325" s="181">
        <v>8</v>
      </c>
      <c r="J325" s="181">
        <v>8</v>
      </c>
      <c r="K325" s="181">
        <v>1329</v>
      </c>
      <c r="L325" s="181">
        <v>1336</v>
      </c>
      <c r="M325" s="181" t="s">
        <v>1808</v>
      </c>
    </row>
    <row r="326" spans="1:13" x14ac:dyDescent="0.3">
      <c r="A326" s="181" t="s">
        <v>6</v>
      </c>
      <c r="B326" s="181" t="s">
        <v>26</v>
      </c>
      <c r="C326" s="182" t="s">
        <v>4676</v>
      </c>
      <c r="D326" s="181" t="s">
        <v>5020</v>
      </c>
      <c r="E326" s="181" t="s">
        <v>97</v>
      </c>
      <c r="F326" s="183">
        <v>2012</v>
      </c>
      <c r="H326" s="181" t="s">
        <v>1807</v>
      </c>
      <c r="I326" s="181">
        <v>8</v>
      </c>
      <c r="J326" s="181">
        <v>8</v>
      </c>
      <c r="K326" s="181">
        <v>1329</v>
      </c>
      <c r="L326" s="181">
        <v>1336</v>
      </c>
      <c r="M326" s="181" t="s">
        <v>1808</v>
      </c>
    </row>
    <row r="327" spans="1:13" x14ac:dyDescent="0.3">
      <c r="A327" s="181" t="s">
        <v>6</v>
      </c>
      <c r="B327" s="181" t="s">
        <v>26</v>
      </c>
      <c r="C327" s="182" t="s">
        <v>4689</v>
      </c>
      <c r="D327" s="181" t="s">
        <v>4981</v>
      </c>
      <c r="E327" s="181" t="s">
        <v>2106</v>
      </c>
      <c r="F327" s="183">
        <v>2009</v>
      </c>
      <c r="H327" s="181" t="s">
        <v>2105</v>
      </c>
      <c r="I327" s="181">
        <v>6</v>
      </c>
      <c r="J327" s="181">
        <v>41</v>
      </c>
      <c r="K327" s="181">
        <v>1213</v>
      </c>
      <c r="L327" s="181">
        <v>1221</v>
      </c>
      <c r="M327" s="181" t="s">
        <v>2107</v>
      </c>
    </row>
    <row r="328" spans="1:13" x14ac:dyDescent="0.3">
      <c r="A328" s="181" t="s">
        <v>6</v>
      </c>
      <c r="B328" s="181" t="s">
        <v>26</v>
      </c>
      <c r="C328" s="182" t="s">
        <v>4807</v>
      </c>
      <c r="D328" s="181" t="s">
        <v>4981</v>
      </c>
      <c r="E328" s="181" t="s">
        <v>2106</v>
      </c>
      <c r="F328" s="183">
        <v>2009</v>
      </c>
      <c r="H328" s="181" t="s">
        <v>2105</v>
      </c>
      <c r="I328" s="181">
        <v>6</v>
      </c>
      <c r="J328" s="181">
        <v>41</v>
      </c>
      <c r="K328" s="181">
        <v>1213</v>
      </c>
      <c r="L328" s="181">
        <v>1221</v>
      </c>
      <c r="M328" s="181" t="s">
        <v>2107</v>
      </c>
    </row>
    <row r="329" spans="1:13" x14ac:dyDescent="0.3">
      <c r="A329" s="181" t="s">
        <v>6</v>
      </c>
      <c r="B329" s="181" t="s">
        <v>28</v>
      </c>
      <c r="C329" s="182" t="s">
        <v>4651</v>
      </c>
      <c r="D329" s="181" t="s">
        <v>4858</v>
      </c>
      <c r="E329" s="181" t="s">
        <v>1238</v>
      </c>
      <c r="F329" s="183">
        <v>2013</v>
      </c>
      <c r="H329" s="181" t="s">
        <v>4163</v>
      </c>
      <c r="I329" s="181">
        <v>29</v>
      </c>
      <c r="J329" s="181">
        <v>26</v>
      </c>
      <c r="K329" s="181">
        <v>8402</v>
      </c>
      <c r="L329" s="181">
        <v>8409</v>
      </c>
      <c r="M329" s="181" t="s">
        <v>1239</v>
      </c>
    </row>
    <row r="330" spans="1:13" x14ac:dyDescent="0.3">
      <c r="A330" s="181" t="s">
        <v>6</v>
      </c>
      <c r="B330" s="181" t="s">
        <v>28</v>
      </c>
      <c r="C330" s="182" t="s">
        <v>4989</v>
      </c>
      <c r="D330" s="181" t="s">
        <v>5021</v>
      </c>
      <c r="E330" s="181" t="s">
        <v>699</v>
      </c>
      <c r="F330" s="183">
        <v>2015</v>
      </c>
      <c r="H330" s="181" t="s">
        <v>4220</v>
      </c>
      <c r="I330" s="181">
        <v>3</v>
      </c>
      <c r="J330" s="181">
        <v>4</v>
      </c>
      <c r="K330" s="181">
        <v>592</v>
      </c>
      <c r="L330" s="181">
        <v>602</v>
      </c>
      <c r="M330" s="181" t="s">
        <v>1936</v>
      </c>
    </row>
    <row r="331" spans="1:13" x14ac:dyDescent="0.3">
      <c r="A331" s="181" t="s">
        <v>6</v>
      </c>
      <c r="B331" s="181" t="s">
        <v>26</v>
      </c>
      <c r="C331" s="182" t="s">
        <v>4633</v>
      </c>
      <c r="D331" s="181" t="s">
        <v>4690</v>
      </c>
      <c r="E331" s="181" t="s">
        <v>391</v>
      </c>
      <c r="F331" s="183">
        <v>2011</v>
      </c>
      <c r="H331" s="181" t="s">
        <v>1278</v>
      </c>
      <c r="I331" s="181">
        <v>6</v>
      </c>
      <c r="J331" s="181">
        <v>7</v>
      </c>
      <c r="K331" s="181">
        <v>1199</v>
      </c>
      <c r="L331" s="181">
        <v>1213</v>
      </c>
      <c r="M331" s="181" t="s">
        <v>1279</v>
      </c>
    </row>
    <row r="332" spans="1:13" x14ac:dyDescent="0.3">
      <c r="A332" s="181" t="s">
        <v>6</v>
      </c>
      <c r="B332" s="181" t="s">
        <v>26</v>
      </c>
      <c r="C332" s="182" t="s">
        <v>4622</v>
      </c>
      <c r="D332" s="181" t="s">
        <v>4859</v>
      </c>
      <c r="E332" s="181" t="s">
        <v>4860</v>
      </c>
      <c r="F332" s="183">
        <v>2014</v>
      </c>
      <c r="H332" s="181" t="s">
        <v>4223</v>
      </c>
      <c r="I332" s="181">
        <v>102</v>
      </c>
      <c r="J332" s="181">
        <v>6</v>
      </c>
      <c r="K332" s="181">
        <v>1909</v>
      </c>
      <c r="L332" s="181">
        <v>1920</v>
      </c>
      <c r="M332" s="181" t="s">
        <v>1970</v>
      </c>
    </row>
    <row r="333" spans="1:13" x14ac:dyDescent="0.3">
      <c r="A333" s="181" t="s">
        <v>6</v>
      </c>
      <c r="B333" s="181" t="s">
        <v>26</v>
      </c>
      <c r="C333" s="182" t="s">
        <v>4824</v>
      </c>
      <c r="D333" s="181" t="s">
        <v>4859</v>
      </c>
      <c r="E333" s="181" t="s">
        <v>4860</v>
      </c>
      <c r="F333" s="183">
        <v>2014</v>
      </c>
      <c r="H333" s="181" t="s">
        <v>4223</v>
      </c>
      <c r="I333" s="181">
        <v>102</v>
      </c>
      <c r="J333" s="181">
        <v>6</v>
      </c>
      <c r="K333" s="181">
        <v>1909</v>
      </c>
      <c r="L333" s="181">
        <v>1920</v>
      </c>
      <c r="M333" s="181" t="s">
        <v>1970</v>
      </c>
    </row>
    <row r="334" spans="1:13" x14ac:dyDescent="0.3">
      <c r="A334" s="181" t="s">
        <v>6</v>
      </c>
      <c r="B334" s="181" t="s">
        <v>28</v>
      </c>
      <c r="C334" s="182" t="s">
        <v>4624</v>
      </c>
      <c r="D334" s="181" t="s">
        <v>5022</v>
      </c>
      <c r="E334" s="181" t="s">
        <v>2061</v>
      </c>
      <c r="F334" s="183">
        <v>2011</v>
      </c>
      <c r="H334" s="181" t="s">
        <v>4230</v>
      </c>
      <c r="I334" s="181">
        <v>46</v>
      </c>
      <c r="J334" s="181">
        <v>9</v>
      </c>
      <c r="K334" s="181">
        <v>2874</v>
      </c>
      <c r="L334" s="181">
        <v>2881</v>
      </c>
      <c r="M334" s="181" t="s">
        <v>2062</v>
      </c>
    </row>
    <row r="335" spans="1:13" x14ac:dyDescent="0.3">
      <c r="A335" s="181" t="s">
        <v>6</v>
      </c>
      <c r="B335" s="181" t="s">
        <v>26</v>
      </c>
      <c r="C335" s="182" t="s">
        <v>5023</v>
      </c>
      <c r="D335" s="181" t="s">
        <v>4862</v>
      </c>
      <c r="E335" s="181" t="s">
        <v>2014</v>
      </c>
      <c r="F335" s="183">
        <v>2012</v>
      </c>
      <c r="H335" s="181" t="s">
        <v>4226</v>
      </c>
      <c r="I335" s="181">
        <v>22</v>
      </c>
      <c r="J335" s="181">
        <v>30</v>
      </c>
      <c r="K335" s="181">
        <v>15362</v>
      </c>
      <c r="L335" s="181">
        <v>15369</v>
      </c>
      <c r="M335" s="181" t="s">
        <v>2022</v>
      </c>
    </row>
    <row r="336" spans="1:13" x14ac:dyDescent="0.3">
      <c r="A336" s="181" t="s">
        <v>6</v>
      </c>
      <c r="B336" s="181" t="s">
        <v>28</v>
      </c>
      <c r="C336" s="182" t="s">
        <v>4631</v>
      </c>
      <c r="D336" s="181" t="s">
        <v>4641</v>
      </c>
      <c r="E336" s="181" t="s">
        <v>117</v>
      </c>
      <c r="F336" s="183">
        <v>2013</v>
      </c>
      <c r="H336" s="181" t="s">
        <v>281</v>
      </c>
      <c r="I336" s="181">
        <v>7</v>
      </c>
      <c r="J336" s="181">
        <v>12</v>
      </c>
      <c r="K336" s="181">
        <v>10704</v>
      </c>
      <c r="L336" s="181">
        <v>10716</v>
      </c>
      <c r="M336" s="181" t="s">
        <v>280</v>
      </c>
    </row>
    <row r="337" spans="1:13" x14ac:dyDescent="0.3">
      <c r="A337" s="181" t="s">
        <v>6</v>
      </c>
      <c r="B337" s="181" t="s">
        <v>26</v>
      </c>
      <c r="C337" s="182" t="s">
        <v>4818</v>
      </c>
      <c r="D337" s="181" t="s">
        <v>4868</v>
      </c>
      <c r="E337" s="181" t="s">
        <v>983</v>
      </c>
      <c r="F337" s="183">
        <v>2013</v>
      </c>
      <c r="H337" s="181" t="s">
        <v>1978</v>
      </c>
      <c r="I337" s="181">
        <v>101</v>
      </c>
      <c r="J337" s="181"/>
      <c r="K337" s="181">
        <v>319</v>
      </c>
      <c r="L337" s="181">
        <v>324</v>
      </c>
      <c r="M337" s="181" t="s">
        <v>1979</v>
      </c>
    </row>
    <row r="338" spans="1:13" x14ac:dyDescent="0.3">
      <c r="A338" s="181" t="s">
        <v>6</v>
      </c>
      <c r="B338" s="181" t="s">
        <v>28</v>
      </c>
      <c r="C338" s="182" t="s">
        <v>4631</v>
      </c>
      <c r="D338" s="181" t="s">
        <v>4700</v>
      </c>
      <c r="E338" s="181" t="s">
        <v>117</v>
      </c>
      <c r="F338" s="183">
        <v>2012</v>
      </c>
      <c r="H338" s="181" t="s">
        <v>1997</v>
      </c>
      <c r="I338" s="181">
        <v>6</v>
      </c>
      <c r="J338" s="181">
        <v>11</v>
      </c>
      <c r="K338" s="181">
        <v>9900</v>
      </c>
      <c r="L338" s="181">
        <v>9910</v>
      </c>
      <c r="M338" s="181" t="s">
        <v>1998</v>
      </c>
    </row>
    <row r="339" spans="1:13" x14ac:dyDescent="0.3">
      <c r="A339" s="181" t="s">
        <v>6</v>
      </c>
      <c r="B339" s="181" t="s">
        <v>28</v>
      </c>
      <c r="C339" s="182" t="s">
        <v>4631</v>
      </c>
      <c r="D339" s="181" t="s">
        <v>4700</v>
      </c>
      <c r="E339" s="181" t="s">
        <v>83</v>
      </c>
      <c r="F339" s="183">
        <v>2012</v>
      </c>
      <c r="H339" s="181" t="s">
        <v>2029</v>
      </c>
      <c r="I339" s="181">
        <v>9</v>
      </c>
      <c r="J339" s="181">
        <v>6</v>
      </c>
      <c r="K339" s="181">
        <v>1599</v>
      </c>
      <c r="L339" s="181">
        <v>1611</v>
      </c>
      <c r="M339" s="181" t="s">
        <v>2030</v>
      </c>
    </row>
    <row r="340" spans="1:13" x14ac:dyDescent="0.3">
      <c r="A340" s="181" t="s">
        <v>6</v>
      </c>
      <c r="B340" s="181" t="s">
        <v>30</v>
      </c>
      <c r="C340" s="182" t="s">
        <v>4628</v>
      </c>
      <c r="D340" s="181" t="s">
        <v>5024</v>
      </c>
      <c r="E340" s="181" t="s">
        <v>4028</v>
      </c>
      <c r="F340" s="183">
        <v>1983</v>
      </c>
      <c r="H340" s="181" t="s">
        <v>4027</v>
      </c>
      <c r="I340" s="181">
        <v>146</v>
      </c>
      <c r="J340" s="181">
        <v>2</v>
      </c>
      <c r="K340" s="181">
        <v>422</v>
      </c>
      <c r="L340" s="181">
        <v>427</v>
      </c>
      <c r="M340" s="181" t="s">
        <v>4029</v>
      </c>
    </row>
    <row r="341" spans="1:13" x14ac:dyDescent="0.3">
      <c r="A341" s="181" t="s">
        <v>6</v>
      </c>
      <c r="B341" s="181" t="s">
        <v>28</v>
      </c>
      <c r="C341" s="182" t="s">
        <v>4624</v>
      </c>
      <c r="D341" s="181" t="s">
        <v>4984</v>
      </c>
      <c r="E341" s="181" t="s">
        <v>181</v>
      </c>
      <c r="F341" s="183">
        <v>2007</v>
      </c>
      <c r="H341" s="181" t="s">
        <v>1062</v>
      </c>
      <c r="I341" s="181">
        <v>28</v>
      </c>
      <c r="J341" s="181">
        <v>31</v>
      </c>
      <c r="K341" s="181">
        <v>4581</v>
      </c>
      <c r="L341" s="181">
        <v>4590</v>
      </c>
      <c r="M341" s="181" t="s">
        <v>1063</v>
      </c>
    </row>
    <row r="342" spans="1:13" x14ac:dyDescent="0.3">
      <c r="A342" s="181" t="s">
        <v>6</v>
      </c>
      <c r="B342" s="181" t="s">
        <v>26</v>
      </c>
      <c r="C342" s="182" t="s">
        <v>4807</v>
      </c>
      <c r="D342" s="181" t="s">
        <v>4702</v>
      </c>
      <c r="E342" s="181" t="s">
        <v>147</v>
      </c>
      <c r="F342" s="183">
        <v>2012</v>
      </c>
      <c r="H342" s="181" t="s">
        <v>898</v>
      </c>
      <c r="I342" s="181">
        <v>7</v>
      </c>
      <c r="J342" s="181"/>
      <c r="K342" s="181">
        <v>6063</v>
      </c>
      <c r="L342" s="181">
        <v>6076</v>
      </c>
      <c r="M342" s="181" t="s">
        <v>897</v>
      </c>
    </row>
    <row r="343" spans="1:13" x14ac:dyDescent="0.3">
      <c r="A343" s="181" t="s">
        <v>6</v>
      </c>
      <c r="B343" s="181" t="s">
        <v>26</v>
      </c>
      <c r="C343" s="182" t="s">
        <v>4676</v>
      </c>
      <c r="D343" s="181" t="s">
        <v>4702</v>
      </c>
      <c r="E343" s="181" t="s">
        <v>147</v>
      </c>
      <c r="F343" s="183">
        <v>2012</v>
      </c>
      <c r="H343" s="181" t="s">
        <v>898</v>
      </c>
      <c r="I343" s="181">
        <v>7</v>
      </c>
      <c r="J343" s="181"/>
      <c r="K343" s="181">
        <v>6063</v>
      </c>
      <c r="L343" s="181">
        <v>6076</v>
      </c>
      <c r="M343" s="181" t="s">
        <v>897</v>
      </c>
    </row>
    <row r="344" spans="1:13" x14ac:dyDescent="0.3">
      <c r="A344" s="181" t="s">
        <v>6</v>
      </c>
      <c r="B344" s="181" t="s">
        <v>26</v>
      </c>
      <c r="C344" s="182" t="s">
        <v>4807</v>
      </c>
      <c r="D344" s="181" t="s">
        <v>4702</v>
      </c>
      <c r="E344" s="181" t="s">
        <v>97</v>
      </c>
      <c r="F344" s="183">
        <v>2009</v>
      </c>
      <c r="H344" s="181" t="s">
        <v>1852</v>
      </c>
      <c r="I344" s="181">
        <v>5</v>
      </c>
      <c r="J344" s="181">
        <v>1</v>
      </c>
      <c r="K344" s="181">
        <v>64</v>
      </c>
      <c r="L344" s="181">
        <v>72</v>
      </c>
      <c r="M344" s="181" t="s">
        <v>1853</v>
      </c>
    </row>
    <row r="345" spans="1:13" x14ac:dyDescent="0.3">
      <c r="A345" s="181" t="s">
        <v>6</v>
      </c>
      <c r="B345" s="181" t="s">
        <v>30</v>
      </c>
      <c r="C345" s="182" t="s">
        <v>4628</v>
      </c>
      <c r="D345" s="181" t="s">
        <v>5025</v>
      </c>
      <c r="E345" s="181" t="s">
        <v>1031</v>
      </c>
      <c r="F345" s="183">
        <v>2015</v>
      </c>
      <c r="H345" s="181" t="s">
        <v>4547</v>
      </c>
      <c r="I345" s="181">
        <v>5</v>
      </c>
      <c r="J345" s="181">
        <v>49</v>
      </c>
      <c r="K345" s="181">
        <v>39168</v>
      </c>
      <c r="L345" s="181">
        <v>39176</v>
      </c>
      <c r="M345" s="181" t="s">
        <v>4548</v>
      </c>
    </row>
    <row r="346" spans="1:13" x14ac:dyDescent="0.3">
      <c r="A346" s="181" t="s">
        <v>6</v>
      </c>
      <c r="B346" s="181" t="s">
        <v>26</v>
      </c>
      <c r="C346" s="182" t="s">
        <v>4622</v>
      </c>
      <c r="D346" s="181" t="s">
        <v>4645</v>
      </c>
      <c r="E346" s="181" t="s">
        <v>1400</v>
      </c>
      <c r="F346" s="183">
        <v>2011</v>
      </c>
      <c r="H346" s="181" t="s">
        <v>4181</v>
      </c>
      <c r="I346" s="181">
        <v>46</v>
      </c>
      <c r="J346" s="181">
        <v>10</v>
      </c>
      <c r="K346" s="181">
        <v>2007</v>
      </c>
      <c r="L346" s="181">
        <v>2013</v>
      </c>
      <c r="M346" s="181" t="s">
        <v>1401</v>
      </c>
    </row>
    <row r="347" spans="1:13" x14ac:dyDescent="0.3">
      <c r="A347" s="181" t="s">
        <v>6</v>
      </c>
      <c r="B347" s="181" t="s">
        <v>26</v>
      </c>
      <c r="C347" s="182" t="s">
        <v>4707</v>
      </c>
      <c r="D347" s="181" t="s">
        <v>4708</v>
      </c>
      <c r="E347" s="181" t="s">
        <v>391</v>
      </c>
      <c r="F347" s="183">
        <v>2014</v>
      </c>
      <c r="H347" s="181" t="s">
        <v>836</v>
      </c>
      <c r="I347" s="181">
        <v>9</v>
      </c>
      <c r="J347" s="181">
        <v>3</v>
      </c>
      <c r="K347" s="181">
        <v>427</v>
      </c>
      <c r="L347" s="181">
        <v>440</v>
      </c>
      <c r="M347" s="181" t="s">
        <v>835</v>
      </c>
    </row>
    <row r="348" spans="1:13" x14ac:dyDescent="0.3">
      <c r="A348" s="181" t="s">
        <v>6</v>
      </c>
      <c r="B348" s="181" t="s">
        <v>26</v>
      </c>
      <c r="C348" s="182" t="s">
        <v>5026</v>
      </c>
      <c r="D348" s="181" t="s">
        <v>5027</v>
      </c>
      <c r="E348" s="181" t="s">
        <v>719</v>
      </c>
      <c r="F348" s="183">
        <v>2017</v>
      </c>
      <c r="H348" s="181" t="s">
        <v>4214</v>
      </c>
      <c r="I348" s="181">
        <v>73</v>
      </c>
      <c r="J348" s="181"/>
      <c r="K348" s="181">
        <v>465</v>
      </c>
      <c r="L348" s="181">
        <v>471</v>
      </c>
      <c r="M348" s="181" t="s">
        <v>1867</v>
      </c>
    </row>
    <row r="349" spans="1:13" x14ac:dyDescent="0.3">
      <c r="A349" s="181" t="s">
        <v>6</v>
      </c>
      <c r="B349" s="181" t="s">
        <v>28</v>
      </c>
      <c r="C349" s="182" t="s">
        <v>4624</v>
      </c>
      <c r="D349" s="181" t="s">
        <v>4709</v>
      </c>
      <c r="E349" s="181" t="s">
        <v>181</v>
      </c>
      <c r="F349" s="183">
        <v>2010</v>
      </c>
      <c r="H349" s="181" t="s">
        <v>781</v>
      </c>
      <c r="I349" s="181">
        <v>31</v>
      </c>
      <c r="J349" s="181">
        <v>26</v>
      </c>
      <c r="K349" s="181">
        <v>6710</v>
      </c>
      <c r="L349" s="181">
        <v>6718</v>
      </c>
      <c r="M349" s="181" t="s">
        <v>780</v>
      </c>
    </row>
    <row r="350" spans="1:13" x14ac:dyDescent="0.3">
      <c r="A350" s="181" t="s">
        <v>6</v>
      </c>
      <c r="B350" s="181" t="s">
        <v>30</v>
      </c>
      <c r="C350" s="182" t="s">
        <v>4628</v>
      </c>
      <c r="D350" s="181" t="s">
        <v>5028</v>
      </c>
      <c r="E350" s="181" t="s">
        <v>295</v>
      </c>
      <c r="F350" s="183">
        <v>2013</v>
      </c>
      <c r="H350" s="181" t="s">
        <v>4584</v>
      </c>
      <c r="I350" s="181">
        <v>9</v>
      </c>
      <c r="J350" s="181">
        <v>3</v>
      </c>
      <c r="K350" s="181">
        <v>499</v>
      </c>
      <c r="L350" s="181">
        <v>510</v>
      </c>
      <c r="M350" s="181" t="s">
        <v>4585</v>
      </c>
    </row>
    <row r="351" spans="1:13" ht="28.8" x14ac:dyDescent="0.3">
      <c r="A351" s="181" t="s">
        <v>6</v>
      </c>
      <c r="B351" s="181" t="s">
        <v>26</v>
      </c>
      <c r="C351" s="182" t="s">
        <v>5029</v>
      </c>
      <c r="D351" s="181" t="s">
        <v>5030</v>
      </c>
      <c r="E351" s="181" t="s">
        <v>2191</v>
      </c>
      <c r="F351" s="183">
        <v>2003</v>
      </c>
      <c r="H351" s="181" t="s">
        <v>4240</v>
      </c>
      <c r="I351" s="181">
        <v>531</v>
      </c>
      <c r="J351" s="181">
        <v>2</v>
      </c>
      <c r="K351" s="181">
        <v>177</v>
      </c>
      <c r="L351" s="181">
        <v>184</v>
      </c>
      <c r="M351" s="181" t="s">
        <v>2192</v>
      </c>
    </row>
    <row r="352" spans="1:13" x14ac:dyDescent="0.3">
      <c r="A352" s="181" t="s">
        <v>6</v>
      </c>
      <c r="B352" s="181" t="s">
        <v>26</v>
      </c>
      <c r="C352" s="182" t="s">
        <v>4676</v>
      </c>
      <c r="D352" s="181" t="s">
        <v>4647</v>
      </c>
      <c r="E352" s="181" t="s">
        <v>2053</v>
      </c>
      <c r="F352" s="183">
        <v>2011</v>
      </c>
      <c r="H352" s="181" t="s">
        <v>4229</v>
      </c>
      <c r="I352" s="181">
        <v>56</v>
      </c>
      <c r="J352" s="181">
        <v>10</v>
      </c>
      <c r="K352" s="181">
        <v>1617</v>
      </c>
      <c r="L352" s="181">
        <v>1620</v>
      </c>
      <c r="M352" s="181" t="s">
        <v>2054</v>
      </c>
    </row>
    <row r="353" spans="1:13" x14ac:dyDescent="0.3">
      <c r="A353" s="181" t="s">
        <v>6</v>
      </c>
      <c r="B353" s="181" t="s">
        <v>28</v>
      </c>
      <c r="C353" s="182" t="s">
        <v>4624</v>
      </c>
      <c r="D353" s="181" t="s">
        <v>5031</v>
      </c>
      <c r="E353" s="181" t="s">
        <v>1918</v>
      </c>
      <c r="F353" s="183">
        <v>2014</v>
      </c>
      <c r="H353" s="181" t="s">
        <v>4222</v>
      </c>
      <c r="I353" s="181">
        <v>320</v>
      </c>
      <c r="J353" s="181"/>
      <c r="K353" s="181">
        <v>614</v>
      </c>
      <c r="L353" s="181">
        <v>619</v>
      </c>
      <c r="M353" s="181" t="s">
        <v>1962</v>
      </c>
    </row>
    <row r="354" spans="1:13" x14ac:dyDescent="0.3">
      <c r="A354" s="181" t="s">
        <v>6</v>
      </c>
      <c r="B354" s="181" t="s">
        <v>28</v>
      </c>
      <c r="C354" s="182" t="s">
        <v>4624</v>
      </c>
      <c r="D354" s="181" t="s">
        <v>4650</v>
      </c>
      <c r="E354" s="181" t="s">
        <v>872</v>
      </c>
      <c r="F354" s="183">
        <v>2008</v>
      </c>
      <c r="H354" s="181" t="s">
        <v>880</v>
      </c>
      <c r="I354" s="181">
        <v>12</v>
      </c>
      <c r="J354" s="181">
        <v>48</v>
      </c>
      <c r="K354" s="181">
        <v>9478</v>
      </c>
      <c r="L354" s="181">
        <v>9480</v>
      </c>
      <c r="M354" s="181"/>
    </row>
    <row r="355" spans="1:13" x14ac:dyDescent="0.3">
      <c r="A355" s="181" t="s">
        <v>6</v>
      </c>
      <c r="B355" s="181" t="s">
        <v>28</v>
      </c>
      <c r="C355" s="182" t="s">
        <v>4651</v>
      </c>
      <c r="D355" s="181" t="s">
        <v>4896</v>
      </c>
      <c r="E355" s="181" t="s">
        <v>508</v>
      </c>
      <c r="F355" s="183">
        <v>2009</v>
      </c>
      <c r="H355" s="181" t="s">
        <v>1474</v>
      </c>
      <c r="I355" s="181">
        <v>258</v>
      </c>
      <c r="J355" s="181">
        <v>42796</v>
      </c>
      <c r="K355" s="181">
        <v>139</v>
      </c>
      <c r="L355" s="181">
        <v>147</v>
      </c>
      <c r="M355" s="181" t="s">
        <v>1475</v>
      </c>
    </row>
    <row r="356" spans="1:13" x14ac:dyDescent="0.3">
      <c r="A356" s="181" t="s">
        <v>6</v>
      </c>
      <c r="B356" s="181" t="s">
        <v>30</v>
      </c>
      <c r="C356" s="182" t="s">
        <v>4635</v>
      </c>
      <c r="D356" s="181" t="s">
        <v>4713</v>
      </c>
      <c r="E356" s="181" t="s">
        <v>181</v>
      </c>
      <c r="F356" s="183">
        <v>2015</v>
      </c>
      <c r="H356" s="181" t="s">
        <v>4210</v>
      </c>
      <c r="I356" s="181">
        <v>42</v>
      </c>
      <c r="J356" s="181"/>
      <c r="K356" s="181">
        <v>52</v>
      </c>
      <c r="L356" s="181">
        <v>65</v>
      </c>
      <c r="M356" s="181" t="s">
        <v>1788</v>
      </c>
    </row>
    <row r="357" spans="1:13" x14ac:dyDescent="0.3">
      <c r="A357" s="181" t="s">
        <v>6</v>
      </c>
      <c r="B357" s="181" t="s">
        <v>26</v>
      </c>
      <c r="C357" s="182" t="s">
        <v>4676</v>
      </c>
      <c r="D357" s="181" t="s">
        <v>4771</v>
      </c>
      <c r="E357" s="181" t="s">
        <v>673</v>
      </c>
      <c r="F357" s="183">
        <v>2012</v>
      </c>
      <c r="H357" s="181" t="s">
        <v>5032</v>
      </c>
      <c r="I357" s="181">
        <v>7</v>
      </c>
      <c r="J357" s="181">
        <v>7</v>
      </c>
      <c r="K357" s="181"/>
      <c r="L357" s="181"/>
      <c r="M357" s="181" t="s">
        <v>3888</v>
      </c>
    </row>
    <row r="358" spans="1:13" x14ac:dyDescent="0.3">
      <c r="A358" s="181" t="s">
        <v>6</v>
      </c>
      <c r="B358" s="181" t="s">
        <v>26</v>
      </c>
      <c r="C358" s="182" t="s">
        <v>4752</v>
      </c>
      <c r="D358" s="181" t="s">
        <v>5033</v>
      </c>
      <c r="E358" s="181" t="s">
        <v>391</v>
      </c>
      <c r="F358" s="183">
        <v>2009</v>
      </c>
      <c r="H358" s="181" t="s">
        <v>1843</v>
      </c>
      <c r="I358" s="181">
        <v>4</v>
      </c>
      <c r="J358" s="181">
        <v>7</v>
      </c>
      <c r="K358" s="181">
        <v>725</v>
      </c>
      <c r="L358" s="181">
        <v>733</v>
      </c>
      <c r="M358" s="181" t="s">
        <v>1844</v>
      </c>
    </row>
    <row r="359" spans="1:13" x14ac:dyDescent="0.3">
      <c r="A359" s="181" t="s">
        <v>6</v>
      </c>
      <c r="B359" s="181" t="s">
        <v>28</v>
      </c>
      <c r="C359" s="182" t="s">
        <v>4624</v>
      </c>
      <c r="D359" s="181" t="s">
        <v>5034</v>
      </c>
      <c r="E359" s="181" t="s">
        <v>2142</v>
      </c>
      <c r="F359" s="183">
        <v>2008</v>
      </c>
      <c r="H359" s="181" t="s">
        <v>4235</v>
      </c>
      <c r="I359" s="181">
        <v>6</v>
      </c>
      <c r="J359" s="181"/>
      <c r="K359" s="181"/>
      <c r="L359" s="181"/>
      <c r="M359" s="181" t="s">
        <v>2143</v>
      </c>
    </row>
    <row r="360" spans="1:13" ht="28.8" x14ac:dyDescent="0.3">
      <c r="A360" s="181" t="s">
        <v>6</v>
      </c>
      <c r="B360" s="181" t="s">
        <v>26</v>
      </c>
      <c r="C360" s="182" t="s">
        <v>5029</v>
      </c>
      <c r="D360" s="181" t="s">
        <v>5035</v>
      </c>
      <c r="E360" s="181" t="s">
        <v>632</v>
      </c>
      <c r="F360" s="183">
        <v>2016</v>
      </c>
      <c r="H360" s="181" t="s">
        <v>4219</v>
      </c>
      <c r="I360" s="181">
        <v>8</v>
      </c>
      <c r="J360" s="181">
        <v>11</v>
      </c>
      <c r="K360" s="181">
        <v>6802</v>
      </c>
      <c r="L360" s="181">
        <v>6810</v>
      </c>
      <c r="M360" s="181" t="s">
        <v>1908</v>
      </c>
    </row>
    <row r="361" spans="1:13" x14ac:dyDescent="0.3">
      <c r="A361" s="181" t="s">
        <v>6</v>
      </c>
      <c r="B361" s="181" t="s">
        <v>26</v>
      </c>
      <c r="C361" s="182" t="s">
        <v>4807</v>
      </c>
      <c r="D361" s="181" t="s">
        <v>5035</v>
      </c>
      <c r="E361" s="181" t="s">
        <v>632</v>
      </c>
      <c r="F361" s="183">
        <v>2016</v>
      </c>
      <c r="H361" s="181" t="s">
        <v>4219</v>
      </c>
      <c r="I361" s="181">
        <v>8</v>
      </c>
      <c r="J361" s="181">
        <v>11</v>
      </c>
      <c r="K361" s="181">
        <v>6802</v>
      </c>
      <c r="L361" s="181">
        <v>6810</v>
      </c>
      <c r="M361" s="181" t="s">
        <v>1908</v>
      </c>
    </row>
    <row r="362" spans="1:13" x14ac:dyDescent="0.3">
      <c r="A362" s="181" t="s">
        <v>6</v>
      </c>
      <c r="B362" s="181" t="s">
        <v>26</v>
      </c>
      <c r="C362" s="182" t="s">
        <v>4649</v>
      </c>
      <c r="D362" s="181" t="s">
        <v>4718</v>
      </c>
      <c r="E362" s="181" t="s">
        <v>147</v>
      </c>
      <c r="F362" s="183">
        <v>2014</v>
      </c>
      <c r="H362" s="181" t="s">
        <v>845</v>
      </c>
      <c r="I362" s="181">
        <v>9</v>
      </c>
      <c r="J362" s="181">
        <v>1</v>
      </c>
      <c r="K362" s="181">
        <v>2279</v>
      </c>
      <c r="L362" s="181">
        <v>2789</v>
      </c>
      <c r="M362" s="181" t="s">
        <v>844</v>
      </c>
    </row>
    <row r="363" spans="1:13" x14ac:dyDescent="0.3">
      <c r="A363" s="181" t="s">
        <v>6</v>
      </c>
      <c r="B363" s="181" t="s">
        <v>26</v>
      </c>
      <c r="C363" s="182" t="s">
        <v>4633</v>
      </c>
      <c r="D363" s="181" t="s">
        <v>4718</v>
      </c>
      <c r="E363" s="181" t="s">
        <v>69</v>
      </c>
      <c r="F363" s="183">
        <v>2016</v>
      </c>
      <c r="H363" s="181" t="s">
        <v>863</v>
      </c>
      <c r="I363" s="181">
        <v>13</v>
      </c>
      <c r="J363" s="181">
        <v>1</v>
      </c>
      <c r="K363" s="181"/>
      <c r="L363" s="181"/>
      <c r="M363" s="181" t="s">
        <v>862</v>
      </c>
    </row>
    <row r="364" spans="1:13" x14ac:dyDescent="0.3">
      <c r="A364" s="181" t="s">
        <v>6</v>
      </c>
      <c r="B364" s="181" t="s">
        <v>28</v>
      </c>
      <c r="C364" s="182" t="s">
        <v>4624</v>
      </c>
      <c r="D364" s="181" t="s">
        <v>5036</v>
      </c>
      <c r="E364" s="181" t="s">
        <v>1126</v>
      </c>
      <c r="F364" s="183">
        <v>2015</v>
      </c>
      <c r="H364" s="181" t="s">
        <v>4172</v>
      </c>
      <c r="I364" s="181">
        <v>16</v>
      </c>
      <c r="J364" s="181">
        <v>3</v>
      </c>
      <c r="K364" s="181">
        <v>992</v>
      </c>
      <c r="L364" s="181">
        <v>1001</v>
      </c>
      <c r="M364" s="181" t="s">
        <v>1327</v>
      </c>
    </row>
    <row r="365" spans="1:13" ht="28.8" x14ac:dyDescent="0.3">
      <c r="A365" s="181" t="s">
        <v>6</v>
      </c>
      <c r="B365" s="181" t="s">
        <v>26</v>
      </c>
      <c r="C365" s="182" t="s">
        <v>5029</v>
      </c>
      <c r="D365" s="181" t="s">
        <v>5037</v>
      </c>
      <c r="E365" s="181" t="s">
        <v>2182</v>
      </c>
      <c r="F365" s="183">
        <v>2004</v>
      </c>
      <c r="H365" s="181" t="s">
        <v>4239</v>
      </c>
      <c r="I365" s="181">
        <v>13</v>
      </c>
      <c r="J365" s="185">
        <v>42951</v>
      </c>
      <c r="K365" s="181">
        <v>1088</v>
      </c>
      <c r="L365" s="181">
        <v>1092</v>
      </c>
      <c r="M365" s="181" t="s">
        <v>2183</v>
      </c>
    </row>
    <row r="366" spans="1:13" x14ac:dyDescent="0.3">
      <c r="A366" s="181" t="s">
        <v>6</v>
      </c>
      <c r="B366" s="181" t="s">
        <v>28</v>
      </c>
      <c r="C366" s="186" t="s">
        <v>4651</v>
      </c>
      <c r="D366" s="181" t="s">
        <v>5038</v>
      </c>
      <c r="E366" s="181" t="s">
        <v>632</v>
      </c>
      <c r="F366" s="183">
        <v>2016</v>
      </c>
      <c r="H366" s="181" t="s">
        <v>1080</v>
      </c>
      <c r="I366" s="181">
        <v>8</v>
      </c>
      <c r="J366" s="181">
        <v>32</v>
      </c>
      <c r="K366" s="181">
        <v>20614</v>
      </c>
      <c r="L366" s="181">
        <v>20622</v>
      </c>
      <c r="M366" s="181" t="s">
        <v>1081</v>
      </c>
    </row>
    <row r="367" spans="1:13" x14ac:dyDescent="0.3">
      <c r="A367" s="181" t="s">
        <v>6</v>
      </c>
      <c r="B367" s="181" t="s">
        <v>28</v>
      </c>
      <c r="C367" s="186" t="s">
        <v>4651</v>
      </c>
      <c r="D367" s="181" t="s">
        <v>4909</v>
      </c>
      <c r="E367" s="181" t="s">
        <v>1892</v>
      </c>
      <c r="F367" s="183">
        <v>2016</v>
      </c>
      <c r="H367" s="181" t="s">
        <v>4217</v>
      </c>
      <c r="I367" s="181">
        <v>4</v>
      </c>
      <c r="J367" s="181">
        <v>9</v>
      </c>
      <c r="K367" s="181">
        <v>1392</v>
      </c>
      <c r="L367" s="181">
        <v>1401</v>
      </c>
      <c r="M367" s="181" t="s">
        <v>1893</v>
      </c>
    </row>
    <row r="368" spans="1:13" x14ac:dyDescent="0.3">
      <c r="A368" s="181" t="s">
        <v>6</v>
      </c>
      <c r="B368" s="181" t="s">
        <v>26</v>
      </c>
      <c r="C368" s="182" t="s">
        <v>4976</v>
      </c>
      <c r="D368" s="181" t="s">
        <v>4725</v>
      </c>
      <c r="E368" s="181" t="s">
        <v>445</v>
      </c>
      <c r="F368" s="183">
        <v>2005</v>
      </c>
      <c r="H368" s="181" t="s">
        <v>2069</v>
      </c>
      <c r="I368" s="181">
        <v>146</v>
      </c>
      <c r="J368" s="181">
        <v>6</v>
      </c>
      <c r="K368" s="181">
        <v>882</v>
      </c>
      <c r="L368" s="181">
        <v>893</v>
      </c>
      <c r="M368" s="181" t="s">
        <v>444</v>
      </c>
    </row>
    <row r="369" spans="1:13" x14ac:dyDescent="0.3">
      <c r="A369" s="181" t="s">
        <v>6</v>
      </c>
      <c r="B369" s="181" t="s">
        <v>26</v>
      </c>
      <c r="C369" s="182" t="s">
        <v>4676</v>
      </c>
      <c r="D369" s="181" t="s">
        <v>4725</v>
      </c>
      <c r="E369" s="181" t="s">
        <v>445</v>
      </c>
      <c r="F369" s="183">
        <v>2005</v>
      </c>
      <c r="H369" s="181" t="s">
        <v>2069</v>
      </c>
      <c r="I369" s="181">
        <v>146</v>
      </c>
      <c r="J369" s="181">
        <v>6</v>
      </c>
      <c r="K369" s="181">
        <v>882</v>
      </c>
      <c r="L369" s="181">
        <v>893</v>
      </c>
      <c r="M369" s="181" t="s">
        <v>444</v>
      </c>
    </row>
    <row r="370" spans="1:13" x14ac:dyDescent="0.3">
      <c r="A370" s="181" t="s">
        <v>6</v>
      </c>
      <c r="B370" s="181" t="s">
        <v>26</v>
      </c>
      <c r="C370" s="182" t="s">
        <v>4689</v>
      </c>
      <c r="D370" s="181" t="s">
        <v>5039</v>
      </c>
      <c r="E370" s="181" t="s">
        <v>181</v>
      </c>
      <c r="F370" s="183">
        <v>2012</v>
      </c>
      <c r="H370" s="181" t="s">
        <v>4007</v>
      </c>
      <c r="I370" s="181">
        <v>33</v>
      </c>
      <c r="J370" s="181">
        <v>11</v>
      </c>
      <c r="K370" s="181">
        <v>3083</v>
      </c>
      <c r="L370" s="181">
        <v>3092</v>
      </c>
      <c r="M370" s="181" t="s">
        <v>4008</v>
      </c>
    </row>
    <row r="371" spans="1:13" x14ac:dyDescent="0.3">
      <c r="A371" s="181" t="s">
        <v>6</v>
      </c>
      <c r="B371" s="181" t="s">
        <v>26</v>
      </c>
      <c r="C371" s="182" t="s">
        <v>4649</v>
      </c>
      <c r="D371" s="181" t="s">
        <v>5040</v>
      </c>
      <c r="E371" s="181" t="s">
        <v>686</v>
      </c>
      <c r="F371" s="183">
        <v>2012</v>
      </c>
      <c r="H371" s="181" t="s">
        <v>4224</v>
      </c>
      <c r="I371" s="181">
        <v>12</v>
      </c>
      <c r="J371" s="181">
        <v>11</v>
      </c>
      <c r="K371" s="181">
        <v>8287</v>
      </c>
      <c r="L371" s="181">
        <v>8292</v>
      </c>
      <c r="M371" s="181" t="s">
        <v>2006</v>
      </c>
    </row>
    <row r="372" spans="1:13" x14ac:dyDescent="0.3">
      <c r="A372" s="181" t="s">
        <v>6</v>
      </c>
      <c r="B372" s="181" t="s">
        <v>26</v>
      </c>
      <c r="C372" s="182" t="s">
        <v>4686</v>
      </c>
      <c r="D372" s="181" t="s">
        <v>5040</v>
      </c>
      <c r="E372" s="181" t="s">
        <v>686</v>
      </c>
      <c r="F372" s="183">
        <v>2012</v>
      </c>
      <c r="H372" s="181" t="s">
        <v>4224</v>
      </c>
      <c r="I372" s="181">
        <v>12</v>
      </c>
      <c r="J372" s="181">
        <v>11</v>
      </c>
      <c r="K372" s="181">
        <v>8287</v>
      </c>
      <c r="L372" s="181">
        <v>8292</v>
      </c>
      <c r="M372" s="181" t="s">
        <v>2006</v>
      </c>
    </row>
    <row r="373" spans="1:13" x14ac:dyDescent="0.3">
      <c r="A373" s="181" t="s">
        <v>6</v>
      </c>
      <c r="B373" s="181" t="s">
        <v>28</v>
      </c>
      <c r="C373" s="182" t="s">
        <v>4989</v>
      </c>
      <c r="D373" s="181" t="s">
        <v>5041</v>
      </c>
      <c r="E373" s="181" t="s">
        <v>302</v>
      </c>
      <c r="F373" s="183">
        <v>2016</v>
      </c>
      <c r="H373" s="181" t="s">
        <v>4170</v>
      </c>
      <c r="I373" s="181">
        <v>31</v>
      </c>
      <c r="J373" s="181"/>
      <c r="K373" s="181">
        <v>71</v>
      </c>
      <c r="L373" s="181">
        <v>79</v>
      </c>
      <c r="M373" s="181" t="s">
        <v>1310</v>
      </c>
    </row>
    <row r="374" spans="1:13" x14ac:dyDescent="0.3">
      <c r="A374" s="181" t="s">
        <v>6</v>
      </c>
      <c r="B374" s="181" t="s">
        <v>26</v>
      </c>
      <c r="C374" s="182" t="s">
        <v>4622</v>
      </c>
      <c r="D374" s="181" t="s">
        <v>5042</v>
      </c>
      <c r="E374" s="181" t="s">
        <v>295</v>
      </c>
      <c r="F374" s="183">
        <v>2014</v>
      </c>
      <c r="H374" s="181" t="s">
        <v>4221</v>
      </c>
      <c r="I374" s="181">
        <v>10</v>
      </c>
      <c r="J374" s="181">
        <v>6</v>
      </c>
      <c r="K374" s="181">
        <v>1004</v>
      </c>
      <c r="L374" s="181">
        <v>1015</v>
      </c>
      <c r="M374" s="181" t="s">
        <v>1953</v>
      </c>
    </row>
    <row r="375" spans="1:13" x14ac:dyDescent="0.3">
      <c r="A375" s="181" t="s">
        <v>6</v>
      </c>
      <c r="B375" s="181" t="s">
        <v>26</v>
      </c>
      <c r="C375" s="182" t="s">
        <v>4622</v>
      </c>
      <c r="D375" s="181" t="s">
        <v>4925</v>
      </c>
      <c r="E375" s="181" t="s">
        <v>1301</v>
      </c>
      <c r="F375" s="183">
        <v>2016</v>
      </c>
      <c r="H375" s="181" t="s">
        <v>4169</v>
      </c>
      <c r="I375" s="181">
        <v>2</v>
      </c>
      <c r="J375" s="181">
        <v>9</v>
      </c>
      <c r="K375" s="181">
        <v>1608</v>
      </c>
      <c r="L375" s="181">
        <v>1618</v>
      </c>
      <c r="M375" s="181" t="s">
        <v>1302</v>
      </c>
    </row>
    <row r="376" spans="1:13" x14ac:dyDescent="0.3">
      <c r="A376" s="181" t="s">
        <v>6</v>
      </c>
      <c r="B376" s="181" t="s">
        <v>26</v>
      </c>
      <c r="C376" s="182" t="s">
        <v>4818</v>
      </c>
      <c r="D376" s="181" t="s">
        <v>4925</v>
      </c>
      <c r="E376" s="181" t="s">
        <v>1392</v>
      </c>
      <c r="F376" s="183">
        <v>2012</v>
      </c>
      <c r="H376" s="181" t="s">
        <v>4227</v>
      </c>
      <c r="I376" s="181">
        <v>8</v>
      </c>
      <c r="J376" s="181">
        <v>8</v>
      </c>
      <c r="K376" s="181">
        <v>1251</v>
      </c>
      <c r="L376" s="181">
        <v>1263</v>
      </c>
      <c r="M376" s="181" t="s">
        <v>2038</v>
      </c>
    </row>
    <row r="377" spans="1:13" x14ac:dyDescent="0.3">
      <c r="A377" s="181" t="s">
        <v>6</v>
      </c>
      <c r="B377" s="181" t="s">
        <v>28</v>
      </c>
      <c r="C377" s="186" t="s">
        <v>4651</v>
      </c>
      <c r="D377" s="181" t="s">
        <v>4925</v>
      </c>
      <c r="E377" s="181" t="s">
        <v>632</v>
      </c>
      <c r="F377" s="183">
        <v>2016</v>
      </c>
      <c r="H377" s="181" t="s">
        <v>4218</v>
      </c>
      <c r="I377" s="181">
        <v>8</v>
      </c>
      <c r="J377" s="181">
        <v>25</v>
      </c>
      <c r="K377" s="181">
        <v>15889</v>
      </c>
      <c r="L377" s="181">
        <v>15903</v>
      </c>
      <c r="M377" s="181" t="s">
        <v>1900</v>
      </c>
    </row>
    <row r="378" spans="1:13" x14ac:dyDescent="0.3">
      <c r="A378" s="181" t="s">
        <v>6</v>
      </c>
      <c r="B378" s="181" t="s">
        <v>28</v>
      </c>
      <c r="C378" s="182" t="s">
        <v>4631</v>
      </c>
      <c r="D378" s="181" t="s">
        <v>4997</v>
      </c>
      <c r="E378" s="181" t="s">
        <v>1254</v>
      </c>
      <c r="F378" s="183">
        <v>2012</v>
      </c>
      <c r="H378" s="181" t="s">
        <v>4165</v>
      </c>
      <c r="I378" s="181">
        <v>134</v>
      </c>
      <c r="J378" s="181">
        <v>36</v>
      </c>
      <c r="K378" s="181">
        <v>14945</v>
      </c>
      <c r="L378" s="181">
        <v>14957</v>
      </c>
      <c r="M378" s="181" t="s">
        <v>1255</v>
      </c>
    </row>
    <row r="379" spans="1:13" x14ac:dyDescent="0.3">
      <c r="A379" s="181" t="s">
        <v>6</v>
      </c>
      <c r="B379" s="181" t="s">
        <v>26</v>
      </c>
      <c r="C379" s="182" t="s">
        <v>4689</v>
      </c>
      <c r="D379" s="181" t="s">
        <v>4730</v>
      </c>
      <c r="E379" s="181" t="s">
        <v>117</v>
      </c>
      <c r="F379" s="183">
        <v>2009</v>
      </c>
      <c r="H379" s="181" t="s">
        <v>3998</v>
      </c>
      <c r="I379" s="181">
        <v>3</v>
      </c>
      <c r="J379" s="181">
        <v>6</v>
      </c>
      <c r="K379" s="181">
        <v>1357</v>
      </c>
      <c r="L379" s="181">
        <v>1364</v>
      </c>
      <c r="M379" s="181" t="s">
        <v>3999</v>
      </c>
    </row>
    <row r="380" spans="1:13" x14ac:dyDescent="0.3">
      <c r="A380" s="181" t="s">
        <v>6</v>
      </c>
      <c r="B380" s="181" t="s">
        <v>26</v>
      </c>
      <c r="C380" s="182" t="s">
        <v>4689</v>
      </c>
      <c r="D380" s="181" t="s">
        <v>4730</v>
      </c>
      <c r="E380" s="181" t="s">
        <v>983</v>
      </c>
      <c r="F380" s="183">
        <v>2011</v>
      </c>
      <c r="H380" s="181" t="s">
        <v>2078</v>
      </c>
      <c r="I380" s="181">
        <v>82</v>
      </c>
      <c r="J380" s="181">
        <v>1</v>
      </c>
      <c r="K380" s="181">
        <v>241</v>
      </c>
      <c r="L380" s="181">
        <v>246</v>
      </c>
      <c r="M380" s="181" t="s">
        <v>2070</v>
      </c>
    </row>
    <row r="381" spans="1:13" x14ac:dyDescent="0.3">
      <c r="A381" s="181" t="s">
        <v>6</v>
      </c>
      <c r="B381" s="181" t="s">
        <v>28</v>
      </c>
      <c r="C381" s="182" t="s">
        <v>4624</v>
      </c>
      <c r="D381" s="181" t="s">
        <v>5043</v>
      </c>
      <c r="E381" s="181" t="s">
        <v>2096</v>
      </c>
      <c r="F381" s="183">
        <v>2010</v>
      </c>
      <c r="H381" s="181" t="s">
        <v>4232</v>
      </c>
      <c r="I381" s="181">
        <v>47</v>
      </c>
      <c r="J381" s="181">
        <v>8</v>
      </c>
      <c r="K381" s="181">
        <v>849</v>
      </c>
      <c r="L381" s="181">
        <v>860</v>
      </c>
      <c r="M381" s="181" t="s">
        <v>2097</v>
      </c>
    </row>
    <row r="382" spans="1:13" x14ac:dyDescent="0.3">
      <c r="A382" s="181" t="s">
        <v>6</v>
      </c>
      <c r="B382" s="181" t="s">
        <v>28</v>
      </c>
      <c r="C382" s="182" t="s">
        <v>4651</v>
      </c>
      <c r="D382" s="181" t="s">
        <v>4733</v>
      </c>
      <c r="E382" s="181" t="s">
        <v>2014</v>
      </c>
      <c r="F382" s="183">
        <v>2012</v>
      </c>
      <c r="H382" s="181" t="s">
        <v>4225</v>
      </c>
      <c r="I382" s="181">
        <v>22</v>
      </c>
      <c r="J382" s="181">
        <v>34</v>
      </c>
      <c r="K382" s="181">
        <v>17853</v>
      </c>
      <c r="L382" s="181">
        <v>17863</v>
      </c>
      <c r="M382" s="181" t="s">
        <v>2015</v>
      </c>
    </row>
    <row r="383" spans="1:13" x14ac:dyDescent="0.3">
      <c r="A383" s="181" t="s">
        <v>6</v>
      </c>
      <c r="B383" s="181" t="s">
        <v>26</v>
      </c>
      <c r="C383" s="182" t="s">
        <v>4732</v>
      </c>
      <c r="D383" s="181" t="s">
        <v>4733</v>
      </c>
      <c r="E383" s="181" t="s">
        <v>117</v>
      </c>
      <c r="F383" s="183">
        <v>2012</v>
      </c>
      <c r="H383" s="181" t="s">
        <v>808</v>
      </c>
      <c r="I383" s="181">
        <v>6</v>
      </c>
      <c r="J383" s="181">
        <v>3</v>
      </c>
      <c r="K383" s="181">
        <v>2731</v>
      </c>
      <c r="L383" s="181">
        <v>2740</v>
      </c>
      <c r="M383" s="181" t="s">
        <v>807</v>
      </c>
    </row>
    <row r="384" spans="1:13" x14ac:dyDescent="0.3">
      <c r="A384" s="181" t="s">
        <v>6</v>
      </c>
      <c r="B384" s="181" t="s">
        <v>26</v>
      </c>
      <c r="C384" s="182" t="s">
        <v>4732</v>
      </c>
      <c r="D384" s="181" t="s">
        <v>4733</v>
      </c>
      <c r="E384" s="181" t="s">
        <v>117</v>
      </c>
      <c r="F384" s="183">
        <v>2011</v>
      </c>
      <c r="H384" s="181" t="s">
        <v>790</v>
      </c>
      <c r="I384" s="181">
        <v>5</v>
      </c>
      <c r="J384" s="181">
        <v>6</v>
      </c>
      <c r="K384" s="181">
        <v>4987</v>
      </c>
      <c r="L384" s="181">
        <v>4996</v>
      </c>
      <c r="M384" s="181" t="s">
        <v>789</v>
      </c>
    </row>
    <row r="385" spans="1:13" x14ac:dyDescent="0.3">
      <c r="A385" s="181" t="s">
        <v>6</v>
      </c>
      <c r="B385" s="181" t="s">
        <v>26</v>
      </c>
      <c r="C385" s="182" t="s">
        <v>4707</v>
      </c>
      <c r="D385" s="181" t="s">
        <v>4933</v>
      </c>
      <c r="E385" s="181" t="s">
        <v>4860</v>
      </c>
      <c r="F385" s="183">
        <v>2017</v>
      </c>
      <c r="H385" s="181" t="s">
        <v>4215</v>
      </c>
      <c r="I385" s="181">
        <v>105</v>
      </c>
      <c r="J385" s="181">
        <v>1</v>
      </c>
      <c r="K385" s="181">
        <v>253</v>
      </c>
      <c r="L385" s="181">
        <v>264</v>
      </c>
      <c r="M385" s="181" t="s">
        <v>1875</v>
      </c>
    </row>
    <row r="386" spans="1:13" x14ac:dyDescent="0.3">
      <c r="A386" s="181" t="s">
        <v>6</v>
      </c>
      <c r="B386" s="181" t="s">
        <v>26</v>
      </c>
      <c r="C386" s="182" t="s">
        <v>5044</v>
      </c>
      <c r="D386" s="181" t="s">
        <v>5045</v>
      </c>
      <c r="E386" s="181" t="s">
        <v>295</v>
      </c>
      <c r="F386" s="183">
        <v>2012</v>
      </c>
      <c r="H386" s="181" t="s">
        <v>817</v>
      </c>
      <c r="I386" s="181">
        <v>8</v>
      </c>
      <c r="J386" s="181">
        <v>4</v>
      </c>
      <c r="K386" s="181">
        <v>642</v>
      </c>
      <c r="L386" s="181">
        <v>658</v>
      </c>
      <c r="M386" s="181" t="s">
        <v>816</v>
      </c>
    </row>
    <row r="387" spans="1:13" x14ac:dyDescent="0.3">
      <c r="A387" s="181" t="s">
        <v>6</v>
      </c>
      <c r="B387" s="181" t="s">
        <v>26</v>
      </c>
      <c r="C387" s="182" t="s">
        <v>4689</v>
      </c>
      <c r="D387" s="181" t="s">
        <v>5046</v>
      </c>
      <c r="E387" s="181" t="s">
        <v>147</v>
      </c>
      <c r="F387" s="183">
        <v>2010</v>
      </c>
      <c r="H387" s="181" t="s">
        <v>4212</v>
      </c>
      <c r="I387" s="181">
        <v>5</v>
      </c>
      <c r="J387" s="181">
        <v>1</v>
      </c>
      <c r="K387" s="181">
        <v>753</v>
      </c>
      <c r="L387" s="181">
        <v>762</v>
      </c>
      <c r="M387" s="181" t="s">
        <v>1826</v>
      </c>
    </row>
    <row r="388" spans="1:13" x14ac:dyDescent="0.3">
      <c r="A388" s="181" t="s">
        <v>6</v>
      </c>
      <c r="B388" s="181" t="s">
        <v>26</v>
      </c>
      <c r="C388" s="182" t="s">
        <v>4633</v>
      </c>
      <c r="D388" s="181" t="s">
        <v>5047</v>
      </c>
      <c r="E388" s="181" t="s">
        <v>2133</v>
      </c>
      <c r="F388" s="183">
        <v>2009</v>
      </c>
      <c r="H388" s="181" t="s">
        <v>4234</v>
      </c>
      <c r="I388" s="181">
        <v>5</v>
      </c>
      <c r="J388" s="181">
        <v>2</v>
      </c>
      <c r="K388" s="181">
        <v>177</v>
      </c>
      <c r="L388" s="181">
        <v>181</v>
      </c>
      <c r="M388" s="181" t="s">
        <v>2134</v>
      </c>
    </row>
    <row r="389" spans="1:13" x14ac:dyDescent="0.3">
      <c r="A389" s="181" t="s">
        <v>6</v>
      </c>
      <c r="B389" s="181" t="s">
        <v>26</v>
      </c>
      <c r="C389" s="182" t="s">
        <v>4732</v>
      </c>
      <c r="D389" s="181" t="s">
        <v>5048</v>
      </c>
      <c r="E389" s="181" t="s">
        <v>632</v>
      </c>
      <c r="F389" s="183">
        <v>2009</v>
      </c>
      <c r="H389" s="181" t="s">
        <v>1978</v>
      </c>
      <c r="I389" s="181">
        <v>1</v>
      </c>
      <c r="J389" s="181">
        <v>9</v>
      </c>
      <c r="K389" s="181">
        <v>2049</v>
      </c>
      <c r="L389" s="181">
        <v>2054</v>
      </c>
      <c r="M389" s="181" t="s">
        <v>2125</v>
      </c>
    </row>
    <row r="390" spans="1:13" x14ac:dyDescent="0.3">
      <c r="A390" s="181" t="s">
        <v>6</v>
      </c>
      <c r="B390" s="181" t="s">
        <v>28</v>
      </c>
      <c r="C390" s="182" t="s">
        <v>4651</v>
      </c>
      <c r="D390" s="181" t="s">
        <v>5000</v>
      </c>
      <c r="E390" s="181" t="s">
        <v>1367</v>
      </c>
      <c r="F390" s="183">
        <v>2013</v>
      </c>
      <c r="H390" s="181" t="s">
        <v>4177</v>
      </c>
      <c r="I390" s="181">
        <v>776</v>
      </c>
      <c r="J390" s="181"/>
      <c r="K390" s="181">
        <v>17</v>
      </c>
      <c r="L390" s="181">
        <v>23</v>
      </c>
      <c r="M390" s="181" t="s">
        <v>1368</v>
      </c>
    </row>
    <row r="391" spans="1:13" x14ac:dyDescent="0.3">
      <c r="A391" s="181" t="s">
        <v>6</v>
      </c>
      <c r="B391" s="181" t="s">
        <v>26</v>
      </c>
      <c r="C391" s="182" t="s">
        <v>4676</v>
      </c>
      <c r="D391" s="181" t="s">
        <v>5000</v>
      </c>
      <c r="E391" s="181" t="s">
        <v>1392</v>
      </c>
      <c r="F391" s="183">
        <v>2005</v>
      </c>
      <c r="H391" s="181" t="s">
        <v>4238</v>
      </c>
      <c r="I391" s="181">
        <v>1</v>
      </c>
      <c r="J391" s="181">
        <v>10</v>
      </c>
      <c r="K391" s="181">
        <v>959</v>
      </c>
      <c r="L391" s="181">
        <v>963</v>
      </c>
      <c r="M391" s="181" t="s">
        <v>2174</v>
      </c>
    </row>
    <row r="392" spans="1:13" x14ac:dyDescent="0.3">
      <c r="A392" s="181" t="s">
        <v>6</v>
      </c>
      <c r="B392" s="181" t="s">
        <v>26</v>
      </c>
      <c r="C392" s="182" t="s">
        <v>4676</v>
      </c>
      <c r="D392" s="181" t="s">
        <v>5049</v>
      </c>
      <c r="E392" s="181" t="s">
        <v>2115</v>
      </c>
      <c r="F392" s="183">
        <v>2009</v>
      </c>
      <c r="H392" s="181" t="s">
        <v>4233</v>
      </c>
      <c r="I392" s="181">
        <v>23</v>
      </c>
      <c r="J392" s="181">
        <v>1</v>
      </c>
      <c r="K392" s="181">
        <v>64</v>
      </c>
      <c r="L392" s="181">
        <v>71</v>
      </c>
      <c r="M392" s="181" t="s">
        <v>2116</v>
      </c>
    </row>
    <row r="393" spans="1:13" x14ac:dyDescent="0.3">
      <c r="A393" s="181" t="s">
        <v>6</v>
      </c>
      <c r="B393" s="181" t="s">
        <v>26</v>
      </c>
      <c r="C393" s="182" t="s">
        <v>4649</v>
      </c>
      <c r="D393" s="181" t="s">
        <v>4942</v>
      </c>
      <c r="E393" s="181" t="s">
        <v>391</v>
      </c>
      <c r="F393" s="183">
        <v>2010</v>
      </c>
      <c r="H393" s="181" t="s">
        <v>1834</v>
      </c>
      <c r="I393" s="181">
        <v>5</v>
      </c>
      <c r="J393" s="181">
        <v>6</v>
      </c>
      <c r="K393" s="181">
        <v>881</v>
      </c>
      <c r="L393" s="181">
        <v>896</v>
      </c>
      <c r="M393" s="181" t="s">
        <v>1835</v>
      </c>
    </row>
    <row r="394" spans="1:13" x14ac:dyDescent="0.3">
      <c r="A394" s="181" t="s">
        <v>6</v>
      </c>
      <c r="B394" s="181" t="s">
        <v>28</v>
      </c>
      <c r="C394" s="182" t="s">
        <v>4651</v>
      </c>
      <c r="D394" s="181" t="s">
        <v>4947</v>
      </c>
      <c r="E394" s="181" t="s">
        <v>699</v>
      </c>
      <c r="F394" s="183">
        <v>2013</v>
      </c>
      <c r="H394" s="181" t="s">
        <v>4178</v>
      </c>
      <c r="I394" s="181">
        <v>1</v>
      </c>
      <c r="J394" s="181">
        <v>4</v>
      </c>
      <c r="K394" s="181">
        <v>447</v>
      </c>
      <c r="L394" s="181">
        <v>453</v>
      </c>
      <c r="M394" s="181" t="s">
        <v>1376</v>
      </c>
    </row>
    <row r="395" spans="1:13" x14ac:dyDescent="0.3">
      <c r="A395" s="181" t="s">
        <v>6</v>
      </c>
      <c r="B395" s="181" t="s">
        <v>26</v>
      </c>
      <c r="C395" s="182" t="s">
        <v>4676</v>
      </c>
      <c r="D395" s="181" t="s">
        <v>5001</v>
      </c>
      <c r="E395" s="181" t="s">
        <v>826</v>
      </c>
      <c r="F395" s="183">
        <v>2013</v>
      </c>
      <c r="H395" s="181" t="s">
        <v>827</v>
      </c>
      <c r="I395" s="181">
        <v>221</v>
      </c>
      <c r="J395" s="181">
        <v>2</v>
      </c>
      <c r="K395" s="181">
        <v>137</v>
      </c>
      <c r="L395" s="181">
        <v>145</v>
      </c>
      <c r="M395" s="181" t="s">
        <v>825</v>
      </c>
    </row>
    <row r="396" spans="1:13" x14ac:dyDescent="0.3">
      <c r="A396" s="181" t="s">
        <v>6</v>
      </c>
      <c r="B396" s="181" t="s">
        <v>30</v>
      </c>
      <c r="C396" s="182" t="s">
        <v>4714</v>
      </c>
      <c r="D396" s="181" t="s">
        <v>5050</v>
      </c>
      <c r="E396" s="181" t="s">
        <v>97</v>
      </c>
      <c r="F396" s="183">
        <v>2015</v>
      </c>
      <c r="H396" s="181" t="s">
        <v>4208</v>
      </c>
      <c r="I396" s="181">
        <v>11</v>
      </c>
      <c r="J396" s="181">
        <v>5</v>
      </c>
      <c r="K396" s="181">
        <v>1237</v>
      </c>
      <c r="L396" s="181">
        <v>1245</v>
      </c>
      <c r="M396" s="181" t="s">
        <v>1772</v>
      </c>
    </row>
    <row r="397" spans="1:13" x14ac:dyDescent="0.3">
      <c r="A397" s="181" t="s">
        <v>6</v>
      </c>
      <c r="B397" s="181" t="s">
        <v>26</v>
      </c>
      <c r="C397" s="182" t="s">
        <v>5051</v>
      </c>
      <c r="D397" s="181" t="s">
        <v>5052</v>
      </c>
      <c r="E397" s="181" t="s">
        <v>1751</v>
      </c>
      <c r="F397" s="183">
        <v>2002</v>
      </c>
      <c r="H397" s="181" t="s">
        <v>4241</v>
      </c>
      <c r="I397" s="181">
        <v>60</v>
      </c>
      <c r="J397" s="181">
        <v>2</v>
      </c>
      <c r="K397" s="181">
        <v>283</v>
      </c>
      <c r="L397" s="181">
        <v>291</v>
      </c>
      <c r="M397" s="181" t="s">
        <v>2200</v>
      </c>
    </row>
    <row r="398" spans="1:13" x14ac:dyDescent="0.3">
      <c r="A398" s="181" t="s">
        <v>6</v>
      </c>
      <c r="B398" s="181" t="s">
        <v>28</v>
      </c>
      <c r="C398" s="182" t="s">
        <v>4624</v>
      </c>
      <c r="D398" s="181" t="s">
        <v>5052</v>
      </c>
      <c r="E398" s="181" t="s">
        <v>1751</v>
      </c>
      <c r="F398" s="183">
        <v>2002</v>
      </c>
      <c r="H398" s="181" t="s">
        <v>4241</v>
      </c>
      <c r="I398" s="181">
        <v>60</v>
      </c>
      <c r="J398" s="181">
        <v>2</v>
      </c>
      <c r="K398" s="181">
        <v>283</v>
      </c>
      <c r="L398" s="181">
        <v>291</v>
      </c>
      <c r="M398" s="181" t="s">
        <v>2200</v>
      </c>
    </row>
    <row r="399" spans="1:13" x14ac:dyDescent="0.3">
      <c r="A399" s="181" t="s">
        <v>6</v>
      </c>
      <c r="B399" s="181" t="s">
        <v>26</v>
      </c>
      <c r="C399" s="182" t="s">
        <v>5044</v>
      </c>
      <c r="D399" s="181" t="s">
        <v>4670</v>
      </c>
      <c r="E399" s="181" t="s">
        <v>983</v>
      </c>
      <c r="F399" s="183">
        <v>2010</v>
      </c>
      <c r="H399" s="181" t="s">
        <v>4231</v>
      </c>
      <c r="I399" s="181">
        <v>79</v>
      </c>
      <c r="J399" s="181">
        <v>1</v>
      </c>
      <c r="K399" s="181">
        <v>309</v>
      </c>
      <c r="L399" s="181">
        <v>313</v>
      </c>
      <c r="M399" s="181" t="s">
        <v>2088</v>
      </c>
    </row>
    <row r="400" spans="1:13" x14ac:dyDescent="0.3">
      <c r="A400" s="181" t="s">
        <v>6</v>
      </c>
      <c r="B400" s="181" t="s">
        <v>28</v>
      </c>
      <c r="C400" s="182" t="s">
        <v>4651</v>
      </c>
      <c r="D400" s="181" t="s">
        <v>5053</v>
      </c>
      <c r="E400" s="181" t="s">
        <v>1918</v>
      </c>
      <c r="F400" s="183">
        <v>2015</v>
      </c>
      <c r="H400" s="181" t="s">
        <v>1917</v>
      </c>
      <c r="I400" s="181">
        <v>351</v>
      </c>
      <c r="J400" s="181"/>
      <c r="K400" s="181">
        <v>236</v>
      </c>
      <c r="L400" s="181">
        <v>242</v>
      </c>
      <c r="M400" s="181" t="s">
        <v>1919</v>
      </c>
    </row>
    <row r="401" spans="1:13" x14ac:dyDescent="0.3">
      <c r="A401" s="181" t="s">
        <v>6</v>
      </c>
      <c r="B401" s="181" t="s">
        <v>28</v>
      </c>
      <c r="C401" s="182" t="s">
        <v>4624</v>
      </c>
      <c r="D401" s="181" t="s">
        <v>5054</v>
      </c>
      <c r="E401" s="181" t="s">
        <v>5055</v>
      </c>
      <c r="F401" s="183">
        <v>2008</v>
      </c>
      <c r="H401" s="181" t="s">
        <v>4236</v>
      </c>
      <c r="I401" s="181">
        <v>25</v>
      </c>
      <c r="J401" s="181">
        <v>1</v>
      </c>
      <c r="K401" s="181">
        <v>108</v>
      </c>
      <c r="L401" s="181">
        <v>112</v>
      </c>
      <c r="M401" s="181"/>
    </row>
    <row r="402" spans="1:13" x14ac:dyDescent="0.3">
      <c r="A402" s="181" t="s">
        <v>6</v>
      </c>
      <c r="B402" s="181" t="s">
        <v>30</v>
      </c>
      <c r="C402" s="182" t="s">
        <v>4628</v>
      </c>
      <c r="D402" s="181" t="s">
        <v>4671</v>
      </c>
      <c r="E402" s="181" t="s">
        <v>4556</v>
      </c>
      <c r="F402" s="183">
        <v>2017</v>
      </c>
      <c r="H402" s="181" t="s">
        <v>4555</v>
      </c>
      <c r="I402" s="181">
        <v>7</v>
      </c>
      <c r="J402" s="181">
        <v>5</v>
      </c>
      <c r="K402" s="181">
        <v>1062</v>
      </c>
      <c r="L402" s="181">
        <v>1071</v>
      </c>
      <c r="M402" s="181" t="s">
        <v>4557</v>
      </c>
    </row>
    <row r="403" spans="1:13" x14ac:dyDescent="0.3">
      <c r="A403" s="187" t="s">
        <v>1163</v>
      </c>
      <c r="B403" s="187" t="s">
        <v>28</v>
      </c>
      <c r="C403" s="188" t="s">
        <v>4631</v>
      </c>
      <c r="D403" s="187" t="s">
        <v>5056</v>
      </c>
      <c r="E403" s="187" t="s">
        <v>1031</v>
      </c>
      <c r="F403" s="189">
        <v>2012</v>
      </c>
      <c r="H403" s="187" t="s">
        <v>1030</v>
      </c>
      <c r="I403" s="187">
        <v>2</v>
      </c>
      <c r="J403" s="187">
        <v>30</v>
      </c>
      <c r="K403" s="187">
        <v>11245</v>
      </c>
      <c r="L403" s="187">
        <v>11248</v>
      </c>
      <c r="M403" s="187" t="s">
        <v>1032</v>
      </c>
    </row>
    <row r="404" spans="1:13" x14ac:dyDescent="0.3">
      <c r="A404" s="187" t="s">
        <v>1163</v>
      </c>
      <c r="B404" s="187" t="s">
        <v>26</v>
      </c>
      <c r="C404" s="188" t="s">
        <v>4633</v>
      </c>
      <c r="D404" s="187" t="s">
        <v>5057</v>
      </c>
      <c r="E404" s="187" t="s">
        <v>203</v>
      </c>
      <c r="F404" s="189">
        <v>2012</v>
      </c>
      <c r="H404" s="187" t="s">
        <v>4197</v>
      </c>
      <c r="I404" s="187">
        <v>81</v>
      </c>
      <c r="J404" s="187">
        <v>3</v>
      </c>
      <c r="K404" s="187">
        <v>498</v>
      </c>
      <c r="L404" s="187">
        <v>505</v>
      </c>
      <c r="M404" s="187" t="s">
        <v>1616</v>
      </c>
    </row>
    <row r="405" spans="1:13" x14ac:dyDescent="0.3">
      <c r="A405" s="187" t="s">
        <v>1163</v>
      </c>
      <c r="B405" s="187" t="s">
        <v>28</v>
      </c>
      <c r="C405" s="188" t="s">
        <v>4651</v>
      </c>
      <c r="D405" s="187" t="s">
        <v>5058</v>
      </c>
      <c r="E405" s="187" t="s">
        <v>1751</v>
      </c>
      <c r="F405" s="189">
        <v>1997</v>
      </c>
      <c r="H405" s="187" t="s">
        <v>1750</v>
      </c>
      <c r="I405" s="187">
        <v>37</v>
      </c>
      <c r="J405" s="187">
        <v>2</v>
      </c>
      <c r="K405" s="187">
        <v>229</v>
      </c>
      <c r="L405" s="187">
        <v>234</v>
      </c>
      <c r="M405" s="187" t="s">
        <v>1752</v>
      </c>
    </row>
    <row r="406" spans="1:13" x14ac:dyDescent="0.3">
      <c r="A406" s="187" t="s">
        <v>1163</v>
      </c>
      <c r="B406" s="187" t="s">
        <v>26</v>
      </c>
      <c r="C406" s="188" t="s">
        <v>4676</v>
      </c>
      <c r="D406" s="187" t="s">
        <v>5059</v>
      </c>
      <c r="E406" s="187" t="s">
        <v>97</v>
      </c>
      <c r="F406" s="189">
        <v>2013</v>
      </c>
      <c r="H406" s="187" t="s">
        <v>1021</v>
      </c>
      <c r="I406" s="187">
        <v>9</v>
      </c>
      <c r="J406" s="187">
        <v>4</v>
      </c>
      <c r="K406" s="187">
        <v>469</v>
      </c>
      <c r="L406" s="187">
        <v>473</v>
      </c>
      <c r="M406" s="187" t="s">
        <v>1022</v>
      </c>
    </row>
    <row r="407" spans="1:13" x14ac:dyDescent="0.3">
      <c r="A407" s="187" t="s">
        <v>1163</v>
      </c>
      <c r="B407" s="187" t="s">
        <v>26</v>
      </c>
      <c r="C407" s="188" t="s">
        <v>4633</v>
      </c>
      <c r="D407" s="187" t="s">
        <v>5060</v>
      </c>
      <c r="E407" s="187" t="s">
        <v>1407</v>
      </c>
      <c r="F407" s="189">
        <v>2008</v>
      </c>
      <c r="H407" s="187" t="s">
        <v>4182</v>
      </c>
      <c r="I407" s="187">
        <v>44</v>
      </c>
      <c r="J407" s="187">
        <v>10</v>
      </c>
      <c r="K407" s="187">
        <v>3191</v>
      </c>
      <c r="L407" s="187">
        <v>3199</v>
      </c>
      <c r="M407" s="187" t="s">
        <v>1408</v>
      </c>
    </row>
    <row r="408" spans="1:13" x14ac:dyDescent="0.3">
      <c r="A408" s="187" t="s">
        <v>1163</v>
      </c>
      <c r="B408" s="187" t="s">
        <v>26</v>
      </c>
      <c r="C408" s="188" t="s">
        <v>4633</v>
      </c>
      <c r="D408" s="187" t="s">
        <v>5061</v>
      </c>
      <c r="E408" s="187" t="s">
        <v>1334</v>
      </c>
      <c r="F408" s="189">
        <v>2015</v>
      </c>
      <c r="H408" s="187" t="s">
        <v>4173</v>
      </c>
      <c r="I408" s="187">
        <v>4</v>
      </c>
      <c r="J408" s="187">
        <v>8</v>
      </c>
      <c r="K408" s="187">
        <v>1246</v>
      </c>
      <c r="L408" s="187">
        <v>1257</v>
      </c>
      <c r="M408" s="187" t="s">
        <v>1335</v>
      </c>
    </row>
    <row r="409" spans="1:13" x14ac:dyDescent="0.3">
      <c r="A409" s="187" t="s">
        <v>1163</v>
      </c>
      <c r="B409" s="187" t="s">
        <v>28</v>
      </c>
      <c r="C409" s="188" t="s">
        <v>4651</v>
      </c>
      <c r="D409" s="187" t="s">
        <v>5062</v>
      </c>
      <c r="E409" s="187" t="s">
        <v>237</v>
      </c>
      <c r="F409" s="189">
        <v>2006</v>
      </c>
      <c r="H409" s="187" t="s">
        <v>1724</v>
      </c>
      <c r="I409" s="187">
        <v>23</v>
      </c>
      <c r="J409" s="187">
        <v>6</v>
      </c>
      <c r="K409" s="187">
        <v>1313</v>
      </c>
      <c r="L409" s="187">
        <v>1323</v>
      </c>
      <c r="M409" s="187" t="s">
        <v>1725</v>
      </c>
    </row>
    <row r="410" spans="1:13" x14ac:dyDescent="0.3">
      <c r="A410" s="187" t="s">
        <v>1163</v>
      </c>
      <c r="B410" s="187" t="s">
        <v>28</v>
      </c>
      <c r="C410" s="188" t="s">
        <v>4651</v>
      </c>
      <c r="D410" s="187" t="s">
        <v>4802</v>
      </c>
      <c r="E410" s="187" t="s">
        <v>117</v>
      </c>
      <c r="F410" s="189">
        <v>2012</v>
      </c>
      <c r="H410" s="187" t="s">
        <v>4166</v>
      </c>
      <c r="I410" s="187">
        <v>6</v>
      </c>
      <c r="J410" s="187">
        <v>7</v>
      </c>
      <c r="K410" s="187">
        <v>5897</v>
      </c>
      <c r="L410" s="187">
        <v>5908</v>
      </c>
      <c r="M410" s="187" t="s">
        <v>1262</v>
      </c>
    </row>
    <row r="411" spans="1:13" x14ac:dyDescent="0.3">
      <c r="A411" s="187" t="s">
        <v>1163</v>
      </c>
      <c r="B411" s="187" t="s">
        <v>26</v>
      </c>
      <c r="C411" s="188" t="s">
        <v>4676</v>
      </c>
      <c r="D411" s="187" t="s">
        <v>4803</v>
      </c>
      <c r="E411" s="187" t="s">
        <v>2608</v>
      </c>
      <c r="F411" s="189">
        <v>2013</v>
      </c>
      <c r="H411" s="187" t="s">
        <v>4118</v>
      </c>
      <c r="I411" s="187">
        <v>65</v>
      </c>
      <c r="J411" s="187">
        <v>15</v>
      </c>
      <c r="K411" s="187">
        <v>2127</v>
      </c>
      <c r="L411" s="187">
        <v>2134</v>
      </c>
      <c r="M411" s="187" t="s">
        <v>2609</v>
      </c>
    </row>
    <row r="412" spans="1:13" x14ac:dyDescent="0.3">
      <c r="A412" s="187" t="s">
        <v>1163</v>
      </c>
      <c r="B412" s="187" t="s">
        <v>28</v>
      </c>
      <c r="C412" s="188" t="s">
        <v>4651</v>
      </c>
      <c r="D412" s="187" t="s">
        <v>5063</v>
      </c>
      <c r="E412" s="187" t="s">
        <v>181</v>
      </c>
      <c r="F412" s="189">
        <v>2008</v>
      </c>
      <c r="H412" s="187" t="s">
        <v>4204</v>
      </c>
      <c r="I412" s="187">
        <v>29</v>
      </c>
      <c r="J412" s="187">
        <v>10</v>
      </c>
      <c r="K412" s="187">
        <v>1400</v>
      </c>
      <c r="L412" s="187">
        <v>1411</v>
      </c>
      <c r="M412" s="187" t="s">
        <v>1700</v>
      </c>
    </row>
    <row r="413" spans="1:13" x14ac:dyDescent="0.3">
      <c r="A413" s="187" t="s">
        <v>1163</v>
      </c>
      <c r="B413" s="187" t="s">
        <v>26</v>
      </c>
      <c r="C413" s="188" t="s">
        <v>4622</v>
      </c>
      <c r="D413" s="187" t="s">
        <v>4630</v>
      </c>
      <c r="E413" s="187" t="s">
        <v>97</v>
      </c>
      <c r="F413" s="189">
        <v>2010</v>
      </c>
      <c r="H413" s="187" t="s">
        <v>244</v>
      </c>
      <c r="I413" s="187">
        <v>6</v>
      </c>
      <c r="J413" s="187">
        <v>2</v>
      </c>
      <c r="K413" s="187">
        <v>201</v>
      </c>
      <c r="L413" s="187">
        <v>209</v>
      </c>
      <c r="M413" s="187" t="s">
        <v>243</v>
      </c>
    </row>
    <row r="414" spans="1:13" x14ac:dyDescent="0.3">
      <c r="A414" s="187" t="s">
        <v>1163</v>
      </c>
      <c r="B414" s="187" t="s">
        <v>28</v>
      </c>
      <c r="C414" s="188" t="s">
        <v>4651</v>
      </c>
      <c r="D414" s="187" t="s">
        <v>5064</v>
      </c>
      <c r="E414" s="187" t="s">
        <v>181</v>
      </c>
      <c r="F414" s="189">
        <v>2010</v>
      </c>
      <c r="H414" s="187" t="s">
        <v>4200</v>
      </c>
      <c r="I414" s="187">
        <v>31</v>
      </c>
      <c r="J414" s="187">
        <v>23</v>
      </c>
      <c r="K414" s="187">
        <v>6069</v>
      </c>
      <c r="L414" s="187">
        <v>6074</v>
      </c>
      <c r="M414" s="187" t="s">
        <v>1659</v>
      </c>
    </row>
    <row r="415" spans="1:13" x14ac:dyDescent="0.3">
      <c r="A415" s="187" t="s">
        <v>1163</v>
      </c>
      <c r="B415" s="187" t="s">
        <v>28</v>
      </c>
      <c r="C415" s="188" t="s">
        <v>4651</v>
      </c>
      <c r="D415" s="187" t="s">
        <v>4632</v>
      </c>
      <c r="E415" s="187" t="s">
        <v>686</v>
      </c>
      <c r="F415" s="189">
        <v>2015</v>
      </c>
      <c r="H415" s="187" t="s">
        <v>4174</v>
      </c>
      <c r="I415" s="187">
        <v>15</v>
      </c>
      <c r="J415" s="187">
        <v>1</v>
      </c>
      <c r="K415" s="187">
        <v>144</v>
      </c>
      <c r="L415" s="187">
        <v>150</v>
      </c>
      <c r="M415" s="187" t="s">
        <v>1343</v>
      </c>
    </row>
    <row r="416" spans="1:13" x14ac:dyDescent="0.3">
      <c r="A416" s="187" t="s">
        <v>1163</v>
      </c>
      <c r="B416" s="187" t="s">
        <v>26</v>
      </c>
      <c r="C416" s="188" t="s">
        <v>4818</v>
      </c>
      <c r="D416" s="187" t="s">
        <v>4819</v>
      </c>
      <c r="E416" s="187" t="s">
        <v>90</v>
      </c>
      <c r="F416" s="189">
        <v>2013</v>
      </c>
      <c r="H416" s="187" t="s">
        <v>1117</v>
      </c>
      <c r="I416" s="187">
        <v>3</v>
      </c>
      <c r="J416" s="187"/>
      <c r="K416" s="187"/>
      <c r="L416" s="187"/>
      <c r="M416" s="187" t="s">
        <v>1118</v>
      </c>
    </row>
    <row r="417" spans="1:13" x14ac:dyDescent="0.3">
      <c r="A417" s="187" t="s">
        <v>1163</v>
      </c>
      <c r="B417" s="187" t="s">
        <v>28</v>
      </c>
      <c r="C417" s="188" t="s">
        <v>4651</v>
      </c>
      <c r="D417" s="187" t="s">
        <v>5065</v>
      </c>
      <c r="E417" s="187" t="s">
        <v>181</v>
      </c>
      <c r="F417" s="189">
        <v>2010</v>
      </c>
      <c r="H417" s="187" t="s">
        <v>4199</v>
      </c>
      <c r="I417" s="187">
        <v>31</v>
      </c>
      <c r="J417" s="187">
        <v>32</v>
      </c>
      <c r="K417" s="187">
        <v>8188</v>
      </c>
      <c r="L417" s="187">
        <v>8197</v>
      </c>
      <c r="M417" s="187" t="s">
        <v>1651</v>
      </c>
    </row>
    <row r="418" spans="1:13" x14ac:dyDescent="0.3">
      <c r="A418" s="187" t="s">
        <v>1163</v>
      </c>
      <c r="B418" s="187" t="s">
        <v>30</v>
      </c>
      <c r="C418" s="188" t="s">
        <v>4628</v>
      </c>
      <c r="D418" s="187" t="s">
        <v>4763</v>
      </c>
      <c r="E418" s="187" t="s">
        <v>41</v>
      </c>
      <c r="F418" s="189">
        <v>2014</v>
      </c>
      <c r="H418" s="187" t="s">
        <v>51</v>
      </c>
      <c r="I418" s="187">
        <v>195</v>
      </c>
      <c r="J418" s="187"/>
      <c r="K418" s="187">
        <v>2</v>
      </c>
      <c r="L418" s="187">
        <v>10</v>
      </c>
      <c r="M418" s="187" t="s">
        <v>50</v>
      </c>
    </row>
    <row r="419" spans="1:13" x14ac:dyDescent="0.3">
      <c r="A419" s="187" t="s">
        <v>1163</v>
      </c>
      <c r="B419" s="187" t="s">
        <v>28</v>
      </c>
      <c r="C419" s="188" t="s">
        <v>4635</v>
      </c>
      <c r="D419" s="187" t="s">
        <v>5066</v>
      </c>
      <c r="E419" s="187" t="s">
        <v>1632</v>
      </c>
      <c r="F419" s="189">
        <v>2011</v>
      </c>
      <c r="H419" s="187" t="s">
        <v>1631</v>
      </c>
      <c r="I419" s="187">
        <v>12</v>
      </c>
      <c r="J419" s="187" t="s">
        <v>1633</v>
      </c>
      <c r="K419" s="187">
        <v>44</v>
      </c>
      <c r="L419" s="187">
        <v>51</v>
      </c>
      <c r="M419" s="187" t="s">
        <v>1634</v>
      </c>
    </row>
    <row r="420" spans="1:13" x14ac:dyDescent="0.3">
      <c r="A420" s="187" t="s">
        <v>1163</v>
      </c>
      <c r="B420" s="187" t="s">
        <v>28</v>
      </c>
      <c r="C420" s="188" t="s">
        <v>4651</v>
      </c>
      <c r="D420" s="187" t="s">
        <v>5066</v>
      </c>
      <c r="E420" s="187" t="s">
        <v>1632</v>
      </c>
      <c r="F420" s="189">
        <v>2011</v>
      </c>
      <c r="H420" s="187" t="s">
        <v>1631</v>
      </c>
      <c r="I420" s="187">
        <v>12</v>
      </c>
      <c r="J420" s="187" t="s">
        <v>1633</v>
      </c>
      <c r="K420" s="187">
        <v>44</v>
      </c>
      <c r="L420" s="187">
        <v>51</v>
      </c>
      <c r="M420" s="187" t="s">
        <v>1634</v>
      </c>
    </row>
    <row r="421" spans="1:13" x14ac:dyDescent="0.3">
      <c r="A421" s="187" t="s">
        <v>1163</v>
      </c>
      <c r="B421" s="187" t="s">
        <v>28</v>
      </c>
      <c r="C421" s="188" t="s">
        <v>4631</v>
      </c>
      <c r="D421" s="187" t="s">
        <v>5066</v>
      </c>
      <c r="E421" s="187" t="s">
        <v>1632</v>
      </c>
      <c r="F421" s="189">
        <v>2011</v>
      </c>
      <c r="H421" s="187" t="s">
        <v>1631</v>
      </c>
      <c r="I421" s="187">
        <v>12</v>
      </c>
      <c r="J421" s="187" t="s">
        <v>1633</v>
      </c>
      <c r="K421" s="187">
        <v>44</v>
      </c>
      <c r="L421" s="187">
        <v>51</v>
      </c>
      <c r="M421" s="187" t="s">
        <v>1634</v>
      </c>
    </row>
    <row r="422" spans="1:13" x14ac:dyDescent="0.3">
      <c r="A422" s="187" t="s">
        <v>1163</v>
      </c>
      <c r="B422" s="187" t="s">
        <v>26</v>
      </c>
      <c r="C422" s="188" t="s">
        <v>4676</v>
      </c>
      <c r="D422" s="187" t="s">
        <v>5067</v>
      </c>
      <c r="E422" s="187" t="s">
        <v>41</v>
      </c>
      <c r="F422" s="189">
        <v>2013</v>
      </c>
      <c r="H422" s="187" t="s">
        <v>4183</v>
      </c>
      <c r="I422" s="187">
        <v>170</v>
      </c>
      <c r="J422" s="187">
        <v>2</v>
      </c>
      <c r="K422" s="187">
        <v>295</v>
      </c>
      <c r="L422" s="187">
        <v>305</v>
      </c>
      <c r="M422" s="187" t="s">
        <v>1416</v>
      </c>
    </row>
    <row r="423" spans="1:13" x14ac:dyDescent="0.3">
      <c r="A423" s="187" t="s">
        <v>1163</v>
      </c>
      <c r="B423" s="187" t="s">
        <v>28</v>
      </c>
      <c r="C423" s="188" t="s">
        <v>4651</v>
      </c>
      <c r="D423" s="187" t="s">
        <v>5068</v>
      </c>
      <c r="E423" s="187" t="s">
        <v>196</v>
      </c>
      <c r="F423" s="189">
        <v>2010</v>
      </c>
      <c r="H423" s="187" t="s">
        <v>4187</v>
      </c>
      <c r="I423" s="187">
        <v>396</v>
      </c>
      <c r="J423" s="190">
        <v>42767</v>
      </c>
      <c r="K423" s="187">
        <v>156</v>
      </c>
      <c r="L423" s="187">
        <v>165</v>
      </c>
      <c r="M423" s="187" t="s">
        <v>1458</v>
      </c>
    </row>
    <row r="424" spans="1:13" x14ac:dyDescent="0.3">
      <c r="A424" s="187" t="s">
        <v>1163</v>
      </c>
      <c r="B424" s="187" t="s">
        <v>28</v>
      </c>
      <c r="C424" s="188" t="s">
        <v>4651</v>
      </c>
      <c r="D424" s="187" t="s">
        <v>5069</v>
      </c>
      <c r="E424" s="187" t="s">
        <v>4860</v>
      </c>
      <c r="F424" s="189">
        <v>2011</v>
      </c>
      <c r="H424" s="187" t="s">
        <v>4120</v>
      </c>
      <c r="I424" s="187" t="s">
        <v>4121</v>
      </c>
      <c r="J424" s="187">
        <v>1</v>
      </c>
      <c r="K424" s="187">
        <v>74</v>
      </c>
      <c r="L424" s="187">
        <v>84</v>
      </c>
      <c r="M424" s="187" t="s">
        <v>4122</v>
      </c>
    </row>
    <row r="425" spans="1:13" x14ac:dyDescent="0.3">
      <c r="A425" s="187" t="s">
        <v>1163</v>
      </c>
      <c r="B425" s="187" t="s">
        <v>26</v>
      </c>
      <c r="C425" s="188" t="s">
        <v>4852</v>
      </c>
      <c r="D425" s="187" t="s">
        <v>5070</v>
      </c>
      <c r="E425" s="187" t="s">
        <v>4860</v>
      </c>
      <c r="F425" s="189">
        <v>2007</v>
      </c>
      <c r="H425" s="187" t="s">
        <v>1174</v>
      </c>
      <c r="I425" s="187">
        <v>81</v>
      </c>
      <c r="J425" s="187">
        <v>4</v>
      </c>
      <c r="K425" s="187">
        <v>982</v>
      </c>
      <c r="L425" s="187">
        <v>986</v>
      </c>
      <c r="M425" s="187" t="s">
        <v>1175</v>
      </c>
    </row>
    <row r="426" spans="1:13" x14ac:dyDescent="0.3">
      <c r="A426" s="187" t="s">
        <v>1163</v>
      </c>
      <c r="B426" s="187" t="s">
        <v>26</v>
      </c>
      <c r="C426" s="188" t="s">
        <v>5071</v>
      </c>
      <c r="D426" s="187" t="s">
        <v>5070</v>
      </c>
      <c r="E426" s="187" t="s">
        <v>4860</v>
      </c>
      <c r="F426" s="189">
        <v>2007</v>
      </c>
      <c r="H426" s="187" t="s">
        <v>1174</v>
      </c>
      <c r="I426" s="187">
        <v>81</v>
      </c>
      <c r="J426" s="187">
        <v>4</v>
      </c>
      <c r="K426" s="187">
        <v>982</v>
      </c>
      <c r="L426" s="187">
        <v>986</v>
      </c>
      <c r="M426" s="187" t="s">
        <v>1175</v>
      </c>
    </row>
    <row r="427" spans="1:13" x14ac:dyDescent="0.3">
      <c r="A427" s="187" t="s">
        <v>1163</v>
      </c>
      <c r="B427" s="187" t="s">
        <v>26</v>
      </c>
      <c r="C427" s="188" t="s">
        <v>5072</v>
      </c>
      <c r="D427" s="187" t="s">
        <v>5070</v>
      </c>
      <c r="E427" s="187" t="s">
        <v>4860</v>
      </c>
      <c r="F427" s="189">
        <v>2007</v>
      </c>
      <c r="H427" s="187" t="s">
        <v>1174</v>
      </c>
      <c r="I427" s="187">
        <v>81</v>
      </c>
      <c r="J427" s="187">
        <v>4</v>
      </c>
      <c r="K427" s="187">
        <v>982</v>
      </c>
      <c r="L427" s="187">
        <v>986</v>
      </c>
      <c r="M427" s="187" t="s">
        <v>1175</v>
      </c>
    </row>
    <row r="428" spans="1:13" x14ac:dyDescent="0.3">
      <c r="A428" s="187" t="s">
        <v>1163</v>
      </c>
      <c r="B428" s="187" t="s">
        <v>28</v>
      </c>
      <c r="C428" s="188" t="s">
        <v>4624</v>
      </c>
      <c r="D428" s="187" t="s">
        <v>5070</v>
      </c>
      <c r="E428" s="187" t="s">
        <v>4860</v>
      </c>
      <c r="F428" s="189">
        <v>2007</v>
      </c>
      <c r="H428" s="187" t="s">
        <v>1174</v>
      </c>
      <c r="I428" s="187">
        <v>81</v>
      </c>
      <c r="J428" s="187">
        <v>4</v>
      </c>
      <c r="K428" s="187">
        <v>982</v>
      </c>
      <c r="L428" s="187">
        <v>986</v>
      </c>
      <c r="M428" s="187" t="s">
        <v>1175</v>
      </c>
    </row>
    <row r="429" spans="1:13" x14ac:dyDescent="0.3">
      <c r="A429" s="187" t="s">
        <v>1163</v>
      </c>
      <c r="B429" s="187" t="s">
        <v>28</v>
      </c>
      <c r="C429" s="188" t="s">
        <v>4651</v>
      </c>
      <c r="D429" s="187" t="s">
        <v>5073</v>
      </c>
      <c r="E429" s="187" t="s">
        <v>1126</v>
      </c>
      <c r="F429" s="189">
        <v>2009</v>
      </c>
      <c r="H429" s="187" t="s">
        <v>1684</v>
      </c>
      <c r="I429" s="187">
        <v>10</v>
      </c>
      <c r="J429" s="187">
        <v>2</v>
      </c>
      <c r="K429" s="187">
        <v>408</v>
      </c>
      <c r="L429" s="187">
        <v>416</v>
      </c>
      <c r="M429" s="187" t="s">
        <v>1685</v>
      </c>
    </row>
    <row r="430" spans="1:13" x14ac:dyDescent="0.3">
      <c r="A430" s="187" t="s">
        <v>1163</v>
      </c>
      <c r="B430" s="187" t="s">
        <v>28</v>
      </c>
      <c r="C430" s="188" t="s">
        <v>4651</v>
      </c>
      <c r="D430" s="187" t="s">
        <v>4851</v>
      </c>
      <c r="E430" s="187" t="s">
        <v>1184</v>
      </c>
      <c r="F430" s="189">
        <v>2014</v>
      </c>
      <c r="H430" s="187" t="s">
        <v>4190</v>
      </c>
      <c r="I430" s="187">
        <v>9</v>
      </c>
      <c r="J430" s="187">
        <v>12</v>
      </c>
      <c r="K430" s="187">
        <v>1054</v>
      </c>
      <c r="L430" s="187">
        <v>1062</v>
      </c>
      <c r="M430" s="187" t="s">
        <v>1500</v>
      </c>
    </row>
    <row r="431" spans="1:13" x14ac:dyDescent="0.3">
      <c r="A431" s="187" t="s">
        <v>1163</v>
      </c>
      <c r="B431" s="187" t="s">
        <v>30</v>
      </c>
      <c r="C431" s="188" t="s">
        <v>4714</v>
      </c>
      <c r="D431" s="187" t="s">
        <v>5074</v>
      </c>
      <c r="E431" s="187" t="s">
        <v>237</v>
      </c>
      <c r="F431" s="189">
        <v>2015</v>
      </c>
      <c r="H431" s="187" t="s">
        <v>1491</v>
      </c>
      <c r="I431" s="187">
        <v>32</v>
      </c>
      <c r="J431" s="187">
        <v>4</v>
      </c>
      <c r="K431" s="187">
        <v>1475</v>
      </c>
      <c r="L431" s="187">
        <v>1485</v>
      </c>
      <c r="M431" s="187" t="s">
        <v>1492</v>
      </c>
    </row>
    <row r="432" spans="1:13" x14ac:dyDescent="0.3">
      <c r="A432" s="187" t="s">
        <v>1163</v>
      </c>
      <c r="B432" s="187" t="s">
        <v>28</v>
      </c>
      <c r="C432" s="188" t="s">
        <v>4651</v>
      </c>
      <c r="D432" s="187" t="s">
        <v>4764</v>
      </c>
      <c r="E432" s="187" t="s">
        <v>117</v>
      </c>
      <c r="F432" s="189">
        <v>2010</v>
      </c>
      <c r="H432" s="187" t="s">
        <v>1043</v>
      </c>
      <c r="I432" s="187">
        <v>4</v>
      </c>
      <c r="J432" s="187">
        <v>11</v>
      </c>
      <c r="K432" s="187">
        <v>6629</v>
      </c>
      <c r="L432" s="187">
        <v>6638</v>
      </c>
      <c r="M432" s="187" t="s">
        <v>1044</v>
      </c>
    </row>
    <row r="433" spans="1:13" x14ac:dyDescent="0.3">
      <c r="A433" s="187" t="s">
        <v>1163</v>
      </c>
      <c r="B433" s="187" t="s">
        <v>26</v>
      </c>
      <c r="C433" s="188" t="s">
        <v>4676</v>
      </c>
      <c r="D433" s="187" t="s">
        <v>4764</v>
      </c>
      <c r="E433" s="187" t="s">
        <v>154</v>
      </c>
      <c r="F433" s="189">
        <v>2008</v>
      </c>
      <c r="H433" s="187" t="s">
        <v>155</v>
      </c>
      <c r="I433" s="187">
        <v>45</v>
      </c>
      <c r="J433" s="187">
        <v>14</v>
      </c>
      <c r="K433" s="187">
        <v>3797</v>
      </c>
      <c r="L433" s="187">
        <v>3803</v>
      </c>
      <c r="M433" s="187" t="s">
        <v>153</v>
      </c>
    </row>
    <row r="434" spans="1:13" x14ac:dyDescent="0.3">
      <c r="A434" s="187" t="s">
        <v>1163</v>
      </c>
      <c r="B434" s="187" t="s">
        <v>26</v>
      </c>
      <c r="C434" s="188" t="s">
        <v>4676</v>
      </c>
      <c r="D434" s="187" t="s">
        <v>4764</v>
      </c>
      <c r="E434" s="187" t="s">
        <v>154</v>
      </c>
      <c r="F434" s="189">
        <v>2008</v>
      </c>
      <c r="H434" s="187" t="s">
        <v>155</v>
      </c>
      <c r="I434" s="187">
        <v>45</v>
      </c>
      <c r="J434" s="187">
        <v>14</v>
      </c>
      <c r="K434" s="187">
        <v>3797</v>
      </c>
      <c r="L434" s="187">
        <v>3803</v>
      </c>
      <c r="M434" s="187" t="s">
        <v>153</v>
      </c>
    </row>
    <row r="435" spans="1:13" x14ac:dyDescent="0.3">
      <c r="A435" s="187" t="s">
        <v>1163</v>
      </c>
      <c r="B435" s="187" t="s">
        <v>28</v>
      </c>
      <c r="C435" s="188" t="s">
        <v>4651</v>
      </c>
      <c r="D435" s="187" t="s">
        <v>4858</v>
      </c>
      <c r="E435" s="187" t="s">
        <v>1238</v>
      </c>
      <c r="F435" s="189">
        <v>2013</v>
      </c>
      <c r="H435" s="187" t="s">
        <v>4163</v>
      </c>
      <c r="I435" s="187">
        <v>29</v>
      </c>
      <c r="J435" s="187">
        <v>26</v>
      </c>
      <c r="K435" s="187">
        <v>8402</v>
      </c>
      <c r="L435" s="187">
        <v>8409</v>
      </c>
      <c r="M435" s="187" t="s">
        <v>1239</v>
      </c>
    </row>
    <row r="436" spans="1:13" x14ac:dyDescent="0.3">
      <c r="A436" s="187" t="s">
        <v>1163</v>
      </c>
      <c r="B436" s="187" t="s">
        <v>26</v>
      </c>
      <c r="C436" s="188" t="s">
        <v>4633</v>
      </c>
      <c r="D436" s="187" t="s">
        <v>4690</v>
      </c>
      <c r="E436" s="187" t="s">
        <v>391</v>
      </c>
      <c r="F436" s="189">
        <v>2011</v>
      </c>
      <c r="H436" s="187" t="s">
        <v>1278</v>
      </c>
      <c r="I436" s="187">
        <v>6</v>
      </c>
      <c r="J436" s="187">
        <v>7</v>
      </c>
      <c r="K436" s="187">
        <v>1199</v>
      </c>
      <c r="L436" s="187">
        <v>1213</v>
      </c>
      <c r="M436" s="187" t="s">
        <v>1279</v>
      </c>
    </row>
    <row r="437" spans="1:13" x14ac:dyDescent="0.3">
      <c r="A437" s="187" t="s">
        <v>1163</v>
      </c>
      <c r="B437" s="187" t="s">
        <v>30</v>
      </c>
      <c r="C437" s="188" t="s">
        <v>4714</v>
      </c>
      <c r="D437" s="187" t="s">
        <v>5075</v>
      </c>
      <c r="E437" s="187" t="s">
        <v>302</v>
      </c>
      <c r="F437" s="189">
        <v>2013</v>
      </c>
      <c r="H437" s="187" t="s">
        <v>1530</v>
      </c>
      <c r="I437" s="187">
        <v>9</v>
      </c>
      <c r="J437" s="187">
        <v>5</v>
      </c>
      <c r="K437" s="187">
        <v>6686</v>
      </c>
      <c r="L437" s="187">
        <v>6693</v>
      </c>
      <c r="M437" s="187" t="s">
        <v>1531</v>
      </c>
    </row>
    <row r="438" spans="1:13" x14ac:dyDescent="0.3">
      <c r="A438" s="187" t="s">
        <v>1163</v>
      </c>
      <c r="B438" s="187" t="s">
        <v>30</v>
      </c>
      <c r="C438" s="188" t="s">
        <v>4714</v>
      </c>
      <c r="D438" s="187" t="s">
        <v>5075</v>
      </c>
      <c r="E438" s="187" t="s">
        <v>97</v>
      </c>
      <c r="F438" s="189">
        <v>2013</v>
      </c>
      <c r="H438" s="187" t="s">
        <v>4099</v>
      </c>
      <c r="I438" s="187">
        <v>9</v>
      </c>
      <c r="J438" s="187">
        <v>3</v>
      </c>
      <c r="K438" s="187">
        <v>375</v>
      </c>
      <c r="L438" s="187">
        <v>387</v>
      </c>
      <c r="M438" s="187" t="s">
        <v>1522</v>
      </c>
    </row>
    <row r="439" spans="1:13" x14ac:dyDescent="0.3">
      <c r="A439" s="187" t="s">
        <v>1163</v>
      </c>
      <c r="B439" s="187" t="s">
        <v>30</v>
      </c>
      <c r="C439" s="188" t="s">
        <v>4642</v>
      </c>
      <c r="D439" s="187" t="s">
        <v>5075</v>
      </c>
      <c r="E439" s="187" t="s">
        <v>97</v>
      </c>
      <c r="F439" s="189">
        <v>2013</v>
      </c>
      <c r="H439" s="187" t="s">
        <v>4099</v>
      </c>
      <c r="I439" s="187">
        <v>9</v>
      </c>
      <c r="J439" s="187">
        <v>3</v>
      </c>
      <c r="K439" s="187">
        <v>375</v>
      </c>
      <c r="L439" s="187">
        <v>387</v>
      </c>
      <c r="M439" s="187" t="s">
        <v>1522</v>
      </c>
    </row>
    <row r="440" spans="1:13" x14ac:dyDescent="0.3">
      <c r="A440" s="187" t="s">
        <v>1163</v>
      </c>
      <c r="B440" s="187" t="s">
        <v>28</v>
      </c>
      <c r="C440" s="188" t="s">
        <v>4651</v>
      </c>
      <c r="D440" s="187" t="s">
        <v>4862</v>
      </c>
      <c r="E440" s="187" t="s">
        <v>1575</v>
      </c>
      <c r="F440" s="189">
        <v>2015</v>
      </c>
      <c r="H440" s="187" t="s">
        <v>4194</v>
      </c>
      <c r="I440" s="187">
        <v>526</v>
      </c>
      <c r="J440" s="187">
        <v>7571</v>
      </c>
      <c r="K440" s="187">
        <v>118</v>
      </c>
      <c r="L440" s="187">
        <v>121</v>
      </c>
      <c r="M440" s="187" t="s">
        <v>1576</v>
      </c>
    </row>
    <row r="441" spans="1:13" x14ac:dyDescent="0.3">
      <c r="A441" s="187" t="s">
        <v>1163</v>
      </c>
      <c r="B441" s="187" t="s">
        <v>26</v>
      </c>
      <c r="C441" s="188" t="s">
        <v>4689</v>
      </c>
      <c r="D441" s="187" t="s">
        <v>4864</v>
      </c>
      <c r="E441" s="187" t="s">
        <v>90</v>
      </c>
      <c r="F441" s="189">
        <v>2016</v>
      </c>
      <c r="H441" s="187" t="s">
        <v>4184</v>
      </c>
      <c r="I441" s="187">
        <v>6</v>
      </c>
      <c r="J441" s="187"/>
      <c r="K441" s="187"/>
      <c r="L441" s="187"/>
      <c r="M441" s="187" t="s">
        <v>1427</v>
      </c>
    </row>
    <row r="442" spans="1:13" x14ac:dyDescent="0.3">
      <c r="A442" s="187" t="s">
        <v>1163</v>
      </c>
      <c r="B442" s="187" t="s">
        <v>26</v>
      </c>
      <c r="C442" s="188" t="s">
        <v>4622</v>
      </c>
      <c r="D442" s="187" t="s">
        <v>5076</v>
      </c>
      <c r="E442" s="187" t="s">
        <v>147</v>
      </c>
      <c r="F442" s="189">
        <v>2011</v>
      </c>
      <c r="H442" s="187" t="s">
        <v>4186</v>
      </c>
      <c r="I442" s="187">
        <v>6</v>
      </c>
      <c r="J442" s="187"/>
      <c r="K442" s="187">
        <v>2653</v>
      </c>
      <c r="L442" s="187">
        <v>2666</v>
      </c>
      <c r="M442" s="187"/>
    </row>
    <row r="443" spans="1:13" x14ac:dyDescent="0.3">
      <c r="A443" s="187" t="s">
        <v>1163</v>
      </c>
      <c r="B443" s="187" t="s">
        <v>30</v>
      </c>
      <c r="C443" s="188" t="s">
        <v>4714</v>
      </c>
      <c r="D443" s="187" t="s">
        <v>5077</v>
      </c>
      <c r="E443" s="187" t="s">
        <v>237</v>
      </c>
      <c r="F443" s="189">
        <v>2011</v>
      </c>
      <c r="H443" s="187" t="s">
        <v>4193</v>
      </c>
      <c r="I443" s="187">
        <v>28</v>
      </c>
      <c r="J443" s="187">
        <v>12</v>
      </c>
      <c r="K443" s="187">
        <v>3189</v>
      </c>
      <c r="L443" s="187">
        <v>3198</v>
      </c>
      <c r="M443" s="187" t="s">
        <v>1548</v>
      </c>
    </row>
    <row r="444" spans="1:13" x14ac:dyDescent="0.3">
      <c r="A444" s="187" t="s">
        <v>1163</v>
      </c>
      <c r="B444" s="187" t="s">
        <v>28</v>
      </c>
      <c r="C444" s="188" t="s">
        <v>4631</v>
      </c>
      <c r="D444" s="187" t="s">
        <v>4641</v>
      </c>
      <c r="E444" s="187" t="s">
        <v>117</v>
      </c>
      <c r="F444" s="189">
        <v>2013</v>
      </c>
      <c r="H444" s="187" t="s">
        <v>281</v>
      </c>
      <c r="I444" s="187">
        <v>7</v>
      </c>
      <c r="J444" s="187">
        <v>12</v>
      </c>
      <c r="K444" s="187">
        <v>10704</v>
      </c>
      <c r="L444" s="187">
        <v>10716</v>
      </c>
      <c r="M444" s="187" t="s">
        <v>280</v>
      </c>
    </row>
    <row r="445" spans="1:13" x14ac:dyDescent="0.3">
      <c r="A445" s="187" t="s">
        <v>1163</v>
      </c>
      <c r="B445" s="187" t="s">
        <v>28</v>
      </c>
      <c r="C445" s="188" t="s">
        <v>4651</v>
      </c>
      <c r="D445" s="187" t="s">
        <v>4866</v>
      </c>
      <c r="E445" s="187" t="s">
        <v>1126</v>
      </c>
      <c r="F445" s="189">
        <v>2013</v>
      </c>
      <c r="H445" s="187" t="s">
        <v>1125</v>
      </c>
      <c r="I445" s="187">
        <v>14</v>
      </c>
      <c r="J445" s="187">
        <v>9</v>
      </c>
      <c r="K445" s="187">
        <v>2996</v>
      </c>
      <c r="L445" s="187">
        <v>3000</v>
      </c>
      <c r="M445" s="187" t="s">
        <v>1127</v>
      </c>
    </row>
    <row r="446" spans="1:13" x14ac:dyDescent="0.3">
      <c r="A446" s="187" t="s">
        <v>1163</v>
      </c>
      <c r="B446" s="187" t="s">
        <v>28</v>
      </c>
      <c r="C446" s="188" t="s">
        <v>4651</v>
      </c>
      <c r="D446" s="187" t="s">
        <v>4984</v>
      </c>
      <c r="E446" s="187" t="s">
        <v>181</v>
      </c>
      <c r="F446" s="189">
        <v>2006</v>
      </c>
      <c r="H446" s="187" t="s">
        <v>4205</v>
      </c>
      <c r="I446" s="187">
        <v>27</v>
      </c>
      <c r="J446" s="187">
        <v>31</v>
      </c>
      <c r="K446" s="187">
        <v>5377</v>
      </c>
      <c r="L446" s="187">
        <v>5390</v>
      </c>
      <c r="M446" s="187" t="s">
        <v>1708</v>
      </c>
    </row>
    <row r="447" spans="1:13" x14ac:dyDescent="0.3">
      <c r="A447" s="187" t="s">
        <v>1163</v>
      </c>
      <c r="B447" s="187" t="s">
        <v>28</v>
      </c>
      <c r="C447" s="188" t="s">
        <v>4651</v>
      </c>
      <c r="D447" s="187" t="s">
        <v>4984</v>
      </c>
      <c r="E447" s="187" t="s">
        <v>181</v>
      </c>
      <c r="F447" s="189">
        <v>2007</v>
      </c>
      <c r="H447" s="187" t="s">
        <v>1062</v>
      </c>
      <c r="I447" s="187">
        <v>28</v>
      </c>
      <c r="J447" s="187">
        <v>31</v>
      </c>
      <c r="K447" s="187">
        <v>4581</v>
      </c>
      <c r="L447" s="187">
        <v>4590</v>
      </c>
      <c r="M447" s="187" t="s">
        <v>1063</v>
      </c>
    </row>
    <row r="448" spans="1:13" x14ac:dyDescent="0.3">
      <c r="A448" s="187" t="s">
        <v>1163</v>
      </c>
      <c r="B448" s="187" t="s">
        <v>30</v>
      </c>
      <c r="C448" s="188" t="s">
        <v>4714</v>
      </c>
      <c r="D448" s="187" t="s">
        <v>5078</v>
      </c>
      <c r="E448" s="187" t="s">
        <v>1334</v>
      </c>
      <c r="F448" s="189">
        <v>2013</v>
      </c>
      <c r="H448" s="187" t="s">
        <v>4192</v>
      </c>
      <c r="I448" s="187">
        <v>2</v>
      </c>
      <c r="J448" s="187">
        <v>8</v>
      </c>
      <c r="K448" s="187">
        <v>1131</v>
      </c>
      <c r="L448" s="187">
        <v>1141</v>
      </c>
      <c r="M448" s="187" t="s">
        <v>1514</v>
      </c>
    </row>
    <row r="449" spans="1:13" x14ac:dyDescent="0.3">
      <c r="A449" s="187" t="s">
        <v>1163</v>
      </c>
      <c r="B449" s="187" t="s">
        <v>26</v>
      </c>
      <c r="C449" s="188" t="s">
        <v>4689</v>
      </c>
      <c r="D449" s="187" t="s">
        <v>4645</v>
      </c>
      <c r="E449" s="187" t="s">
        <v>1201</v>
      </c>
      <c r="F449" s="189">
        <v>2012</v>
      </c>
      <c r="H449" s="187" t="s">
        <v>4159</v>
      </c>
      <c r="I449" s="187">
        <v>2</v>
      </c>
      <c r="J449" s="187">
        <v>3</v>
      </c>
      <c r="K449" s="187">
        <v>144</v>
      </c>
      <c r="L449" s="187">
        <v>152</v>
      </c>
      <c r="M449" s="187" t="s">
        <v>1202</v>
      </c>
    </row>
    <row r="450" spans="1:13" x14ac:dyDescent="0.3">
      <c r="A450" s="187" t="s">
        <v>1163</v>
      </c>
      <c r="B450" s="187" t="s">
        <v>26</v>
      </c>
      <c r="C450" s="188" t="s">
        <v>4689</v>
      </c>
      <c r="D450" s="187" t="s">
        <v>4645</v>
      </c>
      <c r="E450" s="187" t="s">
        <v>1400</v>
      </c>
      <c r="F450" s="189">
        <v>2011</v>
      </c>
      <c r="H450" s="187" t="s">
        <v>4181</v>
      </c>
      <c r="I450" s="187">
        <v>46</v>
      </c>
      <c r="J450" s="187">
        <v>10</v>
      </c>
      <c r="K450" s="187">
        <v>2007</v>
      </c>
      <c r="L450" s="187">
        <v>2013</v>
      </c>
      <c r="M450" s="187" t="s">
        <v>1401</v>
      </c>
    </row>
    <row r="451" spans="1:13" x14ac:dyDescent="0.3">
      <c r="A451" s="187" t="s">
        <v>1163</v>
      </c>
      <c r="B451" s="187" t="s">
        <v>30</v>
      </c>
      <c r="C451" s="188" t="s">
        <v>4628</v>
      </c>
      <c r="D451" s="187" t="s">
        <v>4879</v>
      </c>
      <c r="E451" s="187" t="s">
        <v>41</v>
      </c>
      <c r="F451" s="189">
        <v>2012</v>
      </c>
      <c r="H451" s="187" t="s">
        <v>1539</v>
      </c>
      <c r="I451" s="187">
        <v>160</v>
      </c>
      <c r="J451" s="187">
        <v>2</v>
      </c>
      <c r="K451" s="187">
        <v>394</v>
      </c>
      <c r="L451" s="187">
        <v>400</v>
      </c>
      <c r="M451" s="187" t="s">
        <v>1540</v>
      </c>
    </row>
    <row r="452" spans="1:13" x14ac:dyDescent="0.3">
      <c r="A452" s="187" t="s">
        <v>1163</v>
      </c>
      <c r="B452" s="187" t="s">
        <v>30</v>
      </c>
      <c r="C452" s="188" t="s">
        <v>4628</v>
      </c>
      <c r="D452" s="187" t="s">
        <v>4879</v>
      </c>
      <c r="E452" s="187" t="s">
        <v>1012</v>
      </c>
      <c r="F452" s="189">
        <v>2014</v>
      </c>
      <c r="H452" s="187" t="s">
        <v>1011</v>
      </c>
      <c r="I452" s="187">
        <v>79</v>
      </c>
      <c r="J452" s="187">
        <v>8</v>
      </c>
      <c r="K452" s="187">
        <v>797</v>
      </c>
      <c r="L452" s="187">
        <v>804</v>
      </c>
      <c r="M452" s="187" t="s">
        <v>1013</v>
      </c>
    </row>
    <row r="453" spans="1:13" x14ac:dyDescent="0.3">
      <c r="A453" s="187" t="s">
        <v>1163</v>
      </c>
      <c r="B453" s="187" t="s">
        <v>28</v>
      </c>
      <c r="C453" s="188" t="s">
        <v>4651</v>
      </c>
      <c r="D453" s="187" t="s">
        <v>5079</v>
      </c>
      <c r="E453" s="187" t="s">
        <v>181</v>
      </c>
      <c r="F453" s="189">
        <v>2005</v>
      </c>
      <c r="H453" s="187" t="s">
        <v>1741</v>
      </c>
      <c r="I453" s="187">
        <v>26</v>
      </c>
      <c r="J453" s="187">
        <v>24</v>
      </c>
      <c r="K453" s="187">
        <v>5075</v>
      </c>
      <c r="L453" s="187">
        <v>5084</v>
      </c>
      <c r="M453" s="187" t="s">
        <v>1742</v>
      </c>
    </row>
    <row r="454" spans="1:13" x14ac:dyDescent="0.3">
      <c r="A454" s="187" t="s">
        <v>1163</v>
      </c>
      <c r="B454" s="187" t="s">
        <v>28</v>
      </c>
      <c r="C454" s="188" t="s">
        <v>4651</v>
      </c>
      <c r="D454" s="187" t="s">
        <v>5080</v>
      </c>
      <c r="E454" s="187" t="s">
        <v>41</v>
      </c>
      <c r="F454" s="189">
        <v>2006</v>
      </c>
      <c r="H454" s="187" t="s">
        <v>4207</v>
      </c>
      <c r="I454" s="187">
        <v>111</v>
      </c>
      <c r="J454" s="187">
        <v>3</v>
      </c>
      <c r="K454" s="187">
        <v>271</v>
      </c>
      <c r="L454" s="187">
        <v>280</v>
      </c>
      <c r="M454" s="187" t="s">
        <v>1733</v>
      </c>
    </row>
    <row r="455" spans="1:13" x14ac:dyDescent="0.3">
      <c r="A455" s="187" t="s">
        <v>1163</v>
      </c>
      <c r="B455" s="187" t="s">
        <v>28</v>
      </c>
      <c r="C455" s="188" t="s">
        <v>4624</v>
      </c>
      <c r="D455" s="187" t="s">
        <v>5081</v>
      </c>
      <c r="E455" s="187" t="s">
        <v>632</v>
      </c>
      <c r="F455" s="189">
        <v>2014</v>
      </c>
      <c r="H455" s="187" t="s">
        <v>4175</v>
      </c>
      <c r="I455" s="187">
        <v>6</v>
      </c>
      <c r="J455" s="187">
        <v>18</v>
      </c>
      <c r="K455" s="187">
        <v>15913</v>
      </c>
      <c r="L455" s="187">
        <v>15924</v>
      </c>
      <c r="M455" s="187" t="s">
        <v>1351</v>
      </c>
    </row>
    <row r="456" spans="1:13" x14ac:dyDescent="0.3">
      <c r="A456" s="187" t="s">
        <v>1163</v>
      </c>
      <c r="B456" s="187" t="s">
        <v>26</v>
      </c>
      <c r="C456" s="188" t="s">
        <v>4676</v>
      </c>
      <c r="D456" s="187" t="s">
        <v>5082</v>
      </c>
      <c r="E456" s="187" t="s">
        <v>117</v>
      </c>
      <c r="F456" s="189">
        <v>2011</v>
      </c>
      <c r="H456" s="187" t="s">
        <v>1165</v>
      </c>
      <c r="I456" s="187">
        <v>5</v>
      </c>
      <c r="J456" s="187">
        <v>2</v>
      </c>
      <c r="K456" s="187">
        <v>730</v>
      </c>
      <c r="L456" s="187">
        <v>737</v>
      </c>
      <c r="M456" s="187" t="s">
        <v>1166</v>
      </c>
    </row>
    <row r="457" spans="1:13" x14ac:dyDescent="0.3">
      <c r="A457" s="187" t="s">
        <v>1163</v>
      </c>
      <c r="B457" s="187" t="s">
        <v>26</v>
      </c>
      <c r="C457" s="188" t="s">
        <v>4689</v>
      </c>
      <c r="D457" s="187" t="s">
        <v>5083</v>
      </c>
      <c r="E457" s="187" t="s">
        <v>76</v>
      </c>
      <c r="F457" s="189">
        <v>2016</v>
      </c>
      <c r="H457" s="187" t="s">
        <v>1192</v>
      </c>
      <c r="I457" s="187">
        <v>10</v>
      </c>
      <c r="J457" s="187">
        <v>4</v>
      </c>
      <c r="K457" s="187">
        <v>501</v>
      </c>
      <c r="L457" s="187">
        <v>511</v>
      </c>
      <c r="M457" s="187" t="s">
        <v>1193</v>
      </c>
    </row>
    <row r="458" spans="1:13" x14ac:dyDescent="0.3">
      <c r="A458" s="187" t="s">
        <v>1163</v>
      </c>
      <c r="B458" s="187" t="s">
        <v>28</v>
      </c>
      <c r="C458" s="188" t="s">
        <v>4624</v>
      </c>
      <c r="D458" s="187" t="s">
        <v>4655</v>
      </c>
      <c r="E458" s="187" t="s">
        <v>872</v>
      </c>
      <c r="F458" s="189">
        <v>2008</v>
      </c>
      <c r="H458" s="187" t="s">
        <v>873</v>
      </c>
      <c r="I458" s="187">
        <v>12</v>
      </c>
      <c r="J458" s="187">
        <v>14</v>
      </c>
      <c r="K458" s="187">
        <v>2773</v>
      </c>
      <c r="L458" s="187">
        <v>2776</v>
      </c>
      <c r="M458" s="187"/>
    </row>
    <row r="459" spans="1:13" x14ac:dyDescent="0.3">
      <c r="A459" s="187" t="s">
        <v>1163</v>
      </c>
      <c r="B459" s="187" t="s">
        <v>28</v>
      </c>
      <c r="C459" s="188" t="s">
        <v>4651</v>
      </c>
      <c r="D459" s="187" t="s">
        <v>5084</v>
      </c>
      <c r="E459" s="187" t="s">
        <v>1667</v>
      </c>
      <c r="F459" s="189">
        <v>2009</v>
      </c>
      <c r="H459" s="187" t="s">
        <v>4201</v>
      </c>
      <c r="I459" s="187">
        <v>20</v>
      </c>
      <c r="J459" s="187">
        <v>8</v>
      </c>
      <c r="K459" s="187">
        <v>1490</v>
      </c>
      <c r="L459" s="187">
        <v>1496</v>
      </c>
      <c r="M459" s="187" t="s">
        <v>1668</v>
      </c>
    </row>
    <row r="460" spans="1:13" x14ac:dyDescent="0.3">
      <c r="A460" s="187" t="s">
        <v>1163</v>
      </c>
      <c r="B460" s="187" t="s">
        <v>28</v>
      </c>
      <c r="C460" s="188" t="s">
        <v>4651</v>
      </c>
      <c r="D460" s="187" t="s">
        <v>4896</v>
      </c>
      <c r="E460" s="187" t="s">
        <v>508</v>
      </c>
      <c r="F460" s="189">
        <v>2009</v>
      </c>
      <c r="H460" s="187" t="s">
        <v>1474</v>
      </c>
      <c r="I460" s="187">
        <v>258</v>
      </c>
      <c r="J460" s="190">
        <v>42796</v>
      </c>
      <c r="K460" s="187">
        <v>139</v>
      </c>
      <c r="L460" s="187">
        <v>147</v>
      </c>
      <c r="M460" s="187" t="s">
        <v>1475</v>
      </c>
    </row>
    <row r="461" spans="1:13" x14ac:dyDescent="0.3">
      <c r="A461" s="187" t="s">
        <v>1163</v>
      </c>
      <c r="B461" s="187" t="s">
        <v>30</v>
      </c>
      <c r="C461" s="188" t="s">
        <v>4628</v>
      </c>
      <c r="D461" s="187" t="s">
        <v>4772</v>
      </c>
      <c r="E461" s="187" t="s">
        <v>97</v>
      </c>
      <c r="F461" s="189">
        <v>2016</v>
      </c>
      <c r="H461" s="187" t="s">
        <v>992</v>
      </c>
      <c r="I461" s="187">
        <v>12</v>
      </c>
      <c r="J461" s="187">
        <v>4</v>
      </c>
      <c r="K461" s="187">
        <v>1023</v>
      </c>
      <c r="L461" s="187">
        <v>1031</v>
      </c>
      <c r="M461" s="187" t="s">
        <v>993</v>
      </c>
    </row>
    <row r="462" spans="1:13" x14ac:dyDescent="0.3">
      <c r="A462" s="187" t="s">
        <v>1163</v>
      </c>
      <c r="B462" s="187" t="s">
        <v>30</v>
      </c>
      <c r="C462" s="188" t="s">
        <v>4635</v>
      </c>
      <c r="D462" s="187" t="s">
        <v>4772</v>
      </c>
      <c r="E462" s="187" t="s">
        <v>97</v>
      </c>
      <c r="F462" s="189">
        <v>2016</v>
      </c>
      <c r="H462" s="187" t="s">
        <v>992</v>
      </c>
      <c r="I462" s="187">
        <v>12</v>
      </c>
      <c r="J462" s="187">
        <v>4</v>
      </c>
      <c r="K462" s="187">
        <v>1023</v>
      </c>
      <c r="L462" s="187">
        <v>1031</v>
      </c>
      <c r="M462" s="187" t="s">
        <v>993</v>
      </c>
    </row>
    <row r="463" spans="1:13" x14ac:dyDescent="0.3">
      <c r="A463" s="187" t="s">
        <v>1163</v>
      </c>
      <c r="B463" s="187" t="s">
        <v>28</v>
      </c>
      <c r="C463" s="188" t="s">
        <v>4651</v>
      </c>
      <c r="D463" s="187" t="s">
        <v>5085</v>
      </c>
      <c r="E463" s="187" t="s">
        <v>83</v>
      </c>
      <c r="F463" s="189">
        <v>2014</v>
      </c>
      <c r="H463" s="187" t="s">
        <v>4196</v>
      </c>
      <c r="I463" s="187">
        <v>11</v>
      </c>
      <c r="J463" s="187">
        <v>11</v>
      </c>
      <c r="K463" s="187">
        <v>4218</v>
      </c>
      <c r="L463" s="187">
        <v>4227</v>
      </c>
      <c r="M463" s="187" t="s">
        <v>1599</v>
      </c>
    </row>
    <row r="464" spans="1:13" x14ac:dyDescent="0.3">
      <c r="A464" s="187" t="s">
        <v>1163</v>
      </c>
      <c r="B464" s="187" t="s">
        <v>28</v>
      </c>
      <c r="C464" s="188" t="s">
        <v>4651</v>
      </c>
      <c r="D464" s="187" t="s">
        <v>5086</v>
      </c>
      <c r="E464" s="187" t="s">
        <v>41</v>
      </c>
      <c r="F464" s="189">
        <v>2011</v>
      </c>
      <c r="H464" s="187" t="s">
        <v>4167</v>
      </c>
      <c r="I464" s="187">
        <v>156</v>
      </c>
      <c r="J464" s="187">
        <v>2</v>
      </c>
      <c r="K464" s="187">
        <v>231</v>
      </c>
      <c r="L464" s="187">
        <v>238</v>
      </c>
      <c r="M464" s="187" t="s">
        <v>1270</v>
      </c>
    </row>
    <row r="465" spans="1:13" x14ac:dyDescent="0.3">
      <c r="A465" s="187" t="s">
        <v>1163</v>
      </c>
      <c r="B465" s="187" t="s">
        <v>30</v>
      </c>
      <c r="C465" s="188" t="s">
        <v>4628</v>
      </c>
      <c r="D465" s="187" t="s">
        <v>5087</v>
      </c>
      <c r="E465" s="187" t="s">
        <v>41</v>
      </c>
      <c r="F465" s="189">
        <v>2010</v>
      </c>
      <c r="H465" s="187" t="s">
        <v>1053</v>
      </c>
      <c r="I465" s="187">
        <v>146</v>
      </c>
      <c r="J465" s="187">
        <v>2</v>
      </c>
      <c r="K465" s="187">
        <v>175</v>
      </c>
      <c r="L465" s="187">
        <v>181</v>
      </c>
      <c r="M465" s="187" t="s">
        <v>1054</v>
      </c>
    </row>
    <row r="466" spans="1:13" x14ac:dyDescent="0.3">
      <c r="A466" s="187" t="s">
        <v>1163</v>
      </c>
      <c r="B466" s="187" t="s">
        <v>30</v>
      </c>
      <c r="C466" s="188" t="s">
        <v>4635</v>
      </c>
      <c r="D466" s="187" t="s">
        <v>5087</v>
      </c>
      <c r="E466" s="187" t="s">
        <v>41</v>
      </c>
      <c r="F466" s="189">
        <v>2010</v>
      </c>
      <c r="H466" s="187" t="s">
        <v>1053</v>
      </c>
      <c r="I466" s="187">
        <v>146</v>
      </c>
      <c r="J466" s="187">
        <v>2</v>
      </c>
      <c r="K466" s="187">
        <v>175</v>
      </c>
      <c r="L466" s="187">
        <v>181</v>
      </c>
      <c r="M466" s="187" t="s">
        <v>1054</v>
      </c>
    </row>
    <row r="467" spans="1:13" x14ac:dyDescent="0.3">
      <c r="A467" s="187" t="s">
        <v>1163</v>
      </c>
      <c r="B467" s="187" t="s">
        <v>26</v>
      </c>
      <c r="C467" s="188" t="s">
        <v>4676</v>
      </c>
      <c r="D467" s="187" t="s">
        <v>5087</v>
      </c>
      <c r="E467" s="187" t="s">
        <v>41</v>
      </c>
      <c r="F467" s="189">
        <v>2010</v>
      </c>
      <c r="H467" s="187" t="s">
        <v>1053</v>
      </c>
      <c r="I467" s="187">
        <v>146</v>
      </c>
      <c r="J467" s="187">
        <v>2</v>
      </c>
      <c r="K467" s="187">
        <v>175</v>
      </c>
      <c r="L467" s="187">
        <v>181</v>
      </c>
      <c r="M467" s="187" t="s">
        <v>1054</v>
      </c>
    </row>
    <row r="468" spans="1:13" x14ac:dyDescent="0.3">
      <c r="A468" s="187" t="s">
        <v>1163</v>
      </c>
      <c r="B468" s="187" t="s">
        <v>28</v>
      </c>
      <c r="C468" s="188" t="s">
        <v>4651</v>
      </c>
      <c r="D468" s="187" t="s">
        <v>5088</v>
      </c>
      <c r="E468" s="187" t="s">
        <v>1126</v>
      </c>
      <c r="F468" s="189">
        <v>2012</v>
      </c>
      <c r="H468" s="187" t="s">
        <v>4198</v>
      </c>
      <c r="I468" s="187">
        <v>13</v>
      </c>
      <c r="J468" s="187">
        <v>4</v>
      </c>
      <c r="K468" s="187">
        <v>974</v>
      </c>
      <c r="L468" s="187">
        <v>981</v>
      </c>
      <c r="M468" s="187" t="s">
        <v>1624</v>
      </c>
    </row>
    <row r="469" spans="1:13" x14ac:dyDescent="0.3">
      <c r="A469" s="187" t="s">
        <v>1163</v>
      </c>
      <c r="B469" s="187" t="s">
        <v>28</v>
      </c>
      <c r="C469" s="188" t="s">
        <v>4651</v>
      </c>
      <c r="D469" s="187" t="s">
        <v>5089</v>
      </c>
      <c r="E469" s="187" t="s">
        <v>181</v>
      </c>
      <c r="F469" s="189">
        <v>2001</v>
      </c>
      <c r="H469" s="187" t="s">
        <v>4140</v>
      </c>
      <c r="I469" s="187">
        <v>22</v>
      </c>
      <c r="J469" s="187">
        <v>22</v>
      </c>
      <c r="K469" s="187">
        <v>2967</v>
      </c>
      <c r="L469" s="187">
        <v>2979</v>
      </c>
      <c r="M469" s="187" t="s">
        <v>4141</v>
      </c>
    </row>
    <row r="470" spans="1:13" x14ac:dyDescent="0.3">
      <c r="A470" s="187" t="s">
        <v>1163</v>
      </c>
      <c r="B470" s="187" t="s">
        <v>30</v>
      </c>
      <c r="C470" s="188" t="s">
        <v>4714</v>
      </c>
      <c r="D470" s="187" t="s">
        <v>5089</v>
      </c>
      <c r="E470" s="187" t="s">
        <v>181</v>
      </c>
      <c r="F470" s="189">
        <v>2001</v>
      </c>
      <c r="H470" s="187" t="s">
        <v>4140</v>
      </c>
      <c r="I470" s="187">
        <v>22</v>
      </c>
      <c r="J470" s="187">
        <v>22</v>
      </c>
      <c r="K470" s="187">
        <v>2967</v>
      </c>
      <c r="L470" s="187">
        <v>2979</v>
      </c>
      <c r="M470" s="187" t="s">
        <v>4141</v>
      </c>
    </row>
    <row r="471" spans="1:13" x14ac:dyDescent="0.3">
      <c r="A471" s="187" t="s">
        <v>1163</v>
      </c>
      <c r="B471" s="187" t="s">
        <v>26</v>
      </c>
      <c r="C471" s="188" t="s">
        <v>4976</v>
      </c>
      <c r="D471" s="187" t="s">
        <v>5090</v>
      </c>
      <c r="E471" s="187" t="s">
        <v>1392</v>
      </c>
      <c r="F471" s="189">
        <v>2015</v>
      </c>
      <c r="H471" s="187" t="s">
        <v>4185</v>
      </c>
      <c r="I471" s="187">
        <v>11</v>
      </c>
      <c r="J471" s="187">
        <v>36</v>
      </c>
      <c r="K471" s="187">
        <v>4691</v>
      </c>
      <c r="L471" s="187">
        <v>4703</v>
      </c>
      <c r="M471" s="187" t="s">
        <v>1434</v>
      </c>
    </row>
    <row r="472" spans="1:13" x14ac:dyDescent="0.3">
      <c r="A472" s="187" t="s">
        <v>1163</v>
      </c>
      <c r="B472" s="187" t="s">
        <v>26</v>
      </c>
      <c r="C472" s="188" t="s">
        <v>5091</v>
      </c>
      <c r="D472" s="187" t="s">
        <v>5092</v>
      </c>
      <c r="E472" s="187" t="s">
        <v>1155</v>
      </c>
      <c r="F472" s="189">
        <v>2011</v>
      </c>
      <c r="H472" s="187" t="s">
        <v>1154</v>
      </c>
      <c r="I472" s="187">
        <v>39</v>
      </c>
      <c r="J472" s="187">
        <v>4</v>
      </c>
      <c r="K472" s="187">
        <v>1296</v>
      </c>
      <c r="L472" s="187">
        <v>1305</v>
      </c>
      <c r="M472" s="187" t="s">
        <v>1156</v>
      </c>
    </row>
    <row r="473" spans="1:13" x14ac:dyDescent="0.3">
      <c r="A473" s="187" t="s">
        <v>1163</v>
      </c>
      <c r="B473" s="187" t="s">
        <v>28</v>
      </c>
      <c r="C473" s="188" t="s">
        <v>4624</v>
      </c>
      <c r="D473" s="187" t="s">
        <v>5036</v>
      </c>
      <c r="E473" s="187" t="s">
        <v>1126</v>
      </c>
      <c r="F473" s="189">
        <v>2015</v>
      </c>
      <c r="H473" s="187" t="s">
        <v>4172</v>
      </c>
      <c r="I473" s="187">
        <v>16</v>
      </c>
      <c r="J473" s="187">
        <v>3</v>
      </c>
      <c r="K473" s="187">
        <v>992</v>
      </c>
      <c r="L473" s="187">
        <v>1001</v>
      </c>
      <c r="M473" s="187" t="s">
        <v>1327</v>
      </c>
    </row>
    <row r="474" spans="1:13" x14ac:dyDescent="0.3">
      <c r="A474" s="187" t="s">
        <v>1163</v>
      </c>
      <c r="B474" s="187" t="s">
        <v>28</v>
      </c>
      <c r="C474" s="188" t="s">
        <v>4651</v>
      </c>
      <c r="D474" s="187" t="s">
        <v>5038</v>
      </c>
      <c r="E474" s="187" t="s">
        <v>632</v>
      </c>
      <c r="F474" s="189">
        <v>2016</v>
      </c>
      <c r="H474" s="187" t="s">
        <v>1080</v>
      </c>
      <c r="I474" s="187">
        <v>8</v>
      </c>
      <c r="J474" s="187">
        <v>32</v>
      </c>
      <c r="K474" s="187">
        <v>20614</v>
      </c>
      <c r="L474" s="187">
        <v>20622</v>
      </c>
      <c r="M474" s="187" t="s">
        <v>1081</v>
      </c>
    </row>
    <row r="475" spans="1:13" x14ac:dyDescent="0.3">
      <c r="A475" s="187" t="s">
        <v>1163</v>
      </c>
      <c r="B475" s="187" t="s">
        <v>28</v>
      </c>
      <c r="C475" s="188" t="s">
        <v>4651</v>
      </c>
      <c r="D475" s="187" t="s">
        <v>4901</v>
      </c>
      <c r="E475" s="187" t="s">
        <v>237</v>
      </c>
      <c r="F475" s="189">
        <v>2010</v>
      </c>
      <c r="H475" s="187" t="s">
        <v>4168</v>
      </c>
      <c r="I475" s="187">
        <v>27</v>
      </c>
      <c r="J475" s="187">
        <v>1</v>
      </c>
      <c r="K475" s="187">
        <v>126</v>
      </c>
      <c r="L475" s="187">
        <v>133</v>
      </c>
      <c r="M475" s="187" t="s">
        <v>1290</v>
      </c>
    </row>
    <row r="476" spans="1:13" x14ac:dyDescent="0.3">
      <c r="A476" s="187" t="s">
        <v>1163</v>
      </c>
      <c r="B476" s="187" t="s">
        <v>26</v>
      </c>
      <c r="C476" s="188" t="s">
        <v>4818</v>
      </c>
      <c r="D476" s="187" t="s">
        <v>4906</v>
      </c>
      <c r="E476" s="187" t="s">
        <v>1383</v>
      </c>
      <c r="F476" s="189">
        <v>2011</v>
      </c>
      <c r="H476" s="187" t="s">
        <v>4179</v>
      </c>
      <c r="I476" s="187">
        <v>25</v>
      </c>
      <c r="J476" s="187">
        <v>3</v>
      </c>
      <c r="K476" s="187">
        <v>91</v>
      </c>
      <c r="L476" s="187">
        <v>94</v>
      </c>
      <c r="M476" s="187"/>
    </row>
    <row r="477" spans="1:13" x14ac:dyDescent="0.3">
      <c r="A477" s="187" t="s">
        <v>1163</v>
      </c>
      <c r="B477" s="187" t="s">
        <v>28</v>
      </c>
      <c r="C477" s="188" t="s">
        <v>4624</v>
      </c>
      <c r="D477" s="187" t="s">
        <v>4910</v>
      </c>
      <c r="E477" s="187" t="s">
        <v>1318</v>
      </c>
      <c r="F477" s="189">
        <v>2015</v>
      </c>
      <c r="H477" s="187" t="s">
        <v>4171</v>
      </c>
      <c r="I477" s="187">
        <v>29</v>
      </c>
      <c r="J477" s="187">
        <v>3</v>
      </c>
      <c r="K477" s="187">
        <v>638</v>
      </c>
      <c r="L477" s="187">
        <v>646</v>
      </c>
      <c r="M477" s="187" t="s">
        <v>1319</v>
      </c>
    </row>
    <row r="478" spans="1:13" x14ac:dyDescent="0.3">
      <c r="A478" s="187" t="s">
        <v>1163</v>
      </c>
      <c r="B478" s="187" t="s">
        <v>30</v>
      </c>
      <c r="C478" s="188" t="s">
        <v>4714</v>
      </c>
      <c r="D478" s="187" t="s">
        <v>4775</v>
      </c>
      <c r="E478" s="187" t="s">
        <v>161</v>
      </c>
      <c r="F478" s="189">
        <v>2011</v>
      </c>
      <c r="H478" s="187" t="s">
        <v>162</v>
      </c>
      <c r="I478" s="187">
        <v>286</v>
      </c>
      <c r="J478" s="187">
        <v>1</v>
      </c>
      <c r="K478" s="187">
        <v>123</v>
      </c>
      <c r="L478" s="187">
        <v>130</v>
      </c>
      <c r="M478" s="187" t="s">
        <v>160</v>
      </c>
    </row>
    <row r="479" spans="1:13" x14ac:dyDescent="0.3">
      <c r="A479" s="187" t="s">
        <v>1163</v>
      </c>
      <c r="B479" s="187" t="s">
        <v>26</v>
      </c>
      <c r="C479" s="188" t="s">
        <v>4676</v>
      </c>
      <c r="D479" s="187" t="s">
        <v>5093</v>
      </c>
      <c r="E479" s="187" t="s">
        <v>97</v>
      </c>
      <c r="F479" s="189">
        <v>2015</v>
      </c>
      <c r="H479" s="187" t="s">
        <v>1089</v>
      </c>
      <c r="I479" s="187">
        <v>11</v>
      </c>
      <c r="J479" s="187">
        <v>8</v>
      </c>
      <c r="K479" s="187">
        <v>2109</v>
      </c>
      <c r="L479" s="187">
        <v>2118</v>
      </c>
      <c r="M479" s="187" t="s">
        <v>1090</v>
      </c>
    </row>
    <row r="480" spans="1:13" x14ac:dyDescent="0.3">
      <c r="A480" s="187" t="s">
        <v>1163</v>
      </c>
      <c r="B480" s="187" t="s">
        <v>26</v>
      </c>
      <c r="C480" s="188" t="s">
        <v>4676</v>
      </c>
      <c r="D480" s="187" t="s">
        <v>5093</v>
      </c>
      <c r="E480" s="187" t="s">
        <v>97</v>
      </c>
      <c r="F480" s="189">
        <v>2014</v>
      </c>
      <c r="H480" s="187" t="s">
        <v>1107</v>
      </c>
      <c r="I480" s="187">
        <v>10</v>
      </c>
      <c r="J480" s="187">
        <v>6</v>
      </c>
      <c r="K480" s="187">
        <v>1287</v>
      </c>
      <c r="L480" s="187">
        <v>1299</v>
      </c>
      <c r="M480" s="187" t="s">
        <v>1108</v>
      </c>
    </row>
    <row r="481" spans="1:13" x14ac:dyDescent="0.3">
      <c r="A481" s="187" t="s">
        <v>1163</v>
      </c>
      <c r="B481" s="187" t="s">
        <v>28</v>
      </c>
      <c r="C481" s="188" t="s">
        <v>4651</v>
      </c>
      <c r="D481" s="187" t="s">
        <v>5094</v>
      </c>
      <c r="E481" s="187" t="s">
        <v>196</v>
      </c>
      <c r="F481" s="189">
        <v>2006</v>
      </c>
      <c r="H481" s="187" t="s">
        <v>4206</v>
      </c>
      <c r="I481" s="187">
        <v>324</v>
      </c>
      <c r="J481" s="187">
        <v>1</v>
      </c>
      <c r="K481" s="187">
        <v>56</v>
      </c>
      <c r="L481" s="187">
        <v>66</v>
      </c>
      <c r="M481" s="187" t="s">
        <v>1716</v>
      </c>
    </row>
    <row r="482" spans="1:13" x14ac:dyDescent="0.3">
      <c r="A482" s="187" t="s">
        <v>1163</v>
      </c>
      <c r="B482" s="187" t="s">
        <v>28</v>
      </c>
      <c r="C482" s="188" t="s">
        <v>4635</v>
      </c>
      <c r="D482" s="187" t="s">
        <v>5094</v>
      </c>
      <c r="E482" s="187" t="s">
        <v>4860</v>
      </c>
      <c r="F482" s="189">
        <v>2008</v>
      </c>
      <c r="H482" s="187" t="s">
        <v>4203</v>
      </c>
      <c r="I482" s="187">
        <v>87</v>
      </c>
      <c r="J482" s="187">
        <v>3</v>
      </c>
      <c r="K482" s="187">
        <v>563</v>
      </c>
      <c r="L482" s="187">
        <v>574</v>
      </c>
      <c r="M482" s="187" t="s">
        <v>1692</v>
      </c>
    </row>
    <row r="483" spans="1:13" x14ac:dyDescent="0.3">
      <c r="A483" s="187" t="s">
        <v>1163</v>
      </c>
      <c r="B483" s="187" t="s">
        <v>30</v>
      </c>
      <c r="C483" s="188" t="s">
        <v>4714</v>
      </c>
      <c r="D483" s="187" t="s">
        <v>5095</v>
      </c>
      <c r="E483" s="187" t="s">
        <v>196</v>
      </c>
      <c r="F483" s="189">
        <v>2013</v>
      </c>
      <c r="H483" s="187" t="s">
        <v>4164</v>
      </c>
      <c r="I483" s="187">
        <v>454</v>
      </c>
      <c r="J483" s="187">
        <v>2</v>
      </c>
      <c r="K483" s="187">
        <v>748</v>
      </c>
      <c r="L483" s="187">
        <v>755</v>
      </c>
      <c r="M483" s="187" t="s">
        <v>1246</v>
      </c>
    </row>
    <row r="484" spans="1:13" x14ac:dyDescent="0.3">
      <c r="A484" s="187" t="s">
        <v>1163</v>
      </c>
      <c r="B484" s="187" t="s">
        <v>30</v>
      </c>
      <c r="C484" s="188" t="s">
        <v>4714</v>
      </c>
      <c r="D484" s="187" t="s">
        <v>5095</v>
      </c>
      <c r="E484" s="187" t="s">
        <v>1226</v>
      </c>
      <c r="F484" s="189">
        <v>2014</v>
      </c>
      <c r="H484" s="187" t="s">
        <v>4162</v>
      </c>
      <c r="I484" s="187">
        <v>9</v>
      </c>
      <c r="J484" s="187">
        <v>11</v>
      </c>
      <c r="K484" s="187">
        <v>1389</v>
      </c>
      <c r="L484" s="187">
        <v>1401</v>
      </c>
      <c r="M484" s="187" t="s">
        <v>1227</v>
      </c>
    </row>
    <row r="485" spans="1:13" x14ac:dyDescent="0.3">
      <c r="A485" s="187" t="s">
        <v>1163</v>
      </c>
      <c r="B485" s="187" t="s">
        <v>26</v>
      </c>
      <c r="C485" s="188" t="s">
        <v>4676</v>
      </c>
      <c r="D485" s="187" t="s">
        <v>5096</v>
      </c>
      <c r="E485" s="187" t="s">
        <v>295</v>
      </c>
      <c r="F485" s="189">
        <v>2011</v>
      </c>
      <c r="H485" s="187" t="s">
        <v>1143</v>
      </c>
      <c r="I485" s="187">
        <v>7</v>
      </c>
      <c r="J485" s="187">
        <v>6</v>
      </c>
      <c r="K485" s="187">
        <v>830</v>
      </c>
      <c r="L485" s="187">
        <v>839</v>
      </c>
      <c r="M485" s="187" t="s">
        <v>1144</v>
      </c>
    </row>
    <row r="486" spans="1:13" x14ac:dyDescent="0.3">
      <c r="A486" s="187" t="s">
        <v>1163</v>
      </c>
      <c r="B486" s="187" t="s">
        <v>28</v>
      </c>
      <c r="C486" s="188" t="s">
        <v>4989</v>
      </c>
      <c r="D486" s="187" t="s">
        <v>5041</v>
      </c>
      <c r="E486" s="187" t="s">
        <v>302</v>
      </c>
      <c r="F486" s="189">
        <v>2016</v>
      </c>
      <c r="H486" s="187" t="s">
        <v>4170</v>
      </c>
      <c r="I486" s="187">
        <v>31</v>
      </c>
      <c r="J486" s="187"/>
      <c r="K486" s="187">
        <v>71</v>
      </c>
      <c r="L486" s="187">
        <v>79</v>
      </c>
      <c r="M486" s="187" t="s">
        <v>1310</v>
      </c>
    </row>
    <row r="487" spans="1:13" x14ac:dyDescent="0.3">
      <c r="A487" s="187" t="s">
        <v>1163</v>
      </c>
      <c r="B487" s="187" t="s">
        <v>26</v>
      </c>
      <c r="C487" s="188" t="s">
        <v>4676</v>
      </c>
      <c r="D487" s="191" t="s">
        <v>5097</v>
      </c>
      <c r="E487" s="191" t="s">
        <v>154</v>
      </c>
      <c r="F487" s="189">
        <v>2006</v>
      </c>
      <c r="H487" s="191" t="s">
        <v>4101</v>
      </c>
      <c r="I487" s="191">
        <v>43</v>
      </c>
      <c r="J487" s="191">
        <v>3</v>
      </c>
      <c r="K487" s="191">
        <v>193</v>
      </c>
      <c r="L487" s="191">
        <v>201</v>
      </c>
      <c r="M487" s="191" t="s">
        <v>4102</v>
      </c>
    </row>
    <row r="488" spans="1:13" x14ac:dyDescent="0.3">
      <c r="A488" s="187" t="s">
        <v>1163</v>
      </c>
      <c r="B488" s="187" t="s">
        <v>30</v>
      </c>
      <c r="C488" s="188" t="s">
        <v>4714</v>
      </c>
      <c r="D488" s="187" t="s">
        <v>5097</v>
      </c>
      <c r="E488" s="187" t="s">
        <v>181</v>
      </c>
      <c r="F488" s="189">
        <v>2009</v>
      </c>
      <c r="H488" s="187" t="s">
        <v>1558</v>
      </c>
      <c r="I488" s="187">
        <v>30</v>
      </c>
      <c r="J488" s="187">
        <v>12</v>
      </c>
      <c r="K488" s="187">
        <v>2231</v>
      </c>
      <c r="L488" s="187">
        <v>2240</v>
      </c>
      <c r="M488" s="187" t="s">
        <v>1559</v>
      </c>
    </row>
    <row r="489" spans="1:13" x14ac:dyDescent="0.3">
      <c r="A489" s="187" t="s">
        <v>1163</v>
      </c>
      <c r="B489" s="187" t="s">
        <v>28</v>
      </c>
      <c r="C489" s="188" t="s">
        <v>4651</v>
      </c>
      <c r="D489" s="187" t="s">
        <v>5097</v>
      </c>
      <c r="E489" s="187" t="s">
        <v>181</v>
      </c>
      <c r="F489" s="189">
        <v>2009</v>
      </c>
      <c r="H489" s="187" t="s">
        <v>1558</v>
      </c>
      <c r="I489" s="187">
        <v>30</v>
      </c>
      <c r="J489" s="187">
        <v>12</v>
      </c>
      <c r="K489" s="187">
        <v>2231</v>
      </c>
      <c r="L489" s="187">
        <v>2240</v>
      </c>
      <c r="M489" s="187" t="s">
        <v>1559</v>
      </c>
    </row>
    <row r="490" spans="1:13" x14ac:dyDescent="0.3">
      <c r="A490" s="187" t="s">
        <v>1163</v>
      </c>
      <c r="B490" s="187" t="s">
        <v>26</v>
      </c>
      <c r="C490" s="188" t="s">
        <v>4622</v>
      </c>
      <c r="D490" s="187" t="s">
        <v>4925</v>
      </c>
      <c r="E490" s="187" t="s">
        <v>1301</v>
      </c>
      <c r="F490" s="189">
        <v>2016</v>
      </c>
      <c r="H490" s="187" t="s">
        <v>4169</v>
      </c>
      <c r="I490" s="187">
        <v>2</v>
      </c>
      <c r="J490" s="187">
        <v>9</v>
      </c>
      <c r="K490" s="187">
        <v>1608</v>
      </c>
      <c r="L490" s="187">
        <v>1618</v>
      </c>
      <c r="M490" s="187" t="s">
        <v>1302</v>
      </c>
    </row>
    <row r="491" spans="1:13" x14ac:dyDescent="0.3">
      <c r="A491" s="187" t="s">
        <v>1163</v>
      </c>
      <c r="B491" s="187" t="s">
        <v>28</v>
      </c>
      <c r="C491" s="188" t="s">
        <v>4651</v>
      </c>
      <c r="D491" s="187" t="s">
        <v>4779</v>
      </c>
      <c r="E491" s="187" t="s">
        <v>168</v>
      </c>
      <c r="F491" s="189">
        <v>2009</v>
      </c>
      <c r="H491" s="187" t="s">
        <v>169</v>
      </c>
      <c r="I491" s="187">
        <v>11</v>
      </c>
      <c r="J491" s="187">
        <v>6</v>
      </c>
      <c r="K491" s="187">
        <v>1187</v>
      </c>
      <c r="L491" s="187">
        <v>1194</v>
      </c>
      <c r="M491" s="187" t="s">
        <v>167</v>
      </c>
    </row>
    <row r="492" spans="1:13" x14ac:dyDescent="0.3">
      <c r="A492" s="187" t="s">
        <v>1163</v>
      </c>
      <c r="B492" s="187" t="s">
        <v>28</v>
      </c>
      <c r="C492" s="188" t="s">
        <v>4651</v>
      </c>
      <c r="D492" s="187" t="s">
        <v>4997</v>
      </c>
      <c r="E492" s="187" t="s">
        <v>1254</v>
      </c>
      <c r="F492" s="189">
        <v>2012</v>
      </c>
      <c r="H492" s="187" t="s">
        <v>4165</v>
      </c>
      <c r="I492" s="187">
        <v>134</v>
      </c>
      <c r="J492" s="187">
        <v>36</v>
      </c>
      <c r="K492" s="187">
        <v>14945</v>
      </c>
      <c r="L492" s="187">
        <v>14957</v>
      </c>
      <c r="M492" s="187" t="s">
        <v>1255</v>
      </c>
    </row>
    <row r="493" spans="1:13" x14ac:dyDescent="0.3">
      <c r="A493" s="187" t="s">
        <v>1163</v>
      </c>
      <c r="B493" s="187" t="s">
        <v>28</v>
      </c>
      <c r="C493" s="188" t="s">
        <v>4651</v>
      </c>
      <c r="D493" s="187" t="s">
        <v>5098</v>
      </c>
      <c r="E493" s="187" t="s">
        <v>1675</v>
      </c>
      <c r="F493" s="189">
        <v>2009</v>
      </c>
      <c r="H493" s="187" t="s">
        <v>4202</v>
      </c>
      <c r="I493" s="187">
        <v>17</v>
      </c>
      <c r="J493" s="187">
        <v>8</v>
      </c>
      <c r="K493" s="187">
        <v>575</v>
      </c>
      <c r="L493" s="187">
        <v>585</v>
      </c>
      <c r="M493" s="187" t="s">
        <v>1676</v>
      </c>
    </row>
    <row r="494" spans="1:13" x14ac:dyDescent="0.3">
      <c r="A494" s="187" t="s">
        <v>1163</v>
      </c>
      <c r="B494" s="187" t="s">
        <v>28</v>
      </c>
      <c r="C494" s="188" t="s">
        <v>4651</v>
      </c>
      <c r="D494" s="187" t="s">
        <v>5000</v>
      </c>
      <c r="E494" s="187" t="s">
        <v>1367</v>
      </c>
      <c r="F494" s="189">
        <v>2013</v>
      </c>
      <c r="H494" s="187" t="s">
        <v>4177</v>
      </c>
      <c r="I494" s="187">
        <v>776</v>
      </c>
      <c r="J494" s="187"/>
      <c r="K494" s="187">
        <v>17</v>
      </c>
      <c r="L494" s="187">
        <v>23</v>
      </c>
      <c r="M494" s="187" t="s">
        <v>1368</v>
      </c>
    </row>
    <row r="495" spans="1:13" x14ac:dyDescent="0.3">
      <c r="A495" s="187" t="s">
        <v>1163</v>
      </c>
      <c r="B495" s="187" t="s">
        <v>30</v>
      </c>
      <c r="C495" s="188" t="s">
        <v>4628</v>
      </c>
      <c r="D495" s="187" t="s">
        <v>4780</v>
      </c>
      <c r="E495" s="187" t="s">
        <v>97</v>
      </c>
      <c r="F495" s="189">
        <v>2012</v>
      </c>
      <c r="H495" s="187" t="s">
        <v>175</v>
      </c>
      <c r="I495" s="187">
        <v>8</v>
      </c>
      <c r="J495" s="187">
        <v>2</v>
      </c>
      <c r="K495" s="187">
        <v>176</v>
      </c>
      <c r="L495" s="187">
        <v>184</v>
      </c>
      <c r="M495" s="187" t="s">
        <v>174</v>
      </c>
    </row>
    <row r="496" spans="1:13" x14ac:dyDescent="0.3">
      <c r="A496" s="187" t="s">
        <v>1163</v>
      </c>
      <c r="B496" s="187" t="s">
        <v>30</v>
      </c>
      <c r="C496" s="188" t="s">
        <v>4628</v>
      </c>
      <c r="D496" s="187" t="s">
        <v>4780</v>
      </c>
      <c r="E496" s="187" t="s">
        <v>41</v>
      </c>
      <c r="F496" s="189">
        <v>2012</v>
      </c>
      <c r="H496" s="187" t="s">
        <v>42</v>
      </c>
      <c r="I496" s="187">
        <v>160</v>
      </c>
      <c r="J496" s="187">
        <v>2</v>
      </c>
      <c r="K496" s="187">
        <v>382</v>
      </c>
      <c r="L496" s="187">
        <v>387</v>
      </c>
      <c r="M496" s="187" t="s">
        <v>40</v>
      </c>
    </row>
    <row r="497" spans="1:13" x14ac:dyDescent="0.3">
      <c r="A497" s="187" t="s">
        <v>1163</v>
      </c>
      <c r="B497" s="187" t="s">
        <v>26</v>
      </c>
      <c r="C497" s="188" t="s">
        <v>4732</v>
      </c>
      <c r="D497" s="187" t="s">
        <v>4940</v>
      </c>
      <c r="E497" s="187" t="s">
        <v>632</v>
      </c>
      <c r="F497" s="189">
        <v>2013</v>
      </c>
      <c r="H497" s="187" t="s">
        <v>1134</v>
      </c>
      <c r="I497" s="187">
        <v>5</v>
      </c>
      <c r="J497" s="187">
        <v>4</v>
      </c>
      <c r="K497" s="187">
        <v>1370</v>
      </c>
      <c r="L497" s="187">
        <v>1377</v>
      </c>
      <c r="M497" s="187" t="s">
        <v>1135</v>
      </c>
    </row>
    <row r="498" spans="1:13" x14ac:dyDescent="0.3">
      <c r="A498" s="187" t="s">
        <v>1163</v>
      </c>
      <c r="B498" s="187" t="s">
        <v>26</v>
      </c>
      <c r="C498" s="188" t="s">
        <v>4649</v>
      </c>
      <c r="D498" s="187" t="s">
        <v>4945</v>
      </c>
      <c r="E498" s="187" t="s">
        <v>1184</v>
      </c>
      <c r="F498" s="189">
        <v>2013</v>
      </c>
      <c r="H498" s="187" t="s">
        <v>1183</v>
      </c>
      <c r="I498" s="187">
        <v>8</v>
      </c>
      <c r="J498" s="187">
        <v>10</v>
      </c>
      <c r="K498" s="187">
        <v>772</v>
      </c>
      <c r="L498" s="187">
        <v>781</v>
      </c>
      <c r="M498" s="187" t="s">
        <v>1185</v>
      </c>
    </row>
    <row r="499" spans="1:13" x14ac:dyDescent="0.3">
      <c r="A499" s="187" t="s">
        <v>1163</v>
      </c>
      <c r="B499" s="187" t="s">
        <v>28</v>
      </c>
      <c r="C499" s="188" t="s">
        <v>4651</v>
      </c>
      <c r="D499" s="187" t="s">
        <v>4947</v>
      </c>
      <c r="E499" s="187" t="s">
        <v>699</v>
      </c>
      <c r="F499" s="189">
        <v>2013</v>
      </c>
      <c r="H499" s="187" t="s">
        <v>4178</v>
      </c>
      <c r="I499" s="187">
        <v>1</v>
      </c>
      <c r="J499" s="187">
        <v>4</v>
      </c>
      <c r="K499" s="187">
        <v>447</v>
      </c>
      <c r="L499" s="187">
        <v>453</v>
      </c>
      <c r="M499" s="187" t="s">
        <v>1376</v>
      </c>
    </row>
    <row r="500" spans="1:13" x14ac:dyDescent="0.3">
      <c r="A500" s="187" t="s">
        <v>1163</v>
      </c>
      <c r="B500" s="187" t="s">
        <v>28</v>
      </c>
      <c r="C500" s="188" t="s">
        <v>4651</v>
      </c>
      <c r="D500" s="187" t="s">
        <v>5099</v>
      </c>
      <c r="E500" s="187" t="s">
        <v>1126</v>
      </c>
      <c r="F500" s="189">
        <v>2013</v>
      </c>
      <c r="H500" s="187" t="s">
        <v>4191</v>
      </c>
      <c r="I500" s="187">
        <v>14</v>
      </c>
      <c r="J500" s="187">
        <v>8</v>
      </c>
      <c r="K500" s="187">
        <v>2837</v>
      </c>
      <c r="L500" s="187">
        <v>2847</v>
      </c>
      <c r="M500" s="187" t="s">
        <v>1507</v>
      </c>
    </row>
    <row r="501" spans="1:13" x14ac:dyDescent="0.3">
      <c r="A501" s="187" t="s">
        <v>1163</v>
      </c>
      <c r="B501" s="187" t="s">
        <v>28</v>
      </c>
      <c r="C501" s="188" t="s">
        <v>4651</v>
      </c>
      <c r="D501" s="187" t="s">
        <v>5100</v>
      </c>
      <c r="E501" s="187" t="s">
        <v>181</v>
      </c>
      <c r="F501" s="189">
        <v>2011</v>
      </c>
      <c r="H501" s="187" t="s">
        <v>1642</v>
      </c>
      <c r="I501" s="187">
        <v>32</v>
      </c>
      <c r="J501" s="187">
        <v>6</v>
      </c>
      <c r="K501" s="187">
        <v>1646</v>
      </c>
      <c r="L501" s="187">
        <v>1656</v>
      </c>
      <c r="M501" s="187" t="s">
        <v>1643</v>
      </c>
    </row>
    <row r="502" spans="1:13" x14ac:dyDescent="0.3">
      <c r="A502" s="187" t="s">
        <v>1163</v>
      </c>
      <c r="B502" s="187" t="s">
        <v>28</v>
      </c>
      <c r="C502" s="188" t="s">
        <v>4651</v>
      </c>
      <c r="D502" s="187" t="s">
        <v>5101</v>
      </c>
      <c r="E502" s="187" t="s">
        <v>288</v>
      </c>
      <c r="F502" s="189">
        <v>2013</v>
      </c>
      <c r="H502" s="187" t="s">
        <v>4176</v>
      </c>
      <c r="I502" s="187">
        <v>1830</v>
      </c>
      <c r="J502" s="187">
        <v>8</v>
      </c>
      <c r="K502" s="187">
        <v>4244</v>
      </c>
      <c r="L502" s="187">
        <v>4253</v>
      </c>
      <c r="M502" s="187" t="s">
        <v>1359</v>
      </c>
    </row>
    <row r="503" spans="1:13" x14ac:dyDescent="0.3">
      <c r="A503" s="187" t="s">
        <v>1163</v>
      </c>
      <c r="B503" s="187" t="s">
        <v>26</v>
      </c>
      <c r="C503" s="188" t="s">
        <v>4633</v>
      </c>
      <c r="D503" s="187" t="s">
        <v>5102</v>
      </c>
      <c r="E503" s="187" t="s">
        <v>181</v>
      </c>
      <c r="F503" s="189">
        <v>2017</v>
      </c>
      <c r="H503" s="187" t="s">
        <v>972</v>
      </c>
      <c r="I503" s="187">
        <v>119</v>
      </c>
      <c r="J503" s="187"/>
      <c r="K503" s="187">
        <v>68</v>
      </c>
      <c r="L503" s="187">
        <v>77</v>
      </c>
      <c r="M503" s="187" t="s">
        <v>973</v>
      </c>
    </row>
    <row r="504" spans="1:13" x14ac:dyDescent="0.3">
      <c r="A504" s="187" t="s">
        <v>1163</v>
      </c>
      <c r="B504" s="187" t="s">
        <v>30</v>
      </c>
      <c r="C504" s="188" t="s">
        <v>4714</v>
      </c>
      <c r="D504" s="192" t="s">
        <v>5103</v>
      </c>
      <c r="E504" s="187" t="s">
        <v>4860</v>
      </c>
      <c r="F504" s="189">
        <v>2006</v>
      </c>
      <c r="H504" s="187" t="s">
        <v>4098</v>
      </c>
      <c r="I504" s="187">
        <v>78</v>
      </c>
      <c r="J504" s="187">
        <v>3</v>
      </c>
      <c r="K504" s="187">
        <v>620</v>
      </c>
      <c r="L504" s="187">
        <v>628</v>
      </c>
      <c r="M504" s="187" t="s">
        <v>1567</v>
      </c>
    </row>
    <row r="505" spans="1:13" x14ac:dyDescent="0.3">
      <c r="A505" s="187" t="s">
        <v>1163</v>
      </c>
      <c r="B505" s="187" t="s">
        <v>28</v>
      </c>
      <c r="C505" s="188" t="s">
        <v>4624</v>
      </c>
      <c r="D505" s="187" t="s">
        <v>4667</v>
      </c>
      <c r="E505" s="187" t="s">
        <v>699</v>
      </c>
      <c r="F505" s="189">
        <v>2015</v>
      </c>
      <c r="H505" s="187" t="s">
        <v>1099</v>
      </c>
      <c r="I505" s="187">
        <v>3</v>
      </c>
      <c r="J505" s="187">
        <v>7</v>
      </c>
      <c r="K505" s="187">
        <v>1391</v>
      </c>
      <c r="L505" s="187">
        <v>1404</v>
      </c>
      <c r="M505" s="187" t="s">
        <v>1100</v>
      </c>
    </row>
    <row r="506" spans="1:13" x14ac:dyDescent="0.3">
      <c r="A506" s="187" t="s">
        <v>1163</v>
      </c>
      <c r="B506" s="187" t="s">
        <v>30</v>
      </c>
      <c r="C506" s="188" t="s">
        <v>4628</v>
      </c>
      <c r="D506" s="187" t="s">
        <v>5104</v>
      </c>
      <c r="E506" s="187" t="s">
        <v>41</v>
      </c>
      <c r="F506" s="189">
        <v>2016</v>
      </c>
      <c r="H506" s="187" t="s">
        <v>1001</v>
      </c>
      <c r="I506" s="187">
        <v>221</v>
      </c>
      <c r="J506" s="187"/>
      <c r="K506" s="187">
        <v>1</v>
      </c>
      <c r="L506" s="187">
        <v>8</v>
      </c>
      <c r="M506" s="187" t="s">
        <v>1002</v>
      </c>
    </row>
    <row r="507" spans="1:13" x14ac:dyDescent="0.3">
      <c r="A507" s="187" t="s">
        <v>1163</v>
      </c>
      <c r="B507" s="187" t="s">
        <v>28</v>
      </c>
      <c r="C507" s="188" t="s">
        <v>4651</v>
      </c>
      <c r="D507" s="187" t="s">
        <v>4669</v>
      </c>
      <c r="E507" s="187" t="s">
        <v>1392</v>
      </c>
      <c r="F507" s="189">
        <v>2016</v>
      </c>
      <c r="H507" s="187" t="s">
        <v>4180</v>
      </c>
      <c r="I507" s="187">
        <v>12</v>
      </c>
      <c r="J507" s="187">
        <v>15</v>
      </c>
      <c r="K507" s="187">
        <v>2067</v>
      </c>
      <c r="L507" s="187">
        <v>2076</v>
      </c>
      <c r="M507" s="187" t="s">
        <v>1393</v>
      </c>
    </row>
    <row r="508" spans="1:13" x14ac:dyDescent="0.3">
      <c r="A508" s="187" t="s">
        <v>1163</v>
      </c>
      <c r="B508" s="187" t="s">
        <v>28</v>
      </c>
      <c r="C508" s="188" t="s">
        <v>4624</v>
      </c>
      <c r="D508" s="187" t="s">
        <v>4669</v>
      </c>
      <c r="E508" s="187" t="s">
        <v>1031</v>
      </c>
      <c r="F508" s="189">
        <v>2015</v>
      </c>
      <c r="H508" s="187" t="s">
        <v>4195</v>
      </c>
      <c r="I508" s="187">
        <v>5</v>
      </c>
      <c r="J508" s="187">
        <v>54</v>
      </c>
      <c r="K508" s="187">
        <v>43845</v>
      </c>
      <c r="L508" s="187">
        <v>43853</v>
      </c>
      <c r="M508" s="187" t="s">
        <v>1583</v>
      </c>
    </row>
    <row r="509" spans="1:13" x14ac:dyDescent="0.3">
      <c r="A509" s="187" t="s">
        <v>1163</v>
      </c>
      <c r="B509" s="187" t="s">
        <v>28</v>
      </c>
      <c r="C509" s="188" t="s">
        <v>4651</v>
      </c>
      <c r="D509" s="187" t="s">
        <v>4670</v>
      </c>
      <c r="E509" s="187" t="s">
        <v>686</v>
      </c>
      <c r="F509" s="189">
        <v>2010</v>
      </c>
      <c r="H509" s="187" t="s">
        <v>4188</v>
      </c>
      <c r="I509" s="187">
        <v>10</v>
      </c>
      <c r="J509" s="187">
        <v>1</v>
      </c>
      <c r="K509" s="187">
        <v>622</v>
      </c>
      <c r="L509" s="187">
        <v>628</v>
      </c>
      <c r="M509" s="187" t="s">
        <v>1466</v>
      </c>
    </row>
    <row r="510" spans="1:13" x14ac:dyDescent="0.3">
      <c r="A510" s="187" t="s">
        <v>1163</v>
      </c>
      <c r="B510" s="187" t="s">
        <v>30</v>
      </c>
      <c r="C510" s="188" t="s">
        <v>5105</v>
      </c>
      <c r="D510" s="187" t="s">
        <v>5106</v>
      </c>
      <c r="E510" s="187" t="s">
        <v>983</v>
      </c>
      <c r="F510" s="189">
        <v>2016</v>
      </c>
      <c r="H510" s="187" t="s">
        <v>982</v>
      </c>
      <c r="I510" s="187">
        <v>148</v>
      </c>
      <c r="J510" s="187"/>
      <c r="K510" s="187">
        <v>270</v>
      </c>
      <c r="L510" s="187">
        <v>277</v>
      </c>
      <c r="M510" s="187" t="s">
        <v>984</v>
      </c>
    </row>
    <row r="511" spans="1:13" x14ac:dyDescent="0.3">
      <c r="A511" s="187" t="s">
        <v>1163</v>
      </c>
      <c r="B511" s="187" t="s">
        <v>26</v>
      </c>
      <c r="C511" s="188" t="s">
        <v>4622</v>
      </c>
      <c r="D511" s="187" t="s">
        <v>4781</v>
      </c>
      <c r="E511" s="187" t="s">
        <v>69</v>
      </c>
      <c r="F511" s="189">
        <v>2014</v>
      </c>
      <c r="H511" s="187" t="s">
        <v>70</v>
      </c>
      <c r="I511" s="187">
        <v>11</v>
      </c>
      <c r="J511" s="187">
        <v>1</v>
      </c>
      <c r="K511" s="187"/>
      <c r="L511" s="187"/>
      <c r="M511" s="187" t="s">
        <v>68</v>
      </c>
    </row>
    <row r="512" spans="1:13" x14ac:dyDescent="0.3">
      <c r="A512" s="187" t="s">
        <v>1163</v>
      </c>
      <c r="B512" s="187" t="s">
        <v>28</v>
      </c>
      <c r="C512" s="188" t="s">
        <v>4651</v>
      </c>
      <c r="D512" s="187" t="s">
        <v>5107</v>
      </c>
      <c r="E512" s="187" t="s">
        <v>237</v>
      </c>
      <c r="F512" s="189">
        <v>2014</v>
      </c>
      <c r="H512" s="187" t="s">
        <v>1442</v>
      </c>
      <c r="I512" s="187">
        <v>31</v>
      </c>
      <c r="J512" s="187">
        <v>11</v>
      </c>
      <c r="K512" s="187">
        <v>3127</v>
      </c>
      <c r="L512" s="187">
        <v>3135</v>
      </c>
      <c r="M512" s="187" t="s">
        <v>1443</v>
      </c>
    </row>
    <row r="513" spans="1:13" x14ac:dyDescent="0.3">
      <c r="A513" s="187" t="s">
        <v>1163</v>
      </c>
      <c r="B513" s="187" t="s">
        <v>30</v>
      </c>
      <c r="C513" s="188" t="s">
        <v>4714</v>
      </c>
      <c r="D513" s="187" t="s">
        <v>5107</v>
      </c>
      <c r="E513" s="187" t="s">
        <v>237</v>
      </c>
      <c r="F513" s="189">
        <v>2014</v>
      </c>
      <c r="H513" s="187" t="s">
        <v>1442</v>
      </c>
      <c r="I513" s="187">
        <v>31</v>
      </c>
      <c r="J513" s="187">
        <v>11</v>
      </c>
      <c r="K513" s="187">
        <v>3127</v>
      </c>
      <c r="L513" s="187">
        <v>3135</v>
      </c>
      <c r="M513" s="187" t="s">
        <v>1443</v>
      </c>
    </row>
    <row r="514" spans="1:13" x14ac:dyDescent="0.3">
      <c r="A514" s="187" t="s">
        <v>1163</v>
      </c>
      <c r="B514" s="187" t="s">
        <v>28</v>
      </c>
      <c r="C514" s="188" t="s">
        <v>4651</v>
      </c>
      <c r="D514" s="187" t="s">
        <v>4973</v>
      </c>
      <c r="E514" s="187" t="s">
        <v>117</v>
      </c>
      <c r="F514" s="189">
        <v>2014</v>
      </c>
      <c r="H514" s="187" t="s">
        <v>1590</v>
      </c>
      <c r="I514" s="187">
        <v>8</v>
      </c>
      <c r="J514" s="187">
        <v>8</v>
      </c>
      <c r="K514" s="187">
        <v>7687</v>
      </c>
      <c r="L514" s="187">
        <v>7703</v>
      </c>
      <c r="M514" s="187" t="s">
        <v>1591</v>
      </c>
    </row>
    <row r="515" spans="1:13" x14ac:dyDescent="0.3">
      <c r="A515" s="187" t="s">
        <v>1163</v>
      </c>
      <c r="B515" s="187" t="s">
        <v>28</v>
      </c>
      <c r="C515" s="188" t="s">
        <v>4651</v>
      </c>
      <c r="D515" s="187" t="s">
        <v>5006</v>
      </c>
      <c r="E515" s="187" t="s">
        <v>1218</v>
      </c>
      <c r="F515" s="189">
        <v>2014</v>
      </c>
      <c r="H515" s="187" t="s">
        <v>4161</v>
      </c>
      <c r="I515" s="187">
        <v>25</v>
      </c>
      <c r="J515" s="187">
        <v>2</v>
      </c>
      <c r="K515" s="187">
        <v>499</v>
      </c>
      <c r="L515" s="187">
        <v>506</v>
      </c>
      <c r="M515" s="187" t="s">
        <v>1219</v>
      </c>
    </row>
    <row r="516" spans="1:13" x14ac:dyDescent="0.3">
      <c r="A516" s="9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 VITRO data</vt:lpstr>
      <vt:lpstr>IN VIVO data</vt:lpstr>
      <vt:lpstr>Bibliography in vivo_Types NPs</vt:lpstr>
      <vt:lpstr>Bibliography in vitro_types NPs</vt:lpstr>
      <vt:lpstr>'Bibliography in vivo_Types NPs'!Print_Area</vt:lpstr>
      <vt:lpstr>'IN VITRO data'!Print_Area</vt:lpstr>
      <vt:lpstr>'IN VIVO data'!Print_Area</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URBAN LOPEZ Patricia</dc:creator>
  <cp:lastModifiedBy>URBAN LOPEZ Patricia (JRC-ISPRA)</cp:lastModifiedBy>
  <cp:lastPrinted>2017-08-11T10:25:04Z</cp:lastPrinted>
  <dcterms:created xsi:type="dcterms:W3CDTF">2016-11-28T13:40:09Z</dcterms:created>
  <dcterms:modified xsi:type="dcterms:W3CDTF">2020-01-23T14:41:49Z</dcterms:modified>
</cp:coreProperties>
</file>